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Property10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1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hidePivotFieldList="1"/>
  <xr:revisionPtr revIDLastSave="161" documentId="13_ncr:1_{92DC2B48-5763-4984-9B34-724B21AF3935}" xr6:coauthVersionLast="47" xr6:coauthVersionMax="47" xr10:uidLastSave="{88A520E6-0274-4350-A389-BA8735243042}"/>
  <bookViews>
    <workbookView xWindow="10104" yWindow="672" windowWidth="27852" windowHeight="14556" tabRatio="889" xr2:uid="{05DADBB5-2926-4718-B990-BA75605BE951}"/>
  </bookViews>
  <sheets>
    <sheet name="Response to No. 57" sheetId="21" r:id="rId1"/>
    <sheet name="Summary DEPR w 2025 draft rates" sheetId="7" r:id="rId2"/>
    <sheet name="Reserve DEPR w 2025 draft rates" sheetId="1" r:id="rId3"/>
    <sheet name="Summary DEPR w current rates" sheetId="17" r:id="rId4"/>
    <sheet name="Reserve DEPR w current rates" sheetId="16" r:id="rId5"/>
    <sheet name="Summary ASSET BALANCES" sheetId="15" r:id="rId6"/>
    <sheet name="ASSET BALANCES" sheetId="2" r:id="rId7"/>
    <sheet name="Depr Group Buckets" sheetId="6" r:id="rId8"/>
    <sheet name="B-07 2023A" sheetId="13" r:id="rId9"/>
    <sheet name="B-09 2023A" sheetId="14" r:id="rId10"/>
    <sheet name="B-07 2024B" sheetId="11" r:id="rId11"/>
    <sheet name="B-09 2024B" sheetId="12" r:id="rId12"/>
    <sheet name="B-07 2025R" sheetId="9" r:id="rId13"/>
    <sheet name="B-09 2025R" sheetId="10" r:id="rId14"/>
    <sheet name="C-02 2023A" sheetId="19" r:id="rId15"/>
    <sheet name="C-02 2024B" sheetId="18" r:id="rId16"/>
    <sheet name="C-02 2025R" sheetId="5" r:id="rId17"/>
    <sheet name="2022R Settlement Side by Side" sheetId="3" r:id="rId18"/>
    <sheet name="2022R C-02 Settlement" sheetId="4" r:id="rId19"/>
    <sheet name="2022R B-01 Settlement" sheetId="20" r:id="rId20"/>
    <sheet name="2023 2024 GBRA Calculations" sheetId="22" r:id="rId21"/>
  </sheets>
  <definedNames>
    <definedName name="\\" localSheetId="19" hidden="1">#REF!</definedName>
    <definedName name="\\" localSheetId="18" hidden="1">#REF!</definedName>
    <definedName name="\\" localSheetId="20" hidden="1">#REF!</definedName>
    <definedName name="\\" hidden="1">#REF!</definedName>
    <definedName name="\\\" localSheetId="19" hidden="1">#REF!</definedName>
    <definedName name="\\\" localSheetId="18" hidden="1">#REF!</definedName>
    <definedName name="\\\" localSheetId="20" hidden="1">#REF!</definedName>
    <definedName name="\\\" hidden="1">#REF!</definedName>
    <definedName name="\\\\" localSheetId="19" hidden="1">#REF!</definedName>
    <definedName name="\\\\" localSheetId="20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localSheetId="19" hidden="1">#REF!</definedName>
    <definedName name="__123Graph_D" localSheetId="18" hidden="1">#REF!</definedName>
    <definedName name="__123Graph_D" localSheetId="20" hidden="1">#REF!</definedName>
    <definedName name="__123Graph_D" hidden="1">#REF!</definedName>
    <definedName name="__123Graph_E" localSheetId="19" hidden="1">#REF!</definedName>
    <definedName name="__123Graph_E" localSheetId="18" hidden="1">#REF!</definedName>
    <definedName name="__123Graph_E" localSheetId="20" hidden="1">#REF!</definedName>
    <definedName name="__123Graph_E" hidden="1">#REF!</definedName>
    <definedName name="__123Graph_F" localSheetId="19" hidden="1">#REF!</definedName>
    <definedName name="__123Graph_F" localSheetId="18" hidden="1">#REF!</definedName>
    <definedName name="__123Graph_F" localSheetId="20" hidden="1">#REF!</definedName>
    <definedName name="__123Graph_F" hidden="1">#REF!</definedName>
    <definedName name="__123Graph_X" localSheetId="19" hidden="1">#REF!</definedName>
    <definedName name="__123Graph_X" localSheetId="18" hidden="1">#REF!</definedName>
    <definedName name="__123Graph_X" localSheetId="20" hidden="1">#REF!</definedName>
    <definedName name="__123Graph_X" hidden="1">#REF!</definedName>
    <definedName name="__FDS_HYPERLINK_TOGGLE_STATE__" hidden="1">"ON"</definedName>
    <definedName name="__FDS_UNIQUE_RANGE_ID_GENERATOR_COUNTER" hidden="1">37</definedName>
    <definedName name="_1__FDSAUDITLINK__" localSheetId="19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18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20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19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18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20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0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2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3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4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5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7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8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9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3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5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9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2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4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8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9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0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1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4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5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1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3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5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6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7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9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2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4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5__FDSAUDITLINK__" localSheetId="19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localSheetId="18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localSheetId="2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6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7__FDSAUDITLINK__" localSheetId="19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localSheetId="18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localSheetId="2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8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9__FDSAUDITLINK__" localSheetId="19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localSheetId="18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localSheetId="2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0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1__FDSAUDITLINK__" localSheetId="19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localSheetId="18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localSheetId="2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2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3__FDSAUDITLINK__" localSheetId="19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localSheetId="18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localSheetId="2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4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5__FDSAUDITLINK__" localSheetId="19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localSheetId="18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localSheetId="2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6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7__FDSAUDITLINK__" localSheetId="19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localSheetId="18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localSheetId="2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8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9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0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1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4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5__FDSAUDITLINK__" localSheetId="19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localSheetId="18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localSheetId="20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6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7__FDSAUDITLINK__" localSheetId="19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localSheetId="18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localSheetId="20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8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9__FDSAUDITLINK__" localSheetId="19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localSheetId="18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localSheetId="20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0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1__FDSAUDITLINK__" localSheetId="19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localSheetId="18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localSheetId="2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2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3__FDSAUDITLINK__" localSheetId="19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localSheetId="18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localSheetId="20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5__FDSAUDITLINK__" localSheetId="19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localSheetId="18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localSheetId="20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6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7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0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1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2__FDSAUDITLINK__" localSheetId="19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localSheetId="18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localSheetId="2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3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4__FDSAUDITLINK__" localSheetId="19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localSheetId="18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localSheetId="2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5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6__FDSAUDITLINK__" localSheetId="19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localSheetId="18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localSheetId="2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8__FDSAUDITLINK__" localSheetId="19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localSheetId="18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localSheetId="2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9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localSheetId="19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8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20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0__FDSAUDITLINK__" localSheetId="19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localSheetId="18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localSheetId="2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1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2__FDSAUDITLINK__" localSheetId="19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localSheetId="18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localSheetId="2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4__FDSAUDITLINK__" localSheetId="19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localSheetId="18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localSheetId="2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7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8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9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1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0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2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3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9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2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4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5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0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1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2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4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6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8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9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0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5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9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0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1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7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8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9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1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4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5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1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4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5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6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7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3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4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5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7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1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7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8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__123Graph_BCHART_1" hidden="1">#REF!</definedName>
    <definedName name="_12__FDSAUDITLINK__" localSheetId="19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18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20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0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1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2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3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9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1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3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4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6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7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3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4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6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8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9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0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1__FDSAUDITLINK__" localSheetId="19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localSheetId="18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localSheetId="20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19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18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2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3__FDSAUDITLINK__" localSheetId="19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localSheetId="18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localSheetId="20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4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19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18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2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6__FDSAUDITLINK__" localSheetId="19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localSheetId="18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localSheetId="20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7__FDSAUDITLINK__" localSheetId="19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localSheetId="18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localSheetId="20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19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18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20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9__FDSAUDITLINK__" localSheetId="19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localSheetId="18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localSheetId="20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19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18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20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19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18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20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2__FDSAUDITLINK__" localSheetId="19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localSheetId="18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localSheetId="2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3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4__FDSAUDITLINK__" localSheetId="19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localSheetId="18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localSheetId="2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5__FDSAUDITLINK__" localSheetId="19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localSheetId="18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localSheetId="20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6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7__FDSAUDITLINK__" localSheetId="19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localSheetId="18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localSheetId="20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9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0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19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18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20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7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8__FDSAUDITLINK__" localSheetId="19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localSheetId="18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localSheetId="20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9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0__FDSAUDITLINK__" localSheetId="19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localSheetId="18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localSheetId="20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19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18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20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2__FDSAUDITLINK__" localSheetId="19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localSheetId="18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localSheetId="20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3__FDSAUDITLINK__" localSheetId="19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localSheetId="18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localSheetId="20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19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18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20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5__FDSAUDITLINK__" localSheetId="19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localSheetId="18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localSheetId="20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6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7__FDSAUDITLINK__" localSheetId="19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localSheetId="18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localSheetId="20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8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9__FDSAUDITLINK__" localSheetId="19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localSheetId="18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localSheetId="20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0__FDSAUDITLINK__" localSheetId="19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localSheetId="18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localSheetId="20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1__FDSAUDITLINK__" localSheetId="19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localSheetId="18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localSheetId="20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6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7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0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1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6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7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8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9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1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2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3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6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__FDSAUDITLINK__" localSheetId="19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localSheetId="18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localSheetId="20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4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6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8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9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2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3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4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5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7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8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9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2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4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123Graph_BCHART_29" localSheetId="19" hidden="1">#REF!</definedName>
    <definedName name="_14__123Graph_BCHART_29" localSheetId="18" hidden="1">#REF!</definedName>
    <definedName name="_14__123Graph_BCHART_29" localSheetId="20" hidden="1">#REF!</definedName>
    <definedName name="_14__123Graph_BCHART_29" hidden="1">#REF!</definedName>
    <definedName name="_14__FDSAUDITLINK__" localSheetId="19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18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20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2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7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9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__123Graph_CCHART_1" localSheetId="19" hidden="1">#REF!</definedName>
    <definedName name="_15__123Graph_CCHART_1" localSheetId="18" hidden="1">#REF!</definedName>
    <definedName name="_15__123Graph_CCHART_1" localSheetId="20" hidden="1">#REF!</definedName>
    <definedName name="_15__123Graph_CCHART_1" hidden="1">#REF!</definedName>
    <definedName name="_15__FDSAUDITLINK__" localSheetId="19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8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20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1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2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3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5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123Graph_DCHART_1" localSheetId="19" hidden="1">#REF!</definedName>
    <definedName name="_16__123Graph_DCHART_1" localSheetId="18" hidden="1">#REF!</definedName>
    <definedName name="_16__123Graph_DCHART_1" localSheetId="20" hidden="1">#REF!</definedName>
    <definedName name="_16__123Graph_DCHART_1" hidden="1">#REF!</definedName>
    <definedName name="_16__FDSAUDITLINK__" localSheetId="19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localSheetId="18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localSheetId="20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1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7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__123Graph_XCHART_1" localSheetId="19" hidden="1">#REF!</definedName>
    <definedName name="_17__123Graph_XCHART_1" localSheetId="18" hidden="1">#REF!</definedName>
    <definedName name="_17__123Graph_XCHART_1" localSheetId="20" hidden="1">#REF!</definedName>
    <definedName name="_17__123Graph_XCHART_1" hidden="1">#REF!</definedName>
    <definedName name="_17__FDSAUDITLINK__" localSheetId="19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18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20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1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7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8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19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18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20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3__FDSAUDITLINK__" localSheetId="19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8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20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2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6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1" localSheetId="19" hidden="1">#REF!</definedName>
    <definedName name="_2__123Graph_ACHART_1" localSheetId="18" hidden="1">#REF!</definedName>
    <definedName name="_2__123Graph_ACHART_1" localSheetId="20" hidden="1">#REF!</definedName>
    <definedName name="_2__123Graph_ACHART_1" hidden="1">#REF!</definedName>
    <definedName name="_2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__FDSAUDITLINK__" localSheetId="19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18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0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3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4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7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0_0_K" hidden="1">#REF!</definedName>
    <definedName name="_210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2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4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5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6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7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9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__FDSAUDITLINK__" localSheetId="19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18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20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3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5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6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7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9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3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4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6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8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9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8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0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8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0_0_S" hidden="1">#REF!</definedName>
    <definedName name="_250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5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7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8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9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__FDSAUDITLINK__" localSheetId="19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localSheetId="18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localSheetId="20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0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1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6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__FDSAUDITLINK__" localSheetId="19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localSheetId="18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localSheetId="20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4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6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19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18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20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0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1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3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8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19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localSheetId="18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localSheetId="20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1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4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8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__FDSAUDITLINK__" localSheetId="19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localSheetId="18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localSheetId="20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19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18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20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0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1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4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5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9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__FDSAUDITLINK__" localSheetId="19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localSheetId="18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localSheetId="20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0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1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2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4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5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19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18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20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0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2__FDSAUDITLINK__" localSheetId="19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18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20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4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8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9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19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localSheetId="18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localSheetId="20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19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18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2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4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5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6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8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9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19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localSheetId="18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localSheetId="20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1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6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9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5__FDSAUDITLINK__" localSheetId="19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localSheetId="18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localSheetId="20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2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3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19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18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2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7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9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19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localSheetId="18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localSheetId="20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0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1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4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5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6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8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19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18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20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2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3__FDSAUDITLINK__" localSheetId="19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localSheetId="18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localSheetId="20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4__FDSAUDITLINK__" localSheetId="19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localSheetId="18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localSheetId="20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5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6__FDSAUDITLINK__" localSheetId="19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18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20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8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9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1__FDSAUDITLINK__" localSheetId="19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18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20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localSheetId="19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localSheetId="18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localSheetId="20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3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19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18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20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19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18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20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6__FDSAUDITLINK__" localSheetId="19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localSheetId="18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localSheetId="20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19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18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20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8__FDSAUDITLINK__" localSheetId="19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18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20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19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18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20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19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18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20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19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localSheetId="18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localSheetId="20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2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3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19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18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20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5__FDSAUDITLINK__" localSheetId="19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18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20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19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localSheetId="18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localSheetId="20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7__FDSAUDITLINK__" localSheetId="19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18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20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8__FDSAUDITLINK__" localSheetId="19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localSheetId="18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localSheetId="20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BCHART_1" localSheetId="19" hidden="1">#REF!</definedName>
    <definedName name="_4__123Graph_BCHART_1" localSheetId="18" hidden="1">#REF!</definedName>
    <definedName name="_4__123Graph_BCHART_1" localSheetId="20" hidden="1">#REF!</definedName>
    <definedName name="_4__123Graph_BCHART_1" hidden="1">#REF!</definedName>
    <definedName name="_4__FDSAUDITLINK__" localSheetId="19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18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20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9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8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0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2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7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9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1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3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6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8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9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3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8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2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6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7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3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8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__FDSAUDITLINK__" localSheetId="19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18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20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7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9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0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4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5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8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9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9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0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3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5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8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9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5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6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__123Graph_ACHART_1" localSheetId="19" hidden="1">#REF!</definedName>
    <definedName name="_5__123Graph_ACHART_1" localSheetId="18" hidden="1">#REF!</definedName>
    <definedName name="_5__123Graph_ACHART_1" localSheetId="20" hidden="1">#REF!</definedName>
    <definedName name="_5__123Graph_ACHART_1" hidden="1">#REF!</definedName>
    <definedName name="_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__FDSAUDITLINK__" localSheetId="19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18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20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3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4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6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9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19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18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20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1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5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9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4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7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9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2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3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5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8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9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1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6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2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5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8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9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1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6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8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9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0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1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2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7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__FDSAUDITLINK__" localSheetId="19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18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20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1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2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4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5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7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9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2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4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7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8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9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8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0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0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4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7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8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19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18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20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1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3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4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5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8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0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2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3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4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9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3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4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6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8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9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9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8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0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0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1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2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4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6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7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8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9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5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6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8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2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4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5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6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7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8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localSheetId="19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8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20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2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3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4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5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6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0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1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2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4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5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8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9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9__FDSAUDITLINK__" localSheetId="19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18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20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1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6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8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9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ACHART_29" localSheetId="19" hidden="1">#REF!</definedName>
    <definedName name="_7__123Graph_ACHART_29" localSheetId="18" hidden="1">#REF!</definedName>
    <definedName name="_7__123Graph_ACHART_29" localSheetId="20" hidden="1">#REF!</definedName>
    <definedName name="_7__123Graph_ACHART_29" hidden="1">#REF!</definedName>
    <definedName name="_7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0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1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2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7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1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2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4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5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7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9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__FDSAUDITLINK__" localSheetId="19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18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20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2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4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7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8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4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7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8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19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18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20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1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3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4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5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8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19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localSheetId="18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localSheetId="20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0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2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3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4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9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9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localSheetId="18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localSheetId="20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3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4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6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8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9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0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1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2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4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6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7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8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9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5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6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8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2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4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5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6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7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8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9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8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0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2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3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4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5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6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0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1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2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4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5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6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8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9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2__FDSAUDITLINK__" localSheetId="19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localSheetId="18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localSheetId="20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1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3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6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8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9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0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1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2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7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1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2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4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5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7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9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19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18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20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2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4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7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8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19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18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20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4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6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7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8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localSheetId="19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8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20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1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2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3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4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5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8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__FDSAUDITLINK__" localSheetId="19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localSheetId="18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localSheetId="20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0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2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3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4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9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19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18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20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0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2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3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4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6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8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19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18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20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19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18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20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0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1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3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6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7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8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__FDSAUDITLINK__" localSheetId="19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localSheetId="18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localSheetId="20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0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3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5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6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8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9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2__FDSAUDITLINK__" localSheetId="19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localSheetId="18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localSheetId="20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1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2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3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4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5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6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8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19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18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20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2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3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4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5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6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8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19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18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20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0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1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4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6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7__FDSAUDITLINK__" localSheetId="19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localSheetId="18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localSheetId="20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8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9__FDSAUDITLINK__" localSheetId="19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localSheetId="18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localSheetId="20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19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18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20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0__FDSAUDITLINK__" localSheetId="19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localSheetId="18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localSheetId="20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1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2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3__FDSAUDITLINK__" localSheetId="19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localSheetId="18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localSheetId="20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4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5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19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18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20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7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8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19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18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20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19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18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20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0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1__FDSAUDITLINK__" localSheetId="19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localSheetId="18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localSheetId="20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19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18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20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3__FDSAUDITLINK__" localSheetId="19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localSheetId="18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localSheetId="20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4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5__FDSAUDITLINK__" localSheetId="19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localSheetId="18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localSheetId="20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6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7__FDSAUDITLINK__" localSheetId="19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localSheetId="18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localSheetId="20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8__FDSAUDITLINK__" localSheetId="19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localSheetId="18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localSheetId="20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9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19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18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20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19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18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20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2__FDSAUDITLINK__" localSheetId="19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localSheetId="18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localSheetId="20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3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4__FDSAUDITLINK__" localSheetId="19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localSheetId="18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localSheetId="20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5__FDSAUDITLINK__" localSheetId="19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localSheetId="18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localSheetId="20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6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19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18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20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8__FDSAUDITLINK__" localSheetId="19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localSheetId="18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localSheetId="20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9__FDSAUDITLINK__" localSheetId="19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localSheetId="18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localSheetId="20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__FDSAUDITLINK__" localSheetId="19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localSheetId="18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localSheetId="20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0__FDSAUDITLINK__" localSheetId="19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localSheetId="18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localSheetId="20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1__FDSAUDITLINK__" localSheetId="19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localSheetId="18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localSheetId="20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2__FDSAUDITLINK__" localSheetId="19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localSheetId="18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localSheetId="20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3__FDSAUDITLINK__" localSheetId="19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localSheetId="18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localSheetId="20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4__FDSAUDITLINK__" localSheetId="19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localSheetId="18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localSheetId="20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5__FDSAUDITLINK__" localSheetId="19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localSheetId="18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localSheetId="20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6__FDSAUDITLINK__" localSheetId="19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localSheetId="18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localSheetId="20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19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18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20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8__FDSAUDITLINK__" localSheetId="19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localSheetId="18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localSheetId="20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19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18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20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localSheetId="19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localSheetId="18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localSheetId="20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0__FDSAUDITLINK__" localSheetId="19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localSheetId="18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localSheetId="20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1__FDSAUDITLINK__" localSheetId="19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localSheetId="18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localSheetId="20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19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18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20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3__FDSAUDITLINK__" localSheetId="19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localSheetId="18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localSheetId="20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4__FDSAUDITLINK__" localSheetId="19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localSheetId="18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localSheetId="20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19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18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20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6__FDSAUDITLINK__" localSheetId="19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localSheetId="18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localSheetId="20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7__FDSAUDITLINK__" localSheetId="19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localSheetId="18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localSheetId="20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8__FDSAUDITLINK__" localSheetId="19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localSheetId="18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localSheetId="20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9__FDSAUDITLINK__" localSheetId="19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localSheetId="18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localSheetId="20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bdm.4268006C634044AEA5E0892C06DFA072.edm" localSheetId="20" hidden="1">#REF!</definedName>
    <definedName name="_bdm.4268006C634044AEA5E0892C06DFA072.edm" hidden="1">#REF!</definedName>
    <definedName name="_bdm.615DFE1869E845909877EEF25AA76DE8.edm" localSheetId="20" hidden="1">#REF!</definedName>
    <definedName name="_bdm.615DFE1869E845909877EEF25AA76DE8.edm" hidden="1">#REF!</definedName>
    <definedName name="_bdm.6787506B44D949C8854DE26640B4EA79.edm" localSheetId="20" hidden="1">#REF!</definedName>
    <definedName name="_bdm.6787506B44D949C8854DE26640B4EA79.edm" hidden="1">#REF!</definedName>
    <definedName name="_bdm.735FFA871BA14130BE4836E1A70365B1.edm" hidden="1">#REF!</definedName>
    <definedName name="_bdm.7883033627474877BCBBA36464A7F374.edm" hidden="1">#REF!</definedName>
    <definedName name="_bdm.A7A4072B61FE461CBCB970DADBDFD100.edm" hidden="1">#REF!</definedName>
    <definedName name="_bdm.B07FB679FE7C4A3191D8B49EDE6CE0FE.edm" hidden="1">#REF!</definedName>
    <definedName name="_bdm.B165C2CC20F846B3A03636F3452B7EEA.edm" hidden="1">#REF!</definedName>
    <definedName name="_bdm.C917FB6589134FEC95C8297E55A91D54.edm" hidden="1">#REF!</definedName>
    <definedName name="_bdm.EFE7760B65B54C64BE11BDED1319D00B.edm" hidden="1">#REF!</definedName>
    <definedName name="_Dist_Bin" hidden="1">#REF!</definedName>
    <definedName name="_Dist_Values" hidden="1">#REF!</definedName>
    <definedName name="_Fill" localSheetId="17" hidden="1">#REF!</definedName>
    <definedName name="_Fill" localSheetId="8" hidden="1">#REF!</definedName>
    <definedName name="_Fill" localSheetId="10" hidden="1">#REF!</definedName>
    <definedName name="_Fill" localSheetId="12" hidden="1">#REF!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localSheetId="7" hidden="1">#REF!</definedName>
    <definedName name="_Fill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20" hidden="1">#REF!</definedName>
    <definedName name="_xlnm._FilterDatabase" localSheetId="6" hidden="1">'ASSET BALANCES'!$A$5:$B$5</definedName>
    <definedName name="_xlnm._FilterDatabase" localSheetId="8" hidden="1">'B-07 2023A'!#REF!</definedName>
    <definedName name="_xlnm._FilterDatabase" localSheetId="10" hidden="1">'B-07 2024B'!#REF!</definedName>
    <definedName name="_xlnm._FilterDatabase" localSheetId="12" hidden="1">'B-07 2025R'!#REF!</definedName>
    <definedName name="_xlnm._FilterDatabase" localSheetId="9" hidden="1">'B-09 2023A'!#REF!</definedName>
    <definedName name="_xlnm._FilterDatabase" localSheetId="11" hidden="1">'B-09 2024B'!#REF!</definedName>
    <definedName name="_xlnm._FilterDatabase" localSheetId="13" hidden="1">'B-09 2025R'!#REF!</definedName>
    <definedName name="_xlnm._FilterDatabase" localSheetId="16" hidden="1">#REF!</definedName>
    <definedName name="_xlnm._FilterDatabase" localSheetId="7" hidden="1">'Depr Group Buckets'!$A$1:$J$295</definedName>
    <definedName name="_xlnm._FilterDatabase" localSheetId="2" hidden="1">'Reserve DEPR w 2025 draft rates'!$CS$5:$CS$304</definedName>
    <definedName name="_xlnm._FilterDatabase" localSheetId="4" hidden="1">'Reserve DEPR w current rates'!$CS$5:$CS$304</definedName>
    <definedName name="_xlnm._FilterDatabase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8" hidden="1">#REF!</definedName>
    <definedName name="_Key1" localSheetId="10" hidden="1">#REF!</definedName>
    <definedName name="_Key1" localSheetId="12" hidden="1">#REF!</definedName>
    <definedName name="_Key1" localSheetId="9" hidden="1">#REF!</definedName>
    <definedName name="_Key1" localSheetId="11" hidden="1">#REF!</definedName>
    <definedName name="_Key1" localSheetId="13" hidden="1">#REF!</definedName>
    <definedName name="_Key1" localSheetId="16" hidden="1">#REF!</definedName>
    <definedName name="_Key1" localSheetId="7" hidden="1">#REF!</definedName>
    <definedName name="_Key1" hidden="1">#REF!</definedName>
    <definedName name="_Key2" localSheetId="18" hidden="1">#REF!</definedName>
    <definedName name="_Key2" hidden="1">#REF!</definedName>
    <definedName name="_Order1" localSheetId="20" hidden="1">255</definedName>
    <definedName name="_Order1" hidden="1">255</definedName>
    <definedName name="_Order2" localSheetId="16" hidden="1">0</definedName>
    <definedName name="_Order2" hidden="1">255</definedName>
    <definedName name="_Regression_X" localSheetId="19" hidden="1">#REF!</definedName>
    <definedName name="_Regression_X" localSheetId="18" hidden="1">#REF!</definedName>
    <definedName name="_Regression_X" localSheetId="20" hidden="1">#REF!</definedName>
    <definedName name="_Regression_X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8" hidden="1">#REF!</definedName>
    <definedName name="_Sort" localSheetId="10" hidden="1">#REF!</definedName>
    <definedName name="_Sort" localSheetId="12" hidden="1">#REF!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localSheetId="16" hidden="1">#REF!</definedName>
    <definedName name="_Sort" localSheetId="7" hidden="1">#REF!</definedName>
    <definedName name="_Sort" hidden="1">#REF!</definedName>
    <definedName name="aaaa" localSheetId="19" hidden="1">{"Benefits Summary",#N/A,FALSE,"Benefits Info without WC Amount";"Medical and Dental Costs",#N/A,FALSE,"Benefits Info without WC Amount";"Workers' Compensation",#N/A,FALSE,"Benefits Info without WC Amount"}</definedName>
    <definedName name="aaaa" localSheetId="18" hidden="1">{"Benefits Summary",#N/A,FALSE,"Benefits Info without WC Amount";"Medical and Dental Costs",#N/A,FALSE,"Benefits Info without WC Amount";"Workers' Compensation",#N/A,FALSE,"Benefits Info without WC Amount"}</definedName>
    <definedName name="aaaa" localSheetId="20" hidden="1">{"Benefits Summary",#N/A,FALSE,"Benefits Info without WC Amount";"Medical and Dental Costs",#N/A,FALSE,"Benefits Info without WC Amount";"Workers' Compensation",#N/A,FALSE,"Benefits Info without WC Amount"}</definedName>
    <definedName name="aaaa" hidden="1">{"Benefits Summary",#N/A,FALSE,"Benefits Info without WC Amount";"Medical and Dental Costs",#N/A,FALSE,"Benefits Info without WC Amount";"Workers' Compensation",#N/A,FALSE,"Benefits Info without WC Amount"}</definedName>
    <definedName name="anscount" hidden="1">3</definedName>
    <definedName name="AS2DocOpenMode" hidden="1">"AS2DocumentEdit"</definedName>
    <definedName name="AS2NamedRange" hidden="1">7</definedName>
    <definedName name="BLPH1" localSheetId="19" hidden="1">#REF!</definedName>
    <definedName name="BLPH1" localSheetId="18" hidden="1">#REF!</definedName>
    <definedName name="BLPH1" localSheetId="20" hidden="1">#REF!</definedName>
    <definedName name="BLPH1" hidden="1">#REF!</definedName>
    <definedName name="BLPH10" localSheetId="19" hidden="1">#REF!</definedName>
    <definedName name="BLPH10" localSheetId="18" hidden="1">#REF!</definedName>
    <definedName name="BLPH10" localSheetId="20" hidden="1">#REF!</definedName>
    <definedName name="BLPH10" hidden="1">#REF!</definedName>
    <definedName name="BLPH11" localSheetId="19" hidden="1">#REF!</definedName>
    <definedName name="BLPH11" localSheetId="18" hidden="1">#REF!</definedName>
    <definedName name="BLPH11" localSheetId="20" hidden="1">#REF!</definedName>
    <definedName name="BLPH11" hidden="1">#REF!</definedName>
    <definedName name="BLPH12" localSheetId="19" hidden="1">#REF!</definedName>
    <definedName name="BLPH12" localSheetId="18" hidden="1">#REF!</definedName>
    <definedName name="BLPH12" hidden="1">#REF!</definedName>
    <definedName name="BLPH13" localSheetId="19" hidden="1">#REF!</definedName>
    <definedName name="BLPH13" localSheetId="18" hidden="1">#REF!</definedName>
    <definedName name="BLPH13" hidden="1">#REF!</definedName>
    <definedName name="BLPH14" localSheetId="19" hidden="1">#REF!</definedName>
    <definedName name="BLPH14" localSheetId="18" hidden="1">#REF!</definedName>
    <definedName name="BLPH14" hidden="1">#REF!</definedName>
    <definedName name="BLPH15" localSheetId="19" hidden="1">#REF!</definedName>
    <definedName name="BLPH15" localSheetId="18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localSheetId="19" hidden="1">#REF!</definedName>
    <definedName name="BLPH2" localSheetId="18" hidden="1">#REF!</definedName>
    <definedName name="BLPH2" hidden="1">#REF!</definedName>
    <definedName name="BLPH20" localSheetId="19" hidden="1">#REF!</definedName>
    <definedName name="BLPH20" localSheetId="18" hidden="1">#REF!</definedName>
    <definedName name="BLPH20" hidden="1">#REF!</definedName>
    <definedName name="BLPH21" localSheetId="19" hidden="1">#REF!</definedName>
    <definedName name="BLPH21" localSheetId="18" hidden="1">#REF!</definedName>
    <definedName name="BLPH21" hidden="1">#REF!</definedName>
    <definedName name="BLPH22" localSheetId="19" hidden="1">#REF!</definedName>
    <definedName name="BLPH22" localSheetId="18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localSheetId="19" hidden="1">#REF!</definedName>
    <definedName name="BLPH29" localSheetId="18" hidden="1">#REF!</definedName>
    <definedName name="BLPH29" hidden="1">#REF!</definedName>
    <definedName name="BLPH3" localSheetId="19" hidden="1">#REF!</definedName>
    <definedName name="BLPH3" localSheetId="18" hidden="1">#REF!</definedName>
    <definedName name="BLPH3" hidden="1">#REF!</definedName>
    <definedName name="BLPH30" localSheetId="19" hidden="1">#REF!</definedName>
    <definedName name="BLPH30" localSheetId="18" hidden="1">#REF!</definedName>
    <definedName name="BLPH30" hidden="1">#REF!</definedName>
    <definedName name="BLPH31" localSheetId="19" hidden="1">#REF!</definedName>
    <definedName name="BLPH31" localSheetId="18" hidden="1">#REF!</definedName>
    <definedName name="BLPH31" hidden="1">#REF!</definedName>
    <definedName name="BLPH32" localSheetId="19" hidden="1">#REF!</definedName>
    <definedName name="BLPH32" localSheetId="18" hidden="1">#REF!</definedName>
    <definedName name="BLPH32" hidden="1">#REF!</definedName>
    <definedName name="BLPH33" localSheetId="19" hidden="1">#REF!</definedName>
    <definedName name="BLPH33" localSheetId="18" hidden="1">#REF!</definedName>
    <definedName name="BLPH33" hidden="1">#REF!</definedName>
    <definedName name="BLPH34" localSheetId="19" hidden="1">#REF!</definedName>
    <definedName name="BLPH34" localSheetId="18" hidden="1">#REF!</definedName>
    <definedName name="BLPH34" hidden="1">#REF!</definedName>
    <definedName name="BLPH35" localSheetId="19" hidden="1">#REF!</definedName>
    <definedName name="BLPH35" localSheetId="18" hidden="1">#REF!</definedName>
    <definedName name="BLPH35" hidden="1">#REF!</definedName>
    <definedName name="BLPH36" localSheetId="19" hidden="1">#REF!</definedName>
    <definedName name="BLPH36" localSheetId="18" hidden="1">#REF!</definedName>
    <definedName name="BLPH36" hidden="1">#REF!</definedName>
    <definedName name="BLPH37" localSheetId="19" hidden="1">#REF!</definedName>
    <definedName name="BLPH37" localSheetId="18" hidden="1">#REF!</definedName>
    <definedName name="BLPH37" hidden="1">#REF!</definedName>
    <definedName name="BLPH38" localSheetId="19" hidden="1">#REF!</definedName>
    <definedName name="BLPH38" localSheetId="18" hidden="1">#REF!</definedName>
    <definedName name="BLPH38" hidden="1">#REF!</definedName>
    <definedName name="BLPH39" localSheetId="19" hidden="1">#REF!</definedName>
    <definedName name="BLPH39" localSheetId="18" hidden="1">#REF!</definedName>
    <definedName name="BLPH39" hidden="1">#REF!</definedName>
    <definedName name="BLPH4" localSheetId="19" hidden="1">#REF!</definedName>
    <definedName name="BLPH4" localSheetId="18" hidden="1">#REF!</definedName>
    <definedName name="BLPH4" hidden="1">#REF!</definedName>
    <definedName name="BLPH40" localSheetId="19" hidden="1">#REF!</definedName>
    <definedName name="BLPH40" localSheetId="18" hidden="1">#REF!</definedName>
    <definedName name="BLPH40" hidden="1">#REF!</definedName>
    <definedName name="BLPH41" localSheetId="19" hidden="1">#REF!</definedName>
    <definedName name="BLPH41" localSheetId="18" hidden="1">#REF!</definedName>
    <definedName name="BLPH41" hidden="1">#REF!</definedName>
    <definedName name="BLPH42" localSheetId="19" hidden="1">#REF!</definedName>
    <definedName name="BLPH42" localSheetId="18" hidden="1">#REF!</definedName>
    <definedName name="BLPH42" hidden="1">#REF!</definedName>
    <definedName name="BLPH43" localSheetId="19" hidden="1">#REF!</definedName>
    <definedName name="BLPH43" localSheetId="18" hidden="1">#REF!</definedName>
    <definedName name="BLPH43" hidden="1">#REF!</definedName>
    <definedName name="BLPH44" localSheetId="19" hidden="1">#REF!</definedName>
    <definedName name="BLPH44" localSheetId="18" hidden="1">#REF!</definedName>
    <definedName name="BLPH44" hidden="1">#REF!</definedName>
    <definedName name="BLPH45" localSheetId="19" hidden="1">#REF!</definedName>
    <definedName name="BLPH45" localSheetId="18" hidden="1">#REF!</definedName>
    <definedName name="BLPH45" hidden="1">#REF!</definedName>
    <definedName name="BLPH46" localSheetId="19" hidden="1">#REF!</definedName>
    <definedName name="BLPH46" localSheetId="18" hidden="1">#REF!</definedName>
    <definedName name="BLPH46" hidden="1">#REF!</definedName>
    <definedName name="BLPH47" localSheetId="19" hidden="1">#REF!</definedName>
    <definedName name="BLPH47" localSheetId="18" hidden="1">#REF!</definedName>
    <definedName name="BLPH47" hidden="1">#REF!</definedName>
    <definedName name="BLPH48" localSheetId="19" hidden="1">#REF!</definedName>
    <definedName name="BLPH48" localSheetId="18" hidden="1">#REF!</definedName>
    <definedName name="BLPH48" hidden="1">#REF!</definedName>
    <definedName name="BLPH49" localSheetId="19" hidden="1">#REF!</definedName>
    <definedName name="BLPH49" localSheetId="18" hidden="1">#REF!</definedName>
    <definedName name="BLPH49" hidden="1">#REF!</definedName>
    <definedName name="BLPH5" localSheetId="19" hidden="1">#REF!</definedName>
    <definedName name="BLPH5" localSheetId="18" hidden="1">#REF!</definedName>
    <definedName name="BLPH5" hidden="1">#REF!</definedName>
    <definedName name="BLPH50" localSheetId="19" hidden="1">#REF!</definedName>
    <definedName name="BLPH50" localSheetId="18" hidden="1">#REF!</definedName>
    <definedName name="BLPH50" hidden="1">#REF!</definedName>
    <definedName name="BLPH51" localSheetId="19" hidden="1">#REF!</definedName>
    <definedName name="BLPH51" localSheetId="18" hidden="1">#REF!</definedName>
    <definedName name="BLPH51" hidden="1">#REF!</definedName>
    <definedName name="BLPH52" localSheetId="19" hidden="1">#REF!</definedName>
    <definedName name="BLPH52" localSheetId="18" hidden="1">#REF!</definedName>
    <definedName name="BLPH52" hidden="1">#REF!</definedName>
    <definedName name="BLPH53" localSheetId="19" hidden="1">#REF!</definedName>
    <definedName name="BLPH53" localSheetId="18" hidden="1">#REF!</definedName>
    <definedName name="BLPH53" hidden="1">#REF!</definedName>
    <definedName name="BLPH54" localSheetId="19" hidden="1">#REF!</definedName>
    <definedName name="BLPH54" localSheetId="18" hidden="1">#REF!</definedName>
    <definedName name="BLPH54" hidden="1">#REF!</definedName>
    <definedName name="BLPH55" localSheetId="19" hidden="1">#REF!</definedName>
    <definedName name="BLPH55" localSheetId="18" hidden="1">#REF!</definedName>
    <definedName name="BLPH55" hidden="1">#REF!</definedName>
    <definedName name="BLPH56" localSheetId="19" hidden="1">#REF!</definedName>
    <definedName name="BLPH56" localSheetId="18" hidden="1">#REF!</definedName>
    <definedName name="BLPH56" hidden="1">#REF!</definedName>
    <definedName name="BLPH57" localSheetId="19" hidden="1">#REF!</definedName>
    <definedName name="BLPH57" localSheetId="18" hidden="1">#REF!</definedName>
    <definedName name="BLPH57" hidden="1">#REF!</definedName>
    <definedName name="BLPH58" localSheetId="19" hidden="1">#REF!</definedName>
    <definedName name="BLPH58" localSheetId="18" hidden="1">#REF!</definedName>
    <definedName name="BLPH58" hidden="1">#REF!</definedName>
    <definedName name="BLPH59" localSheetId="19" hidden="1">#REF!</definedName>
    <definedName name="BLPH59" localSheetId="18" hidden="1">#REF!</definedName>
    <definedName name="BLPH59" hidden="1">#REF!</definedName>
    <definedName name="BLPH6" localSheetId="19" hidden="1">#REF!</definedName>
    <definedName name="BLPH6" localSheetId="18" hidden="1">#REF!</definedName>
    <definedName name="BLPH6" hidden="1">#REF!</definedName>
    <definedName name="BLPH60" localSheetId="19" hidden="1">#REF!</definedName>
    <definedName name="BLPH60" localSheetId="18" hidden="1">#REF!</definedName>
    <definedName name="BLPH60" hidden="1">#REF!</definedName>
    <definedName name="BLPH61" localSheetId="19" hidden="1">#REF!</definedName>
    <definedName name="BLPH61" localSheetId="18" hidden="1">#REF!</definedName>
    <definedName name="BLPH61" hidden="1">#REF!</definedName>
    <definedName name="BLPH62" localSheetId="19" hidden="1">#REF!</definedName>
    <definedName name="BLPH62" localSheetId="18" hidden="1">#REF!</definedName>
    <definedName name="BLPH62" hidden="1">#REF!</definedName>
    <definedName name="BLPH63" localSheetId="19" hidden="1">#REF!</definedName>
    <definedName name="BLPH63" localSheetId="18" hidden="1">#REF!</definedName>
    <definedName name="BLPH63" hidden="1">#REF!</definedName>
    <definedName name="BLPH64" localSheetId="19" hidden="1">#REF!</definedName>
    <definedName name="BLPH64" localSheetId="18" hidden="1">#REF!</definedName>
    <definedName name="BLPH64" hidden="1">#REF!</definedName>
    <definedName name="BLPH65" localSheetId="19" hidden="1">#REF!</definedName>
    <definedName name="BLPH65" localSheetId="18" hidden="1">#REF!</definedName>
    <definedName name="BLPH65" hidden="1">#REF!</definedName>
    <definedName name="BLPH67" localSheetId="19" hidden="1">#REF!</definedName>
    <definedName name="BLPH67" localSheetId="18" hidden="1">#REF!</definedName>
    <definedName name="BLPH67" hidden="1">#REF!</definedName>
    <definedName name="BLPH678" localSheetId="19" hidden="1">#REF!</definedName>
    <definedName name="BLPH678" localSheetId="18" hidden="1">#REF!</definedName>
    <definedName name="BLPH678" hidden="1">#REF!</definedName>
    <definedName name="BLPH679" localSheetId="19" hidden="1">#REF!</definedName>
    <definedName name="BLPH679" localSheetId="18" hidden="1">#REF!</definedName>
    <definedName name="BLPH679" hidden="1">#REF!</definedName>
    <definedName name="BLPH68" localSheetId="19" hidden="1">#REF!</definedName>
    <definedName name="BLPH68" localSheetId="18" hidden="1">#REF!</definedName>
    <definedName name="BLPH68" hidden="1">#REF!</definedName>
    <definedName name="BLPH680" localSheetId="19" hidden="1">#REF!</definedName>
    <definedName name="BLPH680" localSheetId="18" hidden="1">#REF!</definedName>
    <definedName name="BLPH680" hidden="1">#REF!</definedName>
    <definedName name="BLPH681" localSheetId="19" hidden="1">#REF!</definedName>
    <definedName name="BLPH681" localSheetId="18" hidden="1">#REF!</definedName>
    <definedName name="BLPH681" hidden="1">#REF!</definedName>
    <definedName name="BLPH682" localSheetId="19" hidden="1">#REF!</definedName>
    <definedName name="BLPH682" localSheetId="18" hidden="1">#REF!</definedName>
    <definedName name="BLPH682" hidden="1">#REF!</definedName>
    <definedName name="BLPH683" localSheetId="19" hidden="1">#REF!</definedName>
    <definedName name="BLPH683" localSheetId="18" hidden="1">#REF!</definedName>
    <definedName name="BLPH683" hidden="1">#REF!</definedName>
    <definedName name="BLPH684" localSheetId="19" hidden="1">#REF!</definedName>
    <definedName name="BLPH684" localSheetId="18" hidden="1">#REF!</definedName>
    <definedName name="BLPH684" hidden="1">#REF!</definedName>
    <definedName name="BLPH685" localSheetId="19" hidden="1">#REF!</definedName>
    <definedName name="BLPH685" localSheetId="18" hidden="1">#REF!</definedName>
    <definedName name="BLPH685" hidden="1">#REF!</definedName>
    <definedName name="BLPH686" localSheetId="19" hidden="1">#REF!</definedName>
    <definedName name="BLPH686" localSheetId="18" hidden="1">#REF!</definedName>
    <definedName name="BLPH686" hidden="1">#REF!</definedName>
    <definedName name="BLPH687" localSheetId="19" hidden="1">#REF!</definedName>
    <definedName name="BLPH687" localSheetId="18" hidden="1">#REF!</definedName>
    <definedName name="BLPH687" hidden="1">#REF!</definedName>
    <definedName name="BLPH688" localSheetId="19" hidden="1">#REF!</definedName>
    <definedName name="BLPH688" localSheetId="18" hidden="1">#REF!</definedName>
    <definedName name="BLPH688" hidden="1">#REF!</definedName>
    <definedName name="BLPH689" localSheetId="19" hidden="1">#REF!</definedName>
    <definedName name="BLPH689" localSheetId="18" hidden="1">#REF!</definedName>
    <definedName name="BLPH689" hidden="1">#REF!</definedName>
    <definedName name="BLPH69" localSheetId="19" hidden="1">#REF!</definedName>
    <definedName name="BLPH69" localSheetId="18" hidden="1">#REF!</definedName>
    <definedName name="BLPH69" hidden="1">#REF!</definedName>
    <definedName name="BLPH690" localSheetId="19" hidden="1">#REF!</definedName>
    <definedName name="BLPH690" localSheetId="18" hidden="1">#REF!</definedName>
    <definedName name="BLPH690" hidden="1">#REF!</definedName>
    <definedName name="BLPH691" localSheetId="19" hidden="1">#REF!</definedName>
    <definedName name="BLPH691" localSheetId="18" hidden="1">#REF!</definedName>
    <definedName name="BLPH691" hidden="1">#REF!</definedName>
    <definedName name="BLPH692" localSheetId="19" hidden="1">#REF!</definedName>
    <definedName name="BLPH692" localSheetId="18" hidden="1">#REF!</definedName>
    <definedName name="BLPH692" hidden="1">#REF!</definedName>
    <definedName name="BLPH693" localSheetId="19" hidden="1">#REF!</definedName>
    <definedName name="BLPH693" localSheetId="18" hidden="1">#REF!</definedName>
    <definedName name="BLPH693" hidden="1">#REF!</definedName>
    <definedName name="BLPH694" localSheetId="19" hidden="1">#REF!</definedName>
    <definedName name="BLPH694" localSheetId="18" hidden="1">#REF!</definedName>
    <definedName name="BLPH694" hidden="1">#REF!</definedName>
    <definedName name="BLPH7" localSheetId="19" hidden="1">#REF!</definedName>
    <definedName name="BLPH7" localSheetId="18" hidden="1">#REF!</definedName>
    <definedName name="BLPH7" hidden="1">#REF!</definedName>
    <definedName name="BLPH70" localSheetId="19" hidden="1">#REF!</definedName>
    <definedName name="BLPH70" localSheetId="18" hidden="1">#REF!</definedName>
    <definedName name="BLPH70" hidden="1">#REF!</definedName>
    <definedName name="BLPH71" localSheetId="19" hidden="1">#REF!</definedName>
    <definedName name="BLPH71" localSheetId="18" hidden="1">#REF!</definedName>
    <definedName name="BLPH71" hidden="1">#REF!</definedName>
    <definedName name="BLPH72" localSheetId="19" hidden="1">#REF!</definedName>
    <definedName name="BLPH72" localSheetId="18" hidden="1">#REF!</definedName>
    <definedName name="BLPH72" hidden="1">#REF!</definedName>
    <definedName name="BLPH73" localSheetId="19" hidden="1">#REF!</definedName>
    <definedName name="BLPH73" localSheetId="18" hidden="1">#REF!</definedName>
    <definedName name="BLPH73" hidden="1">#REF!</definedName>
    <definedName name="BLPH74" localSheetId="19" hidden="1">#REF!</definedName>
    <definedName name="BLPH74" localSheetId="18" hidden="1">#REF!</definedName>
    <definedName name="BLPH74" hidden="1">#REF!</definedName>
    <definedName name="BLPH8" localSheetId="19" hidden="1">#REF!</definedName>
    <definedName name="BLPH8" localSheetId="18" hidden="1">#REF!</definedName>
    <definedName name="BLPH8" hidden="1">#REF!</definedName>
    <definedName name="BLPH9" localSheetId="19" hidden="1">#REF!</definedName>
    <definedName name="BLPH9" localSheetId="18" hidden="1">#REF!</definedName>
    <definedName name="BLPH9" hidden="1">#REF!</definedName>
    <definedName name="cccc" localSheetId="19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1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2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hris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IQWBGuid" localSheetId="19" hidden="1">"TESAM - Base wo NF.xlsm"</definedName>
    <definedName name="CIQWBGuid" localSheetId="18" hidden="1">"TESAM - Base wo NF.xlsm"</definedName>
    <definedName name="CIQWBGuid" localSheetId="20" hidden="1">"TESAM - Base wo NF.xlsm"</definedName>
    <definedName name="CIQWBGuid" hidden="1">"f0842c6b-4f67-4da4-8ab9-05f9b8d91da0"</definedName>
    <definedName name="cxx" localSheetId="19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localSheetId="1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localSheetId="2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dddd" localSheetId="19" hidden="1">#REF!</definedName>
    <definedName name="dddd" localSheetId="18" hidden="1">#REF!</definedName>
    <definedName name="dddd" localSheetId="20" hidden="1">#REF!</definedName>
    <definedName name="dddd" hidden="1">#REF!</definedName>
    <definedName name="ein" localSheetId="19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localSheetId="18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localSheetId="20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PMWorkbookOptions_2" localSheetId="20" hidden="1">"/XRgGjemmpsoQgsrsStoDPPelj1FMA4m2Im76oeAuxgGQOJZUCQJ5RtGq9sxvndF5ZmhjZeFUwjugGDfHIKKwPLBAzz8KFr+mApRQJmBRb0aL7okqkZLVgRFlJKv3bagKLLyg3wfIDcE8j/CE3jlqVluq0yFIHAdC62xenDGSYx0lDXzgohGKqGNBOY0rpjNUTubnhzbBq/pjMEL43R3Q1ephikMQfVG/nQZQ/RdHzdmxPBURsM+13gUGZ5b"</definedName>
    <definedName name="EPMWorkbookOptions_2" hidden="1">"9F3OxBOtzB60hFONCeryveGHd9WJr+7iO45h/1l2AQAA"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localSheetId="20" hidden="1">"(GMT-05:00)03/22/2013 02:16:13 PM"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localSheetId="20" hidden="1">1</definedName>
    <definedName name="EV__WBEVMODE__" hidden="1">0</definedName>
    <definedName name="EV__WBREFOPTIONS__" localSheetId="20" hidden="1">6</definedName>
    <definedName name="EV__WBREFOPTIONS__" hidden="1">134217735</definedName>
    <definedName name="EV__WBVERSION__" hidden="1">0</definedName>
    <definedName name="fadfas" localSheetId="19" hidden="1">{"Benefits Summary",#N/A,FALSE,"Benefits Info without WC Amount";"Medical and Dental Costs",#N/A,FALSE,"Benefits Info without WC Amount";"Workers' Compensation",#N/A,FALSE,"Benefits Info without WC Amount"}</definedName>
    <definedName name="fadfas" localSheetId="18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0" hidden="1">{"Benefits Summary",#N/A,FALSE,"Benefits Info without WC Amount";"Medical and Dental Costs",#N/A,FALSE,"Benefits Info without WC Amount";"Workers' Compensation",#N/A,FALSE,"Benefits Info without WC Amount"}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Gordon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_REUT" hidden="1">"c5409"</definedName>
    <definedName name="IQ_EST_ACT_BV_THOM" hidden="1">"c5153"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REUT" hidden="1">"c3843"</definedName>
    <definedName name="IQ_EST_ACT_FFO_THOM" hidden="1">"c4005"</definedName>
    <definedName name="IQ_EST_ACT_REV" hidden="1">"c2113"</definedName>
    <definedName name="IQ_EST_ACT_REV_CIQ" hidden="1">"c3666"</definedName>
    <definedName name="IQ_EST_BV_DIFF_REUT" hidden="1">"c5433"</definedName>
    <definedName name="IQ_EST_BV_DIFF_THOM" hidden="1">"c5204"</definedName>
    <definedName name="IQ_EST_BV_SURPRISE_PERCENT_REUT" hidden="1">"c5434"</definedName>
    <definedName name="IQ_EST_BV_SURPRISE_PERCENT_THOM" hidden="1">"c5205"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_CIQ" hidden="1">"c4960"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ISTING_CURRENCY" hidden="1">"c2127"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localSheetId="19" hidden="1">42786.5434953704</definedName>
    <definedName name="IQ_NAMES_REVISION_DATE_" localSheetId="18" hidden="1">42786.5434953704</definedName>
    <definedName name="IQ_NAMES_REVISION_DATE_" localSheetId="20" hidden="1">43019.5759953704</definedName>
    <definedName name="IQ_NAMES_REVISION_DATE_" localSheetId="14" hidden="1">42786.5434953704</definedName>
    <definedName name="IQ_NAMES_REVISION_DATE_" localSheetId="15" hidden="1">42786.5434953704</definedName>
    <definedName name="IQ_NAMES_REVISION_DATE_" localSheetId="16" hidden="1">42786.5434953704</definedName>
    <definedName name="IQ_NAMES_REVISION_DATE_" hidden="1">41829.3635416667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DATE" hidden="1">"c1069"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39314.6042013889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A105" hidden="1">"$A$106:$A$145"</definedName>
    <definedName name="IQRA141" hidden="1">"$A$142:$A$146"</definedName>
    <definedName name="IQRA142" hidden="1">"$A$143:$A$147"</definedName>
    <definedName name="IQRA147" hidden="1">"$A$148:$A$177"</definedName>
    <definedName name="IQRA148" hidden="1">"$A$149:$A$188"</definedName>
    <definedName name="IQRA151" hidden="1">"$A$152:$A$161"</definedName>
    <definedName name="IQRA152" hidden="1">"$A$153:$A$162"</definedName>
    <definedName name="IQRA153" hidden="1">"$A$154"</definedName>
    <definedName name="IQRA157" hidden="1">"$A$158"</definedName>
    <definedName name="IQRA158" hidden="1">"$A$159:$A$163"</definedName>
    <definedName name="IQRA159" hidden="1">"$A$160:$A$199"</definedName>
    <definedName name="IQRA160" hidden="1">"$A$161:$A$165"</definedName>
    <definedName name="IQRA163" hidden="1">"$A$164:$A$173"</definedName>
    <definedName name="IQRA165" hidden="1">"$A$166:$A$175"</definedName>
    <definedName name="IQRA166" hidden="1">"$A$167"</definedName>
    <definedName name="IQRA169" hidden="1">"$A$170:$A$174"</definedName>
    <definedName name="IQRA204" hidden="1">"$A$205:$A$244"</definedName>
    <definedName name="IQRA211" hidden="1">"$A$212:$A$251"</definedName>
    <definedName name="IQRA224" hidden="1">"$A$225:$A$264"</definedName>
    <definedName name="IQRA225" hidden="1">"$A$226:$A$230"</definedName>
    <definedName name="IQRA231" hidden="1">"$A$232:$A$271"</definedName>
    <definedName name="IQRA234" hidden="1">"$A$235:$A$274"</definedName>
    <definedName name="IQRA268" hidden="1">"$A$269:$A$308"</definedName>
    <definedName name="IQRA273" hidden="1">"$A$274:$A$313"</definedName>
    <definedName name="IQRA274" hidden="1">"$A$275:$A$314"</definedName>
    <definedName name="IQRA278" hidden="1">"$A$279:$A$318"</definedName>
    <definedName name="IQRA281" hidden="1">"$A$282:$A$321"</definedName>
    <definedName name="IQRA331" hidden="1">"$A$332:$A$371"</definedName>
    <definedName name="IQRA335" hidden="1">"$A$336:$A$375"</definedName>
    <definedName name="IQRA339" hidden="1">"$A$340:$A$379"</definedName>
    <definedName name="IQRA340" hidden="1">"$A$341:$A$380"</definedName>
    <definedName name="IQRA341" hidden="1">"$A$342:$A$381"</definedName>
    <definedName name="IQRA342" hidden="1">"$A$343:$A$382"</definedName>
    <definedName name="IQRA343" hidden="1">"$A$344:$A$383"</definedName>
    <definedName name="IQRA344" hidden="1">"$A$345:$A$384"</definedName>
    <definedName name="IQRA346" hidden="1">"$A$347:$A$386"</definedName>
    <definedName name="IQRA348" hidden="1">"$A$349:$A$388"</definedName>
    <definedName name="IQRA62" hidden="1">"$A$63:$A$102"</definedName>
    <definedName name="IQRA8" hidden="1">"$A$9:$A$48"</definedName>
    <definedName name="IQRAA161" hidden="1">"$AA$162:$AA$167"</definedName>
    <definedName name="IQRAA164" hidden="1">"$AA$165:$AA$170"</definedName>
    <definedName name="IQRAA166" hidden="1">"$AA$167:$AA$172"</definedName>
    <definedName name="IQRAA7" hidden="1">"$AA$8:$AA$16"</definedName>
    <definedName name="IQRAB161" hidden="1">"$AB$162:$AB$172"</definedName>
    <definedName name="IQRAC161" hidden="1">"$AC$162:$AC$172"</definedName>
    <definedName name="IQRAC166" hidden="1">"$AC$167:$AC$177"</definedName>
    <definedName name="IQRAC7" hidden="1">"$AC$8:$AC$18"</definedName>
    <definedName name="IQRAD161" hidden="1">"$AD$162:$AD$172"</definedName>
    <definedName name="IQRAD166" hidden="1">"$AD$167:$AD$177"</definedName>
    <definedName name="IQRAD7" hidden="1">"$AD$8:$AD$18"</definedName>
    <definedName name="IQRAN533" hidden="1">"$AN$534:$AN$539"</definedName>
    <definedName name="IQRAO533" hidden="1">"$AO$534:$AO$539"</definedName>
    <definedName name="IQRAQ533" hidden="1">"$AQ$534:$AQ$544"</definedName>
    <definedName name="IQRAR533" hidden="1">"$AR$534:$AR$544"</definedName>
    <definedName name="IQRB105" hidden="1">"$B$106:$B$145"</definedName>
    <definedName name="IQRB148" hidden="1">"$B$149:$B$188"</definedName>
    <definedName name="IQRB151" hidden="1">"$B$152:$B$161"</definedName>
    <definedName name="IQRB152" hidden="1">"$B$153:$B$162"</definedName>
    <definedName name="IQRB157" hidden="1">"$B$158"</definedName>
    <definedName name="IQRB158" hidden="1">"$B$159:$B$163"</definedName>
    <definedName name="IQRB160" hidden="1">"$B$161:$B$165"</definedName>
    <definedName name="IQRB163" hidden="1">"$B$164:$B$173"</definedName>
    <definedName name="IQRB165" hidden="1">"$B$166:$B$175"</definedName>
    <definedName name="IQRB166" hidden="1">"$B$167"</definedName>
    <definedName name="IQRB167" hidden="1">"$B$168:$B$177"</definedName>
    <definedName name="IQRB169" hidden="1">"$B$170:$B$174"</definedName>
    <definedName name="IQRB38" hidden="1">"$B$39:$B$45"</definedName>
    <definedName name="IQRC148" hidden="1">"$C$149:$C$188"</definedName>
    <definedName name="IQRC151" hidden="1">"$C$152:$C$161"</definedName>
    <definedName name="IQRC157" hidden="1">"$C$158"</definedName>
    <definedName name="IQRC158" hidden="1">"$C$159:$C$163"</definedName>
    <definedName name="IQRC160" hidden="1">"$C$161:$C$165"</definedName>
    <definedName name="IQRC163" hidden="1">"$C$164:$C$173"</definedName>
    <definedName name="IQRC165" hidden="1">"$C$166:$C$175"</definedName>
    <definedName name="IQRC166" hidden="1">"$C$167:$C$176"</definedName>
    <definedName name="IQRC167" hidden="1">"$C$168:$C$177"</definedName>
    <definedName name="IQRC169" hidden="1">"$C$170:$C$174"</definedName>
    <definedName name="IQRC38" hidden="1">"$C$39:$C$45"</definedName>
    <definedName name="IQRD151" hidden="1">"$D$152:$D$161"</definedName>
    <definedName name="IQRF105" hidden="1">"$F$106:$F$145"</definedName>
    <definedName name="IQRF157" hidden="1">"$F$158:$F$197"</definedName>
    <definedName name="IQRF159" hidden="1">"$F$160:$F$199"</definedName>
    <definedName name="IQRF204" hidden="1">"$F$205:$F$244"</definedName>
    <definedName name="IQRF211" hidden="1">"$F$212:$F$251"</definedName>
    <definedName name="IQRF224" hidden="1">"$F$225:$F$264"</definedName>
    <definedName name="IQRF231" hidden="1">"$F$232:$F$271"</definedName>
    <definedName name="IQRF234" hidden="1">"$F$235:$F$274"</definedName>
    <definedName name="IQRF268" hidden="1">"$F$269:$F$308"</definedName>
    <definedName name="IQRF273" hidden="1">"$F$274:$F$313"</definedName>
    <definedName name="IQRF274" hidden="1">"$F$275:$F$314"</definedName>
    <definedName name="IQRF278" hidden="1">"$F$279:$F$318"</definedName>
    <definedName name="IQRF281" hidden="1">"$F$282:$F$321"</definedName>
    <definedName name="IQRF331" hidden="1">"$F$332:$F$371"</definedName>
    <definedName name="IQRF335" hidden="1">"$F$336:$F$375"</definedName>
    <definedName name="IQRF339" hidden="1">"$F$340:$F$379"</definedName>
    <definedName name="IQRF340" hidden="1">"$F$341:$F$380"</definedName>
    <definedName name="IQRF341" hidden="1">"$F$342:$F$381"</definedName>
    <definedName name="IQRF342" hidden="1">"$F$343:$F$382"</definedName>
    <definedName name="IQRF343" hidden="1">"$F$344:$F$383"</definedName>
    <definedName name="IQRF344" hidden="1">"$F$345:$F$384"</definedName>
    <definedName name="IQRF346" hidden="1">"$F$347:$F$386"</definedName>
    <definedName name="IQRF348" hidden="1">"$F$349:$F$388"</definedName>
    <definedName name="IQRF4" hidden="1">"$F$5:$F$255"</definedName>
    <definedName name="IQRF62" hidden="1">"$F$63:$F$102"</definedName>
    <definedName name="IQRF8" hidden="1">"$F$9:$F$48"</definedName>
    <definedName name="IQRG105" hidden="1">"$G$106:$G$145"</definedName>
    <definedName name="IQRG157" hidden="1">"$G$158:$G$197"</definedName>
    <definedName name="IQRG159" hidden="1">"$G$160:$G$199"</definedName>
    <definedName name="IQRG204" hidden="1">"$G$205:$G$244"</definedName>
    <definedName name="IQRG211" hidden="1">"$G$212:$G$251"</definedName>
    <definedName name="IQRG224" hidden="1">"$G$225:$G$264"</definedName>
    <definedName name="IQRG231" hidden="1">"$G$232:$G$271"</definedName>
    <definedName name="IQRG234" hidden="1">"$G$235:$G$274"</definedName>
    <definedName name="IQRG268" hidden="1">"$G$269:$G$308"</definedName>
    <definedName name="IQRG273" hidden="1">"$G$274:$G$313"</definedName>
    <definedName name="IQRG274" hidden="1">"$G$275:$G$314"</definedName>
    <definedName name="IQRG278" hidden="1">"$G$279:$G$318"</definedName>
    <definedName name="IQRG281" hidden="1">"$G$282:$G$321"</definedName>
    <definedName name="IQRG331" hidden="1">"$G$332:$G$371"</definedName>
    <definedName name="IQRG335" hidden="1">"$G$336:$G$375"</definedName>
    <definedName name="IQRG339" hidden="1">"$G$340:$G$379"</definedName>
    <definedName name="IQRG340" hidden="1">"$G$341:$G$380"</definedName>
    <definedName name="IQRG341" hidden="1">"$G$342:$G$381"</definedName>
    <definedName name="IQRG342" hidden="1">"$G$343:$G$382"</definedName>
    <definedName name="IQRG343" hidden="1">"$G$344:$G$383"</definedName>
    <definedName name="IQRG344" hidden="1">"$G$345:$G$384"</definedName>
    <definedName name="IQRG346" hidden="1">"$G$347:$G$386"</definedName>
    <definedName name="IQRG348" hidden="1">"$G$349:$G$388"</definedName>
    <definedName name="IQRG62" hidden="1">"$G$63:$G$102"</definedName>
    <definedName name="IQRG8" hidden="1">"$G$9:$G$48"</definedName>
    <definedName name="IQRH105" hidden="1">"$H$106:$H$145"</definedName>
    <definedName name="IQRI105" hidden="1">"$I$106:$I$145"</definedName>
    <definedName name="IQRI112" hidden="1">"$I$113:$I$152"</definedName>
    <definedName name="IQRI148" hidden="1">"$I$149:$I$188"</definedName>
    <definedName name="IQRI151" hidden="1">"$I$152:$I$156"</definedName>
    <definedName name="IQRI159" hidden="1">"$I$160:$I$199"</definedName>
    <definedName name="IQRI204" hidden="1">"$I$205:$I$244"</definedName>
    <definedName name="IQRI211" hidden="1">"$I$212:$I$251"</definedName>
    <definedName name="IQRI231" hidden="1">"$I$232:$I$271"</definedName>
    <definedName name="IQRI273" hidden="1">"$I$274:$I$313"</definedName>
    <definedName name="IQRI274" hidden="1">"$I$275:$I$314"</definedName>
    <definedName name="IQRI281" hidden="1">"$I$282:$I$321"</definedName>
    <definedName name="IQRI335" hidden="1">"$I$336:$I$375"</definedName>
    <definedName name="IQRI339" hidden="1">"$I$340:$I$379"</definedName>
    <definedName name="IQRI341" hidden="1">"$I$342:$I$381"</definedName>
    <definedName name="IQRI343" hidden="1">"$I$344:$I$383"</definedName>
    <definedName name="IQRI348" hidden="1">"$I$349:$I$388"</definedName>
    <definedName name="IQRI62" hidden="1">"$I$63:$I$102"</definedName>
    <definedName name="IQRI8" hidden="1">"$I$9:$I$48"</definedName>
    <definedName name="IQRInvestorOverlapA8" hidden="1">#REF!</definedName>
    <definedName name="IQRInvestorOverlapAC5" hidden="1">#REF!</definedName>
    <definedName name="IQRInvestorOverlapAD5" hidden="1">#REF!</definedName>
    <definedName name="IQRInvestorOverlapAE5" hidden="1">#REF!</definedName>
    <definedName name="IQRInvestorOverlapB8" hidden="1">#REF!</definedName>
    <definedName name="IQRInvestorOverlapF5" hidden="1">#REF!</definedName>
    <definedName name="IQRInvestorOverlapF8" hidden="1">#REF!</definedName>
    <definedName name="IQRInvestorOverlapG5" hidden="1">#REF!</definedName>
    <definedName name="IQRInvestorOverlapG8" hidden="1">#REF!</definedName>
    <definedName name="IQRInvestorOverlapH8" hidden="1">#REF!</definedName>
    <definedName name="IQRInvestorOverlapI5" hidden="1">#REF!</definedName>
    <definedName name="IQRInvestorOverlapI8" hidden="1">#REF!</definedName>
    <definedName name="IQRInvestorOverlapJ8" hidden="1">#REF!</definedName>
    <definedName name="IQRInvestorOverlapK5" hidden="1">#REF!</definedName>
    <definedName name="IQRInvestorOverlapK8" hidden="1">#REF!</definedName>
    <definedName name="IQRInvestorOverlapL5" hidden="1">#REF!</definedName>
    <definedName name="IQRInvestorOverlapL8" hidden="1">#REF!</definedName>
    <definedName name="IQRInvestorOverlapM5" hidden="1">#REF!</definedName>
    <definedName name="IQRInvestorOverlapN5" hidden="1">#REF!</definedName>
    <definedName name="IQRInvestorOverlapN8" hidden="1">#REF!</definedName>
    <definedName name="IQRInvestorOverlapO5" hidden="1">#REF!</definedName>
    <definedName name="IQRInvestorOverlapO8" hidden="1">#REF!</definedName>
    <definedName name="IQRInvestorOverlapP5" hidden="1">#REF!</definedName>
    <definedName name="IQRInvestorOverlapP8" hidden="1">#REF!</definedName>
    <definedName name="IQRInvestorOverlapQ5" hidden="1">#REF!</definedName>
    <definedName name="IQRInvestorOverlapS5" hidden="1">#REF!</definedName>
    <definedName name="IQRInvestorOverlapS8" hidden="1">#REF!</definedName>
    <definedName name="IQRInvestorOverlapT5" hidden="1">#REF!</definedName>
    <definedName name="IQRInvestorOverlapT8" hidden="1">#REF!</definedName>
    <definedName name="IQRInvestorOverlapU5" hidden="1">#REF!</definedName>
    <definedName name="IQRInvestorOverlapV5" hidden="1">#REF!</definedName>
    <definedName name="IQRInvestorOverlapW5" hidden="1">#REF!</definedName>
    <definedName name="IQRInvestorOverlapX5" hidden="1">#REF!</definedName>
    <definedName name="IQRInvestorOverlapY5" hidden="1">#REF!</definedName>
    <definedName name="IQRJ105" hidden="1">"$J$106:$J$145"</definedName>
    <definedName name="IQRJ148" hidden="1">"$J$149:$J$188"</definedName>
    <definedName name="IQRJ151" hidden="1">"$J$152:$J$156"</definedName>
    <definedName name="IQRK148" hidden="1">"$K$149:$K$188"</definedName>
    <definedName name="IQRK151" hidden="1">"$K$152:$K$156"</definedName>
    <definedName name="IQRK17" hidden="1">"$K$18:$K$39"</definedName>
    <definedName name="IQRM105" hidden="1">"$M$106:$M$145"</definedName>
    <definedName name="IQRN105" hidden="1">"$N$106:$N$145"</definedName>
    <definedName name="IQRN112" hidden="1">"$N$113:$N$152"</definedName>
    <definedName name="IQRN159" hidden="1">"$N$160:$N$199"</definedName>
    <definedName name="IQRN204" hidden="1">"$N$205:$N$244"</definedName>
    <definedName name="IQRN211" hidden="1">"$N$212:$N$251"</definedName>
    <definedName name="IQRN231" hidden="1">"$N$232:$N$271"</definedName>
    <definedName name="IQRN273" hidden="1">"$N$274:$N$313"</definedName>
    <definedName name="IQRN274" hidden="1">"$N$275:$N$314"</definedName>
    <definedName name="IQRN281" hidden="1">"$N$282:$N$321"</definedName>
    <definedName name="IQRN335" hidden="1">"$N$336:$N$375"</definedName>
    <definedName name="IQRN339" hidden="1">"$N$340:$N$379"</definedName>
    <definedName name="IQRN341" hidden="1">"$N$342:$N$381"</definedName>
    <definedName name="IQRN343" hidden="1">"$N$344:$N$383"</definedName>
    <definedName name="IQRN348" hidden="1">"$N$349:$N$388"</definedName>
    <definedName name="IQRN62" hidden="1">"$N$63:$N$102"</definedName>
    <definedName name="IQRN8" hidden="1">"$N$9:$N$48"</definedName>
    <definedName name="IQRO105" hidden="1">"$O$106:$O$145"</definedName>
    <definedName name="IQRO112" hidden="1">"$O$113:$O$152"</definedName>
    <definedName name="IQRO159" hidden="1">"$O$160:$O$199"</definedName>
    <definedName name="IQRO204" hidden="1">"$O$205:$O$244"</definedName>
    <definedName name="IQRO211" hidden="1">"$O$212:$O$251"</definedName>
    <definedName name="IQRO231" hidden="1">"$O$232:$O$271"</definedName>
    <definedName name="IQRO273" hidden="1">"$O$274:$O$313"</definedName>
    <definedName name="IQRO274" hidden="1">"$O$275:$O$314"</definedName>
    <definedName name="IQRO281" hidden="1">"$O$282:$O$321"</definedName>
    <definedName name="IQRO335" hidden="1">"$O$336:$O$375"</definedName>
    <definedName name="IQRO339" hidden="1">"$O$340:$O$379"</definedName>
    <definedName name="IQRO341" hidden="1">"$O$342:$O$381"</definedName>
    <definedName name="IQRO343" hidden="1">"$O$344:$O$383"</definedName>
    <definedName name="IQRO348" hidden="1">"$O$349:$O$388"</definedName>
    <definedName name="IQRO62" hidden="1">"$O$63:$O$102"</definedName>
    <definedName name="IQRO8" hidden="1">"$O$9:$O$48"</definedName>
    <definedName name="IQRP105" hidden="1">"$P$106:$P$145"</definedName>
    <definedName name="IQRR488" hidden="1">"$R$489:$R$494"</definedName>
    <definedName name="IQRR489" hidden="1">"$R$490:$R$495"</definedName>
    <definedName name="IQRS488" hidden="1">"$S$489:$S$494"</definedName>
    <definedName name="IQRS489" hidden="1">"$S$490:$S$495"</definedName>
    <definedName name="IQRS527" hidden="1">"$S$528:$S$533"</definedName>
    <definedName name="IQRT489" hidden="1">"$T$490:$T$495"</definedName>
    <definedName name="IQRT527" hidden="1">"$T$528:$T$533"</definedName>
    <definedName name="IQRU488" hidden="1">"$U$489:$U$499"</definedName>
    <definedName name="IQRU489" hidden="1">"$U$490:$U$495"</definedName>
    <definedName name="IQRV488" hidden="1">"$V$489:$V$499"</definedName>
    <definedName name="IQRV489" hidden="1">"$V$490:$V$500"</definedName>
    <definedName name="IQRV527" hidden="1">"$V$528:$V$538"</definedName>
    <definedName name="IQRW489" hidden="1">"$W$490:$W$500"</definedName>
    <definedName name="IQRW527" hidden="1">"$W$528:$W$538"</definedName>
    <definedName name="IQRX489" hidden="1">"$X$490:$X$500"</definedName>
    <definedName name="IQRY161" hidden="1">"$Y$162:$Y$167"</definedName>
    <definedName name="IQRZ161" hidden="1">"$Z$162:$Z$167"</definedName>
    <definedName name="IQRZ164" hidden="1">"$Z$165:$Z$170"</definedName>
    <definedName name="IQRZ166" hidden="1">"$Z$167:$Z$172"</definedName>
    <definedName name="IQRZ7" hidden="1">"$Z$8:$Z$16"</definedName>
    <definedName name="jjj" localSheetId="19" hidden="1">{"Page 1",#N/A,FALSE,"INDSDUE2";"Page 2",#N/A,FALSE,"INDSDUE2"}</definedName>
    <definedName name="jjj" localSheetId="18" hidden="1">{"Page 1",#N/A,FALSE,"INDSDUE2";"Page 2",#N/A,FALSE,"INDSDUE2"}</definedName>
    <definedName name="jjj" localSheetId="17" hidden="1">{"Page 1",#N/A,FALSE,"INDSDUE2";"Page 2",#N/A,FALSE,"INDSDUE2"}</definedName>
    <definedName name="jjj" localSheetId="8" hidden="1">{"Page 1",#N/A,FALSE,"INDSDUE2";"Page 2",#N/A,FALSE,"INDSDUE2"}</definedName>
    <definedName name="jjj" localSheetId="10" hidden="1">{"Page 1",#N/A,FALSE,"INDSDUE2";"Page 2",#N/A,FALSE,"INDSDUE2"}</definedName>
    <definedName name="jjj" localSheetId="12" hidden="1">{"Page 1",#N/A,FALSE,"INDSDUE2";"Page 2",#N/A,FALSE,"INDSDUE2"}</definedName>
    <definedName name="jjj" localSheetId="9" hidden="1">{"Page 1",#N/A,FALSE,"INDSDUE2";"Page 2",#N/A,FALSE,"INDSDUE2"}</definedName>
    <definedName name="jjj" localSheetId="11" hidden="1">{"Page 1",#N/A,FALSE,"INDSDUE2";"Page 2",#N/A,FALSE,"INDSDUE2"}</definedName>
    <definedName name="jjj" localSheetId="13" hidden="1">{"Page 1",#N/A,FALSE,"INDSDUE2";"Page 2",#N/A,FALSE,"INDSDUE2"}</definedName>
    <definedName name="jjj" localSheetId="14" hidden="1">{"Page 1",#N/A,FALSE,"INDSDUE2";"Page 2",#N/A,FALSE,"INDSDUE2"}</definedName>
    <definedName name="jjj" localSheetId="15" hidden="1">{"Page 1",#N/A,FALSE,"INDSDUE2";"Page 2",#N/A,FALSE,"INDSDUE2"}</definedName>
    <definedName name="jjj" localSheetId="16" hidden="1">{"Page 1",#N/A,FALSE,"INDSDUE2";"Page 2",#N/A,FALSE,"INDSDUE2"}</definedName>
    <definedName name="jjj" localSheetId="7" hidden="1">{"Page 1",#N/A,FALSE,"INDSDUE2";"Page 2",#N/A,FALSE,"INDSDUE2"}</definedName>
    <definedName name="jjj" hidden="1">{"Page 1",#N/A,FALSE,"INDSDUE2";"Page 2",#N/A,FALSE,"INDSDUE2"}</definedName>
    <definedName name="MEWarning" hidden="1">1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What" localSheetId="19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localSheetId="1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localSheetId="2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Worksheets." localSheetId="19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1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2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8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0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lculation._.Reports." localSheetId="19" hidden="1">{#N/A,#N/A,FALSE,"O&amp;M Costs";#N/A,#N/A,FALSE,"Energy Price"}</definedName>
    <definedName name="wrn.Calculation._.Reports." localSheetId="18" hidden="1">{#N/A,#N/A,FALSE,"O&amp;M Costs";#N/A,#N/A,FALSE,"Energy Price"}</definedName>
    <definedName name="wrn.Calculation._.Reports." localSheetId="20" hidden="1">{#N/A,#N/A,FALSE,"O&amp;M Costs";#N/A,#N/A,FALSE,"Energy Price"}</definedName>
    <definedName name="wrn.Calculation._.Reports." hidden="1">{#N/A,#N/A,FALSE,"O&amp;M Costs";#N/A,#N/A,FALSE,"Energy Price"}</definedName>
    <definedName name="wrn.directors." localSheetId="19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localSheetId="18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localSheetId="20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Input._.Reports." localSheetId="19" hidden="1">{#N/A,#N/A,FALSE,"Input Sheet";#N/A,#N/A,FALSE,"Capital Estimate";#N/A,#N/A,FALSE,"$1998 PDC's"}</definedName>
    <definedName name="wrn.Input._.Reports." localSheetId="18" hidden="1">{#N/A,#N/A,FALSE,"Input Sheet";#N/A,#N/A,FALSE,"Capital Estimate";#N/A,#N/A,FALSE,"$1998 PDC's"}</definedName>
    <definedName name="wrn.Input._.Reports." localSheetId="20" hidden="1">{#N/A,#N/A,FALSE,"Input Sheet";#N/A,#N/A,FALSE,"Capital Estimate";#N/A,#N/A,FALSE,"$1998 PDC's"}</definedName>
    <definedName name="wrn.Input._.Reports." hidden="1">{#N/A,#N/A,FALSE,"Input Sheet";#N/A,#N/A,FALSE,"Capital Estimate";#N/A,#N/A,FALSE,"$1998 PDC's"}</definedName>
    <definedName name="wrn.Output._.Reports." localSheetId="19" hidden="1">{#N/A,#N/A,FALSE,"Earnings Impact";#N/A,#N/A,FALSE,"Cash  Flow";#N/A,#N/A,FALSE,"Assumptions Summary"}</definedName>
    <definedName name="wrn.Output._.Reports." localSheetId="18" hidden="1">{#N/A,#N/A,FALSE,"Earnings Impact";#N/A,#N/A,FALSE,"Cash  Flow";#N/A,#N/A,FALSE,"Assumptions Summary"}</definedName>
    <definedName name="wrn.Output._.Reports." localSheetId="20" hidden="1">{#N/A,#N/A,FALSE,"Earnings Impact";#N/A,#N/A,FALSE,"Cash  Flow";#N/A,#N/A,FALSE,"Assumptions Summary"}</definedName>
    <definedName name="wrn.Output._.Reports." hidden="1">{#N/A,#N/A,FALSE,"Earnings Impact";#N/A,#N/A,FALSE,"Cash  Flow";#N/A,#N/A,FALSE,"Assumptions Summary"}</definedName>
    <definedName name="wrn.Presentation." localSheetId="19" hidden="1">{#N/A,#N/A,TRUE,"Cover";#N/A,#N/A,TRUE,"Assumptions";#N/A,#N/A,TRUE,"Benefits";#N/A,#N/A,TRUE,"Valuation Analysis";#N/A,#N/A,TRUE,"Valuation";#N/A,#N/A,TRUE,"TECO Impact";#N/A,#N/A,TRUE,"Target Impact"}</definedName>
    <definedName name="wrn.Presentation." localSheetId="18" hidden="1">{#N/A,#N/A,TRUE,"Cover";#N/A,#N/A,TRUE,"Assumptions";#N/A,#N/A,TRUE,"Benefits";#N/A,#N/A,TRUE,"Valuation Analysis";#N/A,#N/A,TRUE,"Valuation";#N/A,#N/A,TRUE,"TECO Impact";#N/A,#N/A,TRUE,"Target Impact"}</definedName>
    <definedName name="wrn.Presentation." localSheetId="20" hidden="1">{#N/A,#N/A,TRUE,"Cover";#N/A,#N/A,TRUE,"Assumptions";#N/A,#N/A,TRUE,"Benefits";#N/A,#N/A,TRUE,"Valuation Analysis";#N/A,#N/A,TRUE,"Valuation";#N/A,#N/A,TRUE,"TECO Impact";#N/A,#N/A,TRUE,"Target Impact"}</definedName>
    <definedName name="wrn.Presentation." hidden="1">{#N/A,#N/A,TRUE,"Cover";#N/A,#N/A,TRUE,"Assumptions";#N/A,#N/A,TRUE,"Benefits";#N/A,#N/A,TRUE,"Valuation Analysis";#N/A,#N/A,TRUE,"Valuation";#N/A,#N/A,TRUE,"TECO Impact";#N/A,#N/A,TRUE,"Target Impact"}</definedName>
    <definedName name="wrn.Print." localSheetId="19" hidden="1">{"Page 1",#N/A,FALSE,"INDSDUE2";"Page 2",#N/A,FALSE,"INDSDUE2"}</definedName>
    <definedName name="wrn.Print." localSheetId="18" hidden="1">{"Page 1",#N/A,FALSE,"INDSDUE2";"Page 2",#N/A,FALSE,"INDSDUE2"}</definedName>
    <definedName name="wrn.Print." localSheetId="17" hidden="1">{"Page 1",#N/A,FALSE,"INDSDUE2";"Page 2",#N/A,FALSE,"INDSDUE2"}</definedName>
    <definedName name="wrn.Print." localSheetId="8" hidden="1">{"Page 1",#N/A,FALSE,"INDSDUE2";"Page 2",#N/A,FALSE,"INDSDUE2"}</definedName>
    <definedName name="wrn.Print." localSheetId="10" hidden="1">{"Page 1",#N/A,FALSE,"INDSDUE2";"Page 2",#N/A,FALSE,"INDSDUE2"}</definedName>
    <definedName name="wrn.Print." localSheetId="12" hidden="1">{"Page 1",#N/A,FALSE,"INDSDUE2";"Page 2",#N/A,FALSE,"INDSDUE2"}</definedName>
    <definedName name="wrn.Print." localSheetId="9" hidden="1">{"Page 1",#N/A,FALSE,"INDSDUE2";"Page 2",#N/A,FALSE,"INDSDUE2"}</definedName>
    <definedName name="wrn.Print." localSheetId="11" hidden="1">{"Page 1",#N/A,FALSE,"INDSDUE2";"Page 2",#N/A,FALSE,"INDSDUE2"}</definedName>
    <definedName name="wrn.Print." localSheetId="13" hidden="1">{"Page 1",#N/A,FALSE,"INDSDUE2";"Page 2",#N/A,FALSE,"INDSDUE2"}</definedName>
    <definedName name="wrn.Print." localSheetId="14" hidden="1">{"Page 1",#N/A,FALSE,"INDSDUE2";"Page 2",#N/A,FALSE,"INDSDUE2"}</definedName>
    <definedName name="wrn.Print." localSheetId="15" hidden="1">{"Page 1",#N/A,FALSE,"INDSDUE2";"Page 2",#N/A,FALSE,"INDSDUE2"}</definedName>
    <definedName name="wrn.Print." localSheetId="16" hidden="1">{"Page 1",#N/A,FALSE,"INDSDUE2";"Page 2",#N/A,FALSE,"INDSDUE2"}</definedName>
    <definedName name="wrn.Print." localSheetId="7" hidden="1">{"Page 1",#N/A,FALSE,"INDSDUE2";"Page 2",#N/A,FALSE,"INDSDUE2"}</definedName>
    <definedName name="wrn.Print." hidden="1">{"Page 1",#N/A,FALSE,"INDSDUE2";"Page 2",#N/A,FALSE,"INDSDUE2"}</definedName>
    <definedName name="wrn.Print._.All._.Pages." localSheetId="19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localSheetId="18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localSheetId="20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B._.and._.O." localSheetId="19" hidden="1">{"B&amp;O Print",#N/A,FALSE,"B&amp;O"}</definedName>
    <definedName name="wrn.Print._.B._.and._.O." localSheetId="18" hidden="1">{"B&amp;O Print",#N/A,FALSE,"B&amp;O"}</definedName>
    <definedName name="wrn.Print._.B._.and._.O." localSheetId="20" hidden="1">{"B&amp;O Print",#N/A,FALSE,"B&amp;O"}</definedName>
    <definedName name="wrn.Print._.B._.and._.O." hidden="1">{"B&amp;O Print",#N/A,FALSE,"B&amp;O"}</definedName>
    <definedName name="wrn.Print._.Other._.Tax." localSheetId="19" hidden="1">{"OtherTax Print",#N/A,FALSE,"Othertax"}</definedName>
    <definedName name="wrn.Print._.Other._.Tax." localSheetId="18" hidden="1">{"OtherTax Print",#N/A,FALSE,"Othertax"}</definedName>
    <definedName name="wrn.Print._.Other._.Tax." localSheetId="20" hidden="1">{"OtherTax Print",#N/A,FALSE,"Othertax"}</definedName>
    <definedName name="wrn.Print._.Other._.Tax." hidden="1">{"OtherTax Print",#N/A,FALSE,"Othertax"}</definedName>
    <definedName name="wrn.Print._.PAGRT." localSheetId="19" hidden="1">{"GRT Print",#N/A,FALSE,"PA GRT"}</definedName>
    <definedName name="wrn.Print._.PAGRT." localSheetId="18" hidden="1">{"GRT Print",#N/A,FALSE,"PA GRT"}</definedName>
    <definedName name="wrn.Print._.PAGRT." localSheetId="20" hidden="1">{"GRT Print",#N/A,FALSE,"PA GRT"}</definedName>
    <definedName name="wrn.Print._.PAGRT." hidden="1">{"GRT Print",#N/A,FALSE,"PA GRT"}</definedName>
    <definedName name="wrn.Print._.Subschedule._.I." localSheetId="19" hidden="1">{"Subschedules Print",#N/A,FALSE,"Subschedules"}</definedName>
    <definedName name="wrn.Print._.Subschedule._.I." localSheetId="18" hidden="1">{"Subschedules Print",#N/A,FALSE,"Subschedules"}</definedName>
    <definedName name="wrn.Print._.Subschedule._.I." localSheetId="20" hidden="1">{"Subschedules Print",#N/A,FALSE,"Subschedules"}</definedName>
    <definedName name="wrn.Print._.Subschedule._.I." hidden="1">{"Subschedules Print",#N/A,FALSE,"Subschedules"}</definedName>
    <definedName name="wrn.Print._.WVProp." localSheetId="19" hidden="1">{"WVProp print",#N/A,FALSE,"WVProp"}</definedName>
    <definedName name="wrn.Print._.WVProp." localSheetId="18" hidden="1">{"WVProp print",#N/A,FALSE,"WVProp"}</definedName>
    <definedName name="wrn.Print._.WVProp." localSheetId="20" hidden="1">{"WVProp print",#N/A,FALSE,"WVProp"}</definedName>
    <definedName name="wrn.Print._.WVProp." hidden="1">{"WVProp print",#N/A,FALSE,"WVProp"}</definedName>
    <definedName name="wrn.PrintBandO." localSheetId="19" hidden="1">{"B&amp;O Print",#N/A,FALSE,"B&amp;O"}</definedName>
    <definedName name="wrn.PrintBandO." localSheetId="18" hidden="1">{"B&amp;O Print",#N/A,FALSE,"B&amp;O"}</definedName>
    <definedName name="wrn.PrintBandO." localSheetId="20" hidden="1">{"B&amp;O Print",#N/A,FALSE,"B&amp;O"}</definedName>
    <definedName name="wrn.PrintBandO." hidden="1">{"B&amp;O Print",#N/A,FALSE,"B&amp;O"}</definedName>
    <definedName name="wrn.PrintOtherTaxandSSI." localSheetId="19" hidden="1">{"OtherTax Print",#N/A,FALSE,"Othertax";"Subschedules Print",#N/A,FALSE,"Subschedules"}</definedName>
    <definedName name="wrn.PrintOtherTaxandSSI." localSheetId="18" hidden="1">{"OtherTax Print",#N/A,FALSE,"Othertax";"Subschedules Print",#N/A,FALSE,"Subschedules"}</definedName>
    <definedName name="wrn.PrintOtherTaxandSSI." localSheetId="20" hidden="1">{"OtherTax Print",#N/A,FALSE,"Othertax";"Subschedules Print",#N/A,FALSE,"Subschedules"}</definedName>
    <definedName name="wrn.PrintOtherTaxandSSI." hidden="1">{"OtherTax Print",#N/A,FALSE,"Othertax";"Subschedules Print",#N/A,FALSE,"Subschedules"}</definedName>
    <definedName name="wrn.Rating._.Agency." localSheetId="19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localSheetId="18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localSheetId="20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STETSON.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xx" localSheetId="19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localSheetId="1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localSheetId="2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y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Z_23F18827_7997_11D6_8750_00508BD3B3BA_.wvu.Cols" localSheetId="19" hidden="1">#REF!,#REF!</definedName>
    <definedName name="Z_23F18827_7997_11D6_8750_00508BD3B3BA_.wvu.Cols" localSheetId="18" hidden="1">#REF!,#REF!</definedName>
    <definedName name="Z_23F18827_7997_11D6_8750_00508BD3B3BA_.wvu.Cols" localSheetId="20" hidden="1">#REF!,#REF!</definedName>
    <definedName name="Z_23F18827_7997_11D6_8750_00508BD3B3BA_.wvu.Cols" hidden="1">#REF!,#REF!</definedName>
    <definedName name="Z_23F18827_7997_11D6_8750_00508BD3B3BA_.wvu.PrintArea" localSheetId="19" hidden="1">#REF!</definedName>
    <definedName name="Z_23F18827_7997_11D6_8750_00508BD3B3BA_.wvu.PrintArea" localSheetId="18" hidden="1">#REF!</definedName>
    <definedName name="Z_23F18827_7997_11D6_8750_00508BD3B3BA_.wvu.PrintArea" localSheetId="20" hidden="1">#REF!</definedName>
    <definedName name="Z_23F18827_7997_11D6_8750_00508BD3B3BA_.wvu.PrintArea" hidden="1">#REF!</definedName>
  </definedNames>
  <calcPr calcId="191028" iterate="1"/>
  <pivotCaches>
    <pivotCache cacheId="0" r:id="rId22"/>
    <pivotCache cacheId="1" r:id="rId23"/>
    <pivotCache cacheId="2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6" i="2" l="1"/>
  <c r="BY6" i="2"/>
  <c r="BZ6" i="2"/>
  <c r="CA6" i="2"/>
  <c r="CB6" i="2"/>
  <c r="CC6" i="2"/>
  <c r="BX7" i="2"/>
  <c r="BY7" i="2"/>
  <c r="BZ7" i="2"/>
  <c r="CA7" i="2"/>
  <c r="CB7" i="2"/>
  <c r="CC7" i="2"/>
  <c r="BX8" i="2"/>
  <c r="BY8" i="2"/>
  <c r="BZ8" i="2"/>
  <c r="CA8" i="2"/>
  <c r="CB8" i="2"/>
  <c r="CC8" i="2"/>
  <c r="BX9" i="2"/>
  <c r="BY9" i="2"/>
  <c r="BZ9" i="2"/>
  <c r="CA9" i="2"/>
  <c r="CB9" i="2"/>
  <c r="CC9" i="2"/>
  <c r="BX10" i="2"/>
  <c r="BY10" i="2"/>
  <c r="BZ10" i="2"/>
  <c r="CA10" i="2"/>
  <c r="CB10" i="2"/>
  <c r="CC10" i="2"/>
  <c r="BX11" i="2"/>
  <c r="BY11" i="2"/>
  <c r="BZ11" i="2"/>
  <c r="CA11" i="2"/>
  <c r="CB11" i="2"/>
  <c r="CC11" i="2"/>
  <c r="BX12" i="2"/>
  <c r="BY12" i="2"/>
  <c r="BZ12" i="2"/>
  <c r="CA12" i="2"/>
  <c r="CB12" i="2"/>
  <c r="CC12" i="2"/>
  <c r="BX13" i="2"/>
  <c r="BY13" i="2"/>
  <c r="BZ13" i="2"/>
  <c r="CA13" i="2"/>
  <c r="CB13" i="2"/>
  <c r="CC13" i="2"/>
  <c r="BX14" i="2"/>
  <c r="BY14" i="2"/>
  <c r="BZ14" i="2"/>
  <c r="CA14" i="2"/>
  <c r="CB14" i="2"/>
  <c r="CC14" i="2"/>
  <c r="BX15" i="2"/>
  <c r="BY15" i="2"/>
  <c r="BZ15" i="2"/>
  <c r="CA15" i="2"/>
  <c r="CB15" i="2"/>
  <c r="CC15" i="2"/>
  <c r="BX16" i="2"/>
  <c r="BY16" i="2"/>
  <c r="BZ16" i="2"/>
  <c r="CA16" i="2"/>
  <c r="CB16" i="2"/>
  <c r="CC16" i="2"/>
  <c r="BX17" i="2"/>
  <c r="BY17" i="2"/>
  <c r="BZ17" i="2"/>
  <c r="CA17" i="2"/>
  <c r="CB17" i="2"/>
  <c r="CC17" i="2"/>
  <c r="BX18" i="2"/>
  <c r="BY18" i="2"/>
  <c r="BZ18" i="2"/>
  <c r="CA18" i="2"/>
  <c r="CB18" i="2"/>
  <c r="CC18" i="2"/>
  <c r="BX19" i="2"/>
  <c r="BY19" i="2"/>
  <c r="BZ19" i="2"/>
  <c r="CA19" i="2"/>
  <c r="CB19" i="2"/>
  <c r="CC19" i="2"/>
  <c r="BX20" i="2"/>
  <c r="BY20" i="2"/>
  <c r="BZ20" i="2"/>
  <c r="CA20" i="2"/>
  <c r="CB20" i="2"/>
  <c r="CC20" i="2"/>
  <c r="BX21" i="2"/>
  <c r="BY21" i="2"/>
  <c r="BZ21" i="2"/>
  <c r="CA21" i="2"/>
  <c r="CB21" i="2"/>
  <c r="CC21" i="2"/>
  <c r="BX22" i="2"/>
  <c r="BY22" i="2"/>
  <c r="BZ22" i="2"/>
  <c r="CA22" i="2"/>
  <c r="CB22" i="2"/>
  <c r="CC22" i="2"/>
  <c r="BX23" i="2"/>
  <c r="BY23" i="2"/>
  <c r="BZ23" i="2"/>
  <c r="CA23" i="2"/>
  <c r="CB23" i="2"/>
  <c r="CC23" i="2"/>
  <c r="BX24" i="2"/>
  <c r="BY24" i="2"/>
  <c r="BZ24" i="2"/>
  <c r="CA24" i="2"/>
  <c r="CB24" i="2"/>
  <c r="CC24" i="2"/>
  <c r="BX25" i="2"/>
  <c r="BY25" i="2"/>
  <c r="BZ25" i="2"/>
  <c r="CA25" i="2"/>
  <c r="CB25" i="2"/>
  <c r="CC25" i="2"/>
  <c r="BX26" i="2"/>
  <c r="BY26" i="2"/>
  <c r="BZ26" i="2"/>
  <c r="CA26" i="2"/>
  <c r="CB26" i="2"/>
  <c r="CC26" i="2"/>
  <c r="BX27" i="2"/>
  <c r="BY27" i="2"/>
  <c r="BZ27" i="2"/>
  <c r="CA27" i="2"/>
  <c r="CB27" i="2"/>
  <c r="CC27" i="2"/>
  <c r="BX28" i="2"/>
  <c r="BY28" i="2"/>
  <c r="BZ28" i="2"/>
  <c r="CA28" i="2"/>
  <c r="CB28" i="2"/>
  <c r="CC28" i="2"/>
  <c r="BX29" i="2"/>
  <c r="BY29" i="2"/>
  <c r="BZ29" i="2"/>
  <c r="CA29" i="2"/>
  <c r="CB29" i="2"/>
  <c r="CC29" i="2"/>
  <c r="BX30" i="2"/>
  <c r="BY30" i="2"/>
  <c r="BZ30" i="2"/>
  <c r="CA30" i="2"/>
  <c r="CB30" i="2"/>
  <c r="CC30" i="2"/>
  <c r="BX31" i="2"/>
  <c r="BY31" i="2"/>
  <c r="BZ31" i="2"/>
  <c r="CA31" i="2"/>
  <c r="CB31" i="2"/>
  <c r="CC31" i="2"/>
  <c r="BX32" i="2"/>
  <c r="BY32" i="2"/>
  <c r="BZ32" i="2"/>
  <c r="CA32" i="2"/>
  <c r="CB32" i="2"/>
  <c r="CC32" i="2"/>
  <c r="BX33" i="2"/>
  <c r="BY33" i="2"/>
  <c r="BZ33" i="2"/>
  <c r="CA33" i="2"/>
  <c r="CB33" i="2"/>
  <c r="CC33" i="2"/>
  <c r="BX34" i="2"/>
  <c r="BY34" i="2"/>
  <c r="BZ34" i="2"/>
  <c r="CA34" i="2"/>
  <c r="CB34" i="2"/>
  <c r="CC34" i="2"/>
  <c r="BX35" i="2"/>
  <c r="BY35" i="2"/>
  <c r="BZ35" i="2"/>
  <c r="CA35" i="2"/>
  <c r="CB35" i="2"/>
  <c r="CC35" i="2"/>
  <c r="BX36" i="2"/>
  <c r="BY36" i="2"/>
  <c r="BZ36" i="2"/>
  <c r="CA36" i="2"/>
  <c r="CB36" i="2"/>
  <c r="CC36" i="2"/>
  <c r="BX37" i="2"/>
  <c r="BY37" i="2"/>
  <c r="BZ37" i="2"/>
  <c r="CA37" i="2"/>
  <c r="CB37" i="2"/>
  <c r="CC37" i="2"/>
  <c r="BX38" i="2"/>
  <c r="BY38" i="2"/>
  <c r="BZ38" i="2"/>
  <c r="CA38" i="2"/>
  <c r="CB38" i="2"/>
  <c r="CC38" i="2"/>
  <c r="BX39" i="2"/>
  <c r="BY39" i="2"/>
  <c r="BZ39" i="2"/>
  <c r="CA39" i="2"/>
  <c r="CB39" i="2"/>
  <c r="CC39" i="2"/>
  <c r="BX40" i="2"/>
  <c r="BY40" i="2"/>
  <c r="BZ40" i="2"/>
  <c r="CA40" i="2"/>
  <c r="CB40" i="2"/>
  <c r="CC40" i="2"/>
  <c r="BX41" i="2"/>
  <c r="BY41" i="2"/>
  <c r="BZ41" i="2"/>
  <c r="CA41" i="2"/>
  <c r="CB41" i="2"/>
  <c r="CC41" i="2"/>
  <c r="BX42" i="2"/>
  <c r="BY42" i="2"/>
  <c r="BZ42" i="2"/>
  <c r="CA42" i="2"/>
  <c r="CB42" i="2"/>
  <c r="CC42" i="2"/>
  <c r="BX43" i="2"/>
  <c r="BY43" i="2"/>
  <c r="BZ43" i="2"/>
  <c r="CA43" i="2"/>
  <c r="CB43" i="2"/>
  <c r="CC43" i="2"/>
  <c r="BX44" i="2"/>
  <c r="BY44" i="2"/>
  <c r="BZ44" i="2"/>
  <c r="CA44" i="2"/>
  <c r="CB44" i="2"/>
  <c r="CC44" i="2"/>
  <c r="BX45" i="2"/>
  <c r="BY45" i="2"/>
  <c r="BZ45" i="2"/>
  <c r="CA45" i="2"/>
  <c r="CB45" i="2"/>
  <c r="CC45" i="2"/>
  <c r="BX46" i="2"/>
  <c r="BY46" i="2"/>
  <c r="BZ46" i="2"/>
  <c r="CA46" i="2"/>
  <c r="CB46" i="2"/>
  <c r="CC46" i="2"/>
  <c r="BX47" i="2"/>
  <c r="BY47" i="2"/>
  <c r="BZ47" i="2"/>
  <c r="CA47" i="2"/>
  <c r="CB47" i="2"/>
  <c r="CC47" i="2"/>
  <c r="BX48" i="2"/>
  <c r="BY48" i="2"/>
  <c r="BZ48" i="2"/>
  <c r="CA48" i="2"/>
  <c r="CB48" i="2"/>
  <c r="CC48" i="2"/>
  <c r="BX49" i="2"/>
  <c r="BY49" i="2"/>
  <c r="BZ49" i="2"/>
  <c r="CA49" i="2"/>
  <c r="CB49" i="2"/>
  <c r="CC49" i="2"/>
  <c r="BX50" i="2"/>
  <c r="BY50" i="2"/>
  <c r="BZ50" i="2"/>
  <c r="CA50" i="2"/>
  <c r="CB50" i="2"/>
  <c r="CC50" i="2"/>
  <c r="BX51" i="2"/>
  <c r="BY51" i="2"/>
  <c r="BZ51" i="2"/>
  <c r="CA51" i="2"/>
  <c r="CB51" i="2"/>
  <c r="CC51" i="2"/>
  <c r="BX52" i="2"/>
  <c r="BY52" i="2"/>
  <c r="BZ52" i="2"/>
  <c r="CA52" i="2"/>
  <c r="CB52" i="2"/>
  <c r="CC52" i="2"/>
  <c r="BX53" i="2"/>
  <c r="BY53" i="2"/>
  <c r="BZ53" i="2"/>
  <c r="CA53" i="2"/>
  <c r="CB53" i="2"/>
  <c r="CC53" i="2"/>
  <c r="BX54" i="2"/>
  <c r="BY54" i="2"/>
  <c r="BZ54" i="2"/>
  <c r="CA54" i="2"/>
  <c r="CB54" i="2"/>
  <c r="CC54" i="2"/>
  <c r="BX55" i="2"/>
  <c r="BY55" i="2"/>
  <c r="BZ55" i="2"/>
  <c r="CA55" i="2"/>
  <c r="CB55" i="2"/>
  <c r="CC55" i="2"/>
  <c r="BX56" i="2"/>
  <c r="BY56" i="2"/>
  <c r="BZ56" i="2"/>
  <c r="CA56" i="2"/>
  <c r="CB56" i="2"/>
  <c r="CC56" i="2"/>
  <c r="BX57" i="2"/>
  <c r="BY57" i="2"/>
  <c r="BZ57" i="2"/>
  <c r="CA57" i="2"/>
  <c r="CB57" i="2"/>
  <c r="CC57" i="2"/>
  <c r="BX58" i="2"/>
  <c r="BY58" i="2"/>
  <c r="BZ58" i="2"/>
  <c r="CA58" i="2"/>
  <c r="CB58" i="2"/>
  <c r="CC58" i="2"/>
  <c r="BX59" i="2"/>
  <c r="BY59" i="2"/>
  <c r="BZ59" i="2"/>
  <c r="CA59" i="2"/>
  <c r="CB59" i="2"/>
  <c r="CC59" i="2"/>
  <c r="BX60" i="2"/>
  <c r="BY60" i="2"/>
  <c r="BZ60" i="2"/>
  <c r="CA60" i="2"/>
  <c r="CB60" i="2"/>
  <c r="CC60" i="2"/>
  <c r="BX61" i="2"/>
  <c r="BY61" i="2"/>
  <c r="BZ61" i="2"/>
  <c r="CA61" i="2"/>
  <c r="CB61" i="2"/>
  <c r="CC61" i="2"/>
  <c r="BX62" i="2"/>
  <c r="BY62" i="2"/>
  <c r="BZ62" i="2"/>
  <c r="CA62" i="2"/>
  <c r="CB62" i="2"/>
  <c r="CC62" i="2"/>
  <c r="BX63" i="2"/>
  <c r="BY63" i="2"/>
  <c r="BZ63" i="2"/>
  <c r="CA63" i="2"/>
  <c r="CB63" i="2"/>
  <c r="CC63" i="2"/>
  <c r="BX64" i="2"/>
  <c r="BY64" i="2"/>
  <c r="BZ64" i="2"/>
  <c r="CA64" i="2"/>
  <c r="CB64" i="2"/>
  <c r="CC64" i="2"/>
  <c r="BX65" i="2"/>
  <c r="BY65" i="2"/>
  <c r="BZ65" i="2"/>
  <c r="CA65" i="2"/>
  <c r="CB65" i="2"/>
  <c r="CC65" i="2"/>
  <c r="BX66" i="2"/>
  <c r="BY66" i="2"/>
  <c r="BZ66" i="2"/>
  <c r="CA66" i="2"/>
  <c r="CB66" i="2"/>
  <c r="CC66" i="2"/>
  <c r="BX67" i="2"/>
  <c r="BY67" i="2"/>
  <c r="BZ67" i="2"/>
  <c r="CA67" i="2"/>
  <c r="CB67" i="2"/>
  <c r="CC67" i="2"/>
  <c r="BX68" i="2"/>
  <c r="BY68" i="2"/>
  <c r="BZ68" i="2"/>
  <c r="CA68" i="2"/>
  <c r="CB68" i="2"/>
  <c r="CC68" i="2"/>
  <c r="BX69" i="2"/>
  <c r="BY69" i="2"/>
  <c r="BZ69" i="2"/>
  <c r="CA69" i="2"/>
  <c r="CB69" i="2"/>
  <c r="CC69" i="2"/>
  <c r="BX70" i="2"/>
  <c r="BY70" i="2"/>
  <c r="BZ70" i="2"/>
  <c r="CA70" i="2"/>
  <c r="CB70" i="2"/>
  <c r="CC70" i="2"/>
  <c r="BX71" i="2"/>
  <c r="BY71" i="2"/>
  <c r="BZ71" i="2"/>
  <c r="CA71" i="2"/>
  <c r="CB71" i="2"/>
  <c r="CC71" i="2"/>
  <c r="BX72" i="2"/>
  <c r="BY72" i="2"/>
  <c r="BZ72" i="2"/>
  <c r="CA72" i="2"/>
  <c r="CB72" i="2"/>
  <c r="CC72" i="2"/>
  <c r="BX73" i="2"/>
  <c r="BY73" i="2"/>
  <c r="BZ73" i="2"/>
  <c r="CA73" i="2"/>
  <c r="CB73" i="2"/>
  <c r="CC73" i="2"/>
  <c r="BX74" i="2"/>
  <c r="BY74" i="2"/>
  <c r="BZ74" i="2"/>
  <c r="CA74" i="2"/>
  <c r="CB74" i="2"/>
  <c r="CC74" i="2"/>
  <c r="BX75" i="2"/>
  <c r="BY75" i="2"/>
  <c r="BZ75" i="2"/>
  <c r="CA75" i="2"/>
  <c r="CB75" i="2"/>
  <c r="CC75" i="2"/>
  <c r="BX76" i="2"/>
  <c r="BY76" i="2"/>
  <c r="BZ76" i="2"/>
  <c r="CA76" i="2"/>
  <c r="CB76" i="2"/>
  <c r="CC76" i="2"/>
  <c r="BX77" i="2"/>
  <c r="BY77" i="2"/>
  <c r="BZ77" i="2"/>
  <c r="CA77" i="2"/>
  <c r="CB77" i="2"/>
  <c r="CC77" i="2"/>
  <c r="BX78" i="2"/>
  <c r="BY78" i="2"/>
  <c r="BZ78" i="2"/>
  <c r="CA78" i="2"/>
  <c r="CB78" i="2"/>
  <c r="CC78" i="2"/>
  <c r="BX79" i="2"/>
  <c r="BY79" i="2"/>
  <c r="BZ79" i="2"/>
  <c r="CA79" i="2"/>
  <c r="CB79" i="2"/>
  <c r="CC79" i="2"/>
  <c r="BX80" i="2"/>
  <c r="BY80" i="2"/>
  <c r="BZ80" i="2"/>
  <c r="CA80" i="2"/>
  <c r="CB80" i="2"/>
  <c r="CC80" i="2"/>
  <c r="BX81" i="2"/>
  <c r="BY81" i="2"/>
  <c r="BZ81" i="2"/>
  <c r="CA81" i="2"/>
  <c r="CB81" i="2"/>
  <c r="CC81" i="2"/>
  <c r="BX82" i="2"/>
  <c r="BY82" i="2"/>
  <c r="BZ82" i="2"/>
  <c r="CA82" i="2"/>
  <c r="CB82" i="2"/>
  <c r="CC82" i="2"/>
  <c r="BX83" i="2"/>
  <c r="BY83" i="2"/>
  <c r="BZ83" i="2"/>
  <c r="CA83" i="2"/>
  <c r="CB83" i="2"/>
  <c r="CC83" i="2"/>
  <c r="BX84" i="2"/>
  <c r="BY84" i="2"/>
  <c r="BZ84" i="2"/>
  <c r="CA84" i="2"/>
  <c r="CB84" i="2"/>
  <c r="CC84" i="2"/>
  <c r="BX85" i="2"/>
  <c r="BY85" i="2"/>
  <c r="BZ85" i="2"/>
  <c r="CA85" i="2"/>
  <c r="CB85" i="2"/>
  <c r="CC85" i="2"/>
  <c r="BX86" i="2"/>
  <c r="BY86" i="2"/>
  <c r="BZ86" i="2"/>
  <c r="CA86" i="2"/>
  <c r="CB86" i="2"/>
  <c r="CC86" i="2"/>
  <c r="BX87" i="2"/>
  <c r="BY87" i="2"/>
  <c r="BZ87" i="2"/>
  <c r="CA87" i="2"/>
  <c r="CB87" i="2"/>
  <c r="CC87" i="2"/>
  <c r="BX88" i="2"/>
  <c r="BY88" i="2"/>
  <c r="BZ88" i="2"/>
  <c r="CA88" i="2"/>
  <c r="CB88" i="2"/>
  <c r="CC88" i="2"/>
  <c r="BX89" i="2"/>
  <c r="BY89" i="2"/>
  <c r="BZ89" i="2"/>
  <c r="CA89" i="2"/>
  <c r="CB89" i="2"/>
  <c r="CC89" i="2"/>
  <c r="BX90" i="2"/>
  <c r="BY90" i="2"/>
  <c r="BZ90" i="2"/>
  <c r="CA90" i="2"/>
  <c r="CB90" i="2"/>
  <c r="CC90" i="2"/>
  <c r="BX91" i="2"/>
  <c r="BY91" i="2"/>
  <c r="BZ91" i="2"/>
  <c r="CA91" i="2"/>
  <c r="CB91" i="2"/>
  <c r="CC91" i="2"/>
  <c r="BX92" i="2"/>
  <c r="BY92" i="2"/>
  <c r="BZ92" i="2"/>
  <c r="CA92" i="2"/>
  <c r="CB92" i="2"/>
  <c r="CC92" i="2"/>
  <c r="BX93" i="2"/>
  <c r="BY93" i="2"/>
  <c r="BZ93" i="2"/>
  <c r="CA93" i="2"/>
  <c r="CB93" i="2"/>
  <c r="CC93" i="2"/>
  <c r="BX94" i="2"/>
  <c r="BY94" i="2"/>
  <c r="BZ94" i="2"/>
  <c r="CA94" i="2"/>
  <c r="CB94" i="2"/>
  <c r="CC94" i="2"/>
  <c r="BX95" i="2"/>
  <c r="BY95" i="2"/>
  <c r="BZ95" i="2"/>
  <c r="CA95" i="2"/>
  <c r="CB95" i="2"/>
  <c r="CC95" i="2"/>
  <c r="BX96" i="2"/>
  <c r="BY96" i="2"/>
  <c r="BZ96" i="2"/>
  <c r="CA96" i="2"/>
  <c r="CB96" i="2"/>
  <c r="CC96" i="2"/>
  <c r="BX97" i="2"/>
  <c r="BY97" i="2"/>
  <c r="BZ97" i="2"/>
  <c r="CA97" i="2"/>
  <c r="CB97" i="2"/>
  <c r="CC97" i="2"/>
  <c r="BX98" i="2"/>
  <c r="BY98" i="2"/>
  <c r="BZ98" i="2"/>
  <c r="CA98" i="2"/>
  <c r="CB98" i="2"/>
  <c r="CC98" i="2"/>
  <c r="BX99" i="2"/>
  <c r="BY99" i="2"/>
  <c r="BZ99" i="2"/>
  <c r="CA99" i="2"/>
  <c r="CB99" i="2"/>
  <c r="CC99" i="2"/>
  <c r="BX100" i="2"/>
  <c r="BY100" i="2"/>
  <c r="BZ100" i="2"/>
  <c r="CA100" i="2"/>
  <c r="CB100" i="2"/>
  <c r="CC100" i="2"/>
  <c r="BX101" i="2"/>
  <c r="BY101" i="2"/>
  <c r="BZ101" i="2"/>
  <c r="CA101" i="2"/>
  <c r="CB101" i="2"/>
  <c r="CC101" i="2"/>
  <c r="BX102" i="2"/>
  <c r="BY102" i="2"/>
  <c r="BZ102" i="2"/>
  <c r="CA102" i="2"/>
  <c r="CB102" i="2"/>
  <c r="CC102" i="2"/>
  <c r="BX103" i="2"/>
  <c r="BY103" i="2"/>
  <c r="BZ103" i="2"/>
  <c r="CA103" i="2"/>
  <c r="CB103" i="2"/>
  <c r="CC103" i="2"/>
  <c r="BX104" i="2"/>
  <c r="BY104" i="2"/>
  <c r="BZ104" i="2"/>
  <c r="CA104" i="2"/>
  <c r="CB104" i="2"/>
  <c r="CC104" i="2"/>
  <c r="BX105" i="2"/>
  <c r="BY105" i="2"/>
  <c r="BZ105" i="2"/>
  <c r="CA105" i="2"/>
  <c r="CB105" i="2"/>
  <c r="CC105" i="2"/>
  <c r="BX106" i="2"/>
  <c r="BY106" i="2"/>
  <c r="BZ106" i="2"/>
  <c r="CA106" i="2"/>
  <c r="CB106" i="2"/>
  <c r="CC106" i="2"/>
  <c r="BX107" i="2"/>
  <c r="BY107" i="2"/>
  <c r="BZ107" i="2"/>
  <c r="CA107" i="2"/>
  <c r="CB107" i="2"/>
  <c r="CC107" i="2"/>
  <c r="BX108" i="2"/>
  <c r="BY108" i="2"/>
  <c r="BZ108" i="2"/>
  <c r="CA108" i="2"/>
  <c r="CB108" i="2"/>
  <c r="CC108" i="2"/>
  <c r="BX109" i="2"/>
  <c r="BY109" i="2"/>
  <c r="BZ109" i="2"/>
  <c r="CA109" i="2"/>
  <c r="CB109" i="2"/>
  <c r="CC109" i="2"/>
  <c r="BX110" i="2"/>
  <c r="BY110" i="2"/>
  <c r="BZ110" i="2"/>
  <c r="CA110" i="2"/>
  <c r="CB110" i="2"/>
  <c r="CC110" i="2"/>
  <c r="BX111" i="2"/>
  <c r="BY111" i="2"/>
  <c r="BZ111" i="2"/>
  <c r="CA111" i="2"/>
  <c r="CB111" i="2"/>
  <c r="CC111" i="2"/>
  <c r="BX112" i="2"/>
  <c r="BY112" i="2"/>
  <c r="BZ112" i="2"/>
  <c r="CA112" i="2"/>
  <c r="CB112" i="2"/>
  <c r="CC112" i="2"/>
  <c r="BX113" i="2"/>
  <c r="BY113" i="2"/>
  <c r="BZ113" i="2"/>
  <c r="CA113" i="2"/>
  <c r="CB113" i="2"/>
  <c r="CC113" i="2"/>
  <c r="BX114" i="2"/>
  <c r="BY114" i="2"/>
  <c r="BZ114" i="2"/>
  <c r="CA114" i="2"/>
  <c r="CB114" i="2"/>
  <c r="CC114" i="2"/>
  <c r="BX115" i="2"/>
  <c r="BY115" i="2"/>
  <c r="BZ115" i="2"/>
  <c r="CA115" i="2"/>
  <c r="CB115" i="2"/>
  <c r="CC115" i="2"/>
  <c r="BX116" i="2"/>
  <c r="BY116" i="2"/>
  <c r="BZ116" i="2"/>
  <c r="CA116" i="2"/>
  <c r="CB116" i="2"/>
  <c r="CC116" i="2"/>
  <c r="BX117" i="2"/>
  <c r="BY117" i="2"/>
  <c r="BZ117" i="2"/>
  <c r="CA117" i="2"/>
  <c r="CB117" i="2"/>
  <c r="CC117" i="2"/>
  <c r="BX118" i="2"/>
  <c r="BY118" i="2"/>
  <c r="BZ118" i="2"/>
  <c r="CA118" i="2"/>
  <c r="CB118" i="2"/>
  <c r="CC118" i="2"/>
  <c r="BX119" i="2"/>
  <c r="BY119" i="2"/>
  <c r="BZ119" i="2"/>
  <c r="CA119" i="2"/>
  <c r="CB119" i="2"/>
  <c r="CC119" i="2"/>
  <c r="BX120" i="2"/>
  <c r="BY120" i="2"/>
  <c r="BZ120" i="2"/>
  <c r="CA120" i="2"/>
  <c r="CB120" i="2"/>
  <c r="CC120" i="2"/>
  <c r="BX121" i="2"/>
  <c r="BY121" i="2"/>
  <c r="BZ121" i="2"/>
  <c r="CA121" i="2"/>
  <c r="CB121" i="2"/>
  <c r="CC121" i="2"/>
  <c r="BX122" i="2"/>
  <c r="BY122" i="2"/>
  <c r="BZ122" i="2"/>
  <c r="CA122" i="2"/>
  <c r="CB122" i="2"/>
  <c r="CC122" i="2"/>
  <c r="BX123" i="2"/>
  <c r="BY123" i="2"/>
  <c r="BZ123" i="2"/>
  <c r="CA123" i="2"/>
  <c r="CB123" i="2"/>
  <c r="CC123" i="2"/>
  <c r="BX124" i="2"/>
  <c r="BY124" i="2"/>
  <c r="BZ124" i="2"/>
  <c r="CA124" i="2"/>
  <c r="CB124" i="2"/>
  <c r="CC124" i="2"/>
  <c r="BX125" i="2"/>
  <c r="BY125" i="2"/>
  <c r="BZ125" i="2"/>
  <c r="CA125" i="2"/>
  <c r="CB125" i="2"/>
  <c r="CC125" i="2"/>
  <c r="BX126" i="2"/>
  <c r="BY126" i="2"/>
  <c r="BZ126" i="2"/>
  <c r="CA126" i="2"/>
  <c r="CB126" i="2"/>
  <c r="CC126" i="2"/>
  <c r="BX127" i="2"/>
  <c r="BY127" i="2"/>
  <c r="BZ127" i="2"/>
  <c r="CA127" i="2"/>
  <c r="CB127" i="2"/>
  <c r="CC127" i="2"/>
  <c r="BX128" i="2"/>
  <c r="BY128" i="2"/>
  <c r="BZ128" i="2"/>
  <c r="CA128" i="2"/>
  <c r="CB128" i="2"/>
  <c r="CC128" i="2"/>
  <c r="BX129" i="2"/>
  <c r="BY129" i="2"/>
  <c r="BZ129" i="2"/>
  <c r="CA129" i="2"/>
  <c r="CB129" i="2"/>
  <c r="CC129" i="2"/>
  <c r="BX130" i="2"/>
  <c r="BY130" i="2"/>
  <c r="BZ130" i="2"/>
  <c r="CA130" i="2"/>
  <c r="CB130" i="2"/>
  <c r="CC130" i="2"/>
  <c r="BX131" i="2"/>
  <c r="BY131" i="2"/>
  <c r="BZ131" i="2"/>
  <c r="CA131" i="2"/>
  <c r="CB131" i="2"/>
  <c r="CC131" i="2"/>
  <c r="BX132" i="2"/>
  <c r="BY132" i="2"/>
  <c r="BZ132" i="2"/>
  <c r="CA132" i="2"/>
  <c r="CB132" i="2"/>
  <c r="CC132" i="2"/>
  <c r="BX133" i="2"/>
  <c r="BY133" i="2"/>
  <c r="BZ133" i="2"/>
  <c r="CA133" i="2"/>
  <c r="CB133" i="2"/>
  <c r="CC133" i="2"/>
  <c r="BX134" i="2"/>
  <c r="BY134" i="2"/>
  <c r="BZ134" i="2"/>
  <c r="CA134" i="2"/>
  <c r="CB134" i="2"/>
  <c r="CC134" i="2"/>
  <c r="BX135" i="2"/>
  <c r="BY135" i="2"/>
  <c r="BZ135" i="2"/>
  <c r="CA135" i="2"/>
  <c r="CB135" i="2"/>
  <c r="CC135" i="2"/>
  <c r="BX136" i="2"/>
  <c r="BY136" i="2"/>
  <c r="BZ136" i="2"/>
  <c r="CA136" i="2"/>
  <c r="CB136" i="2"/>
  <c r="CC136" i="2"/>
  <c r="BX137" i="2"/>
  <c r="BY137" i="2"/>
  <c r="BZ137" i="2"/>
  <c r="CA137" i="2"/>
  <c r="CB137" i="2"/>
  <c r="CC137" i="2"/>
  <c r="BX138" i="2"/>
  <c r="BY138" i="2"/>
  <c r="BZ138" i="2"/>
  <c r="CA138" i="2"/>
  <c r="CB138" i="2"/>
  <c r="CC138" i="2"/>
  <c r="BX139" i="2"/>
  <c r="BY139" i="2"/>
  <c r="BZ139" i="2"/>
  <c r="CA139" i="2"/>
  <c r="CB139" i="2"/>
  <c r="CC139" i="2"/>
  <c r="BX140" i="2"/>
  <c r="BY140" i="2"/>
  <c r="BZ140" i="2"/>
  <c r="CA140" i="2"/>
  <c r="CB140" i="2"/>
  <c r="CC140" i="2"/>
  <c r="BX141" i="2"/>
  <c r="BY141" i="2"/>
  <c r="BZ141" i="2"/>
  <c r="CA141" i="2"/>
  <c r="CB141" i="2"/>
  <c r="CC141" i="2"/>
  <c r="BX142" i="2"/>
  <c r="BY142" i="2"/>
  <c r="BZ142" i="2"/>
  <c r="CA142" i="2"/>
  <c r="CB142" i="2"/>
  <c r="CC142" i="2"/>
  <c r="BX143" i="2"/>
  <c r="BY143" i="2"/>
  <c r="BZ143" i="2"/>
  <c r="CA143" i="2"/>
  <c r="CB143" i="2"/>
  <c r="CC143" i="2"/>
  <c r="BX144" i="2"/>
  <c r="BY144" i="2"/>
  <c r="BZ144" i="2"/>
  <c r="CA144" i="2"/>
  <c r="CB144" i="2"/>
  <c r="CC144" i="2"/>
  <c r="BX145" i="2"/>
  <c r="BY145" i="2"/>
  <c r="BZ145" i="2"/>
  <c r="CA145" i="2"/>
  <c r="CB145" i="2"/>
  <c r="CC145" i="2"/>
  <c r="BX146" i="2"/>
  <c r="BY146" i="2"/>
  <c r="BZ146" i="2"/>
  <c r="CA146" i="2"/>
  <c r="CB146" i="2"/>
  <c r="CC146" i="2"/>
  <c r="BX147" i="2"/>
  <c r="BY147" i="2"/>
  <c r="BZ147" i="2"/>
  <c r="CA147" i="2"/>
  <c r="CB147" i="2"/>
  <c r="CC147" i="2"/>
  <c r="BX148" i="2"/>
  <c r="BY148" i="2"/>
  <c r="BZ148" i="2"/>
  <c r="CA148" i="2"/>
  <c r="CB148" i="2"/>
  <c r="CC148" i="2"/>
  <c r="BX149" i="2"/>
  <c r="BY149" i="2"/>
  <c r="BZ149" i="2"/>
  <c r="CA149" i="2"/>
  <c r="CB149" i="2"/>
  <c r="CC149" i="2"/>
  <c r="BX150" i="2"/>
  <c r="BY150" i="2"/>
  <c r="BZ150" i="2"/>
  <c r="CA150" i="2"/>
  <c r="CB150" i="2"/>
  <c r="CC150" i="2"/>
  <c r="BX151" i="2"/>
  <c r="BY151" i="2"/>
  <c r="BZ151" i="2"/>
  <c r="CA151" i="2"/>
  <c r="CB151" i="2"/>
  <c r="CC151" i="2"/>
  <c r="BX152" i="2"/>
  <c r="BY152" i="2"/>
  <c r="BZ152" i="2"/>
  <c r="CA152" i="2"/>
  <c r="CB152" i="2"/>
  <c r="CC152" i="2"/>
  <c r="BX153" i="2"/>
  <c r="BY153" i="2"/>
  <c r="BZ153" i="2"/>
  <c r="CA153" i="2"/>
  <c r="CB153" i="2"/>
  <c r="CC153" i="2"/>
  <c r="BX154" i="2"/>
  <c r="BY154" i="2"/>
  <c r="BZ154" i="2"/>
  <c r="CA154" i="2"/>
  <c r="CB154" i="2"/>
  <c r="CC154" i="2"/>
  <c r="BX155" i="2"/>
  <c r="BY155" i="2"/>
  <c r="BZ155" i="2"/>
  <c r="CA155" i="2"/>
  <c r="CB155" i="2"/>
  <c r="CC155" i="2"/>
  <c r="BX156" i="2"/>
  <c r="BY156" i="2"/>
  <c r="BZ156" i="2"/>
  <c r="CA156" i="2"/>
  <c r="CB156" i="2"/>
  <c r="CC156" i="2"/>
  <c r="BX157" i="2"/>
  <c r="BY157" i="2"/>
  <c r="BZ157" i="2"/>
  <c r="CA157" i="2"/>
  <c r="CB157" i="2"/>
  <c r="CC157" i="2"/>
  <c r="BX158" i="2"/>
  <c r="BY158" i="2"/>
  <c r="BZ158" i="2"/>
  <c r="CA158" i="2"/>
  <c r="CB158" i="2"/>
  <c r="CC158" i="2"/>
  <c r="BX159" i="2"/>
  <c r="BY159" i="2"/>
  <c r="BZ159" i="2"/>
  <c r="CA159" i="2"/>
  <c r="CB159" i="2"/>
  <c r="CC159" i="2"/>
  <c r="BX160" i="2"/>
  <c r="BY160" i="2"/>
  <c r="BZ160" i="2"/>
  <c r="CA160" i="2"/>
  <c r="CB160" i="2"/>
  <c r="CC160" i="2"/>
  <c r="BX161" i="2"/>
  <c r="BY161" i="2"/>
  <c r="BZ161" i="2"/>
  <c r="CA161" i="2"/>
  <c r="CB161" i="2"/>
  <c r="CC161" i="2"/>
  <c r="BX162" i="2"/>
  <c r="BY162" i="2"/>
  <c r="BZ162" i="2"/>
  <c r="CA162" i="2"/>
  <c r="CB162" i="2"/>
  <c r="CC162" i="2"/>
  <c r="BX163" i="2"/>
  <c r="BY163" i="2"/>
  <c r="BZ163" i="2"/>
  <c r="CA163" i="2"/>
  <c r="CB163" i="2"/>
  <c r="CC163" i="2"/>
  <c r="BX164" i="2"/>
  <c r="BY164" i="2"/>
  <c r="BZ164" i="2"/>
  <c r="CA164" i="2"/>
  <c r="CB164" i="2"/>
  <c r="CC164" i="2"/>
  <c r="BX165" i="2"/>
  <c r="BY165" i="2"/>
  <c r="BZ165" i="2"/>
  <c r="CA165" i="2"/>
  <c r="CB165" i="2"/>
  <c r="CC165" i="2"/>
  <c r="BX166" i="2"/>
  <c r="BY166" i="2"/>
  <c r="BZ166" i="2"/>
  <c r="CA166" i="2"/>
  <c r="CB166" i="2"/>
  <c r="CC166" i="2"/>
  <c r="BX167" i="2"/>
  <c r="BY167" i="2"/>
  <c r="BZ167" i="2"/>
  <c r="CA167" i="2"/>
  <c r="CB167" i="2"/>
  <c r="CC167" i="2"/>
  <c r="BX168" i="2"/>
  <c r="BY168" i="2"/>
  <c r="BZ168" i="2"/>
  <c r="CA168" i="2"/>
  <c r="CB168" i="2"/>
  <c r="CC168" i="2"/>
  <c r="BX169" i="2"/>
  <c r="BY169" i="2"/>
  <c r="BZ169" i="2"/>
  <c r="CA169" i="2"/>
  <c r="CB169" i="2"/>
  <c r="CC169" i="2"/>
  <c r="BX170" i="2"/>
  <c r="BY170" i="2"/>
  <c r="BZ170" i="2"/>
  <c r="CA170" i="2"/>
  <c r="CB170" i="2"/>
  <c r="CC170" i="2"/>
  <c r="BX171" i="2"/>
  <c r="BY171" i="2"/>
  <c r="BZ171" i="2"/>
  <c r="CA171" i="2"/>
  <c r="CB171" i="2"/>
  <c r="CC171" i="2"/>
  <c r="BX172" i="2"/>
  <c r="BY172" i="2"/>
  <c r="BZ172" i="2"/>
  <c r="CA172" i="2"/>
  <c r="CB172" i="2"/>
  <c r="CC172" i="2"/>
  <c r="BX173" i="2"/>
  <c r="BY173" i="2"/>
  <c r="BZ173" i="2"/>
  <c r="CA173" i="2"/>
  <c r="CB173" i="2"/>
  <c r="CC173" i="2"/>
  <c r="BX174" i="2"/>
  <c r="BY174" i="2"/>
  <c r="BZ174" i="2"/>
  <c r="CA174" i="2"/>
  <c r="CB174" i="2"/>
  <c r="CC174" i="2"/>
  <c r="BX175" i="2"/>
  <c r="BY175" i="2"/>
  <c r="BZ175" i="2"/>
  <c r="CA175" i="2"/>
  <c r="CB175" i="2"/>
  <c r="CC175" i="2"/>
  <c r="BX176" i="2"/>
  <c r="BY176" i="2"/>
  <c r="BZ176" i="2"/>
  <c r="CA176" i="2"/>
  <c r="CB176" i="2"/>
  <c r="CC176" i="2"/>
  <c r="BX177" i="2"/>
  <c r="BY177" i="2"/>
  <c r="BZ177" i="2"/>
  <c r="CA177" i="2"/>
  <c r="CB177" i="2"/>
  <c r="CC177" i="2"/>
  <c r="BX178" i="2"/>
  <c r="BY178" i="2"/>
  <c r="BZ178" i="2"/>
  <c r="CA178" i="2"/>
  <c r="CB178" i="2"/>
  <c r="CC178" i="2"/>
  <c r="BX179" i="2"/>
  <c r="BY179" i="2"/>
  <c r="BZ179" i="2"/>
  <c r="CA179" i="2"/>
  <c r="CB179" i="2"/>
  <c r="CC179" i="2"/>
  <c r="BX180" i="2"/>
  <c r="BY180" i="2"/>
  <c r="BZ180" i="2"/>
  <c r="CA180" i="2"/>
  <c r="CB180" i="2"/>
  <c r="CC180" i="2"/>
  <c r="BX181" i="2"/>
  <c r="BY181" i="2"/>
  <c r="BZ181" i="2"/>
  <c r="CA181" i="2"/>
  <c r="CB181" i="2"/>
  <c r="CC181" i="2"/>
  <c r="BX182" i="2"/>
  <c r="BY182" i="2"/>
  <c r="BZ182" i="2"/>
  <c r="CA182" i="2"/>
  <c r="CB182" i="2"/>
  <c r="CC182" i="2"/>
  <c r="BX183" i="2"/>
  <c r="BY183" i="2"/>
  <c r="BZ183" i="2"/>
  <c r="CA183" i="2"/>
  <c r="CB183" i="2"/>
  <c r="CC183" i="2"/>
  <c r="BX184" i="2"/>
  <c r="BY184" i="2"/>
  <c r="BZ184" i="2"/>
  <c r="CA184" i="2"/>
  <c r="CB184" i="2"/>
  <c r="CC184" i="2"/>
  <c r="BX185" i="2"/>
  <c r="BY185" i="2"/>
  <c r="BZ185" i="2"/>
  <c r="CA185" i="2"/>
  <c r="CB185" i="2"/>
  <c r="CC185" i="2"/>
  <c r="BX186" i="2"/>
  <c r="BY186" i="2"/>
  <c r="BZ186" i="2"/>
  <c r="CA186" i="2"/>
  <c r="CB186" i="2"/>
  <c r="CC186" i="2"/>
  <c r="BX187" i="2"/>
  <c r="BY187" i="2"/>
  <c r="BZ187" i="2"/>
  <c r="CA187" i="2"/>
  <c r="CB187" i="2"/>
  <c r="CC187" i="2"/>
  <c r="BX188" i="2"/>
  <c r="BY188" i="2"/>
  <c r="BZ188" i="2"/>
  <c r="CA188" i="2"/>
  <c r="CB188" i="2"/>
  <c r="CC188" i="2"/>
  <c r="BX189" i="2"/>
  <c r="BY189" i="2"/>
  <c r="BZ189" i="2"/>
  <c r="CA189" i="2"/>
  <c r="CB189" i="2"/>
  <c r="CC189" i="2"/>
  <c r="BX190" i="2"/>
  <c r="BY190" i="2"/>
  <c r="BZ190" i="2"/>
  <c r="CA190" i="2"/>
  <c r="CB190" i="2"/>
  <c r="CC190" i="2"/>
  <c r="BX191" i="2"/>
  <c r="BY191" i="2"/>
  <c r="BZ191" i="2"/>
  <c r="CA191" i="2"/>
  <c r="CB191" i="2"/>
  <c r="CC191" i="2"/>
  <c r="BX192" i="2"/>
  <c r="BY192" i="2"/>
  <c r="BZ192" i="2"/>
  <c r="CA192" i="2"/>
  <c r="CB192" i="2"/>
  <c r="CC192" i="2"/>
  <c r="BX193" i="2"/>
  <c r="BY193" i="2"/>
  <c r="BZ193" i="2"/>
  <c r="CA193" i="2"/>
  <c r="CB193" i="2"/>
  <c r="CC193" i="2"/>
  <c r="BX194" i="2"/>
  <c r="BY194" i="2"/>
  <c r="BZ194" i="2"/>
  <c r="CA194" i="2"/>
  <c r="CB194" i="2"/>
  <c r="CC194" i="2"/>
  <c r="BX195" i="2"/>
  <c r="BY195" i="2"/>
  <c r="BZ195" i="2"/>
  <c r="CA195" i="2"/>
  <c r="CB195" i="2"/>
  <c r="CC195" i="2"/>
  <c r="BX196" i="2"/>
  <c r="BY196" i="2"/>
  <c r="BZ196" i="2"/>
  <c r="CA196" i="2"/>
  <c r="CB196" i="2"/>
  <c r="CC196" i="2"/>
  <c r="BX197" i="2"/>
  <c r="BY197" i="2"/>
  <c r="BZ197" i="2"/>
  <c r="CA197" i="2"/>
  <c r="CB197" i="2"/>
  <c r="CC197" i="2"/>
  <c r="BX198" i="2"/>
  <c r="BY198" i="2"/>
  <c r="BZ198" i="2"/>
  <c r="CA198" i="2"/>
  <c r="CB198" i="2"/>
  <c r="CC198" i="2"/>
  <c r="BX199" i="2"/>
  <c r="BY199" i="2"/>
  <c r="BZ199" i="2"/>
  <c r="CA199" i="2"/>
  <c r="CB199" i="2"/>
  <c r="CC199" i="2"/>
  <c r="BX200" i="2"/>
  <c r="BY200" i="2"/>
  <c r="BZ200" i="2"/>
  <c r="CA200" i="2"/>
  <c r="CB200" i="2"/>
  <c r="CC200" i="2"/>
  <c r="BX201" i="2"/>
  <c r="BY201" i="2"/>
  <c r="BZ201" i="2"/>
  <c r="CA201" i="2"/>
  <c r="CB201" i="2"/>
  <c r="CC201" i="2"/>
  <c r="BX202" i="2"/>
  <c r="BY202" i="2"/>
  <c r="BZ202" i="2"/>
  <c r="CA202" i="2"/>
  <c r="CB202" i="2"/>
  <c r="CC202" i="2"/>
  <c r="BX203" i="2"/>
  <c r="BY203" i="2"/>
  <c r="BZ203" i="2"/>
  <c r="CA203" i="2"/>
  <c r="CB203" i="2"/>
  <c r="CC203" i="2"/>
  <c r="BX204" i="2"/>
  <c r="BY204" i="2"/>
  <c r="BZ204" i="2"/>
  <c r="CA204" i="2"/>
  <c r="CB204" i="2"/>
  <c r="CC204" i="2"/>
  <c r="BX205" i="2"/>
  <c r="BY205" i="2"/>
  <c r="BZ205" i="2"/>
  <c r="CA205" i="2"/>
  <c r="CB205" i="2"/>
  <c r="CC205" i="2"/>
  <c r="BX206" i="2"/>
  <c r="BY206" i="2"/>
  <c r="BZ206" i="2"/>
  <c r="CA206" i="2"/>
  <c r="CB206" i="2"/>
  <c r="CC206" i="2"/>
  <c r="BX207" i="2"/>
  <c r="BY207" i="2"/>
  <c r="BZ207" i="2"/>
  <c r="CA207" i="2"/>
  <c r="CB207" i="2"/>
  <c r="CC207" i="2"/>
  <c r="BX208" i="2"/>
  <c r="BY208" i="2"/>
  <c r="BZ208" i="2"/>
  <c r="CA208" i="2"/>
  <c r="CB208" i="2"/>
  <c r="CC208" i="2"/>
  <c r="BX209" i="2"/>
  <c r="BY209" i="2"/>
  <c r="BZ209" i="2"/>
  <c r="CA209" i="2"/>
  <c r="CB209" i="2"/>
  <c r="CC209" i="2"/>
  <c r="BX210" i="2"/>
  <c r="BY210" i="2"/>
  <c r="BZ210" i="2"/>
  <c r="CA210" i="2"/>
  <c r="CB210" i="2"/>
  <c r="CC210" i="2"/>
  <c r="BX211" i="2"/>
  <c r="BY211" i="2"/>
  <c r="BZ211" i="2"/>
  <c r="CA211" i="2"/>
  <c r="CB211" i="2"/>
  <c r="CC211" i="2"/>
  <c r="BX212" i="2"/>
  <c r="BY212" i="2"/>
  <c r="BZ212" i="2"/>
  <c r="CA212" i="2"/>
  <c r="CB212" i="2"/>
  <c r="CC212" i="2"/>
  <c r="BX213" i="2"/>
  <c r="BY213" i="2"/>
  <c r="BZ213" i="2"/>
  <c r="CA213" i="2"/>
  <c r="CB213" i="2"/>
  <c r="CC213" i="2"/>
  <c r="BX214" i="2"/>
  <c r="BY214" i="2"/>
  <c r="BZ214" i="2"/>
  <c r="CA214" i="2"/>
  <c r="CB214" i="2"/>
  <c r="CC214" i="2"/>
  <c r="BX215" i="2"/>
  <c r="BY215" i="2"/>
  <c r="BZ215" i="2"/>
  <c r="CA215" i="2"/>
  <c r="CB215" i="2"/>
  <c r="CC215" i="2"/>
  <c r="BX216" i="2"/>
  <c r="BY216" i="2"/>
  <c r="BZ216" i="2"/>
  <c r="CA216" i="2"/>
  <c r="CB216" i="2"/>
  <c r="CC216" i="2"/>
  <c r="BX217" i="2"/>
  <c r="BY217" i="2"/>
  <c r="BZ217" i="2"/>
  <c r="CA217" i="2"/>
  <c r="CB217" i="2"/>
  <c r="CC217" i="2"/>
  <c r="BX218" i="2"/>
  <c r="BY218" i="2"/>
  <c r="BZ218" i="2"/>
  <c r="CA218" i="2"/>
  <c r="CB218" i="2"/>
  <c r="CC218" i="2"/>
  <c r="BX219" i="2"/>
  <c r="BY219" i="2"/>
  <c r="BZ219" i="2"/>
  <c r="CA219" i="2"/>
  <c r="CB219" i="2"/>
  <c r="CC219" i="2"/>
  <c r="BX220" i="2"/>
  <c r="BY220" i="2"/>
  <c r="BZ220" i="2"/>
  <c r="CA220" i="2"/>
  <c r="CB220" i="2"/>
  <c r="CC220" i="2"/>
  <c r="BX221" i="2"/>
  <c r="BY221" i="2"/>
  <c r="BZ221" i="2"/>
  <c r="CA221" i="2"/>
  <c r="CB221" i="2"/>
  <c r="CC221" i="2"/>
  <c r="BX222" i="2"/>
  <c r="BY222" i="2"/>
  <c r="BZ222" i="2"/>
  <c r="CA222" i="2"/>
  <c r="CB222" i="2"/>
  <c r="CC222" i="2"/>
  <c r="BX223" i="2"/>
  <c r="BY223" i="2"/>
  <c r="BZ223" i="2"/>
  <c r="CA223" i="2"/>
  <c r="CB223" i="2"/>
  <c r="CC223" i="2"/>
  <c r="BX224" i="2"/>
  <c r="BY224" i="2"/>
  <c r="BZ224" i="2"/>
  <c r="CA224" i="2"/>
  <c r="CB224" i="2"/>
  <c r="CC224" i="2"/>
  <c r="BX225" i="2"/>
  <c r="BY225" i="2"/>
  <c r="BZ225" i="2"/>
  <c r="CA225" i="2"/>
  <c r="CB225" i="2"/>
  <c r="CC225" i="2"/>
  <c r="BX226" i="2"/>
  <c r="BY226" i="2"/>
  <c r="BZ226" i="2"/>
  <c r="CA226" i="2"/>
  <c r="CB226" i="2"/>
  <c r="CC226" i="2"/>
  <c r="BX227" i="2"/>
  <c r="BY227" i="2"/>
  <c r="BZ227" i="2"/>
  <c r="CA227" i="2"/>
  <c r="CB227" i="2"/>
  <c r="CC227" i="2"/>
  <c r="BX228" i="2"/>
  <c r="BY228" i="2"/>
  <c r="BZ228" i="2"/>
  <c r="CA228" i="2"/>
  <c r="CB228" i="2"/>
  <c r="CC228" i="2"/>
  <c r="BX229" i="2"/>
  <c r="BY229" i="2"/>
  <c r="BZ229" i="2"/>
  <c r="CA229" i="2"/>
  <c r="CB229" i="2"/>
  <c r="CC229" i="2"/>
  <c r="BX230" i="2"/>
  <c r="BY230" i="2"/>
  <c r="BZ230" i="2"/>
  <c r="CA230" i="2"/>
  <c r="CB230" i="2"/>
  <c r="CC230" i="2"/>
  <c r="BX231" i="2"/>
  <c r="BY231" i="2"/>
  <c r="BZ231" i="2"/>
  <c r="CA231" i="2"/>
  <c r="CB231" i="2"/>
  <c r="CC231" i="2"/>
  <c r="BX232" i="2"/>
  <c r="BY232" i="2"/>
  <c r="BZ232" i="2"/>
  <c r="CA232" i="2"/>
  <c r="CB232" i="2"/>
  <c r="CC232" i="2"/>
  <c r="BX233" i="2"/>
  <c r="BY233" i="2"/>
  <c r="BZ233" i="2"/>
  <c r="CA233" i="2"/>
  <c r="CB233" i="2"/>
  <c r="CC233" i="2"/>
  <c r="BX234" i="2"/>
  <c r="BY234" i="2"/>
  <c r="BZ234" i="2"/>
  <c r="CA234" i="2"/>
  <c r="CB234" i="2"/>
  <c r="CC234" i="2"/>
  <c r="BX235" i="2"/>
  <c r="BY235" i="2"/>
  <c r="BZ235" i="2"/>
  <c r="CA235" i="2"/>
  <c r="CB235" i="2"/>
  <c r="CC235" i="2"/>
  <c r="BX236" i="2"/>
  <c r="BY236" i="2"/>
  <c r="BZ236" i="2"/>
  <c r="CA236" i="2"/>
  <c r="CB236" i="2"/>
  <c r="CC236" i="2"/>
  <c r="BX237" i="2"/>
  <c r="BY237" i="2"/>
  <c r="BZ237" i="2"/>
  <c r="CA237" i="2"/>
  <c r="CB237" i="2"/>
  <c r="CC237" i="2"/>
  <c r="BX238" i="2"/>
  <c r="BY238" i="2"/>
  <c r="BZ238" i="2"/>
  <c r="CA238" i="2"/>
  <c r="CB238" i="2"/>
  <c r="CC238" i="2"/>
  <c r="BX239" i="2"/>
  <c r="BY239" i="2"/>
  <c r="BZ239" i="2"/>
  <c r="CA239" i="2"/>
  <c r="CB239" i="2"/>
  <c r="CC239" i="2"/>
  <c r="BX240" i="2"/>
  <c r="BY240" i="2"/>
  <c r="BZ240" i="2"/>
  <c r="CA240" i="2"/>
  <c r="CB240" i="2"/>
  <c r="CC240" i="2"/>
  <c r="BX241" i="2"/>
  <c r="BY241" i="2"/>
  <c r="BZ241" i="2"/>
  <c r="CA241" i="2"/>
  <c r="CB241" i="2"/>
  <c r="CC241" i="2"/>
  <c r="BX242" i="2"/>
  <c r="BY242" i="2"/>
  <c r="BZ242" i="2"/>
  <c r="CA242" i="2"/>
  <c r="CB242" i="2"/>
  <c r="CC242" i="2"/>
  <c r="BX243" i="2"/>
  <c r="BY243" i="2"/>
  <c r="BZ243" i="2"/>
  <c r="CA243" i="2"/>
  <c r="CB243" i="2"/>
  <c r="CC243" i="2"/>
  <c r="BX244" i="2"/>
  <c r="BY244" i="2"/>
  <c r="BZ244" i="2"/>
  <c r="CA244" i="2"/>
  <c r="CB244" i="2"/>
  <c r="CC244" i="2"/>
  <c r="BX245" i="2"/>
  <c r="BY245" i="2"/>
  <c r="BZ245" i="2"/>
  <c r="CA245" i="2"/>
  <c r="CB245" i="2"/>
  <c r="CC245" i="2"/>
  <c r="BX246" i="2"/>
  <c r="BY246" i="2"/>
  <c r="BZ246" i="2"/>
  <c r="CA246" i="2"/>
  <c r="CB246" i="2"/>
  <c r="CC246" i="2"/>
  <c r="BX247" i="2"/>
  <c r="BY247" i="2"/>
  <c r="BZ247" i="2"/>
  <c r="CA247" i="2"/>
  <c r="CB247" i="2"/>
  <c r="CC247" i="2"/>
  <c r="BX248" i="2"/>
  <c r="BY248" i="2"/>
  <c r="BZ248" i="2"/>
  <c r="CA248" i="2"/>
  <c r="CB248" i="2"/>
  <c r="CC248" i="2"/>
  <c r="BX249" i="2"/>
  <c r="BY249" i="2"/>
  <c r="BZ249" i="2"/>
  <c r="CA249" i="2"/>
  <c r="CB249" i="2"/>
  <c r="CC249" i="2"/>
  <c r="BX250" i="2"/>
  <c r="BY250" i="2"/>
  <c r="BZ250" i="2"/>
  <c r="CA250" i="2"/>
  <c r="CB250" i="2"/>
  <c r="CC250" i="2"/>
  <c r="BX251" i="2"/>
  <c r="BY251" i="2"/>
  <c r="BZ251" i="2"/>
  <c r="CA251" i="2"/>
  <c r="CB251" i="2"/>
  <c r="CC251" i="2"/>
  <c r="BX252" i="2"/>
  <c r="BY252" i="2"/>
  <c r="BZ252" i="2"/>
  <c r="CA252" i="2"/>
  <c r="CB252" i="2"/>
  <c r="CC252" i="2"/>
  <c r="BX253" i="2"/>
  <c r="BY253" i="2"/>
  <c r="BZ253" i="2"/>
  <c r="CA253" i="2"/>
  <c r="CB253" i="2"/>
  <c r="CC253" i="2"/>
  <c r="BX254" i="2"/>
  <c r="BY254" i="2"/>
  <c r="BZ254" i="2"/>
  <c r="CA254" i="2"/>
  <c r="CB254" i="2"/>
  <c r="CC254" i="2"/>
  <c r="BX255" i="2"/>
  <c r="BY255" i="2"/>
  <c r="BZ255" i="2"/>
  <c r="CA255" i="2"/>
  <c r="CB255" i="2"/>
  <c r="CC255" i="2"/>
  <c r="BX256" i="2"/>
  <c r="BY256" i="2"/>
  <c r="BZ256" i="2"/>
  <c r="CA256" i="2"/>
  <c r="CB256" i="2"/>
  <c r="CC256" i="2"/>
  <c r="BX257" i="2"/>
  <c r="BY257" i="2"/>
  <c r="BZ257" i="2"/>
  <c r="CA257" i="2"/>
  <c r="CB257" i="2"/>
  <c r="CC257" i="2"/>
  <c r="BX258" i="2"/>
  <c r="BY258" i="2"/>
  <c r="BZ258" i="2"/>
  <c r="CA258" i="2"/>
  <c r="CB258" i="2"/>
  <c r="CC258" i="2"/>
  <c r="BX259" i="2"/>
  <c r="BY259" i="2"/>
  <c r="BZ259" i="2"/>
  <c r="CA259" i="2"/>
  <c r="CB259" i="2"/>
  <c r="CC259" i="2"/>
  <c r="BX260" i="2"/>
  <c r="BY260" i="2"/>
  <c r="BZ260" i="2"/>
  <c r="CA260" i="2"/>
  <c r="CB260" i="2"/>
  <c r="CC260" i="2"/>
  <c r="BX261" i="2"/>
  <c r="BY261" i="2"/>
  <c r="BZ261" i="2"/>
  <c r="CA261" i="2"/>
  <c r="CB261" i="2"/>
  <c r="CC261" i="2"/>
  <c r="BX262" i="2"/>
  <c r="BY262" i="2"/>
  <c r="BZ262" i="2"/>
  <c r="CA262" i="2"/>
  <c r="CB262" i="2"/>
  <c r="CC262" i="2"/>
  <c r="BX263" i="2"/>
  <c r="BY263" i="2"/>
  <c r="BZ263" i="2"/>
  <c r="CA263" i="2"/>
  <c r="CB263" i="2"/>
  <c r="CC263" i="2"/>
  <c r="BX264" i="2"/>
  <c r="BY264" i="2"/>
  <c r="BZ264" i="2"/>
  <c r="CA264" i="2"/>
  <c r="CB264" i="2"/>
  <c r="CC264" i="2"/>
  <c r="BX265" i="2"/>
  <c r="BY265" i="2"/>
  <c r="BZ265" i="2"/>
  <c r="CA265" i="2"/>
  <c r="CB265" i="2"/>
  <c r="CC265" i="2"/>
  <c r="BX266" i="2"/>
  <c r="BY266" i="2"/>
  <c r="BZ266" i="2"/>
  <c r="CA266" i="2"/>
  <c r="CB266" i="2"/>
  <c r="CC266" i="2"/>
  <c r="BX267" i="2"/>
  <c r="BY267" i="2"/>
  <c r="BZ267" i="2"/>
  <c r="CA267" i="2"/>
  <c r="CB267" i="2"/>
  <c r="CC267" i="2"/>
  <c r="BX268" i="2"/>
  <c r="BY268" i="2"/>
  <c r="BZ268" i="2"/>
  <c r="CA268" i="2"/>
  <c r="CB268" i="2"/>
  <c r="CC268" i="2"/>
  <c r="BX269" i="2"/>
  <c r="BY269" i="2"/>
  <c r="BZ269" i="2"/>
  <c r="CA269" i="2"/>
  <c r="CB269" i="2"/>
  <c r="CC269" i="2"/>
  <c r="BX270" i="2"/>
  <c r="BY270" i="2"/>
  <c r="BZ270" i="2"/>
  <c r="CA270" i="2"/>
  <c r="CB270" i="2"/>
  <c r="CC270" i="2"/>
  <c r="BX271" i="2"/>
  <c r="BY271" i="2"/>
  <c r="BZ271" i="2"/>
  <c r="CA271" i="2"/>
  <c r="CB271" i="2"/>
  <c r="CC271" i="2"/>
  <c r="BX272" i="2"/>
  <c r="BY272" i="2"/>
  <c r="BZ272" i="2"/>
  <c r="CA272" i="2"/>
  <c r="CB272" i="2"/>
  <c r="CC272" i="2"/>
  <c r="BX273" i="2"/>
  <c r="BY273" i="2"/>
  <c r="BZ273" i="2"/>
  <c r="CA273" i="2"/>
  <c r="CB273" i="2"/>
  <c r="CC273" i="2"/>
  <c r="BX274" i="2"/>
  <c r="BY274" i="2"/>
  <c r="BZ274" i="2"/>
  <c r="CA274" i="2"/>
  <c r="CB274" i="2"/>
  <c r="CC274" i="2"/>
  <c r="BX275" i="2"/>
  <c r="BY275" i="2"/>
  <c r="BZ275" i="2"/>
  <c r="CA275" i="2"/>
  <c r="CB275" i="2"/>
  <c r="CC275" i="2"/>
  <c r="BX276" i="2"/>
  <c r="BY276" i="2"/>
  <c r="BZ276" i="2"/>
  <c r="CA276" i="2"/>
  <c r="CB276" i="2"/>
  <c r="CC276" i="2"/>
  <c r="BX277" i="2"/>
  <c r="BY277" i="2"/>
  <c r="BZ277" i="2"/>
  <c r="CA277" i="2"/>
  <c r="CB277" i="2"/>
  <c r="CC277" i="2"/>
  <c r="BX278" i="2"/>
  <c r="BY278" i="2"/>
  <c r="BZ278" i="2"/>
  <c r="CA278" i="2"/>
  <c r="CB278" i="2"/>
  <c r="CC278" i="2"/>
  <c r="BX279" i="2"/>
  <c r="BY279" i="2"/>
  <c r="BZ279" i="2"/>
  <c r="CA279" i="2"/>
  <c r="CB279" i="2"/>
  <c r="CC279" i="2"/>
  <c r="BX280" i="2"/>
  <c r="BY280" i="2"/>
  <c r="BZ280" i="2"/>
  <c r="CA280" i="2"/>
  <c r="CB280" i="2"/>
  <c r="CC280" i="2"/>
  <c r="BX281" i="2"/>
  <c r="BY281" i="2"/>
  <c r="BZ281" i="2"/>
  <c r="CA281" i="2"/>
  <c r="CB281" i="2"/>
  <c r="CC281" i="2"/>
  <c r="BX282" i="2"/>
  <c r="BY282" i="2"/>
  <c r="BZ282" i="2"/>
  <c r="CA282" i="2"/>
  <c r="CB282" i="2"/>
  <c r="CC282" i="2"/>
  <c r="BX283" i="2"/>
  <c r="BY283" i="2"/>
  <c r="BZ283" i="2"/>
  <c r="CA283" i="2"/>
  <c r="CB283" i="2"/>
  <c r="CC283" i="2"/>
  <c r="BX284" i="2"/>
  <c r="BY284" i="2"/>
  <c r="BZ284" i="2"/>
  <c r="CA284" i="2"/>
  <c r="CB284" i="2"/>
  <c r="CC284" i="2"/>
  <c r="BX285" i="2"/>
  <c r="BY285" i="2"/>
  <c r="BZ285" i="2"/>
  <c r="CA285" i="2"/>
  <c r="CB285" i="2"/>
  <c r="CC285" i="2"/>
  <c r="BX286" i="2"/>
  <c r="BY286" i="2"/>
  <c r="BZ286" i="2"/>
  <c r="CA286" i="2"/>
  <c r="CB286" i="2"/>
  <c r="CC286" i="2"/>
  <c r="BX287" i="2"/>
  <c r="BY287" i="2"/>
  <c r="BZ287" i="2"/>
  <c r="CA287" i="2"/>
  <c r="CB287" i="2"/>
  <c r="CC287" i="2"/>
  <c r="BX288" i="2"/>
  <c r="BY288" i="2"/>
  <c r="BZ288" i="2"/>
  <c r="CA288" i="2"/>
  <c r="CB288" i="2"/>
  <c r="CC288" i="2"/>
  <c r="BX289" i="2"/>
  <c r="BY289" i="2"/>
  <c r="BZ289" i="2"/>
  <c r="CA289" i="2"/>
  <c r="CB289" i="2"/>
  <c r="CC289" i="2"/>
  <c r="BX290" i="2"/>
  <c r="BY290" i="2"/>
  <c r="BZ290" i="2"/>
  <c r="CA290" i="2"/>
  <c r="CB290" i="2"/>
  <c r="CC290" i="2"/>
  <c r="BX291" i="2"/>
  <c r="BY291" i="2"/>
  <c r="BZ291" i="2"/>
  <c r="CA291" i="2"/>
  <c r="CB291" i="2"/>
  <c r="CC291" i="2"/>
  <c r="BX292" i="2"/>
  <c r="BY292" i="2"/>
  <c r="BZ292" i="2"/>
  <c r="CA292" i="2"/>
  <c r="CB292" i="2"/>
  <c r="CC292" i="2"/>
  <c r="BX293" i="2"/>
  <c r="BY293" i="2"/>
  <c r="BZ293" i="2"/>
  <c r="CA293" i="2"/>
  <c r="CB293" i="2"/>
  <c r="CC293" i="2"/>
  <c r="BX294" i="2"/>
  <c r="BY294" i="2"/>
  <c r="BZ294" i="2"/>
  <c r="CA294" i="2"/>
  <c r="CB294" i="2"/>
  <c r="CC294" i="2"/>
  <c r="BX295" i="2"/>
  <c r="BY295" i="2"/>
  <c r="BZ295" i="2"/>
  <c r="CA295" i="2"/>
  <c r="CB295" i="2"/>
  <c r="CC295" i="2"/>
  <c r="BX296" i="2"/>
  <c r="BY296" i="2"/>
  <c r="BZ296" i="2"/>
  <c r="CA296" i="2"/>
  <c r="CB296" i="2"/>
  <c r="CC296" i="2"/>
  <c r="BX297" i="2"/>
  <c r="BY297" i="2"/>
  <c r="BZ297" i="2"/>
  <c r="CA297" i="2"/>
  <c r="CB297" i="2"/>
  <c r="CC297" i="2"/>
  <c r="BX298" i="2"/>
  <c r="BY298" i="2"/>
  <c r="BZ298" i="2"/>
  <c r="CA298" i="2"/>
  <c r="CB298" i="2"/>
  <c r="CC298" i="2"/>
  <c r="BX299" i="2"/>
  <c r="BY299" i="2"/>
  <c r="BZ299" i="2"/>
  <c r="CA299" i="2"/>
  <c r="CB299" i="2"/>
  <c r="CC299" i="2"/>
  <c r="BX300" i="2"/>
  <c r="BY300" i="2"/>
  <c r="BZ300" i="2"/>
  <c r="CA300" i="2"/>
  <c r="CB300" i="2"/>
  <c r="CC300" i="2"/>
  <c r="BX301" i="2"/>
  <c r="BY301" i="2"/>
  <c r="BZ301" i="2"/>
  <c r="CA301" i="2"/>
  <c r="CB301" i="2"/>
  <c r="CC301" i="2"/>
  <c r="BX302" i="2"/>
  <c r="BY302" i="2"/>
  <c r="BZ302" i="2"/>
  <c r="CA302" i="2"/>
  <c r="CB302" i="2"/>
  <c r="CC302" i="2"/>
  <c r="BX303" i="2"/>
  <c r="BY303" i="2"/>
  <c r="BZ303" i="2"/>
  <c r="CA303" i="2"/>
  <c r="CB303" i="2"/>
  <c r="CC303" i="2"/>
  <c r="BX304" i="2"/>
  <c r="BY304" i="2"/>
  <c r="BZ304" i="2"/>
  <c r="CA304" i="2"/>
  <c r="CB304" i="2"/>
  <c r="CC304" i="2"/>
  <c r="G12" i="21"/>
  <c r="G11" i="21"/>
  <c r="I7" i="21"/>
  <c r="G7" i="21"/>
  <c r="E7" i="21"/>
  <c r="I6" i="21"/>
  <c r="G6" i="21"/>
  <c r="E6" i="21"/>
  <c r="E12" i="21"/>
  <c r="E11" i="21"/>
  <c r="BW392" i="1"/>
  <c r="BW391" i="1"/>
  <c r="H280" i="7" s="1"/>
  <c r="BW390" i="1"/>
  <c r="BY392" i="1"/>
  <c r="BX392" i="1"/>
  <c r="J280" i="7"/>
  <c r="I280" i="7"/>
  <c r="J279" i="7"/>
  <c r="I279" i="7"/>
  <c r="H279" i="7"/>
  <c r="BV389" i="1"/>
  <c r="BY391" i="1"/>
  <c r="BX391" i="1"/>
  <c r="J41" i="22"/>
  <c r="F41" i="22"/>
  <c r="D41" i="22"/>
  <c r="H41" i="22" s="1"/>
  <c r="L41" i="22" s="1"/>
  <c r="J39" i="22"/>
  <c r="F39" i="22"/>
  <c r="H39" i="22" s="1"/>
  <c r="L39" i="22" s="1"/>
  <c r="D39" i="22"/>
  <c r="J38" i="22"/>
  <c r="F38" i="22"/>
  <c r="D38" i="22"/>
  <c r="H38" i="22" s="1"/>
  <c r="L38" i="22" s="1"/>
  <c r="J37" i="22"/>
  <c r="F37" i="22"/>
  <c r="D37" i="22"/>
  <c r="H37" i="22" s="1"/>
  <c r="L37" i="22" s="1"/>
  <c r="J35" i="22"/>
  <c r="F35" i="22"/>
  <c r="D35" i="22"/>
  <c r="D34" i="22"/>
  <c r="H34" i="22" s="1"/>
  <c r="F33" i="22"/>
  <c r="J32" i="22"/>
  <c r="D32" i="22"/>
  <c r="D29" i="22"/>
  <c r="L29" i="22" s="1"/>
  <c r="F28" i="22"/>
  <c r="D28" i="22"/>
  <c r="H28" i="22" s="1"/>
  <c r="J27" i="22"/>
  <c r="F27" i="22"/>
  <c r="J26" i="22"/>
  <c r="J28" i="22" s="1"/>
  <c r="H26" i="22"/>
  <c r="L26" i="22" s="1"/>
  <c r="F26" i="22"/>
  <c r="F32" i="22" s="1"/>
  <c r="F34" i="22" s="1"/>
  <c r="F36" i="22" s="1"/>
  <c r="F40" i="22" s="1"/>
  <c r="D26" i="22"/>
  <c r="H22" i="22"/>
  <c r="L22" i="22" s="1"/>
  <c r="H20" i="22"/>
  <c r="L20" i="22" s="1"/>
  <c r="L19" i="22"/>
  <c r="H19" i="22"/>
  <c r="L18" i="22"/>
  <c r="H18" i="22"/>
  <c r="J16" i="22"/>
  <c r="F16" i="22"/>
  <c r="D15" i="22"/>
  <c r="D17" i="22" s="1"/>
  <c r="J14" i="22"/>
  <c r="F14" i="22"/>
  <c r="J13" i="22"/>
  <c r="J15" i="22" s="1"/>
  <c r="J17" i="22" s="1"/>
  <c r="J21" i="22" s="1"/>
  <c r="F13" i="22"/>
  <c r="D13" i="22"/>
  <c r="L10" i="22"/>
  <c r="J10" i="22"/>
  <c r="H10" i="22"/>
  <c r="F10" i="22"/>
  <c r="J9" i="22"/>
  <c r="J11" i="22" s="1"/>
  <c r="J23" i="22" s="1"/>
  <c r="J8" i="22"/>
  <c r="F8" i="22"/>
  <c r="F9" i="22" s="1"/>
  <c r="F11" i="22" s="1"/>
  <c r="D9" i="22"/>
  <c r="L7" i="22"/>
  <c r="H7" i="22"/>
  <c r="A7" i="22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I8" i="21" l="1"/>
  <c r="G8" i="21"/>
  <c r="E8" i="21"/>
  <c r="L28" i="22"/>
  <c r="L27" i="22" s="1"/>
  <c r="H27" i="22"/>
  <c r="D21" i="22"/>
  <c r="F30" i="22"/>
  <c r="F42" i="22" s="1"/>
  <c r="H32" i="22"/>
  <c r="L32" i="22" s="1"/>
  <c r="H9" i="22"/>
  <c r="D11" i="22"/>
  <c r="F15" i="22"/>
  <c r="F17" i="22" s="1"/>
  <c r="F21" i="22" s="1"/>
  <c r="F23" i="22" s="1"/>
  <c r="D36" i="22"/>
  <c r="H13" i="22"/>
  <c r="L13" i="22" s="1"/>
  <c r="D30" i="22"/>
  <c r="J33" i="22"/>
  <c r="J34" i="22" s="1"/>
  <c r="F29" i="22"/>
  <c r="H29" i="22"/>
  <c r="J29" i="22"/>
  <c r="J30" i="22" s="1"/>
  <c r="J36" i="22" l="1"/>
  <c r="J40" i="22" s="1"/>
  <c r="J42" i="22" s="1"/>
  <c r="J44" i="22" s="1"/>
  <c r="L34" i="22"/>
  <c r="L33" i="22" s="1"/>
  <c r="F44" i="22"/>
  <c r="H33" i="22"/>
  <c r="H8" i="22"/>
  <c r="L9" i="22"/>
  <c r="L8" i="22" s="1"/>
  <c r="H36" i="22"/>
  <c r="D40" i="22"/>
  <c r="D42" i="22" s="1"/>
  <c r="D44" i="22" s="1"/>
  <c r="H11" i="22"/>
  <c r="D23" i="22"/>
  <c r="H30" i="22"/>
  <c r="H17" i="22"/>
  <c r="H15" i="22"/>
  <c r="L30" i="22" l="1"/>
  <c r="H40" i="22"/>
  <c r="H42" i="22" s="1"/>
  <c r="H44" i="22" s="1"/>
  <c r="L36" i="22"/>
  <c r="H35" i="22"/>
  <c r="L15" i="22"/>
  <c r="L14" i="22" s="1"/>
  <c r="H14" i="22"/>
  <c r="L17" i="22"/>
  <c r="H21" i="22"/>
  <c r="H16" i="22"/>
  <c r="L11" i="22"/>
  <c r="H23" i="22"/>
  <c r="L35" i="22" l="1"/>
  <c r="L40" i="22"/>
  <c r="L16" i="22"/>
  <c r="L21" i="22"/>
  <c r="L23" i="22" s="1"/>
  <c r="L42" i="22"/>
  <c r="L44" i="22" l="1"/>
  <c r="K240" i="7" l="1"/>
  <c r="K239" i="7"/>
  <c r="K236" i="7"/>
  <c r="K233" i="7"/>
  <c r="K228" i="7"/>
  <c r="K220" i="7"/>
  <c r="K211" i="7"/>
  <c r="K207" i="7"/>
  <c r="K190" i="7"/>
  <c r="K182" i="7"/>
  <c r="K165" i="7"/>
  <c r="K152" i="7"/>
  <c r="K238" i="7"/>
  <c r="K235" i="7"/>
  <c r="K232" i="7"/>
  <c r="K227" i="7"/>
  <c r="K219" i="7"/>
  <c r="K210" i="7"/>
  <c r="K206" i="7"/>
  <c r="K189" i="7"/>
  <c r="K181" i="7"/>
  <c r="K164" i="7"/>
  <c r="K151" i="7"/>
  <c r="K146" i="7"/>
  <c r="K141" i="7"/>
  <c r="K135" i="7"/>
  <c r="K129" i="7"/>
  <c r="K123" i="7"/>
  <c r="K117" i="7"/>
  <c r="K111" i="7"/>
  <c r="K105" i="7"/>
  <c r="K99" i="7"/>
  <c r="K92" i="7"/>
  <c r="K86" i="7"/>
  <c r="K80" i="7"/>
  <c r="K74" i="7"/>
  <c r="K68" i="7"/>
  <c r="K62" i="7"/>
  <c r="K56" i="7"/>
  <c r="K50" i="7"/>
  <c r="K44" i="7"/>
  <c r="K38" i="7"/>
  <c r="K32" i="7"/>
  <c r="K26" i="7"/>
  <c r="K25" i="7"/>
  <c r="K11" i="7"/>
  <c r="H262" i="7"/>
  <c r="H261" i="7"/>
  <c r="M252" i="15"/>
  <c r="L252" i="15"/>
  <c r="K252" i="15"/>
  <c r="J252" i="15"/>
  <c r="I252" i="15"/>
  <c r="H252" i="15"/>
  <c r="M251" i="15"/>
  <c r="L251" i="15"/>
  <c r="K251" i="15"/>
  <c r="J251" i="15"/>
  <c r="I251" i="15"/>
  <c r="H251" i="15"/>
  <c r="M250" i="15"/>
  <c r="L250" i="15"/>
  <c r="K250" i="15"/>
  <c r="J250" i="15"/>
  <c r="I250" i="15"/>
  <c r="H250" i="15"/>
  <c r="M249" i="15"/>
  <c r="L249" i="15"/>
  <c r="K249" i="15"/>
  <c r="J249" i="15"/>
  <c r="I249" i="15"/>
  <c r="H249" i="15"/>
  <c r="M248" i="15"/>
  <c r="L248" i="15"/>
  <c r="K248" i="15"/>
  <c r="J248" i="15"/>
  <c r="I248" i="15"/>
  <c r="H248" i="15"/>
  <c r="M247" i="15"/>
  <c r="L247" i="15"/>
  <c r="K247" i="15"/>
  <c r="J247" i="15"/>
  <c r="I247" i="15"/>
  <c r="H247" i="15"/>
  <c r="M246" i="15"/>
  <c r="L246" i="15"/>
  <c r="K246" i="15"/>
  <c r="J246" i="15"/>
  <c r="I246" i="15"/>
  <c r="H246" i="15"/>
  <c r="M245" i="15"/>
  <c r="L245" i="15"/>
  <c r="K245" i="15"/>
  <c r="J245" i="15"/>
  <c r="I245" i="15"/>
  <c r="H245" i="15"/>
  <c r="J252" i="17"/>
  <c r="I252" i="17"/>
  <c r="H252" i="17"/>
  <c r="J251" i="17"/>
  <c r="I251" i="17"/>
  <c r="H251" i="17"/>
  <c r="J250" i="17"/>
  <c r="I250" i="17"/>
  <c r="H250" i="17"/>
  <c r="J249" i="17"/>
  <c r="I249" i="17"/>
  <c r="H249" i="17"/>
  <c r="J248" i="17"/>
  <c r="I248" i="17"/>
  <c r="H248" i="17"/>
  <c r="J247" i="17"/>
  <c r="I247" i="17"/>
  <c r="H247" i="17"/>
  <c r="J246" i="17"/>
  <c r="I246" i="17"/>
  <c r="H246" i="17"/>
  <c r="J245" i="17"/>
  <c r="I245" i="17"/>
  <c r="H245" i="17"/>
  <c r="H253" i="17" s="1"/>
  <c r="H254" i="17" s="1"/>
  <c r="J252" i="7"/>
  <c r="I252" i="7"/>
  <c r="H252" i="7"/>
  <c r="J251" i="7"/>
  <c r="I251" i="7"/>
  <c r="H251" i="7"/>
  <c r="J250" i="7"/>
  <c r="I250" i="7"/>
  <c r="H250" i="7"/>
  <c r="J249" i="7"/>
  <c r="I249" i="7"/>
  <c r="H249" i="7"/>
  <c r="J248" i="7"/>
  <c r="I248" i="7"/>
  <c r="H248" i="7"/>
  <c r="J247" i="7"/>
  <c r="I247" i="7"/>
  <c r="H247" i="7"/>
  <c r="H260" i="7" s="1"/>
  <c r="J246" i="7"/>
  <c r="I246" i="7"/>
  <c r="H246" i="7"/>
  <c r="H259" i="7" s="1"/>
  <c r="J245" i="7"/>
  <c r="I245" i="7"/>
  <c r="H245" i="7"/>
  <c r="H258" i="7" s="1"/>
  <c r="K237" i="7"/>
  <c r="J283" i="7" s="1"/>
  <c r="I12" i="21" s="1"/>
  <c r="K234" i="7"/>
  <c r="K252" i="7" s="1"/>
  <c r="K231" i="7"/>
  <c r="K230" i="7"/>
  <c r="K248" i="7" s="1"/>
  <c r="K229" i="7"/>
  <c r="K247" i="7" s="1"/>
  <c r="K226" i="7"/>
  <c r="K225" i="7"/>
  <c r="K224" i="7"/>
  <c r="K223" i="7"/>
  <c r="K222" i="7"/>
  <c r="K221" i="7"/>
  <c r="K218" i="7"/>
  <c r="K217" i="7"/>
  <c r="K216" i="7"/>
  <c r="K215" i="7"/>
  <c r="K214" i="7"/>
  <c r="K213" i="7"/>
  <c r="K212" i="7"/>
  <c r="K209" i="7"/>
  <c r="K208" i="7"/>
  <c r="K246" i="7" s="1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88" i="7"/>
  <c r="K187" i="7"/>
  <c r="K186" i="7"/>
  <c r="K185" i="7"/>
  <c r="K184" i="7"/>
  <c r="K183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3" i="7"/>
  <c r="K162" i="7"/>
  <c r="K161" i="7"/>
  <c r="K160" i="7"/>
  <c r="K159" i="7"/>
  <c r="K158" i="7"/>
  <c r="K157" i="7"/>
  <c r="K156" i="7"/>
  <c r="K155" i="7"/>
  <c r="K154" i="7"/>
  <c r="K153" i="7"/>
  <c r="K150" i="7"/>
  <c r="K149" i="7"/>
  <c r="K148" i="7"/>
  <c r="K147" i="7"/>
  <c r="K145" i="7"/>
  <c r="K144" i="7"/>
  <c r="K143" i="7"/>
  <c r="K142" i="7"/>
  <c r="K140" i="7"/>
  <c r="K139" i="7"/>
  <c r="K138" i="7"/>
  <c r="K137" i="7"/>
  <c r="K136" i="7"/>
  <c r="K134" i="7"/>
  <c r="K133" i="7"/>
  <c r="K132" i="7"/>
  <c r="K131" i="7"/>
  <c r="K130" i="7"/>
  <c r="K128" i="7"/>
  <c r="K127" i="7"/>
  <c r="K126" i="7"/>
  <c r="K125" i="7"/>
  <c r="K124" i="7"/>
  <c r="K122" i="7"/>
  <c r="K121" i="7"/>
  <c r="K120" i="7"/>
  <c r="K119" i="7"/>
  <c r="K118" i="7"/>
  <c r="K116" i="7"/>
  <c r="K115" i="7"/>
  <c r="K114" i="7"/>
  <c r="K113" i="7"/>
  <c r="K112" i="7"/>
  <c r="K110" i="7"/>
  <c r="K109" i="7"/>
  <c r="K108" i="7"/>
  <c r="K107" i="7"/>
  <c r="K106" i="7"/>
  <c r="K104" i="7"/>
  <c r="K103" i="7"/>
  <c r="K102" i="7"/>
  <c r="K101" i="7"/>
  <c r="K100" i="7"/>
  <c r="K98" i="7"/>
  <c r="K97" i="7"/>
  <c r="K96" i="7"/>
  <c r="K95" i="7"/>
  <c r="K94" i="7"/>
  <c r="K93" i="7"/>
  <c r="K91" i="7"/>
  <c r="K90" i="7"/>
  <c r="K89" i="7"/>
  <c r="K88" i="7"/>
  <c r="K87" i="7"/>
  <c r="K85" i="7"/>
  <c r="K84" i="7"/>
  <c r="K83" i="7"/>
  <c r="K82" i="7"/>
  <c r="K81" i="7"/>
  <c r="K79" i="7"/>
  <c r="K78" i="7"/>
  <c r="K77" i="7"/>
  <c r="K76" i="7"/>
  <c r="K75" i="7"/>
  <c r="K73" i="7"/>
  <c r="K72" i="7"/>
  <c r="K71" i="7"/>
  <c r="K70" i="7"/>
  <c r="K69" i="7"/>
  <c r="K67" i="7"/>
  <c r="K66" i="7"/>
  <c r="K65" i="7"/>
  <c r="K64" i="7"/>
  <c r="K63" i="7"/>
  <c r="K61" i="7"/>
  <c r="K60" i="7"/>
  <c r="K59" i="7"/>
  <c r="K58" i="7"/>
  <c r="K57" i="7"/>
  <c r="K55" i="7"/>
  <c r="K54" i="7"/>
  <c r="K53" i="7"/>
  <c r="K52" i="7"/>
  <c r="K51" i="7"/>
  <c r="K49" i="7"/>
  <c r="K48" i="7"/>
  <c r="K47" i="7"/>
  <c r="K46" i="7"/>
  <c r="K45" i="7"/>
  <c r="K43" i="7"/>
  <c r="K42" i="7"/>
  <c r="K41" i="7"/>
  <c r="K40" i="7"/>
  <c r="K39" i="7"/>
  <c r="K37" i="7"/>
  <c r="K36" i="7"/>
  <c r="K35" i="7"/>
  <c r="K34" i="7"/>
  <c r="K33" i="7"/>
  <c r="K31" i="7"/>
  <c r="K30" i="7"/>
  <c r="K29" i="7"/>
  <c r="K28" i="7"/>
  <c r="K27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0" i="7"/>
  <c r="K9" i="7"/>
  <c r="K8" i="7"/>
  <c r="K7" i="7"/>
  <c r="K6" i="7"/>
  <c r="M259" i="15"/>
  <c r="L259" i="15"/>
  <c r="K259" i="15"/>
  <c r="K249" i="7" l="1"/>
  <c r="K245" i="7"/>
  <c r="J282" i="7" s="1"/>
  <c r="K250" i="7"/>
  <c r="K251" i="7"/>
  <c r="H253" i="7"/>
  <c r="H254" i="7" s="1"/>
  <c r="R125" i="20"/>
  <c r="R127" i="20" s="1"/>
  <c r="M125" i="20"/>
  <c r="M127" i="20" s="1"/>
  <c r="L125" i="20"/>
  <c r="O123" i="20"/>
  <c r="S123" i="20" s="1"/>
  <c r="I123" i="20"/>
  <c r="Q125" i="20"/>
  <c r="J125" i="20"/>
  <c r="G125" i="20"/>
  <c r="I121" i="20"/>
  <c r="Q117" i="20"/>
  <c r="L117" i="20"/>
  <c r="A118" i="20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J117" i="20"/>
  <c r="I115" i="20"/>
  <c r="O115" i="20" s="1"/>
  <c r="S115" i="20" s="1"/>
  <c r="Q108" i="20"/>
  <c r="M76" i="20"/>
  <c r="R74" i="20"/>
  <c r="R76" i="20" s="1"/>
  <c r="M74" i="20"/>
  <c r="J74" i="20"/>
  <c r="I72" i="20"/>
  <c r="O72" i="20" s="1"/>
  <c r="S72" i="20" s="1"/>
  <c r="Q74" i="20"/>
  <c r="Q76" i="20" s="1"/>
  <c r="L74" i="20"/>
  <c r="L76" i="20" s="1"/>
  <c r="G74" i="20"/>
  <c r="E74" i="20"/>
  <c r="J66" i="20"/>
  <c r="I68" i="20"/>
  <c r="G76" i="20"/>
  <c r="E66" i="20"/>
  <c r="A68" i="20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67" i="20"/>
  <c r="Q66" i="20"/>
  <c r="L66" i="20"/>
  <c r="I64" i="20"/>
  <c r="O64" i="20" s="1"/>
  <c r="S64" i="20" s="1"/>
  <c r="Q57" i="20"/>
  <c r="R25" i="20"/>
  <c r="R23" i="20"/>
  <c r="M23" i="20"/>
  <c r="M25" i="20" s="1"/>
  <c r="L23" i="20"/>
  <c r="J23" i="20"/>
  <c r="Q21" i="20"/>
  <c r="Q23" i="20" s="1"/>
  <c r="G21" i="20"/>
  <c r="G23" i="20" s="1"/>
  <c r="G25" i="20" s="1"/>
  <c r="E21" i="20"/>
  <c r="I21" i="20" s="1"/>
  <c r="O19" i="20"/>
  <c r="S19" i="20" s="1"/>
  <c r="I19" i="20"/>
  <c r="Q17" i="20"/>
  <c r="Q25" i="20" s="1"/>
  <c r="L17" i="20"/>
  <c r="L25" i="20" s="1"/>
  <c r="J17" i="20"/>
  <c r="J25" i="20" s="1"/>
  <c r="G17" i="20"/>
  <c r="A16" i="20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Q13" i="20"/>
  <c r="I13" i="20"/>
  <c r="O13" i="20" s="1"/>
  <c r="G13" i="20"/>
  <c r="I11" i="21" l="1"/>
  <c r="K253" i="7"/>
  <c r="I66" i="20"/>
  <c r="S13" i="20"/>
  <c r="O17" i="20"/>
  <c r="O21" i="20"/>
  <c r="S21" i="20" s="1"/>
  <c r="S23" i="20" s="1"/>
  <c r="I23" i="20"/>
  <c r="O23" i="20" s="1"/>
  <c r="G127" i="20"/>
  <c r="J127" i="20"/>
  <c r="I125" i="20"/>
  <c r="O125" i="20" s="1"/>
  <c r="O121" i="20"/>
  <c r="S121" i="20" s="1"/>
  <c r="S125" i="20" s="1"/>
  <c r="I70" i="20"/>
  <c r="E117" i="20"/>
  <c r="G66" i="20"/>
  <c r="E23" i="20"/>
  <c r="E25" i="20" s="1"/>
  <c r="O68" i="20"/>
  <c r="E76" i="20"/>
  <c r="G117" i="20"/>
  <c r="I17" i="20"/>
  <c r="E125" i="20"/>
  <c r="E127" i="20" s="1"/>
  <c r="L127" i="20"/>
  <c r="J76" i="20"/>
  <c r="I119" i="20"/>
  <c r="Q127" i="20"/>
  <c r="S68" i="20" l="1"/>
  <c r="O66" i="20"/>
  <c r="O25" i="20"/>
  <c r="S17" i="20"/>
  <c r="S25" i="20" s="1"/>
  <c r="O119" i="20"/>
  <c r="I117" i="20"/>
  <c r="I127" i="20"/>
  <c r="I74" i="20"/>
  <c r="O70" i="20"/>
  <c r="S70" i="20" s="1"/>
  <c r="S74" i="20" s="1"/>
  <c r="I25" i="20"/>
  <c r="O117" i="20" l="1"/>
  <c r="O127" i="20"/>
  <c r="S119" i="20"/>
  <c r="S76" i="20"/>
  <c r="S66" i="20"/>
  <c r="O74" i="20"/>
  <c r="O76" i="20" s="1"/>
  <c r="I76" i="20"/>
  <c r="CM276" i="16"/>
  <c r="CL276" i="16"/>
  <c r="BW380" i="1"/>
  <c r="S127" i="20" l="1"/>
  <c r="S117" i="20"/>
  <c r="J261" i="7"/>
  <c r="I261" i="7"/>
  <c r="BW385" i="1"/>
  <c r="H273" i="7" s="1"/>
  <c r="D46" i="3"/>
  <c r="D45" i="3"/>
  <c r="D44" i="3"/>
  <c r="D43" i="3"/>
  <c r="D47" i="3" s="1"/>
  <c r="D48" i="3" s="1"/>
  <c r="D42" i="3"/>
  <c r="D41" i="3"/>
  <c r="P79" i="4"/>
  <c r="I89" i="18"/>
  <c r="N87" i="18"/>
  <c r="M87" i="18"/>
  <c r="L87" i="18"/>
  <c r="K87" i="18"/>
  <c r="J87" i="18"/>
  <c r="I87" i="18"/>
  <c r="H87" i="18"/>
  <c r="G87" i="18"/>
  <c r="O86" i="18"/>
  <c r="P86" i="18" s="1"/>
  <c r="O84" i="18"/>
  <c r="P84" i="18" s="1"/>
  <c r="O82" i="18"/>
  <c r="P82" i="18" s="1"/>
  <c r="O80" i="18"/>
  <c r="P80" i="18" s="1"/>
  <c r="O78" i="18"/>
  <c r="P78" i="18" s="1"/>
  <c r="O76" i="18"/>
  <c r="P76" i="18" s="1"/>
  <c r="O74" i="18"/>
  <c r="P74" i="18" s="1"/>
  <c r="O72" i="18"/>
  <c r="P72" i="18" s="1"/>
  <c r="N70" i="18"/>
  <c r="M70" i="18"/>
  <c r="M89" i="18" s="1"/>
  <c r="L70" i="18"/>
  <c r="L89" i="18" s="1"/>
  <c r="K70" i="18"/>
  <c r="K89" i="18" s="1"/>
  <c r="J70" i="18"/>
  <c r="H70" i="18"/>
  <c r="G70" i="18"/>
  <c r="P68" i="18"/>
  <c r="O68" i="18"/>
  <c r="P66" i="18"/>
  <c r="O66" i="18"/>
  <c r="G58" i="18"/>
  <c r="A58" i="18"/>
  <c r="G57" i="18"/>
  <c r="G56" i="18"/>
  <c r="A53" i="18"/>
  <c r="P37" i="18"/>
  <c r="L37" i="18"/>
  <c r="H37" i="18"/>
  <c r="Q35" i="18"/>
  <c r="P35" i="18"/>
  <c r="O35" i="18"/>
  <c r="N35" i="18"/>
  <c r="N37" i="18" s="1"/>
  <c r="M35" i="18"/>
  <c r="L35" i="18"/>
  <c r="K35" i="18"/>
  <c r="J35" i="18"/>
  <c r="I35" i="18"/>
  <c r="H35" i="18"/>
  <c r="G35" i="18"/>
  <c r="Q18" i="18"/>
  <c r="Q37" i="18" s="1"/>
  <c r="O18" i="18"/>
  <c r="O37" i="18" s="1"/>
  <c r="N18" i="18"/>
  <c r="M18" i="18"/>
  <c r="M37" i="18" s="1"/>
  <c r="L18" i="18"/>
  <c r="K18" i="18"/>
  <c r="K37" i="18" s="1"/>
  <c r="J18" i="18"/>
  <c r="J37" i="18" s="1"/>
  <c r="I18" i="18"/>
  <c r="I37" i="18" s="1"/>
  <c r="H18" i="18"/>
  <c r="O70" i="18" s="1"/>
  <c r="G18" i="18"/>
  <c r="G37" i="18" s="1"/>
  <c r="G89" i="18" l="1"/>
  <c r="H89" i="18"/>
  <c r="N89" i="18"/>
  <c r="J89" i="18"/>
  <c r="P87" i="18"/>
  <c r="P70" i="18"/>
  <c r="O87" i="18"/>
  <c r="O89" i="18" s="1"/>
  <c r="P89" i="18" l="1"/>
  <c r="I89" i="19" l="1"/>
  <c r="N87" i="19"/>
  <c r="M87" i="19"/>
  <c r="L87" i="19"/>
  <c r="K87" i="19"/>
  <c r="K89" i="19" s="1"/>
  <c r="J87" i="19"/>
  <c r="J89" i="19" s="1"/>
  <c r="I87" i="19"/>
  <c r="H87" i="19"/>
  <c r="G87" i="19"/>
  <c r="O86" i="19"/>
  <c r="P86" i="19" s="1"/>
  <c r="O84" i="19"/>
  <c r="P84" i="19" s="1"/>
  <c r="P82" i="19"/>
  <c r="O82" i="19"/>
  <c r="O80" i="19"/>
  <c r="P80" i="19" s="1"/>
  <c r="O78" i="19"/>
  <c r="P78" i="19" s="1"/>
  <c r="O76" i="19"/>
  <c r="P76" i="19" s="1"/>
  <c r="P74" i="19"/>
  <c r="O74" i="19"/>
  <c r="O72" i="19"/>
  <c r="P72" i="19" s="1"/>
  <c r="N70" i="19"/>
  <c r="N89" i="19" s="1"/>
  <c r="M70" i="19"/>
  <c r="M89" i="19" s="1"/>
  <c r="L70" i="19"/>
  <c r="L89" i="19" s="1"/>
  <c r="K70" i="19"/>
  <c r="J70" i="19"/>
  <c r="H70" i="19"/>
  <c r="H89" i="19" s="1"/>
  <c r="G70" i="19"/>
  <c r="G89" i="19" s="1"/>
  <c r="O68" i="19"/>
  <c r="P68" i="19" s="1"/>
  <c r="O66" i="19"/>
  <c r="P66" i="19" s="1"/>
  <c r="G58" i="19"/>
  <c r="A58" i="19"/>
  <c r="G57" i="19"/>
  <c r="G56" i="19"/>
  <c r="A53" i="19"/>
  <c r="Q37" i="19"/>
  <c r="P37" i="19"/>
  <c r="O37" i="19"/>
  <c r="I37" i="19"/>
  <c r="H37" i="19"/>
  <c r="G37" i="19"/>
  <c r="Q35" i="19"/>
  <c r="P35" i="19"/>
  <c r="O35" i="19"/>
  <c r="N35" i="19"/>
  <c r="M35" i="19"/>
  <c r="L35" i="19"/>
  <c r="K35" i="19"/>
  <c r="J35" i="19"/>
  <c r="J37" i="19" s="1"/>
  <c r="I35" i="19"/>
  <c r="H35" i="19"/>
  <c r="G35" i="19"/>
  <c r="Q18" i="19"/>
  <c r="O18" i="19"/>
  <c r="N18" i="19"/>
  <c r="N37" i="19" s="1"/>
  <c r="M18" i="19"/>
  <c r="M37" i="19" s="1"/>
  <c r="L18" i="19"/>
  <c r="L37" i="19" s="1"/>
  <c r="K18" i="19"/>
  <c r="K37" i="19" s="1"/>
  <c r="J18" i="19"/>
  <c r="I18" i="19"/>
  <c r="O70" i="19" s="1"/>
  <c r="H18" i="19"/>
  <c r="G18" i="19"/>
  <c r="P87" i="19" l="1"/>
  <c r="P70" i="19"/>
  <c r="P89" i="19" s="1"/>
  <c r="O87" i="19"/>
  <c r="O89" i="19" s="1"/>
  <c r="J262" i="7" l="1"/>
  <c r="I262" i="7"/>
  <c r="M255" i="15"/>
  <c r="M254" i="15"/>
  <c r="H255" i="15"/>
  <c r="H254" i="15"/>
  <c r="AL366" i="16" l="1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C366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J355" i="16"/>
  <c r="N354" i="16"/>
  <c r="M354" i="16"/>
  <c r="L354" i="16"/>
  <c r="K354" i="16"/>
  <c r="J354" i="16"/>
  <c r="I354" i="16"/>
  <c r="H354" i="16"/>
  <c r="G354" i="16"/>
  <c r="F354" i="16"/>
  <c r="E354" i="16"/>
  <c r="D354" i="16"/>
  <c r="C354" i="16"/>
  <c r="N353" i="16"/>
  <c r="N355" i="16" s="1"/>
  <c r="M353" i="16"/>
  <c r="M355" i="16" s="1"/>
  <c r="L353" i="16"/>
  <c r="K353" i="16"/>
  <c r="K355" i="16" s="1"/>
  <c r="J353" i="16"/>
  <c r="I353" i="16"/>
  <c r="H353" i="16"/>
  <c r="G353" i="16"/>
  <c r="G355" i="16" s="1"/>
  <c r="F353" i="16"/>
  <c r="F355" i="16" s="1"/>
  <c r="E353" i="16"/>
  <c r="D353" i="16"/>
  <c r="C353" i="16"/>
  <c r="C355" i="16" s="1"/>
  <c r="N350" i="16"/>
  <c r="M350" i="16"/>
  <c r="L350" i="16"/>
  <c r="K350" i="16"/>
  <c r="J350" i="16"/>
  <c r="I350" i="16"/>
  <c r="I351" i="16" s="1"/>
  <c r="H350" i="16"/>
  <c r="G350" i="16"/>
  <c r="F350" i="16"/>
  <c r="E350" i="16"/>
  <c r="D350" i="16"/>
  <c r="C350" i="16"/>
  <c r="N349" i="16"/>
  <c r="M349" i="16"/>
  <c r="M351" i="16" s="1"/>
  <c r="L349" i="16"/>
  <c r="K349" i="16"/>
  <c r="K351" i="16" s="1"/>
  <c r="J349" i="16"/>
  <c r="I349" i="16"/>
  <c r="H349" i="16"/>
  <c r="H351" i="16" s="1"/>
  <c r="G349" i="16"/>
  <c r="F349" i="16"/>
  <c r="E349" i="16"/>
  <c r="E351" i="16" s="1"/>
  <c r="D349" i="16"/>
  <c r="C349" i="16"/>
  <c r="C351" i="16" s="1"/>
  <c r="N346" i="16"/>
  <c r="M346" i="16"/>
  <c r="L346" i="16"/>
  <c r="K346" i="16"/>
  <c r="J346" i="16"/>
  <c r="I346" i="16"/>
  <c r="H346" i="16"/>
  <c r="G346" i="16"/>
  <c r="F346" i="16"/>
  <c r="E346" i="16"/>
  <c r="D346" i="16"/>
  <c r="C346" i="16"/>
  <c r="N345" i="16"/>
  <c r="N347" i="16" s="1"/>
  <c r="M345" i="16"/>
  <c r="M347" i="16" s="1"/>
  <c r="L345" i="16"/>
  <c r="K345" i="16"/>
  <c r="J345" i="16"/>
  <c r="I345" i="16"/>
  <c r="H345" i="16"/>
  <c r="H347" i="16" s="1"/>
  <c r="G345" i="16"/>
  <c r="F345" i="16"/>
  <c r="F347" i="16" s="1"/>
  <c r="E345" i="16"/>
  <c r="E347" i="16" s="1"/>
  <c r="D345" i="16"/>
  <c r="C345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N341" i="16"/>
  <c r="N343" i="16" s="1"/>
  <c r="M341" i="16"/>
  <c r="M343" i="16" s="1"/>
  <c r="L341" i="16"/>
  <c r="K341" i="16"/>
  <c r="K343" i="16" s="1"/>
  <c r="J341" i="16"/>
  <c r="J343" i="16" s="1"/>
  <c r="I341" i="16"/>
  <c r="I343" i="16" s="1"/>
  <c r="H341" i="16"/>
  <c r="H343" i="16" s="1"/>
  <c r="G341" i="16"/>
  <c r="G343" i="16" s="1"/>
  <c r="F341" i="16"/>
  <c r="F343" i="16" s="1"/>
  <c r="E341" i="16"/>
  <c r="E343" i="16" s="1"/>
  <c r="D341" i="16"/>
  <c r="C341" i="16"/>
  <c r="C343" i="16" s="1"/>
  <c r="CB336" i="16"/>
  <c r="CA336" i="16"/>
  <c r="BZ336" i="16"/>
  <c r="BY336" i="16"/>
  <c r="BX336" i="16"/>
  <c r="BW336" i="16"/>
  <c r="CB335" i="16"/>
  <c r="CA335" i="16"/>
  <c r="BZ335" i="16"/>
  <c r="BY335" i="16"/>
  <c r="BX335" i="16"/>
  <c r="BW335" i="16"/>
  <c r="CB334" i="16"/>
  <c r="CA334" i="16"/>
  <c r="BZ334" i="16"/>
  <c r="BY334" i="16"/>
  <c r="BX334" i="16"/>
  <c r="BW334" i="16"/>
  <c r="CB333" i="16"/>
  <c r="CA333" i="16"/>
  <c r="BZ333" i="16"/>
  <c r="BY333" i="16"/>
  <c r="BX333" i="16"/>
  <c r="BW333" i="16"/>
  <c r="CB332" i="16"/>
  <c r="CA332" i="16"/>
  <c r="BZ332" i="16"/>
  <c r="BY332" i="16"/>
  <c r="BX332" i="16"/>
  <c r="BW332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N320" i="16"/>
  <c r="M320" i="16"/>
  <c r="L320" i="16"/>
  <c r="K320" i="16"/>
  <c r="J320" i="16"/>
  <c r="I320" i="16"/>
  <c r="H320" i="16"/>
  <c r="G320" i="16"/>
  <c r="F320" i="16"/>
  <c r="E320" i="16"/>
  <c r="D320" i="16"/>
  <c r="C320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N318" i="16"/>
  <c r="N360" i="16" s="1"/>
  <c r="M318" i="16"/>
  <c r="M360" i="16" s="1"/>
  <c r="L318" i="16"/>
  <c r="L360" i="16" s="1"/>
  <c r="K318" i="16"/>
  <c r="K360" i="16" s="1"/>
  <c r="J318" i="16"/>
  <c r="J360" i="16" s="1"/>
  <c r="I318" i="16"/>
  <c r="I360" i="16" s="1"/>
  <c r="H318" i="16"/>
  <c r="H360" i="16" s="1"/>
  <c r="G318" i="16"/>
  <c r="G360" i="16" s="1"/>
  <c r="F318" i="16"/>
  <c r="F360" i="16" s="1"/>
  <c r="E318" i="16"/>
  <c r="E360" i="16" s="1"/>
  <c r="D318" i="16"/>
  <c r="D360" i="16" s="1"/>
  <c r="C318" i="16"/>
  <c r="C360" i="16" s="1"/>
  <c r="N317" i="16"/>
  <c r="N339" i="16" s="1"/>
  <c r="M317" i="16"/>
  <c r="M339" i="16" s="1"/>
  <c r="L317" i="16"/>
  <c r="L339" i="16" s="1"/>
  <c r="K317" i="16"/>
  <c r="K339" i="16" s="1"/>
  <c r="J317" i="16"/>
  <c r="J339" i="16" s="1"/>
  <c r="I317" i="16"/>
  <c r="I339" i="16" s="1"/>
  <c r="H317" i="16"/>
  <c r="H339" i="16" s="1"/>
  <c r="G317" i="16"/>
  <c r="G339" i="16" s="1"/>
  <c r="F317" i="16"/>
  <c r="F339" i="16" s="1"/>
  <c r="E317" i="16"/>
  <c r="E339" i="16" s="1"/>
  <c r="D317" i="16"/>
  <c r="D339" i="16" s="1"/>
  <c r="C317" i="16"/>
  <c r="C339" i="16" s="1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N314" i="16"/>
  <c r="N331" i="16" s="1"/>
  <c r="M314" i="16"/>
  <c r="M331" i="16" s="1"/>
  <c r="L314" i="16"/>
  <c r="L331" i="16" s="1"/>
  <c r="L330" i="16" s="1"/>
  <c r="K314" i="16"/>
  <c r="K331" i="16" s="1"/>
  <c r="J314" i="16"/>
  <c r="J331" i="16" s="1"/>
  <c r="J330" i="16" s="1"/>
  <c r="I314" i="16"/>
  <c r="I331" i="16" s="1"/>
  <c r="H314" i="16"/>
  <c r="H331" i="16" s="1"/>
  <c r="G314" i="16"/>
  <c r="G331" i="16" s="1"/>
  <c r="F314" i="16"/>
  <c r="F331" i="16" s="1"/>
  <c r="E314" i="16"/>
  <c r="E331" i="16" s="1"/>
  <c r="D314" i="16"/>
  <c r="D331" i="16" s="1"/>
  <c r="D330" i="16" s="1"/>
  <c r="C314" i="16"/>
  <c r="C331" i="16" s="1"/>
  <c r="C330" i="16" s="1"/>
  <c r="N313" i="16"/>
  <c r="N325" i="16" s="1"/>
  <c r="M313" i="16"/>
  <c r="L313" i="16"/>
  <c r="K313" i="16"/>
  <c r="J313" i="16"/>
  <c r="I313" i="16"/>
  <c r="H313" i="16"/>
  <c r="H325" i="16" s="1"/>
  <c r="H326" i="16" s="1"/>
  <c r="G313" i="16"/>
  <c r="F313" i="16"/>
  <c r="F325" i="16" s="1"/>
  <c r="E313" i="16"/>
  <c r="D313" i="16"/>
  <c r="C313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CM304" i="16"/>
  <c r="CL304" i="16"/>
  <c r="R304" i="16" s="1"/>
  <c r="BW304" i="16"/>
  <c r="B304" i="16"/>
  <c r="A304" i="16"/>
  <c r="CM303" i="16"/>
  <c r="CL303" i="16"/>
  <c r="U303" i="16" s="1"/>
  <c r="BW303" i="16"/>
  <c r="AJ303" i="16"/>
  <c r="AH303" i="16"/>
  <c r="AC303" i="16"/>
  <c r="S303" i="16"/>
  <c r="B303" i="16"/>
  <c r="A303" i="16"/>
  <c r="CJ303" i="16" s="1"/>
  <c r="CM302" i="16"/>
  <c r="CL302" i="16"/>
  <c r="BW302" i="16"/>
  <c r="AJ302" i="16"/>
  <c r="AH302" i="16"/>
  <c r="Y302" i="16"/>
  <c r="P302" i="16"/>
  <c r="B302" i="16"/>
  <c r="A302" i="16"/>
  <c r="CM301" i="16"/>
  <c r="CL301" i="16"/>
  <c r="V301" i="16" s="1"/>
  <c r="CD301" i="16"/>
  <c r="BW301" i="16"/>
  <c r="Z301" i="16"/>
  <c r="Y301" i="16"/>
  <c r="X301" i="16"/>
  <c r="W301" i="16"/>
  <c r="S301" i="16"/>
  <c r="R301" i="16"/>
  <c r="Q301" i="16"/>
  <c r="P301" i="16"/>
  <c r="O301" i="16"/>
  <c r="B301" i="16"/>
  <c r="A301" i="16"/>
  <c r="CM300" i="16"/>
  <c r="AH300" i="16" s="1"/>
  <c r="CL300" i="16"/>
  <c r="U300" i="16" s="1"/>
  <c r="CE300" i="16"/>
  <c r="BW300" i="16"/>
  <c r="Z300" i="16"/>
  <c r="V300" i="16"/>
  <c r="R300" i="16"/>
  <c r="B300" i="16"/>
  <c r="A300" i="16"/>
  <c r="CG300" i="16" s="1"/>
  <c r="CM299" i="16"/>
  <c r="CL299" i="16"/>
  <c r="T299" i="16" s="1"/>
  <c r="BW299" i="16"/>
  <c r="AL299" i="16"/>
  <c r="AJ299" i="16"/>
  <c r="AD299" i="16"/>
  <c r="Z299" i="16"/>
  <c r="Y299" i="16"/>
  <c r="X299" i="16"/>
  <c r="W299" i="16"/>
  <c r="V299" i="16"/>
  <c r="U299" i="16"/>
  <c r="R299" i="16"/>
  <c r="Q299" i="16"/>
  <c r="P299" i="16"/>
  <c r="O299" i="16"/>
  <c r="B299" i="16"/>
  <c r="A299" i="16"/>
  <c r="CG299" i="16" s="1"/>
  <c r="CM298" i="16"/>
  <c r="CL298" i="16"/>
  <c r="Z298" i="16" s="1"/>
  <c r="BW298" i="16"/>
  <c r="W298" i="16"/>
  <c r="U298" i="16"/>
  <c r="T298" i="16"/>
  <c r="S298" i="16"/>
  <c r="O298" i="16"/>
  <c r="B298" i="16"/>
  <c r="A298" i="16"/>
  <c r="CE298" i="16" s="1"/>
  <c r="CM297" i="16"/>
  <c r="AF297" i="16" s="1"/>
  <c r="CL297" i="16"/>
  <c r="CB297" i="16"/>
  <c r="CA297" i="16"/>
  <c r="BW297" i="16"/>
  <c r="AJ297" i="16"/>
  <c r="B297" i="16"/>
  <c r="A297" i="16"/>
  <c r="CD297" i="16" s="1"/>
  <c r="CM296" i="16"/>
  <c r="CL296" i="16"/>
  <c r="CE296" i="16"/>
  <c r="BW296" i="16"/>
  <c r="AI296" i="16"/>
  <c r="Z296" i="16"/>
  <c r="X296" i="16"/>
  <c r="R296" i="16"/>
  <c r="P296" i="16"/>
  <c r="B296" i="16"/>
  <c r="A296" i="16"/>
  <c r="CD296" i="16" s="1"/>
  <c r="CM295" i="16"/>
  <c r="CL295" i="16"/>
  <c r="CD295" i="16"/>
  <c r="BW295" i="16"/>
  <c r="AJ295" i="16"/>
  <c r="Z295" i="16"/>
  <c r="V295" i="16"/>
  <c r="T295" i="16"/>
  <c r="S295" i="16"/>
  <c r="R295" i="16"/>
  <c r="B295" i="16"/>
  <c r="A295" i="16"/>
  <c r="CM294" i="16"/>
  <c r="CL294" i="16"/>
  <c r="U294" i="16" s="1"/>
  <c r="BW294" i="16"/>
  <c r="AK294" i="16"/>
  <c r="Z294" i="16"/>
  <c r="Y294" i="16"/>
  <c r="S294" i="16"/>
  <c r="B294" i="16"/>
  <c r="A294" i="16"/>
  <c r="CM293" i="16"/>
  <c r="CL293" i="16"/>
  <c r="Y293" i="16" s="1"/>
  <c r="CF293" i="16"/>
  <c r="CE293" i="16"/>
  <c r="CD293" i="16"/>
  <c r="BW293" i="16"/>
  <c r="AB293" i="16"/>
  <c r="Z293" i="16"/>
  <c r="S293" i="16"/>
  <c r="Q293" i="16"/>
  <c r="B293" i="16"/>
  <c r="A293" i="16"/>
  <c r="CI293" i="16" s="1"/>
  <c r="CM292" i="16"/>
  <c r="CL292" i="16"/>
  <c r="R292" i="16" s="1"/>
  <c r="CJ292" i="16"/>
  <c r="BW292" i="16"/>
  <c r="AI292" i="16"/>
  <c r="AE292" i="16"/>
  <c r="Y292" i="16"/>
  <c r="X292" i="16"/>
  <c r="W292" i="16"/>
  <c r="S292" i="16"/>
  <c r="Q292" i="16"/>
  <c r="P292" i="16"/>
  <c r="B292" i="16"/>
  <c r="A292" i="16"/>
  <c r="CM291" i="16"/>
  <c r="CL291" i="16"/>
  <c r="V291" i="16" s="1"/>
  <c r="BW291" i="16"/>
  <c r="AH291" i="16"/>
  <c r="Z291" i="16"/>
  <c r="Y291" i="16"/>
  <c r="X291" i="16"/>
  <c r="W291" i="16"/>
  <c r="S291" i="16"/>
  <c r="R291" i="16"/>
  <c r="P291" i="16"/>
  <c r="O291" i="16"/>
  <c r="B291" i="16"/>
  <c r="A291" i="16"/>
  <c r="CE291" i="16" s="1"/>
  <c r="CM290" i="16"/>
  <c r="CL290" i="16"/>
  <c r="P290" i="16" s="1"/>
  <c r="BW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W290" i="16"/>
  <c r="V290" i="16"/>
  <c r="U290" i="16"/>
  <c r="Q290" i="16"/>
  <c r="O290" i="16"/>
  <c r="B290" i="16"/>
  <c r="A290" i="16"/>
  <c r="CM289" i="16"/>
  <c r="CL289" i="16"/>
  <c r="T289" i="16" s="1"/>
  <c r="CC289" i="16"/>
  <c r="BW289" i="16"/>
  <c r="AG289" i="16"/>
  <c r="AE289" i="16"/>
  <c r="Z289" i="16"/>
  <c r="X289" i="16"/>
  <c r="W289" i="16"/>
  <c r="V289" i="16"/>
  <c r="U289" i="16"/>
  <c r="S289" i="16"/>
  <c r="R289" i="16"/>
  <c r="P289" i="16"/>
  <c r="O289" i="16"/>
  <c r="B289" i="16"/>
  <c r="A289" i="16"/>
  <c r="CH289" i="16" s="1"/>
  <c r="CM288" i="16"/>
  <c r="CL288" i="16"/>
  <c r="T288" i="16" s="1"/>
  <c r="BW288" i="16"/>
  <c r="AL288" i="16"/>
  <c r="AI288" i="16"/>
  <c r="AF288" i="16"/>
  <c r="AD288" i="16"/>
  <c r="AC288" i="16"/>
  <c r="AB288" i="16"/>
  <c r="Z288" i="16"/>
  <c r="X288" i="16"/>
  <c r="W288" i="16"/>
  <c r="V288" i="16"/>
  <c r="U288" i="16"/>
  <c r="S288" i="16"/>
  <c r="R288" i="16"/>
  <c r="P288" i="16"/>
  <c r="O288" i="16"/>
  <c r="B288" i="16"/>
  <c r="A288" i="16"/>
  <c r="CJ288" i="16" s="1"/>
  <c r="CM287" i="16"/>
  <c r="CL287" i="16"/>
  <c r="S287" i="16" s="1"/>
  <c r="BW287" i="16"/>
  <c r="Y287" i="16"/>
  <c r="X287" i="16"/>
  <c r="W287" i="16"/>
  <c r="U287" i="16"/>
  <c r="R287" i="16"/>
  <c r="Q287" i="16"/>
  <c r="O287" i="16"/>
  <c r="B287" i="16"/>
  <c r="A287" i="16"/>
  <c r="CH287" i="16" s="1"/>
  <c r="CM286" i="16"/>
  <c r="CL286" i="16"/>
  <c r="CI286" i="16"/>
  <c r="BW286" i="16"/>
  <c r="Z286" i="16"/>
  <c r="Y286" i="16"/>
  <c r="X286" i="16"/>
  <c r="W286" i="16"/>
  <c r="V286" i="16"/>
  <c r="U286" i="16"/>
  <c r="T286" i="16"/>
  <c r="S286" i="16"/>
  <c r="R286" i="16"/>
  <c r="Q286" i="16"/>
  <c r="P286" i="16"/>
  <c r="O286" i="16"/>
  <c r="B286" i="16"/>
  <c r="A286" i="16"/>
  <c r="CD286" i="16" s="1"/>
  <c r="CM285" i="16"/>
  <c r="CL285" i="16"/>
  <c r="Y285" i="16" s="1"/>
  <c r="CH285" i="16"/>
  <c r="CD285" i="16"/>
  <c r="BW285" i="16"/>
  <c r="Z285" i="16"/>
  <c r="X285" i="16"/>
  <c r="W285" i="16"/>
  <c r="S285" i="16"/>
  <c r="R285" i="16"/>
  <c r="P285" i="16"/>
  <c r="O285" i="16"/>
  <c r="B285" i="16"/>
  <c r="A285" i="16"/>
  <c r="CE285" i="16" s="1"/>
  <c r="CM284" i="16"/>
  <c r="CL284" i="16"/>
  <c r="CI284" i="16"/>
  <c r="CD284" i="16"/>
  <c r="BW284" i="16"/>
  <c r="AK284" i="16"/>
  <c r="AI284" i="16"/>
  <c r="AH284" i="16"/>
  <c r="AE284" i="16"/>
  <c r="AC284" i="16"/>
  <c r="AA284" i="16"/>
  <c r="Z284" i="16"/>
  <c r="V284" i="16"/>
  <c r="R284" i="16"/>
  <c r="B284" i="16"/>
  <c r="A284" i="16"/>
  <c r="CJ284" i="16" s="1"/>
  <c r="CM283" i="16"/>
  <c r="CL283" i="16"/>
  <c r="W283" i="16" s="1"/>
  <c r="BW283" i="16"/>
  <c r="AK283" i="16"/>
  <c r="AI283" i="16"/>
  <c r="AA283" i="16"/>
  <c r="Z283" i="16"/>
  <c r="Y283" i="16"/>
  <c r="X283" i="16"/>
  <c r="V283" i="16"/>
  <c r="U283" i="16"/>
  <c r="T283" i="16"/>
  <c r="S283" i="16"/>
  <c r="R283" i="16"/>
  <c r="Q283" i="16"/>
  <c r="P283" i="16"/>
  <c r="B283" i="16"/>
  <c r="A283" i="16"/>
  <c r="CM282" i="16"/>
  <c r="CL282" i="16"/>
  <c r="BW282" i="16"/>
  <c r="AJ282" i="16"/>
  <c r="AI282" i="16"/>
  <c r="AE282" i="16"/>
  <c r="AC282" i="16"/>
  <c r="AB282" i="16"/>
  <c r="AA282" i="16"/>
  <c r="B282" i="16"/>
  <c r="A282" i="16"/>
  <c r="CM281" i="16"/>
  <c r="CL281" i="16"/>
  <c r="U281" i="16" s="1"/>
  <c r="CC281" i="16"/>
  <c r="BW281" i="16"/>
  <c r="AJ281" i="16"/>
  <c r="AI281" i="16"/>
  <c r="AE281" i="16"/>
  <c r="W281" i="16"/>
  <c r="V281" i="16"/>
  <c r="S281" i="16"/>
  <c r="R281" i="16"/>
  <c r="O281" i="16"/>
  <c r="B281" i="16"/>
  <c r="A281" i="16"/>
  <c r="CG281" i="16" s="1"/>
  <c r="CM280" i="16"/>
  <c r="CL280" i="16"/>
  <c r="Z280" i="16" s="1"/>
  <c r="BW280" i="16"/>
  <c r="AD280" i="16"/>
  <c r="B280" i="16"/>
  <c r="A280" i="16"/>
  <c r="CM279" i="16"/>
  <c r="CL279" i="16"/>
  <c r="BW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B279" i="16"/>
  <c r="A279" i="16"/>
  <c r="CM278" i="16"/>
  <c r="CL278" i="16"/>
  <c r="CJ278" i="16"/>
  <c r="BW278" i="16"/>
  <c r="B278" i="16"/>
  <c r="A278" i="16"/>
  <c r="CD278" i="16" s="1"/>
  <c r="CM277" i="16"/>
  <c r="CL277" i="16"/>
  <c r="X277" i="16" s="1"/>
  <c r="BW277" i="16"/>
  <c r="AI277" i="16"/>
  <c r="S277" i="16"/>
  <c r="R277" i="16"/>
  <c r="P277" i="16"/>
  <c r="O277" i="16"/>
  <c r="B277" i="16"/>
  <c r="A277" i="16"/>
  <c r="CI277" i="16" s="1"/>
  <c r="CI276" i="16"/>
  <c r="CH276" i="16"/>
  <c r="BW276" i="16"/>
  <c r="AL276" i="16"/>
  <c r="AK276" i="16"/>
  <c r="AH276" i="16"/>
  <c r="AG276" i="16"/>
  <c r="AE276" i="16"/>
  <c r="AD276" i="16"/>
  <c r="AC276" i="16"/>
  <c r="Z276" i="16"/>
  <c r="Y276" i="16"/>
  <c r="W276" i="16"/>
  <c r="V276" i="16"/>
  <c r="R276" i="16"/>
  <c r="Q276" i="16"/>
  <c r="O276" i="16"/>
  <c r="B276" i="16"/>
  <c r="A276" i="16"/>
  <c r="CJ276" i="16" s="1"/>
  <c r="CM275" i="16"/>
  <c r="CL275" i="16"/>
  <c r="Y275" i="16" s="1"/>
  <c r="BW275" i="16"/>
  <c r="AL275" i="16"/>
  <c r="AK275" i="16"/>
  <c r="AI275" i="16"/>
  <c r="AG275" i="16"/>
  <c r="AD275" i="16"/>
  <c r="AC275" i="16"/>
  <c r="AB275" i="16"/>
  <c r="AA275" i="16"/>
  <c r="Q275" i="16"/>
  <c r="B275" i="16"/>
  <c r="A275" i="16"/>
  <c r="CM274" i="16"/>
  <c r="CL274" i="16"/>
  <c r="O274" i="16" s="1"/>
  <c r="BW274" i="16"/>
  <c r="AF274" i="16"/>
  <c r="AC274" i="16"/>
  <c r="AB274" i="16"/>
  <c r="Z274" i="16"/>
  <c r="X274" i="16"/>
  <c r="W274" i="16"/>
  <c r="U274" i="16"/>
  <c r="B274" i="16"/>
  <c r="A274" i="16"/>
  <c r="CJ274" i="16" s="1"/>
  <c r="CM273" i="16"/>
  <c r="CL273" i="16"/>
  <c r="W273" i="16" s="1"/>
  <c r="CI273" i="16"/>
  <c r="CC273" i="16"/>
  <c r="BW273" i="16"/>
  <c r="T273" i="16"/>
  <c r="S273" i="16"/>
  <c r="R273" i="16"/>
  <c r="Q273" i="16"/>
  <c r="B273" i="16"/>
  <c r="A273" i="16"/>
  <c r="CG273" i="16" s="1"/>
  <c r="CM272" i="16"/>
  <c r="CL272" i="16"/>
  <c r="CH272" i="16"/>
  <c r="BW272" i="16"/>
  <c r="AL272" i="16"/>
  <c r="AK272" i="16"/>
  <c r="AI272" i="16"/>
  <c r="AH272" i="16"/>
  <c r="AG272" i="16"/>
  <c r="AF272" i="16"/>
  <c r="AD272" i="16"/>
  <c r="AC272" i="16"/>
  <c r="AA272" i="16"/>
  <c r="Y272" i="16"/>
  <c r="V272" i="16"/>
  <c r="B272" i="16"/>
  <c r="A272" i="16"/>
  <c r="CM271" i="16"/>
  <c r="CL271" i="16"/>
  <c r="T271" i="16" s="1"/>
  <c r="CG271" i="16"/>
  <c r="CF271" i="16"/>
  <c r="CD271" i="16"/>
  <c r="CC271" i="16"/>
  <c r="BW271" i="16"/>
  <c r="AL271" i="16"/>
  <c r="AK271" i="16"/>
  <c r="AJ271" i="16"/>
  <c r="AI271" i="16"/>
  <c r="AG271" i="16"/>
  <c r="AE271" i="16"/>
  <c r="AD271" i="16"/>
  <c r="AC271" i="16"/>
  <c r="AB271" i="16"/>
  <c r="AA271" i="16"/>
  <c r="Z271" i="16"/>
  <c r="Y271" i="16"/>
  <c r="X271" i="16"/>
  <c r="W271" i="16"/>
  <c r="U271" i="16"/>
  <c r="Q271" i="16"/>
  <c r="P271" i="16"/>
  <c r="O271" i="16"/>
  <c r="B271" i="16"/>
  <c r="A271" i="16"/>
  <c r="CJ271" i="16" s="1"/>
  <c r="CM270" i="16"/>
  <c r="CL270" i="16"/>
  <c r="U270" i="16" s="1"/>
  <c r="BW270" i="16"/>
  <c r="AL270" i="16"/>
  <c r="AK270" i="16"/>
  <c r="AJ270" i="16"/>
  <c r="AI270" i="16"/>
  <c r="AG270" i="16"/>
  <c r="AD270" i="16"/>
  <c r="AC270" i="16"/>
  <c r="AB270" i="16"/>
  <c r="AA270" i="16"/>
  <c r="W270" i="16"/>
  <c r="O270" i="16"/>
  <c r="B270" i="16"/>
  <c r="A270" i="16"/>
  <c r="CI270" i="16" s="1"/>
  <c r="CM269" i="16"/>
  <c r="CL269" i="16"/>
  <c r="Y269" i="16" s="1"/>
  <c r="BW269" i="16"/>
  <c r="T269" i="16"/>
  <c r="R269" i="16"/>
  <c r="B269" i="16"/>
  <c r="A269" i="16"/>
  <c r="CD269" i="16" s="1"/>
  <c r="CM268" i="16"/>
  <c r="CL268" i="16"/>
  <c r="X268" i="16" s="1"/>
  <c r="CE268" i="16"/>
  <c r="CD268" i="16"/>
  <c r="BW268" i="16"/>
  <c r="Z268" i="16"/>
  <c r="Y268" i="16"/>
  <c r="S268" i="16"/>
  <c r="R268" i="16"/>
  <c r="Q268" i="16"/>
  <c r="B268" i="16"/>
  <c r="A268" i="16"/>
  <c r="CH268" i="16" s="1"/>
  <c r="CM267" i="16"/>
  <c r="CL267" i="16"/>
  <c r="BW267" i="16"/>
  <c r="AI267" i="16"/>
  <c r="AG267" i="16"/>
  <c r="B267" i="16"/>
  <c r="A267" i="16"/>
  <c r="CM266" i="16"/>
  <c r="CL266" i="16"/>
  <c r="BW266" i="16"/>
  <c r="AH266" i="16"/>
  <c r="AG266" i="16"/>
  <c r="AF266" i="16"/>
  <c r="X266" i="16"/>
  <c r="B266" i="16"/>
  <c r="A266" i="16"/>
  <c r="CM265" i="16"/>
  <c r="CL265" i="16"/>
  <c r="W265" i="16" s="1"/>
  <c r="CC265" i="16"/>
  <c r="BW265" i="16"/>
  <c r="AJ265" i="16"/>
  <c r="AI265" i="16"/>
  <c r="AH265" i="16"/>
  <c r="AG265" i="16"/>
  <c r="AB265" i="16"/>
  <c r="AA265" i="16"/>
  <c r="Z265" i="16"/>
  <c r="Y265" i="16"/>
  <c r="X265" i="16"/>
  <c r="V265" i="16"/>
  <c r="T265" i="16"/>
  <c r="S265" i="16"/>
  <c r="R265" i="16"/>
  <c r="Q265" i="16"/>
  <c r="P265" i="16"/>
  <c r="B265" i="16"/>
  <c r="A265" i="16"/>
  <c r="CG265" i="16" s="1"/>
  <c r="CM264" i="16"/>
  <c r="AF264" i="16" s="1"/>
  <c r="CL264" i="16"/>
  <c r="U264" i="16" s="1"/>
  <c r="BW264" i="16"/>
  <c r="W264" i="16"/>
  <c r="V264" i="16"/>
  <c r="O264" i="16"/>
  <c r="B264" i="16"/>
  <c r="A264" i="16"/>
  <c r="CG264" i="16" s="1"/>
  <c r="CM263" i="16"/>
  <c r="CL263" i="16"/>
  <c r="S263" i="16" s="1"/>
  <c r="BW263" i="16"/>
  <c r="AE263" i="16"/>
  <c r="AD263" i="16"/>
  <c r="AC263" i="16"/>
  <c r="AA263" i="16"/>
  <c r="Z263" i="16"/>
  <c r="V263" i="16"/>
  <c r="T263" i="16"/>
  <c r="R263" i="16"/>
  <c r="O263" i="16"/>
  <c r="B263" i="16"/>
  <c r="A263" i="16"/>
  <c r="CE263" i="16" s="1"/>
  <c r="CM262" i="16"/>
  <c r="CL262" i="16"/>
  <c r="Z262" i="16" s="1"/>
  <c r="BW262" i="16"/>
  <c r="AI262" i="16"/>
  <c r="AA262" i="16"/>
  <c r="Y262" i="16"/>
  <c r="W262" i="16"/>
  <c r="V262" i="16"/>
  <c r="U262" i="16"/>
  <c r="T262" i="16"/>
  <c r="S262" i="16"/>
  <c r="Q262" i="16"/>
  <c r="O262" i="16"/>
  <c r="B262" i="16"/>
  <c r="A262" i="16"/>
  <c r="CG262" i="16" s="1"/>
  <c r="CM261" i="16"/>
  <c r="CL261" i="16"/>
  <c r="BW261" i="16"/>
  <c r="AH261" i="16"/>
  <c r="AB261" i="16"/>
  <c r="AA261" i="16"/>
  <c r="B261" i="16"/>
  <c r="A261" i="16"/>
  <c r="CF261" i="16" s="1"/>
  <c r="CM260" i="16"/>
  <c r="CL260" i="16"/>
  <c r="X260" i="16" s="1"/>
  <c r="BW260" i="16"/>
  <c r="AH260" i="16"/>
  <c r="AG260" i="16"/>
  <c r="Z260" i="16"/>
  <c r="S260" i="16"/>
  <c r="Q260" i="16"/>
  <c r="B260" i="16"/>
  <c r="A260" i="16"/>
  <c r="CM259" i="16"/>
  <c r="CL259" i="16"/>
  <c r="BW259" i="16"/>
  <c r="AF259" i="16"/>
  <c r="AD259" i="16"/>
  <c r="AA259" i="16"/>
  <c r="B259" i="16"/>
  <c r="A259" i="16"/>
  <c r="CI259" i="16" s="1"/>
  <c r="CM258" i="16"/>
  <c r="CL258" i="16"/>
  <c r="BW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X258" i="16"/>
  <c r="U258" i="16"/>
  <c r="R258" i="16"/>
  <c r="Q258" i="16"/>
  <c r="B258" i="16"/>
  <c r="A258" i="16"/>
  <c r="CM257" i="16"/>
  <c r="CL257" i="16"/>
  <c r="CC257" i="16"/>
  <c r="BW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W257" i="16"/>
  <c r="V257" i="16"/>
  <c r="U257" i="16"/>
  <c r="T257" i="16"/>
  <c r="S257" i="16"/>
  <c r="R257" i="16"/>
  <c r="Q257" i="16"/>
  <c r="P257" i="16"/>
  <c r="O257" i="16"/>
  <c r="B257" i="16"/>
  <c r="A257" i="16"/>
  <c r="CG257" i="16" s="1"/>
  <c r="CM256" i="16"/>
  <c r="CL256" i="16"/>
  <c r="Y256" i="16" s="1"/>
  <c r="CE256" i="16"/>
  <c r="BW256" i="16"/>
  <c r="AE256" i="16"/>
  <c r="AC256" i="16"/>
  <c r="Z256" i="16"/>
  <c r="P256" i="16"/>
  <c r="B256" i="16"/>
  <c r="A256" i="16"/>
  <c r="CM255" i="16"/>
  <c r="CL255" i="16"/>
  <c r="BW255" i="16"/>
  <c r="AL255" i="16"/>
  <c r="AJ255" i="16"/>
  <c r="AI255" i="16"/>
  <c r="AG255" i="16"/>
  <c r="AE255" i="16"/>
  <c r="AD255" i="16"/>
  <c r="AB255" i="16"/>
  <c r="Z255" i="16"/>
  <c r="W255" i="16"/>
  <c r="V255" i="16"/>
  <c r="U255" i="16"/>
  <c r="T255" i="16"/>
  <c r="R255" i="16"/>
  <c r="O255" i="16"/>
  <c r="B255" i="16"/>
  <c r="A255" i="16"/>
  <c r="CM254" i="16"/>
  <c r="CL254" i="16"/>
  <c r="X254" i="16" s="1"/>
  <c r="BW254" i="16"/>
  <c r="AL254" i="16"/>
  <c r="Z254" i="16"/>
  <c r="Y254" i="16"/>
  <c r="R254" i="16"/>
  <c r="Q254" i="16"/>
  <c r="P254" i="16"/>
  <c r="B254" i="16"/>
  <c r="A254" i="16"/>
  <c r="CM253" i="16"/>
  <c r="CL253" i="16"/>
  <c r="BW253" i="16"/>
  <c r="AK253" i="16"/>
  <c r="AJ253" i="16"/>
  <c r="AF253" i="16"/>
  <c r="Z253" i="16"/>
  <c r="B253" i="16"/>
  <c r="A253" i="16"/>
  <c r="CM252" i="16"/>
  <c r="CL252" i="16"/>
  <c r="X252" i="16" s="1"/>
  <c r="BW252" i="16"/>
  <c r="AI252" i="16"/>
  <c r="Q252" i="16"/>
  <c r="B252" i="16"/>
  <c r="A252" i="16"/>
  <c r="CM251" i="16"/>
  <c r="CL251" i="16"/>
  <c r="BW251" i="16"/>
  <c r="AB251" i="16"/>
  <c r="Z251" i="16"/>
  <c r="X251" i="16"/>
  <c r="R251" i="16"/>
  <c r="P251" i="16"/>
  <c r="B251" i="16"/>
  <c r="A251" i="16"/>
  <c r="CI251" i="16" s="1"/>
  <c r="CM250" i="16"/>
  <c r="CL250" i="16"/>
  <c r="BW250" i="16"/>
  <c r="AI250" i="16"/>
  <c r="AG250" i="16"/>
  <c r="AA250" i="16"/>
  <c r="B250" i="16"/>
  <c r="A250" i="16"/>
  <c r="CE250" i="16" s="1"/>
  <c r="CM249" i="16"/>
  <c r="CL249" i="16"/>
  <c r="V249" i="16" s="1"/>
  <c r="CH249" i="16"/>
  <c r="CF249" i="16"/>
  <c r="CC249" i="16"/>
  <c r="BW249" i="16"/>
  <c r="X249" i="16"/>
  <c r="W249" i="16"/>
  <c r="R249" i="16"/>
  <c r="B249" i="16"/>
  <c r="A249" i="16"/>
  <c r="CG249" i="16" s="1"/>
  <c r="CM248" i="16"/>
  <c r="CL248" i="16"/>
  <c r="BW248" i="16"/>
  <c r="W248" i="16"/>
  <c r="V248" i="16"/>
  <c r="U248" i="16"/>
  <c r="R248" i="16"/>
  <c r="Q248" i="16"/>
  <c r="O248" i="16"/>
  <c r="B248" i="16"/>
  <c r="A248" i="16"/>
  <c r="CG248" i="16" s="1"/>
  <c r="CM247" i="16"/>
  <c r="CL247" i="16"/>
  <c r="BW247" i="16"/>
  <c r="AA247" i="16"/>
  <c r="Z247" i="16"/>
  <c r="X247" i="16"/>
  <c r="W247" i="16"/>
  <c r="V247" i="16"/>
  <c r="U247" i="16"/>
  <c r="T247" i="16"/>
  <c r="R247" i="16"/>
  <c r="Q247" i="16"/>
  <c r="O247" i="16"/>
  <c r="B247" i="16"/>
  <c r="A247" i="16"/>
  <c r="CE247" i="16" s="1"/>
  <c r="CM246" i="16"/>
  <c r="CL246" i="16"/>
  <c r="U246" i="16" s="1"/>
  <c r="CG246" i="16"/>
  <c r="BW246" i="16"/>
  <c r="Z246" i="16"/>
  <c r="Y246" i="16"/>
  <c r="W246" i="16"/>
  <c r="S246" i="16"/>
  <c r="Q246" i="16"/>
  <c r="P246" i="16"/>
  <c r="B246" i="16"/>
  <c r="A246" i="16"/>
  <c r="CM245" i="16"/>
  <c r="CL245" i="16"/>
  <c r="CH245" i="16"/>
  <c r="CF245" i="16"/>
  <c r="CE245" i="16"/>
  <c r="CD245" i="16"/>
  <c r="BW245" i="16"/>
  <c r="AL245" i="16"/>
  <c r="AD245" i="16"/>
  <c r="AB245" i="16"/>
  <c r="AA245" i="16"/>
  <c r="B245" i="16"/>
  <c r="A245" i="16"/>
  <c r="CI245" i="16" s="1"/>
  <c r="CM244" i="16"/>
  <c r="CL244" i="16"/>
  <c r="X244" i="16" s="1"/>
  <c r="CE244" i="16"/>
  <c r="BW244" i="16"/>
  <c r="Z244" i="16"/>
  <c r="Y244" i="16"/>
  <c r="U244" i="16"/>
  <c r="S244" i="16"/>
  <c r="R244" i="16"/>
  <c r="Q244" i="16"/>
  <c r="B244" i="16"/>
  <c r="A244" i="16"/>
  <c r="CJ244" i="16" s="1"/>
  <c r="CM243" i="16"/>
  <c r="CL243" i="16"/>
  <c r="BW243" i="16"/>
  <c r="AB243" i="16"/>
  <c r="B243" i="16"/>
  <c r="A243" i="16"/>
  <c r="CM242" i="16"/>
  <c r="CL242" i="16"/>
  <c r="V242" i="16" s="1"/>
  <c r="BW242" i="16"/>
  <c r="Y242" i="16"/>
  <c r="X242" i="16"/>
  <c r="W242" i="16"/>
  <c r="U242" i="16"/>
  <c r="R242" i="16"/>
  <c r="P242" i="16"/>
  <c r="O242" i="16"/>
  <c r="B242" i="16"/>
  <c r="A242" i="16"/>
  <c r="CJ242" i="16" s="1"/>
  <c r="CM241" i="16"/>
  <c r="CL241" i="16"/>
  <c r="U241" i="16" s="1"/>
  <c r="CJ241" i="16"/>
  <c r="CH241" i="16"/>
  <c r="CF241" i="16"/>
  <c r="BW241" i="16"/>
  <c r="AL241" i="16"/>
  <c r="AH241" i="16"/>
  <c r="AE241" i="16"/>
  <c r="AD241" i="16"/>
  <c r="AA241" i="16"/>
  <c r="Z241" i="16"/>
  <c r="X241" i="16"/>
  <c r="W241" i="16"/>
  <c r="V241" i="16"/>
  <c r="P241" i="16"/>
  <c r="O241" i="16"/>
  <c r="B241" i="16"/>
  <c r="A241" i="16"/>
  <c r="CG241" i="16" s="1"/>
  <c r="CM240" i="16"/>
  <c r="CL240" i="16"/>
  <c r="T240" i="16" s="1"/>
  <c r="CI240" i="16"/>
  <c r="BW240" i="16"/>
  <c r="AK240" i="16"/>
  <c r="AI240" i="16"/>
  <c r="AA240" i="16"/>
  <c r="Z240" i="16"/>
  <c r="Y240" i="16"/>
  <c r="W240" i="16"/>
  <c r="U240" i="16"/>
  <c r="R240" i="16"/>
  <c r="Q240" i="16"/>
  <c r="O240" i="16"/>
  <c r="B240" i="16"/>
  <c r="A240" i="16"/>
  <c r="CH240" i="16" s="1"/>
  <c r="CM239" i="16"/>
  <c r="CL239" i="16"/>
  <c r="S239" i="16" s="1"/>
  <c r="BW239" i="16"/>
  <c r="AI239" i="16"/>
  <c r="Z239" i="16"/>
  <c r="Y239" i="16"/>
  <c r="X239" i="16"/>
  <c r="W239" i="16"/>
  <c r="V239" i="16"/>
  <c r="U239" i="16"/>
  <c r="T239" i="16"/>
  <c r="R239" i="16"/>
  <c r="Q239" i="16"/>
  <c r="P239" i="16"/>
  <c r="O239" i="16"/>
  <c r="B239" i="16"/>
  <c r="A239" i="16"/>
  <c r="CM238" i="16"/>
  <c r="CL238" i="16"/>
  <c r="T238" i="16" s="1"/>
  <c r="BW238" i="16"/>
  <c r="AB238" i="16"/>
  <c r="Y238" i="16"/>
  <c r="X238" i="16"/>
  <c r="W238" i="16"/>
  <c r="V238" i="16"/>
  <c r="U238" i="16"/>
  <c r="S238" i="16"/>
  <c r="Q238" i="16"/>
  <c r="P238" i="16"/>
  <c r="O238" i="16"/>
  <c r="B238" i="16"/>
  <c r="A238" i="16"/>
  <c r="CI238" i="16" s="1"/>
  <c r="CM237" i="16"/>
  <c r="CL237" i="16"/>
  <c r="CH237" i="16"/>
  <c r="CF237" i="16"/>
  <c r="CE237" i="16"/>
  <c r="CD237" i="16"/>
  <c r="BW237" i="16"/>
  <c r="AJ237" i="16"/>
  <c r="AB237" i="16"/>
  <c r="S237" i="16"/>
  <c r="B237" i="16"/>
  <c r="A237" i="16"/>
  <c r="CI237" i="16" s="1"/>
  <c r="CM236" i="16"/>
  <c r="CL236" i="16"/>
  <c r="BW236" i="16"/>
  <c r="Z236" i="16"/>
  <c r="Y236" i="16"/>
  <c r="U236" i="16"/>
  <c r="S236" i="16"/>
  <c r="R236" i="16"/>
  <c r="Q236" i="16"/>
  <c r="B236" i="16"/>
  <c r="A236" i="16"/>
  <c r="CG236" i="16" s="1"/>
  <c r="CM235" i="16"/>
  <c r="CL235" i="16"/>
  <c r="R235" i="16" s="1"/>
  <c r="BW235" i="16"/>
  <c r="AF235" i="16"/>
  <c r="Z235" i="16"/>
  <c r="Y235" i="16"/>
  <c r="T235" i="16"/>
  <c r="Q235" i="16"/>
  <c r="P235" i="16"/>
  <c r="B235" i="16"/>
  <c r="A235" i="16"/>
  <c r="CF235" i="16" s="1"/>
  <c r="CM234" i="16"/>
  <c r="CL234" i="16"/>
  <c r="V234" i="16" s="1"/>
  <c r="CE234" i="16"/>
  <c r="BW234" i="16"/>
  <c r="AJ234" i="16"/>
  <c r="AF234" i="16"/>
  <c r="AE234" i="16"/>
  <c r="Z234" i="16"/>
  <c r="Y234" i="16"/>
  <c r="X234" i="16"/>
  <c r="W234" i="16"/>
  <c r="T234" i="16"/>
  <c r="R234" i="16"/>
  <c r="Q234" i="16"/>
  <c r="P234" i="16"/>
  <c r="O234" i="16"/>
  <c r="B234" i="16"/>
  <c r="A234" i="16"/>
  <c r="CD234" i="16" s="1"/>
  <c r="CM233" i="16"/>
  <c r="CL233" i="16"/>
  <c r="P233" i="16" s="1"/>
  <c r="BW233" i="16"/>
  <c r="AL233" i="16"/>
  <c r="Z233" i="16"/>
  <c r="X233" i="16"/>
  <c r="S233" i="16"/>
  <c r="R233" i="16"/>
  <c r="B233" i="16"/>
  <c r="A233" i="16"/>
  <c r="CM232" i="16"/>
  <c r="CL232" i="16"/>
  <c r="Q232" i="16" s="1"/>
  <c r="BW232" i="16"/>
  <c r="AF232" i="16"/>
  <c r="Z232" i="16"/>
  <c r="Y232" i="16"/>
  <c r="U232" i="16"/>
  <c r="O232" i="16"/>
  <c r="B232" i="16"/>
  <c r="A232" i="16"/>
  <c r="CC232" i="16" s="1"/>
  <c r="CM231" i="16"/>
  <c r="CL231" i="16"/>
  <c r="S231" i="16" s="1"/>
  <c r="BW231" i="16"/>
  <c r="AE231" i="16"/>
  <c r="AC231" i="16"/>
  <c r="Z231" i="16"/>
  <c r="X231" i="16"/>
  <c r="W231" i="16"/>
  <c r="V231" i="16"/>
  <c r="U231" i="16"/>
  <c r="T231" i="16"/>
  <c r="Q231" i="16"/>
  <c r="O231" i="16"/>
  <c r="B231" i="16"/>
  <c r="A231" i="16"/>
  <c r="CH231" i="16" s="1"/>
  <c r="CM230" i="16"/>
  <c r="CL230" i="16"/>
  <c r="W230" i="16" s="1"/>
  <c r="CE230" i="16"/>
  <c r="BW230" i="16"/>
  <c r="AI230" i="16"/>
  <c r="Z230" i="16"/>
  <c r="Y230" i="16"/>
  <c r="X230" i="16"/>
  <c r="V230" i="16"/>
  <c r="T230" i="16"/>
  <c r="S230" i="16"/>
  <c r="R230" i="16"/>
  <c r="Q230" i="16"/>
  <c r="P230" i="16"/>
  <c r="B230" i="16"/>
  <c r="A230" i="16"/>
  <c r="CJ230" i="16" s="1"/>
  <c r="CM229" i="16"/>
  <c r="CL229" i="16"/>
  <c r="BW229" i="16"/>
  <c r="AJ229" i="16"/>
  <c r="Z229" i="16"/>
  <c r="T229" i="16"/>
  <c r="O229" i="16"/>
  <c r="B229" i="16"/>
  <c r="A229" i="16"/>
  <c r="CM228" i="16"/>
  <c r="CL228" i="16"/>
  <c r="Y228" i="16" s="1"/>
  <c r="BW228" i="16"/>
  <c r="AL228" i="16"/>
  <c r="AJ228" i="16"/>
  <c r="AI228" i="16"/>
  <c r="AG228" i="16"/>
  <c r="AD228" i="16"/>
  <c r="AC228" i="16"/>
  <c r="AA228" i="16"/>
  <c r="Z228" i="16"/>
  <c r="T228" i="16"/>
  <c r="S228" i="16"/>
  <c r="B228" i="16"/>
  <c r="A228" i="16"/>
  <c r="CM227" i="16"/>
  <c r="CL227" i="16"/>
  <c r="BW227" i="16"/>
  <c r="AJ227" i="16"/>
  <c r="AG227" i="16"/>
  <c r="Z227" i="16"/>
  <c r="Y227" i="16"/>
  <c r="X227" i="16"/>
  <c r="S227" i="16"/>
  <c r="R227" i="16"/>
  <c r="P227" i="16"/>
  <c r="B227" i="16"/>
  <c r="A227" i="16"/>
  <c r="CJ227" i="16" s="1"/>
  <c r="CM226" i="16"/>
  <c r="CL226" i="16"/>
  <c r="T226" i="16" s="1"/>
  <c r="BW226" i="16"/>
  <c r="AK226" i="16"/>
  <c r="AI226" i="16"/>
  <c r="AG226" i="16"/>
  <c r="AF226" i="16"/>
  <c r="AC226" i="16"/>
  <c r="AB226" i="16"/>
  <c r="Z226" i="16"/>
  <c r="X226" i="16"/>
  <c r="W226" i="16"/>
  <c r="B226" i="16"/>
  <c r="A226" i="16"/>
  <c r="CM225" i="16"/>
  <c r="CL225" i="16"/>
  <c r="CJ225" i="16"/>
  <c r="CC225" i="16"/>
  <c r="BW225" i="16"/>
  <c r="AE225" i="16"/>
  <c r="Z225" i="16"/>
  <c r="B225" i="16"/>
  <c r="A225" i="16"/>
  <c r="CG225" i="16" s="1"/>
  <c r="CM224" i="16"/>
  <c r="CL224" i="16"/>
  <c r="BW224" i="16"/>
  <c r="AL224" i="16"/>
  <c r="AC224" i="16"/>
  <c r="B224" i="16"/>
  <c r="A224" i="16"/>
  <c r="CM223" i="16"/>
  <c r="CL223" i="16"/>
  <c r="CI223" i="16"/>
  <c r="BW223" i="16"/>
  <c r="Z223" i="16"/>
  <c r="Y223" i="16"/>
  <c r="Q223" i="16"/>
  <c r="B223" i="16"/>
  <c r="A223" i="16"/>
  <c r="CE223" i="16" s="1"/>
  <c r="CM222" i="16"/>
  <c r="CL222" i="16"/>
  <c r="O222" i="16" s="1"/>
  <c r="CC222" i="16"/>
  <c r="BW222" i="16"/>
  <c r="AF222" i="16"/>
  <c r="Z222" i="16"/>
  <c r="Y222" i="16"/>
  <c r="X222" i="16"/>
  <c r="T222" i="16"/>
  <c r="R222" i="16"/>
  <c r="Q222" i="16"/>
  <c r="P222" i="16"/>
  <c r="B222" i="16"/>
  <c r="A222" i="16"/>
  <c r="CI222" i="16" s="1"/>
  <c r="CM221" i="16"/>
  <c r="CL221" i="16"/>
  <c r="S221" i="16" s="1"/>
  <c r="CJ221" i="16"/>
  <c r="CI221" i="16"/>
  <c r="CH221" i="16"/>
  <c r="CF221" i="16"/>
  <c r="CE221" i="16"/>
  <c r="BW221" i="16"/>
  <c r="AI221" i="16"/>
  <c r="AF221" i="16"/>
  <c r="AE221" i="16"/>
  <c r="AB221" i="16"/>
  <c r="Z221" i="16"/>
  <c r="P221" i="16"/>
  <c r="B221" i="16"/>
  <c r="A221" i="16"/>
  <c r="CG221" i="16" s="1"/>
  <c r="CM220" i="16"/>
  <c r="CL220" i="16"/>
  <c r="BW220" i="16"/>
  <c r="AI220" i="16"/>
  <c r="AE220" i="16"/>
  <c r="AD220" i="16"/>
  <c r="O220" i="16"/>
  <c r="B220" i="16"/>
  <c r="A220" i="16"/>
  <c r="CM219" i="16"/>
  <c r="CL219" i="16"/>
  <c r="R219" i="16" s="1"/>
  <c r="BW219" i="16"/>
  <c r="AJ219" i="16"/>
  <c r="AH219" i="16"/>
  <c r="AG219" i="16"/>
  <c r="Z219" i="16"/>
  <c r="B219" i="16"/>
  <c r="A219" i="16"/>
  <c r="CM218" i="16"/>
  <c r="CL218" i="16"/>
  <c r="BW218" i="16"/>
  <c r="AI218" i="16"/>
  <c r="AG218" i="16"/>
  <c r="AF218" i="16"/>
  <c r="B218" i="16"/>
  <c r="A218" i="16"/>
  <c r="CM217" i="16"/>
  <c r="CL217" i="16"/>
  <c r="BW217" i="16"/>
  <c r="AI217" i="16"/>
  <c r="AF217" i="16"/>
  <c r="AB217" i="16"/>
  <c r="Z217" i="16"/>
  <c r="W217" i="16"/>
  <c r="R217" i="16"/>
  <c r="P217" i="16"/>
  <c r="O217" i="16"/>
  <c r="B217" i="16"/>
  <c r="A217" i="16"/>
  <c r="CD217" i="16" s="1"/>
  <c r="CM216" i="16"/>
  <c r="CL216" i="16"/>
  <c r="CJ216" i="16"/>
  <c r="CI216" i="16"/>
  <c r="CH216" i="16"/>
  <c r="CF216" i="16"/>
  <c r="BW216" i="16"/>
  <c r="AH216" i="16"/>
  <c r="AA216" i="16"/>
  <c r="R216" i="16"/>
  <c r="B216" i="16"/>
  <c r="A216" i="16"/>
  <c r="CG216" i="16" s="1"/>
  <c r="CM215" i="16"/>
  <c r="CL215" i="16"/>
  <c r="BW215" i="16"/>
  <c r="AH215" i="16"/>
  <c r="AD215" i="16"/>
  <c r="B215" i="16"/>
  <c r="A215" i="16"/>
  <c r="CM214" i="16"/>
  <c r="CL214" i="16"/>
  <c r="BW214" i="16"/>
  <c r="AL214" i="16"/>
  <c r="Z214" i="16"/>
  <c r="Y214" i="16"/>
  <c r="X214" i="16"/>
  <c r="U214" i="16"/>
  <c r="B214" i="16"/>
  <c r="A214" i="16"/>
  <c r="CM213" i="16"/>
  <c r="CL213" i="16"/>
  <c r="BW213" i="16"/>
  <c r="B213" i="16"/>
  <c r="A213" i="16"/>
  <c r="CM212" i="16"/>
  <c r="CL212" i="16"/>
  <c r="CD212" i="16"/>
  <c r="BW212" i="16"/>
  <c r="AH212" i="16"/>
  <c r="B212" i="16"/>
  <c r="A212" i="16"/>
  <c r="CG212" i="16" s="1"/>
  <c r="CM211" i="16"/>
  <c r="CL211" i="16"/>
  <c r="CD211" i="16"/>
  <c r="BW211" i="16"/>
  <c r="AH211" i="16"/>
  <c r="AG211" i="16"/>
  <c r="AE211" i="16"/>
  <c r="AD211" i="16"/>
  <c r="B211" i="16"/>
  <c r="A211" i="16"/>
  <c r="CC211" i="16" s="1"/>
  <c r="CM210" i="16"/>
  <c r="AJ210" i="16" s="1"/>
  <c r="CL210" i="16"/>
  <c r="X210" i="16" s="1"/>
  <c r="BW210" i="16"/>
  <c r="AL210" i="16"/>
  <c r="AK210" i="16"/>
  <c r="V210" i="16"/>
  <c r="T210" i="16"/>
  <c r="B210" i="16"/>
  <c r="A210" i="16"/>
  <c r="CG210" i="16" s="1"/>
  <c r="CM209" i="16"/>
  <c r="CL209" i="16"/>
  <c r="S209" i="16" s="1"/>
  <c r="BW209" i="16"/>
  <c r="W209" i="16"/>
  <c r="T209" i="16"/>
  <c r="B209" i="16"/>
  <c r="A209" i="16"/>
  <c r="CM208" i="16"/>
  <c r="CL208" i="16"/>
  <c r="O208" i="16" s="1"/>
  <c r="BW208" i="16"/>
  <c r="Z208" i="16"/>
  <c r="B208" i="16"/>
  <c r="A208" i="16"/>
  <c r="CM207" i="16"/>
  <c r="AK207" i="16" s="1"/>
  <c r="CL207" i="16"/>
  <c r="Q207" i="16" s="1"/>
  <c r="BW207" i="16"/>
  <c r="AH207" i="16"/>
  <c r="Z207" i="16"/>
  <c r="X207" i="16"/>
  <c r="R207" i="16"/>
  <c r="P207" i="16"/>
  <c r="B207" i="16"/>
  <c r="A207" i="16"/>
  <c r="CH207" i="16" s="1"/>
  <c r="CM206" i="16"/>
  <c r="CL206" i="16"/>
  <c r="BW206" i="16"/>
  <c r="Y206" i="16"/>
  <c r="W206" i="16"/>
  <c r="B206" i="16"/>
  <c r="A206" i="16"/>
  <c r="CG206" i="16" s="1"/>
  <c r="CM205" i="16"/>
  <c r="CL205" i="16"/>
  <c r="R205" i="16" s="1"/>
  <c r="BW205" i="16"/>
  <c r="AI205" i="16"/>
  <c r="AF205" i="16"/>
  <c r="Z205" i="16"/>
  <c r="Y205" i="16"/>
  <c r="U205" i="16"/>
  <c r="S205" i="16"/>
  <c r="Q205" i="16"/>
  <c r="B205" i="16"/>
  <c r="A205" i="16"/>
  <c r="CM204" i="16"/>
  <c r="CL204" i="16"/>
  <c r="X204" i="16" s="1"/>
  <c r="BW204" i="16"/>
  <c r="AL204" i="16"/>
  <c r="Z204" i="16"/>
  <c r="B204" i="16"/>
  <c r="A204" i="16"/>
  <c r="CM203" i="16"/>
  <c r="CL203" i="16"/>
  <c r="BW203" i="16"/>
  <c r="AL203" i="16"/>
  <c r="AK203" i="16"/>
  <c r="AJ203" i="16"/>
  <c r="AI203" i="16"/>
  <c r="AH203" i="16"/>
  <c r="AG203" i="16"/>
  <c r="AE203" i="16"/>
  <c r="AD203" i="16"/>
  <c r="AC203" i="16"/>
  <c r="AB203" i="16"/>
  <c r="AA203" i="16"/>
  <c r="Y203" i="16"/>
  <c r="Q203" i="16"/>
  <c r="B203" i="16"/>
  <c r="A203" i="16"/>
  <c r="CM202" i="16"/>
  <c r="CL202" i="16"/>
  <c r="W202" i="16" s="1"/>
  <c r="CF202" i="16"/>
  <c r="CC202" i="16"/>
  <c r="BW202" i="16"/>
  <c r="AL202" i="16"/>
  <c r="AK202" i="16"/>
  <c r="AJ202" i="16"/>
  <c r="AB202" i="16"/>
  <c r="AA202" i="16"/>
  <c r="Z202" i="16"/>
  <c r="Y202" i="16"/>
  <c r="X202" i="16"/>
  <c r="V202" i="16"/>
  <c r="U202" i="16"/>
  <c r="T202" i="16"/>
  <c r="S202" i="16"/>
  <c r="R202" i="16"/>
  <c r="Q202" i="16"/>
  <c r="P202" i="16"/>
  <c r="B202" i="16"/>
  <c r="A202" i="16"/>
  <c r="CH202" i="16" s="1"/>
  <c r="CM201" i="16"/>
  <c r="AA201" i="16" s="1"/>
  <c r="CL201" i="16"/>
  <c r="BW201" i="16"/>
  <c r="Z201" i="16"/>
  <c r="X201" i="16"/>
  <c r="W201" i="16"/>
  <c r="U201" i="16"/>
  <c r="T201" i="16"/>
  <c r="S201" i="16"/>
  <c r="R201" i="16"/>
  <c r="P201" i="16"/>
  <c r="O201" i="16"/>
  <c r="B201" i="16"/>
  <c r="A201" i="16"/>
  <c r="CG201" i="16" s="1"/>
  <c r="CM200" i="16"/>
  <c r="CL200" i="16"/>
  <c r="U200" i="16" s="1"/>
  <c r="BW200" i="16"/>
  <c r="AB200" i="16"/>
  <c r="Z200" i="16"/>
  <c r="X200" i="16"/>
  <c r="W200" i="16"/>
  <c r="V200" i="16"/>
  <c r="T200" i="16"/>
  <c r="S200" i="16"/>
  <c r="R200" i="16"/>
  <c r="Q200" i="16"/>
  <c r="O200" i="16"/>
  <c r="B200" i="16"/>
  <c r="A200" i="16"/>
  <c r="CM199" i="16"/>
  <c r="CL199" i="16"/>
  <c r="Z199" i="16" s="1"/>
  <c r="CJ199" i="16"/>
  <c r="BW199" i="16"/>
  <c r="AK199" i="16"/>
  <c r="AI199" i="16"/>
  <c r="AG199" i="16"/>
  <c r="AE199" i="16"/>
  <c r="AA199" i="16"/>
  <c r="X199" i="16"/>
  <c r="Q199" i="16"/>
  <c r="O199" i="16"/>
  <c r="B199" i="16"/>
  <c r="A199" i="16"/>
  <c r="CF199" i="16" s="1"/>
  <c r="CM198" i="16"/>
  <c r="CL198" i="16"/>
  <c r="BW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B198" i="16"/>
  <c r="A198" i="16"/>
  <c r="CM197" i="16"/>
  <c r="CL197" i="16"/>
  <c r="CJ197" i="16"/>
  <c r="BW197" i="16"/>
  <c r="B197" i="16"/>
  <c r="A197" i="16"/>
  <c r="CD197" i="16" s="1"/>
  <c r="CM196" i="16"/>
  <c r="CL196" i="16"/>
  <c r="BW196" i="16"/>
  <c r="B196" i="16"/>
  <c r="A196" i="16"/>
  <c r="CD196" i="16" s="1"/>
  <c r="CM195" i="16"/>
  <c r="CL195" i="16"/>
  <c r="CI195" i="16"/>
  <c r="CG195" i="16"/>
  <c r="CF195" i="16"/>
  <c r="BW195" i="16"/>
  <c r="AL195" i="16"/>
  <c r="AK195" i="16"/>
  <c r="AJ195" i="16"/>
  <c r="AI195" i="16"/>
  <c r="AC195" i="16"/>
  <c r="AB195" i="16"/>
  <c r="W195" i="16"/>
  <c r="B195" i="16"/>
  <c r="A195" i="16"/>
  <c r="CJ195" i="16" s="1"/>
  <c r="CM194" i="16"/>
  <c r="CL194" i="16"/>
  <c r="X194" i="16" s="1"/>
  <c r="CH194" i="16"/>
  <c r="CF194" i="16"/>
  <c r="BW194" i="16"/>
  <c r="Z194" i="16"/>
  <c r="Y194" i="16"/>
  <c r="V194" i="16"/>
  <c r="T194" i="16"/>
  <c r="Q194" i="16"/>
  <c r="P194" i="16"/>
  <c r="B194" i="16"/>
  <c r="A194" i="16"/>
  <c r="CM193" i="16"/>
  <c r="CL193" i="16"/>
  <c r="CG193" i="16"/>
  <c r="BW193" i="16"/>
  <c r="AI193" i="16"/>
  <c r="AG193" i="16"/>
  <c r="B193" i="16"/>
  <c r="A193" i="16"/>
  <c r="CE193" i="16" s="1"/>
  <c r="CM192" i="16"/>
  <c r="CL192" i="16"/>
  <c r="O192" i="16" s="1"/>
  <c r="BW192" i="16"/>
  <c r="AL192" i="16"/>
  <c r="AK192" i="16"/>
  <c r="AC192" i="16"/>
  <c r="AB192" i="16"/>
  <c r="W192" i="16"/>
  <c r="U192" i="16"/>
  <c r="S192" i="16"/>
  <c r="B192" i="16"/>
  <c r="A192" i="16"/>
  <c r="CC192" i="16" s="1"/>
  <c r="CM191" i="16"/>
  <c r="CL191" i="16"/>
  <c r="BW191" i="16"/>
  <c r="AF191" i="16"/>
  <c r="R191" i="16"/>
  <c r="B191" i="16"/>
  <c r="A191" i="16"/>
  <c r="CM190" i="16"/>
  <c r="CL190" i="16"/>
  <c r="S190" i="16" s="1"/>
  <c r="BW190" i="16"/>
  <c r="AK190" i="16"/>
  <c r="AD190" i="16"/>
  <c r="AC190" i="16"/>
  <c r="U190" i="16"/>
  <c r="R190" i="16"/>
  <c r="B190" i="16"/>
  <c r="A190" i="16"/>
  <c r="CG190" i="16" s="1"/>
  <c r="CM189" i="16"/>
  <c r="CL189" i="16"/>
  <c r="Z189" i="16" s="1"/>
  <c r="CJ189" i="16"/>
  <c r="CG189" i="16"/>
  <c r="BW189" i="16"/>
  <c r="AL189" i="16"/>
  <c r="AD189" i="16"/>
  <c r="X189" i="16"/>
  <c r="U189" i="16"/>
  <c r="T189" i="16"/>
  <c r="R189" i="16"/>
  <c r="P189" i="16"/>
  <c r="B189" i="16"/>
  <c r="A189" i="16"/>
  <c r="CM188" i="16"/>
  <c r="CL188" i="16"/>
  <c r="CI188" i="16"/>
  <c r="CF188" i="16"/>
  <c r="BW188" i="16"/>
  <c r="S188" i="16"/>
  <c r="B188" i="16"/>
  <c r="A188" i="16"/>
  <c r="CH188" i="16" s="1"/>
  <c r="CM187" i="16"/>
  <c r="CL187" i="16"/>
  <c r="CJ187" i="16"/>
  <c r="BW187" i="16"/>
  <c r="X187" i="16"/>
  <c r="S187" i="16"/>
  <c r="B187" i="16"/>
  <c r="A187" i="16"/>
  <c r="CM186" i="16"/>
  <c r="CL186" i="16"/>
  <c r="CG186" i="16"/>
  <c r="BW186" i="16"/>
  <c r="W186" i="16"/>
  <c r="U186" i="16"/>
  <c r="S186" i="16"/>
  <c r="R186" i="16"/>
  <c r="Q186" i="16"/>
  <c r="B186" i="16"/>
  <c r="A186" i="16"/>
  <c r="CC186" i="16" s="1"/>
  <c r="CM185" i="16"/>
  <c r="CL185" i="16"/>
  <c r="Y185" i="16" s="1"/>
  <c r="CH185" i="16"/>
  <c r="CF185" i="16"/>
  <c r="BW185" i="16"/>
  <c r="B185" i="16"/>
  <c r="A185" i="16"/>
  <c r="CM184" i="16"/>
  <c r="CL184" i="16"/>
  <c r="BW184" i="16"/>
  <c r="Y184" i="16"/>
  <c r="X184" i="16"/>
  <c r="W184" i="16"/>
  <c r="V184" i="16"/>
  <c r="U184" i="16"/>
  <c r="T184" i="16"/>
  <c r="Q184" i="16"/>
  <c r="P184" i="16"/>
  <c r="O184" i="16"/>
  <c r="B184" i="16"/>
  <c r="A184" i="16"/>
  <c r="CM183" i="16"/>
  <c r="AF183" i="16" s="1"/>
  <c r="CL183" i="16"/>
  <c r="BW183" i="16"/>
  <c r="Z183" i="16"/>
  <c r="X183" i="16"/>
  <c r="W183" i="16"/>
  <c r="V183" i="16"/>
  <c r="T183" i="16"/>
  <c r="R183" i="16"/>
  <c r="P183" i="16"/>
  <c r="O183" i="16"/>
  <c r="B183" i="16"/>
  <c r="A183" i="16"/>
  <c r="CD183" i="16" s="1"/>
  <c r="CM182" i="16"/>
  <c r="CL182" i="16"/>
  <c r="BW182" i="16"/>
  <c r="Z182" i="16"/>
  <c r="R182" i="16"/>
  <c r="O182" i="16"/>
  <c r="B182" i="16"/>
  <c r="A182" i="16"/>
  <c r="CM181" i="16"/>
  <c r="AI181" i="16" s="1"/>
  <c r="CL181" i="16"/>
  <c r="T181" i="16" s="1"/>
  <c r="CJ181" i="16"/>
  <c r="CH181" i="16"/>
  <c r="BW181" i="16"/>
  <c r="AJ181" i="16"/>
  <c r="AA181" i="16"/>
  <c r="X181" i="16"/>
  <c r="V181" i="16"/>
  <c r="U181" i="16"/>
  <c r="R181" i="16"/>
  <c r="B181" i="16"/>
  <c r="A181" i="16"/>
  <c r="CG181" i="16" s="1"/>
  <c r="CM180" i="16"/>
  <c r="CL180" i="16"/>
  <c r="V180" i="16" s="1"/>
  <c r="CF180" i="16"/>
  <c r="BW180" i="16"/>
  <c r="Y180" i="16"/>
  <c r="W180" i="16"/>
  <c r="U180" i="16"/>
  <c r="T180" i="16"/>
  <c r="P180" i="16"/>
  <c r="B180" i="16"/>
  <c r="A180" i="16"/>
  <c r="CM179" i="16"/>
  <c r="CL179" i="16"/>
  <c r="P179" i="16" s="1"/>
  <c r="BW179" i="16"/>
  <c r="AI179" i="16"/>
  <c r="Z179" i="16"/>
  <c r="X179" i="16"/>
  <c r="W179" i="16"/>
  <c r="V179" i="16"/>
  <c r="T179" i="16"/>
  <c r="S179" i="16"/>
  <c r="R179" i="16"/>
  <c r="B179" i="16"/>
  <c r="A179" i="16"/>
  <c r="CI179" i="16" s="1"/>
  <c r="CM178" i="16"/>
  <c r="CL178" i="16"/>
  <c r="W178" i="16" s="1"/>
  <c r="CD178" i="16"/>
  <c r="BW178" i="16"/>
  <c r="AD178" i="16"/>
  <c r="AA178" i="16"/>
  <c r="Z178" i="16"/>
  <c r="Y178" i="16"/>
  <c r="U178" i="16"/>
  <c r="S178" i="16"/>
  <c r="R178" i="16"/>
  <c r="Q178" i="16"/>
  <c r="O178" i="16"/>
  <c r="B178" i="16"/>
  <c r="A178" i="16"/>
  <c r="CH178" i="16" s="1"/>
  <c r="CM177" i="16"/>
  <c r="CL177" i="16"/>
  <c r="BW177" i="16"/>
  <c r="Z177" i="16"/>
  <c r="W177" i="16"/>
  <c r="V177" i="16"/>
  <c r="U177" i="16"/>
  <c r="T177" i="16"/>
  <c r="Q177" i="16"/>
  <c r="B177" i="16"/>
  <c r="A177" i="16"/>
  <c r="CM176" i="16"/>
  <c r="CL176" i="16"/>
  <c r="W176" i="16" s="1"/>
  <c r="BW176" i="16"/>
  <c r="Z176" i="16"/>
  <c r="X176" i="16"/>
  <c r="V176" i="16"/>
  <c r="R176" i="16"/>
  <c r="P176" i="16"/>
  <c r="B176" i="16"/>
  <c r="A176" i="16"/>
  <c r="CE176" i="16" s="1"/>
  <c r="CM175" i="16"/>
  <c r="CL175" i="16"/>
  <c r="BW175" i="16"/>
  <c r="AJ175" i="16"/>
  <c r="AI175" i="16"/>
  <c r="AF175" i="16"/>
  <c r="AC175" i="16"/>
  <c r="AB175" i="16"/>
  <c r="R175" i="16"/>
  <c r="P175" i="16"/>
  <c r="B175" i="16"/>
  <c r="A175" i="16"/>
  <c r="CG175" i="16" s="1"/>
  <c r="CM174" i="16"/>
  <c r="CL174" i="16"/>
  <c r="Q174" i="16" s="1"/>
  <c r="BW174" i="16"/>
  <c r="AI174" i="16"/>
  <c r="AG174" i="16"/>
  <c r="AE174" i="16"/>
  <c r="AD174" i="16"/>
  <c r="Z174" i="16"/>
  <c r="T174" i="16"/>
  <c r="O174" i="16"/>
  <c r="B174" i="16"/>
  <c r="A174" i="16"/>
  <c r="CM173" i="16"/>
  <c r="CL173" i="16"/>
  <c r="CF173" i="16"/>
  <c r="BW173" i="16"/>
  <c r="AL173" i="16"/>
  <c r="AK173" i="16"/>
  <c r="AJ173" i="16"/>
  <c r="AI173" i="16"/>
  <c r="AF173" i="16"/>
  <c r="AD173" i="16"/>
  <c r="AC173" i="16"/>
  <c r="AB173" i="16"/>
  <c r="AA173" i="16"/>
  <c r="Z173" i="16"/>
  <c r="U173" i="16"/>
  <c r="B173" i="16"/>
  <c r="A173" i="16"/>
  <c r="CG173" i="16" s="1"/>
  <c r="CM172" i="16"/>
  <c r="CL172" i="16"/>
  <c r="CE172" i="16"/>
  <c r="CD172" i="16"/>
  <c r="CC172" i="16"/>
  <c r="BW172" i="16"/>
  <c r="AF172" i="16"/>
  <c r="Z172" i="16"/>
  <c r="W172" i="16"/>
  <c r="S172" i="16"/>
  <c r="R172" i="16"/>
  <c r="Q172" i="16"/>
  <c r="P172" i="16"/>
  <c r="B172" i="16"/>
  <c r="A172" i="16"/>
  <c r="CH172" i="16" s="1"/>
  <c r="CM171" i="16"/>
  <c r="CL171" i="16"/>
  <c r="S171" i="16" s="1"/>
  <c r="BW171" i="16"/>
  <c r="AI171" i="16"/>
  <c r="AA171" i="16"/>
  <c r="V171" i="16"/>
  <c r="U171" i="16"/>
  <c r="T171" i="16"/>
  <c r="B171" i="16"/>
  <c r="A171" i="16"/>
  <c r="CM170" i="16"/>
  <c r="CL170" i="16"/>
  <c r="BW170" i="16"/>
  <c r="AJ170" i="16"/>
  <c r="AG170" i="16"/>
  <c r="AF170" i="16"/>
  <c r="AC170" i="16"/>
  <c r="AB170" i="16"/>
  <c r="R170" i="16"/>
  <c r="B170" i="16"/>
  <c r="A170" i="16"/>
  <c r="CG170" i="16" s="1"/>
  <c r="CM169" i="16"/>
  <c r="CL169" i="16"/>
  <c r="P169" i="16" s="1"/>
  <c r="BW169" i="16"/>
  <c r="AJ169" i="16"/>
  <c r="AE169" i="16"/>
  <c r="AB169" i="16"/>
  <c r="AA169" i="16"/>
  <c r="B169" i="16"/>
  <c r="A169" i="16"/>
  <c r="CM168" i="16"/>
  <c r="CL168" i="16"/>
  <c r="CH168" i="16"/>
  <c r="BW168" i="16"/>
  <c r="AA168" i="16"/>
  <c r="B168" i="16"/>
  <c r="A168" i="16"/>
  <c r="CM167" i="16"/>
  <c r="CL167" i="16"/>
  <c r="BW167" i="16"/>
  <c r="AE167" i="16"/>
  <c r="AB167" i="16"/>
  <c r="Y167" i="16"/>
  <c r="W167" i="16"/>
  <c r="O167" i="16"/>
  <c r="B167" i="16"/>
  <c r="A167" i="16"/>
  <c r="CM166" i="16"/>
  <c r="CL166" i="16"/>
  <c r="V166" i="16" s="1"/>
  <c r="BW166" i="16"/>
  <c r="AL166" i="16"/>
  <c r="AG166" i="16"/>
  <c r="AE166" i="16"/>
  <c r="AD166" i="16"/>
  <c r="AC166" i="16"/>
  <c r="Y166" i="16"/>
  <c r="W166" i="16"/>
  <c r="U166" i="16"/>
  <c r="Q166" i="16"/>
  <c r="O166" i="16"/>
  <c r="B166" i="16"/>
  <c r="A166" i="16"/>
  <c r="CE166" i="16" s="1"/>
  <c r="CM165" i="16"/>
  <c r="CL165" i="16"/>
  <c r="BW165" i="16"/>
  <c r="AI165" i="16"/>
  <c r="AF165" i="16"/>
  <c r="AE165" i="16"/>
  <c r="AC165" i="16"/>
  <c r="Z165" i="16"/>
  <c r="X165" i="16"/>
  <c r="W165" i="16"/>
  <c r="V165" i="16"/>
  <c r="U165" i="16"/>
  <c r="T165" i="16"/>
  <c r="P165" i="16"/>
  <c r="O165" i="16"/>
  <c r="B165" i="16"/>
  <c r="A165" i="16"/>
  <c r="CM164" i="16"/>
  <c r="CL164" i="16"/>
  <c r="BW164" i="16"/>
  <c r="AB164" i="16"/>
  <c r="B164" i="16"/>
  <c r="A164" i="16"/>
  <c r="CM163" i="16"/>
  <c r="CL163" i="16"/>
  <c r="Y163" i="16" s="1"/>
  <c r="BW163" i="16"/>
  <c r="Z163" i="16"/>
  <c r="V163" i="16"/>
  <c r="U163" i="16"/>
  <c r="T163" i="16"/>
  <c r="S163" i="16"/>
  <c r="R163" i="16"/>
  <c r="B163" i="16"/>
  <c r="A163" i="16"/>
  <c r="CI163" i="16" s="1"/>
  <c r="CM162" i="16"/>
  <c r="CL162" i="16"/>
  <c r="CD162" i="16"/>
  <c r="BW162" i="16"/>
  <c r="Z162" i="16"/>
  <c r="B162" i="16"/>
  <c r="A162" i="16"/>
  <c r="CJ162" i="16" s="1"/>
  <c r="CM161" i="16"/>
  <c r="CL161" i="16"/>
  <c r="Y161" i="16" s="1"/>
  <c r="BW161" i="16"/>
  <c r="AJ161" i="16"/>
  <c r="AI161" i="16"/>
  <c r="AG161" i="16"/>
  <c r="AA161" i="16"/>
  <c r="B161" i="16"/>
  <c r="A161" i="16"/>
  <c r="CJ161" i="16" s="1"/>
  <c r="CM160" i="16"/>
  <c r="CL160" i="16"/>
  <c r="V160" i="16" s="1"/>
  <c r="CD160" i="16"/>
  <c r="BW160" i="16"/>
  <c r="AI160" i="16"/>
  <c r="AG160" i="16"/>
  <c r="AF160" i="16"/>
  <c r="AE160" i="16"/>
  <c r="AA160" i="16"/>
  <c r="Z160" i="16"/>
  <c r="Y160" i="16"/>
  <c r="X160" i="16"/>
  <c r="W160" i="16"/>
  <c r="S160" i="16"/>
  <c r="R160" i="16"/>
  <c r="Q160" i="16"/>
  <c r="P160" i="16"/>
  <c r="O160" i="16"/>
  <c r="B160" i="16"/>
  <c r="A160" i="16"/>
  <c r="CH160" i="16" s="1"/>
  <c r="CM159" i="16"/>
  <c r="CL159" i="16"/>
  <c r="U159" i="16" s="1"/>
  <c r="BW159" i="16"/>
  <c r="AL159" i="16"/>
  <c r="AI159" i="16"/>
  <c r="AH159" i="16"/>
  <c r="AG159" i="16"/>
  <c r="AF159" i="16"/>
  <c r="AE159" i="16"/>
  <c r="AD159" i="16"/>
  <c r="AA159" i="16"/>
  <c r="Z159" i="16"/>
  <c r="X159" i="16"/>
  <c r="W159" i="16"/>
  <c r="V159" i="16"/>
  <c r="R159" i="16"/>
  <c r="P159" i="16"/>
  <c r="O159" i="16"/>
  <c r="B159" i="16"/>
  <c r="A159" i="16"/>
  <c r="CM158" i="16"/>
  <c r="CL158" i="16"/>
  <c r="T158" i="16" s="1"/>
  <c r="BW158" i="16"/>
  <c r="AC158" i="16"/>
  <c r="Z158" i="16"/>
  <c r="Y158" i="16"/>
  <c r="X158" i="16"/>
  <c r="W158" i="16"/>
  <c r="V158" i="16"/>
  <c r="U158" i="16"/>
  <c r="R158" i="16"/>
  <c r="Q158" i="16"/>
  <c r="P158" i="16"/>
  <c r="O158" i="16"/>
  <c r="B158" i="16"/>
  <c r="A158" i="16"/>
  <c r="CM157" i="16"/>
  <c r="CL157" i="16"/>
  <c r="S157" i="16" s="1"/>
  <c r="BW157" i="16"/>
  <c r="AJ157" i="16"/>
  <c r="AB157" i="16"/>
  <c r="Z157" i="16"/>
  <c r="Y157" i="16"/>
  <c r="X157" i="16"/>
  <c r="W157" i="16"/>
  <c r="V157" i="16"/>
  <c r="U157" i="16"/>
  <c r="T157" i="16"/>
  <c r="R157" i="16"/>
  <c r="Q157" i="16"/>
  <c r="P157" i="16"/>
  <c r="O157" i="16"/>
  <c r="B157" i="16"/>
  <c r="A157" i="16"/>
  <c r="CF157" i="16" s="1"/>
  <c r="CM156" i="16"/>
  <c r="CL156" i="16"/>
  <c r="BW156" i="16"/>
  <c r="AB156" i="16"/>
  <c r="B156" i="16"/>
  <c r="A156" i="16"/>
  <c r="CG156" i="16" s="1"/>
  <c r="CM155" i="16"/>
  <c r="CL155" i="16"/>
  <c r="CD155" i="16"/>
  <c r="BW155" i="16"/>
  <c r="Z155" i="16"/>
  <c r="B155" i="16"/>
  <c r="A155" i="16"/>
  <c r="CM154" i="16"/>
  <c r="CL154" i="16"/>
  <c r="Y154" i="16" s="1"/>
  <c r="BW154" i="16"/>
  <c r="Z154" i="16"/>
  <c r="B154" i="16"/>
  <c r="A154" i="16"/>
  <c r="CD154" i="16" s="1"/>
  <c r="CM153" i="16"/>
  <c r="CL153" i="16"/>
  <c r="CJ153" i="16"/>
  <c r="CE153" i="16"/>
  <c r="BW153" i="16"/>
  <c r="AJ153" i="16"/>
  <c r="AI153" i="16"/>
  <c r="AH153" i="16"/>
  <c r="AF153" i="16"/>
  <c r="Z153" i="16"/>
  <c r="Y153" i="16"/>
  <c r="X153" i="16"/>
  <c r="B153" i="16"/>
  <c r="A153" i="16"/>
  <c r="CI153" i="16" s="1"/>
  <c r="CM152" i="16"/>
  <c r="AE152" i="16" s="1"/>
  <c r="CL152" i="16"/>
  <c r="V152" i="16" s="1"/>
  <c r="CJ152" i="16"/>
  <c r="CF152" i="16"/>
  <c r="BW152" i="16"/>
  <c r="Z152" i="16"/>
  <c r="Y152" i="16"/>
  <c r="X152" i="16"/>
  <c r="W152" i="16"/>
  <c r="S152" i="16"/>
  <c r="R152" i="16"/>
  <c r="Q152" i="16"/>
  <c r="P152" i="16"/>
  <c r="O152" i="16"/>
  <c r="B152" i="16"/>
  <c r="A152" i="16"/>
  <c r="CM151" i="16"/>
  <c r="CL151" i="16"/>
  <c r="U151" i="16" s="1"/>
  <c r="BW151" i="16"/>
  <c r="AI151" i="16"/>
  <c r="AF151" i="16"/>
  <c r="X151" i="16"/>
  <c r="W151" i="16"/>
  <c r="V151" i="16"/>
  <c r="P151" i="16"/>
  <c r="O151" i="16"/>
  <c r="B151" i="16"/>
  <c r="A151" i="16"/>
  <c r="CM150" i="16"/>
  <c r="CL150" i="16"/>
  <c r="T150" i="16" s="1"/>
  <c r="BW150" i="16"/>
  <c r="Z150" i="16"/>
  <c r="Y150" i="16"/>
  <c r="W150" i="16"/>
  <c r="V150" i="16"/>
  <c r="U150" i="16"/>
  <c r="Q150" i="16"/>
  <c r="P150" i="16"/>
  <c r="O150" i="16"/>
  <c r="B150" i="16"/>
  <c r="A150" i="16"/>
  <c r="CC150" i="16" s="1"/>
  <c r="CM149" i="16"/>
  <c r="CL149" i="16"/>
  <c r="BW149" i="16"/>
  <c r="AG149" i="16"/>
  <c r="AF149" i="16"/>
  <c r="AE149" i="16"/>
  <c r="V149" i="16"/>
  <c r="T149" i="16"/>
  <c r="B149" i="16"/>
  <c r="A149" i="16"/>
  <c r="CF149" i="16" s="1"/>
  <c r="CM148" i="16"/>
  <c r="CL148" i="16"/>
  <c r="BW148" i="16"/>
  <c r="AK148" i="16"/>
  <c r="AI148" i="16"/>
  <c r="AB148" i="16"/>
  <c r="Y148" i="16"/>
  <c r="W148" i="16"/>
  <c r="O148" i="16"/>
  <c r="B148" i="16"/>
  <c r="A148" i="16"/>
  <c r="CM147" i="16"/>
  <c r="CL147" i="16"/>
  <c r="V147" i="16" s="1"/>
  <c r="BW147" i="16"/>
  <c r="AJ147" i="16"/>
  <c r="AH147" i="16"/>
  <c r="Z147" i="16"/>
  <c r="T147" i="16"/>
  <c r="S147" i="16"/>
  <c r="B147" i="16"/>
  <c r="A147" i="16"/>
  <c r="CH147" i="16" s="1"/>
  <c r="CM146" i="16"/>
  <c r="CL146" i="16"/>
  <c r="Y146" i="16" s="1"/>
  <c r="BW146" i="16"/>
  <c r="AK146" i="16"/>
  <c r="Z146" i="16"/>
  <c r="U146" i="16"/>
  <c r="S146" i="16"/>
  <c r="R146" i="16"/>
  <c r="Q146" i="16"/>
  <c r="B146" i="16"/>
  <c r="A146" i="16"/>
  <c r="CM145" i="16"/>
  <c r="CL145" i="16"/>
  <c r="CC145" i="16"/>
  <c r="BW145" i="16"/>
  <c r="AJ145" i="16"/>
  <c r="AI145" i="16"/>
  <c r="AH145" i="16"/>
  <c r="AF145" i="16"/>
  <c r="AA145" i="16"/>
  <c r="Z145" i="16"/>
  <c r="Y145" i="16"/>
  <c r="X145" i="16"/>
  <c r="T145" i="16"/>
  <c r="S145" i="16"/>
  <c r="R145" i="16"/>
  <c r="Q145" i="16"/>
  <c r="P145" i="16"/>
  <c r="B145" i="16"/>
  <c r="A145" i="16"/>
  <c r="CI145" i="16" s="1"/>
  <c r="CM144" i="16"/>
  <c r="CL144" i="16"/>
  <c r="Z144" i="16" s="1"/>
  <c r="CJ144" i="16"/>
  <c r="BW144" i="16"/>
  <c r="AA144" i="16"/>
  <c r="P144" i="16"/>
  <c r="B144" i="16"/>
  <c r="A144" i="16"/>
  <c r="CM143" i="16"/>
  <c r="CL143" i="16"/>
  <c r="BW143" i="16"/>
  <c r="AL143" i="16"/>
  <c r="AA143" i="16"/>
  <c r="B143" i="16"/>
  <c r="A143" i="16"/>
  <c r="CM142" i="16"/>
  <c r="CL142" i="16"/>
  <c r="BW142" i="16"/>
  <c r="AL142" i="16"/>
  <c r="AK142" i="16"/>
  <c r="AI142" i="16"/>
  <c r="AE142" i="16"/>
  <c r="AA142" i="16"/>
  <c r="B142" i="16"/>
  <c r="A142" i="16"/>
  <c r="CM141" i="16"/>
  <c r="CL141" i="16"/>
  <c r="S141" i="16" s="1"/>
  <c r="CG141" i="16"/>
  <c r="BW141" i="16"/>
  <c r="AI141" i="16"/>
  <c r="AB141" i="16"/>
  <c r="Z141" i="16"/>
  <c r="Y141" i="16"/>
  <c r="X141" i="16"/>
  <c r="V141" i="16"/>
  <c r="U141" i="16"/>
  <c r="T141" i="16"/>
  <c r="Q141" i="16"/>
  <c r="P141" i="16"/>
  <c r="O141" i="16"/>
  <c r="B141" i="16"/>
  <c r="A141" i="16"/>
  <c r="CM140" i="16"/>
  <c r="CL140" i="16"/>
  <c r="BW140" i="16"/>
  <c r="AK140" i="16"/>
  <c r="B140" i="16"/>
  <c r="A140" i="16"/>
  <c r="CE140" i="16" s="1"/>
  <c r="CM139" i="16"/>
  <c r="CL139" i="16"/>
  <c r="BW139" i="16"/>
  <c r="Z139" i="16"/>
  <c r="V139" i="16"/>
  <c r="U139" i="16"/>
  <c r="T139" i="16"/>
  <c r="B139" i="16"/>
  <c r="A139" i="16"/>
  <c r="CG139" i="16" s="1"/>
  <c r="CM138" i="16"/>
  <c r="CL138" i="16"/>
  <c r="BW138" i="16"/>
  <c r="AJ138" i="16"/>
  <c r="B138" i="16"/>
  <c r="A138" i="16"/>
  <c r="CM137" i="16"/>
  <c r="CL137" i="16"/>
  <c r="Z137" i="16" s="1"/>
  <c r="BW137" i="16"/>
  <c r="S137" i="16"/>
  <c r="B137" i="16"/>
  <c r="A137" i="16"/>
  <c r="CM136" i="16"/>
  <c r="CL136" i="16"/>
  <c r="Y136" i="16" s="1"/>
  <c r="BW136" i="16"/>
  <c r="AI136" i="16"/>
  <c r="AH136" i="16"/>
  <c r="AG136" i="16"/>
  <c r="AF136" i="16"/>
  <c r="AE136" i="16"/>
  <c r="AA136" i="16"/>
  <c r="Z136" i="16"/>
  <c r="X136" i="16"/>
  <c r="W136" i="16"/>
  <c r="T136" i="16"/>
  <c r="R136" i="16"/>
  <c r="Q136" i="16"/>
  <c r="P136" i="16"/>
  <c r="B136" i="16"/>
  <c r="A136" i="16"/>
  <c r="CJ136" i="16" s="1"/>
  <c r="CM135" i="16"/>
  <c r="CL135" i="16"/>
  <c r="CF135" i="16"/>
  <c r="CD135" i="16"/>
  <c r="BW135" i="16"/>
  <c r="W135" i="16"/>
  <c r="S135" i="16"/>
  <c r="R135" i="16"/>
  <c r="Q135" i="16"/>
  <c r="B135" i="16"/>
  <c r="A135" i="16"/>
  <c r="CG135" i="16" s="1"/>
  <c r="CM134" i="16"/>
  <c r="CL134" i="16"/>
  <c r="CJ134" i="16"/>
  <c r="CD134" i="16"/>
  <c r="BW134" i="16"/>
  <c r="AL134" i="16"/>
  <c r="AK134" i="16"/>
  <c r="AH134" i="16"/>
  <c r="AG134" i="16"/>
  <c r="AF134" i="16"/>
  <c r="AD134" i="16"/>
  <c r="AC134" i="16"/>
  <c r="AA134" i="16"/>
  <c r="Y134" i="16"/>
  <c r="X134" i="16"/>
  <c r="W134" i="16"/>
  <c r="B134" i="16"/>
  <c r="A134" i="16"/>
  <c r="CM133" i="16"/>
  <c r="CL133" i="16"/>
  <c r="S133" i="16" s="1"/>
  <c r="CJ133" i="16"/>
  <c r="BW133" i="16"/>
  <c r="Y133" i="16"/>
  <c r="X133" i="16"/>
  <c r="W133" i="16"/>
  <c r="T133" i="16"/>
  <c r="P133" i="16"/>
  <c r="O133" i="16"/>
  <c r="B133" i="16"/>
  <c r="A133" i="16"/>
  <c r="CG133" i="16" s="1"/>
  <c r="CM132" i="16"/>
  <c r="CL132" i="16"/>
  <c r="V132" i="16" s="1"/>
  <c r="CC132" i="16"/>
  <c r="BW132" i="16"/>
  <c r="AK132" i="16"/>
  <c r="AJ132" i="16"/>
  <c r="AI132" i="16"/>
  <c r="AC132" i="16"/>
  <c r="AB132" i="16"/>
  <c r="AA132" i="16"/>
  <c r="Y132" i="16"/>
  <c r="W132" i="16"/>
  <c r="T132" i="16"/>
  <c r="Q132" i="16"/>
  <c r="O132" i="16"/>
  <c r="B132" i="16"/>
  <c r="A132" i="16"/>
  <c r="CJ132" i="16" s="1"/>
  <c r="CM131" i="16"/>
  <c r="CL131" i="16"/>
  <c r="Z131" i="16" s="1"/>
  <c r="CI131" i="16"/>
  <c r="CE131" i="16"/>
  <c r="BW131" i="16"/>
  <c r="AJ131" i="16"/>
  <c r="AH131" i="16"/>
  <c r="AB131" i="16"/>
  <c r="T131" i="16"/>
  <c r="S131" i="16"/>
  <c r="R131" i="16"/>
  <c r="B131" i="16"/>
  <c r="A131" i="16"/>
  <c r="CJ131" i="16" s="1"/>
  <c r="CM130" i="16"/>
  <c r="CL130" i="16"/>
  <c r="Y130" i="16" s="1"/>
  <c r="CE130" i="16"/>
  <c r="BW130" i="16"/>
  <c r="AH130" i="16"/>
  <c r="AA130" i="16"/>
  <c r="Z130" i="16"/>
  <c r="U130" i="16"/>
  <c r="B130" i="16"/>
  <c r="A130" i="16"/>
  <c r="CG130" i="16" s="1"/>
  <c r="CM129" i="16"/>
  <c r="CL129" i="16"/>
  <c r="CF129" i="16"/>
  <c r="BW129" i="16"/>
  <c r="AA129" i="16"/>
  <c r="Z129" i="16"/>
  <c r="Y129" i="16"/>
  <c r="X129" i="16"/>
  <c r="Q129" i="16"/>
  <c r="P129" i="16"/>
  <c r="B129" i="16"/>
  <c r="A129" i="16"/>
  <c r="CH129" i="16" s="1"/>
  <c r="CM128" i="16"/>
  <c r="CL128" i="16"/>
  <c r="V128" i="16" s="1"/>
  <c r="CC128" i="16"/>
  <c r="BW128" i="16"/>
  <c r="Z128" i="16"/>
  <c r="X128" i="16"/>
  <c r="W128" i="16"/>
  <c r="S128" i="16"/>
  <c r="Q128" i="16"/>
  <c r="P128" i="16"/>
  <c r="O128" i="16"/>
  <c r="B128" i="16"/>
  <c r="A128" i="16"/>
  <c r="CH128" i="16" s="1"/>
  <c r="CM127" i="16"/>
  <c r="CL127" i="16"/>
  <c r="P127" i="16" s="1"/>
  <c r="CI127" i="16"/>
  <c r="CF127" i="16"/>
  <c r="BW127" i="16"/>
  <c r="AL127" i="16"/>
  <c r="AJ127" i="16"/>
  <c r="AG127" i="16"/>
  <c r="AD127" i="16"/>
  <c r="AB127" i="16"/>
  <c r="X127" i="16"/>
  <c r="V127" i="16"/>
  <c r="R127" i="16"/>
  <c r="O127" i="16"/>
  <c r="B127" i="16"/>
  <c r="A127" i="16"/>
  <c r="CM126" i="16"/>
  <c r="CL126" i="16"/>
  <c r="V126" i="16" s="1"/>
  <c r="BW126" i="16"/>
  <c r="AL126" i="16"/>
  <c r="AG126" i="16"/>
  <c r="AA126" i="16"/>
  <c r="Y126" i="16"/>
  <c r="X126" i="16"/>
  <c r="W126" i="16"/>
  <c r="U126" i="16"/>
  <c r="T126" i="16"/>
  <c r="Q126" i="16"/>
  <c r="P126" i="16"/>
  <c r="O126" i="16"/>
  <c r="B126" i="16"/>
  <c r="A126" i="16"/>
  <c r="CM125" i="16"/>
  <c r="CL125" i="16"/>
  <c r="S125" i="16" s="1"/>
  <c r="BW125" i="16"/>
  <c r="AK125" i="16"/>
  <c r="AI125" i="16"/>
  <c r="AE125" i="16"/>
  <c r="AB125" i="16"/>
  <c r="Z125" i="16"/>
  <c r="W125" i="16"/>
  <c r="V125" i="16"/>
  <c r="U125" i="16"/>
  <c r="R125" i="16"/>
  <c r="P125" i="16"/>
  <c r="O125" i="16"/>
  <c r="B125" i="16"/>
  <c r="A125" i="16"/>
  <c r="CF125" i="16" s="1"/>
  <c r="CM124" i="16"/>
  <c r="CL124" i="16"/>
  <c r="X124" i="16" s="1"/>
  <c r="BW124" i="16"/>
  <c r="AK124" i="16"/>
  <c r="AE124" i="16"/>
  <c r="Z124" i="16"/>
  <c r="Y124" i="16"/>
  <c r="V124" i="16"/>
  <c r="U124" i="16"/>
  <c r="T124" i="16"/>
  <c r="R124" i="16"/>
  <c r="Q124" i="16"/>
  <c r="O124" i="16"/>
  <c r="B124" i="16"/>
  <c r="A124" i="16"/>
  <c r="CE124" i="16" s="1"/>
  <c r="CM123" i="16"/>
  <c r="CL123" i="16"/>
  <c r="BW123" i="16"/>
  <c r="AA123" i="16"/>
  <c r="B123" i="16"/>
  <c r="A123" i="16"/>
  <c r="CE123" i="16" s="1"/>
  <c r="CM122" i="16"/>
  <c r="CL122" i="16"/>
  <c r="Z122" i="16" s="1"/>
  <c r="BW122" i="16"/>
  <c r="B122" i="16"/>
  <c r="A122" i="16"/>
  <c r="CD122" i="16" s="1"/>
  <c r="CM121" i="16"/>
  <c r="CL121" i="16"/>
  <c r="Z121" i="16" s="1"/>
  <c r="CJ121" i="16"/>
  <c r="CI121" i="16"/>
  <c r="CH121" i="16"/>
  <c r="CD121" i="16"/>
  <c r="CC121" i="16"/>
  <c r="BW121" i="16"/>
  <c r="Y121" i="16"/>
  <c r="T121" i="16"/>
  <c r="R121" i="16"/>
  <c r="Q121" i="16"/>
  <c r="P121" i="16"/>
  <c r="B121" i="16"/>
  <c r="A121" i="16"/>
  <c r="CG121" i="16" s="1"/>
  <c r="CM120" i="16"/>
  <c r="CL120" i="16"/>
  <c r="W120" i="16" s="1"/>
  <c r="CJ120" i="16"/>
  <c r="CE120" i="16"/>
  <c r="CD120" i="16"/>
  <c r="BW120" i="16"/>
  <c r="Z120" i="16"/>
  <c r="S120" i="16"/>
  <c r="R120" i="16"/>
  <c r="O120" i="16"/>
  <c r="B120" i="16"/>
  <c r="A120" i="16"/>
  <c r="CH120" i="16" s="1"/>
  <c r="CM119" i="16"/>
  <c r="CL119" i="16"/>
  <c r="BW119" i="16"/>
  <c r="Z119" i="16"/>
  <c r="V119" i="16"/>
  <c r="R119" i="16"/>
  <c r="B119" i="16"/>
  <c r="A119" i="16"/>
  <c r="CM118" i="16"/>
  <c r="CL118" i="16"/>
  <c r="S118" i="16" s="1"/>
  <c r="BW118" i="16"/>
  <c r="AK118" i="16"/>
  <c r="AI118" i="16"/>
  <c r="AG118" i="16"/>
  <c r="AE118" i="16"/>
  <c r="AD118" i="16"/>
  <c r="AC118" i="16"/>
  <c r="Z118" i="16"/>
  <c r="Y118" i="16"/>
  <c r="X118" i="16"/>
  <c r="W118" i="16"/>
  <c r="V118" i="16"/>
  <c r="U118" i="16"/>
  <c r="T118" i="16"/>
  <c r="R118" i="16"/>
  <c r="Q118" i="16"/>
  <c r="P118" i="16"/>
  <c r="O118" i="16"/>
  <c r="B118" i="16"/>
  <c r="A118" i="16"/>
  <c r="CG118" i="16" s="1"/>
  <c r="CM117" i="16"/>
  <c r="CL117" i="16"/>
  <c r="S117" i="16" s="1"/>
  <c r="BW117" i="16"/>
  <c r="AF117" i="16"/>
  <c r="AE117" i="16"/>
  <c r="AB117" i="16"/>
  <c r="Z117" i="16"/>
  <c r="X117" i="16"/>
  <c r="W117" i="16"/>
  <c r="V117" i="16"/>
  <c r="U117" i="16"/>
  <c r="T117" i="16"/>
  <c r="R117" i="16"/>
  <c r="P117" i="16"/>
  <c r="O117" i="16"/>
  <c r="B117" i="16"/>
  <c r="A117" i="16"/>
  <c r="CM116" i="16"/>
  <c r="CL116" i="16"/>
  <c r="BW116" i="16"/>
  <c r="Z116" i="16"/>
  <c r="Y116" i="16"/>
  <c r="X116" i="16"/>
  <c r="W116" i="16"/>
  <c r="V116" i="16"/>
  <c r="U116" i="16"/>
  <c r="T116" i="16"/>
  <c r="S116" i="16"/>
  <c r="R116" i="16"/>
  <c r="Q116" i="16"/>
  <c r="P116" i="16"/>
  <c r="O116" i="16"/>
  <c r="B116" i="16"/>
  <c r="A116" i="16"/>
  <c r="CI116" i="16" s="1"/>
  <c r="CM115" i="16"/>
  <c r="CL115" i="16"/>
  <c r="V115" i="16" s="1"/>
  <c r="BW115" i="16"/>
  <c r="Z115" i="16"/>
  <c r="T115" i="16"/>
  <c r="R115" i="16"/>
  <c r="B115" i="16"/>
  <c r="A115" i="16"/>
  <c r="CM114" i="16"/>
  <c r="CL114" i="16"/>
  <c r="R114" i="16" s="1"/>
  <c r="CD114" i="16"/>
  <c r="BW114" i="16"/>
  <c r="AA114" i="16"/>
  <c r="Z114" i="16"/>
  <c r="U114" i="16"/>
  <c r="T114" i="16"/>
  <c r="S114" i="16"/>
  <c r="Q114" i="16"/>
  <c r="B114" i="16"/>
  <c r="A114" i="16"/>
  <c r="CM113" i="16"/>
  <c r="CL113" i="16"/>
  <c r="CJ113" i="16"/>
  <c r="BW113" i="16"/>
  <c r="AJ113" i="16"/>
  <c r="AI113" i="16"/>
  <c r="AH113" i="16"/>
  <c r="AG113" i="16"/>
  <c r="Y113" i="16"/>
  <c r="P113" i="16"/>
  <c r="B113" i="16"/>
  <c r="A113" i="16"/>
  <c r="CM112" i="16"/>
  <c r="CL112" i="16"/>
  <c r="S112" i="16" s="1"/>
  <c r="BW112" i="16"/>
  <c r="AG112" i="16"/>
  <c r="W112" i="16"/>
  <c r="B112" i="16"/>
  <c r="A112" i="16"/>
  <c r="CM111" i="16"/>
  <c r="CL111" i="16"/>
  <c r="W111" i="16" s="1"/>
  <c r="CC111" i="16"/>
  <c r="BW111" i="16"/>
  <c r="AJ111" i="16"/>
  <c r="AI111" i="16"/>
  <c r="AD111" i="16"/>
  <c r="O111" i="16"/>
  <c r="B111" i="16"/>
  <c r="A111" i="16"/>
  <c r="CM110" i="16"/>
  <c r="CL110" i="16"/>
  <c r="BW110" i="16"/>
  <c r="AI110" i="16"/>
  <c r="AF110" i="16"/>
  <c r="AD110" i="16"/>
  <c r="B110" i="16"/>
  <c r="A110" i="16"/>
  <c r="CH110" i="16" s="1"/>
  <c r="CM109" i="16"/>
  <c r="CL109" i="16"/>
  <c r="BW109" i="16"/>
  <c r="T109" i="16"/>
  <c r="R109" i="16"/>
  <c r="B109" i="16"/>
  <c r="A109" i="16"/>
  <c r="CM108" i="16"/>
  <c r="CL108" i="16"/>
  <c r="Y108" i="16" s="1"/>
  <c r="CF108" i="16"/>
  <c r="BW108" i="16"/>
  <c r="AL108" i="16"/>
  <c r="AK108" i="16"/>
  <c r="AJ108" i="16"/>
  <c r="AI108" i="16"/>
  <c r="AG108" i="16"/>
  <c r="AE108" i="16"/>
  <c r="AD108" i="16"/>
  <c r="AC108" i="16"/>
  <c r="AB108" i="16"/>
  <c r="AA108" i="16"/>
  <c r="Z108" i="16"/>
  <c r="X108" i="16"/>
  <c r="S108" i="16"/>
  <c r="R108" i="16"/>
  <c r="Q108" i="16"/>
  <c r="P108" i="16"/>
  <c r="B108" i="16"/>
  <c r="A108" i="16"/>
  <c r="CC108" i="16" s="1"/>
  <c r="CM107" i="16"/>
  <c r="CL107" i="16"/>
  <c r="R107" i="16" s="1"/>
  <c r="BW107" i="16"/>
  <c r="AJ107" i="16"/>
  <c r="AI107" i="16"/>
  <c r="AH107" i="16"/>
  <c r="AF107" i="16"/>
  <c r="AD107" i="16"/>
  <c r="AC107" i="16"/>
  <c r="V107" i="16"/>
  <c r="U107" i="16"/>
  <c r="T107" i="16"/>
  <c r="S107" i="16"/>
  <c r="B107" i="16"/>
  <c r="A107" i="16"/>
  <c r="CE107" i="16" s="1"/>
  <c r="CM106" i="16"/>
  <c r="CL106" i="16"/>
  <c r="Z106" i="16" s="1"/>
  <c r="BW106" i="16"/>
  <c r="AJ106" i="16"/>
  <c r="AI106" i="16"/>
  <c r="AH106" i="16"/>
  <c r="AG106" i="16"/>
  <c r="AB106" i="16"/>
  <c r="AA106" i="16"/>
  <c r="B106" i="16"/>
  <c r="A106" i="16"/>
  <c r="CM105" i="16"/>
  <c r="CL105" i="16"/>
  <c r="X105" i="16" s="1"/>
  <c r="BW105" i="16"/>
  <c r="AH105" i="16"/>
  <c r="AF105" i="16"/>
  <c r="AD105" i="16"/>
  <c r="AB105" i="16"/>
  <c r="AA105" i="16"/>
  <c r="Z105" i="16"/>
  <c r="Y105" i="16"/>
  <c r="T105" i="16"/>
  <c r="R105" i="16"/>
  <c r="Q105" i="16"/>
  <c r="P105" i="16"/>
  <c r="B105" i="16"/>
  <c r="A105" i="16"/>
  <c r="CH105" i="16" s="1"/>
  <c r="CM104" i="16"/>
  <c r="CL104" i="16"/>
  <c r="BW104" i="16"/>
  <c r="B104" i="16"/>
  <c r="A104" i="16"/>
  <c r="CG104" i="16" s="1"/>
  <c r="CM103" i="16"/>
  <c r="CL103" i="16"/>
  <c r="BW103" i="16"/>
  <c r="Z103" i="16"/>
  <c r="Y103" i="16"/>
  <c r="W103" i="16"/>
  <c r="V103" i="16"/>
  <c r="T103" i="16"/>
  <c r="R103" i="16"/>
  <c r="Q103" i="16"/>
  <c r="P103" i="16"/>
  <c r="O103" i="16"/>
  <c r="B103" i="16"/>
  <c r="A103" i="16"/>
  <c r="CM102" i="16"/>
  <c r="CL102" i="16"/>
  <c r="S102" i="16" s="1"/>
  <c r="BW102" i="16"/>
  <c r="Z102" i="16"/>
  <c r="Y102" i="16"/>
  <c r="X102" i="16"/>
  <c r="W102" i="16"/>
  <c r="V102" i="16"/>
  <c r="U102" i="16"/>
  <c r="T102" i="16"/>
  <c r="R102" i="16"/>
  <c r="Q102" i="16"/>
  <c r="P102" i="16"/>
  <c r="O102" i="16"/>
  <c r="B102" i="16"/>
  <c r="A102" i="16"/>
  <c r="CJ102" i="16" s="1"/>
  <c r="CM101" i="16"/>
  <c r="CL101" i="16"/>
  <c r="BW101" i="16"/>
  <c r="AL101" i="16"/>
  <c r="AD101" i="16"/>
  <c r="W101" i="16"/>
  <c r="V101" i="16"/>
  <c r="U101" i="16"/>
  <c r="T101" i="16"/>
  <c r="R101" i="16"/>
  <c r="P101" i="16"/>
  <c r="B101" i="16"/>
  <c r="A101" i="16"/>
  <c r="CJ101" i="16" s="1"/>
  <c r="CM100" i="16"/>
  <c r="CL100" i="16"/>
  <c r="Y100" i="16" s="1"/>
  <c r="CI100" i="16"/>
  <c r="CE100" i="16"/>
  <c r="BW100" i="16"/>
  <c r="AL100" i="16"/>
  <c r="AH100" i="16"/>
  <c r="AG100" i="16"/>
  <c r="AF100" i="16"/>
  <c r="AE100" i="16"/>
  <c r="AD100" i="16"/>
  <c r="AC100" i="16"/>
  <c r="Z100" i="16"/>
  <c r="W100" i="16"/>
  <c r="U100" i="16"/>
  <c r="T100" i="16"/>
  <c r="S100" i="16"/>
  <c r="R100" i="16"/>
  <c r="O100" i="16"/>
  <c r="B100" i="16"/>
  <c r="A100" i="16"/>
  <c r="CG100" i="16" s="1"/>
  <c r="CM99" i="16"/>
  <c r="CL99" i="16"/>
  <c r="S99" i="16" s="1"/>
  <c r="CC99" i="16"/>
  <c r="BW99" i="16"/>
  <c r="AK99" i="16"/>
  <c r="AJ99" i="16"/>
  <c r="AI99" i="16"/>
  <c r="AB99" i="16"/>
  <c r="AA99" i="16"/>
  <c r="Z99" i="16"/>
  <c r="R99" i="16"/>
  <c r="Q99" i="16"/>
  <c r="B99" i="16"/>
  <c r="A99" i="16"/>
  <c r="CM98" i="16"/>
  <c r="CL98" i="16"/>
  <c r="Y98" i="16" s="1"/>
  <c r="BW98" i="16"/>
  <c r="AK98" i="16"/>
  <c r="AC98" i="16"/>
  <c r="Z98" i="16"/>
  <c r="T98" i="16"/>
  <c r="S98" i="16"/>
  <c r="R98" i="16"/>
  <c r="B98" i="16"/>
  <c r="A98" i="16"/>
  <c r="CJ98" i="16" s="1"/>
  <c r="CM97" i="16"/>
  <c r="AK97" i="16" s="1"/>
  <c r="CL97" i="16"/>
  <c r="Y97" i="16" s="1"/>
  <c r="CI97" i="16"/>
  <c r="BW97" i="16"/>
  <c r="R97" i="16"/>
  <c r="O97" i="16"/>
  <c r="B97" i="16"/>
  <c r="A97" i="16"/>
  <c r="CM96" i="16"/>
  <c r="CL96" i="16"/>
  <c r="CH96" i="16"/>
  <c r="CF96" i="16"/>
  <c r="CE96" i="16"/>
  <c r="BW96" i="16"/>
  <c r="Z96" i="16"/>
  <c r="V96" i="16"/>
  <c r="T96" i="16"/>
  <c r="S96" i="16"/>
  <c r="R96" i="16"/>
  <c r="B96" i="16"/>
  <c r="A96" i="16"/>
  <c r="CJ96" i="16" s="1"/>
  <c r="CM95" i="16"/>
  <c r="CL95" i="16"/>
  <c r="R95" i="16" s="1"/>
  <c r="BW95" i="16"/>
  <c r="AK95" i="16"/>
  <c r="AI95" i="16"/>
  <c r="AH95" i="16"/>
  <c r="AG95" i="16"/>
  <c r="AC95" i="16"/>
  <c r="AA95" i="16"/>
  <c r="Z95" i="16"/>
  <c r="Y95" i="16"/>
  <c r="U95" i="16"/>
  <c r="S95" i="16"/>
  <c r="B95" i="16"/>
  <c r="A95" i="16"/>
  <c r="CE95" i="16" s="1"/>
  <c r="CM94" i="16"/>
  <c r="CL94" i="16"/>
  <c r="Y94" i="16" s="1"/>
  <c r="CI94" i="16"/>
  <c r="BW94" i="16"/>
  <c r="AI94" i="16"/>
  <c r="AH94" i="16"/>
  <c r="AG94" i="16"/>
  <c r="AF94" i="16"/>
  <c r="T94" i="16"/>
  <c r="R94" i="16"/>
  <c r="Q94" i="16"/>
  <c r="B94" i="16"/>
  <c r="A94" i="16"/>
  <c r="CH94" i="16" s="1"/>
  <c r="CM93" i="16"/>
  <c r="CL93" i="16"/>
  <c r="U93" i="16" s="1"/>
  <c r="CJ93" i="16"/>
  <c r="CI93" i="16"/>
  <c r="CH93" i="16"/>
  <c r="CE93" i="16"/>
  <c r="CC93" i="16"/>
  <c r="BW93" i="16"/>
  <c r="AG93" i="16"/>
  <c r="AF93" i="16"/>
  <c r="AE93" i="16"/>
  <c r="AA93" i="16"/>
  <c r="Y93" i="16"/>
  <c r="X93" i="16"/>
  <c r="W93" i="16"/>
  <c r="V93" i="16"/>
  <c r="S93" i="16"/>
  <c r="R93" i="16"/>
  <c r="Q93" i="16"/>
  <c r="O93" i="16"/>
  <c r="B93" i="16"/>
  <c r="A93" i="16"/>
  <c r="CG93" i="16" s="1"/>
  <c r="CM92" i="16"/>
  <c r="CL92" i="16"/>
  <c r="Z92" i="16" s="1"/>
  <c r="CI92" i="16"/>
  <c r="CD92" i="16"/>
  <c r="BW92" i="16"/>
  <c r="AL92" i="16"/>
  <c r="AK92" i="16"/>
  <c r="AJ92" i="16"/>
  <c r="AE92" i="16"/>
  <c r="AD92" i="16"/>
  <c r="AC92" i="16"/>
  <c r="AB92" i="16"/>
  <c r="B92" i="16"/>
  <c r="A92" i="16"/>
  <c r="CM91" i="16"/>
  <c r="CL91" i="16"/>
  <c r="BW91" i="16"/>
  <c r="B91" i="16"/>
  <c r="A91" i="16"/>
  <c r="CM90" i="16"/>
  <c r="CL90" i="16"/>
  <c r="W90" i="16" s="1"/>
  <c r="BW90" i="16"/>
  <c r="AL90" i="16"/>
  <c r="AJ90" i="16"/>
  <c r="AF90" i="16"/>
  <c r="AD90" i="16"/>
  <c r="AB90" i="16"/>
  <c r="Z90" i="16"/>
  <c r="Y90" i="16"/>
  <c r="X90" i="16"/>
  <c r="V90" i="16"/>
  <c r="U90" i="16"/>
  <c r="S90" i="16"/>
  <c r="R90" i="16"/>
  <c r="Q90" i="16"/>
  <c r="P90" i="16"/>
  <c r="B90" i="16"/>
  <c r="A90" i="16"/>
  <c r="CM89" i="16"/>
  <c r="CL89" i="16"/>
  <c r="Y89" i="16" s="1"/>
  <c r="CF89" i="16"/>
  <c r="CE89" i="16"/>
  <c r="BW89" i="16"/>
  <c r="W89" i="16"/>
  <c r="U89" i="16"/>
  <c r="T89" i="16"/>
  <c r="S89" i="16"/>
  <c r="B89" i="16"/>
  <c r="A89" i="16"/>
  <c r="CG89" i="16" s="1"/>
  <c r="CM88" i="16"/>
  <c r="CL88" i="16"/>
  <c r="Y88" i="16" s="1"/>
  <c r="CD88" i="16"/>
  <c r="BW88" i="16"/>
  <c r="AI88" i="16"/>
  <c r="AH88" i="16"/>
  <c r="AG88" i="16"/>
  <c r="Z88" i="16"/>
  <c r="B88" i="16"/>
  <c r="A88" i="16"/>
  <c r="CJ88" i="16" s="1"/>
  <c r="CM87" i="16"/>
  <c r="CL87" i="16"/>
  <c r="BW87" i="16"/>
  <c r="Z87" i="16"/>
  <c r="Y87" i="16"/>
  <c r="X87" i="16"/>
  <c r="U87" i="16"/>
  <c r="B87" i="16"/>
  <c r="A87" i="16"/>
  <c r="CJ87" i="16" s="1"/>
  <c r="CM86" i="16"/>
  <c r="CL86" i="16"/>
  <c r="Q86" i="16" s="1"/>
  <c r="CF86" i="16"/>
  <c r="CD86" i="16"/>
  <c r="BW86" i="16"/>
  <c r="AJ86" i="16"/>
  <c r="AH86" i="16"/>
  <c r="AE86" i="16"/>
  <c r="AB86" i="16"/>
  <c r="AA86" i="16"/>
  <c r="Z86" i="16"/>
  <c r="B86" i="16"/>
  <c r="A86" i="16"/>
  <c r="CH86" i="16" s="1"/>
  <c r="CM85" i="16"/>
  <c r="CL85" i="16"/>
  <c r="U85" i="16" s="1"/>
  <c r="BW85" i="16"/>
  <c r="X85" i="16"/>
  <c r="W85" i="16"/>
  <c r="B85" i="16"/>
  <c r="A85" i="16"/>
  <c r="CM84" i="16"/>
  <c r="CL84" i="16"/>
  <c r="BW84" i="16"/>
  <c r="AK84" i="16"/>
  <c r="AJ84" i="16"/>
  <c r="AI84" i="16"/>
  <c r="AH84" i="16"/>
  <c r="AF84" i="16"/>
  <c r="AC84" i="16"/>
  <c r="AB84" i="16"/>
  <c r="AA84" i="16"/>
  <c r="Z84" i="16"/>
  <c r="X84" i="16"/>
  <c r="W84" i="16"/>
  <c r="R84" i="16"/>
  <c r="P84" i="16"/>
  <c r="O84" i="16"/>
  <c r="B84" i="16"/>
  <c r="A84" i="16"/>
  <c r="CH84" i="16" s="1"/>
  <c r="CM83" i="16"/>
  <c r="CL83" i="16"/>
  <c r="S83" i="16" s="1"/>
  <c r="BW83" i="16"/>
  <c r="Z83" i="16"/>
  <c r="X83" i="16"/>
  <c r="W83" i="16"/>
  <c r="V83" i="16"/>
  <c r="U83" i="16"/>
  <c r="T83" i="16"/>
  <c r="R83" i="16"/>
  <c r="P83" i="16"/>
  <c r="O83" i="16"/>
  <c r="B83" i="16"/>
  <c r="A83" i="16"/>
  <c r="CM82" i="16"/>
  <c r="CL82" i="16"/>
  <c r="BW82" i="16"/>
  <c r="AL82" i="16"/>
  <c r="AK82" i="16"/>
  <c r="AJ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B82" i="16"/>
  <c r="A82" i="16"/>
  <c r="CG82" i="16" s="1"/>
  <c r="CM81" i="16"/>
  <c r="CL81" i="16"/>
  <c r="Z81" i="16" s="1"/>
  <c r="CI81" i="16"/>
  <c r="CG81" i="16"/>
  <c r="BW81" i="16"/>
  <c r="AK81" i="16"/>
  <c r="AJ81" i="16"/>
  <c r="T81" i="16"/>
  <c r="S81" i="16"/>
  <c r="B81" i="16"/>
  <c r="A81" i="16"/>
  <c r="CF81" i="16" s="1"/>
  <c r="CM80" i="16"/>
  <c r="CL80" i="16"/>
  <c r="BW80" i="16"/>
  <c r="AG80" i="16"/>
  <c r="Y80" i="16"/>
  <c r="V80" i="16"/>
  <c r="U80" i="16"/>
  <c r="T80" i="16"/>
  <c r="B80" i="16"/>
  <c r="A80" i="16"/>
  <c r="CM79" i="16"/>
  <c r="CL79" i="16"/>
  <c r="Y79" i="16" s="1"/>
  <c r="BW79" i="16"/>
  <c r="Z79" i="16"/>
  <c r="P79" i="16"/>
  <c r="B79" i="16"/>
  <c r="A79" i="16"/>
  <c r="CG79" i="16" s="1"/>
  <c r="CM78" i="16"/>
  <c r="CL78" i="16"/>
  <c r="W78" i="16" s="1"/>
  <c r="BW78" i="16"/>
  <c r="Z78" i="16"/>
  <c r="Y78" i="16"/>
  <c r="X78" i="16"/>
  <c r="P78" i="16"/>
  <c r="O78" i="16"/>
  <c r="B78" i="16"/>
  <c r="A78" i="16"/>
  <c r="CM77" i="16"/>
  <c r="CL77" i="16"/>
  <c r="CD77" i="16"/>
  <c r="CC77" i="16"/>
  <c r="BW77" i="16"/>
  <c r="AL77" i="16"/>
  <c r="Q77" i="16"/>
  <c r="P77" i="16"/>
  <c r="B77" i="16"/>
  <c r="A77" i="16"/>
  <c r="CG77" i="16" s="1"/>
  <c r="CM76" i="16"/>
  <c r="CL76" i="16"/>
  <c r="W76" i="16" s="1"/>
  <c r="BW76" i="16"/>
  <c r="AL76" i="16"/>
  <c r="AK76" i="16"/>
  <c r="AD76" i="16"/>
  <c r="V76" i="16"/>
  <c r="U76" i="16"/>
  <c r="R76" i="16"/>
  <c r="B76" i="16"/>
  <c r="A76" i="16"/>
  <c r="CJ76" i="16" s="1"/>
  <c r="CM75" i="16"/>
  <c r="CL75" i="16"/>
  <c r="X75" i="16" s="1"/>
  <c r="CG75" i="16"/>
  <c r="CF75" i="16"/>
  <c r="CC75" i="16"/>
  <c r="BW75" i="16"/>
  <c r="AE75" i="16"/>
  <c r="Z75" i="16"/>
  <c r="Y75" i="16"/>
  <c r="T75" i="16"/>
  <c r="S75" i="16"/>
  <c r="R75" i="16"/>
  <c r="Q75" i="16"/>
  <c r="B75" i="16"/>
  <c r="A75" i="16"/>
  <c r="CJ75" i="16" s="1"/>
  <c r="CM74" i="16"/>
  <c r="CL74" i="16"/>
  <c r="Z74" i="16" s="1"/>
  <c r="CH74" i="16"/>
  <c r="CF74" i="16"/>
  <c r="BW74" i="16"/>
  <c r="AJ74" i="16"/>
  <c r="AI74" i="16"/>
  <c r="AB74" i="16"/>
  <c r="AA74" i="16"/>
  <c r="U74" i="16"/>
  <c r="T74" i="16"/>
  <c r="S74" i="16"/>
  <c r="B74" i="16"/>
  <c r="A74" i="16"/>
  <c r="CM73" i="16"/>
  <c r="CL73" i="16"/>
  <c r="BW73" i="16"/>
  <c r="W73" i="16"/>
  <c r="B73" i="16"/>
  <c r="A73" i="16"/>
  <c r="CM72" i="16"/>
  <c r="CL72" i="16"/>
  <c r="Q72" i="16" s="1"/>
  <c r="BW72" i="16"/>
  <c r="AA72" i="16"/>
  <c r="B72" i="16"/>
  <c r="A72" i="16"/>
  <c r="CM71" i="16"/>
  <c r="CL71" i="16"/>
  <c r="Y71" i="16" s="1"/>
  <c r="BW71" i="16"/>
  <c r="AA71" i="16"/>
  <c r="Z71" i="16"/>
  <c r="V71" i="16"/>
  <c r="U71" i="16"/>
  <c r="T71" i="16"/>
  <c r="S71" i="16"/>
  <c r="R71" i="16"/>
  <c r="B71" i="16"/>
  <c r="A71" i="16"/>
  <c r="CG71" i="16" s="1"/>
  <c r="CM70" i="16"/>
  <c r="CL70" i="16"/>
  <c r="BW70" i="16"/>
  <c r="AD70" i="16"/>
  <c r="AA70" i="16"/>
  <c r="R70" i="16"/>
  <c r="Q70" i="16"/>
  <c r="B70" i="16"/>
  <c r="A70" i="16"/>
  <c r="CM69" i="16"/>
  <c r="CL69" i="16"/>
  <c r="U69" i="16" s="1"/>
  <c r="BW69" i="16"/>
  <c r="AK69" i="16"/>
  <c r="AJ69" i="16"/>
  <c r="X69" i="16"/>
  <c r="W69" i="16"/>
  <c r="V69" i="16"/>
  <c r="P69" i="16"/>
  <c r="O69" i="16"/>
  <c r="B69" i="16"/>
  <c r="A69" i="16"/>
  <c r="CI69" i="16" s="1"/>
  <c r="CM68" i="16"/>
  <c r="CL68" i="16"/>
  <c r="Y68" i="16" s="1"/>
  <c r="BW68" i="16"/>
  <c r="AL68" i="16"/>
  <c r="AK68" i="16"/>
  <c r="AI68" i="16"/>
  <c r="AC68" i="16"/>
  <c r="Z68" i="16"/>
  <c r="X68" i="16"/>
  <c r="W68" i="16"/>
  <c r="V68" i="16"/>
  <c r="U68" i="16"/>
  <c r="T68" i="16"/>
  <c r="S68" i="16"/>
  <c r="R68" i="16"/>
  <c r="P68" i="16"/>
  <c r="O68" i="16"/>
  <c r="B68" i="16"/>
  <c r="A68" i="16"/>
  <c r="CM67" i="16"/>
  <c r="CL67" i="16"/>
  <c r="BW67" i="16"/>
  <c r="B67" i="16"/>
  <c r="A67" i="16"/>
  <c r="CE67" i="16" s="1"/>
  <c r="CM66" i="16"/>
  <c r="CL66" i="16"/>
  <c r="CB66" i="16"/>
  <c r="CA66" i="16"/>
  <c r="BZ66" i="16"/>
  <c r="BY66" i="16"/>
  <c r="BX66" i="16"/>
  <c r="BW66" i="16"/>
  <c r="B66" i="16"/>
  <c r="A66" i="16"/>
  <c r="CD66" i="16" s="1"/>
  <c r="CM65" i="16"/>
  <c r="CL65" i="16"/>
  <c r="U65" i="16" s="1"/>
  <c r="BW65" i="16"/>
  <c r="AF65" i="16"/>
  <c r="AE65" i="16"/>
  <c r="Z65" i="16"/>
  <c r="Y65" i="16"/>
  <c r="X65" i="16"/>
  <c r="W65" i="16"/>
  <c r="V65" i="16"/>
  <c r="R65" i="16"/>
  <c r="Q65" i="16"/>
  <c r="P65" i="16"/>
  <c r="O65" i="16"/>
  <c r="B65" i="16"/>
  <c r="A65" i="16"/>
  <c r="CM64" i="16"/>
  <c r="AB64" i="16" s="1"/>
  <c r="CL64" i="16"/>
  <c r="Y64" i="16" s="1"/>
  <c r="BW64" i="16"/>
  <c r="Z64" i="16"/>
  <c r="X64" i="16"/>
  <c r="W64" i="16"/>
  <c r="V64" i="16"/>
  <c r="U64" i="16"/>
  <c r="T64" i="16"/>
  <c r="S64" i="16"/>
  <c r="R64" i="16"/>
  <c r="P64" i="16"/>
  <c r="O64" i="16"/>
  <c r="B64" i="16"/>
  <c r="A64" i="16"/>
  <c r="CM63" i="16"/>
  <c r="CL63" i="16"/>
  <c r="Z63" i="16" s="1"/>
  <c r="BW63" i="16"/>
  <c r="AA63" i="16"/>
  <c r="B63" i="16"/>
  <c r="A63" i="16"/>
  <c r="CE63" i="16" s="1"/>
  <c r="CM62" i="16"/>
  <c r="CL62" i="16"/>
  <c r="BW62" i="16"/>
  <c r="B62" i="16"/>
  <c r="A62" i="16"/>
  <c r="CJ62" i="16" s="1"/>
  <c r="CM61" i="16"/>
  <c r="CL61" i="16"/>
  <c r="BW61" i="16"/>
  <c r="Z61" i="16"/>
  <c r="Y61" i="16"/>
  <c r="X61" i="16"/>
  <c r="S61" i="16"/>
  <c r="R61" i="16"/>
  <c r="Q61" i="16"/>
  <c r="P61" i="16"/>
  <c r="B61" i="16"/>
  <c r="A61" i="16"/>
  <c r="CM60" i="16"/>
  <c r="CL60" i="16"/>
  <c r="Y60" i="16" s="1"/>
  <c r="CI60" i="16"/>
  <c r="CH60" i="16"/>
  <c r="BW60" i="16"/>
  <c r="AE60" i="16"/>
  <c r="AA60" i="16"/>
  <c r="Z60" i="16"/>
  <c r="B60" i="16"/>
  <c r="A60" i="16"/>
  <c r="CG60" i="16" s="1"/>
  <c r="CM59" i="16"/>
  <c r="CL59" i="16"/>
  <c r="BW59" i="16"/>
  <c r="W59" i="16"/>
  <c r="B59" i="16"/>
  <c r="A59" i="16"/>
  <c r="CG59" i="16" s="1"/>
  <c r="CM58" i="16"/>
  <c r="CL58" i="16"/>
  <c r="X58" i="16" s="1"/>
  <c r="BW58" i="16"/>
  <c r="AI58" i="16"/>
  <c r="Y58" i="16"/>
  <c r="O58" i="16"/>
  <c r="B58" i="16"/>
  <c r="A58" i="16"/>
  <c r="CJ58" i="16" s="1"/>
  <c r="CM57" i="16"/>
  <c r="CL57" i="16"/>
  <c r="BW57" i="16"/>
  <c r="AE57" i="16"/>
  <c r="AD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B57" i="16"/>
  <c r="A57" i="16"/>
  <c r="CG57" i="16" s="1"/>
  <c r="CM56" i="16"/>
  <c r="CL56" i="16"/>
  <c r="Y56" i="16" s="1"/>
  <c r="CH56" i="16"/>
  <c r="CF56" i="16"/>
  <c r="BW56" i="16"/>
  <c r="AL56" i="16"/>
  <c r="AB56" i="16"/>
  <c r="U56" i="16"/>
  <c r="T56" i="16"/>
  <c r="S56" i="16"/>
  <c r="B56" i="16"/>
  <c r="A56" i="16"/>
  <c r="CM55" i="16"/>
  <c r="CL55" i="16"/>
  <c r="CG55" i="16"/>
  <c r="CF55" i="16"/>
  <c r="BW55" i="16"/>
  <c r="U55" i="16"/>
  <c r="T55" i="16"/>
  <c r="B55" i="16"/>
  <c r="A55" i="16"/>
  <c r="CE55" i="16" s="1"/>
  <c r="CM54" i="16"/>
  <c r="CL54" i="16"/>
  <c r="Z54" i="16" s="1"/>
  <c r="CC54" i="16"/>
  <c r="BW54" i="16"/>
  <c r="AB54" i="16"/>
  <c r="AA54" i="16"/>
  <c r="B54" i="16"/>
  <c r="A54" i="16"/>
  <c r="CJ54" i="16" s="1"/>
  <c r="CM53" i="16"/>
  <c r="CL53" i="16"/>
  <c r="BW53" i="16"/>
  <c r="B53" i="16"/>
  <c r="A53" i="16"/>
  <c r="CD53" i="16" s="1"/>
  <c r="CM52" i="16"/>
  <c r="CL52" i="16"/>
  <c r="CE52" i="16"/>
  <c r="CD52" i="16"/>
  <c r="CC52" i="16"/>
  <c r="BW52" i="16"/>
  <c r="AI52" i="16"/>
  <c r="AH52" i="16"/>
  <c r="AF52" i="16"/>
  <c r="AE52" i="16"/>
  <c r="AA52" i="16"/>
  <c r="Z52" i="16"/>
  <c r="Y52" i="16"/>
  <c r="X52" i="16"/>
  <c r="W52" i="16"/>
  <c r="S52" i="16"/>
  <c r="Q52" i="16"/>
  <c r="P52" i="16"/>
  <c r="O52" i="16"/>
  <c r="B52" i="16"/>
  <c r="A52" i="16"/>
  <c r="CG52" i="16" s="1"/>
  <c r="CM51" i="16"/>
  <c r="CL51" i="16"/>
  <c r="R51" i="16" s="1"/>
  <c r="CE51" i="16"/>
  <c r="CC51" i="16"/>
  <c r="BW51" i="16"/>
  <c r="O51" i="16"/>
  <c r="B51" i="16"/>
  <c r="A51" i="16"/>
  <c r="CG51" i="16" s="1"/>
  <c r="CM50" i="16"/>
  <c r="CL50" i="16"/>
  <c r="T50" i="16" s="1"/>
  <c r="BW50" i="16"/>
  <c r="AK50" i="16"/>
  <c r="AJ50" i="16"/>
  <c r="AD50" i="16"/>
  <c r="AC50" i="16"/>
  <c r="AB50" i="16"/>
  <c r="Y50" i="16"/>
  <c r="W50" i="16"/>
  <c r="V50" i="16"/>
  <c r="U50" i="16"/>
  <c r="R50" i="16"/>
  <c r="Q50" i="16"/>
  <c r="O50" i="16"/>
  <c r="B50" i="16"/>
  <c r="A50" i="16"/>
  <c r="CI50" i="16" s="1"/>
  <c r="CM49" i="16"/>
  <c r="CL49" i="16"/>
  <c r="BW49" i="16"/>
  <c r="AL49" i="16"/>
  <c r="AE49" i="16"/>
  <c r="AD49" i="16"/>
  <c r="W49" i="16"/>
  <c r="V49" i="16"/>
  <c r="U49" i="16"/>
  <c r="O49" i="16"/>
  <c r="B49" i="16"/>
  <c r="A49" i="16"/>
  <c r="CM48" i="16"/>
  <c r="CL48" i="16"/>
  <c r="Y48" i="16" s="1"/>
  <c r="CE48" i="16"/>
  <c r="BW48" i="16"/>
  <c r="AJ48" i="16"/>
  <c r="AC48" i="16"/>
  <c r="AB48" i="16"/>
  <c r="Z48" i="16"/>
  <c r="X48" i="16"/>
  <c r="W48" i="16"/>
  <c r="V48" i="16"/>
  <c r="U48" i="16"/>
  <c r="T48" i="16"/>
  <c r="S48" i="16"/>
  <c r="R48" i="16"/>
  <c r="P48" i="16"/>
  <c r="O48" i="16"/>
  <c r="B48" i="16"/>
  <c r="A48" i="16"/>
  <c r="CM47" i="16"/>
  <c r="CL47" i="16"/>
  <c r="BW47" i="16"/>
  <c r="AK47" i="16"/>
  <c r="B47" i="16"/>
  <c r="A47" i="16"/>
  <c r="CM46" i="16"/>
  <c r="CL46" i="16"/>
  <c r="BW46" i="16"/>
  <c r="Z46" i="16"/>
  <c r="Y46" i="16"/>
  <c r="Q46" i="16"/>
  <c r="B46" i="16"/>
  <c r="A46" i="16"/>
  <c r="CM45" i="16"/>
  <c r="CL45" i="16"/>
  <c r="Y45" i="16" s="1"/>
  <c r="BW45" i="16"/>
  <c r="AI45" i="16"/>
  <c r="AH45" i="16"/>
  <c r="AG45" i="16"/>
  <c r="AF45" i="16"/>
  <c r="X45" i="16"/>
  <c r="S45" i="16"/>
  <c r="R45" i="16"/>
  <c r="B45" i="16"/>
  <c r="A45" i="16"/>
  <c r="CM44" i="16"/>
  <c r="CL44" i="16"/>
  <c r="W44" i="16" s="1"/>
  <c r="BW44" i="16"/>
  <c r="AA44" i="16"/>
  <c r="Z44" i="16"/>
  <c r="Q44" i="16"/>
  <c r="P44" i="16"/>
  <c r="O44" i="16"/>
  <c r="B44" i="16"/>
  <c r="A44" i="16"/>
  <c r="CM43" i="16"/>
  <c r="CL43" i="16"/>
  <c r="P43" i="16" s="1"/>
  <c r="CJ43" i="16"/>
  <c r="CI43" i="16"/>
  <c r="BW43" i="16"/>
  <c r="X43" i="16"/>
  <c r="B43" i="16"/>
  <c r="A43" i="16"/>
  <c r="CG43" i="16" s="1"/>
  <c r="CM42" i="16"/>
  <c r="CL42" i="16"/>
  <c r="BW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O42" i="16"/>
  <c r="B42" i="16"/>
  <c r="A42" i="16"/>
  <c r="CM41" i="16"/>
  <c r="CL41" i="16"/>
  <c r="CI41" i="16"/>
  <c r="CG41" i="16"/>
  <c r="CF41" i="16"/>
  <c r="BW41" i="16"/>
  <c r="AJ41" i="16"/>
  <c r="AI41" i="16"/>
  <c r="AG41" i="16"/>
  <c r="AF41" i="16"/>
  <c r="AE41" i="16"/>
  <c r="AD41" i="16"/>
  <c r="AC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B41" i="16"/>
  <c r="A41" i="16"/>
  <c r="CM40" i="16"/>
  <c r="CL40" i="16"/>
  <c r="Y40" i="16" s="1"/>
  <c r="CI40" i="16"/>
  <c r="CH40" i="16"/>
  <c r="CE40" i="16"/>
  <c r="BW40" i="16"/>
  <c r="AL40" i="16"/>
  <c r="AK40" i="16"/>
  <c r="AJ40" i="16"/>
  <c r="AB40" i="16"/>
  <c r="AA40" i="16"/>
  <c r="Z40" i="16"/>
  <c r="X40" i="16"/>
  <c r="W40" i="16"/>
  <c r="V40" i="16"/>
  <c r="T40" i="16"/>
  <c r="S40" i="16"/>
  <c r="R40" i="16"/>
  <c r="P40" i="16"/>
  <c r="O40" i="16"/>
  <c r="B40" i="16"/>
  <c r="A40" i="16"/>
  <c r="CM39" i="16"/>
  <c r="CL39" i="16"/>
  <c r="S39" i="16" s="1"/>
  <c r="BW39" i="16"/>
  <c r="AL39" i="16"/>
  <c r="AJ39" i="16"/>
  <c r="AI39" i="16"/>
  <c r="AH39" i="16"/>
  <c r="AD39" i="16"/>
  <c r="AA39" i="16"/>
  <c r="Z39" i="16"/>
  <c r="V39" i="16"/>
  <c r="U39" i="16"/>
  <c r="T39" i="16"/>
  <c r="B39" i="16"/>
  <c r="A39" i="16"/>
  <c r="CF39" i="16" s="1"/>
  <c r="CM38" i="16"/>
  <c r="CL38" i="16"/>
  <c r="Y38" i="16" s="1"/>
  <c r="BW38" i="16"/>
  <c r="AA38" i="16"/>
  <c r="Z38" i="16"/>
  <c r="B38" i="16"/>
  <c r="A38" i="16"/>
  <c r="CM37" i="16"/>
  <c r="CL37" i="16"/>
  <c r="R37" i="16" s="1"/>
  <c r="CJ37" i="16"/>
  <c r="BW37" i="16"/>
  <c r="AA37" i="16"/>
  <c r="Y37" i="16"/>
  <c r="B37" i="16"/>
  <c r="A37" i="16"/>
  <c r="CI37" i="16" s="1"/>
  <c r="CM36" i="16"/>
  <c r="CL36" i="16"/>
  <c r="BW36" i="16"/>
  <c r="AI36" i="16"/>
  <c r="AH36" i="16"/>
  <c r="AG36" i="16"/>
  <c r="AF36" i="16"/>
  <c r="AE36" i="16"/>
  <c r="AA36" i="16"/>
  <c r="Z36" i="16"/>
  <c r="Y36" i="16"/>
  <c r="X36" i="16"/>
  <c r="W36" i="16"/>
  <c r="S36" i="16"/>
  <c r="Q36" i="16"/>
  <c r="P36" i="16"/>
  <c r="O36" i="16"/>
  <c r="B36" i="16"/>
  <c r="A36" i="16"/>
  <c r="CG36" i="16" s="1"/>
  <c r="CM35" i="16"/>
  <c r="CL35" i="16"/>
  <c r="BW35" i="16"/>
  <c r="Z35" i="16"/>
  <c r="O35" i="16"/>
  <c r="B35" i="16"/>
  <c r="A35" i="16"/>
  <c r="CG35" i="16" s="1"/>
  <c r="CM34" i="16"/>
  <c r="CL34" i="16"/>
  <c r="T34" i="16" s="1"/>
  <c r="BW34" i="16"/>
  <c r="AL34" i="16"/>
  <c r="AK34" i="16"/>
  <c r="AJ34" i="16"/>
  <c r="AI34" i="16"/>
  <c r="AH34" i="16"/>
  <c r="AG34" i="16"/>
  <c r="AE34" i="16"/>
  <c r="AD34" i="16"/>
  <c r="AC34" i="16"/>
  <c r="AB34" i="16"/>
  <c r="AA34" i="16"/>
  <c r="Z34" i="16"/>
  <c r="Y34" i="16"/>
  <c r="X34" i="16"/>
  <c r="W34" i="16"/>
  <c r="V34" i="16"/>
  <c r="U34" i="16"/>
  <c r="R34" i="16"/>
  <c r="Q34" i="16"/>
  <c r="P34" i="16"/>
  <c r="O34" i="16"/>
  <c r="B34" i="16"/>
  <c r="A34" i="16"/>
  <c r="CC34" i="16" s="1"/>
  <c r="CM33" i="16"/>
  <c r="CL33" i="16"/>
  <c r="U33" i="16" s="1"/>
  <c r="BW33" i="16"/>
  <c r="AJ33" i="16"/>
  <c r="AI33" i="16"/>
  <c r="AF33" i="16"/>
  <c r="AE33" i="16"/>
  <c r="W33" i="16"/>
  <c r="V33" i="16"/>
  <c r="O33" i="16"/>
  <c r="B33" i="16"/>
  <c r="A33" i="16"/>
  <c r="CF33" i="16" s="1"/>
  <c r="CM32" i="16"/>
  <c r="CL32" i="16"/>
  <c r="Y32" i="16" s="1"/>
  <c r="BW32" i="16"/>
  <c r="AL32" i="16"/>
  <c r="AK32" i="16"/>
  <c r="AI32" i="16"/>
  <c r="AE32" i="16"/>
  <c r="AD32" i="16"/>
  <c r="AC32" i="16"/>
  <c r="AB32" i="16"/>
  <c r="AA32" i="16"/>
  <c r="Z32" i="16"/>
  <c r="X32" i="16"/>
  <c r="W32" i="16"/>
  <c r="V32" i="16"/>
  <c r="U32" i="16"/>
  <c r="T32" i="16"/>
  <c r="S32" i="16"/>
  <c r="R32" i="16"/>
  <c r="P32" i="16"/>
  <c r="O32" i="16"/>
  <c r="B32" i="16"/>
  <c r="A32" i="16"/>
  <c r="CH32" i="16" s="1"/>
  <c r="CM31" i="16"/>
  <c r="CL31" i="16"/>
  <c r="Z31" i="16" s="1"/>
  <c r="BW31" i="16"/>
  <c r="AA31" i="16"/>
  <c r="B31" i="16"/>
  <c r="A31" i="16"/>
  <c r="CE31" i="16" s="1"/>
  <c r="CM30" i="16"/>
  <c r="CL30" i="16"/>
  <c r="CG30" i="16"/>
  <c r="CF30" i="16"/>
  <c r="CE30" i="16"/>
  <c r="BW30" i="16"/>
  <c r="BW318" i="16" s="1"/>
  <c r="BW360" i="16" s="1"/>
  <c r="Z30" i="16"/>
  <c r="Y30" i="16"/>
  <c r="V30" i="16"/>
  <c r="U30" i="16"/>
  <c r="T30" i="16"/>
  <c r="S30" i="16"/>
  <c r="B30" i="16"/>
  <c r="A30" i="16"/>
  <c r="CH30" i="16" s="1"/>
  <c r="CM29" i="16"/>
  <c r="CL29" i="16"/>
  <c r="BW29" i="16"/>
  <c r="AK29" i="16"/>
  <c r="AJ29" i="16"/>
  <c r="AH29" i="16"/>
  <c r="Z29" i="16"/>
  <c r="Y29" i="16"/>
  <c r="X29" i="16"/>
  <c r="P29" i="16"/>
  <c r="B29" i="16"/>
  <c r="A29" i="16"/>
  <c r="CJ29" i="16" s="1"/>
  <c r="CM28" i="16"/>
  <c r="CL28" i="16"/>
  <c r="BW28" i="16"/>
  <c r="BW317" i="16" s="1"/>
  <c r="BW339" i="16" s="1"/>
  <c r="AI28" i="16"/>
  <c r="Z28" i="16"/>
  <c r="Y28" i="16"/>
  <c r="X28" i="16"/>
  <c r="W28" i="16"/>
  <c r="T28" i="16"/>
  <c r="S28" i="16"/>
  <c r="Q28" i="16"/>
  <c r="P28" i="16"/>
  <c r="O28" i="16"/>
  <c r="B28" i="16"/>
  <c r="A28" i="16"/>
  <c r="CJ28" i="16" s="1"/>
  <c r="CM27" i="16"/>
  <c r="CL27" i="16"/>
  <c r="V27" i="16" s="1"/>
  <c r="V350" i="16" s="1"/>
  <c r="CD27" i="16"/>
  <c r="CC27" i="16"/>
  <c r="BW27" i="16"/>
  <c r="BW350" i="16" s="1"/>
  <c r="B27" i="16"/>
  <c r="A27" i="16"/>
  <c r="CG27" i="16" s="1"/>
  <c r="CM26" i="16"/>
  <c r="CL26" i="16"/>
  <c r="X26" i="16" s="1"/>
  <c r="X349" i="16" s="1"/>
  <c r="BW26" i="16"/>
  <c r="BW349" i="16" s="1"/>
  <c r="AG26" i="16"/>
  <c r="AG349" i="16" s="1"/>
  <c r="AD26" i="16"/>
  <c r="AD349" i="16" s="1"/>
  <c r="B26" i="16"/>
  <c r="A26" i="16"/>
  <c r="CC26" i="16" s="1"/>
  <c r="CM25" i="16"/>
  <c r="CL25" i="16"/>
  <c r="T25" i="16" s="1"/>
  <c r="BW25" i="16"/>
  <c r="AD25" i="16"/>
  <c r="Z25" i="16"/>
  <c r="Y25" i="16"/>
  <c r="X25" i="16"/>
  <c r="W25" i="16"/>
  <c r="V25" i="16"/>
  <c r="U25" i="16"/>
  <c r="S25" i="16"/>
  <c r="R25" i="16"/>
  <c r="Q25" i="16"/>
  <c r="P25" i="16"/>
  <c r="O25" i="16"/>
  <c r="B25" i="16"/>
  <c r="A25" i="16"/>
  <c r="CF25" i="16" s="1"/>
  <c r="CM24" i="16"/>
  <c r="CL24" i="16"/>
  <c r="Y24" i="16" s="1"/>
  <c r="BW24" i="16"/>
  <c r="AL24" i="16"/>
  <c r="AK24" i="16"/>
  <c r="AA24" i="16"/>
  <c r="Z24" i="16"/>
  <c r="X24" i="16"/>
  <c r="W24" i="16"/>
  <c r="V24" i="16"/>
  <c r="U24" i="16"/>
  <c r="T24" i="16"/>
  <c r="S24" i="16"/>
  <c r="R24" i="16"/>
  <c r="P24" i="16"/>
  <c r="O24" i="16"/>
  <c r="B24" i="16"/>
  <c r="A24" i="16"/>
  <c r="CI24" i="16" s="1"/>
  <c r="CM23" i="16"/>
  <c r="CL23" i="16"/>
  <c r="BW23" i="16"/>
  <c r="AI23" i="16"/>
  <c r="AD23" i="16"/>
  <c r="AA23" i="16"/>
  <c r="Z23" i="16"/>
  <c r="W23" i="16"/>
  <c r="V23" i="16"/>
  <c r="U23" i="16"/>
  <c r="T23" i="16"/>
  <c r="B23" i="16"/>
  <c r="A23" i="16"/>
  <c r="CI23" i="16" s="1"/>
  <c r="CM22" i="16"/>
  <c r="CL22" i="16"/>
  <c r="BW22" i="16"/>
  <c r="Z22" i="16"/>
  <c r="Y22" i="16"/>
  <c r="B22" i="16"/>
  <c r="A22" i="16"/>
  <c r="CM21" i="16"/>
  <c r="CL21" i="16"/>
  <c r="BW21" i="16"/>
  <c r="BW346" i="16" s="1"/>
  <c r="AK21" i="16"/>
  <c r="AK346" i="16" s="1"/>
  <c r="AJ21" i="16"/>
  <c r="AJ346" i="16" s="1"/>
  <c r="AI21" i="16"/>
  <c r="AI346" i="16" s="1"/>
  <c r="AH21" i="16"/>
  <c r="AH346" i="16" s="1"/>
  <c r="AG21" i="16"/>
  <c r="AG346" i="16" s="1"/>
  <c r="AF21" i="16"/>
  <c r="AF346" i="16" s="1"/>
  <c r="AC21" i="16"/>
  <c r="AC346" i="16" s="1"/>
  <c r="AB21" i="16"/>
  <c r="AB346" i="16" s="1"/>
  <c r="AA21" i="16"/>
  <c r="AA346" i="16" s="1"/>
  <c r="Z21" i="16"/>
  <c r="Z346" i="16" s="1"/>
  <c r="Y21" i="16"/>
  <c r="Y346" i="16" s="1"/>
  <c r="X21" i="16"/>
  <c r="X346" i="16" s="1"/>
  <c r="U21" i="16"/>
  <c r="U346" i="16" s="1"/>
  <c r="T21" i="16"/>
  <c r="T346" i="16" s="1"/>
  <c r="S21" i="16"/>
  <c r="S346" i="16" s="1"/>
  <c r="R21" i="16"/>
  <c r="R346" i="16" s="1"/>
  <c r="P21" i="16"/>
  <c r="P346" i="16" s="1"/>
  <c r="B21" i="16"/>
  <c r="A21" i="16"/>
  <c r="CD21" i="16" s="1"/>
  <c r="CM20" i="16"/>
  <c r="CL20" i="16"/>
  <c r="S20" i="16" s="1"/>
  <c r="S345" i="16" s="1"/>
  <c r="BW20" i="16"/>
  <c r="BW345" i="16" s="1"/>
  <c r="Z20" i="16"/>
  <c r="Z345" i="16" s="1"/>
  <c r="Y20" i="16"/>
  <c r="Y345" i="16" s="1"/>
  <c r="Q20" i="16"/>
  <c r="Q345" i="16" s="1"/>
  <c r="B20" i="16"/>
  <c r="A20" i="16"/>
  <c r="CE20" i="16" s="1"/>
  <c r="CM19" i="16"/>
  <c r="CL19" i="16"/>
  <c r="V19" i="16" s="1"/>
  <c r="CH19" i="16"/>
  <c r="CE19" i="16"/>
  <c r="BW19" i="16"/>
  <c r="Z19" i="16"/>
  <c r="Y19" i="16"/>
  <c r="X19" i="16"/>
  <c r="W19" i="16"/>
  <c r="B19" i="16"/>
  <c r="A19" i="16"/>
  <c r="CG19" i="16" s="1"/>
  <c r="CM18" i="16"/>
  <c r="CL18" i="16"/>
  <c r="S18" i="16" s="1"/>
  <c r="S354" i="16" s="1"/>
  <c r="CJ18" i="16"/>
  <c r="BW18" i="16"/>
  <c r="BW354" i="16" s="1"/>
  <c r="AH18" i="16"/>
  <c r="AH354" i="16" s="1"/>
  <c r="AF18" i="16"/>
  <c r="AF354" i="16" s="1"/>
  <c r="AC18" i="16"/>
  <c r="AC354" i="16" s="1"/>
  <c r="AB18" i="16"/>
  <c r="AB354" i="16" s="1"/>
  <c r="U18" i="16"/>
  <c r="U354" i="16" s="1"/>
  <c r="T18" i="16"/>
  <c r="T354" i="16" s="1"/>
  <c r="B18" i="16"/>
  <c r="A18" i="16"/>
  <c r="CG18" i="16" s="1"/>
  <c r="CM17" i="16"/>
  <c r="CL17" i="16"/>
  <c r="Y17" i="16" s="1"/>
  <c r="Y353" i="16" s="1"/>
  <c r="CB17" i="16"/>
  <c r="CB353" i="16" s="1"/>
  <c r="CA17" i="16"/>
  <c r="CA353" i="16" s="1"/>
  <c r="BW17" i="16"/>
  <c r="BW353" i="16" s="1"/>
  <c r="BW355" i="16" s="1"/>
  <c r="AI17" i="16"/>
  <c r="AI353" i="16" s="1"/>
  <c r="Z17" i="16"/>
  <c r="Z353" i="16" s="1"/>
  <c r="B17" i="16"/>
  <c r="A17" i="16"/>
  <c r="CH17" i="16" s="1"/>
  <c r="CM16" i="16"/>
  <c r="CL16" i="16"/>
  <c r="T16" i="16" s="1"/>
  <c r="T341" i="16" s="1"/>
  <c r="CB16" i="16"/>
  <c r="CB341" i="16" s="1"/>
  <c r="CA16" i="16"/>
  <c r="CA341" i="16" s="1"/>
  <c r="BW16" i="16"/>
  <c r="BW341" i="16" s="1"/>
  <c r="V16" i="16"/>
  <c r="V341" i="16" s="1"/>
  <c r="U16" i="16"/>
  <c r="U341" i="16" s="1"/>
  <c r="B16" i="16"/>
  <c r="A16" i="16"/>
  <c r="CJ16" i="16" s="1"/>
  <c r="CM15" i="16"/>
  <c r="CL15" i="16"/>
  <c r="S15" i="16" s="1"/>
  <c r="BW15" i="16"/>
  <c r="AL15" i="16"/>
  <c r="AD15" i="16"/>
  <c r="Z15" i="16"/>
  <c r="Y15" i="16"/>
  <c r="X15" i="16"/>
  <c r="W15" i="16"/>
  <c r="V15" i="16"/>
  <c r="T15" i="16"/>
  <c r="Q15" i="16"/>
  <c r="P15" i="16"/>
  <c r="O15" i="16"/>
  <c r="B15" i="16"/>
  <c r="A15" i="16"/>
  <c r="CM14" i="16"/>
  <c r="CL14" i="16"/>
  <c r="Y14" i="16" s="1"/>
  <c r="BW14" i="16"/>
  <c r="AI14" i="16"/>
  <c r="Z14" i="16"/>
  <c r="X14" i="16"/>
  <c r="V14" i="16"/>
  <c r="U14" i="16"/>
  <c r="T14" i="16"/>
  <c r="S14" i="16"/>
  <c r="R14" i="16"/>
  <c r="P14" i="16"/>
  <c r="B14" i="16"/>
  <c r="A14" i="16"/>
  <c r="CM13" i="16"/>
  <c r="CL13" i="16"/>
  <c r="Y13" i="16" s="1"/>
  <c r="CD13" i="16"/>
  <c r="BW13" i="16"/>
  <c r="AH13" i="16"/>
  <c r="AA13" i="16"/>
  <c r="Z13" i="16"/>
  <c r="R13" i="16"/>
  <c r="B13" i="16"/>
  <c r="A13" i="16"/>
  <c r="CM12" i="16"/>
  <c r="CL12" i="16"/>
  <c r="X12" i="16" s="1"/>
  <c r="CD12" i="16"/>
  <c r="BW12" i="16"/>
  <c r="AI12" i="16"/>
  <c r="AH12" i="16"/>
  <c r="AG12" i="16"/>
  <c r="AA12" i="16"/>
  <c r="Y12" i="16"/>
  <c r="Q12" i="16"/>
  <c r="B12" i="16"/>
  <c r="A12" i="16"/>
  <c r="CM11" i="16"/>
  <c r="CL11" i="16"/>
  <c r="W11" i="16" s="1"/>
  <c r="BW11" i="16"/>
  <c r="AH11" i="16"/>
  <c r="AG11" i="16"/>
  <c r="P11" i="16"/>
  <c r="B11" i="16"/>
  <c r="A11" i="16"/>
  <c r="CI11" i="16" s="1"/>
  <c r="CM10" i="16"/>
  <c r="CL10" i="16"/>
  <c r="V10" i="16" s="1"/>
  <c r="BW10" i="16"/>
  <c r="AI10" i="16"/>
  <c r="AH10" i="16"/>
  <c r="AG10" i="16"/>
  <c r="AF10" i="16"/>
  <c r="AE10" i="16"/>
  <c r="AA10" i="16"/>
  <c r="Z10" i="16"/>
  <c r="Y10" i="16"/>
  <c r="X10" i="16"/>
  <c r="W10" i="16"/>
  <c r="R10" i="16"/>
  <c r="Q10" i="16"/>
  <c r="P10" i="16"/>
  <c r="O10" i="16"/>
  <c r="B10" i="16"/>
  <c r="A10" i="16"/>
  <c r="CJ10" i="16" s="1"/>
  <c r="CM9" i="16"/>
  <c r="CL9" i="16"/>
  <c r="U9" i="16" s="1"/>
  <c r="BW9" i="16"/>
  <c r="AI9" i="16"/>
  <c r="Z9" i="16"/>
  <c r="Y9" i="16"/>
  <c r="W9" i="16"/>
  <c r="Q9" i="16"/>
  <c r="P9" i="16"/>
  <c r="O9" i="16"/>
  <c r="B9" i="16"/>
  <c r="A9" i="16"/>
  <c r="CD9" i="16" s="1"/>
  <c r="CM8" i="16"/>
  <c r="CL8" i="16"/>
  <c r="T8" i="16" s="1"/>
  <c r="BW8" i="16"/>
  <c r="AI8" i="16"/>
  <c r="AH8" i="16"/>
  <c r="AF8" i="16"/>
  <c r="AD8" i="16"/>
  <c r="Z8" i="16"/>
  <c r="Y8" i="16"/>
  <c r="X8" i="16"/>
  <c r="W8" i="16"/>
  <c r="V8" i="16"/>
  <c r="U8" i="16"/>
  <c r="R8" i="16"/>
  <c r="Q8" i="16"/>
  <c r="P8" i="16"/>
  <c r="O8" i="16"/>
  <c r="B8" i="16"/>
  <c r="A8" i="16"/>
  <c r="CF8" i="16" s="1"/>
  <c r="CM7" i="16"/>
  <c r="CL7" i="16"/>
  <c r="S7" i="16" s="1"/>
  <c r="CF7" i="16"/>
  <c r="BW7" i="16"/>
  <c r="AL7" i="16"/>
  <c r="AJ7" i="16"/>
  <c r="AI7" i="16"/>
  <c r="AD7" i="16"/>
  <c r="AB7" i="16"/>
  <c r="AA7" i="16"/>
  <c r="V7" i="16"/>
  <c r="U7" i="16"/>
  <c r="T7" i="16"/>
  <c r="R7" i="16"/>
  <c r="B7" i="16"/>
  <c r="A7" i="16"/>
  <c r="CE7" i="16" s="1"/>
  <c r="CM6" i="16"/>
  <c r="CL6" i="16"/>
  <c r="S6" i="16" s="1"/>
  <c r="CE6" i="16"/>
  <c r="BW6" i="16"/>
  <c r="U6" i="16"/>
  <c r="T6" i="16"/>
  <c r="B6" i="16"/>
  <c r="A6" i="16"/>
  <c r="CD6" i="16" s="1"/>
  <c r="CM5" i="16"/>
  <c r="BV1" i="16" s="1"/>
  <c r="CM4" i="16"/>
  <c r="CM3" i="16"/>
  <c r="N3" i="16"/>
  <c r="M3" i="16"/>
  <c r="L3" i="16"/>
  <c r="K3" i="16"/>
  <c r="J3" i="16"/>
  <c r="I3" i="16"/>
  <c r="H3" i="16"/>
  <c r="G3" i="16"/>
  <c r="F3" i="16"/>
  <c r="E3" i="16"/>
  <c r="D3" i="16"/>
  <c r="C3" i="16"/>
  <c r="CM2" i="16"/>
  <c r="BM1" i="16" s="1"/>
  <c r="Z1" i="16"/>
  <c r="Y1" i="16"/>
  <c r="X1" i="16"/>
  <c r="W1" i="16"/>
  <c r="V1" i="16"/>
  <c r="U1" i="16"/>
  <c r="T1" i="16"/>
  <c r="S1" i="16"/>
  <c r="R1" i="16"/>
  <c r="Q1" i="16"/>
  <c r="P1" i="16"/>
  <c r="O1" i="16"/>
  <c r="L255" i="15"/>
  <c r="L254" i="15"/>
  <c r="K255" i="15"/>
  <c r="K254" i="15"/>
  <c r="J255" i="15"/>
  <c r="J254" i="15"/>
  <c r="I255" i="15"/>
  <c r="I254" i="15"/>
  <c r="CJ7" i="2"/>
  <c r="CK7" i="2"/>
  <c r="CL7" i="2"/>
  <c r="CM7" i="2"/>
  <c r="CN7" i="2"/>
  <c r="CO7" i="2"/>
  <c r="CP7" i="2"/>
  <c r="CQ7" i="2"/>
  <c r="CJ8" i="2"/>
  <c r="CK8" i="2"/>
  <c r="CL8" i="2"/>
  <c r="CM8" i="2"/>
  <c r="CN8" i="2"/>
  <c r="CO8" i="2"/>
  <c r="CP8" i="2"/>
  <c r="CQ8" i="2"/>
  <c r="CJ9" i="2"/>
  <c r="CK9" i="2"/>
  <c r="CL9" i="2"/>
  <c r="CM9" i="2"/>
  <c r="CN9" i="2"/>
  <c r="CO9" i="2"/>
  <c r="CP9" i="2"/>
  <c r="CQ9" i="2"/>
  <c r="CJ10" i="2"/>
  <c r="CK10" i="2"/>
  <c r="CL10" i="2"/>
  <c r="CM10" i="2"/>
  <c r="CN10" i="2"/>
  <c r="CO10" i="2"/>
  <c r="CP10" i="2"/>
  <c r="CQ10" i="2"/>
  <c r="CJ11" i="2"/>
  <c r="CK11" i="2"/>
  <c r="CL11" i="2"/>
  <c r="CM11" i="2"/>
  <c r="CN11" i="2"/>
  <c r="CO11" i="2"/>
  <c r="CP11" i="2"/>
  <c r="CQ11" i="2"/>
  <c r="CJ12" i="2"/>
  <c r="CK12" i="2"/>
  <c r="CL12" i="2"/>
  <c r="CM12" i="2"/>
  <c r="CN12" i="2"/>
  <c r="CO12" i="2"/>
  <c r="CP12" i="2"/>
  <c r="CQ12" i="2"/>
  <c r="CJ13" i="2"/>
  <c r="CK13" i="2"/>
  <c r="CL13" i="2"/>
  <c r="CM13" i="2"/>
  <c r="CN13" i="2"/>
  <c r="CO13" i="2"/>
  <c r="CP13" i="2"/>
  <c r="CQ13" i="2"/>
  <c r="CJ14" i="2"/>
  <c r="CK14" i="2"/>
  <c r="CL14" i="2"/>
  <c r="CM14" i="2"/>
  <c r="CN14" i="2"/>
  <c r="CO14" i="2"/>
  <c r="CP14" i="2"/>
  <c r="CQ14" i="2"/>
  <c r="CJ15" i="2"/>
  <c r="CK15" i="2"/>
  <c r="CL15" i="2"/>
  <c r="CM15" i="2"/>
  <c r="CN15" i="2"/>
  <c r="CO15" i="2"/>
  <c r="CP15" i="2"/>
  <c r="CQ15" i="2"/>
  <c r="CJ16" i="2"/>
  <c r="CK16" i="2"/>
  <c r="CL16" i="2"/>
  <c r="CM16" i="2"/>
  <c r="CN16" i="2"/>
  <c r="CO16" i="2"/>
  <c r="CP16" i="2"/>
  <c r="CQ16" i="2"/>
  <c r="CJ17" i="2"/>
  <c r="CK17" i="2"/>
  <c r="CL17" i="2"/>
  <c r="CM17" i="2"/>
  <c r="CN17" i="2"/>
  <c r="CO17" i="2"/>
  <c r="CP17" i="2"/>
  <c r="CQ17" i="2"/>
  <c r="CJ18" i="2"/>
  <c r="CK18" i="2"/>
  <c r="CL18" i="2"/>
  <c r="CM18" i="2"/>
  <c r="CN18" i="2"/>
  <c r="CO18" i="2"/>
  <c r="CP18" i="2"/>
  <c r="CQ18" i="2"/>
  <c r="CJ19" i="2"/>
  <c r="CK19" i="2"/>
  <c r="CL19" i="2"/>
  <c r="CM19" i="2"/>
  <c r="CN19" i="2"/>
  <c r="CO19" i="2"/>
  <c r="CP19" i="2"/>
  <c r="CQ19" i="2"/>
  <c r="CJ20" i="2"/>
  <c r="CK20" i="2"/>
  <c r="CL20" i="2"/>
  <c r="CM20" i="2"/>
  <c r="CN20" i="2"/>
  <c r="CO20" i="2"/>
  <c r="CP20" i="2"/>
  <c r="CQ20" i="2"/>
  <c r="CJ21" i="2"/>
  <c r="CK21" i="2"/>
  <c r="CL21" i="2"/>
  <c r="CM21" i="2"/>
  <c r="CN21" i="2"/>
  <c r="CO21" i="2"/>
  <c r="CP21" i="2"/>
  <c r="CQ21" i="2"/>
  <c r="CJ22" i="2"/>
  <c r="CK22" i="2"/>
  <c r="CL22" i="2"/>
  <c r="CM22" i="2"/>
  <c r="CN22" i="2"/>
  <c r="CO22" i="2"/>
  <c r="CP22" i="2"/>
  <c r="CQ22" i="2"/>
  <c r="CJ23" i="2"/>
  <c r="CK23" i="2"/>
  <c r="CL23" i="2"/>
  <c r="CM23" i="2"/>
  <c r="CN23" i="2"/>
  <c r="CO23" i="2"/>
  <c r="CP23" i="2"/>
  <c r="CQ23" i="2"/>
  <c r="CJ24" i="2"/>
  <c r="CK24" i="2"/>
  <c r="CL24" i="2"/>
  <c r="CM24" i="2"/>
  <c r="CN24" i="2"/>
  <c r="CO24" i="2"/>
  <c r="CP24" i="2"/>
  <c r="CQ24" i="2"/>
  <c r="CJ25" i="2"/>
  <c r="CK25" i="2"/>
  <c r="CL25" i="2"/>
  <c r="CM25" i="2"/>
  <c r="CN25" i="2"/>
  <c r="CO25" i="2"/>
  <c r="CP25" i="2"/>
  <c r="CQ25" i="2"/>
  <c r="CJ26" i="2"/>
  <c r="CK26" i="2"/>
  <c r="CL26" i="2"/>
  <c r="CM26" i="2"/>
  <c r="CN26" i="2"/>
  <c r="CO26" i="2"/>
  <c r="CP26" i="2"/>
  <c r="CQ26" i="2"/>
  <c r="CJ27" i="2"/>
  <c r="CK27" i="2"/>
  <c r="CL27" i="2"/>
  <c r="CM27" i="2"/>
  <c r="CN27" i="2"/>
  <c r="CO27" i="2"/>
  <c r="CP27" i="2"/>
  <c r="CQ27" i="2"/>
  <c r="CJ28" i="2"/>
  <c r="CK28" i="2"/>
  <c r="CL28" i="2"/>
  <c r="CM28" i="2"/>
  <c r="CN28" i="2"/>
  <c r="CO28" i="2"/>
  <c r="CP28" i="2"/>
  <c r="CQ28" i="2"/>
  <c r="CJ29" i="2"/>
  <c r="CK29" i="2"/>
  <c r="CL29" i="2"/>
  <c r="CM29" i="2"/>
  <c r="CN29" i="2"/>
  <c r="CO29" i="2"/>
  <c r="CP29" i="2"/>
  <c r="CQ29" i="2"/>
  <c r="CJ30" i="2"/>
  <c r="CK30" i="2"/>
  <c r="CL30" i="2"/>
  <c r="CM30" i="2"/>
  <c r="CN30" i="2"/>
  <c r="CO30" i="2"/>
  <c r="CP30" i="2"/>
  <c r="CQ30" i="2"/>
  <c r="CJ31" i="2"/>
  <c r="CK31" i="2"/>
  <c r="CL31" i="2"/>
  <c r="CM31" i="2"/>
  <c r="CN31" i="2"/>
  <c r="CO31" i="2"/>
  <c r="CP31" i="2"/>
  <c r="CQ31" i="2"/>
  <c r="CJ32" i="2"/>
  <c r="CK32" i="2"/>
  <c r="CL32" i="2"/>
  <c r="CM32" i="2"/>
  <c r="CN32" i="2"/>
  <c r="CO32" i="2"/>
  <c r="CP32" i="2"/>
  <c r="CQ32" i="2"/>
  <c r="CJ33" i="2"/>
  <c r="CK33" i="2"/>
  <c r="CL33" i="2"/>
  <c r="CM33" i="2"/>
  <c r="CN33" i="2"/>
  <c r="CO33" i="2"/>
  <c r="CP33" i="2"/>
  <c r="CQ33" i="2"/>
  <c r="CJ34" i="2"/>
  <c r="CK34" i="2"/>
  <c r="CL34" i="2"/>
  <c r="CM34" i="2"/>
  <c r="CN34" i="2"/>
  <c r="CO34" i="2"/>
  <c r="CP34" i="2"/>
  <c r="CQ34" i="2"/>
  <c r="CJ35" i="2"/>
  <c r="CK35" i="2"/>
  <c r="CL35" i="2"/>
  <c r="CM35" i="2"/>
  <c r="CN35" i="2"/>
  <c r="CO35" i="2"/>
  <c r="CP35" i="2"/>
  <c r="CQ35" i="2"/>
  <c r="CJ36" i="2"/>
  <c r="CK36" i="2"/>
  <c r="CL36" i="2"/>
  <c r="CM36" i="2"/>
  <c r="CN36" i="2"/>
  <c r="CO36" i="2"/>
  <c r="CP36" i="2"/>
  <c r="CQ36" i="2"/>
  <c r="CJ37" i="2"/>
  <c r="CK37" i="2"/>
  <c r="CL37" i="2"/>
  <c r="CM37" i="2"/>
  <c r="CN37" i="2"/>
  <c r="CO37" i="2"/>
  <c r="CP37" i="2"/>
  <c r="CQ37" i="2"/>
  <c r="CJ38" i="2"/>
  <c r="CK38" i="2"/>
  <c r="CL38" i="2"/>
  <c r="CM38" i="2"/>
  <c r="CN38" i="2"/>
  <c r="CO38" i="2"/>
  <c r="CP38" i="2"/>
  <c r="CQ38" i="2"/>
  <c r="CJ39" i="2"/>
  <c r="CK39" i="2"/>
  <c r="CL39" i="2"/>
  <c r="CM39" i="2"/>
  <c r="CN39" i="2"/>
  <c r="CO39" i="2"/>
  <c r="CP39" i="2"/>
  <c r="CQ39" i="2"/>
  <c r="CJ40" i="2"/>
  <c r="CK40" i="2"/>
  <c r="CL40" i="2"/>
  <c r="CM40" i="2"/>
  <c r="CN40" i="2"/>
  <c r="CO40" i="2"/>
  <c r="CP40" i="2"/>
  <c r="CQ40" i="2"/>
  <c r="CJ41" i="2"/>
  <c r="CK41" i="2"/>
  <c r="CL41" i="2"/>
  <c r="CM41" i="2"/>
  <c r="CN41" i="2"/>
  <c r="CO41" i="2"/>
  <c r="CP41" i="2"/>
  <c r="CQ41" i="2"/>
  <c r="CJ42" i="2"/>
  <c r="CK42" i="2"/>
  <c r="CL42" i="2"/>
  <c r="CM42" i="2"/>
  <c r="CN42" i="2"/>
  <c r="CO42" i="2"/>
  <c r="CP42" i="2"/>
  <c r="CQ42" i="2"/>
  <c r="CJ43" i="2"/>
  <c r="CK43" i="2"/>
  <c r="CL43" i="2"/>
  <c r="CM43" i="2"/>
  <c r="CN43" i="2"/>
  <c r="CO43" i="2"/>
  <c r="CP43" i="2"/>
  <c r="CQ43" i="2"/>
  <c r="CJ44" i="2"/>
  <c r="CK44" i="2"/>
  <c r="CL44" i="2"/>
  <c r="CM44" i="2"/>
  <c r="CN44" i="2"/>
  <c r="CO44" i="2"/>
  <c r="CP44" i="2"/>
  <c r="CQ44" i="2"/>
  <c r="CJ45" i="2"/>
  <c r="CK45" i="2"/>
  <c r="CL45" i="2"/>
  <c r="CM45" i="2"/>
  <c r="CN45" i="2"/>
  <c r="CO45" i="2"/>
  <c r="CP45" i="2"/>
  <c r="CQ45" i="2"/>
  <c r="CJ46" i="2"/>
  <c r="CK46" i="2"/>
  <c r="CL46" i="2"/>
  <c r="CM46" i="2"/>
  <c r="CN46" i="2"/>
  <c r="CO46" i="2"/>
  <c r="CP46" i="2"/>
  <c r="CQ46" i="2"/>
  <c r="CJ47" i="2"/>
  <c r="CK47" i="2"/>
  <c r="CL47" i="2"/>
  <c r="CM47" i="2"/>
  <c r="CN47" i="2"/>
  <c r="CO47" i="2"/>
  <c r="CP47" i="2"/>
  <c r="CQ47" i="2"/>
  <c r="CJ48" i="2"/>
  <c r="CK48" i="2"/>
  <c r="CL48" i="2"/>
  <c r="CM48" i="2"/>
  <c r="CN48" i="2"/>
  <c r="CO48" i="2"/>
  <c r="CP48" i="2"/>
  <c r="CQ48" i="2"/>
  <c r="CJ49" i="2"/>
  <c r="CK49" i="2"/>
  <c r="CL49" i="2"/>
  <c r="CM49" i="2"/>
  <c r="CN49" i="2"/>
  <c r="CO49" i="2"/>
  <c r="CP49" i="2"/>
  <c r="CQ49" i="2"/>
  <c r="CJ50" i="2"/>
  <c r="CK50" i="2"/>
  <c r="CL50" i="2"/>
  <c r="CM50" i="2"/>
  <c r="CN50" i="2"/>
  <c r="CO50" i="2"/>
  <c r="CP50" i="2"/>
  <c r="CQ50" i="2"/>
  <c r="CJ51" i="2"/>
  <c r="CK51" i="2"/>
  <c r="CL51" i="2"/>
  <c r="CM51" i="2"/>
  <c r="CN51" i="2"/>
  <c r="CO51" i="2"/>
  <c r="CP51" i="2"/>
  <c r="CQ51" i="2"/>
  <c r="CJ52" i="2"/>
  <c r="CK52" i="2"/>
  <c r="CL52" i="2"/>
  <c r="CM52" i="2"/>
  <c r="CN52" i="2"/>
  <c r="CO52" i="2"/>
  <c r="CP52" i="2"/>
  <c r="CQ52" i="2"/>
  <c r="CJ53" i="2"/>
  <c r="CK53" i="2"/>
  <c r="CL53" i="2"/>
  <c r="CM53" i="2"/>
  <c r="CN53" i="2"/>
  <c r="CO53" i="2"/>
  <c r="CP53" i="2"/>
  <c r="CQ53" i="2"/>
  <c r="CJ54" i="2"/>
  <c r="CK54" i="2"/>
  <c r="CL54" i="2"/>
  <c r="CM54" i="2"/>
  <c r="CN54" i="2"/>
  <c r="CO54" i="2"/>
  <c r="CP54" i="2"/>
  <c r="CQ54" i="2"/>
  <c r="CJ55" i="2"/>
  <c r="CK55" i="2"/>
  <c r="CL55" i="2"/>
  <c r="CM55" i="2"/>
  <c r="CN55" i="2"/>
  <c r="CO55" i="2"/>
  <c r="CP55" i="2"/>
  <c r="CQ55" i="2"/>
  <c r="CJ56" i="2"/>
  <c r="CK56" i="2"/>
  <c r="CL56" i="2"/>
  <c r="CM56" i="2"/>
  <c r="CN56" i="2"/>
  <c r="CO56" i="2"/>
  <c r="CP56" i="2"/>
  <c r="CQ56" i="2"/>
  <c r="CJ57" i="2"/>
  <c r="CK57" i="2"/>
  <c r="CL57" i="2"/>
  <c r="CM57" i="2"/>
  <c r="CN57" i="2"/>
  <c r="CO57" i="2"/>
  <c r="CP57" i="2"/>
  <c r="CQ57" i="2"/>
  <c r="CJ58" i="2"/>
  <c r="CK58" i="2"/>
  <c r="CL58" i="2"/>
  <c r="CM58" i="2"/>
  <c r="CN58" i="2"/>
  <c r="CO58" i="2"/>
  <c r="CP58" i="2"/>
  <c r="CQ58" i="2"/>
  <c r="CJ59" i="2"/>
  <c r="CK59" i="2"/>
  <c r="CL59" i="2"/>
  <c r="CM59" i="2"/>
  <c r="CN59" i="2"/>
  <c r="CO59" i="2"/>
  <c r="CP59" i="2"/>
  <c r="CQ59" i="2"/>
  <c r="CJ60" i="2"/>
  <c r="CK60" i="2"/>
  <c r="CL60" i="2"/>
  <c r="CM60" i="2"/>
  <c r="CN60" i="2"/>
  <c r="CO60" i="2"/>
  <c r="CP60" i="2"/>
  <c r="CQ60" i="2"/>
  <c r="CJ61" i="2"/>
  <c r="CK61" i="2"/>
  <c r="CL61" i="2"/>
  <c r="CM61" i="2"/>
  <c r="CN61" i="2"/>
  <c r="CO61" i="2"/>
  <c r="CP61" i="2"/>
  <c r="CQ61" i="2"/>
  <c r="CJ62" i="2"/>
  <c r="CK62" i="2"/>
  <c r="CL62" i="2"/>
  <c r="CM62" i="2"/>
  <c r="CN62" i="2"/>
  <c r="CO62" i="2"/>
  <c r="CP62" i="2"/>
  <c r="CQ62" i="2"/>
  <c r="CJ63" i="2"/>
  <c r="CK63" i="2"/>
  <c r="CL63" i="2"/>
  <c r="CM63" i="2"/>
  <c r="CN63" i="2"/>
  <c r="CO63" i="2"/>
  <c r="CP63" i="2"/>
  <c r="CQ63" i="2"/>
  <c r="CJ64" i="2"/>
  <c r="CK64" i="2"/>
  <c r="CL64" i="2"/>
  <c r="CM64" i="2"/>
  <c r="CN64" i="2"/>
  <c r="CO64" i="2"/>
  <c r="CP64" i="2"/>
  <c r="CQ64" i="2"/>
  <c r="CJ65" i="2"/>
  <c r="CK65" i="2"/>
  <c r="CL65" i="2"/>
  <c r="CM65" i="2"/>
  <c r="CN65" i="2"/>
  <c r="CO65" i="2"/>
  <c r="CP65" i="2"/>
  <c r="CQ65" i="2"/>
  <c r="CJ66" i="2"/>
  <c r="CK66" i="2"/>
  <c r="CL66" i="2"/>
  <c r="CM66" i="2"/>
  <c r="CN66" i="2"/>
  <c r="CO66" i="2"/>
  <c r="CP66" i="2"/>
  <c r="CQ66" i="2"/>
  <c r="CJ67" i="2"/>
  <c r="CK67" i="2"/>
  <c r="CL67" i="2"/>
  <c r="CM67" i="2"/>
  <c r="CN67" i="2"/>
  <c r="CO67" i="2"/>
  <c r="CP67" i="2"/>
  <c r="CQ67" i="2"/>
  <c r="CJ68" i="2"/>
  <c r="CK68" i="2"/>
  <c r="CL68" i="2"/>
  <c r="CM68" i="2"/>
  <c r="CN68" i="2"/>
  <c r="CO68" i="2"/>
  <c r="CP68" i="2"/>
  <c r="CQ68" i="2"/>
  <c r="CJ69" i="2"/>
  <c r="CK69" i="2"/>
  <c r="CL69" i="2"/>
  <c r="CM69" i="2"/>
  <c r="CN69" i="2"/>
  <c r="CO69" i="2"/>
  <c r="CP69" i="2"/>
  <c r="CQ69" i="2"/>
  <c r="CJ70" i="2"/>
  <c r="CK70" i="2"/>
  <c r="CL70" i="2"/>
  <c r="CM70" i="2"/>
  <c r="CN70" i="2"/>
  <c r="CO70" i="2"/>
  <c r="CP70" i="2"/>
  <c r="CQ70" i="2"/>
  <c r="CJ71" i="2"/>
  <c r="CK71" i="2"/>
  <c r="CL71" i="2"/>
  <c r="CM71" i="2"/>
  <c r="CN71" i="2"/>
  <c r="CO71" i="2"/>
  <c r="CP71" i="2"/>
  <c r="CQ71" i="2"/>
  <c r="CJ72" i="2"/>
  <c r="CK72" i="2"/>
  <c r="CL72" i="2"/>
  <c r="CM72" i="2"/>
  <c r="CN72" i="2"/>
  <c r="CO72" i="2"/>
  <c r="CP72" i="2"/>
  <c r="CQ72" i="2"/>
  <c r="CJ73" i="2"/>
  <c r="CK73" i="2"/>
  <c r="CL73" i="2"/>
  <c r="CM73" i="2"/>
  <c r="CN73" i="2"/>
  <c r="CO73" i="2"/>
  <c r="CP73" i="2"/>
  <c r="CQ73" i="2"/>
  <c r="CJ74" i="2"/>
  <c r="CK74" i="2"/>
  <c r="CL74" i="2"/>
  <c r="CM74" i="2"/>
  <c r="CN74" i="2"/>
  <c r="CO74" i="2"/>
  <c r="CP74" i="2"/>
  <c r="CQ74" i="2"/>
  <c r="CJ75" i="2"/>
  <c r="CK75" i="2"/>
  <c r="CL75" i="2"/>
  <c r="CM75" i="2"/>
  <c r="CN75" i="2"/>
  <c r="CO75" i="2"/>
  <c r="CP75" i="2"/>
  <c r="CQ75" i="2"/>
  <c r="CJ76" i="2"/>
  <c r="CK76" i="2"/>
  <c r="CL76" i="2"/>
  <c r="CM76" i="2"/>
  <c r="CN76" i="2"/>
  <c r="CO76" i="2"/>
  <c r="CP76" i="2"/>
  <c r="CQ76" i="2"/>
  <c r="CJ77" i="2"/>
  <c r="CK77" i="2"/>
  <c r="CL77" i="2"/>
  <c r="CM77" i="2"/>
  <c r="CN77" i="2"/>
  <c r="CO77" i="2"/>
  <c r="CP77" i="2"/>
  <c r="CQ77" i="2"/>
  <c r="CJ78" i="2"/>
  <c r="CK78" i="2"/>
  <c r="CL78" i="2"/>
  <c r="CM78" i="2"/>
  <c r="CN78" i="2"/>
  <c r="CO78" i="2"/>
  <c r="CP78" i="2"/>
  <c r="CQ78" i="2"/>
  <c r="CJ79" i="2"/>
  <c r="CK79" i="2"/>
  <c r="CL79" i="2"/>
  <c r="CM79" i="2"/>
  <c r="CN79" i="2"/>
  <c r="CO79" i="2"/>
  <c r="CP79" i="2"/>
  <c r="CQ79" i="2"/>
  <c r="CJ80" i="2"/>
  <c r="CK80" i="2"/>
  <c r="CL80" i="2"/>
  <c r="CM80" i="2"/>
  <c r="CN80" i="2"/>
  <c r="CO80" i="2"/>
  <c r="CP80" i="2"/>
  <c r="CQ80" i="2"/>
  <c r="CJ81" i="2"/>
  <c r="CK81" i="2"/>
  <c r="CL81" i="2"/>
  <c r="CM81" i="2"/>
  <c r="CN81" i="2"/>
  <c r="CO81" i="2"/>
  <c r="CP81" i="2"/>
  <c r="CQ81" i="2"/>
  <c r="CJ82" i="2"/>
  <c r="CK82" i="2"/>
  <c r="CL82" i="2"/>
  <c r="CM82" i="2"/>
  <c r="CN82" i="2"/>
  <c r="CO82" i="2"/>
  <c r="CP82" i="2"/>
  <c r="CQ82" i="2"/>
  <c r="CJ83" i="2"/>
  <c r="CK83" i="2"/>
  <c r="CL83" i="2"/>
  <c r="CM83" i="2"/>
  <c r="CN83" i="2"/>
  <c r="CO83" i="2"/>
  <c r="CP83" i="2"/>
  <c r="CQ83" i="2"/>
  <c r="CJ84" i="2"/>
  <c r="CK84" i="2"/>
  <c r="CL84" i="2"/>
  <c r="CM84" i="2"/>
  <c r="CN84" i="2"/>
  <c r="CO84" i="2"/>
  <c r="CP84" i="2"/>
  <c r="CQ84" i="2"/>
  <c r="CJ85" i="2"/>
  <c r="CK85" i="2"/>
  <c r="CL85" i="2"/>
  <c r="CM85" i="2"/>
  <c r="CN85" i="2"/>
  <c r="CO85" i="2"/>
  <c r="CP85" i="2"/>
  <c r="CQ85" i="2"/>
  <c r="CJ86" i="2"/>
  <c r="CK86" i="2"/>
  <c r="CL86" i="2"/>
  <c r="CM86" i="2"/>
  <c r="CN86" i="2"/>
  <c r="CO86" i="2"/>
  <c r="CP86" i="2"/>
  <c r="CQ86" i="2"/>
  <c r="CJ87" i="2"/>
  <c r="CK87" i="2"/>
  <c r="CL87" i="2"/>
  <c r="CM87" i="2"/>
  <c r="CN87" i="2"/>
  <c r="CO87" i="2"/>
  <c r="CP87" i="2"/>
  <c r="CQ87" i="2"/>
  <c r="CJ88" i="2"/>
  <c r="CK88" i="2"/>
  <c r="CL88" i="2"/>
  <c r="CM88" i="2"/>
  <c r="CN88" i="2"/>
  <c r="CO88" i="2"/>
  <c r="CP88" i="2"/>
  <c r="CQ88" i="2"/>
  <c r="CJ89" i="2"/>
  <c r="CK89" i="2"/>
  <c r="CL89" i="2"/>
  <c r="CM89" i="2"/>
  <c r="CN89" i="2"/>
  <c r="CO89" i="2"/>
  <c r="CP89" i="2"/>
  <c r="CQ89" i="2"/>
  <c r="CJ90" i="2"/>
  <c r="CK90" i="2"/>
  <c r="CL90" i="2"/>
  <c r="CM90" i="2"/>
  <c r="CN90" i="2"/>
  <c r="CO90" i="2"/>
  <c r="CP90" i="2"/>
  <c r="CQ90" i="2"/>
  <c r="CJ91" i="2"/>
  <c r="CK91" i="2"/>
  <c r="CL91" i="2"/>
  <c r="CM91" i="2"/>
  <c r="CN91" i="2"/>
  <c r="CO91" i="2"/>
  <c r="CP91" i="2"/>
  <c r="CQ91" i="2"/>
  <c r="CJ92" i="2"/>
  <c r="CK92" i="2"/>
  <c r="CL92" i="2"/>
  <c r="CM92" i="2"/>
  <c r="CN92" i="2"/>
  <c r="CO92" i="2"/>
  <c r="CP92" i="2"/>
  <c r="CQ92" i="2"/>
  <c r="CJ93" i="2"/>
  <c r="CK93" i="2"/>
  <c r="CL93" i="2"/>
  <c r="CM93" i="2"/>
  <c r="CN93" i="2"/>
  <c r="CO93" i="2"/>
  <c r="CP93" i="2"/>
  <c r="CQ93" i="2"/>
  <c r="CJ94" i="2"/>
  <c r="CK94" i="2"/>
  <c r="CL94" i="2"/>
  <c r="CM94" i="2"/>
  <c r="CN94" i="2"/>
  <c r="CO94" i="2"/>
  <c r="CP94" i="2"/>
  <c r="CQ94" i="2"/>
  <c r="CJ95" i="2"/>
  <c r="CK95" i="2"/>
  <c r="CL95" i="2"/>
  <c r="CM95" i="2"/>
  <c r="CN95" i="2"/>
  <c r="CO95" i="2"/>
  <c r="CP95" i="2"/>
  <c r="CQ95" i="2"/>
  <c r="CJ96" i="2"/>
  <c r="CK96" i="2"/>
  <c r="CL96" i="2"/>
  <c r="CM96" i="2"/>
  <c r="CN96" i="2"/>
  <c r="CO96" i="2"/>
  <c r="CP96" i="2"/>
  <c r="CQ96" i="2"/>
  <c r="CJ97" i="2"/>
  <c r="CK97" i="2"/>
  <c r="CL97" i="2"/>
  <c r="CM97" i="2"/>
  <c r="CN97" i="2"/>
  <c r="CO97" i="2"/>
  <c r="CP97" i="2"/>
  <c r="CQ97" i="2"/>
  <c r="CJ98" i="2"/>
  <c r="CK98" i="2"/>
  <c r="CL98" i="2"/>
  <c r="CM98" i="2"/>
  <c r="CN98" i="2"/>
  <c r="CO98" i="2"/>
  <c r="CP98" i="2"/>
  <c r="CQ98" i="2"/>
  <c r="CJ99" i="2"/>
  <c r="CK99" i="2"/>
  <c r="CL99" i="2"/>
  <c r="CM99" i="2"/>
  <c r="CN99" i="2"/>
  <c r="CO99" i="2"/>
  <c r="CP99" i="2"/>
  <c r="CQ99" i="2"/>
  <c r="CJ100" i="2"/>
  <c r="CK100" i="2"/>
  <c r="CL100" i="2"/>
  <c r="CM100" i="2"/>
  <c r="CN100" i="2"/>
  <c r="CO100" i="2"/>
  <c r="CP100" i="2"/>
  <c r="CQ100" i="2"/>
  <c r="CJ101" i="2"/>
  <c r="CK101" i="2"/>
  <c r="CL101" i="2"/>
  <c r="CM101" i="2"/>
  <c r="CN101" i="2"/>
  <c r="CO101" i="2"/>
  <c r="CP101" i="2"/>
  <c r="CQ101" i="2"/>
  <c r="CJ102" i="2"/>
  <c r="CK102" i="2"/>
  <c r="CL102" i="2"/>
  <c r="CM102" i="2"/>
  <c r="CN102" i="2"/>
  <c r="CO102" i="2"/>
  <c r="CP102" i="2"/>
  <c r="CQ102" i="2"/>
  <c r="CJ103" i="2"/>
  <c r="CK103" i="2"/>
  <c r="CL103" i="2"/>
  <c r="CM103" i="2"/>
  <c r="CN103" i="2"/>
  <c r="CO103" i="2"/>
  <c r="CP103" i="2"/>
  <c r="CQ103" i="2"/>
  <c r="CJ104" i="2"/>
  <c r="CK104" i="2"/>
  <c r="CL104" i="2"/>
  <c r="CM104" i="2"/>
  <c r="CN104" i="2"/>
  <c r="CO104" i="2"/>
  <c r="CP104" i="2"/>
  <c r="CQ104" i="2"/>
  <c r="CJ105" i="2"/>
  <c r="CK105" i="2"/>
  <c r="CL105" i="2"/>
  <c r="CM105" i="2"/>
  <c r="CN105" i="2"/>
  <c r="CO105" i="2"/>
  <c r="CP105" i="2"/>
  <c r="CQ105" i="2"/>
  <c r="CJ106" i="2"/>
  <c r="CK106" i="2"/>
  <c r="CL106" i="2"/>
  <c r="CM106" i="2"/>
  <c r="CN106" i="2"/>
  <c r="CO106" i="2"/>
  <c r="CP106" i="2"/>
  <c r="CQ106" i="2"/>
  <c r="CJ107" i="2"/>
  <c r="CK107" i="2"/>
  <c r="CL107" i="2"/>
  <c r="CM107" i="2"/>
  <c r="CN107" i="2"/>
  <c r="CO107" i="2"/>
  <c r="CP107" i="2"/>
  <c r="CQ107" i="2"/>
  <c r="CJ108" i="2"/>
  <c r="CK108" i="2"/>
  <c r="CL108" i="2"/>
  <c r="CM108" i="2"/>
  <c r="CN108" i="2"/>
  <c r="CO108" i="2"/>
  <c r="CP108" i="2"/>
  <c r="CQ108" i="2"/>
  <c r="CJ109" i="2"/>
  <c r="CK109" i="2"/>
  <c r="CL109" i="2"/>
  <c r="CM109" i="2"/>
  <c r="CN109" i="2"/>
  <c r="CO109" i="2"/>
  <c r="CP109" i="2"/>
  <c r="CQ109" i="2"/>
  <c r="CJ110" i="2"/>
  <c r="CK110" i="2"/>
  <c r="CL110" i="2"/>
  <c r="CM110" i="2"/>
  <c r="CN110" i="2"/>
  <c r="CO110" i="2"/>
  <c r="CP110" i="2"/>
  <c r="CQ110" i="2"/>
  <c r="CJ111" i="2"/>
  <c r="CK111" i="2"/>
  <c r="CL111" i="2"/>
  <c r="CM111" i="2"/>
  <c r="CN111" i="2"/>
  <c r="CO111" i="2"/>
  <c r="CP111" i="2"/>
  <c r="CQ111" i="2"/>
  <c r="CJ112" i="2"/>
  <c r="CK112" i="2"/>
  <c r="CL112" i="2"/>
  <c r="CM112" i="2"/>
  <c r="CN112" i="2"/>
  <c r="CO112" i="2"/>
  <c r="CP112" i="2"/>
  <c r="CQ112" i="2"/>
  <c r="CJ113" i="2"/>
  <c r="CK113" i="2"/>
  <c r="CL113" i="2"/>
  <c r="CM113" i="2"/>
  <c r="CN113" i="2"/>
  <c r="CO113" i="2"/>
  <c r="CP113" i="2"/>
  <c r="CQ113" i="2"/>
  <c r="CJ114" i="2"/>
  <c r="CK114" i="2"/>
  <c r="CL114" i="2"/>
  <c r="CM114" i="2"/>
  <c r="CN114" i="2"/>
  <c r="CO114" i="2"/>
  <c r="CP114" i="2"/>
  <c r="CQ114" i="2"/>
  <c r="CJ115" i="2"/>
  <c r="CK115" i="2"/>
  <c r="CL115" i="2"/>
  <c r="CM115" i="2"/>
  <c r="CN115" i="2"/>
  <c r="CO115" i="2"/>
  <c r="CP115" i="2"/>
  <c r="CQ115" i="2"/>
  <c r="CJ116" i="2"/>
  <c r="CK116" i="2"/>
  <c r="CL116" i="2"/>
  <c r="CM116" i="2"/>
  <c r="CN116" i="2"/>
  <c r="CO116" i="2"/>
  <c r="CP116" i="2"/>
  <c r="CQ116" i="2"/>
  <c r="CJ117" i="2"/>
  <c r="CK117" i="2"/>
  <c r="CL117" i="2"/>
  <c r="CM117" i="2"/>
  <c r="CN117" i="2"/>
  <c r="CO117" i="2"/>
  <c r="CP117" i="2"/>
  <c r="CQ117" i="2"/>
  <c r="CJ118" i="2"/>
  <c r="CK118" i="2"/>
  <c r="CL118" i="2"/>
  <c r="CM118" i="2"/>
  <c r="CN118" i="2"/>
  <c r="CO118" i="2"/>
  <c r="CP118" i="2"/>
  <c r="CQ118" i="2"/>
  <c r="CJ119" i="2"/>
  <c r="CK119" i="2"/>
  <c r="CL119" i="2"/>
  <c r="CM119" i="2"/>
  <c r="CN119" i="2"/>
  <c r="CO119" i="2"/>
  <c r="CP119" i="2"/>
  <c r="CQ119" i="2"/>
  <c r="CJ120" i="2"/>
  <c r="CK120" i="2"/>
  <c r="CL120" i="2"/>
  <c r="CM120" i="2"/>
  <c r="CN120" i="2"/>
  <c r="CO120" i="2"/>
  <c r="CP120" i="2"/>
  <c r="CQ120" i="2"/>
  <c r="CJ121" i="2"/>
  <c r="CK121" i="2"/>
  <c r="CL121" i="2"/>
  <c r="CM121" i="2"/>
  <c r="CN121" i="2"/>
  <c r="CO121" i="2"/>
  <c r="CP121" i="2"/>
  <c r="CQ121" i="2"/>
  <c r="CJ122" i="2"/>
  <c r="CK122" i="2"/>
  <c r="CL122" i="2"/>
  <c r="CM122" i="2"/>
  <c r="CN122" i="2"/>
  <c r="CO122" i="2"/>
  <c r="CP122" i="2"/>
  <c r="CQ122" i="2"/>
  <c r="CJ123" i="2"/>
  <c r="CK123" i="2"/>
  <c r="CL123" i="2"/>
  <c r="CM123" i="2"/>
  <c r="CN123" i="2"/>
  <c r="CO123" i="2"/>
  <c r="CP123" i="2"/>
  <c r="CQ123" i="2"/>
  <c r="CJ124" i="2"/>
  <c r="CK124" i="2"/>
  <c r="CL124" i="2"/>
  <c r="CM124" i="2"/>
  <c r="CN124" i="2"/>
  <c r="CO124" i="2"/>
  <c r="CP124" i="2"/>
  <c r="CQ124" i="2"/>
  <c r="CJ125" i="2"/>
  <c r="CK125" i="2"/>
  <c r="CL125" i="2"/>
  <c r="CM125" i="2"/>
  <c r="CN125" i="2"/>
  <c r="CO125" i="2"/>
  <c r="CP125" i="2"/>
  <c r="CQ125" i="2"/>
  <c r="CJ126" i="2"/>
  <c r="CK126" i="2"/>
  <c r="CL126" i="2"/>
  <c r="CM126" i="2"/>
  <c r="CN126" i="2"/>
  <c r="CO126" i="2"/>
  <c r="CP126" i="2"/>
  <c r="CQ126" i="2"/>
  <c r="CJ127" i="2"/>
  <c r="CK127" i="2"/>
  <c r="CL127" i="2"/>
  <c r="CM127" i="2"/>
  <c r="CN127" i="2"/>
  <c r="CO127" i="2"/>
  <c r="CP127" i="2"/>
  <c r="CQ127" i="2"/>
  <c r="CJ128" i="2"/>
  <c r="CK128" i="2"/>
  <c r="CL128" i="2"/>
  <c r="CM128" i="2"/>
  <c r="CN128" i="2"/>
  <c r="CO128" i="2"/>
  <c r="CP128" i="2"/>
  <c r="CQ128" i="2"/>
  <c r="CJ129" i="2"/>
  <c r="CK129" i="2"/>
  <c r="CL129" i="2"/>
  <c r="CM129" i="2"/>
  <c r="CN129" i="2"/>
  <c r="CO129" i="2"/>
  <c r="CP129" i="2"/>
  <c r="CQ129" i="2"/>
  <c r="CJ130" i="2"/>
  <c r="CK130" i="2"/>
  <c r="CL130" i="2"/>
  <c r="CM130" i="2"/>
  <c r="CN130" i="2"/>
  <c r="CO130" i="2"/>
  <c r="CP130" i="2"/>
  <c r="CQ130" i="2"/>
  <c r="CJ131" i="2"/>
  <c r="CK131" i="2"/>
  <c r="CL131" i="2"/>
  <c r="CM131" i="2"/>
  <c r="CN131" i="2"/>
  <c r="CO131" i="2"/>
  <c r="CP131" i="2"/>
  <c r="CQ131" i="2"/>
  <c r="CJ132" i="2"/>
  <c r="CK132" i="2"/>
  <c r="CL132" i="2"/>
  <c r="CM132" i="2"/>
  <c r="CN132" i="2"/>
  <c r="CO132" i="2"/>
  <c r="CP132" i="2"/>
  <c r="CQ132" i="2"/>
  <c r="CJ133" i="2"/>
  <c r="CK133" i="2"/>
  <c r="CL133" i="2"/>
  <c r="CM133" i="2"/>
  <c r="CN133" i="2"/>
  <c r="CO133" i="2"/>
  <c r="CP133" i="2"/>
  <c r="CQ133" i="2"/>
  <c r="CJ134" i="2"/>
  <c r="CK134" i="2"/>
  <c r="CL134" i="2"/>
  <c r="CM134" i="2"/>
  <c r="CN134" i="2"/>
  <c r="CO134" i="2"/>
  <c r="CP134" i="2"/>
  <c r="CQ134" i="2"/>
  <c r="CJ135" i="2"/>
  <c r="CK135" i="2"/>
  <c r="CL135" i="2"/>
  <c r="CM135" i="2"/>
  <c r="CN135" i="2"/>
  <c r="CO135" i="2"/>
  <c r="CP135" i="2"/>
  <c r="CQ135" i="2"/>
  <c r="CJ136" i="2"/>
  <c r="CK136" i="2"/>
  <c r="CL136" i="2"/>
  <c r="CM136" i="2"/>
  <c r="CN136" i="2"/>
  <c r="CO136" i="2"/>
  <c r="CP136" i="2"/>
  <c r="CQ136" i="2"/>
  <c r="CJ137" i="2"/>
  <c r="CK137" i="2"/>
  <c r="CL137" i="2"/>
  <c r="CM137" i="2"/>
  <c r="CN137" i="2"/>
  <c r="CO137" i="2"/>
  <c r="CP137" i="2"/>
  <c r="CQ137" i="2"/>
  <c r="CJ138" i="2"/>
  <c r="CK138" i="2"/>
  <c r="CL138" i="2"/>
  <c r="CM138" i="2"/>
  <c r="CN138" i="2"/>
  <c r="CO138" i="2"/>
  <c r="CP138" i="2"/>
  <c r="CQ138" i="2"/>
  <c r="CJ139" i="2"/>
  <c r="CK139" i="2"/>
  <c r="CL139" i="2"/>
  <c r="CM139" i="2"/>
  <c r="CN139" i="2"/>
  <c r="CO139" i="2"/>
  <c r="CP139" i="2"/>
  <c r="CQ139" i="2"/>
  <c r="CJ140" i="2"/>
  <c r="CK140" i="2"/>
  <c r="CL140" i="2"/>
  <c r="CM140" i="2"/>
  <c r="CN140" i="2"/>
  <c r="CO140" i="2"/>
  <c r="CP140" i="2"/>
  <c r="CQ140" i="2"/>
  <c r="CJ141" i="2"/>
  <c r="CK141" i="2"/>
  <c r="CL141" i="2"/>
  <c r="CM141" i="2"/>
  <c r="CN141" i="2"/>
  <c r="CO141" i="2"/>
  <c r="CP141" i="2"/>
  <c r="CQ141" i="2"/>
  <c r="CJ142" i="2"/>
  <c r="CK142" i="2"/>
  <c r="CL142" i="2"/>
  <c r="CM142" i="2"/>
  <c r="CN142" i="2"/>
  <c r="CO142" i="2"/>
  <c r="CP142" i="2"/>
  <c r="CQ142" i="2"/>
  <c r="CJ143" i="2"/>
  <c r="CK143" i="2"/>
  <c r="CL143" i="2"/>
  <c r="CM143" i="2"/>
  <c r="CN143" i="2"/>
  <c r="CO143" i="2"/>
  <c r="CP143" i="2"/>
  <c r="CQ143" i="2"/>
  <c r="CJ144" i="2"/>
  <c r="CK144" i="2"/>
  <c r="CL144" i="2"/>
  <c r="CM144" i="2"/>
  <c r="CN144" i="2"/>
  <c r="CO144" i="2"/>
  <c r="CP144" i="2"/>
  <c r="CQ144" i="2"/>
  <c r="CJ145" i="2"/>
  <c r="CK145" i="2"/>
  <c r="CL145" i="2"/>
  <c r="CM145" i="2"/>
  <c r="CN145" i="2"/>
  <c r="CO145" i="2"/>
  <c r="CP145" i="2"/>
  <c r="CQ145" i="2"/>
  <c r="CJ146" i="2"/>
  <c r="CK146" i="2"/>
  <c r="CL146" i="2"/>
  <c r="CM146" i="2"/>
  <c r="CN146" i="2"/>
  <c r="CO146" i="2"/>
  <c r="CP146" i="2"/>
  <c r="CQ146" i="2"/>
  <c r="CJ147" i="2"/>
  <c r="CK147" i="2"/>
  <c r="CL147" i="2"/>
  <c r="CM147" i="2"/>
  <c r="CN147" i="2"/>
  <c r="CO147" i="2"/>
  <c r="CP147" i="2"/>
  <c r="CQ147" i="2"/>
  <c r="CJ148" i="2"/>
  <c r="CK148" i="2"/>
  <c r="CL148" i="2"/>
  <c r="CM148" i="2"/>
  <c r="CN148" i="2"/>
  <c r="CO148" i="2"/>
  <c r="CP148" i="2"/>
  <c r="CQ148" i="2"/>
  <c r="CJ149" i="2"/>
  <c r="CK149" i="2"/>
  <c r="CL149" i="2"/>
  <c r="CM149" i="2"/>
  <c r="CN149" i="2"/>
  <c r="CO149" i="2"/>
  <c r="CP149" i="2"/>
  <c r="CQ149" i="2"/>
  <c r="CJ150" i="2"/>
  <c r="CK150" i="2"/>
  <c r="CL150" i="2"/>
  <c r="CM150" i="2"/>
  <c r="CN150" i="2"/>
  <c r="CO150" i="2"/>
  <c r="CP150" i="2"/>
  <c r="CQ150" i="2"/>
  <c r="CJ151" i="2"/>
  <c r="CK151" i="2"/>
  <c r="CL151" i="2"/>
  <c r="CM151" i="2"/>
  <c r="CN151" i="2"/>
  <c r="CO151" i="2"/>
  <c r="CP151" i="2"/>
  <c r="CQ151" i="2"/>
  <c r="CJ152" i="2"/>
  <c r="CK152" i="2"/>
  <c r="CL152" i="2"/>
  <c r="CM152" i="2"/>
  <c r="CN152" i="2"/>
  <c r="CO152" i="2"/>
  <c r="CP152" i="2"/>
  <c r="CQ152" i="2"/>
  <c r="CJ153" i="2"/>
  <c r="CK153" i="2"/>
  <c r="CL153" i="2"/>
  <c r="CM153" i="2"/>
  <c r="CN153" i="2"/>
  <c r="CO153" i="2"/>
  <c r="CP153" i="2"/>
  <c r="CQ153" i="2"/>
  <c r="CJ154" i="2"/>
  <c r="CK154" i="2"/>
  <c r="CL154" i="2"/>
  <c r="CM154" i="2"/>
  <c r="CN154" i="2"/>
  <c r="CO154" i="2"/>
  <c r="CP154" i="2"/>
  <c r="CQ154" i="2"/>
  <c r="CJ155" i="2"/>
  <c r="CK155" i="2"/>
  <c r="CL155" i="2"/>
  <c r="CM155" i="2"/>
  <c r="CN155" i="2"/>
  <c r="CO155" i="2"/>
  <c r="CP155" i="2"/>
  <c r="CQ155" i="2"/>
  <c r="CJ156" i="2"/>
  <c r="CK156" i="2"/>
  <c r="CL156" i="2"/>
  <c r="CM156" i="2"/>
  <c r="CN156" i="2"/>
  <c r="CO156" i="2"/>
  <c r="CP156" i="2"/>
  <c r="CQ156" i="2"/>
  <c r="CJ157" i="2"/>
  <c r="CK157" i="2"/>
  <c r="CL157" i="2"/>
  <c r="CM157" i="2"/>
  <c r="CN157" i="2"/>
  <c r="CO157" i="2"/>
  <c r="CP157" i="2"/>
  <c r="CQ157" i="2"/>
  <c r="CJ158" i="2"/>
  <c r="CK158" i="2"/>
  <c r="CL158" i="2"/>
  <c r="CM158" i="2"/>
  <c r="CN158" i="2"/>
  <c r="CO158" i="2"/>
  <c r="CP158" i="2"/>
  <c r="CQ158" i="2"/>
  <c r="CJ159" i="2"/>
  <c r="CK159" i="2"/>
  <c r="CL159" i="2"/>
  <c r="CM159" i="2"/>
  <c r="CN159" i="2"/>
  <c r="CO159" i="2"/>
  <c r="CP159" i="2"/>
  <c r="CQ159" i="2"/>
  <c r="CJ160" i="2"/>
  <c r="CK160" i="2"/>
  <c r="CL160" i="2"/>
  <c r="CM160" i="2"/>
  <c r="CN160" i="2"/>
  <c r="CO160" i="2"/>
  <c r="CP160" i="2"/>
  <c r="CQ160" i="2"/>
  <c r="CJ161" i="2"/>
  <c r="CK161" i="2"/>
  <c r="CL161" i="2"/>
  <c r="CM161" i="2"/>
  <c r="CN161" i="2"/>
  <c r="CO161" i="2"/>
  <c r="CP161" i="2"/>
  <c r="CQ161" i="2"/>
  <c r="CJ162" i="2"/>
  <c r="CK162" i="2"/>
  <c r="CL162" i="2"/>
  <c r="CM162" i="2"/>
  <c r="CN162" i="2"/>
  <c r="CO162" i="2"/>
  <c r="CP162" i="2"/>
  <c r="CQ162" i="2"/>
  <c r="CJ163" i="2"/>
  <c r="CK163" i="2"/>
  <c r="CL163" i="2"/>
  <c r="CM163" i="2"/>
  <c r="CN163" i="2"/>
  <c r="CO163" i="2"/>
  <c r="CP163" i="2"/>
  <c r="CQ163" i="2"/>
  <c r="CJ164" i="2"/>
  <c r="CK164" i="2"/>
  <c r="CL164" i="2"/>
  <c r="CM164" i="2"/>
  <c r="CN164" i="2"/>
  <c r="CO164" i="2"/>
  <c r="CP164" i="2"/>
  <c r="CQ164" i="2"/>
  <c r="CJ165" i="2"/>
  <c r="CK165" i="2"/>
  <c r="CL165" i="2"/>
  <c r="CM165" i="2"/>
  <c r="CN165" i="2"/>
  <c r="CO165" i="2"/>
  <c r="CP165" i="2"/>
  <c r="CQ165" i="2"/>
  <c r="CJ166" i="2"/>
  <c r="CK166" i="2"/>
  <c r="CL166" i="2"/>
  <c r="CM166" i="2"/>
  <c r="CN166" i="2"/>
  <c r="CO166" i="2"/>
  <c r="CP166" i="2"/>
  <c r="CQ166" i="2"/>
  <c r="CJ167" i="2"/>
  <c r="CK167" i="2"/>
  <c r="CL167" i="2"/>
  <c r="CM167" i="2"/>
  <c r="CN167" i="2"/>
  <c r="CO167" i="2"/>
  <c r="CP167" i="2"/>
  <c r="CQ167" i="2"/>
  <c r="CJ168" i="2"/>
  <c r="CK168" i="2"/>
  <c r="CL168" i="2"/>
  <c r="CM168" i="2"/>
  <c r="CN168" i="2"/>
  <c r="CO168" i="2"/>
  <c r="CP168" i="2"/>
  <c r="CQ168" i="2"/>
  <c r="CJ169" i="2"/>
  <c r="CK169" i="2"/>
  <c r="CL169" i="2"/>
  <c r="CM169" i="2"/>
  <c r="CN169" i="2"/>
  <c r="CO169" i="2"/>
  <c r="CP169" i="2"/>
  <c r="CQ169" i="2"/>
  <c r="CJ170" i="2"/>
  <c r="CK170" i="2"/>
  <c r="CL170" i="2"/>
  <c r="CM170" i="2"/>
  <c r="CN170" i="2"/>
  <c r="CO170" i="2"/>
  <c r="CP170" i="2"/>
  <c r="CQ170" i="2"/>
  <c r="CJ171" i="2"/>
  <c r="CK171" i="2"/>
  <c r="CL171" i="2"/>
  <c r="CM171" i="2"/>
  <c r="CN171" i="2"/>
  <c r="CO171" i="2"/>
  <c r="CP171" i="2"/>
  <c r="CQ171" i="2"/>
  <c r="CJ172" i="2"/>
  <c r="CK172" i="2"/>
  <c r="CL172" i="2"/>
  <c r="CM172" i="2"/>
  <c r="CN172" i="2"/>
  <c r="CO172" i="2"/>
  <c r="CP172" i="2"/>
  <c r="CQ172" i="2"/>
  <c r="CJ173" i="2"/>
  <c r="CK173" i="2"/>
  <c r="CL173" i="2"/>
  <c r="CM173" i="2"/>
  <c r="CN173" i="2"/>
  <c r="CO173" i="2"/>
  <c r="CP173" i="2"/>
  <c r="CQ173" i="2"/>
  <c r="CJ174" i="2"/>
  <c r="CK174" i="2"/>
  <c r="CL174" i="2"/>
  <c r="CM174" i="2"/>
  <c r="CN174" i="2"/>
  <c r="CO174" i="2"/>
  <c r="CP174" i="2"/>
  <c r="CQ174" i="2"/>
  <c r="CJ175" i="2"/>
  <c r="CK175" i="2"/>
  <c r="CL175" i="2"/>
  <c r="CM175" i="2"/>
  <c r="CN175" i="2"/>
  <c r="CO175" i="2"/>
  <c r="CP175" i="2"/>
  <c r="CQ175" i="2"/>
  <c r="CJ176" i="2"/>
  <c r="CK176" i="2"/>
  <c r="CL176" i="2"/>
  <c r="CM176" i="2"/>
  <c r="CN176" i="2"/>
  <c r="CO176" i="2"/>
  <c r="CP176" i="2"/>
  <c r="CQ176" i="2"/>
  <c r="CJ177" i="2"/>
  <c r="CK177" i="2"/>
  <c r="CL177" i="2"/>
  <c r="CM177" i="2"/>
  <c r="CN177" i="2"/>
  <c r="CO177" i="2"/>
  <c r="CP177" i="2"/>
  <c r="CQ177" i="2"/>
  <c r="CJ178" i="2"/>
  <c r="CK178" i="2"/>
  <c r="CL178" i="2"/>
  <c r="CM178" i="2"/>
  <c r="CN178" i="2"/>
  <c r="CO178" i="2"/>
  <c r="CP178" i="2"/>
  <c r="CQ178" i="2"/>
  <c r="CJ179" i="2"/>
  <c r="CK179" i="2"/>
  <c r="CL179" i="2"/>
  <c r="CM179" i="2"/>
  <c r="CN179" i="2"/>
  <c r="CO179" i="2"/>
  <c r="CP179" i="2"/>
  <c r="CQ179" i="2"/>
  <c r="CJ180" i="2"/>
  <c r="CK180" i="2"/>
  <c r="CL180" i="2"/>
  <c r="CM180" i="2"/>
  <c r="CN180" i="2"/>
  <c r="CO180" i="2"/>
  <c r="CP180" i="2"/>
  <c r="CQ180" i="2"/>
  <c r="CJ181" i="2"/>
  <c r="CK181" i="2"/>
  <c r="CL181" i="2"/>
  <c r="CM181" i="2"/>
  <c r="CN181" i="2"/>
  <c r="CO181" i="2"/>
  <c r="CP181" i="2"/>
  <c r="CQ181" i="2"/>
  <c r="CJ182" i="2"/>
  <c r="CK182" i="2"/>
  <c r="CL182" i="2"/>
  <c r="CM182" i="2"/>
  <c r="CN182" i="2"/>
  <c r="CO182" i="2"/>
  <c r="CP182" i="2"/>
  <c r="CQ182" i="2"/>
  <c r="CJ183" i="2"/>
  <c r="CK183" i="2"/>
  <c r="CL183" i="2"/>
  <c r="CM183" i="2"/>
  <c r="CN183" i="2"/>
  <c r="CO183" i="2"/>
  <c r="CP183" i="2"/>
  <c r="CQ183" i="2"/>
  <c r="CJ184" i="2"/>
  <c r="CK184" i="2"/>
  <c r="CL184" i="2"/>
  <c r="CM184" i="2"/>
  <c r="CN184" i="2"/>
  <c r="CO184" i="2"/>
  <c r="CP184" i="2"/>
  <c r="CQ184" i="2"/>
  <c r="CJ185" i="2"/>
  <c r="CK185" i="2"/>
  <c r="CL185" i="2"/>
  <c r="CM185" i="2"/>
  <c r="CN185" i="2"/>
  <c r="CO185" i="2"/>
  <c r="CP185" i="2"/>
  <c r="CQ185" i="2"/>
  <c r="CJ186" i="2"/>
  <c r="CK186" i="2"/>
  <c r="CL186" i="2"/>
  <c r="CM186" i="2"/>
  <c r="CN186" i="2"/>
  <c r="CO186" i="2"/>
  <c r="CP186" i="2"/>
  <c r="CQ186" i="2"/>
  <c r="CJ187" i="2"/>
  <c r="CK187" i="2"/>
  <c r="CL187" i="2"/>
  <c r="CM187" i="2"/>
  <c r="CN187" i="2"/>
  <c r="CO187" i="2"/>
  <c r="CP187" i="2"/>
  <c r="CQ187" i="2"/>
  <c r="CJ188" i="2"/>
  <c r="CK188" i="2"/>
  <c r="CL188" i="2"/>
  <c r="CM188" i="2"/>
  <c r="CN188" i="2"/>
  <c r="CO188" i="2"/>
  <c r="CP188" i="2"/>
  <c r="CQ188" i="2"/>
  <c r="CJ189" i="2"/>
  <c r="CK189" i="2"/>
  <c r="CL189" i="2"/>
  <c r="CM189" i="2"/>
  <c r="CN189" i="2"/>
  <c r="CO189" i="2"/>
  <c r="CP189" i="2"/>
  <c r="CQ189" i="2"/>
  <c r="CJ190" i="2"/>
  <c r="CK190" i="2"/>
  <c r="CL190" i="2"/>
  <c r="CM190" i="2"/>
  <c r="CN190" i="2"/>
  <c r="CO190" i="2"/>
  <c r="CP190" i="2"/>
  <c r="CQ190" i="2"/>
  <c r="CJ191" i="2"/>
  <c r="CK191" i="2"/>
  <c r="CL191" i="2"/>
  <c r="CM191" i="2"/>
  <c r="CN191" i="2"/>
  <c r="CO191" i="2"/>
  <c r="CP191" i="2"/>
  <c r="CQ191" i="2"/>
  <c r="CJ192" i="2"/>
  <c r="CK192" i="2"/>
  <c r="CL192" i="2"/>
  <c r="CM192" i="2"/>
  <c r="CN192" i="2"/>
  <c r="CO192" i="2"/>
  <c r="CP192" i="2"/>
  <c r="CQ192" i="2"/>
  <c r="CJ193" i="2"/>
  <c r="CK193" i="2"/>
  <c r="CL193" i="2"/>
  <c r="CM193" i="2"/>
  <c r="CN193" i="2"/>
  <c r="CO193" i="2"/>
  <c r="CP193" i="2"/>
  <c r="CQ193" i="2"/>
  <c r="CJ194" i="2"/>
  <c r="CK194" i="2"/>
  <c r="CL194" i="2"/>
  <c r="CM194" i="2"/>
  <c r="CN194" i="2"/>
  <c r="CO194" i="2"/>
  <c r="CP194" i="2"/>
  <c r="CQ194" i="2"/>
  <c r="CJ195" i="2"/>
  <c r="CK195" i="2"/>
  <c r="CL195" i="2"/>
  <c r="CM195" i="2"/>
  <c r="CN195" i="2"/>
  <c r="CO195" i="2"/>
  <c r="CP195" i="2"/>
  <c r="CQ195" i="2"/>
  <c r="CJ196" i="2"/>
  <c r="CK196" i="2"/>
  <c r="CL196" i="2"/>
  <c r="CM196" i="2"/>
  <c r="CN196" i="2"/>
  <c r="CO196" i="2"/>
  <c r="CP196" i="2"/>
  <c r="CQ196" i="2"/>
  <c r="CJ197" i="2"/>
  <c r="CK197" i="2"/>
  <c r="CL197" i="2"/>
  <c r="CM197" i="2"/>
  <c r="CN197" i="2"/>
  <c r="CO197" i="2"/>
  <c r="CP197" i="2"/>
  <c r="CQ197" i="2"/>
  <c r="CJ198" i="2"/>
  <c r="CK198" i="2"/>
  <c r="CL198" i="2"/>
  <c r="CM198" i="2"/>
  <c r="CN198" i="2"/>
  <c r="CO198" i="2"/>
  <c r="CP198" i="2"/>
  <c r="CQ198" i="2"/>
  <c r="CJ199" i="2"/>
  <c r="CK199" i="2"/>
  <c r="CL199" i="2"/>
  <c r="CM199" i="2"/>
  <c r="CN199" i="2"/>
  <c r="CO199" i="2"/>
  <c r="CP199" i="2"/>
  <c r="CQ199" i="2"/>
  <c r="CJ200" i="2"/>
  <c r="CK200" i="2"/>
  <c r="CL200" i="2"/>
  <c r="CM200" i="2"/>
  <c r="CN200" i="2"/>
  <c r="CO200" i="2"/>
  <c r="CP200" i="2"/>
  <c r="CQ200" i="2"/>
  <c r="CJ201" i="2"/>
  <c r="CK201" i="2"/>
  <c r="CL201" i="2"/>
  <c r="CM201" i="2"/>
  <c r="CN201" i="2"/>
  <c r="CO201" i="2"/>
  <c r="CP201" i="2"/>
  <c r="CQ201" i="2"/>
  <c r="CJ202" i="2"/>
  <c r="CK202" i="2"/>
  <c r="CL202" i="2"/>
  <c r="CM202" i="2"/>
  <c r="CN202" i="2"/>
  <c r="CO202" i="2"/>
  <c r="CP202" i="2"/>
  <c r="CQ202" i="2"/>
  <c r="CJ203" i="2"/>
  <c r="CK203" i="2"/>
  <c r="CL203" i="2"/>
  <c r="CM203" i="2"/>
  <c r="CN203" i="2"/>
  <c r="CO203" i="2"/>
  <c r="CP203" i="2"/>
  <c r="CQ203" i="2"/>
  <c r="CJ204" i="2"/>
  <c r="CK204" i="2"/>
  <c r="CL204" i="2"/>
  <c r="CM204" i="2"/>
  <c r="CN204" i="2"/>
  <c r="CO204" i="2"/>
  <c r="CP204" i="2"/>
  <c r="CQ204" i="2"/>
  <c r="CJ205" i="2"/>
  <c r="CK205" i="2"/>
  <c r="CL205" i="2"/>
  <c r="CM205" i="2"/>
  <c r="CN205" i="2"/>
  <c r="CO205" i="2"/>
  <c r="CP205" i="2"/>
  <c r="CQ205" i="2"/>
  <c r="CJ206" i="2"/>
  <c r="CK206" i="2"/>
  <c r="CL206" i="2"/>
  <c r="CM206" i="2"/>
  <c r="CN206" i="2"/>
  <c r="CO206" i="2"/>
  <c r="CP206" i="2"/>
  <c r="CQ206" i="2"/>
  <c r="CJ207" i="2"/>
  <c r="CK207" i="2"/>
  <c r="CL207" i="2"/>
  <c r="CM207" i="2"/>
  <c r="CN207" i="2"/>
  <c r="CO207" i="2"/>
  <c r="CP207" i="2"/>
  <c r="CQ207" i="2"/>
  <c r="CJ208" i="2"/>
  <c r="CK208" i="2"/>
  <c r="CL208" i="2"/>
  <c r="CM208" i="2"/>
  <c r="CN208" i="2"/>
  <c r="CO208" i="2"/>
  <c r="CP208" i="2"/>
  <c r="CQ208" i="2"/>
  <c r="CJ209" i="2"/>
  <c r="CK209" i="2"/>
  <c r="CL209" i="2"/>
  <c r="CM209" i="2"/>
  <c r="CN209" i="2"/>
  <c r="CO209" i="2"/>
  <c r="CP209" i="2"/>
  <c r="CQ209" i="2"/>
  <c r="CJ210" i="2"/>
  <c r="CK210" i="2"/>
  <c r="CL210" i="2"/>
  <c r="CM210" i="2"/>
  <c r="CN210" i="2"/>
  <c r="CO210" i="2"/>
  <c r="CP210" i="2"/>
  <c r="CQ210" i="2"/>
  <c r="CJ211" i="2"/>
  <c r="CK211" i="2"/>
  <c r="CL211" i="2"/>
  <c r="CM211" i="2"/>
  <c r="CN211" i="2"/>
  <c r="CO211" i="2"/>
  <c r="CP211" i="2"/>
  <c r="CQ211" i="2"/>
  <c r="CJ212" i="2"/>
  <c r="CK212" i="2"/>
  <c r="CL212" i="2"/>
  <c r="CM212" i="2"/>
  <c r="CN212" i="2"/>
  <c r="CO212" i="2"/>
  <c r="CP212" i="2"/>
  <c r="CQ212" i="2"/>
  <c r="CJ213" i="2"/>
  <c r="CK213" i="2"/>
  <c r="CL213" i="2"/>
  <c r="CM213" i="2"/>
  <c r="CN213" i="2"/>
  <c r="CO213" i="2"/>
  <c r="CP213" i="2"/>
  <c r="CQ213" i="2"/>
  <c r="CJ214" i="2"/>
  <c r="CK214" i="2"/>
  <c r="CL214" i="2"/>
  <c r="CM214" i="2"/>
  <c r="CN214" i="2"/>
  <c r="CO214" i="2"/>
  <c r="CP214" i="2"/>
  <c r="CQ214" i="2"/>
  <c r="CJ215" i="2"/>
  <c r="CK215" i="2"/>
  <c r="CL215" i="2"/>
  <c r="CM215" i="2"/>
  <c r="CN215" i="2"/>
  <c r="CO215" i="2"/>
  <c r="CP215" i="2"/>
  <c r="CQ215" i="2"/>
  <c r="CJ216" i="2"/>
  <c r="CK216" i="2"/>
  <c r="CL216" i="2"/>
  <c r="CM216" i="2"/>
  <c r="CN216" i="2"/>
  <c r="CO216" i="2"/>
  <c r="CP216" i="2"/>
  <c r="CQ216" i="2"/>
  <c r="CJ217" i="2"/>
  <c r="CK217" i="2"/>
  <c r="CL217" i="2"/>
  <c r="CM217" i="2"/>
  <c r="CN217" i="2"/>
  <c r="CO217" i="2"/>
  <c r="CP217" i="2"/>
  <c r="CQ217" i="2"/>
  <c r="CJ218" i="2"/>
  <c r="CK218" i="2"/>
  <c r="CL218" i="2"/>
  <c r="CM218" i="2"/>
  <c r="CN218" i="2"/>
  <c r="CO218" i="2"/>
  <c r="CP218" i="2"/>
  <c r="CQ218" i="2"/>
  <c r="CJ219" i="2"/>
  <c r="CK219" i="2"/>
  <c r="CL219" i="2"/>
  <c r="CM219" i="2"/>
  <c r="CN219" i="2"/>
  <c r="CO219" i="2"/>
  <c r="CP219" i="2"/>
  <c r="CQ219" i="2"/>
  <c r="CJ220" i="2"/>
  <c r="CK220" i="2"/>
  <c r="CL220" i="2"/>
  <c r="CM220" i="2"/>
  <c r="CN220" i="2"/>
  <c r="CO220" i="2"/>
  <c r="CP220" i="2"/>
  <c r="CQ220" i="2"/>
  <c r="CJ221" i="2"/>
  <c r="CK221" i="2"/>
  <c r="CL221" i="2"/>
  <c r="CM221" i="2"/>
  <c r="CN221" i="2"/>
  <c r="CO221" i="2"/>
  <c r="CP221" i="2"/>
  <c r="CQ221" i="2"/>
  <c r="CJ222" i="2"/>
  <c r="CK222" i="2"/>
  <c r="CL222" i="2"/>
  <c r="CM222" i="2"/>
  <c r="CN222" i="2"/>
  <c r="CO222" i="2"/>
  <c r="CP222" i="2"/>
  <c r="CQ222" i="2"/>
  <c r="CJ223" i="2"/>
  <c r="CK223" i="2"/>
  <c r="CL223" i="2"/>
  <c r="CM223" i="2"/>
  <c r="CN223" i="2"/>
  <c r="CO223" i="2"/>
  <c r="CP223" i="2"/>
  <c r="CQ223" i="2"/>
  <c r="CJ224" i="2"/>
  <c r="CK224" i="2"/>
  <c r="CL224" i="2"/>
  <c r="CM224" i="2"/>
  <c r="CN224" i="2"/>
  <c r="CO224" i="2"/>
  <c r="CP224" i="2"/>
  <c r="CQ224" i="2"/>
  <c r="CJ225" i="2"/>
  <c r="CK225" i="2"/>
  <c r="CL225" i="2"/>
  <c r="CM225" i="2"/>
  <c r="CN225" i="2"/>
  <c r="CO225" i="2"/>
  <c r="CP225" i="2"/>
  <c r="CQ225" i="2"/>
  <c r="CJ226" i="2"/>
  <c r="CK226" i="2"/>
  <c r="CL226" i="2"/>
  <c r="CM226" i="2"/>
  <c r="CN226" i="2"/>
  <c r="CO226" i="2"/>
  <c r="CP226" i="2"/>
  <c r="CQ226" i="2"/>
  <c r="CJ227" i="2"/>
  <c r="CK227" i="2"/>
  <c r="CL227" i="2"/>
  <c r="CM227" i="2"/>
  <c r="CN227" i="2"/>
  <c r="CO227" i="2"/>
  <c r="CP227" i="2"/>
  <c r="CQ227" i="2"/>
  <c r="CJ228" i="2"/>
  <c r="CK228" i="2"/>
  <c r="CL228" i="2"/>
  <c r="CM228" i="2"/>
  <c r="CN228" i="2"/>
  <c r="CO228" i="2"/>
  <c r="CP228" i="2"/>
  <c r="CQ228" i="2"/>
  <c r="CJ229" i="2"/>
  <c r="CK229" i="2"/>
  <c r="CL229" i="2"/>
  <c r="CM229" i="2"/>
  <c r="CN229" i="2"/>
  <c r="CO229" i="2"/>
  <c r="CP229" i="2"/>
  <c r="CQ229" i="2"/>
  <c r="CJ230" i="2"/>
  <c r="CK230" i="2"/>
  <c r="CL230" i="2"/>
  <c r="CM230" i="2"/>
  <c r="CN230" i="2"/>
  <c r="CO230" i="2"/>
  <c r="CP230" i="2"/>
  <c r="CQ230" i="2"/>
  <c r="CJ231" i="2"/>
  <c r="CK231" i="2"/>
  <c r="CL231" i="2"/>
  <c r="CM231" i="2"/>
  <c r="CN231" i="2"/>
  <c r="CO231" i="2"/>
  <c r="CP231" i="2"/>
  <c r="CQ231" i="2"/>
  <c r="CJ232" i="2"/>
  <c r="CK232" i="2"/>
  <c r="CL232" i="2"/>
  <c r="CM232" i="2"/>
  <c r="CN232" i="2"/>
  <c r="CO232" i="2"/>
  <c r="CP232" i="2"/>
  <c r="CQ232" i="2"/>
  <c r="CJ233" i="2"/>
  <c r="CK233" i="2"/>
  <c r="CL233" i="2"/>
  <c r="CM233" i="2"/>
  <c r="CN233" i="2"/>
  <c r="CO233" i="2"/>
  <c r="CP233" i="2"/>
  <c r="CQ233" i="2"/>
  <c r="CJ234" i="2"/>
  <c r="CK234" i="2"/>
  <c r="CL234" i="2"/>
  <c r="CM234" i="2"/>
  <c r="CN234" i="2"/>
  <c r="CO234" i="2"/>
  <c r="CP234" i="2"/>
  <c r="CQ234" i="2"/>
  <c r="CJ235" i="2"/>
  <c r="CK235" i="2"/>
  <c r="CL235" i="2"/>
  <c r="CM235" i="2"/>
  <c r="CN235" i="2"/>
  <c r="CO235" i="2"/>
  <c r="CP235" i="2"/>
  <c r="CQ235" i="2"/>
  <c r="CJ236" i="2"/>
  <c r="CK236" i="2"/>
  <c r="CL236" i="2"/>
  <c r="CM236" i="2"/>
  <c r="CN236" i="2"/>
  <c r="CO236" i="2"/>
  <c r="CP236" i="2"/>
  <c r="CQ236" i="2"/>
  <c r="CJ237" i="2"/>
  <c r="CK237" i="2"/>
  <c r="CL237" i="2"/>
  <c r="CM237" i="2"/>
  <c r="CN237" i="2"/>
  <c r="CO237" i="2"/>
  <c r="CP237" i="2"/>
  <c r="CQ237" i="2"/>
  <c r="CJ238" i="2"/>
  <c r="CK238" i="2"/>
  <c r="CL238" i="2"/>
  <c r="CM238" i="2"/>
  <c r="CN238" i="2"/>
  <c r="CO238" i="2"/>
  <c r="CP238" i="2"/>
  <c r="CQ238" i="2"/>
  <c r="CJ239" i="2"/>
  <c r="CK239" i="2"/>
  <c r="CL239" i="2"/>
  <c r="CM239" i="2"/>
  <c r="CN239" i="2"/>
  <c r="CO239" i="2"/>
  <c r="CP239" i="2"/>
  <c r="CQ239" i="2"/>
  <c r="CJ240" i="2"/>
  <c r="CK240" i="2"/>
  <c r="CL240" i="2"/>
  <c r="CM240" i="2"/>
  <c r="CN240" i="2"/>
  <c r="CO240" i="2"/>
  <c r="CP240" i="2"/>
  <c r="CQ240" i="2"/>
  <c r="CJ241" i="2"/>
  <c r="CK241" i="2"/>
  <c r="CL241" i="2"/>
  <c r="CM241" i="2"/>
  <c r="CN241" i="2"/>
  <c r="CO241" i="2"/>
  <c r="CP241" i="2"/>
  <c r="CQ241" i="2"/>
  <c r="CJ242" i="2"/>
  <c r="CK242" i="2"/>
  <c r="CL242" i="2"/>
  <c r="CM242" i="2"/>
  <c r="CN242" i="2"/>
  <c r="CO242" i="2"/>
  <c r="CP242" i="2"/>
  <c r="CQ242" i="2"/>
  <c r="CJ243" i="2"/>
  <c r="CK243" i="2"/>
  <c r="CL243" i="2"/>
  <c r="CM243" i="2"/>
  <c r="CN243" i="2"/>
  <c r="CO243" i="2"/>
  <c r="CP243" i="2"/>
  <c r="CQ243" i="2"/>
  <c r="CJ244" i="2"/>
  <c r="CK244" i="2"/>
  <c r="CL244" i="2"/>
  <c r="CM244" i="2"/>
  <c r="CN244" i="2"/>
  <c r="CO244" i="2"/>
  <c r="CP244" i="2"/>
  <c r="CQ244" i="2"/>
  <c r="CJ245" i="2"/>
  <c r="CK245" i="2"/>
  <c r="CL245" i="2"/>
  <c r="CM245" i="2"/>
  <c r="CN245" i="2"/>
  <c r="CO245" i="2"/>
  <c r="CP245" i="2"/>
  <c r="CQ245" i="2"/>
  <c r="CJ246" i="2"/>
  <c r="CK246" i="2"/>
  <c r="CL246" i="2"/>
  <c r="CM246" i="2"/>
  <c r="CN246" i="2"/>
  <c r="CO246" i="2"/>
  <c r="CP246" i="2"/>
  <c r="CQ246" i="2"/>
  <c r="CJ247" i="2"/>
  <c r="CK247" i="2"/>
  <c r="CL247" i="2"/>
  <c r="CM247" i="2"/>
  <c r="CN247" i="2"/>
  <c r="CO247" i="2"/>
  <c r="CP247" i="2"/>
  <c r="CQ247" i="2"/>
  <c r="CJ248" i="2"/>
  <c r="CK248" i="2"/>
  <c r="CL248" i="2"/>
  <c r="CM248" i="2"/>
  <c r="CN248" i="2"/>
  <c r="CO248" i="2"/>
  <c r="CP248" i="2"/>
  <c r="CQ248" i="2"/>
  <c r="CJ249" i="2"/>
  <c r="CK249" i="2"/>
  <c r="CL249" i="2"/>
  <c r="CM249" i="2"/>
  <c r="CN249" i="2"/>
  <c r="CO249" i="2"/>
  <c r="CP249" i="2"/>
  <c r="CQ249" i="2"/>
  <c r="CJ250" i="2"/>
  <c r="CK250" i="2"/>
  <c r="CL250" i="2"/>
  <c r="CM250" i="2"/>
  <c r="CN250" i="2"/>
  <c r="CO250" i="2"/>
  <c r="CP250" i="2"/>
  <c r="CQ250" i="2"/>
  <c r="CJ251" i="2"/>
  <c r="CK251" i="2"/>
  <c r="CL251" i="2"/>
  <c r="CM251" i="2"/>
  <c r="CN251" i="2"/>
  <c r="CO251" i="2"/>
  <c r="CP251" i="2"/>
  <c r="CQ251" i="2"/>
  <c r="CJ252" i="2"/>
  <c r="CK252" i="2"/>
  <c r="CL252" i="2"/>
  <c r="CM252" i="2"/>
  <c r="CN252" i="2"/>
  <c r="CO252" i="2"/>
  <c r="CP252" i="2"/>
  <c r="CQ252" i="2"/>
  <c r="CJ253" i="2"/>
  <c r="CK253" i="2"/>
  <c r="CL253" i="2"/>
  <c r="CM253" i="2"/>
  <c r="CN253" i="2"/>
  <c r="CO253" i="2"/>
  <c r="CP253" i="2"/>
  <c r="CQ253" i="2"/>
  <c r="CJ254" i="2"/>
  <c r="CK254" i="2"/>
  <c r="CL254" i="2"/>
  <c r="CM254" i="2"/>
  <c r="CN254" i="2"/>
  <c r="CO254" i="2"/>
  <c r="CP254" i="2"/>
  <c r="CQ254" i="2"/>
  <c r="CJ255" i="2"/>
  <c r="CK255" i="2"/>
  <c r="CL255" i="2"/>
  <c r="CM255" i="2"/>
  <c r="CN255" i="2"/>
  <c r="CO255" i="2"/>
  <c r="CP255" i="2"/>
  <c r="CQ255" i="2"/>
  <c r="CJ256" i="2"/>
  <c r="CK256" i="2"/>
  <c r="CL256" i="2"/>
  <c r="CM256" i="2"/>
  <c r="CN256" i="2"/>
  <c r="CO256" i="2"/>
  <c r="CP256" i="2"/>
  <c r="CQ256" i="2"/>
  <c r="CJ257" i="2"/>
  <c r="CK257" i="2"/>
  <c r="CL257" i="2"/>
  <c r="CM257" i="2"/>
  <c r="CN257" i="2"/>
  <c r="CO257" i="2"/>
  <c r="CP257" i="2"/>
  <c r="CQ257" i="2"/>
  <c r="CJ258" i="2"/>
  <c r="CK258" i="2"/>
  <c r="CL258" i="2"/>
  <c r="CM258" i="2"/>
  <c r="CN258" i="2"/>
  <c r="CO258" i="2"/>
  <c r="CP258" i="2"/>
  <c r="CQ258" i="2"/>
  <c r="CJ259" i="2"/>
  <c r="CK259" i="2"/>
  <c r="CL259" i="2"/>
  <c r="CM259" i="2"/>
  <c r="CN259" i="2"/>
  <c r="CO259" i="2"/>
  <c r="CP259" i="2"/>
  <c r="CQ259" i="2"/>
  <c r="CJ260" i="2"/>
  <c r="CK260" i="2"/>
  <c r="CL260" i="2"/>
  <c r="CM260" i="2"/>
  <c r="CN260" i="2"/>
  <c r="CO260" i="2"/>
  <c r="CP260" i="2"/>
  <c r="CQ260" i="2"/>
  <c r="CJ261" i="2"/>
  <c r="CK261" i="2"/>
  <c r="CL261" i="2"/>
  <c r="CM261" i="2"/>
  <c r="CN261" i="2"/>
  <c r="CO261" i="2"/>
  <c r="CP261" i="2"/>
  <c r="CQ261" i="2"/>
  <c r="CJ262" i="2"/>
  <c r="CK262" i="2"/>
  <c r="CL262" i="2"/>
  <c r="CM262" i="2"/>
  <c r="CN262" i="2"/>
  <c r="CO262" i="2"/>
  <c r="CP262" i="2"/>
  <c r="CQ262" i="2"/>
  <c r="CJ263" i="2"/>
  <c r="CK263" i="2"/>
  <c r="CL263" i="2"/>
  <c r="CM263" i="2"/>
  <c r="CN263" i="2"/>
  <c r="CO263" i="2"/>
  <c r="CP263" i="2"/>
  <c r="CQ263" i="2"/>
  <c r="CJ264" i="2"/>
  <c r="CK264" i="2"/>
  <c r="CL264" i="2"/>
  <c r="CM264" i="2"/>
  <c r="CN264" i="2"/>
  <c r="CO264" i="2"/>
  <c r="CP264" i="2"/>
  <c r="CQ264" i="2"/>
  <c r="CJ265" i="2"/>
  <c r="CK265" i="2"/>
  <c r="CL265" i="2"/>
  <c r="CM265" i="2"/>
  <c r="CN265" i="2"/>
  <c r="CO265" i="2"/>
  <c r="CP265" i="2"/>
  <c r="CQ265" i="2"/>
  <c r="CJ266" i="2"/>
  <c r="CK266" i="2"/>
  <c r="CL266" i="2"/>
  <c r="CM266" i="2"/>
  <c r="CN266" i="2"/>
  <c r="CO266" i="2"/>
  <c r="CP266" i="2"/>
  <c r="CQ266" i="2"/>
  <c r="CJ267" i="2"/>
  <c r="CK267" i="2"/>
  <c r="CL267" i="2"/>
  <c r="CM267" i="2"/>
  <c r="CN267" i="2"/>
  <c r="CO267" i="2"/>
  <c r="CP267" i="2"/>
  <c r="CQ267" i="2"/>
  <c r="CJ268" i="2"/>
  <c r="CK268" i="2"/>
  <c r="CL268" i="2"/>
  <c r="CM268" i="2"/>
  <c r="CN268" i="2"/>
  <c r="CO268" i="2"/>
  <c r="CP268" i="2"/>
  <c r="CQ268" i="2"/>
  <c r="CJ269" i="2"/>
  <c r="CK269" i="2"/>
  <c r="CL269" i="2"/>
  <c r="CM269" i="2"/>
  <c r="CN269" i="2"/>
  <c r="CO269" i="2"/>
  <c r="CP269" i="2"/>
  <c r="CQ269" i="2"/>
  <c r="CJ270" i="2"/>
  <c r="CK270" i="2"/>
  <c r="CL270" i="2"/>
  <c r="CM270" i="2"/>
  <c r="CN270" i="2"/>
  <c r="CO270" i="2"/>
  <c r="CP270" i="2"/>
  <c r="CQ270" i="2"/>
  <c r="CJ271" i="2"/>
  <c r="CK271" i="2"/>
  <c r="CL271" i="2"/>
  <c r="CM271" i="2"/>
  <c r="CN271" i="2"/>
  <c r="CO271" i="2"/>
  <c r="CP271" i="2"/>
  <c r="CQ271" i="2"/>
  <c r="CJ272" i="2"/>
  <c r="CK272" i="2"/>
  <c r="CL272" i="2"/>
  <c r="CM272" i="2"/>
  <c r="CN272" i="2"/>
  <c r="CO272" i="2"/>
  <c r="CP272" i="2"/>
  <c r="CQ272" i="2"/>
  <c r="CJ273" i="2"/>
  <c r="CK273" i="2"/>
  <c r="CL273" i="2"/>
  <c r="CM273" i="2"/>
  <c r="CN273" i="2"/>
  <c r="CO273" i="2"/>
  <c r="CP273" i="2"/>
  <c r="CQ273" i="2"/>
  <c r="CJ274" i="2"/>
  <c r="CK274" i="2"/>
  <c r="CL274" i="2"/>
  <c r="CM274" i="2"/>
  <c r="CN274" i="2"/>
  <c r="CO274" i="2"/>
  <c r="CP274" i="2"/>
  <c r="CQ274" i="2"/>
  <c r="CJ275" i="2"/>
  <c r="CK275" i="2"/>
  <c r="CL275" i="2"/>
  <c r="CM275" i="2"/>
  <c r="CN275" i="2"/>
  <c r="CO275" i="2"/>
  <c r="CP275" i="2"/>
  <c r="CQ275" i="2"/>
  <c r="CJ276" i="2"/>
  <c r="CK276" i="2"/>
  <c r="CL276" i="2"/>
  <c r="CM276" i="2"/>
  <c r="CN276" i="2"/>
  <c r="CO276" i="2"/>
  <c r="CP276" i="2"/>
  <c r="CQ276" i="2"/>
  <c r="CJ277" i="2"/>
  <c r="CK277" i="2"/>
  <c r="CL277" i="2"/>
  <c r="CM277" i="2"/>
  <c r="CN277" i="2"/>
  <c r="CO277" i="2"/>
  <c r="CP277" i="2"/>
  <c r="CQ277" i="2"/>
  <c r="CJ278" i="2"/>
  <c r="CK278" i="2"/>
  <c r="CL278" i="2"/>
  <c r="CM278" i="2"/>
  <c r="CN278" i="2"/>
  <c r="CO278" i="2"/>
  <c r="CP278" i="2"/>
  <c r="CQ278" i="2"/>
  <c r="CJ279" i="2"/>
  <c r="CK279" i="2"/>
  <c r="CL279" i="2"/>
  <c r="CM279" i="2"/>
  <c r="CN279" i="2"/>
  <c r="CO279" i="2"/>
  <c r="CP279" i="2"/>
  <c r="CQ279" i="2"/>
  <c r="CJ280" i="2"/>
  <c r="CK280" i="2"/>
  <c r="CL280" i="2"/>
  <c r="CM280" i="2"/>
  <c r="CN280" i="2"/>
  <c r="CO280" i="2"/>
  <c r="CP280" i="2"/>
  <c r="CQ280" i="2"/>
  <c r="CJ281" i="2"/>
  <c r="CK281" i="2"/>
  <c r="CL281" i="2"/>
  <c r="CM281" i="2"/>
  <c r="CN281" i="2"/>
  <c r="CO281" i="2"/>
  <c r="CP281" i="2"/>
  <c r="CQ281" i="2"/>
  <c r="CJ282" i="2"/>
  <c r="CK282" i="2"/>
  <c r="CL282" i="2"/>
  <c r="CM282" i="2"/>
  <c r="CN282" i="2"/>
  <c r="CO282" i="2"/>
  <c r="CP282" i="2"/>
  <c r="CQ282" i="2"/>
  <c r="CJ283" i="2"/>
  <c r="CK283" i="2"/>
  <c r="CL283" i="2"/>
  <c r="CM283" i="2"/>
  <c r="CN283" i="2"/>
  <c r="CO283" i="2"/>
  <c r="CP283" i="2"/>
  <c r="CQ283" i="2"/>
  <c r="CJ284" i="2"/>
  <c r="CK284" i="2"/>
  <c r="CL284" i="2"/>
  <c r="CM284" i="2"/>
  <c r="CN284" i="2"/>
  <c r="CO284" i="2"/>
  <c r="CP284" i="2"/>
  <c r="CQ284" i="2"/>
  <c r="CJ285" i="2"/>
  <c r="CK285" i="2"/>
  <c r="CL285" i="2"/>
  <c r="CM285" i="2"/>
  <c r="CN285" i="2"/>
  <c r="CO285" i="2"/>
  <c r="CP285" i="2"/>
  <c r="CQ285" i="2"/>
  <c r="CJ286" i="2"/>
  <c r="CK286" i="2"/>
  <c r="CL286" i="2"/>
  <c r="CM286" i="2"/>
  <c r="CN286" i="2"/>
  <c r="CO286" i="2"/>
  <c r="CP286" i="2"/>
  <c r="CQ286" i="2"/>
  <c r="CJ287" i="2"/>
  <c r="CK287" i="2"/>
  <c r="CL287" i="2"/>
  <c r="CM287" i="2"/>
  <c r="CN287" i="2"/>
  <c r="CO287" i="2"/>
  <c r="CP287" i="2"/>
  <c r="CQ287" i="2"/>
  <c r="CJ288" i="2"/>
  <c r="CK288" i="2"/>
  <c r="CL288" i="2"/>
  <c r="CM288" i="2"/>
  <c r="CN288" i="2"/>
  <c r="CO288" i="2"/>
  <c r="CP288" i="2"/>
  <c r="CQ288" i="2"/>
  <c r="CJ289" i="2"/>
  <c r="CK289" i="2"/>
  <c r="CL289" i="2"/>
  <c r="CM289" i="2"/>
  <c r="CN289" i="2"/>
  <c r="CO289" i="2"/>
  <c r="CP289" i="2"/>
  <c r="CQ289" i="2"/>
  <c r="CJ290" i="2"/>
  <c r="CK290" i="2"/>
  <c r="CL290" i="2"/>
  <c r="CM290" i="2"/>
  <c r="CN290" i="2"/>
  <c r="CO290" i="2"/>
  <c r="CP290" i="2"/>
  <c r="CQ290" i="2"/>
  <c r="CJ291" i="2"/>
  <c r="CK291" i="2"/>
  <c r="CL291" i="2"/>
  <c r="CM291" i="2"/>
  <c r="CN291" i="2"/>
  <c r="CO291" i="2"/>
  <c r="CP291" i="2"/>
  <c r="CQ291" i="2"/>
  <c r="CJ292" i="2"/>
  <c r="CK292" i="2"/>
  <c r="CL292" i="2"/>
  <c r="CM292" i="2"/>
  <c r="CN292" i="2"/>
  <c r="CO292" i="2"/>
  <c r="CP292" i="2"/>
  <c r="CQ292" i="2"/>
  <c r="CJ293" i="2"/>
  <c r="CK293" i="2"/>
  <c r="CL293" i="2"/>
  <c r="CM293" i="2"/>
  <c r="CN293" i="2"/>
  <c r="CO293" i="2"/>
  <c r="CP293" i="2"/>
  <c r="CQ293" i="2"/>
  <c r="CJ294" i="2"/>
  <c r="CK294" i="2"/>
  <c r="CL294" i="2"/>
  <c r="CM294" i="2"/>
  <c r="CN294" i="2"/>
  <c r="CO294" i="2"/>
  <c r="CP294" i="2"/>
  <c r="CQ294" i="2"/>
  <c r="CJ295" i="2"/>
  <c r="CK295" i="2"/>
  <c r="CL295" i="2"/>
  <c r="CM295" i="2"/>
  <c r="CN295" i="2"/>
  <c r="CO295" i="2"/>
  <c r="CP295" i="2"/>
  <c r="CQ295" i="2"/>
  <c r="CJ296" i="2"/>
  <c r="CK296" i="2"/>
  <c r="CL296" i="2"/>
  <c r="CM296" i="2"/>
  <c r="CN296" i="2"/>
  <c r="CO296" i="2"/>
  <c r="CP296" i="2"/>
  <c r="CQ296" i="2"/>
  <c r="CJ297" i="2"/>
  <c r="CK297" i="2"/>
  <c r="CL297" i="2"/>
  <c r="CM297" i="2"/>
  <c r="CN297" i="2"/>
  <c r="CO297" i="2"/>
  <c r="CP297" i="2"/>
  <c r="CQ297" i="2"/>
  <c r="CJ298" i="2"/>
  <c r="CK298" i="2"/>
  <c r="CL298" i="2"/>
  <c r="CM298" i="2"/>
  <c r="CN298" i="2"/>
  <c r="CO298" i="2"/>
  <c r="CP298" i="2"/>
  <c r="CQ298" i="2"/>
  <c r="CJ299" i="2"/>
  <c r="CK299" i="2"/>
  <c r="CL299" i="2"/>
  <c r="CM299" i="2"/>
  <c r="CN299" i="2"/>
  <c r="CO299" i="2"/>
  <c r="CP299" i="2"/>
  <c r="CQ299" i="2"/>
  <c r="CJ300" i="2"/>
  <c r="CK300" i="2"/>
  <c r="CL300" i="2"/>
  <c r="CM300" i="2"/>
  <c r="CN300" i="2"/>
  <c r="CO300" i="2"/>
  <c r="CP300" i="2"/>
  <c r="CQ300" i="2"/>
  <c r="CJ301" i="2"/>
  <c r="CK301" i="2"/>
  <c r="CL301" i="2"/>
  <c r="CM301" i="2"/>
  <c r="CN301" i="2"/>
  <c r="CO301" i="2"/>
  <c r="CP301" i="2"/>
  <c r="CQ301" i="2"/>
  <c r="CJ302" i="2"/>
  <c r="CK302" i="2"/>
  <c r="CL302" i="2"/>
  <c r="CM302" i="2"/>
  <c r="CN302" i="2"/>
  <c r="CO302" i="2"/>
  <c r="CP302" i="2"/>
  <c r="CQ302" i="2"/>
  <c r="CJ303" i="2"/>
  <c r="CK303" i="2"/>
  <c r="CL303" i="2"/>
  <c r="CM303" i="2"/>
  <c r="CN303" i="2"/>
  <c r="CO303" i="2"/>
  <c r="CP303" i="2"/>
  <c r="CQ303" i="2"/>
  <c r="CJ304" i="2"/>
  <c r="CK304" i="2"/>
  <c r="CL304" i="2"/>
  <c r="CM304" i="2"/>
  <c r="CN304" i="2"/>
  <c r="CO304" i="2"/>
  <c r="CP304" i="2"/>
  <c r="CQ304" i="2"/>
  <c r="CQ6" i="2"/>
  <c r="CP6" i="2"/>
  <c r="CO6" i="2"/>
  <c r="CN6" i="2"/>
  <c r="CM6" i="2"/>
  <c r="CL6" i="2"/>
  <c r="CK6" i="2"/>
  <c r="CJ6" i="2"/>
  <c r="CF31" i="16" l="1"/>
  <c r="AK87" i="16"/>
  <c r="AI87" i="16"/>
  <c r="AH87" i="16"/>
  <c r="AA87" i="16"/>
  <c r="T91" i="16"/>
  <c r="S91" i="16"/>
  <c r="Z91" i="16"/>
  <c r="R91" i="16"/>
  <c r="Y91" i="16"/>
  <c r="Q91" i="16"/>
  <c r="BX91" i="16" s="1"/>
  <c r="X91" i="16"/>
  <c r="P91" i="16"/>
  <c r="W91" i="16"/>
  <c r="O91" i="16"/>
  <c r="V91" i="16"/>
  <c r="X196" i="16"/>
  <c r="O196" i="16"/>
  <c r="W196" i="16"/>
  <c r="V196" i="16"/>
  <c r="Z196" i="16"/>
  <c r="U196" i="16"/>
  <c r="T196" i="16"/>
  <c r="R196" i="16"/>
  <c r="S196" i="16"/>
  <c r="P196" i="16"/>
  <c r="CC10" i="16"/>
  <c r="Q11" i="16"/>
  <c r="AE25" i="16"/>
  <c r="CG31" i="16"/>
  <c r="T42" i="16"/>
  <c r="X42" i="16"/>
  <c r="W42" i="16"/>
  <c r="U42" i="16"/>
  <c r="AH43" i="16"/>
  <c r="AG43" i="16"/>
  <c r="AH78" i="16"/>
  <c r="AF78" i="16"/>
  <c r="AE78" i="16"/>
  <c r="AE103" i="16"/>
  <c r="AL103" i="16"/>
  <c r="AD103" i="16"/>
  <c r="AK103" i="16"/>
  <c r="AC103" i="16"/>
  <c r="AJ103" i="16"/>
  <c r="AB103" i="16"/>
  <c r="AI103" i="16"/>
  <c r="AA103" i="16"/>
  <c r="AH103" i="16"/>
  <c r="AG103" i="16"/>
  <c r="V110" i="16"/>
  <c r="Z110" i="16"/>
  <c r="R110" i="16"/>
  <c r="Q110" i="16"/>
  <c r="P110" i="16"/>
  <c r="Y110" i="16"/>
  <c r="O110" i="16"/>
  <c r="X110" i="16"/>
  <c r="W110" i="16"/>
  <c r="U110" i="16"/>
  <c r="T110" i="16"/>
  <c r="Z355" i="16"/>
  <c r="V6" i="16"/>
  <c r="V313" i="16" s="1"/>
  <c r="AC7" i="16"/>
  <c r="AK7" i="16"/>
  <c r="CE10" i="16"/>
  <c r="R11" i="16"/>
  <c r="R314" i="16" s="1"/>
  <c r="R331" i="16" s="1"/>
  <c r="AI11" i="16"/>
  <c r="AK16" i="16"/>
  <c r="AK341" i="16" s="1"/>
  <c r="AJ17" i="16"/>
  <c r="AJ353" i="16" s="1"/>
  <c r="V18" i="16"/>
  <c r="V354" i="16" s="1"/>
  <c r="AF25" i="16"/>
  <c r="AH26" i="16"/>
  <c r="AH349" i="16" s="1"/>
  <c r="CH31" i="16"/>
  <c r="P33" i="16"/>
  <c r="X33" i="16"/>
  <c r="CH36" i="16"/>
  <c r="Z37" i="16"/>
  <c r="AI38" i="16"/>
  <c r="P42" i="16"/>
  <c r="U73" i="16"/>
  <c r="T73" i="16"/>
  <c r="Z73" i="16"/>
  <c r="AF103" i="16"/>
  <c r="AG1" i="16"/>
  <c r="O6" i="16"/>
  <c r="W6" i="16"/>
  <c r="X11" i="16"/>
  <c r="AL16" i="16"/>
  <c r="AL341" i="16" s="1"/>
  <c r="R17" i="16"/>
  <c r="R353" i="16" s="1"/>
  <c r="W18" i="16"/>
  <c r="W354" i="16" s="1"/>
  <c r="BX25" i="16"/>
  <c r="AG25" i="16"/>
  <c r="R26" i="16"/>
  <c r="R349" i="16" s="1"/>
  <c r="AI26" i="16"/>
  <c r="AI349" i="16" s="1"/>
  <c r="Q33" i="16"/>
  <c r="Y33" i="16"/>
  <c r="CI36" i="16"/>
  <c r="Q42" i="16"/>
  <c r="T58" i="16"/>
  <c r="W58" i="16"/>
  <c r="V58" i="16"/>
  <c r="U58" i="16"/>
  <c r="R58" i="16"/>
  <c r="Q58" i="16"/>
  <c r="Z58" i="16"/>
  <c r="P58" i="16"/>
  <c r="CD62" i="16"/>
  <c r="T70" i="16"/>
  <c r="Z70" i="16"/>
  <c r="P70" i="16"/>
  <c r="Y70" i="16"/>
  <c r="O70" i="16"/>
  <c r="X70" i="16"/>
  <c r="W70" i="16"/>
  <c r="V70" i="16"/>
  <c r="U70" i="16"/>
  <c r="AK73" i="16"/>
  <c r="AJ73" i="16"/>
  <c r="Z53" i="16"/>
  <c r="Y53" i="16"/>
  <c r="AP1" i="16"/>
  <c r="P6" i="16"/>
  <c r="X6" i="16"/>
  <c r="W7" i="16"/>
  <c r="AE7" i="16"/>
  <c r="BZ7" i="16"/>
  <c r="R9" i="16"/>
  <c r="Y11" i="16"/>
  <c r="S17" i="16"/>
  <c r="S353" i="16" s="1"/>
  <c r="O18" i="16"/>
  <c r="X18" i="16"/>
  <c r="X354" i="16" s="1"/>
  <c r="AI18" i="16"/>
  <c r="AI354" i="16" s="1"/>
  <c r="AA19" i="16"/>
  <c r="S347" i="16"/>
  <c r="AI25" i="16"/>
  <c r="U26" i="16"/>
  <c r="U349" i="16" s="1"/>
  <c r="AL26" i="16"/>
  <c r="AL349" i="16" s="1"/>
  <c r="P27" i="16"/>
  <c r="P350" i="16" s="1"/>
  <c r="R33" i="16"/>
  <c r="BX33" i="16" s="1"/>
  <c r="Z33" i="16"/>
  <c r="CH34" i="16"/>
  <c r="CJ36" i="16"/>
  <c r="AJ37" i="16"/>
  <c r="R42" i="16"/>
  <c r="AH58" i="16"/>
  <c r="AG58" i="16"/>
  <c r="AD58" i="16"/>
  <c r="AC58" i="16"/>
  <c r="AA58" i="16"/>
  <c r="AL58" i="16"/>
  <c r="U59" i="16"/>
  <c r="R59" i="16"/>
  <c r="Q59" i="16"/>
  <c r="P59" i="16"/>
  <c r="Z59" i="16"/>
  <c r="O59" i="16"/>
  <c r="Y59" i="16"/>
  <c r="X59" i="16"/>
  <c r="R62" i="16"/>
  <c r="Z62" i="16"/>
  <c r="AL70" i="16"/>
  <c r="AK70" i="16"/>
  <c r="AI70" i="16"/>
  <c r="AH70" i="16"/>
  <c r="AF70" i="16"/>
  <c r="AE70" i="16"/>
  <c r="AK101" i="16"/>
  <c r="AC101" i="16"/>
  <c r="AJ101" i="16"/>
  <c r="AB101" i="16"/>
  <c r="AI101" i="16"/>
  <c r="AA101" i="16"/>
  <c r="AH101" i="16"/>
  <c r="AG101" i="16"/>
  <c r="AF101" i="16"/>
  <c r="AE101" i="16"/>
  <c r="AX1" i="16"/>
  <c r="Q6" i="16"/>
  <c r="Y6" i="16"/>
  <c r="O7" i="16"/>
  <c r="X7" i="16"/>
  <c r="AF7" i="16"/>
  <c r="V9" i="16"/>
  <c r="Z11" i="16"/>
  <c r="CC11" i="16"/>
  <c r="R12" i="16"/>
  <c r="O14" i="16"/>
  <c r="W14" i="16"/>
  <c r="R15" i="16"/>
  <c r="T17" i="16"/>
  <c r="T353" i="16" s="1"/>
  <c r="T355" i="16" s="1"/>
  <c r="P18" i="16"/>
  <c r="P354" i="16" s="1"/>
  <c r="Y18" i="16"/>
  <c r="Y354" i="16" s="1"/>
  <c r="AJ18" i="16"/>
  <c r="AJ354" i="16" s="1"/>
  <c r="O19" i="16"/>
  <c r="AH19" i="16"/>
  <c r="CF23" i="16"/>
  <c r="AA25" i="16"/>
  <c r="AJ25" i="16"/>
  <c r="CC25" i="16"/>
  <c r="V26" i="16"/>
  <c r="V349" i="16" s="1"/>
  <c r="Z27" i="16"/>
  <c r="Z350" i="16" s="1"/>
  <c r="S33" i="16"/>
  <c r="AA33" i="16"/>
  <c r="T38" i="16"/>
  <c r="V42" i="16"/>
  <c r="CI45" i="16"/>
  <c r="CJ45" i="16"/>
  <c r="CF45" i="16"/>
  <c r="CE45" i="16"/>
  <c r="CD45" i="16"/>
  <c r="AI50" i="16"/>
  <c r="AA50" i="16"/>
  <c r="AH50" i="16"/>
  <c r="AG50" i="16"/>
  <c r="AF50" i="16"/>
  <c r="AE50" i="16"/>
  <c r="S55" i="16"/>
  <c r="Z55" i="16"/>
  <c r="AK58" i="16"/>
  <c r="AI59" i="16"/>
  <c r="AH59" i="16"/>
  <c r="R67" i="16"/>
  <c r="Z67" i="16"/>
  <c r="AI71" i="16"/>
  <c r="AF71" i="16"/>
  <c r="AE71" i="16"/>
  <c r="CF83" i="16"/>
  <c r="CI83" i="16"/>
  <c r="CH83" i="16"/>
  <c r="CG83" i="16"/>
  <c r="O43" i="16"/>
  <c r="Z43" i="16"/>
  <c r="Y43" i="16"/>
  <c r="CF46" i="16"/>
  <c r="CE46" i="16"/>
  <c r="CD46" i="16"/>
  <c r="CC46" i="16"/>
  <c r="BF1" i="16"/>
  <c r="BE1" i="16"/>
  <c r="R6" i="16"/>
  <c r="R313" i="16" s="1"/>
  <c r="Z6" i="16"/>
  <c r="P7" i="16"/>
  <c r="Y7" i="16"/>
  <c r="AG7" i="16"/>
  <c r="CB7" i="16"/>
  <c r="AA11" i="16"/>
  <c r="CE11" i="16"/>
  <c r="U17" i="16"/>
  <c r="U353" i="16" s="1"/>
  <c r="U355" i="16" s="1"/>
  <c r="Q18" i="16"/>
  <c r="Q354" i="16" s="1"/>
  <c r="Z18" i="16"/>
  <c r="Z354" i="16" s="1"/>
  <c r="AK18" i="16"/>
  <c r="AK354" i="16" s="1"/>
  <c r="CC18" i="16"/>
  <c r="P19" i="16"/>
  <c r="BW316" i="16"/>
  <c r="O20" i="16"/>
  <c r="O345" i="16" s="1"/>
  <c r="AB25" i="16"/>
  <c r="AK25" i="16"/>
  <c r="W26" i="16"/>
  <c r="W349" i="16" s="1"/>
  <c r="AA27" i="16"/>
  <c r="AI29" i="16"/>
  <c r="AI30" i="16"/>
  <c r="T33" i="16"/>
  <c r="AC33" i="16"/>
  <c r="CC35" i="16"/>
  <c r="CC37" i="16"/>
  <c r="U38" i="16"/>
  <c r="U40" i="16"/>
  <c r="AL41" i="16"/>
  <c r="AB41" i="16"/>
  <c r="Y42" i="16"/>
  <c r="V43" i="16"/>
  <c r="AC49" i="16"/>
  <c r="T49" i="16"/>
  <c r="S49" i="16"/>
  <c r="Z49" i="16"/>
  <c r="R49" i="16"/>
  <c r="Y49" i="16"/>
  <c r="Q49" i="16"/>
  <c r="X49" i="16"/>
  <c r="P49" i="16"/>
  <c r="BX49" i="16" s="1"/>
  <c r="AL50" i="16"/>
  <c r="CJ51" i="16"/>
  <c r="P53" i="16"/>
  <c r="AC71" i="16"/>
  <c r="AJ79" i="16"/>
  <c r="U91" i="16"/>
  <c r="S110" i="16"/>
  <c r="Q7" i="16"/>
  <c r="Z7" i="16"/>
  <c r="Z314" i="16" s="1"/>
  <c r="Z331" i="16" s="1"/>
  <c r="AH7" i="16"/>
  <c r="X9" i="16"/>
  <c r="AF11" i="16"/>
  <c r="CJ11" i="16"/>
  <c r="Z12" i="16"/>
  <c r="Q14" i="16"/>
  <c r="U15" i="16"/>
  <c r="V17" i="16"/>
  <c r="V353" i="16" s="1"/>
  <c r="V355" i="16" s="1"/>
  <c r="R18" i="16"/>
  <c r="R354" i="16" s="1"/>
  <c r="AA18" i="16"/>
  <c r="AA354" i="16" s="1"/>
  <c r="CD19" i="16"/>
  <c r="P20" i="16"/>
  <c r="P345" i="16" s="1"/>
  <c r="P347" i="16" s="1"/>
  <c r="AC25" i="16"/>
  <c r="AL25" i="16"/>
  <c r="AA26" i="16"/>
  <c r="AA349" i="16" s="1"/>
  <c r="AL27" i="16"/>
  <c r="AL350" i="16" s="1"/>
  <c r="AD33" i="16"/>
  <c r="CF37" i="16"/>
  <c r="Z42" i="16"/>
  <c r="W43" i="16"/>
  <c r="AA45" i="16"/>
  <c r="AJ45" i="16"/>
  <c r="U46" i="16"/>
  <c r="T46" i="16"/>
  <c r="S46" i="16"/>
  <c r="R46" i="16"/>
  <c r="AK49" i="16"/>
  <c r="AB49" i="16"/>
  <c r="AJ49" i="16"/>
  <c r="AA49" i="16"/>
  <c r="AI49" i="16"/>
  <c r="AG49" i="16"/>
  <c r="AF49" i="16"/>
  <c r="V59" i="16"/>
  <c r="AD65" i="16"/>
  <c r="AL65" i="16"/>
  <c r="AC65" i="16"/>
  <c r="AK65" i="16"/>
  <c r="AB65" i="16"/>
  <c r="AJ65" i="16"/>
  <c r="AA65" i="16"/>
  <c r="AI65" i="16"/>
  <c r="AG65" i="16"/>
  <c r="V73" i="16"/>
  <c r="CH78" i="16"/>
  <c r="CI78" i="16"/>
  <c r="CE78" i="16"/>
  <c r="CG85" i="16"/>
  <c r="CC85" i="16"/>
  <c r="CE85" i="16"/>
  <c r="CG103" i="16"/>
  <c r="CJ103" i="16"/>
  <c r="CI103" i="16"/>
  <c r="CH103" i="16"/>
  <c r="CF103" i="16"/>
  <c r="CD103" i="16"/>
  <c r="CC103" i="16"/>
  <c r="CH88" i="16"/>
  <c r="P109" i="16"/>
  <c r="V109" i="16"/>
  <c r="Z113" i="16"/>
  <c r="T113" i="16"/>
  <c r="S140" i="16"/>
  <c r="Z140" i="16"/>
  <c r="R140" i="16"/>
  <c r="Y140" i="16"/>
  <c r="Q140" i="16"/>
  <c r="X140" i="16"/>
  <c r="P140" i="16"/>
  <c r="W140" i="16"/>
  <c r="O140" i="16"/>
  <c r="U140" i="16"/>
  <c r="T142" i="16"/>
  <c r="X142" i="16"/>
  <c r="W142" i="16"/>
  <c r="V142" i="16"/>
  <c r="U142" i="16"/>
  <c r="R142" i="16"/>
  <c r="Z142" i="16"/>
  <c r="P142" i="16"/>
  <c r="R143" i="16"/>
  <c r="Q143" i="16"/>
  <c r="P143" i="16"/>
  <c r="Z143" i="16"/>
  <c r="O143" i="16"/>
  <c r="Y143" i="16"/>
  <c r="W143" i="16"/>
  <c r="CE54" i="16"/>
  <c r="U81" i="16"/>
  <c r="O85" i="16"/>
  <c r="Y85" i="16"/>
  <c r="S97" i="16"/>
  <c r="T99" i="16"/>
  <c r="CC102" i="16"/>
  <c r="U109" i="16"/>
  <c r="CG111" i="16"/>
  <c r="CD111" i="16"/>
  <c r="CH111" i="16"/>
  <c r="AC114" i="16"/>
  <c r="AL117" i="16"/>
  <c r="AD117" i="16"/>
  <c r="BY117" i="16" s="1"/>
  <c r="AK117" i="16"/>
  <c r="AC117" i="16"/>
  <c r="AI117" i="16"/>
  <c r="AA117" i="16"/>
  <c r="AH117" i="16"/>
  <c r="AI121" i="16"/>
  <c r="AH121" i="16"/>
  <c r="AF121" i="16"/>
  <c r="AB121" i="16"/>
  <c r="T140" i="16"/>
  <c r="CH152" i="16"/>
  <c r="CE152" i="16"/>
  <c r="CI152" i="16"/>
  <c r="S156" i="16"/>
  <c r="Z156" i="16"/>
  <c r="R156" i="16"/>
  <c r="Y156" i="16"/>
  <c r="Q156" i="16"/>
  <c r="X156" i="16"/>
  <c r="P156" i="16"/>
  <c r="W156" i="16"/>
  <c r="O156" i="16"/>
  <c r="U156" i="16"/>
  <c r="T156" i="16"/>
  <c r="CJ214" i="16"/>
  <c r="CG214" i="16"/>
  <c r="CC214" i="16"/>
  <c r="W218" i="16"/>
  <c r="X218" i="16"/>
  <c r="Y218" i="16"/>
  <c r="V218" i="16"/>
  <c r="U218" i="16"/>
  <c r="T218" i="16"/>
  <c r="Z218" i="16"/>
  <c r="S218" i="16"/>
  <c r="R218" i="16"/>
  <c r="Q218" i="16"/>
  <c r="P218" i="16"/>
  <c r="AE249" i="16"/>
  <c r="AD249" i="16"/>
  <c r="AA249" i="16"/>
  <c r="AL249" i="16"/>
  <c r="V56" i="16"/>
  <c r="Q69" i="16"/>
  <c r="Y69" i="16"/>
  <c r="V74" i="16"/>
  <c r="CC79" i="16"/>
  <c r="W81" i="16"/>
  <c r="CE82" i="16"/>
  <c r="P85" i="16"/>
  <c r="Z85" i="16"/>
  <c r="R88" i="16"/>
  <c r="X94" i="16"/>
  <c r="T97" i="16"/>
  <c r="U98" i="16"/>
  <c r="U99" i="16"/>
  <c r="AC99" i="16"/>
  <c r="CH102" i="16"/>
  <c r="W109" i="16"/>
  <c r="AL111" i="16"/>
  <c r="CF114" i="16"/>
  <c r="CG114" i="16"/>
  <c r="AB114" i="16"/>
  <c r="AG117" i="16"/>
  <c r="AH133" i="16"/>
  <c r="AG133" i="16"/>
  <c r="AE133" i="16"/>
  <c r="V140" i="16"/>
  <c r="CJ141" i="16"/>
  <c r="CH141" i="16"/>
  <c r="O142" i="16"/>
  <c r="CJ143" i="16"/>
  <c r="CI143" i="16"/>
  <c r="CH144" i="16"/>
  <c r="CD144" i="16"/>
  <c r="CC144" i="16"/>
  <c r="V148" i="16"/>
  <c r="U148" i="16"/>
  <c r="T148" i="16"/>
  <c r="S148" i="16"/>
  <c r="Z148" i="16"/>
  <c r="R148" i="16"/>
  <c r="X148" i="16"/>
  <c r="P148" i="16"/>
  <c r="BX148" i="16" s="1"/>
  <c r="T45" i="16"/>
  <c r="AA47" i="16"/>
  <c r="AI48" i="16"/>
  <c r="X50" i="16"/>
  <c r="Z51" i="16"/>
  <c r="CF52" i="16"/>
  <c r="S54" i="16"/>
  <c r="W56" i="16"/>
  <c r="CH57" i="16"/>
  <c r="O60" i="16"/>
  <c r="CC60" i="16"/>
  <c r="S65" i="16"/>
  <c r="R69" i="16"/>
  <c r="Z69" i="16"/>
  <c r="O71" i="16"/>
  <c r="W71" i="16"/>
  <c r="BX71" i="16" s="1"/>
  <c r="AB72" i="16"/>
  <c r="O74" i="16"/>
  <c r="W74" i="16"/>
  <c r="AL74" i="16"/>
  <c r="U75" i="16"/>
  <c r="CE77" i="16"/>
  <c r="S78" i="16"/>
  <c r="Q79" i="16"/>
  <c r="CD79" i="16"/>
  <c r="CH82" i="16"/>
  <c r="Q83" i="16"/>
  <c r="BX83" i="16" s="1"/>
  <c r="Y83" i="16"/>
  <c r="Q85" i="16"/>
  <c r="AA85" i="16"/>
  <c r="S88" i="16"/>
  <c r="AJ88" i="16"/>
  <c r="Z89" i="16"/>
  <c r="T90" i="16"/>
  <c r="W92" i="16"/>
  <c r="AF92" i="16"/>
  <c r="AJ94" i="16"/>
  <c r="CG95" i="16"/>
  <c r="U97" i="16"/>
  <c r="V98" i="16"/>
  <c r="V99" i="16"/>
  <c r="AD99" i="16"/>
  <c r="V100" i="16"/>
  <c r="CI102" i="16"/>
  <c r="S105" i="16"/>
  <c r="X107" i="16"/>
  <c r="T108" i="16"/>
  <c r="X109" i="16"/>
  <c r="AC111" i="16"/>
  <c r="AK111" i="16"/>
  <c r="AG114" i="16"/>
  <c r="AD116" i="16"/>
  <c r="AJ117" i="16"/>
  <c r="O119" i="16"/>
  <c r="X119" i="16"/>
  <c r="W119" i="16"/>
  <c r="V120" i="16"/>
  <c r="Q120" i="16"/>
  <c r="P120" i="16"/>
  <c r="Y120" i="16"/>
  <c r="X120" i="16"/>
  <c r="Q142" i="16"/>
  <c r="CD43" i="16"/>
  <c r="CI52" i="16"/>
  <c r="T54" i="16"/>
  <c r="O56" i="16"/>
  <c r="X56" i="16"/>
  <c r="P60" i="16"/>
  <c r="CD60" i="16"/>
  <c r="T65" i="16"/>
  <c r="S69" i="16"/>
  <c r="AD69" i="16"/>
  <c r="P71" i="16"/>
  <c r="X71" i="16"/>
  <c r="P74" i="16"/>
  <c r="X74" i="16"/>
  <c r="V75" i="16"/>
  <c r="CH77" i="16"/>
  <c r="T78" i="16"/>
  <c r="R79" i="16"/>
  <c r="CE79" i="16"/>
  <c r="AA81" i="16"/>
  <c r="CJ82" i="16"/>
  <c r="R85" i="16"/>
  <c r="O86" i="16"/>
  <c r="T88" i="16"/>
  <c r="X92" i="16"/>
  <c r="AG92" i="16"/>
  <c r="AA94" i="16"/>
  <c r="W97" i="16"/>
  <c r="O98" i="16"/>
  <c r="BX98" i="16" s="1"/>
  <c r="W98" i="16"/>
  <c r="W99" i="16"/>
  <c r="AE99" i="16"/>
  <c r="Z107" i="16"/>
  <c r="U108" i="16"/>
  <c r="CJ109" i="16"/>
  <c r="CD109" i="16"/>
  <c r="Z109" i="16"/>
  <c r="Y111" i="16"/>
  <c r="AI114" i="16"/>
  <c r="CH117" i="16"/>
  <c r="CJ117" i="16"/>
  <c r="AF120" i="16"/>
  <c r="AA120" i="16"/>
  <c r="AA121" i="16"/>
  <c r="Y142" i="16"/>
  <c r="V143" i="16"/>
  <c r="CE43" i="16"/>
  <c r="Z45" i="16"/>
  <c r="AL47" i="16"/>
  <c r="AK48" i="16"/>
  <c r="P50" i="16"/>
  <c r="Z50" i="16"/>
  <c r="CJ50" i="16"/>
  <c r="Y54" i="16"/>
  <c r="P56" i="16"/>
  <c r="Z56" i="16"/>
  <c r="CH59" i="16"/>
  <c r="X60" i="16"/>
  <c r="CE60" i="16"/>
  <c r="T69" i="16"/>
  <c r="BX69" i="16" s="1"/>
  <c r="AE69" i="16"/>
  <c r="Q71" i="16"/>
  <c r="Q74" i="16"/>
  <c r="Y74" i="16"/>
  <c r="O75" i="16"/>
  <c r="W75" i="16"/>
  <c r="CF79" i="16"/>
  <c r="AE81" i="16"/>
  <c r="S85" i="16"/>
  <c r="P86" i="16"/>
  <c r="V88" i="16"/>
  <c r="O89" i="16"/>
  <c r="AH92" i="16"/>
  <c r="AB94" i="16"/>
  <c r="Q95" i="16"/>
  <c r="AH96" i="16"/>
  <c r="Z97" i="16"/>
  <c r="P98" i="16"/>
  <c r="X98" i="16"/>
  <c r="O99" i="16"/>
  <c r="X99" i="16"/>
  <c r="AF99" i="16"/>
  <c r="P100" i="16"/>
  <c r="X100" i="16"/>
  <c r="CH101" i="16"/>
  <c r="V105" i="16"/>
  <c r="AK106" i="16"/>
  <c r="AA107" i="16"/>
  <c r="AK107" i="16"/>
  <c r="V108" i="16"/>
  <c r="AA111" i="16"/>
  <c r="CI113" i="16"/>
  <c r="CF113" i="16"/>
  <c r="CE113" i="16"/>
  <c r="AG121" i="16"/>
  <c r="X143" i="16"/>
  <c r="AI146" i="16"/>
  <c r="AH146" i="16"/>
  <c r="AG146" i="16"/>
  <c r="AA146" i="16"/>
  <c r="Q148" i="16"/>
  <c r="S149" i="16"/>
  <c r="R149" i="16"/>
  <c r="Z149" i="16"/>
  <c r="Q149" i="16"/>
  <c r="Y149" i="16"/>
  <c r="BX149" i="16" s="1"/>
  <c r="P149" i="16"/>
  <c r="X149" i="16"/>
  <c r="O149" i="16"/>
  <c r="W149" i="16"/>
  <c r="U149" i="16"/>
  <c r="AG150" i="16"/>
  <c r="AD150" i="16"/>
  <c r="V156" i="16"/>
  <c r="CH43" i="16"/>
  <c r="R56" i="16"/>
  <c r="AA56" i="16"/>
  <c r="CJ59" i="16"/>
  <c r="CF60" i="16"/>
  <c r="AF69" i="16"/>
  <c r="R74" i="16"/>
  <c r="P75" i="16"/>
  <c r="AH81" i="16"/>
  <c r="V85" i="16"/>
  <c r="CC88" i="16"/>
  <c r="R89" i="16"/>
  <c r="O90" i="16"/>
  <c r="BX90" i="16" s="1"/>
  <c r="AA92" i="16"/>
  <c r="AI92" i="16"/>
  <c r="P93" i="16"/>
  <c r="Z93" i="16"/>
  <c r="CD93" i="16"/>
  <c r="AE94" i="16"/>
  <c r="AI96" i="16"/>
  <c r="Q98" i="16"/>
  <c r="P99" i="16"/>
  <c r="Y99" i="16"/>
  <c r="AH99" i="16"/>
  <c r="Q100" i="16"/>
  <c r="BX100" i="16" s="1"/>
  <c r="AK100" i="16"/>
  <c r="AL105" i="16"/>
  <c r="AB107" i="16"/>
  <c r="AL107" i="16"/>
  <c r="O108" i="16"/>
  <c r="W108" i="16"/>
  <c r="O109" i="16"/>
  <c r="AB111" i="16"/>
  <c r="CH113" i="16"/>
  <c r="CC114" i="16"/>
  <c r="BX116" i="16"/>
  <c r="P119" i="16"/>
  <c r="AJ121" i="16"/>
  <c r="CG127" i="16"/>
  <c r="CJ127" i="16"/>
  <c r="CH127" i="16"/>
  <c r="CI137" i="16"/>
  <c r="CE137" i="16"/>
  <c r="CD137" i="16"/>
  <c r="CC137" i="16"/>
  <c r="AI139" i="16"/>
  <c r="AG157" i="16"/>
  <c r="AL157" i="16"/>
  <c r="AE184" i="16"/>
  <c r="AF184" i="16"/>
  <c r="V188" i="16"/>
  <c r="Z188" i="16"/>
  <c r="Q188" i="16"/>
  <c r="Y188" i="16"/>
  <c r="P188" i="16"/>
  <c r="X188" i="16"/>
  <c r="O188" i="16"/>
  <c r="R188" i="16"/>
  <c r="W188" i="16"/>
  <c r="T188" i="16"/>
  <c r="BX188" i="16" s="1"/>
  <c r="AG206" i="16"/>
  <c r="AF206" i="16"/>
  <c r="AE208" i="16"/>
  <c r="AB208" i="16"/>
  <c r="T213" i="16"/>
  <c r="S213" i="16"/>
  <c r="BX213" i="16" s="1"/>
  <c r="Z213" i="16"/>
  <c r="R213" i="16"/>
  <c r="Y213" i="16"/>
  <c r="Q213" i="16"/>
  <c r="U213" i="16"/>
  <c r="P213" i="16"/>
  <c r="O213" i="16"/>
  <c r="W213" i="16"/>
  <c r="AI124" i="16"/>
  <c r="AA125" i="16"/>
  <c r="AJ125" i="16"/>
  <c r="AC127" i="16"/>
  <c r="AK127" i="16"/>
  <c r="AI131" i="16"/>
  <c r="P132" i="16"/>
  <c r="X132" i="16"/>
  <c r="CE135" i="16"/>
  <c r="AG141" i="16"/>
  <c r="AI147" i="16"/>
  <c r="CF153" i="16"/>
  <c r="AA157" i="16"/>
  <c r="CG167" i="16"/>
  <c r="CD167" i="16"/>
  <c r="CD168" i="16"/>
  <c r="CI168" i="16"/>
  <c r="Y168" i="16"/>
  <c r="X168" i="16"/>
  <c r="W168" i="16"/>
  <c r="V168" i="16"/>
  <c r="P168" i="16"/>
  <c r="CC171" i="16"/>
  <c r="CJ171" i="16"/>
  <c r="CJ177" i="16"/>
  <c r="CF177" i="16"/>
  <c r="CC203" i="16"/>
  <c r="CI203" i="16"/>
  <c r="CH203" i="16"/>
  <c r="CG203" i="16"/>
  <c r="CF203" i="16"/>
  <c r="CD203" i="16"/>
  <c r="Y114" i="16"/>
  <c r="AF118" i="16"/>
  <c r="CF121" i="16"/>
  <c r="AB123" i="16"/>
  <c r="W124" i="16"/>
  <c r="T125" i="16"/>
  <c r="AC125" i="16"/>
  <c r="AL125" i="16"/>
  <c r="R126" i="16"/>
  <c r="Z126" i="16"/>
  <c r="AE127" i="16"/>
  <c r="R128" i="16"/>
  <c r="CD128" i="16"/>
  <c r="AC130" i="16"/>
  <c r="AK131" i="16"/>
  <c r="R132" i="16"/>
  <c r="Z132" i="16"/>
  <c r="AL132" i="16"/>
  <c r="CF132" i="16"/>
  <c r="Q133" i="16"/>
  <c r="BX133" i="16" s="1"/>
  <c r="Z133" i="16"/>
  <c r="AE134" i="16"/>
  <c r="S136" i="16"/>
  <c r="W141" i="16"/>
  <c r="AJ141" i="16"/>
  <c r="AC142" i="16"/>
  <c r="R147" i="16"/>
  <c r="AL149" i="16"/>
  <c r="X150" i="16"/>
  <c r="Z151" i="16"/>
  <c r="AG153" i="16"/>
  <c r="AD157" i="16"/>
  <c r="AJ163" i="16"/>
  <c r="AI163" i="16"/>
  <c r="AD163" i="16"/>
  <c r="Z168" i="16"/>
  <c r="AF171" i="16"/>
  <c r="AE171" i="16"/>
  <c r="AL171" i="16"/>
  <c r="AD171" i="16"/>
  <c r="BY171" i="16" s="1"/>
  <c r="AK171" i="16"/>
  <c r="AC171" i="16"/>
  <c r="AJ171" i="16"/>
  <c r="AB171" i="16"/>
  <c r="AH171" i="16"/>
  <c r="U188" i="16"/>
  <c r="Z237" i="16"/>
  <c r="T237" i="16"/>
  <c r="AH123" i="16"/>
  <c r="AD125" i="16"/>
  <c r="S126" i="16"/>
  <c r="AF127" i="16"/>
  <c r="AG130" i="16"/>
  <c r="AA131" i="16"/>
  <c r="S132" i="16"/>
  <c r="R133" i="16"/>
  <c r="AD142" i="16"/>
  <c r="O144" i="16"/>
  <c r="AA148" i="16"/>
  <c r="AE157" i="16"/>
  <c r="AJ172" i="16"/>
  <c r="AH172" i="16"/>
  <c r="AA172" i="16"/>
  <c r="CD175" i="16"/>
  <c r="W197" i="16"/>
  <c r="O197" i="16"/>
  <c r="V197" i="16"/>
  <c r="U197" i="16"/>
  <c r="S197" i="16"/>
  <c r="R197" i="16"/>
  <c r="Q197" i="16"/>
  <c r="P197" i="16"/>
  <c r="Z197" i="16"/>
  <c r="X197" i="16"/>
  <c r="V213" i="16"/>
  <c r="CH219" i="16"/>
  <c r="CD219" i="16"/>
  <c r="CG220" i="16"/>
  <c r="CE220" i="16"/>
  <c r="CJ220" i="16"/>
  <c r="CI220" i="16"/>
  <c r="CH220" i="16"/>
  <c r="AF157" i="16"/>
  <c r="AL158" i="16"/>
  <c r="AA158" i="16"/>
  <c r="AI158" i="16"/>
  <c r="AH158" i="16"/>
  <c r="AG158" i="16"/>
  <c r="AE158" i="16"/>
  <c r="AI184" i="16"/>
  <c r="AA206" i="16"/>
  <c r="X213" i="16"/>
  <c r="AB124" i="16"/>
  <c r="AF125" i="16"/>
  <c r="AH127" i="16"/>
  <c r="AI130" i="16"/>
  <c r="AC131" i="16"/>
  <c r="U132" i="16"/>
  <c r="U133" i="16"/>
  <c r="AF142" i="16"/>
  <c r="AH143" i="16"/>
  <c r="Y144" i="16"/>
  <c r="AC148" i="16"/>
  <c r="CC153" i="16"/>
  <c r="AH157" i="16"/>
  <c r="AF158" i="16"/>
  <c r="T197" i="16"/>
  <c r="CE198" i="16"/>
  <c r="CH198" i="16"/>
  <c r="CF198" i="16"/>
  <c r="CD198" i="16"/>
  <c r="CC198" i="16"/>
  <c r="AG223" i="16"/>
  <c r="AD223" i="16"/>
  <c r="AL223" i="16"/>
  <c r="AC223" i="16"/>
  <c r="AB223" i="16"/>
  <c r="BY223" i="16" s="1"/>
  <c r="AA223" i="16"/>
  <c r="AK223" i="16"/>
  <c r="AJ223" i="16"/>
  <c r="AI223" i="16"/>
  <c r="AH223" i="16"/>
  <c r="AF223" i="16"/>
  <c r="AA118" i="16"/>
  <c r="AL118" i="16"/>
  <c r="CI120" i="16"/>
  <c r="S124" i="16"/>
  <c r="AC124" i="16"/>
  <c r="X125" i="16"/>
  <c r="AH125" i="16"/>
  <c r="AA127" i="16"/>
  <c r="AI127" i="16"/>
  <c r="Y128" i="16"/>
  <c r="R130" i="16"/>
  <c r="AK130" i="16"/>
  <c r="AD131" i="16"/>
  <c r="AG132" i="16"/>
  <c r="V133" i="16"/>
  <c r="CH133" i="16"/>
  <c r="AI134" i="16"/>
  <c r="CC135" i="16"/>
  <c r="O136" i="16"/>
  <c r="AB140" i="16"/>
  <c r="R141" i="16"/>
  <c r="AA141" i="16"/>
  <c r="AG142" i="16"/>
  <c r="AI143" i="16"/>
  <c r="AG145" i="16"/>
  <c r="AD147" i="16"/>
  <c r="AE148" i="16"/>
  <c r="AD149" i="16"/>
  <c r="R150" i="16"/>
  <c r="R151" i="16"/>
  <c r="CD153" i="16"/>
  <c r="AI157" i="16"/>
  <c r="AK158" i="16"/>
  <c r="V167" i="16"/>
  <c r="U167" i="16"/>
  <c r="R167" i="16"/>
  <c r="Q167" i="16"/>
  <c r="Z167" i="16"/>
  <c r="P167" i="16"/>
  <c r="X167" i="16"/>
  <c r="Y170" i="16"/>
  <c r="X170" i="16"/>
  <c r="U170" i="16"/>
  <c r="T170" i="16"/>
  <c r="S170" i="16"/>
  <c r="AG171" i="16"/>
  <c r="T173" i="16"/>
  <c r="S173" i="16"/>
  <c r="Q173" i="16"/>
  <c r="V173" i="16"/>
  <c r="AJ180" i="16"/>
  <c r="AI180" i="16"/>
  <c r="AC180" i="16"/>
  <c r="X182" i="16"/>
  <c r="Y182" i="16"/>
  <c r="W182" i="16"/>
  <c r="V182" i="16"/>
  <c r="U182" i="16"/>
  <c r="S182" i="16"/>
  <c r="Q182" i="16"/>
  <c r="Y197" i="16"/>
  <c r="Y198" i="16"/>
  <c r="U198" i="16"/>
  <c r="P198" i="16"/>
  <c r="W198" i="16"/>
  <c r="CC160" i="16"/>
  <c r="CC162" i="16"/>
  <c r="P166" i="16"/>
  <c r="X166" i="16"/>
  <c r="AF166" i="16"/>
  <c r="AI169" i="16"/>
  <c r="Y171" i="16"/>
  <c r="CH173" i="16"/>
  <c r="Y174" i="16"/>
  <c r="AH174" i="16"/>
  <c r="Q176" i="16"/>
  <c r="BX176" i="16" s="1"/>
  <c r="Y176" i="16"/>
  <c r="AC178" i="16"/>
  <c r="CC178" i="16"/>
  <c r="O179" i="16"/>
  <c r="AD179" i="16"/>
  <c r="O180" i="16"/>
  <c r="X180" i="16"/>
  <c r="Z181" i="16"/>
  <c r="S184" i="16"/>
  <c r="Z184" i="16"/>
  <c r="R184" i="16"/>
  <c r="Y186" i="16"/>
  <c r="O186" i="16"/>
  <c r="Z186" i="16"/>
  <c r="AC189" i="16"/>
  <c r="Q190" i="16"/>
  <c r="AA195" i="16"/>
  <c r="R206" i="16"/>
  <c r="U206" i="16"/>
  <c r="T206" i="16"/>
  <c r="Q206" i="16"/>
  <c r="O206" i="16"/>
  <c r="AD207" i="16"/>
  <c r="CJ209" i="16"/>
  <c r="CF209" i="16"/>
  <c r="CE209" i="16"/>
  <c r="U210" i="16"/>
  <c r="AB213" i="16"/>
  <c r="AA213" i="16"/>
  <c r="AJ218" i="16"/>
  <c r="U225" i="16"/>
  <c r="V225" i="16"/>
  <c r="Q225" i="16"/>
  <c r="O225" i="16"/>
  <c r="W225" i="16"/>
  <c r="R225" i="16"/>
  <c r="CE160" i="16"/>
  <c r="R166" i="16"/>
  <c r="Z166" i="16"/>
  <c r="AI166" i="16"/>
  <c r="AA174" i="16"/>
  <c r="AJ174" i="16"/>
  <c r="S176" i="16"/>
  <c r="AE178" i="16"/>
  <c r="CE178" i="16"/>
  <c r="AJ179" i="16"/>
  <c r="Q180" i="16"/>
  <c r="Z180" i="16"/>
  <c r="P181" i="16"/>
  <c r="CE185" i="16"/>
  <c r="CC185" i="16"/>
  <c r="CD185" i="16"/>
  <c r="CG187" i="16"/>
  <c r="CI187" i="16"/>
  <c r="CH187" i="16"/>
  <c r="CF187" i="16"/>
  <c r="Z187" i="16"/>
  <c r="R187" i="16"/>
  <c r="P187" i="16"/>
  <c r="AF189" i="16"/>
  <c r="O204" i="16"/>
  <c r="CG213" i="16"/>
  <c r="CJ213" i="16"/>
  <c r="CI213" i="16"/>
  <c r="CF213" i="16"/>
  <c r="AI215" i="16"/>
  <c r="Q221" i="16"/>
  <c r="CF224" i="16"/>
  <c r="CG224" i="16"/>
  <c r="CE224" i="16"/>
  <c r="CI226" i="16"/>
  <c r="CJ226" i="16"/>
  <c r="CE236" i="16"/>
  <c r="S166" i="16"/>
  <c r="BX166" i="16" s="1"/>
  <c r="AA166" i="16"/>
  <c r="AJ166" i="16"/>
  <c r="AH170" i="16"/>
  <c r="Q171" i="16"/>
  <c r="AB174" i="16"/>
  <c r="AK174" i="16"/>
  <c r="T176" i="16"/>
  <c r="AI178" i="16"/>
  <c r="CG178" i="16"/>
  <c r="R180" i="16"/>
  <c r="AG189" i="16"/>
  <c r="X190" i="16"/>
  <c r="Z190" i="16"/>
  <c r="O190" i="16"/>
  <c r="Y190" i="16"/>
  <c r="W190" i="16"/>
  <c r="U204" i="16"/>
  <c r="X205" i="16"/>
  <c r="P205" i="16"/>
  <c r="W205" i="16"/>
  <c r="BX205" i="16" s="1"/>
  <c r="O205" i="16"/>
  <c r="V205" i="16"/>
  <c r="Y209" i="16"/>
  <c r="R209" i="16"/>
  <c r="P209" i="16"/>
  <c r="Z209" i="16"/>
  <c r="O209" i="16"/>
  <c r="X209" i="16"/>
  <c r="AC210" i="16"/>
  <c r="AK215" i="16"/>
  <c r="R221" i="16"/>
  <c r="T224" i="16"/>
  <c r="S224" i="16"/>
  <c r="Q224" i="16"/>
  <c r="Z224" i="16"/>
  <c r="P224" i="16"/>
  <c r="X224" i="16"/>
  <c r="Y224" i="16"/>
  <c r="V224" i="16"/>
  <c r="U224" i="16"/>
  <c r="R224" i="16"/>
  <c r="AA164" i="16"/>
  <c r="T166" i="16"/>
  <c r="AB166" i="16"/>
  <c r="AK166" i="16"/>
  <c r="AI170" i="16"/>
  <c r="AC174" i="16"/>
  <c r="AL174" i="16"/>
  <c r="U176" i="16"/>
  <c r="AL178" i="16"/>
  <c r="S180" i="16"/>
  <c r="AH189" i="16"/>
  <c r="V190" i="16"/>
  <c r="T191" i="16"/>
  <c r="Z191" i="16"/>
  <c r="V191" i="16"/>
  <c r="AH195" i="16"/>
  <c r="AG195" i="16"/>
  <c r="AD195" i="16"/>
  <c r="W204" i="16"/>
  <c r="T205" i="16"/>
  <c r="AL205" i="16"/>
  <c r="U209" i="16"/>
  <c r="AF209" i="16"/>
  <c r="AC209" i="16"/>
  <c r="W214" i="16"/>
  <c r="T214" i="16"/>
  <c r="R214" i="16"/>
  <c r="Q214" i="16"/>
  <c r="P214" i="16"/>
  <c r="CE217" i="16"/>
  <c r="AD219" i="16"/>
  <c r="O224" i="16"/>
  <c r="AK224" i="16"/>
  <c r="AA224" i="16"/>
  <c r="T185" i="16"/>
  <c r="R185" i="16"/>
  <c r="AK189" i="16"/>
  <c r="AB189" i="16"/>
  <c r="AJ189" i="16"/>
  <c r="AA189" i="16"/>
  <c r="AI189" i="16"/>
  <c r="W210" i="16"/>
  <c r="S210" i="16"/>
  <c r="R210" i="16"/>
  <c r="Z210" i="16"/>
  <c r="Q210" i="16"/>
  <c r="Y210" i="16"/>
  <c r="P210" i="16"/>
  <c r="AG214" i="16"/>
  <c r="AF214" i="16"/>
  <c r="AE214" i="16"/>
  <c r="AD214" i="16"/>
  <c r="Z215" i="16"/>
  <c r="R215" i="16"/>
  <c r="Q215" i="16"/>
  <c r="CF217" i="16"/>
  <c r="U220" i="16"/>
  <c r="W220" i="16"/>
  <c r="V220" i="16"/>
  <c r="Z220" i="16"/>
  <c r="S220" i="16"/>
  <c r="R220" i="16"/>
  <c r="O176" i="16"/>
  <c r="AK204" i="16"/>
  <c r="AH204" i="16"/>
  <c r="AE204" i="16"/>
  <c r="W208" i="16"/>
  <c r="V208" i="16"/>
  <c r="S208" i="16"/>
  <c r="R208" i="16"/>
  <c r="AB210" i="16"/>
  <c r="AA210" i="16"/>
  <c r="CJ215" i="16"/>
  <c r="CH215" i="16"/>
  <c r="CD215" i="16"/>
  <c r="AC215" i="16"/>
  <c r="AA215" i="16"/>
  <c r="AL215" i="16"/>
  <c r="AI219" i="16"/>
  <c r="AC219" i="16"/>
  <c r="AB219" i="16"/>
  <c r="AL219" i="16"/>
  <c r="AA219" i="16"/>
  <c r="AK219" i="16"/>
  <c r="U221" i="16"/>
  <c r="T221" i="16"/>
  <c r="Y221" i="16"/>
  <c r="O221" i="16"/>
  <c r="X221" i="16"/>
  <c r="W221" i="16"/>
  <c r="V221" i="16"/>
  <c r="BX221" i="16" s="1"/>
  <c r="V282" i="16"/>
  <c r="W282" i="16"/>
  <c r="U282" i="16"/>
  <c r="T282" i="16"/>
  <c r="S282" i="16"/>
  <c r="R282" i="16"/>
  <c r="Z282" i="16"/>
  <c r="O282" i="16"/>
  <c r="X282" i="16"/>
  <c r="P282" i="16"/>
  <c r="AL231" i="16"/>
  <c r="AD231" i="16"/>
  <c r="AJ231" i="16"/>
  <c r="AB231" i="16"/>
  <c r="AI231" i="16"/>
  <c r="AA231" i="16"/>
  <c r="AG231" i="16"/>
  <c r="AH239" i="16"/>
  <c r="AG239" i="16"/>
  <c r="AF239" i="16"/>
  <c r="AE239" i="16"/>
  <c r="AA239" i="16"/>
  <c r="CI243" i="16"/>
  <c r="CF243" i="16"/>
  <c r="CD243" i="16"/>
  <c r="CC243" i="16"/>
  <c r="AI244" i="16"/>
  <c r="Y217" i="16"/>
  <c r="X217" i="16"/>
  <c r="AF231" i="16"/>
  <c r="BY231" i="16" s="1"/>
  <c r="AL248" i="16"/>
  <c r="AK248" i="16"/>
  <c r="AG248" i="16"/>
  <c r="AC248" i="16"/>
  <c r="AA248" i="16"/>
  <c r="CE212" i="16"/>
  <c r="S217" i="16"/>
  <c r="P226" i="16"/>
  <c r="S229" i="16"/>
  <c r="U229" i="16"/>
  <c r="AH231" i="16"/>
  <c r="AF233" i="16"/>
  <c r="T217" i="16"/>
  <c r="AK229" i="16"/>
  <c r="AE229" i="16"/>
  <c r="AA229" i="16"/>
  <c r="AK231" i="16"/>
  <c r="AG244" i="16"/>
  <c r="AE191" i="16"/>
  <c r="CE195" i="16"/>
  <c r="U217" i="16"/>
  <c r="V222" i="16"/>
  <c r="W222" i="16"/>
  <c r="U222" i="16"/>
  <c r="V226" i="16"/>
  <c r="U226" i="16"/>
  <c r="S226" i="16"/>
  <c r="Q226" i="16"/>
  <c r="Y226" i="16"/>
  <c r="O226" i="16"/>
  <c r="AI247" i="16"/>
  <c r="AH247" i="16"/>
  <c r="AE247" i="16"/>
  <c r="V250" i="16"/>
  <c r="Y250" i="16"/>
  <c r="P250" i="16"/>
  <c r="X250" i="16"/>
  <c r="O250" i="16"/>
  <c r="W250" i="16"/>
  <c r="BX250" i="16" s="1"/>
  <c r="U250" i="16"/>
  <c r="Z250" i="16"/>
  <c r="T250" i="16"/>
  <c r="S250" i="16"/>
  <c r="R250" i="16"/>
  <c r="Q250" i="16"/>
  <c r="AH252" i="16"/>
  <c r="AG252" i="16"/>
  <c r="AK252" i="16"/>
  <c r="V266" i="16"/>
  <c r="W266" i="16"/>
  <c r="U266" i="16"/>
  <c r="R266" i="16"/>
  <c r="Q266" i="16"/>
  <c r="P266" i="16"/>
  <c r="Y266" i="16"/>
  <c r="O266" i="16"/>
  <c r="Z266" i="16"/>
  <c r="AA225" i="16"/>
  <c r="AK228" i="16"/>
  <c r="U230" i="16"/>
  <c r="P231" i="16"/>
  <c r="Y231" i="16"/>
  <c r="R232" i="16"/>
  <c r="S234" i="16"/>
  <c r="AI234" i="16"/>
  <c r="R238" i="16"/>
  <c r="Z238" i="16"/>
  <c r="V240" i="16"/>
  <c r="CG240" i="16"/>
  <c r="R241" i="16"/>
  <c r="AF241" i="16"/>
  <c r="CI241" i="16"/>
  <c r="Q242" i="16"/>
  <c r="BX242" i="16" s="1"/>
  <c r="Z242" i="16"/>
  <c r="R246" i="16"/>
  <c r="AA246" i="16"/>
  <c r="S247" i="16"/>
  <c r="Y247" i="16"/>
  <c r="P247" i="16"/>
  <c r="T248" i="16"/>
  <c r="Z248" i="16"/>
  <c r="Y248" i="16"/>
  <c r="P272" i="16"/>
  <c r="Z272" i="16"/>
  <c r="X272" i="16"/>
  <c r="CE216" i="16"/>
  <c r="AF225" i="16"/>
  <c r="CD225" i="16"/>
  <c r="AI227" i="16"/>
  <c r="AB228" i="16"/>
  <c r="O230" i="16"/>
  <c r="R231" i="16"/>
  <c r="CG231" i="16"/>
  <c r="V232" i="16"/>
  <c r="AI238" i="16"/>
  <c r="CG238" i="16"/>
  <c r="AI241" i="16"/>
  <c r="S242" i="16"/>
  <c r="AF243" i="16"/>
  <c r="T246" i="16"/>
  <c r="W254" i="16"/>
  <c r="O254" i="16"/>
  <c r="V254" i="16"/>
  <c r="U254" i="16"/>
  <c r="T254" i="16"/>
  <c r="S254" i="16"/>
  <c r="Q256" i="16"/>
  <c r="X297" i="16"/>
  <c r="P297" i="16"/>
  <c r="W297" i="16"/>
  <c r="O297" i="16"/>
  <c r="V297" i="16"/>
  <c r="U297" i="16"/>
  <c r="BX297" i="16" s="1"/>
  <c r="T297" i="16"/>
  <c r="Z297" i="16"/>
  <c r="R297" i="16"/>
  <c r="Y297" i="16"/>
  <c r="S297" i="16"/>
  <c r="Q297" i="16"/>
  <c r="CD223" i="16"/>
  <c r="W232" i="16"/>
  <c r="AJ238" i="16"/>
  <c r="T242" i="16"/>
  <c r="CE242" i="16"/>
  <c r="AG243" i="16"/>
  <c r="V246" i="16"/>
  <c r="BX247" i="16"/>
  <c r="AK251" i="16"/>
  <c r="AG251" i="16"/>
  <c r="AF251" i="16"/>
  <c r="AJ254" i="16"/>
  <c r="AD254" i="16"/>
  <c r="AC254" i="16"/>
  <c r="AB254" i="16"/>
  <c r="AA254" i="16"/>
  <c r="R256" i="16"/>
  <c r="BW322" i="16"/>
  <c r="AD264" i="16"/>
  <c r="CG267" i="16"/>
  <c r="CJ267" i="16"/>
  <c r="CD241" i="16"/>
  <c r="AK243" i="16"/>
  <c r="CJ252" i="16"/>
  <c r="CE252" i="16"/>
  <c r="CC252" i="16"/>
  <c r="X256" i="16"/>
  <c r="CJ260" i="16"/>
  <c r="CI260" i="16"/>
  <c r="CE262" i="16"/>
  <c r="AE264" i="16"/>
  <c r="Z275" i="16"/>
  <c r="R275" i="16"/>
  <c r="W275" i="16"/>
  <c r="O275" i="16"/>
  <c r="X275" i="16"/>
  <c r="V275" i="16"/>
  <c r="U275" i="16"/>
  <c r="T275" i="16"/>
  <c r="S275" i="16"/>
  <c r="P275" i="16"/>
  <c r="BX238" i="16"/>
  <c r="CE241" i="16"/>
  <c r="O246" i="16"/>
  <c r="X246" i="16"/>
  <c r="T264" i="16"/>
  <c r="S264" i="16"/>
  <c r="Z264" i="16"/>
  <c r="R264" i="16"/>
  <c r="Y264" i="16"/>
  <c r="BX264" i="16" s="1"/>
  <c r="Q264" i="16"/>
  <c r="X264" i="16"/>
  <c r="P264" i="16"/>
  <c r="CI267" i="16"/>
  <c r="T270" i="16"/>
  <c r="S270" i="16"/>
  <c r="Z270" i="16"/>
  <c r="R270" i="16"/>
  <c r="Y270" i="16"/>
  <c r="Q270" i="16"/>
  <c r="X270" i="16"/>
  <c r="P270" i="16"/>
  <c r="BX270" i="16" s="1"/>
  <c r="V270" i="16"/>
  <c r="AD273" i="16"/>
  <c r="AG291" i="16"/>
  <c r="AF291" i="16"/>
  <c r="AE291" i="16"/>
  <c r="AD291" i="16"/>
  <c r="AA291" i="16"/>
  <c r="AI291" i="16"/>
  <c r="AL291" i="16"/>
  <c r="U249" i="16"/>
  <c r="P249" i="16"/>
  <c r="O249" i="16"/>
  <c r="Z249" i="16"/>
  <c r="W256" i="16"/>
  <c r="O256" i="16"/>
  <c r="V256" i="16"/>
  <c r="BX256" i="16" s="1"/>
  <c r="U256" i="16"/>
  <c r="T256" i="16"/>
  <c r="S256" i="16"/>
  <c r="AC264" i="16"/>
  <c r="AA264" i="16"/>
  <c r="AL264" i="16"/>
  <c r="AK264" i="16"/>
  <c r="AI264" i="16"/>
  <c r="Z267" i="16"/>
  <c r="X267" i="16"/>
  <c r="R267" i="16"/>
  <c r="P267" i="16"/>
  <c r="AE277" i="16"/>
  <c r="X278" i="16"/>
  <c r="Z278" i="16"/>
  <c r="V278" i="16"/>
  <c r="AG283" i="16"/>
  <c r="AF283" i="16"/>
  <c r="AD283" i="16"/>
  <c r="AC283" i="16"/>
  <c r="AL283" i="16"/>
  <c r="AB283" i="16"/>
  <c r="AJ283" i="16"/>
  <c r="AH298" i="16"/>
  <c r="AG298" i="16"/>
  <c r="AF298" i="16"/>
  <c r="AE298" i="16"/>
  <c r="AL298" i="16"/>
  <c r="AD298" i="16"/>
  <c r="AJ298" i="16"/>
  <c r="AB298" i="16"/>
  <c r="CH301" i="16"/>
  <c r="CI301" i="16"/>
  <c r="CF301" i="16"/>
  <c r="CE301" i="16"/>
  <c r="CC301" i="16"/>
  <c r="CC251" i="16"/>
  <c r="S252" i="16"/>
  <c r="AC253" i="16"/>
  <c r="AA255" i="16"/>
  <c r="AK255" i="16"/>
  <c r="CF257" i="16"/>
  <c r="AG259" i="16"/>
  <c r="CC259" i="16"/>
  <c r="R260" i="16"/>
  <c r="AI261" i="16"/>
  <c r="CD261" i="16"/>
  <c r="P262" i="16"/>
  <c r="X262" i="16"/>
  <c r="U263" i="16"/>
  <c r="AG263" i="16"/>
  <c r="U265" i="16"/>
  <c r="AC265" i="16"/>
  <c r="AK265" i="16"/>
  <c r="AA266" i="16"/>
  <c r="AI266" i="16"/>
  <c r="AG268" i="16"/>
  <c r="CI268" i="16"/>
  <c r="Z269" i="16"/>
  <c r="AF271" i="16"/>
  <c r="BY271" i="16" s="1"/>
  <c r="BZ271" i="16"/>
  <c r="Y273" i="16"/>
  <c r="CD273" i="16"/>
  <c r="AI274" i="16"/>
  <c r="AJ275" i="16"/>
  <c r="AF275" i="16"/>
  <c r="AI280" i="16"/>
  <c r="AD289" i="16"/>
  <c r="AL289" i="16"/>
  <c r="AC289" i="16"/>
  <c r="AK289" i="16"/>
  <c r="AA289" i="16"/>
  <c r="AI289" i="16"/>
  <c r="AH289" i="16"/>
  <c r="AF289" i="16"/>
  <c r="AA298" i="16"/>
  <c r="BY298" i="16" s="1"/>
  <c r="AI304" i="16"/>
  <c r="N330" i="16"/>
  <c r="CF251" i="16"/>
  <c r="Y252" i="16"/>
  <c r="AH259" i="16"/>
  <c r="CD259" i="16"/>
  <c r="AJ261" i="16"/>
  <c r="CE261" i="16"/>
  <c r="AI263" i="16"/>
  <c r="CF263" i="16"/>
  <c r="AD265" i="16"/>
  <c r="BY265" i="16" s="1"/>
  <c r="AL265" i="16"/>
  <c r="AB266" i="16"/>
  <c r="AJ266" i="16"/>
  <c r="AI268" i="16"/>
  <c r="CJ268" i="16"/>
  <c r="Z273" i="16"/>
  <c r="CF273" i="16"/>
  <c r="O278" i="16"/>
  <c r="AC298" i="16"/>
  <c r="AI299" i="16"/>
  <c r="AA299" i="16"/>
  <c r="AH299" i="16"/>
  <c r="AG299" i="16"/>
  <c r="AF299" i="16"/>
  <c r="AE299" i="16"/>
  <c r="BY299" i="16" s="1"/>
  <c r="AK299" i="16"/>
  <c r="AC299" i="16"/>
  <c r="CD249" i="16"/>
  <c r="CJ251" i="16"/>
  <c r="AI253" i="16"/>
  <c r="AC255" i="16"/>
  <c r="AI259" i="16"/>
  <c r="CE259" i="16"/>
  <c r="Y260" i="16"/>
  <c r="R262" i="16"/>
  <c r="W263" i="16"/>
  <c r="AL263" i="16"/>
  <c r="CH263" i="16"/>
  <c r="O265" i="16"/>
  <c r="AE265" i="16"/>
  <c r="CF265" i="16"/>
  <c r="AC266" i="16"/>
  <c r="AK266" i="16"/>
  <c r="AH271" i="16"/>
  <c r="CH273" i="16"/>
  <c r="R278" i="16"/>
  <c r="AI298" i="16"/>
  <c r="CE249" i="16"/>
  <c r="AL259" i="16"/>
  <c r="AF265" i="16"/>
  <c r="AD266" i="16"/>
  <c r="BY266" i="16" s="1"/>
  <c r="AL266" i="16"/>
  <c r="BZ266" i="16"/>
  <c r="O273" i="16"/>
  <c r="AA274" i="16"/>
  <c r="AK274" i="16"/>
  <c r="CD277" i="16"/>
  <c r="W278" i="16"/>
  <c r="AL280" i="16"/>
  <c r="AK280" i="16"/>
  <c r="AH280" i="16"/>
  <c r="AA280" i="16"/>
  <c r="AK298" i="16"/>
  <c r="AB299" i="16"/>
  <c r="W302" i="16"/>
  <c r="X302" i="16"/>
  <c r="T302" i="16"/>
  <c r="S302" i="16"/>
  <c r="R302" i="16"/>
  <c r="Q302" i="16"/>
  <c r="Z302" i="16"/>
  <c r="AE266" i="16"/>
  <c r="AA277" i="16"/>
  <c r="CJ277" i="16"/>
  <c r="W296" i="16"/>
  <c r="O296" i="16"/>
  <c r="V296" i="16"/>
  <c r="U296" i="16"/>
  <c r="T296" i="16"/>
  <c r="BX296" i="16" s="1"/>
  <c r="S296" i="16"/>
  <c r="Y296" i="16"/>
  <c r="Q296" i="16"/>
  <c r="X303" i="16"/>
  <c r="R303" i="16"/>
  <c r="Q303" i="16"/>
  <c r="Z303" i="16"/>
  <c r="Z324" i="16" s="1"/>
  <c r="Y303" i="16"/>
  <c r="T303" i="16"/>
  <c r="AA304" i="16"/>
  <c r="AK304" i="16"/>
  <c r="Z281" i="16"/>
  <c r="AK282" i="16"/>
  <c r="AB284" i="16"/>
  <c r="AJ284" i="16"/>
  <c r="P293" i="16"/>
  <c r="CC303" i="16"/>
  <c r="K330" i="16"/>
  <c r="G347" i="16"/>
  <c r="C347" i="16"/>
  <c r="K347" i="16"/>
  <c r="E355" i="16"/>
  <c r="CD276" i="16"/>
  <c r="AD284" i="16"/>
  <c r="AL284" i="16"/>
  <c r="P287" i="16"/>
  <c r="Z287" i="16"/>
  <c r="Q288" i="16"/>
  <c r="Y288" i="16"/>
  <c r="Q289" i="16"/>
  <c r="Y289" i="16"/>
  <c r="Y363" i="16" s="1"/>
  <c r="X290" i="16"/>
  <c r="Q291" i="16"/>
  <c r="O292" i="16"/>
  <c r="Z292" i="16"/>
  <c r="R293" i="16"/>
  <c r="CJ293" i="16"/>
  <c r="V298" i="16"/>
  <c r="CC300" i="16"/>
  <c r="AI301" i="16"/>
  <c r="I325" i="16"/>
  <c r="E330" i="16"/>
  <c r="I347" i="16"/>
  <c r="J325" i="16"/>
  <c r="F330" i="16"/>
  <c r="J347" i="16"/>
  <c r="J351" i="16"/>
  <c r="H355" i="16"/>
  <c r="CF278" i="16"/>
  <c r="AF284" i="16"/>
  <c r="CJ286" i="16"/>
  <c r="CD291" i="16"/>
  <c r="T293" i="16"/>
  <c r="P298" i="16"/>
  <c r="X298" i="16"/>
  <c r="CC299" i="16"/>
  <c r="CH300" i="16"/>
  <c r="CI278" i="16"/>
  <c r="T281" i="16"/>
  <c r="AF282" i="16"/>
  <c r="O283" i="16"/>
  <c r="AG284" i="16"/>
  <c r="BY284" i="16" s="1"/>
  <c r="T287" i="16"/>
  <c r="X293" i="16"/>
  <c r="AC295" i="16"/>
  <c r="CE297" i="16"/>
  <c r="Q298" i="16"/>
  <c r="Y298" i="16"/>
  <c r="Z304" i="16"/>
  <c r="D325" i="16"/>
  <c r="L325" i="16"/>
  <c r="L326" i="16" s="1"/>
  <c r="H330" i="16"/>
  <c r="H337" i="16" s="1"/>
  <c r="H357" i="16" s="1"/>
  <c r="H365" i="16" s="1"/>
  <c r="H367" i="16" s="1"/>
  <c r="D347" i="16"/>
  <c r="L347" i="16"/>
  <c r="D351" i="16"/>
  <c r="L351" i="16"/>
  <c r="AH295" i="16"/>
  <c r="CI297" i="16"/>
  <c r="R298" i="16"/>
  <c r="I330" i="16"/>
  <c r="CG44" i="16"/>
  <c r="CI44" i="16"/>
  <c r="CH44" i="16"/>
  <c r="CF44" i="16"/>
  <c r="CE44" i="16"/>
  <c r="CD44" i="16"/>
  <c r="CF6" i="16"/>
  <c r="CE9" i="16"/>
  <c r="CD20" i="16"/>
  <c r="CF24" i="16"/>
  <c r="CE24" i="16"/>
  <c r="CI53" i="16"/>
  <c r="CJ53" i="16"/>
  <c r="CF53" i="16"/>
  <c r="CE53" i="16"/>
  <c r="CC53" i="16"/>
  <c r="CI73" i="16"/>
  <c r="CH73" i="16"/>
  <c r="CE105" i="16"/>
  <c r="CE110" i="16"/>
  <c r="CD166" i="16"/>
  <c r="CH166" i="16"/>
  <c r="CG166" i="16"/>
  <c r="CJ166" i="16"/>
  <c r="CI166" i="16"/>
  <c r="CC166" i="16"/>
  <c r="CH280" i="16"/>
  <c r="CG280" i="16"/>
  <c r="CE280" i="16"/>
  <c r="CD280" i="16"/>
  <c r="CF9" i="16"/>
  <c r="CJ12" i="16"/>
  <c r="CF12" i="16"/>
  <c r="CE12" i="16"/>
  <c r="CC12" i="16"/>
  <c r="BX14" i="16"/>
  <c r="CE15" i="16"/>
  <c r="CF15" i="16"/>
  <c r="CC44" i="16"/>
  <c r="CE71" i="16"/>
  <c r="CG92" i="16"/>
  <c r="CJ92" i="16"/>
  <c r="CH92" i="16"/>
  <c r="CI9" i="16"/>
  <c r="CG17" i="16"/>
  <c r="CJ17" i="16"/>
  <c r="AI355" i="16"/>
  <c r="CI17" i="16"/>
  <c r="CJ44" i="16"/>
  <c r="CG119" i="16"/>
  <c r="CH119" i="16"/>
  <c r="CF119" i="16"/>
  <c r="CD119" i="16"/>
  <c r="CC119" i="16"/>
  <c r="CJ119" i="16"/>
  <c r="CG151" i="16"/>
  <c r="CC151" i="16"/>
  <c r="CH151" i="16"/>
  <c r="CE151" i="16"/>
  <c r="CD151" i="16"/>
  <c r="CJ151" i="16"/>
  <c r="CI151" i="16"/>
  <c r="CF151" i="16"/>
  <c r="CG179" i="16"/>
  <c r="CJ179" i="16"/>
  <c r="CF179" i="16"/>
  <c r="CD179" i="16"/>
  <c r="CC179" i="16"/>
  <c r="CH179" i="16"/>
  <c r="CE179" i="16"/>
  <c r="CH266" i="16"/>
  <c r="CJ266" i="16"/>
  <c r="CI266" i="16"/>
  <c r="CC266" i="16"/>
  <c r="CG20" i="16"/>
  <c r="CJ20" i="16"/>
  <c r="CI20" i="16"/>
  <c r="CH20" i="16"/>
  <c r="CF20" i="16"/>
  <c r="CD14" i="16"/>
  <c r="CF14" i="16"/>
  <c r="CH39" i="16"/>
  <c r="CG39" i="16"/>
  <c r="CE39" i="16"/>
  <c r="CG87" i="16"/>
  <c r="CF255" i="16"/>
  <c r="CD255" i="16"/>
  <c r="CG9" i="16"/>
  <c r="CJ9" i="16"/>
  <c r="CH9" i="16"/>
  <c r="CC20" i="16"/>
  <c r="CG21" i="16"/>
  <c r="CF21" i="16"/>
  <c r="CE21" i="16"/>
  <c r="CI61" i="16"/>
  <c r="CF61" i="16"/>
  <c r="CE61" i="16"/>
  <c r="CD61" i="16"/>
  <c r="CC61" i="16"/>
  <c r="CD71" i="16"/>
  <c r="CJ71" i="16"/>
  <c r="CF71" i="16"/>
  <c r="CI105" i="16"/>
  <c r="CD105" i="16"/>
  <c r="CC105" i="16"/>
  <c r="CJ105" i="16"/>
  <c r="CF105" i="16"/>
  <c r="CH10" i="16"/>
  <c r="CI10" i="16"/>
  <c r="CF10" i="16"/>
  <c r="CD10" i="16"/>
  <c r="CJ24" i="16"/>
  <c r="BX82" i="16"/>
  <c r="CG200" i="16"/>
  <c r="CH200" i="16"/>
  <c r="CF200" i="16"/>
  <c r="CC200" i="16"/>
  <c r="CJ200" i="16"/>
  <c r="CI200" i="16"/>
  <c r="CE200" i="16"/>
  <c r="CD200" i="16"/>
  <c r="BX6" i="16"/>
  <c r="CC9" i="16"/>
  <c r="CF13" i="16"/>
  <c r="CE13" i="16"/>
  <c r="CE14" i="16"/>
  <c r="CG28" i="16"/>
  <c r="CI28" i="16"/>
  <c r="CH28" i="16"/>
  <c r="CF28" i="16"/>
  <c r="CE28" i="16"/>
  <c r="CD28" i="16"/>
  <c r="CC28" i="16"/>
  <c r="BY50" i="16"/>
  <c r="CJ61" i="16"/>
  <c r="CJ74" i="16"/>
  <c r="CI74" i="16"/>
  <c r="CG74" i="16"/>
  <c r="CI119" i="16"/>
  <c r="CG169" i="16"/>
  <c r="CF169" i="16"/>
  <c r="CE169" i="16"/>
  <c r="CI169" i="16"/>
  <c r="CH169" i="16"/>
  <c r="CJ169" i="16"/>
  <c r="CD169" i="16"/>
  <c r="CC169" i="16"/>
  <c r="CE191" i="16"/>
  <c r="CD191" i="16"/>
  <c r="CJ191" i="16"/>
  <c r="CH191" i="16"/>
  <c r="CF191" i="16"/>
  <c r="CI191" i="16"/>
  <c r="CD54" i="16"/>
  <c r="CI59" i="16"/>
  <c r="BX75" i="16"/>
  <c r="CF78" i="16"/>
  <c r="CD85" i="16"/>
  <c r="CE86" i="16"/>
  <c r="CJ94" i="16"/>
  <c r="CC146" i="16"/>
  <c r="CE146" i="16"/>
  <c r="CD146" i="16"/>
  <c r="CG159" i="16"/>
  <c r="CD159" i="16"/>
  <c r="CC159" i="16"/>
  <c r="CI159" i="16"/>
  <c r="CF159" i="16"/>
  <c r="CE159" i="16"/>
  <c r="CF183" i="16"/>
  <c r="CE183" i="16"/>
  <c r="CI183" i="16"/>
  <c r="CH183" i="16"/>
  <c r="CG205" i="16"/>
  <c r="CJ205" i="16"/>
  <c r="CF205" i="16"/>
  <c r="CC205" i="16"/>
  <c r="CH228" i="16"/>
  <c r="CF228" i="16"/>
  <c r="CE228" i="16"/>
  <c r="CI229" i="16"/>
  <c r="CF229" i="16"/>
  <c r="CE229" i="16"/>
  <c r="CH229" i="16"/>
  <c r="CJ239" i="16"/>
  <c r="CF239" i="16"/>
  <c r="CH239" i="16"/>
  <c r="CG239" i="16"/>
  <c r="CH242" i="16"/>
  <c r="CF242" i="16"/>
  <c r="CC242" i="16"/>
  <c r="CI242" i="16"/>
  <c r="BX110" i="16"/>
  <c r="CG129" i="16"/>
  <c r="CJ129" i="16"/>
  <c r="CI129" i="16"/>
  <c r="CC129" i="16"/>
  <c r="CG143" i="16"/>
  <c r="CC143" i="16"/>
  <c r="CH143" i="16"/>
  <c r="CE143" i="16"/>
  <c r="CD143" i="16"/>
  <c r="CI206" i="16"/>
  <c r="CJ206" i="16"/>
  <c r="CD206" i="16"/>
  <c r="CI19" i="16"/>
  <c r="CE27" i="16"/>
  <c r="CD35" i="16"/>
  <c r="CF54" i="16"/>
  <c r="CJ78" i="16"/>
  <c r="CH85" i="16"/>
  <c r="CI86" i="16"/>
  <c r="CI101" i="16"/>
  <c r="CF109" i="16"/>
  <c r="CG146" i="16"/>
  <c r="CG180" i="16"/>
  <c r="CE180" i="16"/>
  <c r="CI180" i="16"/>
  <c r="CJ183" i="16"/>
  <c r="CF201" i="16"/>
  <c r="CE201" i="16"/>
  <c r="CG208" i="16"/>
  <c r="CE208" i="16"/>
  <c r="CD208" i="16"/>
  <c r="CJ208" i="16"/>
  <c r="CH208" i="16"/>
  <c r="CF208" i="16"/>
  <c r="CC208" i="16"/>
  <c r="CH234" i="16"/>
  <c r="CI234" i="16"/>
  <c r="CF234" i="16"/>
  <c r="CC234" i="16"/>
  <c r="CJ234" i="16"/>
  <c r="CC235" i="16"/>
  <c r="CG291" i="16"/>
  <c r="CI291" i="16"/>
  <c r="CH291" i="16"/>
  <c r="CC291" i="16"/>
  <c r="CJ291" i="16"/>
  <c r="CD11" i="16"/>
  <c r="CD18" i="16"/>
  <c r="CJ19" i="16"/>
  <c r="CH27" i="16"/>
  <c r="CE35" i="16"/>
  <c r="CC36" i="16"/>
  <c r="CF38" i="16"/>
  <c r="CD51" i="16"/>
  <c r="CH52" i="16"/>
  <c r="CH58" i="16"/>
  <c r="CC62" i="16"/>
  <c r="BX74" i="16"/>
  <c r="CI77" i="16"/>
  <c r="CD84" i="16"/>
  <c r="CI85" i="16"/>
  <c r="CJ86" i="16"/>
  <c r="CC94" i="16"/>
  <c r="CG109" i="16"/>
  <c r="CF111" i="16"/>
  <c r="CD130" i="16"/>
  <c r="CC130" i="16"/>
  <c r="CI142" i="16"/>
  <c r="CJ142" i="16"/>
  <c r="CH142" i="16"/>
  <c r="CI161" i="16"/>
  <c r="CF161" i="16"/>
  <c r="CD161" i="16"/>
  <c r="CC161" i="16"/>
  <c r="CJ164" i="16"/>
  <c r="CC164" i="16"/>
  <c r="CG164" i="16"/>
  <c r="CE164" i="16"/>
  <c r="CD164" i="16"/>
  <c r="CI167" i="16"/>
  <c r="CH167" i="16"/>
  <c r="CC167" i="16"/>
  <c r="CJ167" i="16"/>
  <c r="CG176" i="16"/>
  <c r="CF176" i="16"/>
  <c r="CC176" i="16"/>
  <c r="CI208" i="16"/>
  <c r="BX286" i="16"/>
  <c r="Y355" i="16"/>
  <c r="Y347" i="16"/>
  <c r="CI27" i="16"/>
  <c r="CE32" i="16"/>
  <c r="CH35" i="16"/>
  <c r="CD36" i="16"/>
  <c r="CG38" i="16"/>
  <c r="BX57" i="16"/>
  <c r="CI58" i="16"/>
  <c r="CC59" i="16"/>
  <c r="CJ77" i="16"/>
  <c r="CG84" i="16"/>
  <c r="CJ85" i="16"/>
  <c r="CD94" i="16"/>
  <c r="CC95" i="16"/>
  <c r="CD104" i="16"/>
  <c r="CI109" i="16"/>
  <c r="CC118" i="16"/>
  <c r="CH140" i="16"/>
  <c r="CG140" i="16"/>
  <c r="CI140" i="16"/>
  <c r="CF140" i="16"/>
  <c r="CH159" i="16"/>
  <c r="CE205" i="16"/>
  <c r="CG233" i="16"/>
  <c r="CH233" i="16"/>
  <c r="CF233" i="16"/>
  <c r="CC233" i="16"/>
  <c r="CJ233" i="16"/>
  <c r="CI233" i="16"/>
  <c r="CI235" i="16"/>
  <c r="CD235" i="16"/>
  <c r="CJ235" i="16"/>
  <c r="CH292" i="16"/>
  <c r="CC292" i="16"/>
  <c r="CI292" i="16"/>
  <c r="CF292" i="16"/>
  <c r="CE292" i="16"/>
  <c r="CD292" i="16"/>
  <c r="CF11" i="16"/>
  <c r="BX15" i="16"/>
  <c r="S355" i="16"/>
  <c r="CH18" i="16"/>
  <c r="Z347" i="16"/>
  <c r="CG23" i="16"/>
  <c r="CI26" i="16"/>
  <c r="CJ27" i="16"/>
  <c r="CD31" i="16"/>
  <c r="CI34" i="16"/>
  <c r="CI35" i="16"/>
  <c r="CE36" i="16"/>
  <c r="CD37" i="16"/>
  <c r="BX41" i="16"/>
  <c r="CG46" i="16"/>
  <c r="CH50" i="16"/>
  <c r="CH51" i="16"/>
  <c r="CJ52" i="16"/>
  <c r="CF57" i="16"/>
  <c r="CD59" i="16"/>
  <c r="CJ60" i="16"/>
  <c r="CE62" i="16"/>
  <c r="BX65" i="16"/>
  <c r="CH75" i="16"/>
  <c r="CC78" i="16"/>
  <c r="CE81" i="16"/>
  <c r="CF82" i="16"/>
  <c r="CC83" i="16"/>
  <c r="CE88" i="16"/>
  <c r="CE94" i="16"/>
  <c r="CD95" i="16"/>
  <c r="CC96" i="16"/>
  <c r="CJ104" i="16"/>
  <c r="CG108" i="16"/>
  <c r="CI111" i="16"/>
  <c r="CC113" i="16"/>
  <c r="CE114" i="16"/>
  <c r="CG117" i="16"/>
  <c r="CD123" i="16"/>
  <c r="CF123" i="16"/>
  <c r="CH126" i="16"/>
  <c r="CD129" i="16"/>
  <c r="CC142" i="16"/>
  <c r="CD147" i="16"/>
  <c r="CF147" i="16"/>
  <c r="CE147" i="16"/>
  <c r="CJ154" i="16"/>
  <c r="CE154" i="16"/>
  <c r="CC154" i="16"/>
  <c r="CJ159" i="16"/>
  <c r="CF164" i="16"/>
  <c r="CG168" i="16"/>
  <c r="CJ168" i="16"/>
  <c r="CE168" i="16"/>
  <c r="CC168" i="16"/>
  <c r="CH205" i="16"/>
  <c r="CD233" i="16"/>
  <c r="CC258" i="16"/>
  <c r="CA258" i="16"/>
  <c r="CB258" i="16"/>
  <c r="AG363" i="16"/>
  <c r="CI302" i="16"/>
  <c r="CC302" i="16"/>
  <c r="CJ302" i="16"/>
  <c r="CF302" i="16"/>
  <c r="CE302" i="16"/>
  <c r="CD302" i="16"/>
  <c r="CI18" i="16"/>
  <c r="CC19" i="16"/>
  <c r="CH23" i="16"/>
  <c r="CJ26" i="16"/>
  <c r="CJ34" i="16"/>
  <c r="CJ35" i="16"/>
  <c r="CF36" i="16"/>
  <c r="CE37" i="16"/>
  <c r="CC43" i="16"/>
  <c r="CC45" i="16"/>
  <c r="CI51" i="16"/>
  <c r="CE59" i="16"/>
  <c r="CF62" i="16"/>
  <c r="CD78" i="16"/>
  <c r="CC86" i="16"/>
  <c r="CF88" i="16"/>
  <c r="CF94" i="16"/>
  <c r="CD96" i="16"/>
  <c r="CH108" i="16"/>
  <c r="CJ111" i="16"/>
  <c r="CD113" i="16"/>
  <c r="CC120" i="16"/>
  <c r="CE121" i="16"/>
  <c r="CH123" i="16"/>
  <c r="CE129" i="16"/>
  <c r="CH136" i="16"/>
  <c r="CE136" i="16"/>
  <c r="CD136" i="16"/>
  <c r="CI136" i="16"/>
  <c r="CF136" i="16"/>
  <c r="CC136" i="16"/>
  <c r="CG142" i="16"/>
  <c r="CF143" i="16"/>
  <c r="CE161" i="16"/>
  <c r="CI205" i="16"/>
  <c r="CE233" i="16"/>
  <c r="CH250" i="16"/>
  <c r="CJ250" i="16"/>
  <c r="CI250" i="16"/>
  <c r="CC250" i="16"/>
  <c r="CF250" i="16"/>
  <c r="CC275" i="16"/>
  <c r="CJ275" i="16"/>
  <c r="CH275" i="16"/>
  <c r="CG290" i="16"/>
  <c r="CJ290" i="16"/>
  <c r="CH290" i="16"/>
  <c r="CC127" i="16"/>
  <c r="CI128" i="16"/>
  <c r="CI135" i="16"/>
  <c r="CF144" i="16"/>
  <c r="CF145" i="16"/>
  <c r="CC152" i="16"/>
  <c r="CF155" i="16"/>
  <c r="CI160" i="16"/>
  <c r="CH163" i="16"/>
  <c r="CF170" i="16"/>
  <c r="CF171" i="16"/>
  <c r="CC173" i="16"/>
  <c r="CI175" i="16"/>
  <c r="CF181" i="16"/>
  <c r="CD186" i="16"/>
  <c r="CD187" i="16"/>
  <c r="CC188" i="16"/>
  <c r="CC195" i="16"/>
  <c r="CF196" i="16"/>
  <c r="CG197" i="16"/>
  <c r="CE199" i="16"/>
  <c r="CJ210" i="16"/>
  <c r="CJ212" i="16"/>
  <c r="CC213" i="16"/>
  <c r="CD216" i="16"/>
  <c r="CJ217" i="16"/>
  <c r="CD220" i="16"/>
  <c r="CC221" i="16"/>
  <c r="CH225" i="16"/>
  <c r="CE226" i="16"/>
  <c r="CI230" i="16"/>
  <c r="CC231" i="16"/>
  <c r="CF238" i="16"/>
  <c r="CC241" i="16"/>
  <c r="CJ249" i="16"/>
  <c r="CI257" i="16"/>
  <c r="CE260" i="16"/>
  <c r="CJ265" i="16"/>
  <c r="CC267" i="16"/>
  <c r="CG274" i="16"/>
  <c r="CF281" i="16"/>
  <c r="CC283" i="16"/>
  <c r="CD127" i="16"/>
  <c r="CJ128" i="16"/>
  <c r="CJ135" i="16"/>
  <c r="CI144" i="16"/>
  <c r="CJ145" i="16"/>
  <c r="CD152" i="16"/>
  <c r="CH155" i="16"/>
  <c r="CJ160" i="16"/>
  <c r="CJ163" i="16"/>
  <c r="CI171" i="16"/>
  <c r="CE173" i="16"/>
  <c r="CJ175" i="16"/>
  <c r="CE186" i="16"/>
  <c r="CE187" i="16"/>
  <c r="CE188" i="16"/>
  <c r="CD195" i="16"/>
  <c r="CI197" i="16"/>
  <c r="CG199" i="16"/>
  <c r="CE213" i="16"/>
  <c r="CC215" i="16"/>
  <c r="CI225" i="16"/>
  <c r="CF226" i="16"/>
  <c r="CF231" i="16"/>
  <c r="CH254" i="16"/>
  <c r="CJ257" i="16"/>
  <c r="CF260" i="16"/>
  <c r="CD267" i="16"/>
  <c r="CF268" i="16"/>
  <c r="CE273" i="16"/>
  <c r="CC276" i="16"/>
  <c r="CE277" i="16"/>
  <c r="CH278" i="16"/>
  <c r="CH281" i="16"/>
  <c r="CC284" i="16"/>
  <c r="CC286" i="16"/>
  <c r="CC293" i="16"/>
  <c r="CJ301" i="16"/>
  <c r="BX254" i="16"/>
  <c r="CE267" i="16"/>
  <c r="CI281" i="16"/>
  <c r="CE286" i="16"/>
  <c r="BX298" i="16"/>
  <c r="CF141" i="16"/>
  <c r="CI186" i="16"/>
  <c r="CG211" i="16"/>
  <c r="CH213" i="16"/>
  <c r="CC223" i="16"/>
  <c r="CJ231" i="16"/>
  <c r="CC244" i="16"/>
  <c r="CD251" i="16"/>
  <c r="CH267" i="16"/>
  <c r="CH284" i="16"/>
  <c r="CF286" i="16"/>
  <c r="AF363" i="16"/>
  <c r="CD300" i="16"/>
  <c r="CD304" i="16"/>
  <c r="CH304" i="16"/>
  <c r="BX126" i="16"/>
  <c r="CF137" i="16"/>
  <c r="BX141" i="16"/>
  <c r="CI141" i="16"/>
  <c r="CD145" i="16"/>
  <c r="CD170" i="16"/>
  <c r="CI172" i="16"/>
  <c r="CE175" i="16"/>
  <c r="CJ198" i="16"/>
  <c r="CF210" i="16"/>
  <c r="CH212" i="16"/>
  <c r="CE225" i="16"/>
  <c r="CC226" i="16"/>
  <c r="CF230" i="16"/>
  <c r="CF247" i="16"/>
  <c r="CH259" i="16"/>
  <c r="CC260" i="16"/>
  <c r="CH265" i="16"/>
  <c r="CC268" i="16"/>
  <c r="CE269" i="16"/>
  <c r="CC278" i="16"/>
  <c r="CD281" i="16"/>
  <c r="CI285" i="16"/>
  <c r="CI288" i="16"/>
  <c r="CH295" i="16"/>
  <c r="CI296" i="16"/>
  <c r="CF298" i="16"/>
  <c r="CI300" i="16"/>
  <c r="CE128" i="16"/>
  <c r="CH135" i="16"/>
  <c r="CJ137" i="16"/>
  <c r="CE144" i="16"/>
  <c r="CE145" i="16"/>
  <c r="CE155" i="16"/>
  <c r="CF160" i="16"/>
  <c r="CE162" i="16"/>
  <c r="CD163" i="16"/>
  <c r="CE170" i="16"/>
  <c r="CJ172" i="16"/>
  <c r="CF175" i="16"/>
  <c r="CJ185" i="16"/>
  <c r="CC187" i="16"/>
  <c r="CE197" i="16"/>
  <c r="CC199" i="16"/>
  <c r="CI212" i="16"/>
  <c r="CC216" i="16"/>
  <c r="CI217" i="16"/>
  <c r="CJ222" i="16"/>
  <c r="CJ224" i="16"/>
  <c r="CF225" i="16"/>
  <c r="CD226" i="16"/>
  <c r="CG230" i="16"/>
  <c r="CD232" i="16"/>
  <c r="CE238" i="16"/>
  <c r="CJ243" i="16"/>
  <c r="CH247" i="16"/>
  <c r="CI249" i="16"/>
  <c r="CH257" i="16"/>
  <c r="CJ259" i="16"/>
  <c r="CD260" i="16"/>
  <c r="CI265" i="16"/>
  <c r="CF269" i="16"/>
  <c r="BX275" i="16"/>
  <c r="CE278" i="16"/>
  <c r="CE281" i="16"/>
  <c r="CJ285" i="16"/>
  <c r="CJ298" i="16"/>
  <c r="CJ300" i="16"/>
  <c r="AB276" i="16"/>
  <c r="AJ276" i="16"/>
  <c r="AH277" i="16"/>
  <c r="Q278" i="16"/>
  <c r="Y278" i="16"/>
  <c r="S278" i="16"/>
  <c r="AI278" i="16"/>
  <c r="T278" i="16"/>
  <c r="AF276" i="16"/>
  <c r="Z277" i="16"/>
  <c r="U278" i="16"/>
  <c r="AA276" i="16"/>
  <c r="AI276" i="16"/>
  <c r="AF277" i="16"/>
  <c r="P278" i="16"/>
  <c r="H253" i="15"/>
  <c r="H256" i="15" s="1"/>
  <c r="H261" i="15" s="1"/>
  <c r="I253" i="15"/>
  <c r="I256" i="15" s="1"/>
  <c r="I261" i="15" s="1"/>
  <c r="K253" i="15"/>
  <c r="K256" i="15" s="1"/>
  <c r="K261" i="15" s="1"/>
  <c r="M253" i="15"/>
  <c r="M256" i="15" s="1"/>
  <c r="M261" i="15" s="1"/>
  <c r="J253" i="15"/>
  <c r="J256" i="15" s="1"/>
  <c r="J261" i="15" s="1"/>
  <c r="L253" i="15"/>
  <c r="L256" i="15" s="1"/>
  <c r="L261" i="15" s="1"/>
  <c r="I253" i="17"/>
  <c r="I254" i="17" s="1"/>
  <c r="J253" i="17"/>
  <c r="AA35" i="16"/>
  <c r="AL35" i="16"/>
  <c r="AG35" i="16"/>
  <c r="AF35" i="16"/>
  <c r="AE35" i="16"/>
  <c r="AG51" i="16"/>
  <c r="AF51" i="16"/>
  <c r="AA51" i="16"/>
  <c r="AL51" i="16"/>
  <c r="AI51" i="16"/>
  <c r="AK55" i="16"/>
  <c r="AJ55" i="16"/>
  <c r="AH1" i="16"/>
  <c r="BN1" i="16"/>
  <c r="AA6" i="16"/>
  <c r="AA313" i="16" s="1"/>
  <c r="AA8" i="16"/>
  <c r="AK8" i="16"/>
  <c r="AA9" i="16"/>
  <c r="AI13" i="16"/>
  <c r="AF15" i="16"/>
  <c r="AA17" i="16"/>
  <c r="AA353" i="16" s="1"/>
  <c r="AA355" i="16" s="1"/>
  <c r="AK17" i="16"/>
  <c r="AK353" i="16" s="1"/>
  <c r="AK355" i="16" s="1"/>
  <c r="AD18" i="16"/>
  <c r="AD354" i="16" s="1"/>
  <c r="AL18" i="16"/>
  <c r="AL354" i="16" s="1"/>
  <c r="AF19" i="16"/>
  <c r="AA22" i="16"/>
  <c r="AA316" i="16" s="1"/>
  <c r="AE23" i="16"/>
  <c r="AB26" i="16"/>
  <c r="AB349" i="16" s="1"/>
  <c r="AJ26" i="16"/>
  <c r="AJ349" i="16" s="1"/>
  <c r="AJ351" i="16" s="1"/>
  <c r="AA28" i="16"/>
  <c r="AK30" i="16"/>
  <c r="AB33" i="16"/>
  <c r="AK33" i="16"/>
  <c r="AA46" i="16"/>
  <c r="AD51" i="16"/>
  <c r="AH73" i="16"/>
  <c r="AA73" i="16"/>
  <c r="AI73" i="16"/>
  <c r="AE73" i="16"/>
  <c r="AD73" i="16"/>
  <c r="AG83" i="16"/>
  <c r="AF83" i="16"/>
  <c r="AE83" i="16"/>
  <c r="AL83" i="16"/>
  <c r="AD83" i="16"/>
  <c r="AC83" i="16"/>
  <c r="AB83" i="16"/>
  <c r="AA83" i="16"/>
  <c r="AK83" i="16"/>
  <c r="AJ83" i="16"/>
  <c r="AI83" i="16"/>
  <c r="AE15" i="16"/>
  <c r="AJ355" i="16"/>
  <c r="AJ28" i="16"/>
  <c r="AJ30" i="16"/>
  <c r="AF53" i="16"/>
  <c r="AA53" i="16"/>
  <c r="AO1" i="16"/>
  <c r="BU1" i="16"/>
  <c r="BG1" i="16"/>
  <c r="AI6" i="16"/>
  <c r="AC8" i="16"/>
  <c r="AL8" i="16"/>
  <c r="AD9" i="16"/>
  <c r="AG15" i="16"/>
  <c r="AB17" i="16"/>
  <c r="AB353" i="16" s="1"/>
  <c r="AB355" i="16" s="1"/>
  <c r="AL17" i="16"/>
  <c r="AL353" i="16" s="1"/>
  <c r="AE18" i="16"/>
  <c r="AE354" i="16" s="1"/>
  <c r="AG19" i="16"/>
  <c r="AI22" i="16"/>
  <c r="AH23" i="16"/>
  <c r="AC26" i="16"/>
  <c r="AC349" i="16" s="1"/>
  <c r="AK26" i="16"/>
  <c r="AK349" i="16" s="1"/>
  <c r="AB28" i="16"/>
  <c r="AA30" i="16"/>
  <c r="AL33" i="16"/>
  <c r="AD35" i="16"/>
  <c r="AE51" i="16"/>
  <c r="AI57" i="16"/>
  <c r="AG60" i="16"/>
  <c r="AF60" i="16"/>
  <c r="AI60" i="16"/>
  <c r="AC17" i="16"/>
  <c r="AC353" i="16" s="1"/>
  <c r="AC355" i="16" s="1"/>
  <c r="AJ22" i="16"/>
  <c r="AC30" i="16"/>
  <c r="AH35" i="16"/>
  <c r="AA64" i="16"/>
  <c r="AJ64" i="16"/>
  <c r="AI64" i="16"/>
  <c r="AD64" i="16"/>
  <c r="AC64" i="16"/>
  <c r="AE9" i="16"/>
  <c r="AH15" i="16"/>
  <c r="AA20" i="16"/>
  <c r="AE28" i="16"/>
  <c r="AF44" i="16"/>
  <c r="AH51" i="16"/>
  <c r="AK64" i="16"/>
  <c r="AW1" i="16"/>
  <c r="BT1" i="16"/>
  <c r="AE8" i="16"/>
  <c r="AF9" i="16"/>
  <c r="AA14" i="16"/>
  <c r="AA15" i="16"/>
  <c r="AI15" i="16"/>
  <c r="AC16" i="16"/>
  <c r="AC341" i="16" s="1"/>
  <c r="AD17" i="16"/>
  <c r="AD353" i="16" s="1"/>
  <c r="AG18" i="16"/>
  <c r="AG354" i="16" s="1"/>
  <c r="AI19" i="16"/>
  <c r="AB20" i="16"/>
  <c r="AB345" i="16" s="1"/>
  <c r="AB347" i="16" s="1"/>
  <c r="AK22" i="16"/>
  <c r="AJ23" i="16"/>
  <c r="AB24" i="16"/>
  <c r="AE26" i="16"/>
  <c r="AE349" i="16" s="1"/>
  <c r="AF28" i="16"/>
  <c r="AD30" i="16"/>
  <c r="AJ31" i="16"/>
  <c r="AI35" i="16"/>
  <c r="AL43" i="16"/>
  <c r="AI43" i="16"/>
  <c r="AF43" i="16"/>
  <c r="AE43" i="16"/>
  <c r="AD43" i="16"/>
  <c r="AE44" i="16"/>
  <c r="AG57" i="16"/>
  <c r="AF57" i="16"/>
  <c r="AL57" i="16"/>
  <c r="AC57" i="16"/>
  <c r="AK57" i="16"/>
  <c r="AB57" i="16"/>
  <c r="AJ57" i="16"/>
  <c r="AA57" i="16"/>
  <c r="AA59" i="16"/>
  <c r="AL59" i="16"/>
  <c r="AG59" i="16"/>
  <c r="AF59" i="16"/>
  <c r="AE59" i="16"/>
  <c r="AL64" i="16"/>
  <c r="AG75" i="16"/>
  <c r="AL75" i="16"/>
  <c r="AD75" i="16"/>
  <c r="AI75" i="16"/>
  <c r="AH75" i="16"/>
  <c r="AF75" i="16"/>
  <c r="AC75" i="16"/>
  <c r="AB75" i="16"/>
  <c r="AK75" i="16"/>
  <c r="AA75" i="16"/>
  <c r="AH83" i="16"/>
  <c r="AL9" i="16"/>
  <c r="AK23" i="16"/>
  <c r="AI24" i="16"/>
  <c r="AF26" i="16"/>
  <c r="AF349" i="16" s="1"/>
  <c r="AG28" i="16"/>
  <c r="AG30" i="16"/>
  <c r="AK31" i="16"/>
  <c r="AA55" i="16"/>
  <c r="AG9" i="16"/>
  <c r="AB15" i="16"/>
  <c r="AJ15" i="16"/>
  <c r="AD16" i="16"/>
  <c r="AD341" i="16" s="1"/>
  <c r="AE17" i="16"/>
  <c r="AE353" i="16" s="1"/>
  <c r="AE355" i="16" s="1"/>
  <c r="AL19" i="16"/>
  <c r="AI20" i="16"/>
  <c r="AI345" i="16" s="1"/>
  <c r="AI347" i="16" s="1"/>
  <c r="AG8" i="16"/>
  <c r="AH9" i="16"/>
  <c r="AC15" i="16"/>
  <c r="AK15" i="16"/>
  <c r="AE16" i="16"/>
  <c r="AE341" i="16" s="1"/>
  <c r="AH17" i="16"/>
  <c r="AH353" i="16" s="1"/>
  <c r="AH355" i="16" s="1"/>
  <c r="AJ20" i="16"/>
  <c r="AJ345" i="16" s="1"/>
  <c r="AJ347" i="16" s="1"/>
  <c r="AJ24" i="16"/>
  <c r="AH28" i="16"/>
  <c r="AA29" i="16"/>
  <c r="AH30" i="16"/>
  <c r="AJ32" i="16"/>
  <c r="AG33" i="16"/>
  <c r="AF34" i="16"/>
  <c r="BY34" i="16" s="1"/>
  <c r="AH38" i="16"/>
  <c r="AB38" i="16"/>
  <c r="AK38" i="16"/>
  <c r="AJ38" i="16"/>
  <c r="BZ42" i="16"/>
  <c r="CB42" i="16"/>
  <c r="AA43" i="16"/>
  <c r="AJ54" i="16"/>
  <c r="AI54" i="16"/>
  <c r="AI55" i="16"/>
  <c r="AD59" i="16"/>
  <c r="AH60" i="16"/>
  <c r="AJ75" i="16"/>
  <c r="AK41" i="16"/>
  <c r="AD48" i="16"/>
  <c r="AE58" i="16"/>
  <c r="AJ68" i="16"/>
  <c r="AA69" i="16"/>
  <c r="AC70" i="16"/>
  <c r="AH71" i="16"/>
  <c r="AE74" i="16"/>
  <c r="AE76" i="16"/>
  <c r="AE77" i="16"/>
  <c r="AD77" i="16"/>
  <c r="AE48" i="16"/>
  <c r="AF58" i="16"/>
  <c r="AA62" i="16"/>
  <c r="AD68" i="16"/>
  <c r="AA68" i="16"/>
  <c r="AB69" i="16"/>
  <c r="AK74" i="16"/>
  <c r="AF74" i="16"/>
  <c r="AH76" i="16"/>
  <c r="AC97" i="16"/>
  <c r="AL69" i="16"/>
  <c r="AC69" i="16"/>
  <c r="AI69" i="16"/>
  <c r="AJ76" i="16"/>
  <c r="AG91" i="16"/>
  <c r="AF91" i="16"/>
  <c r="AE91" i="16"/>
  <c r="AL91" i="16"/>
  <c r="AD91" i="16"/>
  <c r="AI91" i="16"/>
  <c r="AA91" i="16"/>
  <c r="AH91" i="16"/>
  <c r="AC91" i="16"/>
  <c r="AB91" i="16"/>
  <c r="AI76" i="16"/>
  <c r="AA76" i="16"/>
  <c r="AG76" i="16"/>
  <c r="AF76" i="16"/>
  <c r="AA48" i="16"/>
  <c r="AL48" i="16"/>
  <c r="AG52" i="16"/>
  <c r="AB58" i="16"/>
  <c r="AJ58" i="16"/>
  <c r="AB68" i="16"/>
  <c r="AG69" i="16"/>
  <c r="AJ70" i="16"/>
  <c r="AB70" i="16"/>
  <c r="AG70" i="16"/>
  <c r="AJ71" i="16"/>
  <c r="AG71" i="16"/>
  <c r="AB76" i="16"/>
  <c r="AG78" i="16"/>
  <c r="AI80" i="16"/>
  <c r="AH80" i="16"/>
  <c r="AI82" i="16"/>
  <c r="AF82" i="16"/>
  <c r="AB82" i="16"/>
  <c r="AA82" i="16"/>
  <c r="AJ91" i="16"/>
  <c r="BY42" i="16"/>
  <c r="CA42" i="16"/>
  <c r="AC76" i="16"/>
  <c r="AB78" i="16"/>
  <c r="AA78" i="16"/>
  <c r="AJ78" i="16"/>
  <c r="AI78" i="16"/>
  <c r="AK91" i="16"/>
  <c r="AB97" i="16"/>
  <c r="AA97" i="16"/>
  <c r="AK104" i="16"/>
  <c r="AI104" i="16"/>
  <c r="AH104" i="16"/>
  <c r="AC104" i="16"/>
  <c r="AA104" i="16"/>
  <c r="AG104" i="16"/>
  <c r="AF109" i="16"/>
  <c r="AE109" i="16"/>
  <c r="AL109" i="16"/>
  <c r="AD109" i="16"/>
  <c r="AK109" i="16"/>
  <c r="AC109" i="16"/>
  <c r="AJ109" i="16"/>
  <c r="AB109" i="16"/>
  <c r="AI109" i="16"/>
  <c r="AA109" i="16"/>
  <c r="AH109" i="16"/>
  <c r="AJ119" i="16"/>
  <c r="AB119" i="16"/>
  <c r="AI119" i="16"/>
  <c r="AA119" i="16"/>
  <c r="AH119" i="16"/>
  <c r="AG119" i="16"/>
  <c r="AF119" i="16"/>
  <c r="AE119" i="16"/>
  <c r="AL119" i="16"/>
  <c r="AD119" i="16"/>
  <c r="AI81" i="16"/>
  <c r="AD84" i="16"/>
  <c r="AL84" i="16"/>
  <c r="AD85" i="16"/>
  <c r="AF86" i="16"/>
  <c r="AL88" i="16"/>
  <c r="AC119" i="16"/>
  <c r="AA152" i="16"/>
  <c r="AI152" i="16"/>
  <c r="AG152" i="16"/>
  <c r="AF152" i="16"/>
  <c r="AL176" i="16"/>
  <c r="AG176" i="16"/>
  <c r="AB176" i="16"/>
  <c r="AA176" i="16"/>
  <c r="AK176" i="16"/>
  <c r="AD176" i="16"/>
  <c r="AC176" i="16"/>
  <c r="AJ177" i="16"/>
  <c r="AB177" i="16"/>
  <c r="AI177" i="16"/>
  <c r="AA177" i="16"/>
  <c r="AG177" i="16"/>
  <c r="AL177" i="16"/>
  <c r="AD177" i="16"/>
  <c r="AK177" i="16"/>
  <c r="AC177" i="16"/>
  <c r="AH177" i="16"/>
  <c r="AF177" i="16"/>
  <c r="AE177" i="16"/>
  <c r="AE84" i="16"/>
  <c r="AE85" i="16"/>
  <c r="AG86" i="16"/>
  <c r="AA88" i="16"/>
  <c r="AA90" i="16"/>
  <c r="AK119" i="16"/>
  <c r="AH122" i="16"/>
  <c r="AC122" i="16"/>
  <c r="AA122" i="16"/>
  <c r="AI85" i="16"/>
  <c r="AB88" i="16"/>
  <c r="AI90" i="16"/>
  <c r="AK90" i="16"/>
  <c r="AJ98" i="16"/>
  <c r="AI98" i="16"/>
  <c r="AF98" i="16"/>
  <c r="AD98" i="16"/>
  <c r="AL98" i="16"/>
  <c r="AA98" i="16"/>
  <c r="AG109" i="16"/>
  <c r="AF112" i="16"/>
  <c r="AE112" i="16"/>
  <c r="AI112" i="16"/>
  <c r="AJ129" i="16"/>
  <c r="AI129" i="16"/>
  <c r="AH129" i="16"/>
  <c r="AG129" i="16"/>
  <c r="AF129" i="16"/>
  <c r="AB129" i="16"/>
  <c r="AG84" i="16"/>
  <c r="BY84" i="16" s="1"/>
  <c r="AL85" i="16"/>
  <c r="AI86" i="16"/>
  <c r="AD88" i="16"/>
  <c r="AC90" i="16"/>
  <c r="AB98" i="16"/>
  <c r="AD96" i="16"/>
  <c r="AE110" i="16"/>
  <c r="AB116" i="16"/>
  <c r="AI126" i="16"/>
  <c r="AF133" i="16"/>
  <c r="BY133" i="16" s="1"/>
  <c r="AK138" i="16"/>
  <c r="AA139" i="16"/>
  <c r="AH141" i="16"/>
  <c r="AE144" i="16"/>
  <c r="AE150" i="16"/>
  <c r="AG151" i="16"/>
  <c r="AA154" i="16"/>
  <c r="AG162" i="16"/>
  <c r="AG168" i="16"/>
  <c r="AF168" i="16"/>
  <c r="AI168" i="16"/>
  <c r="AF181" i="16"/>
  <c r="AD181" i="16"/>
  <c r="AL181" i="16"/>
  <c r="AC181" i="16"/>
  <c r="AK181" i="16"/>
  <c r="AB181" i="16"/>
  <c r="AH181" i="16"/>
  <c r="AG181" i="16"/>
  <c r="AC182" i="16"/>
  <c r="AD182" i="16"/>
  <c r="AE185" i="16"/>
  <c r="AL185" i="16"/>
  <c r="AD185" i="16"/>
  <c r="AK185" i="16"/>
  <c r="AC185" i="16"/>
  <c r="AJ185" i="16"/>
  <c r="AB185" i="16"/>
  <c r="AG185" i="16"/>
  <c r="AF185" i="16"/>
  <c r="AI194" i="16"/>
  <c r="AH194" i="16"/>
  <c r="AF194" i="16"/>
  <c r="AC194" i="16"/>
  <c r="AL194" i="16"/>
  <c r="AJ194" i="16"/>
  <c r="AK126" i="16"/>
  <c r="AH139" i="16"/>
  <c r="AF144" i="16"/>
  <c r="AF150" i="16"/>
  <c r="AH151" i="16"/>
  <c r="AA162" i="16"/>
  <c r="AL167" i="16"/>
  <c r="AD167" i="16"/>
  <c r="AK167" i="16"/>
  <c r="AC167" i="16"/>
  <c r="AI167" i="16"/>
  <c r="AA167" i="16"/>
  <c r="AF167" i="16"/>
  <c r="AL191" i="16"/>
  <c r="AA191" i="16"/>
  <c r="AJ191" i="16"/>
  <c r="AI191" i="16"/>
  <c r="AH191" i="16"/>
  <c r="AD191" i="16"/>
  <c r="AB191" i="16"/>
  <c r="AI242" i="16"/>
  <c r="AG242" i="16"/>
  <c r="AF242" i="16"/>
  <c r="AE242" i="16"/>
  <c r="AA242" i="16"/>
  <c r="AL99" i="16"/>
  <c r="AI102" i="16"/>
  <c r="AE111" i="16"/>
  <c r="AC126" i="16"/>
  <c r="AL131" i="16"/>
  <c r="AA133" i="16"/>
  <c r="AI133" i="16"/>
  <c r="AJ139" i="16"/>
  <c r="AC141" i="16"/>
  <c r="AK141" i="16"/>
  <c r="AD143" i="16"/>
  <c r="AH149" i="16"/>
  <c r="AH150" i="16"/>
  <c r="AL151" i="16"/>
  <c r="AG167" i="16"/>
  <c r="AH168" i="16"/>
  <c r="AB183" i="16"/>
  <c r="AL183" i="16"/>
  <c r="AA183" i="16"/>
  <c r="AJ183" i="16"/>
  <c r="AI183" i="16"/>
  <c r="AE183" i="16"/>
  <c r="AD183" i="16"/>
  <c r="AI186" i="16"/>
  <c r="AH186" i="16"/>
  <c r="AA186" i="16"/>
  <c r="AB193" i="16"/>
  <c r="AA193" i="16"/>
  <c r="AK193" i="16"/>
  <c r="AJ193" i="16"/>
  <c r="AF193" i="16"/>
  <c r="AE193" i="16"/>
  <c r="AK102" i="16"/>
  <c r="AF111" i="16"/>
  <c r="AD126" i="16"/>
  <c r="AB133" i="16"/>
  <c r="AJ133" i="16"/>
  <c r="AA138" i="16"/>
  <c r="AL139" i="16"/>
  <c r="AD141" i="16"/>
  <c r="AL141" i="16"/>
  <c r="AH142" i="16"/>
  <c r="AE143" i="16"/>
  <c r="AC146" i="16"/>
  <c r="AJ148" i="16"/>
  <c r="AA149" i="16"/>
  <c r="AI149" i="16"/>
  <c r="AI150" i="16"/>
  <c r="AA151" i="16"/>
  <c r="AC157" i="16"/>
  <c r="AK157" i="16"/>
  <c r="AD158" i="16"/>
  <c r="AF161" i="16"/>
  <c r="AB161" i="16"/>
  <c r="AH161" i="16"/>
  <c r="AB163" i="16"/>
  <c r="AA163" i="16"/>
  <c r="AL163" i="16"/>
  <c r="AH163" i="16"/>
  <c r="AL165" i="16"/>
  <c r="AA165" i="16"/>
  <c r="AJ165" i="16"/>
  <c r="AH165" i="16"/>
  <c r="AD165" i="16"/>
  <c r="AH167" i="16"/>
  <c r="AL168" i="16"/>
  <c r="AH183" i="16"/>
  <c r="AA185" i="16"/>
  <c r="AG192" i="16"/>
  <c r="AF192" i="16"/>
  <c r="AE192" i="16"/>
  <c r="AD192" i="16"/>
  <c r="AJ192" i="16"/>
  <c r="AA192" i="16"/>
  <c r="AI192" i="16"/>
  <c r="AA194" i="16"/>
  <c r="AG111" i="16"/>
  <c r="AA113" i="16"/>
  <c r="AE126" i="16"/>
  <c r="AC133" i="16"/>
  <c r="AK133" i="16"/>
  <c r="AB138" i="16"/>
  <c r="AE141" i="16"/>
  <c r="AF143" i="16"/>
  <c r="AA147" i="16"/>
  <c r="AB149" i="16"/>
  <c r="AJ149" i="16"/>
  <c r="AA150" i="16"/>
  <c r="AK150" i="16"/>
  <c r="AD151" i="16"/>
  <c r="AA153" i="16"/>
  <c r="AB155" i="16"/>
  <c r="AJ167" i="16"/>
  <c r="AH185" i="16"/>
  <c r="AG99" i="16"/>
  <c r="AC110" i="16"/>
  <c r="AH111" i="16"/>
  <c r="AB113" i="16"/>
  <c r="AF126" i="16"/>
  <c r="AD133" i="16"/>
  <c r="AL133" i="16"/>
  <c r="AI138" i="16"/>
  <c r="AF141" i="16"/>
  <c r="AG143" i="16"/>
  <c r="AB145" i="16"/>
  <c r="AB147" i="16"/>
  <c r="AC149" i="16"/>
  <c r="AK149" i="16"/>
  <c r="AC150" i="16"/>
  <c r="AL150" i="16"/>
  <c r="AE151" i="16"/>
  <c r="AB153" i="16"/>
  <c r="AI185" i="16"/>
  <c r="AG188" i="16"/>
  <c r="AE188" i="16"/>
  <c r="AB188" i="16"/>
  <c r="AA188" i="16"/>
  <c r="AL200" i="16"/>
  <c r="AI200" i="16"/>
  <c r="AE200" i="16"/>
  <c r="AB172" i="16"/>
  <c r="AC184" i="16"/>
  <c r="CB198" i="16"/>
  <c r="AH199" i="16"/>
  <c r="AA212" i="16"/>
  <c r="AE212" i="16"/>
  <c r="AD212" i="16"/>
  <c r="AF287" i="16"/>
  <c r="AC287" i="16"/>
  <c r="AB287" i="16"/>
  <c r="AK287" i="16"/>
  <c r="AJ287" i="16"/>
  <c r="AH287" i="16"/>
  <c r="AG287" i="16"/>
  <c r="AI172" i="16"/>
  <c r="AG184" i="16"/>
  <c r="AL199" i="16"/>
  <c r="AD202" i="16"/>
  <c r="AH206" i="16"/>
  <c r="AE222" i="16"/>
  <c r="BY198" i="16"/>
  <c r="AC199" i="16"/>
  <c r="AG202" i="16"/>
  <c r="AA204" i="16"/>
  <c r="AA205" i="16"/>
  <c r="AI206" i="16"/>
  <c r="AI212" i="16"/>
  <c r="AJ222" i="16"/>
  <c r="AB222" i="16"/>
  <c r="AI222" i="16"/>
  <c r="AA222" i="16"/>
  <c r="AH222" i="16"/>
  <c r="AG222" i="16"/>
  <c r="AL222" i="16"/>
  <c r="AD222" i="16"/>
  <c r="AK222" i="16"/>
  <c r="AC222" i="16"/>
  <c r="AK184" i="16"/>
  <c r="AD199" i="16"/>
  <c r="AB205" i="16"/>
  <c r="AC207" i="16"/>
  <c r="AG210" i="16"/>
  <c r="AF210" i="16"/>
  <c r="AD210" i="16"/>
  <c r="AI210" i="16"/>
  <c r="AL206" i="16"/>
  <c r="AD206" i="16"/>
  <c r="AK206" i="16"/>
  <c r="AC206" i="16"/>
  <c r="AJ206" i="16"/>
  <c r="AB206" i="16"/>
  <c r="AE206" i="16"/>
  <c r="AJ213" i="16"/>
  <c r="AI213" i="16"/>
  <c r="AF213" i="16"/>
  <c r="AE213" i="16"/>
  <c r="AI216" i="16"/>
  <c r="AC211" i="16"/>
  <c r="AL211" i="16"/>
  <c r="AC214" i="16"/>
  <c r="AK214" i="16"/>
  <c r="AD218" i="16"/>
  <c r="AA220" i="16"/>
  <c r="AA221" i="16"/>
  <c r="AH224" i="16"/>
  <c r="AF227" i="16"/>
  <c r="AL232" i="16"/>
  <c r="AC232" i="16"/>
  <c r="AK232" i="16"/>
  <c r="AA232" i="16"/>
  <c r="AI232" i="16"/>
  <c r="AH232" i="16"/>
  <c r="AE232" i="16"/>
  <c r="AD232" i="16"/>
  <c r="AL220" i="16"/>
  <c r="AC227" i="16"/>
  <c r="AB227" i="16"/>
  <c r="AK227" i="16"/>
  <c r="AA227" i="16"/>
  <c r="AH227" i="16"/>
  <c r="AK235" i="16"/>
  <c r="AA235" i="16"/>
  <c r="AJ235" i="16"/>
  <c r="AI235" i="16"/>
  <c r="AH235" i="16"/>
  <c r="AC235" i="16"/>
  <c r="AB235" i="16"/>
  <c r="AK236" i="16"/>
  <c r="AI236" i="16"/>
  <c r="AC236" i="16"/>
  <c r="AI211" i="16"/>
  <c r="AH214" i="16"/>
  <c r="AG215" i="16"/>
  <c r="AA218" i="16"/>
  <c r="AK218" i="16"/>
  <c r="AE219" i="16"/>
  <c r="AJ221" i="16"/>
  <c r="AE223" i="16"/>
  <c r="AD224" i="16"/>
  <c r="AJ225" i="16"/>
  <c r="AH226" i="16"/>
  <c r="AG232" i="16"/>
  <c r="AG235" i="16"/>
  <c r="AA236" i="16"/>
  <c r="AF240" i="16"/>
  <c r="AE240" i="16"/>
  <c r="AD240" i="16"/>
  <c r="AL240" i="16"/>
  <c r="AC240" i="16"/>
  <c r="AH240" i="16"/>
  <c r="AG240" i="16"/>
  <c r="AA211" i="16"/>
  <c r="AJ211" i="16"/>
  <c r="AA214" i="16"/>
  <c r="AI214" i="16"/>
  <c r="AB218" i="16"/>
  <c r="AL218" i="16"/>
  <c r="AE224" i="16"/>
  <c r="AF230" i="16"/>
  <c r="AB230" i="16"/>
  <c r="AB211" i="16"/>
  <c r="AK211" i="16"/>
  <c r="AB214" i="16"/>
  <c r="AJ214" i="16"/>
  <c r="AC218" i="16"/>
  <c r="AG224" i="16"/>
  <c r="AC243" i="16"/>
  <c r="AL243" i="16"/>
  <c r="AF247" i="16"/>
  <c r="AH248" i="16"/>
  <c r="AE250" i="16"/>
  <c r="AC251" i="16"/>
  <c r="AL251" i="16"/>
  <c r="AI237" i="16"/>
  <c r="AD243" i="16"/>
  <c r="AG247" i="16"/>
  <c r="AI248" i="16"/>
  <c r="AF250" i="16"/>
  <c r="AD251" i="16"/>
  <c r="AK262" i="16"/>
  <c r="AC262" i="16"/>
  <c r="AF286" i="16"/>
  <c r="AB286" i="16"/>
  <c r="AA286" i="16"/>
  <c r="AJ286" i="16"/>
  <c r="AI286" i="16"/>
  <c r="AB239" i="16"/>
  <c r="AJ239" i="16"/>
  <c r="AH243" i="16"/>
  <c r="AH245" i="16"/>
  <c r="AB247" i="16"/>
  <c r="AJ247" i="16"/>
  <c r="AD248" i="16"/>
  <c r="AF249" i="16"/>
  <c r="AH251" i="16"/>
  <c r="AG254" i="16"/>
  <c r="AF255" i="16"/>
  <c r="AC239" i="16"/>
  <c r="AK239" i="16"/>
  <c r="AI243" i="16"/>
  <c r="AI245" i="16"/>
  <c r="AC247" i="16"/>
  <c r="AK247" i="16"/>
  <c r="AE248" i="16"/>
  <c r="AH249" i="16"/>
  <c r="AI251" i="16"/>
  <c r="AA252" i="16"/>
  <c r="AA253" i="16"/>
  <c r="BY258" i="16"/>
  <c r="AD239" i="16"/>
  <c r="AL239" i="16"/>
  <c r="AA243" i="16"/>
  <c r="AJ243" i="16"/>
  <c r="AJ245" i="16"/>
  <c r="AD247" i="16"/>
  <c r="AL247" i="16"/>
  <c r="AF248" i="16"/>
  <c r="AI249" i="16"/>
  <c r="AA251" i="16"/>
  <c r="AJ251" i="16"/>
  <c r="AC252" i="16"/>
  <c r="AB253" i="16"/>
  <c r="AK254" i="16"/>
  <c r="AH255" i="16"/>
  <c r="AG300" i="16"/>
  <c r="AF300" i="16"/>
  <c r="AE300" i="16"/>
  <c r="AD300" i="16"/>
  <c r="AA300" i="16"/>
  <c r="AL300" i="16"/>
  <c r="AI300" i="16"/>
  <c r="AJ269" i="16"/>
  <c r="AI269" i="16"/>
  <c r="AH269" i="16"/>
  <c r="AB269" i="16"/>
  <c r="AA269" i="16"/>
  <c r="AG286" i="16"/>
  <c r="BZ257" i="16"/>
  <c r="AH263" i="16"/>
  <c r="CA265" i="16"/>
  <c r="AH267" i="16"/>
  <c r="AA273" i="16"/>
  <c r="AH274" i="16"/>
  <c r="AB289" i="16"/>
  <c r="AJ289" i="16"/>
  <c r="BY289" i="16" s="1"/>
  <c r="AI293" i="16"/>
  <c r="AI295" i="16"/>
  <c r="AI302" i="16"/>
  <c r="AI303" i="16"/>
  <c r="AJ304" i="16"/>
  <c r="BY279" i="16"/>
  <c r="CA290" i="16"/>
  <c r="AB263" i="16"/>
  <c r="AJ263" i="16"/>
  <c r="AL267" i="16"/>
  <c r="AL273" i="16"/>
  <c r="AJ274" i="16"/>
  <c r="AK295" i="16"/>
  <c r="AK303" i="16"/>
  <c r="AB304" i="16"/>
  <c r="AL304" i="16"/>
  <c r="AK263" i="16"/>
  <c r="AF278" i="16"/>
  <c r="AA295" i="16"/>
  <c r="AL295" i="16"/>
  <c r="AA301" i="16"/>
  <c r="AA302" i="16"/>
  <c r="AA303" i="16"/>
  <c r="AC304" i="16"/>
  <c r="AA267" i="16"/>
  <c r="AG278" i="16"/>
  <c r="AB295" i="16"/>
  <c r="AE296" i="16"/>
  <c r="AE301" i="16"/>
  <c r="AB302" i="16"/>
  <c r="AB303" i="16"/>
  <c r="AD304" i="16"/>
  <c r="AD267" i="16"/>
  <c r="AF302" i="16"/>
  <c r="AE304" i="16"/>
  <c r="AF263" i="16"/>
  <c r="BY263" i="16" s="1"/>
  <c r="AF267" i="16"/>
  <c r="AE274" i="16"/>
  <c r="AA293" i="16"/>
  <c r="AD295" i="16"/>
  <c r="AG302" i="16"/>
  <c r="AG303" i="16"/>
  <c r="AH304" i="16"/>
  <c r="BX313" i="16"/>
  <c r="T342" i="16"/>
  <c r="T343" i="16" s="1"/>
  <c r="AC342" i="16"/>
  <c r="AC343" i="16" s="1"/>
  <c r="AC315" i="16"/>
  <c r="CJ22" i="16"/>
  <c r="CI22" i="16"/>
  <c r="Y31" i="16"/>
  <c r="Y317" i="16" s="1"/>
  <c r="Y339" i="16" s="1"/>
  <c r="Q31" i="16"/>
  <c r="X31" i="16"/>
  <c r="X317" i="16" s="1"/>
  <c r="X339" i="16" s="1"/>
  <c r="P31" i="16"/>
  <c r="AF46" i="16"/>
  <c r="AE46" i="16"/>
  <c r="AL46" i="16"/>
  <c r="AD46" i="16"/>
  <c r="CE49" i="16"/>
  <c r="CD49" i="16"/>
  <c r="CC49" i="16"/>
  <c r="V342" i="16"/>
  <c r="V343" i="16" s="1"/>
  <c r="V315" i="16"/>
  <c r="CF42" i="16"/>
  <c r="CE42" i="16"/>
  <c r="CD42" i="16"/>
  <c r="AB46" i="16"/>
  <c r="AF62" i="16"/>
  <c r="AE62" i="16"/>
  <c r="AL62" i="16"/>
  <c r="AD62" i="16"/>
  <c r="AK62" i="16"/>
  <c r="AC62" i="16"/>
  <c r="AG63" i="16"/>
  <c r="AF63" i="16"/>
  <c r="AE63" i="16"/>
  <c r="AL63" i="16"/>
  <c r="AD63" i="16"/>
  <c r="AA67" i="16"/>
  <c r="AF72" i="16"/>
  <c r="AE72" i="16"/>
  <c r="AH72" i="16"/>
  <c r="AG72" i="16"/>
  <c r="AD72" i="16"/>
  <c r="AC72" i="16"/>
  <c r="AK79" i="16"/>
  <c r="CJ80" i="16"/>
  <c r="CI80" i="16"/>
  <c r="CG80" i="16"/>
  <c r="CF80" i="16"/>
  <c r="CE80" i="16"/>
  <c r="CD80" i="16"/>
  <c r="CC80" i="16"/>
  <c r="AE79" i="16"/>
  <c r="AL79" i="16"/>
  <c r="AD79" i="16"/>
  <c r="AH79" i="16"/>
  <c r="AG79" i="16"/>
  <c r="AF79" i="16"/>
  <c r="AC79" i="16"/>
  <c r="AL128" i="16"/>
  <c r="AD128" i="16"/>
  <c r="AK128" i="16"/>
  <c r="AC128" i="16"/>
  <c r="AJ128" i="16"/>
  <c r="AB128" i="16"/>
  <c r="AH128" i="16"/>
  <c r="AE128" i="16"/>
  <c r="AA128" i="16"/>
  <c r="AG128" i="16"/>
  <c r="AI128" i="16"/>
  <c r="AJ6" i="16"/>
  <c r="AG67" i="16"/>
  <c r="AF67" i="16"/>
  <c r="AE67" i="16"/>
  <c r="AL67" i="16"/>
  <c r="AD67" i="16"/>
  <c r="AI1" i="16"/>
  <c r="U313" i="16"/>
  <c r="AA345" i="16"/>
  <c r="AA347" i="16" s="1"/>
  <c r="CC22" i="16"/>
  <c r="R27" i="16"/>
  <c r="R350" i="16" s="1"/>
  <c r="R351" i="16" s="1"/>
  <c r="P37" i="16"/>
  <c r="Q51" i="16"/>
  <c r="W53" i="16"/>
  <c r="O53" i="16"/>
  <c r="V53" i="16"/>
  <c r="U53" i="16"/>
  <c r="AK342" i="16"/>
  <c r="AK343" i="16" s="1"/>
  <c r="AK315" i="16"/>
  <c r="Y47" i="16"/>
  <c r="Q47" i="16"/>
  <c r="X47" i="16"/>
  <c r="P47" i="16"/>
  <c r="W47" i="16"/>
  <c r="O47" i="16"/>
  <c r="CE65" i="16"/>
  <c r="CD65" i="16"/>
  <c r="CC65" i="16"/>
  <c r="CJ65" i="16"/>
  <c r="CI65" i="16"/>
  <c r="AB6" i="16"/>
  <c r="CH8" i="16"/>
  <c r="S13" i="16"/>
  <c r="X22" i="16"/>
  <c r="P22" i="16"/>
  <c r="W22" i="16"/>
  <c r="O22" i="16"/>
  <c r="Q27" i="16"/>
  <c r="Q350" i="16" s="1"/>
  <c r="CI33" i="16"/>
  <c r="P51" i="16"/>
  <c r="AQ1" i="16"/>
  <c r="AC46" i="16"/>
  <c r="CD48" i="16"/>
  <c r="CC48" i="16"/>
  <c r="CJ48" i="16"/>
  <c r="CF48" i="16"/>
  <c r="CJ49" i="16"/>
  <c r="CD68" i="16"/>
  <c r="CC68" i="16"/>
  <c r="CJ68" i="16"/>
  <c r="CI68" i="16"/>
  <c r="CE68" i="16"/>
  <c r="AI72" i="16"/>
  <c r="CC73" i="16"/>
  <c r="CJ73" i="16"/>
  <c r="CE73" i="16"/>
  <c r="CD73" i="16"/>
  <c r="AZ1" i="16"/>
  <c r="CI7" i="16"/>
  <c r="T12" i="16"/>
  <c r="U13" i="16"/>
  <c r="CI15" i="16"/>
  <c r="R20" i="16"/>
  <c r="R345" i="16" s="1"/>
  <c r="R347" i="16" s="1"/>
  <c r="R22" i="16"/>
  <c r="AE29" i="16"/>
  <c r="AL29" i="16"/>
  <c r="AD29" i="16"/>
  <c r="X38" i="16"/>
  <c r="P38" i="16"/>
  <c r="W38" i="16"/>
  <c r="O38" i="16"/>
  <c r="V38" i="16"/>
  <c r="R44" i="16"/>
  <c r="AC56" i="16"/>
  <c r="AC67" i="16"/>
  <c r="CF70" i="16"/>
  <c r="CE70" i="16"/>
  <c r="CD70" i="16"/>
  <c r="CC70" i="16"/>
  <c r="AJ72" i="16"/>
  <c r="CC115" i="16"/>
  <c r="CJ115" i="16"/>
  <c r="CI115" i="16"/>
  <c r="CH115" i="16"/>
  <c r="CG115" i="16"/>
  <c r="CF115" i="16"/>
  <c r="CE115" i="16"/>
  <c r="CD115" i="16"/>
  <c r="X138" i="16"/>
  <c r="P138" i="16"/>
  <c r="W138" i="16"/>
  <c r="O138" i="16"/>
  <c r="V138" i="16"/>
  <c r="T138" i="16"/>
  <c r="S138" i="16"/>
  <c r="R138" i="16"/>
  <c r="Y138" i="16"/>
  <c r="U138" i="16"/>
  <c r="Q138" i="16"/>
  <c r="Z138" i="16"/>
  <c r="U342" i="16"/>
  <c r="U343" i="16" s="1"/>
  <c r="U315" i="16"/>
  <c r="CI29" i="16"/>
  <c r="CH29" i="16"/>
  <c r="CH33" i="16"/>
  <c r="U35" i="16"/>
  <c r="T35" i="16"/>
  <c r="S35" i="16"/>
  <c r="CH49" i="16"/>
  <c r="U51" i="16"/>
  <c r="T51" i="16"/>
  <c r="S51" i="16"/>
  <c r="AE61" i="16"/>
  <c r="AL61" i="16"/>
  <c r="AD61" i="16"/>
  <c r="AK61" i="16"/>
  <c r="AC61" i="16"/>
  <c r="AJ61" i="16"/>
  <c r="AB61" i="16"/>
  <c r="Y63" i="16"/>
  <c r="Q63" i="16"/>
  <c r="X63" i="16"/>
  <c r="P63" i="16"/>
  <c r="W63" i="16"/>
  <c r="O63" i="16"/>
  <c r="V63" i="16"/>
  <c r="CE69" i="16"/>
  <c r="CD69" i="16"/>
  <c r="CC69" i="16"/>
  <c r="CJ69" i="16"/>
  <c r="Y123" i="16"/>
  <c r="Q123" i="16"/>
  <c r="X123" i="16"/>
  <c r="P123" i="16"/>
  <c r="W123" i="16"/>
  <c r="O123" i="16"/>
  <c r="U123" i="16"/>
  <c r="V123" i="16"/>
  <c r="T123" i="16"/>
  <c r="S123" i="16"/>
  <c r="R123" i="16"/>
  <c r="Z123" i="16"/>
  <c r="CG7" i="16"/>
  <c r="CC47" i="16"/>
  <c r="CJ47" i="16"/>
  <c r="CI47" i="16"/>
  <c r="CI49" i="16"/>
  <c r="BO1" i="16"/>
  <c r="W342" i="16"/>
  <c r="AJ13" i="16"/>
  <c r="AC14" i="16"/>
  <c r="Q22" i="16"/>
  <c r="AF22" i="16"/>
  <c r="AE22" i="16"/>
  <c r="W29" i="16"/>
  <c r="O29" i="16"/>
  <c r="V29" i="16"/>
  <c r="R31" i="16"/>
  <c r="AB47" i="16"/>
  <c r="CD64" i="16"/>
  <c r="CC64" i="16"/>
  <c r="CJ64" i="16"/>
  <c r="CI64" i="16"/>
  <c r="AR1" i="16"/>
  <c r="AL6" i="16"/>
  <c r="X342" i="16"/>
  <c r="CJ8" i="16"/>
  <c r="AJ12" i="16"/>
  <c r="AC13" i="16"/>
  <c r="CG13" i="16"/>
  <c r="AL14" i="16"/>
  <c r="AH24" i="16"/>
  <c r="AG24" i="16"/>
  <c r="AE27" i="16"/>
  <c r="AE350" i="16" s="1"/>
  <c r="AE351" i="16" s="1"/>
  <c r="Q29" i="16"/>
  <c r="S31" i="16"/>
  <c r="R35" i="16"/>
  <c r="Q37" i="16"/>
  <c r="CG42" i="16"/>
  <c r="U77" i="16"/>
  <c r="T77" i="16"/>
  <c r="Y77" i="16"/>
  <c r="O77" i="16"/>
  <c r="X77" i="16"/>
  <c r="W77" i="16"/>
  <c r="V77" i="16"/>
  <c r="CH80" i="16"/>
  <c r="BA1" i="16"/>
  <c r="W313" i="16"/>
  <c r="S10" i="16"/>
  <c r="T11" i="16"/>
  <c r="CG12" i="16"/>
  <c r="CH13" i="16"/>
  <c r="AE14" i="16"/>
  <c r="CI14" i="16"/>
  <c r="CJ15" i="16"/>
  <c r="Q16" i="16"/>
  <c r="Q341" i="16" s="1"/>
  <c r="Y16" i="16"/>
  <c r="Y341" i="16" s="1"/>
  <c r="AG16" i="16"/>
  <c r="AG341" i="16" s="1"/>
  <c r="CG16" i="16"/>
  <c r="CD17" i="16"/>
  <c r="BY18" i="16"/>
  <c r="BY354" i="16" s="1"/>
  <c r="U19" i="16"/>
  <c r="T19" i="16"/>
  <c r="AE20" i="16"/>
  <c r="AE345" i="16" s="1"/>
  <c r="CI21" i="16"/>
  <c r="CH21" i="16"/>
  <c r="CJ21" i="16"/>
  <c r="S22" i="16"/>
  <c r="AC22" i="16"/>
  <c r="CE22" i="16"/>
  <c r="Y23" i="16"/>
  <c r="Q23" i="16"/>
  <c r="X23" i="16"/>
  <c r="P23" i="16"/>
  <c r="AC24" i="16"/>
  <c r="CE25" i="16"/>
  <c r="CD25" i="16"/>
  <c r="CG25" i="16"/>
  <c r="AF27" i="16"/>
  <c r="AF350" i="16" s="1"/>
  <c r="R29" i="16"/>
  <c r="AB29" i="16"/>
  <c r="CD29" i="16"/>
  <c r="CJ30" i="16"/>
  <c r="CI30" i="16"/>
  <c r="T31" i="16"/>
  <c r="AD31" i="16"/>
  <c r="V35" i="16"/>
  <c r="AF37" i="16"/>
  <c r="AF38" i="16"/>
  <c r="AE38" i="16"/>
  <c r="AL38" i="16"/>
  <c r="AD38" i="16"/>
  <c r="AK39" i="16"/>
  <c r="Y39" i="16"/>
  <c r="Q39" i="16"/>
  <c r="X39" i="16"/>
  <c r="P39" i="16"/>
  <c r="W39" i="16"/>
  <c r="O39" i="16"/>
  <c r="AC40" i="16"/>
  <c r="CE41" i="16"/>
  <c r="CD41" i="16"/>
  <c r="CC41" i="16"/>
  <c r="CH41" i="16"/>
  <c r="CH42" i="16"/>
  <c r="U43" i="16"/>
  <c r="T43" i="16"/>
  <c r="S43" i="16"/>
  <c r="S44" i="16"/>
  <c r="AG44" i="16"/>
  <c r="AH46" i="16"/>
  <c r="S47" i="16"/>
  <c r="AD47" i="16"/>
  <c r="CE47" i="16"/>
  <c r="CH48" i="16"/>
  <c r="V51" i="16"/>
  <c r="R53" i="16"/>
  <c r="AG53" i="16"/>
  <c r="AF54" i="16"/>
  <c r="AE54" i="16"/>
  <c r="AL54" i="16"/>
  <c r="AD54" i="16"/>
  <c r="AK54" i="16"/>
  <c r="AC54" i="16"/>
  <c r="AG55" i="16"/>
  <c r="AF55" i="16"/>
  <c r="AE55" i="16"/>
  <c r="AL55" i="16"/>
  <c r="AD55" i="16"/>
  <c r="AD56" i="16"/>
  <c r="V60" i="16"/>
  <c r="U60" i="16"/>
  <c r="T60" i="16"/>
  <c r="S60" i="16"/>
  <c r="AH62" i="16"/>
  <c r="R63" i="16"/>
  <c r="AH63" i="16"/>
  <c r="CD63" i="16"/>
  <c r="CG64" i="16"/>
  <c r="AH67" i="16"/>
  <c r="CD67" i="16"/>
  <c r="CG68" i="16"/>
  <c r="CG70" i="16"/>
  <c r="AK72" i="16"/>
  <c r="R77" i="16"/>
  <c r="AK77" i="16"/>
  <c r="AC77" i="16"/>
  <c r="AJ77" i="16"/>
  <c r="AB77" i="16"/>
  <c r="AI77" i="16"/>
  <c r="AH77" i="16"/>
  <c r="AG77" i="16"/>
  <c r="AF77" i="16"/>
  <c r="AH89" i="16"/>
  <c r="AG89" i="16"/>
  <c r="AF89" i="16"/>
  <c r="AL89" i="16"/>
  <c r="AD89" i="16"/>
  <c r="AK89" i="16"/>
  <c r="AJ89" i="16"/>
  <c r="AI89" i="16"/>
  <c r="AE89" i="16"/>
  <c r="CD97" i="16"/>
  <c r="CC97" i="16"/>
  <c r="CJ97" i="16"/>
  <c r="CH97" i="16"/>
  <c r="CF97" i="16"/>
  <c r="CE97" i="16"/>
  <c r="CI106" i="16"/>
  <c r="AE137" i="16"/>
  <c r="AL137" i="16"/>
  <c r="AD137" i="16"/>
  <c r="AK137" i="16"/>
  <c r="AC137" i="16"/>
  <c r="AJ137" i="16"/>
  <c r="AI137" i="16"/>
  <c r="AH137" i="16"/>
  <c r="AF137" i="16"/>
  <c r="AG137" i="16"/>
  <c r="AA137" i="16"/>
  <c r="AB137" i="16"/>
  <c r="CE149" i="16"/>
  <c r="CD149" i="16"/>
  <c r="CC149" i="16"/>
  <c r="CI149" i="16"/>
  <c r="CJ149" i="16"/>
  <c r="CH149" i="16"/>
  <c r="CG149" i="16"/>
  <c r="S313" i="16"/>
  <c r="BW313" i="16"/>
  <c r="BW310" i="16"/>
  <c r="U27" i="16"/>
  <c r="U350" i="16" s="1"/>
  <c r="U351" i="16" s="1"/>
  <c r="T27" i="16"/>
  <c r="T350" i="16" s="1"/>
  <c r="Z47" i="16"/>
  <c r="AF61" i="16"/>
  <c r="X62" i="16"/>
  <c r="P62" i="16"/>
  <c r="W62" i="16"/>
  <c r="O62" i="16"/>
  <c r="V62" i="16"/>
  <c r="U62" i="16"/>
  <c r="Y67" i="16"/>
  <c r="Q67" i="16"/>
  <c r="X67" i="16"/>
  <c r="P67" i="16"/>
  <c r="W67" i="16"/>
  <c r="O67" i="16"/>
  <c r="V67" i="16"/>
  <c r="X72" i="16"/>
  <c r="P72" i="16"/>
  <c r="W72" i="16"/>
  <c r="O72" i="16"/>
  <c r="V72" i="16"/>
  <c r="U72" i="16"/>
  <c r="T72" i="16"/>
  <c r="S72" i="16"/>
  <c r="CF76" i="16"/>
  <c r="CE76" i="16"/>
  <c r="CH76" i="16"/>
  <c r="CG76" i="16"/>
  <c r="CD76" i="16"/>
  <c r="CC76" i="16"/>
  <c r="AA350" i="16"/>
  <c r="AA351" i="16" s="1"/>
  <c r="O31" i="16"/>
  <c r="W37" i="16"/>
  <c r="O37" i="16"/>
  <c r="V37" i="16"/>
  <c r="U37" i="16"/>
  <c r="AG47" i="16"/>
  <c r="AF47" i="16"/>
  <c r="AE47" i="16"/>
  <c r="AY1" i="16"/>
  <c r="AK6" i="16"/>
  <c r="CH7" i="16"/>
  <c r="AB13" i="16"/>
  <c r="AK14" i="16"/>
  <c r="CG14" i="16"/>
  <c r="CH15" i="16"/>
  <c r="W16" i="16"/>
  <c r="W341" i="16" s="1"/>
  <c r="W343" i="16" s="1"/>
  <c r="CE16" i="16"/>
  <c r="AL351" i="16"/>
  <c r="AB31" i="16"/>
  <c r="CD32" i="16"/>
  <c r="CC32" i="16"/>
  <c r="CJ32" i="16"/>
  <c r="AB62" i="16"/>
  <c r="AB63" i="16"/>
  <c r="AB67" i="16"/>
  <c r="CJ72" i="16"/>
  <c r="CI72" i="16"/>
  <c r="CH72" i="16"/>
  <c r="CG72" i="16"/>
  <c r="CF72" i="16"/>
  <c r="CE72" i="16"/>
  <c r="AB1" i="16"/>
  <c r="BP1" i="16"/>
  <c r="P342" i="16"/>
  <c r="AB12" i="16"/>
  <c r="CH14" i="16"/>
  <c r="AL22" i="16"/>
  <c r="CD22" i="16"/>
  <c r="T26" i="16"/>
  <c r="T349" i="16" s="1"/>
  <c r="T351" i="16" s="1"/>
  <c r="S26" i="16"/>
  <c r="S349" i="16" s="1"/>
  <c r="AC31" i="16"/>
  <c r="CG32" i="16"/>
  <c r="AB37" i="16"/>
  <c r="CJ38" i="16"/>
  <c r="CI38" i="16"/>
  <c r="CH38" i="16"/>
  <c r="AL44" i="16"/>
  <c r="AD44" i="16"/>
  <c r="AK44" i="16"/>
  <c r="AC44" i="16"/>
  <c r="AJ44" i="16"/>
  <c r="AB44" i="16"/>
  <c r="R47" i="16"/>
  <c r="CE57" i="16"/>
  <c r="CD57" i="16"/>
  <c r="CC57" i="16"/>
  <c r="CJ57" i="16"/>
  <c r="CI57" i="16"/>
  <c r="CF64" i="16"/>
  <c r="CJ66" i="16"/>
  <c r="CI66" i="16"/>
  <c r="CH66" i="16"/>
  <c r="CG66" i="16"/>
  <c r="CI76" i="16"/>
  <c r="AK1" i="16"/>
  <c r="BI1" i="16"/>
  <c r="AE6" i="16"/>
  <c r="CI6" i="16"/>
  <c r="Q342" i="16"/>
  <c r="AG342" i="16"/>
  <c r="CC8" i="16"/>
  <c r="AB11" i="16"/>
  <c r="U12" i="16"/>
  <c r="AD13" i="16"/>
  <c r="AT1" i="16"/>
  <c r="P313" i="16"/>
  <c r="CJ6" i="16"/>
  <c r="R342" i="16"/>
  <c r="AH342" i="16"/>
  <c r="T10" i="16"/>
  <c r="AJ10" i="16"/>
  <c r="CG11" i="16"/>
  <c r="AD12" i="16"/>
  <c r="O13" i="16"/>
  <c r="CJ14" i="16"/>
  <c r="CE17" i="16"/>
  <c r="AK19" i="16"/>
  <c r="AC19" i="16"/>
  <c r="AJ19" i="16"/>
  <c r="AB19" i="16"/>
  <c r="AF20" i="16"/>
  <c r="AF345" i="16" s="1"/>
  <c r="AF347" i="16" s="1"/>
  <c r="T22" i="16"/>
  <c r="AD22" i="16"/>
  <c r="CF22" i="16"/>
  <c r="O23" i="16"/>
  <c r="AG23" i="16"/>
  <c r="AF23" i="16"/>
  <c r="AD24" i="16"/>
  <c r="CH25" i="16"/>
  <c r="Y26" i="16"/>
  <c r="Y349" i="16" s="1"/>
  <c r="W27" i="16"/>
  <c r="W350" i="16" s="1"/>
  <c r="W351" i="16" s="1"/>
  <c r="Z317" i="16"/>
  <c r="Z339" i="16" s="1"/>
  <c r="AC29" i="16"/>
  <c r="CI32" i="16"/>
  <c r="W35" i="16"/>
  <c r="S37" i="16"/>
  <c r="AG37" i="16"/>
  <c r="Q38" i="16"/>
  <c r="CC38" i="16"/>
  <c r="CC39" i="16"/>
  <c r="CJ39" i="16"/>
  <c r="CI39" i="16"/>
  <c r="AG39" i="16"/>
  <c r="AF39" i="16"/>
  <c r="AE39" i="16"/>
  <c r="AD40" i="16"/>
  <c r="CI42" i="16"/>
  <c r="AH44" i="16"/>
  <c r="W45" i="16"/>
  <c r="O45" i="16"/>
  <c r="V45" i="16"/>
  <c r="U45" i="16"/>
  <c r="AI46" i="16"/>
  <c r="T47" i="16"/>
  <c r="AH47" i="16"/>
  <c r="CF47" i="16"/>
  <c r="CI48" i="16"/>
  <c r="CF50" i="16"/>
  <c r="CE50" i="16"/>
  <c r="CD50" i="16"/>
  <c r="W51" i="16"/>
  <c r="S53" i="16"/>
  <c r="AH53" i="16"/>
  <c r="CC55" i="16"/>
  <c r="CJ55" i="16"/>
  <c r="CI55" i="16"/>
  <c r="CH55" i="16"/>
  <c r="AB55" i="16"/>
  <c r="CD56" i="16"/>
  <c r="CC56" i="16"/>
  <c r="CJ56" i="16"/>
  <c r="CI56" i="16"/>
  <c r="AI56" i="16"/>
  <c r="CE56" i="16"/>
  <c r="Q60" i="16"/>
  <c r="S62" i="16"/>
  <c r="AI62" i="16"/>
  <c r="S63" i="16"/>
  <c r="AI63" i="16"/>
  <c r="CH64" i="16"/>
  <c r="CF65" i="16"/>
  <c r="CE66" i="16"/>
  <c r="S67" i="16"/>
  <c r="AI67" i="16"/>
  <c r="CH68" i="16"/>
  <c r="CF69" i="16"/>
  <c r="CH70" i="16"/>
  <c r="R72" i="16"/>
  <c r="AL72" i="16"/>
  <c r="CC72" i="16"/>
  <c r="S77" i="16"/>
  <c r="AA79" i="16"/>
  <c r="X80" i="16"/>
  <c r="P80" i="16"/>
  <c r="W80" i="16"/>
  <c r="O80" i="16"/>
  <c r="S80" i="16"/>
  <c r="R80" i="16"/>
  <c r="Q80" i="16"/>
  <c r="Z80" i="16"/>
  <c r="V86" i="16"/>
  <c r="U86" i="16"/>
  <c r="S86" i="16"/>
  <c r="Y86" i="16"/>
  <c r="X86" i="16"/>
  <c r="W86" i="16"/>
  <c r="T86" i="16"/>
  <c r="R86" i="16"/>
  <c r="AA89" i="16"/>
  <c r="CE90" i="16"/>
  <c r="CD90" i="16"/>
  <c r="CC90" i="16"/>
  <c r="CI90" i="16"/>
  <c r="CJ90" i="16"/>
  <c r="CH90" i="16"/>
  <c r="CG90" i="16"/>
  <c r="CF90" i="16"/>
  <c r="CG97" i="16"/>
  <c r="CH112" i="16"/>
  <c r="CG112" i="16"/>
  <c r="CF112" i="16"/>
  <c r="CJ112" i="16"/>
  <c r="CI112" i="16"/>
  <c r="CE112" i="16"/>
  <c r="CD112" i="16"/>
  <c r="CC112" i="16"/>
  <c r="AG115" i="16"/>
  <c r="AF115" i="16"/>
  <c r="AE115" i="16"/>
  <c r="AK115" i="16"/>
  <c r="AJ115" i="16"/>
  <c r="AI115" i="16"/>
  <c r="AH115" i="16"/>
  <c r="AD115" i="16"/>
  <c r="AB115" i="16"/>
  <c r="AL115" i="16"/>
  <c r="AC115" i="16"/>
  <c r="AA115" i="16"/>
  <c r="CC139" i="16"/>
  <c r="CJ139" i="16"/>
  <c r="CI139" i="16"/>
  <c r="CE139" i="16"/>
  <c r="CD139" i="16"/>
  <c r="CH139" i="16"/>
  <c r="CF139" i="16"/>
  <c r="CC16" i="16"/>
  <c r="O354" i="16"/>
  <c r="BY7" i="16"/>
  <c r="AD342" i="16"/>
  <c r="AD343" i="16" s="1"/>
  <c r="AJ14" i="16"/>
  <c r="CG15" i="16"/>
  <c r="AA1" i="16"/>
  <c r="O342" i="16"/>
  <c r="S12" i="16"/>
  <c r="T13" i="16"/>
  <c r="O16" i="16"/>
  <c r="V20" i="16"/>
  <c r="V345" i="16" s="1"/>
  <c r="U20" i="16"/>
  <c r="U345" i="16" s="1"/>
  <c r="U347" i="16" s="1"/>
  <c r="V351" i="16"/>
  <c r="AD27" i="16"/>
  <c r="AD350" i="16" s="1"/>
  <c r="AD351" i="16" s="1"/>
  <c r="CC42" i="16"/>
  <c r="V44" i="16"/>
  <c r="U44" i="16"/>
  <c r="T44" i="16"/>
  <c r="AH56" i="16"/>
  <c r="AG56" i="16"/>
  <c r="AF56" i="16"/>
  <c r="AE56" i="16"/>
  <c r="CC63" i="16"/>
  <c r="CJ63" i="16"/>
  <c r="CI63" i="16"/>
  <c r="CH63" i="16"/>
  <c r="CC67" i="16"/>
  <c r="CJ67" i="16"/>
  <c r="CI67" i="16"/>
  <c r="CH67" i="16"/>
  <c r="AJ1" i="16"/>
  <c r="CH6" i="16"/>
  <c r="CA7" i="16"/>
  <c r="P16" i="16"/>
  <c r="P341" i="16" s="1"/>
  <c r="AF16" i="16"/>
  <c r="AF341" i="16" s="1"/>
  <c r="CF16" i="16"/>
  <c r="AL20" i="16"/>
  <c r="AL345" i="16" s="1"/>
  <c r="AD20" i="16"/>
  <c r="AD345" i="16" s="1"/>
  <c r="AK20" i="16"/>
  <c r="AK345" i="16" s="1"/>
  <c r="AK347" i="16" s="1"/>
  <c r="AC20" i="16"/>
  <c r="AC345" i="16" s="1"/>
  <c r="AC347" i="16" s="1"/>
  <c r="CC23" i="16"/>
  <c r="CJ23" i="16"/>
  <c r="CF26" i="16"/>
  <c r="CE26" i="16"/>
  <c r="X54" i="16"/>
  <c r="P54" i="16"/>
  <c r="W54" i="16"/>
  <c r="O54" i="16"/>
  <c r="V54" i="16"/>
  <c r="U54" i="16"/>
  <c r="Y55" i="16"/>
  <c r="Q55" i="16"/>
  <c r="X55" i="16"/>
  <c r="P55" i="16"/>
  <c r="W55" i="16"/>
  <c r="O55" i="16"/>
  <c r="V55" i="16"/>
  <c r="Q62" i="16"/>
  <c r="AC63" i="16"/>
  <c r="CC66" i="16"/>
  <c r="CF68" i="16"/>
  <c r="AG96" i="16"/>
  <c r="AF96" i="16"/>
  <c r="AE96" i="16"/>
  <c r="AK96" i="16"/>
  <c r="AC96" i="16"/>
  <c r="AB96" i="16"/>
  <c r="AA96" i="16"/>
  <c r="AL96" i="16"/>
  <c r="AJ96" i="16"/>
  <c r="AC1" i="16"/>
  <c r="CJ7" i="16"/>
  <c r="AJ11" i="16"/>
  <c r="AK12" i="16"/>
  <c r="AL13" i="16"/>
  <c r="AD1" i="16"/>
  <c r="BJ1" i="16"/>
  <c r="X313" i="16"/>
  <c r="Y314" i="16"/>
  <c r="Y331" i="16" s="1"/>
  <c r="CD8" i="16"/>
  <c r="S9" i="16"/>
  <c r="AC11" i="16"/>
  <c r="W13" i="16"/>
  <c r="R16" i="16"/>
  <c r="R341" i="16" s="1"/>
  <c r="AH16" i="16"/>
  <c r="AH341" i="16" s="1"/>
  <c r="CH16" i="16"/>
  <c r="CD26" i="16"/>
  <c r="AG27" i="16"/>
  <c r="AG350" i="16" s="1"/>
  <c r="AG351" i="16" s="1"/>
  <c r="P317" i="16"/>
  <c r="P339" i="16" s="1"/>
  <c r="S29" i="16"/>
  <c r="CE29" i="16"/>
  <c r="X30" i="16"/>
  <c r="P30" i="16"/>
  <c r="W30" i="16"/>
  <c r="O30" i="16"/>
  <c r="AE31" i="16"/>
  <c r="AM1" i="16"/>
  <c r="BS1" i="16"/>
  <c r="Y313" i="16"/>
  <c r="CD7" i="16"/>
  <c r="S8" i="16"/>
  <c r="BX8" i="16" s="1"/>
  <c r="U10" i="16"/>
  <c r="AL11" i="16"/>
  <c r="CH11" i="16"/>
  <c r="W12" i="16"/>
  <c r="CI12" i="16"/>
  <c r="AF13" i="16"/>
  <c r="AG14" i="16"/>
  <c r="CD15" i="16"/>
  <c r="S16" i="16"/>
  <c r="S341" i="16" s="1"/>
  <c r="AI16" i="16"/>
  <c r="AI341" i="16" s="1"/>
  <c r="P17" i="16"/>
  <c r="P353" i="16" s="1"/>
  <c r="P355" i="16" s="1"/>
  <c r="AF17" i="16"/>
  <c r="AF353" i="16" s="1"/>
  <c r="AF355" i="16" s="1"/>
  <c r="R19" i="16"/>
  <c r="R316" i="16" s="1"/>
  <c r="AD19" i="16"/>
  <c r="W20" i="16"/>
  <c r="W345" i="16" s="1"/>
  <c r="BW347" i="16"/>
  <c r="W21" i="16"/>
  <c r="W346" i="16" s="1"/>
  <c r="O21" i="16"/>
  <c r="V21" i="16"/>
  <c r="V346" i="16" s="1"/>
  <c r="U22" i="16"/>
  <c r="AG22" i="16"/>
  <c r="CG22" i="16"/>
  <c r="R23" i="16"/>
  <c r="AB23" i="16"/>
  <c r="AL23" i="16"/>
  <c r="CD23" i="16"/>
  <c r="CD24" i="16"/>
  <c r="CC24" i="16"/>
  <c r="AE24" i="16"/>
  <c r="CG24" i="16"/>
  <c r="CI25" i="16"/>
  <c r="P26" i="16"/>
  <c r="P349" i="16" s="1"/>
  <c r="P351" i="16" s="1"/>
  <c r="Z26" i="16"/>
  <c r="Z349" i="16" s="1"/>
  <c r="Z351" i="16" s="1"/>
  <c r="CG26" i="16"/>
  <c r="X27" i="16"/>
  <c r="X350" i="16" s="1"/>
  <c r="X351" i="16" s="1"/>
  <c r="AH27" i="16"/>
  <c r="AH350" i="16" s="1"/>
  <c r="AH351" i="16" s="1"/>
  <c r="AA317" i="16"/>
  <c r="AA339" i="16" s="1"/>
  <c r="V28" i="16"/>
  <c r="U28" i="16"/>
  <c r="T29" i="16"/>
  <c r="T317" i="16" s="1"/>
  <c r="T339" i="16" s="1"/>
  <c r="AF29" i="16"/>
  <c r="CF29" i="16"/>
  <c r="Q30" i="16"/>
  <c r="CC30" i="16"/>
  <c r="AF30" i="16"/>
  <c r="AE30" i="16"/>
  <c r="V31" i="16"/>
  <c r="AH31" i="16"/>
  <c r="X35" i="16"/>
  <c r="V36" i="16"/>
  <c r="U36" i="16"/>
  <c r="T36" i="16"/>
  <c r="T37" i="16"/>
  <c r="AH37" i="16"/>
  <c r="R38" i="16"/>
  <c r="AC38" i="16"/>
  <c r="CD38" i="16"/>
  <c r="AB39" i="16"/>
  <c r="CD40" i="16"/>
  <c r="CC40" i="16"/>
  <c r="CJ40" i="16"/>
  <c r="AE40" i="16"/>
  <c r="CF40" i="16"/>
  <c r="CJ41" i="16"/>
  <c r="CJ42" i="16"/>
  <c r="Q43" i="16"/>
  <c r="X44" i="16"/>
  <c r="AI44" i="16"/>
  <c r="P45" i="16"/>
  <c r="AE45" i="16"/>
  <c r="AL45" i="16"/>
  <c r="AD45" i="16"/>
  <c r="AK45" i="16"/>
  <c r="AC45" i="16"/>
  <c r="AJ46" i="16"/>
  <c r="U47" i="16"/>
  <c r="AI47" i="16"/>
  <c r="CG47" i="16"/>
  <c r="CF49" i="16"/>
  <c r="CC50" i="16"/>
  <c r="X51" i="16"/>
  <c r="V52" i="16"/>
  <c r="U52" i="16"/>
  <c r="T52" i="16"/>
  <c r="T53" i="16"/>
  <c r="AI53" i="16"/>
  <c r="Q54" i="16"/>
  <c r="AG54" i="16"/>
  <c r="AC55" i="16"/>
  <c r="AJ56" i="16"/>
  <c r="CF58" i="16"/>
  <c r="CE58" i="16"/>
  <c r="CD58" i="16"/>
  <c r="CC58" i="16"/>
  <c r="R60" i="16"/>
  <c r="T62" i="16"/>
  <c r="AJ62" i="16"/>
  <c r="T63" i="16"/>
  <c r="AJ63" i="16"/>
  <c r="CF63" i="16"/>
  <c r="CG65" i="16"/>
  <c r="CF66" i="16"/>
  <c r="T67" i="16"/>
  <c r="AJ67" i="16"/>
  <c r="CF67" i="16"/>
  <c r="CG69" i="16"/>
  <c r="CI70" i="16"/>
  <c r="Y72" i="16"/>
  <c r="CD72" i="16"/>
  <c r="CF73" i="16"/>
  <c r="BY75" i="16"/>
  <c r="T76" i="16"/>
  <c r="S76" i="16"/>
  <c r="Q76" i="16"/>
  <c r="Z76" i="16"/>
  <c r="P76" i="16"/>
  <c r="Y76" i="16"/>
  <c r="O76" i="16"/>
  <c r="X76" i="16"/>
  <c r="Z77" i="16"/>
  <c r="AB79" i="16"/>
  <c r="AF80" i="16"/>
  <c r="AE80" i="16"/>
  <c r="AC80" i="16"/>
  <c r="AL80" i="16"/>
  <c r="AB80" i="16"/>
  <c r="AK80" i="16"/>
  <c r="AA80" i="16"/>
  <c r="AJ80" i="16"/>
  <c r="AB89" i="16"/>
  <c r="V104" i="16"/>
  <c r="T104" i="16"/>
  <c r="W104" i="16"/>
  <c r="U104" i="16"/>
  <c r="S104" i="16"/>
  <c r="Q104" i="16"/>
  <c r="Y104" i="16"/>
  <c r="X104" i="16"/>
  <c r="R104" i="16"/>
  <c r="P104" i="16"/>
  <c r="O104" i="16"/>
  <c r="CJ106" i="16"/>
  <c r="CH106" i="16"/>
  <c r="CG106" i="16"/>
  <c r="CF106" i="16"/>
  <c r="CE106" i="16"/>
  <c r="CC106" i="16"/>
  <c r="CD106" i="16"/>
  <c r="X106" i="16"/>
  <c r="P106" i="16"/>
  <c r="V106" i="16"/>
  <c r="U106" i="16"/>
  <c r="T106" i="16"/>
  <c r="S106" i="16"/>
  <c r="Q106" i="16"/>
  <c r="Y106" i="16"/>
  <c r="W106" i="16"/>
  <c r="R106" i="16"/>
  <c r="O106" i="16"/>
  <c r="AF128" i="16"/>
  <c r="AI313" i="16"/>
  <c r="CG8" i="16"/>
  <c r="S317" i="16"/>
  <c r="S339" i="16" s="1"/>
  <c r="CE33" i="16"/>
  <c r="CD33" i="16"/>
  <c r="CC33" i="16"/>
  <c r="T313" i="16"/>
  <c r="AL342" i="16"/>
  <c r="AL343" i="16" s="1"/>
  <c r="AL315" i="16"/>
  <c r="AB14" i="16"/>
  <c r="CD16" i="16"/>
  <c r="AK27" i="16"/>
  <c r="AK350" i="16" s="1"/>
  <c r="AK351" i="16" s="1"/>
  <c r="AC27" i="16"/>
  <c r="AC350" i="16" s="1"/>
  <c r="AC351" i="16" s="1"/>
  <c r="AJ27" i="16"/>
  <c r="AJ350" i="16" s="1"/>
  <c r="AB27" i="16"/>
  <c r="AB350" i="16" s="1"/>
  <c r="AG31" i="16"/>
  <c r="AF31" i="16"/>
  <c r="P35" i="16"/>
  <c r="AG61" i="16"/>
  <c r="AC6" i="16"/>
  <c r="CG6" i="16"/>
  <c r="AE342" i="16"/>
  <c r="AE343" i="16" s="1"/>
  <c r="AE315" i="16"/>
  <c r="CI8" i="16"/>
  <c r="AL31" i="16"/>
  <c r="CF32" i="16"/>
  <c r="CJ33" i="16"/>
  <c r="Q35" i="16"/>
  <c r="AE37" i="16"/>
  <c r="AL37" i="16"/>
  <c r="AD37" i="16"/>
  <c r="AK37" i="16"/>
  <c r="AC37" i="16"/>
  <c r="AH61" i="16"/>
  <c r="CE64" i="16"/>
  <c r="BH1" i="16"/>
  <c r="AD6" i="16"/>
  <c r="AF342" i="16"/>
  <c r="S11" i="16"/>
  <c r="AK13" i="16"/>
  <c r="AD14" i="16"/>
  <c r="X16" i="16"/>
  <c r="X341" i="16" s="1"/>
  <c r="X343" i="16" s="1"/>
  <c r="CC17" i="16"/>
  <c r="AB22" i="16"/>
  <c r="S27" i="16"/>
  <c r="S350" i="16" s="1"/>
  <c r="CC29" i="16"/>
  <c r="AH40" i="16"/>
  <c r="AG40" i="16"/>
  <c r="AF40" i="16"/>
  <c r="AG46" i="16"/>
  <c r="AC47" i="16"/>
  <c r="CD47" i="16"/>
  <c r="CG48" i="16"/>
  <c r="Q53" i="16"/>
  <c r="AE53" i="16"/>
  <c r="AL53" i="16"/>
  <c r="AD53" i="16"/>
  <c r="AK53" i="16"/>
  <c r="AC53" i="16"/>
  <c r="AJ53" i="16"/>
  <c r="AB53" i="16"/>
  <c r="AI61" i="16"/>
  <c r="AG62" i="16"/>
  <c r="AS1" i="16"/>
  <c r="BQ1" i="16"/>
  <c r="O313" i="16"/>
  <c r="Y342" i="16"/>
  <c r="Y315" i="16"/>
  <c r="AC12" i="16"/>
  <c r="V13" i="16"/>
  <c r="AL1" i="16"/>
  <c r="BB1" i="16"/>
  <c r="BR1" i="16"/>
  <c r="AF6" i="16"/>
  <c r="CC7" i="16"/>
  <c r="Z342" i="16"/>
  <c r="AB10" i="16"/>
  <c r="U11" i="16"/>
  <c r="AK11" i="16"/>
  <c r="V12" i="16"/>
  <c r="AL12" i="16"/>
  <c r="CH12" i="16"/>
  <c r="AE13" i="16"/>
  <c r="CI13" i="16"/>
  <c r="AF14" i="16"/>
  <c r="CC15" i="16"/>
  <c r="Z16" i="16"/>
  <c r="Z341" i="16" s="1"/>
  <c r="O17" i="16"/>
  <c r="W17" i="16"/>
  <c r="W353" i="16" s="1"/>
  <c r="W355" i="16" s="1"/>
  <c r="Q19" i="16"/>
  <c r="T20" i="16"/>
  <c r="T345" i="16" s="1"/>
  <c r="T347" i="16" s="1"/>
  <c r="O26" i="16"/>
  <c r="AJ317" i="16"/>
  <c r="AJ339" i="16" s="1"/>
  <c r="U31" i="16"/>
  <c r="CF34" i="16"/>
  <c r="CE34" i="16"/>
  <c r="CD34" i="16"/>
  <c r="AE1" i="16"/>
  <c r="AU1" i="16"/>
  <c r="BC1" i="16"/>
  <c r="BK1" i="16"/>
  <c r="Q313" i="16"/>
  <c r="AG6" i="16"/>
  <c r="CC6" i="16"/>
  <c r="AA342" i="16"/>
  <c r="AI342" i="16"/>
  <c r="AI315" i="16"/>
  <c r="BW315" i="16"/>
  <c r="BW342" i="16"/>
  <c r="BW343" i="16" s="1"/>
  <c r="CE8" i="16"/>
  <c r="T9" i="16"/>
  <c r="T314" i="16" s="1"/>
  <c r="T331" i="16" s="1"/>
  <c r="AB9" i="16"/>
  <c r="AJ9" i="16"/>
  <c r="AC10" i="16"/>
  <c r="AK10" i="16"/>
  <c r="CG10" i="16"/>
  <c r="V11" i="16"/>
  <c r="V314" i="16" s="1"/>
  <c r="V331" i="16" s="1"/>
  <c r="AD11" i="16"/>
  <c r="O12" i="16"/>
  <c r="AE12" i="16"/>
  <c r="P13" i="16"/>
  <c r="X13" i="16"/>
  <c r="CJ13" i="16"/>
  <c r="CC14" i="16"/>
  <c r="AA16" i="16"/>
  <c r="CI16" i="16"/>
  <c r="X17" i="16"/>
  <c r="X353" i="16" s="1"/>
  <c r="X355" i="16" s="1"/>
  <c r="CF17" i="16"/>
  <c r="CF18" i="16"/>
  <c r="CE18" i="16"/>
  <c r="AG20" i="16"/>
  <c r="AG345" i="16" s="1"/>
  <c r="AG347" i="16" s="1"/>
  <c r="AF1" i="16"/>
  <c r="AN1" i="16"/>
  <c r="AV1" i="16"/>
  <c r="BD1" i="16"/>
  <c r="BL1" i="16"/>
  <c r="Z313" i="16"/>
  <c r="AH6" i="16"/>
  <c r="AA314" i="16"/>
  <c r="AA331" i="16" s="1"/>
  <c r="BW314" i="16"/>
  <c r="BW331" i="16" s="1"/>
  <c r="AB8" i="16"/>
  <c r="AJ8" i="16"/>
  <c r="AC9" i="16"/>
  <c r="AK9" i="16"/>
  <c r="AD10" i="16"/>
  <c r="AL10" i="16"/>
  <c r="O11" i="16"/>
  <c r="AE11" i="16"/>
  <c r="P12" i="16"/>
  <c r="AF12" i="16"/>
  <c r="Q13" i="16"/>
  <c r="Q314" i="16" s="1"/>
  <c r="Q331" i="16" s="1"/>
  <c r="AG13" i="16"/>
  <c r="CC13" i="16"/>
  <c r="AH14" i="16"/>
  <c r="AB16" i="16"/>
  <c r="AB341" i="16" s="1"/>
  <c r="AJ16" i="16"/>
  <c r="AJ341" i="16" s="1"/>
  <c r="Q17" i="16"/>
  <c r="Q353" i="16" s="1"/>
  <c r="AG17" i="16"/>
  <c r="AG353" i="16" s="1"/>
  <c r="S19" i="16"/>
  <c r="AE19" i="16"/>
  <c r="X20" i="16"/>
  <c r="X345" i="16" s="1"/>
  <c r="X347" i="16" s="1"/>
  <c r="AH20" i="16"/>
  <c r="AH345" i="16" s="1"/>
  <c r="AH347" i="16" s="1"/>
  <c r="Q21" i="16"/>
  <c r="Q346" i="16" s="1"/>
  <c r="Q347" i="16" s="1"/>
  <c r="CC21" i="16"/>
  <c r="AE21" i="16"/>
  <c r="AE346" i="16" s="1"/>
  <c r="AL21" i="16"/>
  <c r="AL346" i="16" s="1"/>
  <c r="AD21" i="16"/>
  <c r="AD346" i="16" s="1"/>
  <c r="V22" i="16"/>
  <c r="AH22" i="16"/>
  <c r="CH22" i="16"/>
  <c r="S23" i="16"/>
  <c r="AC23" i="16"/>
  <c r="CE23" i="16"/>
  <c r="AF24" i="16"/>
  <c r="CH24" i="16"/>
  <c r="CJ25" i="16"/>
  <c r="Q26" i="16"/>
  <c r="Q349" i="16" s="1"/>
  <c r="CH26" i="16"/>
  <c r="O27" i="16"/>
  <c r="Y27" i="16"/>
  <c r="Y350" i="16" s="1"/>
  <c r="AI27" i="16"/>
  <c r="AI350" i="16" s="1"/>
  <c r="R28" i="16"/>
  <c r="AB317" i="16"/>
  <c r="AB339" i="16" s="1"/>
  <c r="AL28" i="16"/>
  <c r="AD28" i="16"/>
  <c r="AK28" i="16"/>
  <c r="AK317" i="16" s="1"/>
  <c r="AK339" i="16" s="1"/>
  <c r="AC28" i="16"/>
  <c r="U29" i="16"/>
  <c r="AG29" i="16"/>
  <c r="CG29" i="16"/>
  <c r="R30" i="16"/>
  <c r="AB30" i="16"/>
  <c r="AL30" i="16"/>
  <c r="CD30" i="16"/>
  <c r="CC31" i="16"/>
  <c r="CJ31" i="16"/>
  <c r="W31" i="16"/>
  <c r="AI31" i="16"/>
  <c r="AI317" i="16" s="1"/>
  <c r="AI339" i="16" s="1"/>
  <c r="CI31" i="16"/>
  <c r="AH32" i="16"/>
  <c r="AG32" i="16"/>
  <c r="AF32" i="16"/>
  <c r="CG33" i="16"/>
  <c r="CG34" i="16"/>
  <c r="Y35" i="16"/>
  <c r="R36" i="16"/>
  <c r="AL36" i="16"/>
  <c r="AD36" i="16"/>
  <c r="AK36" i="16"/>
  <c r="AC36" i="16"/>
  <c r="AJ36" i="16"/>
  <c r="AB36" i="16"/>
  <c r="X37" i="16"/>
  <c r="AI37" i="16"/>
  <c r="S38" i="16"/>
  <c r="AG38" i="16"/>
  <c r="CE38" i="16"/>
  <c r="R39" i="16"/>
  <c r="AC39" i="16"/>
  <c r="CD39" i="16"/>
  <c r="AI40" i="16"/>
  <c r="CG40" i="16"/>
  <c r="R43" i="16"/>
  <c r="Y44" i="16"/>
  <c r="Q45" i="16"/>
  <c r="AB45" i="16"/>
  <c r="CJ46" i="16"/>
  <c r="CI46" i="16"/>
  <c r="CH46" i="16"/>
  <c r="AK46" i="16"/>
  <c r="X46" i="16"/>
  <c r="P46" i="16"/>
  <c r="W46" i="16"/>
  <c r="O46" i="16"/>
  <c r="V46" i="16"/>
  <c r="V47" i="16"/>
  <c r="AJ47" i="16"/>
  <c r="CH47" i="16"/>
  <c r="AH48" i="16"/>
  <c r="AG48" i="16"/>
  <c r="AF48" i="16"/>
  <c r="CG49" i="16"/>
  <c r="CG50" i="16"/>
  <c r="Y51" i="16"/>
  <c r="R52" i="16"/>
  <c r="AL52" i="16"/>
  <c r="AD52" i="16"/>
  <c r="AK52" i="16"/>
  <c r="AC52" i="16"/>
  <c r="AJ52" i="16"/>
  <c r="AB52" i="16"/>
  <c r="X53" i="16"/>
  <c r="R54" i="16"/>
  <c r="AH54" i="16"/>
  <c r="R55" i="16"/>
  <c r="AH55" i="16"/>
  <c r="CD55" i="16"/>
  <c r="AK56" i="16"/>
  <c r="CG56" i="16"/>
  <c r="CG58" i="16"/>
  <c r="W60" i="16"/>
  <c r="AA61" i="16"/>
  <c r="W61" i="16"/>
  <c r="O61" i="16"/>
  <c r="V61" i="16"/>
  <c r="U61" i="16"/>
  <c r="T61" i="16"/>
  <c r="Y62" i="16"/>
  <c r="U63" i="16"/>
  <c r="AK63" i="16"/>
  <c r="CG63" i="16"/>
  <c r="AH64" i="16"/>
  <c r="AG64" i="16"/>
  <c r="AF64" i="16"/>
  <c r="AE64" i="16"/>
  <c r="CH65" i="16"/>
  <c r="U67" i="16"/>
  <c r="AK67" i="16"/>
  <c r="CG67" i="16"/>
  <c r="AH68" i="16"/>
  <c r="AG68" i="16"/>
  <c r="AF68" i="16"/>
  <c r="AE68" i="16"/>
  <c r="CH69" i="16"/>
  <c r="CJ70" i="16"/>
  <c r="Z72" i="16"/>
  <c r="CG73" i="16"/>
  <c r="AA77" i="16"/>
  <c r="AI79" i="16"/>
  <c r="W79" i="16"/>
  <c r="O79" i="16"/>
  <c r="V79" i="16"/>
  <c r="X79" i="16"/>
  <c r="U79" i="16"/>
  <c r="T79" i="16"/>
  <c r="S79" i="16"/>
  <c r="AD80" i="16"/>
  <c r="CF84" i="16"/>
  <c r="CE84" i="16"/>
  <c r="CC84" i="16"/>
  <c r="CJ84" i="16"/>
  <c r="CI84" i="16"/>
  <c r="CI87" i="16"/>
  <c r="CH87" i="16"/>
  <c r="CF87" i="16"/>
  <c r="CE87" i="16"/>
  <c r="CD87" i="16"/>
  <c r="CC87" i="16"/>
  <c r="AC89" i="16"/>
  <c r="CF91" i="16"/>
  <c r="CE91" i="16"/>
  <c r="CD91" i="16"/>
  <c r="CJ91" i="16"/>
  <c r="CI91" i="16"/>
  <c r="CH91" i="16"/>
  <c r="CG91" i="16"/>
  <c r="CC91" i="16"/>
  <c r="AJ102" i="16"/>
  <c r="AB102" i="16"/>
  <c r="AH102" i="16"/>
  <c r="AF102" i="16"/>
  <c r="AE102" i="16"/>
  <c r="AD102" i="16"/>
  <c r="AL102" i="16"/>
  <c r="AA102" i="16"/>
  <c r="AG102" i="16"/>
  <c r="AC102" i="16"/>
  <c r="Z104" i="16"/>
  <c r="W87" i="16"/>
  <c r="O87" i="16"/>
  <c r="V87" i="16"/>
  <c r="T87" i="16"/>
  <c r="U92" i="16"/>
  <c r="T92" i="16"/>
  <c r="S92" i="16"/>
  <c r="Y92" i="16"/>
  <c r="Q92" i="16"/>
  <c r="AH97" i="16"/>
  <c r="AG97" i="16"/>
  <c r="AF97" i="16"/>
  <c r="AL97" i="16"/>
  <c r="AD97" i="16"/>
  <c r="CF99" i="16"/>
  <c r="CE99" i="16"/>
  <c r="CD99" i="16"/>
  <c r="CJ99" i="16"/>
  <c r="AH116" i="16"/>
  <c r="AG116" i="16"/>
  <c r="AF116" i="16"/>
  <c r="AL116" i="16"/>
  <c r="AA116" i="16"/>
  <c r="AK116" i="16"/>
  <c r="AJ116" i="16"/>
  <c r="AI116" i="16"/>
  <c r="AE116" i="16"/>
  <c r="AC116" i="16"/>
  <c r="X122" i="16"/>
  <c r="P122" i="16"/>
  <c r="W122" i="16"/>
  <c r="O122" i="16"/>
  <c r="V122" i="16"/>
  <c r="T122" i="16"/>
  <c r="Y122" i="16"/>
  <c r="U122" i="16"/>
  <c r="S122" i="16"/>
  <c r="R122" i="16"/>
  <c r="Q122" i="16"/>
  <c r="CG54" i="16"/>
  <c r="CG62" i="16"/>
  <c r="Y73" i="16"/>
  <c r="Q73" i="16"/>
  <c r="X73" i="16"/>
  <c r="P73" i="16"/>
  <c r="CC81" i="16"/>
  <c r="CJ81" i="16"/>
  <c r="CH81" i="16"/>
  <c r="Y81" i="16"/>
  <c r="Q81" i="16"/>
  <c r="X81" i="16"/>
  <c r="P81" i="16"/>
  <c r="V81" i="16"/>
  <c r="P87" i="16"/>
  <c r="AE87" i="16"/>
  <c r="AL87" i="16"/>
  <c r="AD87" i="16"/>
  <c r="AJ87" i="16"/>
  <c r="AB87" i="16"/>
  <c r="O92" i="16"/>
  <c r="AL93" i="16"/>
  <c r="AD93" i="16"/>
  <c r="AK93" i="16"/>
  <c r="AC93" i="16"/>
  <c r="AJ93" i="16"/>
  <c r="AB93" i="16"/>
  <c r="AH93" i="16"/>
  <c r="W94" i="16"/>
  <c r="O94" i="16"/>
  <c r="V94" i="16"/>
  <c r="U94" i="16"/>
  <c r="S94" i="16"/>
  <c r="CE98" i="16"/>
  <c r="CD98" i="16"/>
  <c r="CC98" i="16"/>
  <c r="CI98" i="16"/>
  <c r="CC107" i="16"/>
  <c r="CI107" i="16"/>
  <c r="CD107" i="16"/>
  <c r="CH107" i="16"/>
  <c r="CF107" i="16"/>
  <c r="CD124" i="16"/>
  <c r="CC124" i="16"/>
  <c r="CJ124" i="16"/>
  <c r="CH124" i="16"/>
  <c r="CI124" i="16"/>
  <c r="CG124" i="16"/>
  <c r="CF124" i="16"/>
  <c r="CE125" i="16"/>
  <c r="CD125" i="16"/>
  <c r="CC125" i="16"/>
  <c r="CI125" i="16"/>
  <c r="CJ125" i="16"/>
  <c r="CH125" i="16"/>
  <c r="CG125" i="16"/>
  <c r="CG37" i="16"/>
  <c r="CG45" i="16"/>
  <c r="CG53" i="16"/>
  <c r="CH54" i="16"/>
  <c r="S59" i="16"/>
  <c r="AB60" i="16"/>
  <c r="AJ60" i="16"/>
  <c r="CG61" i="16"/>
  <c r="CH62" i="16"/>
  <c r="O73" i="16"/>
  <c r="AG73" i="16"/>
  <c r="AF73" i="16"/>
  <c r="AH74" i="16"/>
  <c r="AG74" i="16"/>
  <c r="V78" i="16"/>
  <c r="U78" i="16"/>
  <c r="AG81" i="16"/>
  <c r="AF81" i="16"/>
  <c r="AL81" i="16"/>
  <c r="AD81" i="16"/>
  <c r="AH82" i="16"/>
  <c r="AG82" i="16"/>
  <c r="AE82" i="16"/>
  <c r="T84" i="16"/>
  <c r="S84" i="16"/>
  <c r="Y84" i="16"/>
  <c r="Q84" i="16"/>
  <c r="BX84" i="16" s="1"/>
  <c r="AK85" i="16"/>
  <c r="AC85" i="16"/>
  <c r="AJ85" i="16"/>
  <c r="AB85" i="16"/>
  <c r="AH85" i="16"/>
  <c r="Q87" i="16"/>
  <c r="AC87" i="16"/>
  <c r="X88" i="16"/>
  <c r="P88" i="16"/>
  <c r="W88" i="16"/>
  <c r="O88" i="16"/>
  <c r="U88" i="16"/>
  <c r="P92" i="16"/>
  <c r="BY92" i="16"/>
  <c r="AI93" i="16"/>
  <c r="Z94" i="16"/>
  <c r="X95" i="16"/>
  <c r="P95" i="16"/>
  <c r="W95" i="16"/>
  <c r="O95" i="16"/>
  <c r="V95" i="16"/>
  <c r="T95" i="16"/>
  <c r="AE97" i="16"/>
  <c r="CF98" i="16"/>
  <c r="BX99" i="16"/>
  <c r="CG99" i="16"/>
  <c r="BY103" i="16"/>
  <c r="CG107" i="16"/>
  <c r="CF19" i="16"/>
  <c r="Q24" i="16"/>
  <c r="BX24" i="16" s="1"/>
  <c r="AH25" i="16"/>
  <c r="AI351" i="16"/>
  <c r="BW351" i="16"/>
  <c r="CF27" i="16"/>
  <c r="Q32" i="16"/>
  <c r="Q317" i="16" s="1"/>
  <c r="Q339" i="16" s="1"/>
  <c r="AH33" i="16"/>
  <c r="BY33" i="16" s="1"/>
  <c r="S34" i="16"/>
  <c r="BX34" i="16" s="1"/>
  <c r="AB35" i="16"/>
  <c r="AJ35" i="16"/>
  <c r="CF35" i="16"/>
  <c r="CH37" i="16"/>
  <c r="Q40" i="16"/>
  <c r="BX40" i="16" s="1"/>
  <c r="AH41" i="16"/>
  <c r="S42" i="16"/>
  <c r="AB43" i="16"/>
  <c r="AJ43" i="16"/>
  <c r="CF43" i="16"/>
  <c r="CH45" i="16"/>
  <c r="Q48" i="16"/>
  <c r="BX48" i="16" s="1"/>
  <c r="AH49" i="16"/>
  <c r="S50" i="16"/>
  <c r="BX50" i="16" s="1"/>
  <c r="AB51" i="16"/>
  <c r="AJ51" i="16"/>
  <c r="CF51" i="16"/>
  <c r="CH53" i="16"/>
  <c r="CI54" i="16"/>
  <c r="Q56" i="16"/>
  <c r="AH57" i="16"/>
  <c r="S58" i="16"/>
  <c r="T59" i="16"/>
  <c r="AB59" i="16"/>
  <c r="AJ59" i="16"/>
  <c r="CF59" i="16"/>
  <c r="AC60" i="16"/>
  <c r="AK60" i="16"/>
  <c r="CH61" i="16"/>
  <c r="CI62" i="16"/>
  <c r="Q64" i="16"/>
  <c r="BX64" i="16" s="1"/>
  <c r="AH65" i="16"/>
  <c r="Q68" i="16"/>
  <c r="BX68" i="16" s="1"/>
  <c r="AH69" i="16"/>
  <c r="S70" i="16"/>
  <c r="BX70" i="16" s="1"/>
  <c r="AB71" i="16"/>
  <c r="AK71" i="16"/>
  <c r="R73" i="16"/>
  <c r="AB73" i="16"/>
  <c r="AL73" i="16"/>
  <c r="CD74" i="16"/>
  <c r="CC74" i="16"/>
  <c r="AC74" i="16"/>
  <c r="CE74" i="16"/>
  <c r="CE75" i="16"/>
  <c r="CD75" i="16"/>
  <c r="CI75" i="16"/>
  <c r="Q78" i="16"/>
  <c r="AL78" i="16"/>
  <c r="AD78" i="16"/>
  <c r="AK78" i="16"/>
  <c r="AC78" i="16"/>
  <c r="O81" i="16"/>
  <c r="AB81" i="16"/>
  <c r="CD82" i="16"/>
  <c r="CC82" i="16"/>
  <c r="CI82" i="16"/>
  <c r="AC82" i="16"/>
  <c r="CE83" i="16"/>
  <c r="CD83" i="16"/>
  <c r="CJ83" i="16"/>
  <c r="U84" i="16"/>
  <c r="AF85" i="16"/>
  <c r="R87" i="16"/>
  <c r="AF87" i="16"/>
  <c r="AF88" i="16"/>
  <c r="AE88" i="16"/>
  <c r="AK88" i="16"/>
  <c r="AC88" i="16"/>
  <c r="R92" i="16"/>
  <c r="CJ95" i="16"/>
  <c r="CI95" i="16"/>
  <c r="CH95" i="16"/>
  <c r="CF95" i="16"/>
  <c r="AF95" i="16"/>
  <c r="AE95" i="16"/>
  <c r="AL95" i="16"/>
  <c r="AD95" i="16"/>
  <c r="AJ95" i="16"/>
  <c r="AB95" i="16"/>
  <c r="AI97" i="16"/>
  <c r="CG98" i="16"/>
  <c r="CH99" i="16"/>
  <c r="CE101" i="16"/>
  <c r="CC101" i="16"/>
  <c r="CG101" i="16"/>
  <c r="CF101" i="16"/>
  <c r="CD101" i="16"/>
  <c r="CJ107" i="16"/>
  <c r="CF110" i="16"/>
  <c r="CD110" i="16"/>
  <c r="CC110" i="16"/>
  <c r="CJ110" i="16"/>
  <c r="CI110" i="16"/>
  <c r="CG110" i="16"/>
  <c r="U111" i="16"/>
  <c r="S111" i="16"/>
  <c r="V111" i="16"/>
  <c r="T111" i="16"/>
  <c r="R111" i="16"/>
  <c r="Q111" i="16"/>
  <c r="Z111" i="16"/>
  <c r="P111" i="16"/>
  <c r="X111" i="16"/>
  <c r="CF126" i="16"/>
  <c r="CE126" i="16"/>
  <c r="CD126" i="16"/>
  <c r="CJ126" i="16"/>
  <c r="CG126" i="16"/>
  <c r="CC126" i="16"/>
  <c r="CI126" i="16"/>
  <c r="AK135" i="16"/>
  <c r="AC135" i="16"/>
  <c r="AJ135" i="16"/>
  <c r="AB135" i="16"/>
  <c r="AL135" i="16"/>
  <c r="AI135" i="16"/>
  <c r="AH135" i="16"/>
  <c r="AF135" i="16"/>
  <c r="AG135" i="16"/>
  <c r="AE135" i="16"/>
  <c r="AD135" i="16"/>
  <c r="AA135" i="16"/>
  <c r="AB351" i="16"/>
  <c r="BW319" i="16"/>
  <c r="AC35" i="16"/>
  <c r="AK35" i="16"/>
  <c r="AC43" i="16"/>
  <c r="AK43" i="16"/>
  <c r="AC51" i="16"/>
  <c r="AK51" i="16"/>
  <c r="AC59" i="16"/>
  <c r="AK59" i="16"/>
  <c r="AD60" i="16"/>
  <c r="AL60" i="16"/>
  <c r="CI71" i="16"/>
  <c r="CH71" i="16"/>
  <c r="CC71" i="16"/>
  <c r="AL71" i="16"/>
  <c r="AD71" i="16"/>
  <c r="S73" i="16"/>
  <c r="AC73" i="16"/>
  <c r="AD74" i="16"/>
  <c r="R78" i="16"/>
  <c r="CI79" i="16"/>
  <c r="CH79" i="16"/>
  <c r="CJ79" i="16"/>
  <c r="R81" i="16"/>
  <c r="AC81" i="16"/>
  <c r="CD81" i="16"/>
  <c r="AD82" i="16"/>
  <c r="V84" i="16"/>
  <c r="AG85" i="16"/>
  <c r="S87" i="16"/>
  <c r="AG87" i="16"/>
  <c r="Q88" i="16"/>
  <c r="CD89" i="16"/>
  <c r="CC89" i="16"/>
  <c r="CJ89" i="16"/>
  <c r="CH89" i="16"/>
  <c r="CI89" i="16"/>
  <c r="V92" i="16"/>
  <c r="P94" i="16"/>
  <c r="Y96" i="16"/>
  <c r="Q96" i="16"/>
  <c r="X96" i="16"/>
  <c r="P96" i="16"/>
  <c r="W96" i="16"/>
  <c r="O96" i="16"/>
  <c r="U96" i="16"/>
  <c r="AJ97" i="16"/>
  <c r="CH98" i="16"/>
  <c r="CI99" i="16"/>
  <c r="V112" i="16"/>
  <c r="T112" i="16"/>
  <c r="R112" i="16"/>
  <c r="Q112" i="16"/>
  <c r="Z112" i="16"/>
  <c r="P112" i="16"/>
  <c r="Y112" i="16"/>
  <c r="O112" i="16"/>
  <c r="X112" i="16"/>
  <c r="U112" i="16"/>
  <c r="AL112" i="16"/>
  <c r="AD112" i="16"/>
  <c r="AJ112" i="16"/>
  <c r="AB112" i="16"/>
  <c r="X113" i="16"/>
  <c r="CD116" i="16"/>
  <c r="CC116" i="16"/>
  <c r="CJ116" i="16"/>
  <c r="CH116" i="16"/>
  <c r="CJ122" i="16"/>
  <c r="CI122" i="16"/>
  <c r="CH122" i="16"/>
  <c r="CF122" i="16"/>
  <c r="AF122" i="16"/>
  <c r="AE122" i="16"/>
  <c r="AL122" i="16"/>
  <c r="AD122" i="16"/>
  <c r="AJ122" i="16"/>
  <c r="AB122" i="16"/>
  <c r="AG123" i="16"/>
  <c r="AF123" i="16"/>
  <c r="AE123" i="16"/>
  <c r="AK123" i="16"/>
  <c r="AC123" i="16"/>
  <c r="U127" i="16"/>
  <c r="T127" i="16"/>
  <c r="S127" i="16"/>
  <c r="Y127" i="16"/>
  <c r="Q127" i="16"/>
  <c r="S130" i="16"/>
  <c r="Y131" i="16"/>
  <c r="Q131" i="16"/>
  <c r="X131" i="16"/>
  <c r="P131" i="16"/>
  <c r="W131" i="16"/>
  <c r="O131" i="16"/>
  <c r="U131" i="16"/>
  <c r="W137" i="16"/>
  <c r="O137" i="16"/>
  <c r="V137" i="16"/>
  <c r="U137" i="16"/>
  <c r="Y137" i="16"/>
  <c r="X137" i="16"/>
  <c r="T137" i="16"/>
  <c r="R137" i="16"/>
  <c r="CD148" i="16"/>
  <c r="CC148" i="16"/>
  <c r="CJ148" i="16"/>
  <c r="CH148" i="16"/>
  <c r="CI148" i="16"/>
  <c r="CG148" i="16"/>
  <c r="CF148" i="16"/>
  <c r="W161" i="16"/>
  <c r="O161" i="16"/>
  <c r="V161" i="16"/>
  <c r="U161" i="16"/>
  <c r="T161" i="16"/>
  <c r="S161" i="16"/>
  <c r="X161" i="16"/>
  <c r="R161" i="16"/>
  <c r="Q161" i="16"/>
  <c r="P161" i="16"/>
  <c r="Z161" i="16"/>
  <c r="CG88" i="16"/>
  <c r="V89" i="16"/>
  <c r="AE90" i="16"/>
  <c r="CC92" i="16"/>
  <c r="CG96" i="16"/>
  <c r="V97" i="16"/>
  <c r="AE98" i="16"/>
  <c r="CC100" i="16"/>
  <c r="S101" i="16"/>
  <c r="Y101" i="16"/>
  <c r="Q101" i="16"/>
  <c r="CC104" i="16"/>
  <c r="AL104" i="16"/>
  <c r="AD104" i="16"/>
  <c r="AJ104" i="16"/>
  <c r="AB104" i="16"/>
  <c r="AG105" i="16"/>
  <c r="AF106" i="16"/>
  <c r="AL106" i="16"/>
  <c r="AD106" i="16"/>
  <c r="CI108" i="16"/>
  <c r="CH109" i="16"/>
  <c r="AG110" i="16"/>
  <c r="AH112" i="16"/>
  <c r="AH114" i="16"/>
  <c r="S115" i="16"/>
  <c r="CE117" i="16"/>
  <c r="CD117" i="16"/>
  <c r="CC117" i="16"/>
  <c r="CI117" i="16"/>
  <c r="AE120" i="16"/>
  <c r="X121" i="16"/>
  <c r="AG122" i="16"/>
  <c r="CC122" i="16"/>
  <c r="AD123" i="16"/>
  <c r="AJ124" i="16"/>
  <c r="W127" i="16"/>
  <c r="W129" i="16"/>
  <c r="O129" i="16"/>
  <c r="V129" i="16"/>
  <c r="U129" i="16"/>
  <c r="S129" i="16"/>
  <c r="V131" i="16"/>
  <c r="CD132" i="16"/>
  <c r="CI132" i="16"/>
  <c r="CH132" i="16"/>
  <c r="CG132" i="16"/>
  <c r="CE132" i="16"/>
  <c r="CF134" i="16"/>
  <c r="CE134" i="16"/>
  <c r="CI134" i="16"/>
  <c r="CH134" i="16"/>
  <c r="CG134" i="16"/>
  <c r="CC134" i="16"/>
  <c r="T134" i="16"/>
  <c r="S134" i="16"/>
  <c r="V134" i="16"/>
  <c r="U134" i="16"/>
  <c r="R134" i="16"/>
  <c r="Z134" i="16"/>
  <c r="P134" i="16"/>
  <c r="CJ138" i="16"/>
  <c r="CI138" i="16"/>
  <c r="CH138" i="16"/>
  <c r="CF138" i="16"/>
  <c r="CE138" i="16"/>
  <c r="CD138" i="16"/>
  <c r="AH140" i="16"/>
  <c r="AG140" i="16"/>
  <c r="AF140" i="16"/>
  <c r="AE140" i="16"/>
  <c r="AD140" i="16"/>
  <c r="AC140" i="16"/>
  <c r="AL140" i="16"/>
  <c r="AA140" i="16"/>
  <c r="BX157" i="16"/>
  <c r="X162" i="16"/>
  <c r="P162" i="16"/>
  <c r="W162" i="16"/>
  <c r="O162" i="16"/>
  <c r="V162" i="16"/>
  <c r="U162" i="16"/>
  <c r="T162" i="16"/>
  <c r="Y162" i="16"/>
  <c r="S162" i="16"/>
  <c r="R162" i="16"/>
  <c r="Q162" i="16"/>
  <c r="CG192" i="16"/>
  <c r="CI192" i="16"/>
  <c r="CH192" i="16"/>
  <c r="CF192" i="16"/>
  <c r="CD192" i="16"/>
  <c r="CJ192" i="16"/>
  <c r="CE192" i="16"/>
  <c r="T211" i="16"/>
  <c r="S211" i="16"/>
  <c r="X211" i="16"/>
  <c r="P211" i="16"/>
  <c r="W211" i="16"/>
  <c r="O211" i="16"/>
  <c r="Z211" i="16"/>
  <c r="Y211" i="16"/>
  <c r="V211" i="16"/>
  <c r="R211" i="16"/>
  <c r="U211" i="16"/>
  <c r="Q211" i="16"/>
  <c r="W113" i="16"/>
  <c r="O113" i="16"/>
  <c r="V113" i="16"/>
  <c r="U113" i="16"/>
  <c r="CF118" i="16"/>
  <c r="CE118" i="16"/>
  <c r="CD118" i="16"/>
  <c r="CJ118" i="16"/>
  <c r="CH118" i="16"/>
  <c r="AL120" i="16"/>
  <c r="AD120" i="16"/>
  <c r="AK120" i="16"/>
  <c r="AC120" i="16"/>
  <c r="AJ120" i="16"/>
  <c r="AB120" i="16"/>
  <c r="AH120" i="16"/>
  <c r="X130" i="16"/>
  <c r="P130" i="16"/>
  <c r="W130" i="16"/>
  <c r="O130" i="16"/>
  <c r="V130" i="16"/>
  <c r="T130" i="16"/>
  <c r="AH156" i="16"/>
  <c r="AG156" i="16"/>
  <c r="AF156" i="16"/>
  <c r="AE156" i="16"/>
  <c r="AL156" i="16"/>
  <c r="AD156" i="16"/>
  <c r="AK156" i="16"/>
  <c r="AJ156" i="16"/>
  <c r="AI156" i="16"/>
  <c r="AC156" i="16"/>
  <c r="AA156" i="16"/>
  <c r="X164" i="16"/>
  <c r="P164" i="16"/>
  <c r="Y164" i="16"/>
  <c r="O164" i="16"/>
  <c r="W164" i="16"/>
  <c r="V164" i="16"/>
  <c r="U164" i="16"/>
  <c r="T164" i="16"/>
  <c r="S164" i="16"/>
  <c r="R164" i="16"/>
  <c r="Q164" i="16"/>
  <c r="CF77" i="16"/>
  <c r="CG78" i="16"/>
  <c r="T85" i="16"/>
  <c r="CF85" i="16"/>
  <c r="AC86" i="16"/>
  <c r="AK86" i="16"/>
  <c r="CG86" i="16"/>
  <c r="CI88" i="16"/>
  <c r="P89" i="16"/>
  <c r="X89" i="16"/>
  <c r="AG90" i="16"/>
  <c r="CE92" i="16"/>
  <c r="T93" i="16"/>
  <c r="BX93" i="16" s="1"/>
  <c r="CF93" i="16"/>
  <c r="AC94" i="16"/>
  <c r="AK94" i="16"/>
  <c r="CG94" i="16"/>
  <c r="CI96" i="16"/>
  <c r="P97" i="16"/>
  <c r="X97" i="16"/>
  <c r="AG98" i="16"/>
  <c r="AA100" i="16"/>
  <c r="AI100" i="16"/>
  <c r="CF100" i="16"/>
  <c r="X101" i="16"/>
  <c r="CF102" i="16"/>
  <c r="CD102" i="16"/>
  <c r="CE102" i="16"/>
  <c r="U103" i="16"/>
  <c r="S103" i="16"/>
  <c r="AE104" i="16"/>
  <c r="CE104" i="16"/>
  <c r="AI105" i="16"/>
  <c r="AC106" i="16"/>
  <c r="Y107" i="16"/>
  <c r="Q107" i="16"/>
  <c r="W107" i="16"/>
  <c r="O107" i="16"/>
  <c r="AK110" i="16"/>
  <c r="AK112" i="16"/>
  <c r="Q113" i="16"/>
  <c r="AE113" i="16"/>
  <c r="AL113" i="16"/>
  <c r="AD113" i="16"/>
  <c r="AK113" i="16"/>
  <c r="AC113" i="16"/>
  <c r="AJ114" i="16"/>
  <c r="U115" i="16"/>
  <c r="CE116" i="16"/>
  <c r="CI118" i="16"/>
  <c r="U119" i="16"/>
  <c r="T119" i="16"/>
  <c r="S119" i="16"/>
  <c r="Y119" i="16"/>
  <c r="Q119" i="16"/>
  <c r="AG120" i="16"/>
  <c r="AI122" i="16"/>
  <c r="CE122" i="16"/>
  <c r="AI123" i="16"/>
  <c r="Z127" i="16"/>
  <c r="R129" i="16"/>
  <c r="CJ130" i="16"/>
  <c r="CI130" i="16"/>
  <c r="CH130" i="16"/>
  <c r="CF130" i="16"/>
  <c r="AF130" i="16"/>
  <c r="AE130" i="16"/>
  <c r="AL130" i="16"/>
  <c r="AD130" i="16"/>
  <c r="AJ130" i="16"/>
  <c r="AB130" i="16"/>
  <c r="BX132" i="16"/>
  <c r="CE133" i="16"/>
  <c r="CD133" i="16"/>
  <c r="CC133" i="16"/>
  <c r="CI133" i="16"/>
  <c r="CF133" i="16"/>
  <c r="O134" i="16"/>
  <c r="P137" i="16"/>
  <c r="CC138" i="16"/>
  <c r="AG139" i="16"/>
  <c r="AF139" i="16"/>
  <c r="AE139" i="16"/>
  <c r="AD139" i="16"/>
  <c r="AC139" i="16"/>
  <c r="AB139" i="16"/>
  <c r="AK139" i="16"/>
  <c r="AI140" i="16"/>
  <c r="CF150" i="16"/>
  <c r="CE150" i="16"/>
  <c r="CD150" i="16"/>
  <c r="CJ150" i="16"/>
  <c r="CI150" i="16"/>
  <c r="CH150" i="16"/>
  <c r="CG150" i="16"/>
  <c r="AG155" i="16"/>
  <c r="AF155" i="16"/>
  <c r="AE155" i="16"/>
  <c r="AL155" i="16"/>
  <c r="AD155" i="16"/>
  <c r="AK155" i="16"/>
  <c r="AC155" i="16"/>
  <c r="AJ155" i="16"/>
  <c r="AI155" i="16"/>
  <c r="AH155" i="16"/>
  <c r="AA155" i="16"/>
  <c r="AD86" i="16"/>
  <c r="AL86" i="16"/>
  <c r="Q89" i="16"/>
  <c r="AH90" i="16"/>
  <c r="CF92" i="16"/>
  <c r="AD94" i="16"/>
  <c r="AL94" i="16"/>
  <c r="Q97" i="16"/>
  <c r="AH98" i="16"/>
  <c r="AB100" i="16"/>
  <c r="AJ100" i="16"/>
  <c r="O101" i="16"/>
  <c r="Z101" i="16"/>
  <c r="CG102" i="16"/>
  <c r="X103" i="16"/>
  <c r="AF104" i="16"/>
  <c r="AJ105" i="16"/>
  <c r="W105" i="16"/>
  <c r="O105" i="16"/>
  <c r="U105" i="16"/>
  <c r="AE106" i="16"/>
  <c r="P107" i="16"/>
  <c r="AG107" i="16"/>
  <c r="AE107" i="16"/>
  <c r="AH108" i="16"/>
  <c r="AF108" i="16"/>
  <c r="S109" i="16"/>
  <c r="Y109" i="16"/>
  <c r="Q109" i="16"/>
  <c r="AA110" i="16"/>
  <c r="AL110" i="16"/>
  <c r="AA112" i="16"/>
  <c r="R113" i="16"/>
  <c r="AF113" i="16"/>
  <c r="CJ114" i="16"/>
  <c r="CI114" i="16"/>
  <c r="CH114" i="16"/>
  <c r="AK114" i="16"/>
  <c r="X114" i="16"/>
  <c r="P114" i="16"/>
  <c r="W114" i="16"/>
  <c r="O114" i="16"/>
  <c r="V114" i="16"/>
  <c r="CF116" i="16"/>
  <c r="CF117" i="16"/>
  <c r="BX118" i="16"/>
  <c r="AI120" i="16"/>
  <c r="AK122" i="16"/>
  <c r="CG122" i="16"/>
  <c r="AJ123" i="16"/>
  <c r="AA124" i="16"/>
  <c r="T129" i="16"/>
  <c r="Q134" i="16"/>
  <c r="Q137" i="16"/>
  <c r="CG138" i="16"/>
  <c r="AJ140" i="16"/>
  <c r="V144" i="16"/>
  <c r="U144" i="16"/>
  <c r="T144" i="16"/>
  <c r="X144" i="16"/>
  <c r="W144" i="16"/>
  <c r="S144" i="16"/>
  <c r="R144" i="16"/>
  <c r="Q144" i="16"/>
  <c r="AF154" i="16"/>
  <c r="AE154" i="16"/>
  <c r="AL154" i="16"/>
  <c r="AD154" i="16"/>
  <c r="AK154" i="16"/>
  <c r="AC154" i="16"/>
  <c r="AJ154" i="16"/>
  <c r="AB154" i="16"/>
  <c r="AI154" i="16"/>
  <c r="AH154" i="16"/>
  <c r="AG154" i="16"/>
  <c r="Z164" i="16"/>
  <c r="CC165" i="16"/>
  <c r="CE165" i="16"/>
  <c r="CD165" i="16"/>
  <c r="CJ165" i="16"/>
  <c r="CI165" i="16"/>
  <c r="CH165" i="16"/>
  <c r="CG165" i="16"/>
  <c r="CF165" i="16"/>
  <c r="CD100" i="16"/>
  <c r="CJ100" i="16"/>
  <c r="CH100" i="16"/>
  <c r="BX102" i="16"/>
  <c r="CH104" i="16"/>
  <c r="CF104" i="16"/>
  <c r="CI104" i="16"/>
  <c r="AE105" i="16"/>
  <c r="AK105" i="16"/>
  <c r="AC105" i="16"/>
  <c r="CD108" i="16"/>
  <c r="CJ108" i="16"/>
  <c r="CE108" i="16"/>
  <c r="CE109" i="16"/>
  <c r="CC109" i="16"/>
  <c r="AJ110" i="16"/>
  <c r="AB110" i="16"/>
  <c r="AH110" i="16"/>
  <c r="AC112" i="16"/>
  <c r="S113" i="16"/>
  <c r="AF114" i="16"/>
  <c r="AE114" i="16"/>
  <c r="AL114" i="16"/>
  <c r="AD114" i="16"/>
  <c r="Y115" i="16"/>
  <c r="Q115" i="16"/>
  <c r="X115" i="16"/>
  <c r="P115" i="16"/>
  <c r="W115" i="16"/>
  <c r="O115" i="16"/>
  <c r="CG116" i="16"/>
  <c r="W121" i="16"/>
  <c r="O121" i="16"/>
  <c r="V121" i="16"/>
  <c r="U121" i="16"/>
  <c r="S121" i="16"/>
  <c r="AL123" i="16"/>
  <c r="AH124" i="16"/>
  <c r="AG124" i="16"/>
  <c r="AF124" i="16"/>
  <c r="AL124" i="16"/>
  <c r="AD124" i="16"/>
  <c r="BY127" i="16"/>
  <c r="Q130" i="16"/>
  <c r="U135" i="16"/>
  <c r="T135" i="16"/>
  <c r="Z135" i="16"/>
  <c r="P135" i="16"/>
  <c r="Y135" i="16"/>
  <c r="O135" i="16"/>
  <c r="X135" i="16"/>
  <c r="V135" i="16"/>
  <c r="CE148" i="16"/>
  <c r="V169" i="16"/>
  <c r="U169" i="16"/>
  <c r="X169" i="16"/>
  <c r="W169" i="16"/>
  <c r="T169" i="16"/>
  <c r="S169" i="16"/>
  <c r="R169" i="16"/>
  <c r="Z169" i="16"/>
  <c r="Y169" i="16"/>
  <c r="Q169" i="16"/>
  <c r="O169" i="16"/>
  <c r="W153" i="16"/>
  <c r="O153" i="16"/>
  <c r="V153" i="16"/>
  <c r="U153" i="16"/>
  <c r="T153" i="16"/>
  <c r="S153" i="16"/>
  <c r="X154" i="16"/>
  <c r="P154" i="16"/>
  <c r="W154" i="16"/>
  <c r="O154" i="16"/>
  <c r="V154" i="16"/>
  <c r="U154" i="16"/>
  <c r="T154" i="16"/>
  <c r="Y155" i="16"/>
  <c r="Q155" i="16"/>
  <c r="X155" i="16"/>
  <c r="P155" i="16"/>
  <c r="W155" i="16"/>
  <c r="O155" i="16"/>
  <c r="V155" i="16"/>
  <c r="U155" i="16"/>
  <c r="CF158" i="16"/>
  <c r="CE158" i="16"/>
  <c r="CD158" i="16"/>
  <c r="CC158" i="16"/>
  <c r="CJ158" i="16"/>
  <c r="AF162" i="16"/>
  <c r="AE162" i="16"/>
  <c r="AL162" i="16"/>
  <c r="AD162" i="16"/>
  <c r="AK162" i="16"/>
  <c r="AC162" i="16"/>
  <c r="AJ162" i="16"/>
  <c r="AB162" i="16"/>
  <c r="AF164" i="16"/>
  <c r="AH164" i="16"/>
  <c r="AG164" i="16"/>
  <c r="AE164" i="16"/>
  <c r="AD164" i="16"/>
  <c r="AL164" i="16"/>
  <c r="AC164" i="16"/>
  <c r="CJ174" i="16"/>
  <c r="CG174" i="16"/>
  <c r="CE174" i="16"/>
  <c r="CD174" i="16"/>
  <c r="CI174" i="16"/>
  <c r="U212" i="16"/>
  <c r="T212" i="16"/>
  <c r="Y212" i="16"/>
  <c r="Q212" i="16"/>
  <c r="X212" i="16"/>
  <c r="P212" i="16"/>
  <c r="V212" i="16"/>
  <c r="S212" i="16"/>
  <c r="R212" i="16"/>
  <c r="O212" i="16"/>
  <c r="Z212" i="16"/>
  <c r="W212" i="16"/>
  <c r="CG123" i="16"/>
  <c r="CC131" i="16"/>
  <c r="CD131" i="16"/>
  <c r="AH132" i="16"/>
  <c r="AF138" i="16"/>
  <c r="AE138" i="16"/>
  <c r="AL138" i="16"/>
  <c r="AD138" i="16"/>
  <c r="Y139" i="16"/>
  <c r="Q139" i="16"/>
  <c r="X139" i="16"/>
  <c r="P139" i="16"/>
  <c r="W139" i="16"/>
  <c r="O139" i="16"/>
  <c r="AL144" i="16"/>
  <c r="AD144" i="16"/>
  <c r="AK144" i="16"/>
  <c r="AC144" i="16"/>
  <c r="AJ144" i="16"/>
  <c r="AB144" i="16"/>
  <c r="CD156" i="16"/>
  <c r="CC156" i="16"/>
  <c r="CJ156" i="16"/>
  <c r="CI156" i="16"/>
  <c r="CH156" i="16"/>
  <c r="CE157" i="16"/>
  <c r="CD157" i="16"/>
  <c r="CC157" i="16"/>
  <c r="CJ157" i="16"/>
  <c r="CI157" i="16"/>
  <c r="CG158" i="16"/>
  <c r="AH162" i="16"/>
  <c r="AI164" i="16"/>
  <c r="CC174" i="16"/>
  <c r="Y175" i="16"/>
  <c r="Q175" i="16"/>
  <c r="X175" i="16"/>
  <c r="O175" i="16"/>
  <c r="V175" i="16"/>
  <c r="U175" i="16"/>
  <c r="Z175" i="16"/>
  <c r="W175" i="16"/>
  <c r="T175" i="16"/>
  <c r="S175" i="16"/>
  <c r="AK187" i="16"/>
  <c r="AC187" i="16"/>
  <c r="AG187" i="16"/>
  <c r="AE187" i="16"/>
  <c r="AB187" i="16"/>
  <c r="AA187" i="16"/>
  <c r="AL187" i="16"/>
  <c r="AI187" i="16"/>
  <c r="AH187" i="16"/>
  <c r="AJ187" i="16"/>
  <c r="AF187" i="16"/>
  <c r="AD187" i="16"/>
  <c r="AG196" i="16"/>
  <c r="AI196" i="16"/>
  <c r="AH196" i="16"/>
  <c r="AF196" i="16"/>
  <c r="AD196" i="16"/>
  <c r="AK196" i="16"/>
  <c r="AB196" i="16"/>
  <c r="AC196" i="16"/>
  <c r="AA196" i="16"/>
  <c r="AL196" i="16"/>
  <c r="AJ196" i="16"/>
  <c r="AE196" i="16"/>
  <c r="CH158" i="16"/>
  <c r="AI162" i="16"/>
  <c r="AJ164" i="16"/>
  <c r="CF174" i="16"/>
  <c r="CE103" i="16"/>
  <c r="CG105" i="16"/>
  <c r="CE111" i="16"/>
  <c r="CG113" i="16"/>
  <c r="Q117" i="16"/>
  <c r="Y117" i="16"/>
  <c r="AH118" i="16"/>
  <c r="CE119" i="16"/>
  <c r="T120" i="16"/>
  <c r="CF120" i="16"/>
  <c r="AC121" i="16"/>
  <c r="AK121" i="16"/>
  <c r="CI123" i="16"/>
  <c r="P124" i="16"/>
  <c r="BX124" i="16" s="1"/>
  <c r="Q125" i="16"/>
  <c r="BX125" i="16" s="1"/>
  <c r="Y125" i="16"/>
  <c r="AG125" i="16"/>
  <c r="AH126" i="16"/>
  <c r="CE127" i="16"/>
  <c r="T128" i="16"/>
  <c r="CF128" i="16"/>
  <c r="AC129" i="16"/>
  <c r="AK129" i="16"/>
  <c r="AE131" i="16"/>
  <c r="CF131" i="16"/>
  <c r="AD132" i="16"/>
  <c r="AJ136" i="16"/>
  <c r="V136" i="16"/>
  <c r="U136" i="16"/>
  <c r="AC138" i="16"/>
  <c r="CD140" i="16"/>
  <c r="CC140" i="16"/>
  <c r="CJ140" i="16"/>
  <c r="CE141" i="16"/>
  <c r="CD141" i="16"/>
  <c r="CC141" i="16"/>
  <c r="U143" i="16"/>
  <c r="T143" i="16"/>
  <c r="S143" i="16"/>
  <c r="AG144" i="16"/>
  <c r="W145" i="16"/>
  <c r="O145" i="16"/>
  <c r="V145" i="16"/>
  <c r="U145" i="16"/>
  <c r="AL147" i="16"/>
  <c r="P153" i="16"/>
  <c r="Q154" i="16"/>
  <c r="R155" i="16"/>
  <c r="CG157" i="16"/>
  <c r="CI158" i="16"/>
  <c r="AK164" i="16"/>
  <c r="CH174" i="16"/>
  <c r="CJ182" i="16"/>
  <c r="CF182" i="16"/>
  <c r="CD182" i="16"/>
  <c r="CI182" i="16"/>
  <c r="CG182" i="16"/>
  <c r="CE182" i="16"/>
  <c r="CH182" i="16"/>
  <c r="CC182" i="16"/>
  <c r="CD184" i="16"/>
  <c r="CH184" i="16"/>
  <c r="CF184" i="16"/>
  <c r="CI184" i="16"/>
  <c r="CG184" i="16"/>
  <c r="CE184" i="16"/>
  <c r="CJ184" i="16"/>
  <c r="CF204" i="16"/>
  <c r="CC204" i="16"/>
  <c r="CE204" i="16"/>
  <c r="CD204" i="16"/>
  <c r="CJ204" i="16"/>
  <c r="CH204" i="16"/>
  <c r="CI204" i="16"/>
  <c r="CG204" i="16"/>
  <c r="BW320" i="16"/>
  <c r="U120" i="16"/>
  <c r="CG120" i="16"/>
  <c r="AD121" i="16"/>
  <c r="AL121" i="16"/>
  <c r="CJ123" i="16"/>
  <c r="U128" i="16"/>
  <c r="CG128" i="16"/>
  <c r="AD129" i="16"/>
  <c r="AL129" i="16"/>
  <c r="AF131" i="16"/>
  <c r="CG131" i="16"/>
  <c r="AE132" i="16"/>
  <c r="AL136" i="16"/>
  <c r="AD136" i="16"/>
  <c r="AK136" i="16"/>
  <c r="AC136" i="16"/>
  <c r="AG138" i="16"/>
  <c r="R139" i="16"/>
  <c r="AH144" i="16"/>
  <c r="X146" i="16"/>
  <c r="P146" i="16"/>
  <c r="W146" i="16"/>
  <c r="O146" i="16"/>
  <c r="V146" i="16"/>
  <c r="T146" i="16"/>
  <c r="Y147" i="16"/>
  <c r="Q147" i="16"/>
  <c r="X147" i="16"/>
  <c r="P147" i="16"/>
  <c r="W147" i="16"/>
  <c r="O147" i="16"/>
  <c r="U147" i="16"/>
  <c r="Q153" i="16"/>
  <c r="R154" i="16"/>
  <c r="S155" i="16"/>
  <c r="CE156" i="16"/>
  <c r="CH157" i="16"/>
  <c r="X195" i="16"/>
  <c r="P195" i="16"/>
  <c r="V195" i="16"/>
  <c r="U195" i="16"/>
  <c r="T195" i="16"/>
  <c r="R195" i="16"/>
  <c r="Y195" i="16"/>
  <c r="O195" i="16"/>
  <c r="S195" i="16"/>
  <c r="Q195" i="16"/>
  <c r="AB118" i="16"/>
  <c r="AJ118" i="16"/>
  <c r="AE121" i="16"/>
  <c r="CC123" i="16"/>
  <c r="AB126" i="16"/>
  <c r="AJ126" i="16"/>
  <c r="AE129" i="16"/>
  <c r="AG131" i="16"/>
  <c r="CH131" i="16"/>
  <c r="AF132" i="16"/>
  <c r="AB136" i="16"/>
  <c r="AH138" i="16"/>
  <c r="S139" i="16"/>
  <c r="CF142" i="16"/>
  <c r="CE142" i="16"/>
  <c r="CD142" i="16"/>
  <c r="AI144" i="16"/>
  <c r="CJ146" i="16"/>
  <c r="CI146" i="16"/>
  <c r="CH146" i="16"/>
  <c r="CF146" i="16"/>
  <c r="AF146" i="16"/>
  <c r="AE146" i="16"/>
  <c r="AL146" i="16"/>
  <c r="AD146" i="16"/>
  <c r="AJ146" i="16"/>
  <c r="AB146" i="16"/>
  <c r="AG147" i="16"/>
  <c r="AF147" i="16"/>
  <c r="AE147" i="16"/>
  <c r="AK147" i="16"/>
  <c r="AC147" i="16"/>
  <c r="AH148" i="16"/>
  <c r="AG148" i="16"/>
  <c r="AF148" i="16"/>
  <c r="AL148" i="16"/>
  <c r="AD148" i="16"/>
  <c r="R153" i="16"/>
  <c r="S154" i="16"/>
  <c r="T155" i="16"/>
  <c r="CF156" i="16"/>
  <c r="BX180" i="16"/>
  <c r="CC184" i="16"/>
  <c r="Z195" i="16"/>
  <c r="BX197" i="16"/>
  <c r="CG147" i="16"/>
  <c r="Q151" i="16"/>
  <c r="Y151" i="16"/>
  <c r="AH152" i="16"/>
  <c r="CF154" i="16"/>
  <c r="CG155" i="16"/>
  <c r="Q159" i="16"/>
  <c r="Y159" i="16"/>
  <c r="AH160" i="16"/>
  <c r="CF162" i="16"/>
  <c r="AC163" i="16"/>
  <c r="AK163" i="16"/>
  <c r="CC163" i="16"/>
  <c r="O168" i="16"/>
  <c r="AL169" i="16"/>
  <c r="AD169" i="16"/>
  <c r="AK169" i="16"/>
  <c r="AC169" i="16"/>
  <c r="AG175" i="16"/>
  <c r="AH175" i="16"/>
  <c r="AE175" i="16"/>
  <c r="AD175" i="16"/>
  <c r="CG154" i="16"/>
  <c r="CG162" i="16"/>
  <c r="U168" i="16"/>
  <c r="T168" i="16"/>
  <c r="CI170" i="16"/>
  <c r="CH170" i="16"/>
  <c r="CJ170" i="16"/>
  <c r="CD176" i="16"/>
  <c r="CI176" i="16"/>
  <c r="CH176" i="16"/>
  <c r="CJ176" i="16"/>
  <c r="AJ186" i="16"/>
  <c r="AB186" i="16"/>
  <c r="AF186" i="16"/>
  <c r="AL186" i="16"/>
  <c r="AD186" i="16"/>
  <c r="AG186" i="16"/>
  <c r="AE186" i="16"/>
  <c r="AC186" i="16"/>
  <c r="AK186" i="16"/>
  <c r="V193" i="16"/>
  <c r="Y193" i="16"/>
  <c r="P193" i="16"/>
  <c r="X193" i="16"/>
  <c r="O193" i="16"/>
  <c r="W193" i="16"/>
  <c r="T193" i="16"/>
  <c r="R193" i="16"/>
  <c r="Q193" i="16"/>
  <c r="Z193" i="16"/>
  <c r="CJ207" i="16"/>
  <c r="CI207" i="16"/>
  <c r="CF207" i="16"/>
  <c r="CD207" i="16"/>
  <c r="CC207" i="16"/>
  <c r="CG207" i="16"/>
  <c r="CE207" i="16"/>
  <c r="CG137" i="16"/>
  <c r="AC145" i="16"/>
  <c r="AK145" i="16"/>
  <c r="CG145" i="16"/>
  <c r="CI147" i="16"/>
  <c r="S151" i="16"/>
  <c r="T152" i="16"/>
  <c r="AB152" i="16"/>
  <c r="AJ152" i="16"/>
  <c r="AC153" i="16"/>
  <c r="AK153" i="16"/>
  <c r="CG153" i="16"/>
  <c r="CH154" i="16"/>
  <c r="CI155" i="16"/>
  <c r="S159" i="16"/>
  <c r="T160" i="16"/>
  <c r="AB160" i="16"/>
  <c r="AJ160" i="16"/>
  <c r="AC161" i="16"/>
  <c r="AK161" i="16"/>
  <c r="CG161" i="16"/>
  <c r="CH162" i="16"/>
  <c r="O163" i="16"/>
  <c r="W163" i="16"/>
  <c r="AE163" i="16"/>
  <c r="CE163" i="16"/>
  <c r="CH164" i="16"/>
  <c r="Y165" i="16"/>
  <c r="Q165" i="16"/>
  <c r="Q168" i="16"/>
  <c r="AK168" i="16"/>
  <c r="AC168" i="16"/>
  <c r="AJ168" i="16"/>
  <c r="AB168" i="16"/>
  <c r="AF169" i="16"/>
  <c r="W170" i="16"/>
  <c r="O170" i="16"/>
  <c r="V170" i="16"/>
  <c r="V172" i="16"/>
  <c r="X172" i="16"/>
  <c r="O172" i="16"/>
  <c r="U172" i="16"/>
  <c r="T172" i="16"/>
  <c r="X174" i="16"/>
  <c r="P174" i="16"/>
  <c r="U174" i="16"/>
  <c r="S174" i="16"/>
  <c r="R174" i="16"/>
  <c r="AK175" i="16"/>
  <c r="AK179" i="16"/>
  <c r="AC179" i="16"/>
  <c r="AG179" i="16"/>
  <c r="AH179" i="16"/>
  <c r="AF179" i="16"/>
  <c r="AE179" i="16"/>
  <c r="AB179" i="16"/>
  <c r="AL179" i="16"/>
  <c r="AA179" i="16"/>
  <c r="AL180" i="16"/>
  <c r="AD180" i="16"/>
  <c r="AH180" i="16"/>
  <c r="AG180" i="16"/>
  <c r="AF180" i="16"/>
  <c r="AE180" i="16"/>
  <c r="AB180" i="16"/>
  <c r="AK180" i="16"/>
  <c r="AA180" i="16"/>
  <c r="S185" i="16"/>
  <c r="W185" i="16"/>
  <c r="O185" i="16"/>
  <c r="U185" i="16"/>
  <c r="Q185" i="16"/>
  <c r="P185" i="16"/>
  <c r="Z185" i="16"/>
  <c r="X185" i="16"/>
  <c r="V185" i="16"/>
  <c r="AH197" i="16"/>
  <c r="AJ197" i="16"/>
  <c r="AA197" i="16"/>
  <c r="AI197" i="16"/>
  <c r="AG197" i="16"/>
  <c r="AE197" i="16"/>
  <c r="AL197" i="16"/>
  <c r="AC197" i="16"/>
  <c r="AK197" i="16"/>
  <c r="AF197" i="16"/>
  <c r="AB197" i="16"/>
  <c r="CA198" i="16"/>
  <c r="CG136" i="16"/>
  <c r="CH137" i="16"/>
  <c r="S142" i="16"/>
  <c r="AB143" i="16"/>
  <c r="AJ143" i="16"/>
  <c r="CG144" i="16"/>
  <c r="AD145" i="16"/>
  <c r="AL145" i="16"/>
  <c r="CH145" i="16"/>
  <c r="CJ147" i="16"/>
  <c r="S150" i="16"/>
  <c r="BX150" i="16" s="1"/>
  <c r="T151" i="16"/>
  <c r="AB151" i="16"/>
  <c r="AJ151" i="16"/>
  <c r="U152" i="16"/>
  <c r="AC152" i="16"/>
  <c r="AK152" i="16"/>
  <c r="CG152" i="16"/>
  <c r="AD153" i="16"/>
  <c r="AL153" i="16"/>
  <c r="CH153" i="16"/>
  <c r="CI154" i="16"/>
  <c r="CJ155" i="16"/>
  <c r="S158" i="16"/>
  <c r="BX158" i="16" s="1"/>
  <c r="T159" i="16"/>
  <c r="AB159" i="16"/>
  <c r="AJ159" i="16"/>
  <c r="U160" i="16"/>
  <c r="AC160" i="16"/>
  <c r="AK160" i="16"/>
  <c r="CG160" i="16"/>
  <c r="AD161" i="16"/>
  <c r="AL161" i="16"/>
  <c r="CH161" i="16"/>
  <c r="CI162" i="16"/>
  <c r="P163" i="16"/>
  <c r="X163" i="16"/>
  <c r="AF163" i="16"/>
  <c r="CF163" i="16"/>
  <c r="CI164" i="16"/>
  <c r="R165" i="16"/>
  <c r="AG165" i="16"/>
  <c r="R168" i="16"/>
  <c r="AD168" i="16"/>
  <c r="AG169" i="16"/>
  <c r="P170" i="16"/>
  <c r="Z170" i="16"/>
  <c r="AE170" i="16"/>
  <c r="AL170" i="16"/>
  <c r="AD170" i="16"/>
  <c r="Z171" i="16"/>
  <c r="R171" i="16"/>
  <c r="X171" i="16"/>
  <c r="P171" i="16"/>
  <c r="W171" i="16"/>
  <c r="O171" i="16"/>
  <c r="AL172" i="16"/>
  <c r="AD172" i="16"/>
  <c r="AG172" i="16"/>
  <c r="AE172" i="16"/>
  <c r="AC172" i="16"/>
  <c r="V174" i="16"/>
  <c r="AL175" i="16"/>
  <c r="AH176" i="16"/>
  <c r="AI176" i="16"/>
  <c r="AF176" i="16"/>
  <c r="AE176" i="16"/>
  <c r="S177" i="16"/>
  <c r="R177" i="16"/>
  <c r="Y177" i="16"/>
  <c r="P177" i="16"/>
  <c r="X177" i="16"/>
  <c r="O177" i="16"/>
  <c r="AF182" i="16"/>
  <c r="AJ182" i="16"/>
  <c r="AB182" i="16"/>
  <c r="AH182" i="16"/>
  <c r="AA182" i="16"/>
  <c r="AL182" i="16"/>
  <c r="AK182" i="16"/>
  <c r="AG182" i="16"/>
  <c r="AE182" i="16"/>
  <c r="CI189" i="16"/>
  <c r="CH189" i="16"/>
  <c r="CE189" i="16"/>
  <c r="CC189" i="16"/>
  <c r="CF189" i="16"/>
  <c r="CD189" i="16"/>
  <c r="CJ190" i="16"/>
  <c r="CI190" i="16"/>
  <c r="CF190" i="16"/>
  <c r="CD190" i="16"/>
  <c r="CH190" i="16"/>
  <c r="CE190" i="16"/>
  <c r="CC190" i="16"/>
  <c r="S193" i="16"/>
  <c r="AG201" i="16"/>
  <c r="AL201" i="16"/>
  <c r="AD201" i="16"/>
  <c r="AJ201" i="16"/>
  <c r="AI201" i="16"/>
  <c r="AH201" i="16"/>
  <c r="AF201" i="16"/>
  <c r="AE201" i="16"/>
  <c r="AB201" i="16"/>
  <c r="AK201" i="16"/>
  <c r="AC201" i="16"/>
  <c r="AB134" i="16"/>
  <c r="AJ134" i="16"/>
  <c r="AB142" i="16"/>
  <c r="AJ142" i="16"/>
  <c r="AC143" i="16"/>
  <c r="AK143" i="16"/>
  <c r="AE145" i="16"/>
  <c r="CC147" i="16"/>
  <c r="AB150" i="16"/>
  <c r="AJ150" i="16"/>
  <c r="AC151" i="16"/>
  <c r="AK151" i="16"/>
  <c r="AD152" i="16"/>
  <c r="AL152" i="16"/>
  <c r="AE153" i="16"/>
  <c r="CC155" i="16"/>
  <c r="AB158" i="16"/>
  <c r="AJ158" i="16"/>
  <c r="AC159" i="16"/>
  <c r="AK159" i="16"/>
  <c r="AD160" i="16"/>
  <c r="AL160" i="16"/>
  <c r="AE161" i="16"/>
  <c r="Q163" i="16"/>
  <c r="AG163" i="16"/>
  <c r="CG163" i="16"/>
  <c r="S165" i="16"/>
  <c r="AB165" i="16"/>
  <c r="AK165" i="16"/>
  <c r="CF166" i="16"/>
  <c r="CF167" i="16"/>
  <c r="CE167" i="16"/>
  <c r="T167" i="16"/>
  <c r="S167" i="16"/>
  <c r="S168" i="16"/>
  <c r="AE168" i="16"/>
  <c r="AH169" i="16"/>
  <c r="Q170" i="16"/>
  <c r="AA170" i="16"/>
  <c r="AK170" i="16"/>
  <c r="CC170" i="16"/>
  <c r="CG171" i="16"/>
  <c r="CH171" i="16"/>
  <c r="CE171" i="16"/>
  <c r="CD171" i="16"/>
  <c r="Y172" i="16"/>
  <c r="AK172" i="16"/>
  <c r="CI173" i="16"/>
  <c r="CD173" i="16"/>
  <c r="CJ173" i="16"/>
  <c r="W173" i="16"/>
  <c r="O173" i="16"/>
  <c r="R173" i="16"/>
  <c r="Y173" i="16"/>
  <c r="P173" i="16"/>
  <c r="X173" i="16"/>
  <c r="W174" i="16"/>
  <c r="AA175" i="16"/>
  <c r="AJ176" i="16"/>
  <c r="CE177" i="16"/>
  <c r="CI177" i="16"/>
  <c r="CH177" i="16"/>
  <c r="CG177" i="16"/>
  <c r="CD177" i="16"/>
  <c r="CC177" i="16"/>
  <c r="AI182" i="16"/>
  <c r="AF190" i="16"/>
  <c r="AE190" i="16"/>
  <c r="AJ190" i="16"/>
  <c r="AB190" i="16"/>
  <c r="AH190" i="16"/>
  <c r="AA190" i="16"/>
  <c r="AL190" i="16"/>
  <c r="AI190" i="16"/>
  <c r="AG190" i="16"/>
  <c r="U193" i="16"/>
  <c r="AD197" i="16"/>
  <c r="AH166" i="16"/>
  <c r="CF168" i="16"/>
  <c r="CF172" i="16"/>
  <c r="AG173" i="16"/>
  <c r="AF174" i="16"/>
  <c r="V178" i="16"/>
  <c r="AG178" i="16"/>
  <c r="W181" i="16"/>
  <c r="O181" i="16"/>
  <c r="S181" i="16"/>
  <c r="Y181" i="16"/>
  <c r="Q181" i="16"/>
  <c r="Y183" i="16"/>
  <c r="Q183" i="16"/>
  <c r="U183" i="16"/>
  <c r="S183" i="16"/>
  <c r="AA184" i="16"/>
  <c r="CF186" i="16"/>
  <c r="CJ186" i="16"/>
  <c r="CH186" i="16"/>
  <c r="T187" i="16"/>
  <c r="AI188" i="16"/>
  <c r="W189" i="16"/>
  <c r="O189" i="16"/>
  <c r="V189" i="16"/>
  <c r="S189" i="16"/>
  <c r="Y189" i="16"/>
  <c r="Q189" i="16"/>
  <c r="CI194" i="16"/>
  <c r="CE194" i="16"/>
  <c r="CD194" i="16"/>
  <c r="CC194" i="16"/>
  <c r="CJ194" i="16"/>
  <c r="CG194" i="16"/>
  <c r="CC196" i="16"/>
  <c r="CJ196" i="16"/>
  <c r="CI196" i="16"/>
  <c r="CG196" i="16"/>
  <c r="CE196" i="16"/>
  <c r="CH196" i="16"/>
  <c r="S203" i="16"/>
  <c r="X203" i="16"/>
  <c r="P203" i="16"/>
  <c r="W203" i="16"/>
  <c r="V203" i="16"/>
  <c r="U203" i="16"/>
  <c r="T203" i="16"/>
  <c r="R203" i="16"/>
  <c r="Z203" i="16"/>
  <c r="O203" i="16"/>
  <c r="AG208" i="16"/>
  <c r="AF208" i="16"/>
  <c r="AK208" i="16"/>
  <c r="AC208" i="16"/>
  <c r="AA208" i="16"/>
  <c r="AL208" i="16"/>
  <c r="AJ208" i="16"/>
  <c r="AI208" i="16"/>
  <c r="AH208" i="16"/>
  <c r="AD208" i="16"/>
  <c r="CG172" i="16"/>
  <c r="AH173" i="16"/>
  <c r="CC175" i="16"/>
  <c r="CH175" i="16"/>
  <c r="CF178" i="16"/>
  <c r="CJ178" i="16"/>
  <c r="AH178" i="16"/>
  <c r="CI178" i="16"/>
  <c r="U179" i="16"/>
  <c r="Y179" i="16"/>
  <c r="Q179" i="16"/>
  <c r="AH184" i="16"/>
  <c r="AL184" i="16"/>
  <c r="AD184" i="16"/>
  <c r="AJ184" i="16"/>
  <c r="AB184" i="16"/>
  <c r="T186" i="16"/>
  <c r="X186" i="16"/>
  <c r="P186" i="16"/>
  <c r="V186" i="16"/>
  <c r="V187" i="16"/>
  <c r="AJ188" i="16"/>
  <c r="O191" i="16"/>
  <c r="Z192" i="16"/>
  <c r="R192" i="16"/>
  <c r="Y192" i="16"/>
  <c r="Q192" i="16"/>
  <c r="X192" i="16"/>
  <c r="P192" i="16"/>
  <c r="V192" i="16"/>
  <c r="T192" i="16"/>
  <c r="S198" i="16"/>
  <c r="T198" i="16"/>
  <c r="R198" i="16"/>
  <c r="Z198" i="16"/>
  <c r="Q198" i="16"/>
  <c r="X198" i="16"/>
  <c r="O198" i="16"/>
  <c r="V198" i="16"/>
  <c r="AH209" i="16"/>
  <c r="AG209" i="16"/>
  <c r="AL209" i="16"/>
  <c r="AD209" i="16"/>
  <c r="AB209" i="16"/>
  <c r="AA209" i="16"/>
  <c r="AK209" i="16"/>
  <c r="AJ209" i="16"/>
  <c r="AI209" i="16"/>
  <c r="AE209" i="16"/>
  <c r="AE173" i="16"/>
  <c r="AK178" i="16"/>
  <c r="T178" i="16"/>
  <c r="X178" i="16"/>
  <c r="P178" i="16"/>
  <c r="CH180" i="16"/>
  <c r="CD180" i="16"/>
  <c r="CJ180" i="16"/>
  <c r="CC180" i="16"/>
  <c r="CI181" i="16"/>
  <c r="CE181" i="16"/>
  <c r="CC181" i="16"/>
  <c r="CD181" i="16"/>
  <c r="CH193" i="16"/>
  <c r="CJ193" i="16"/>
  <c r="CI193" i="16"/>
  <c r="CF193" i="16"/>
  <c r="CD193" i="16"/>
  <c r="CC193" i="16"/>
  <c r="Y216" i="16"/>
  <c r="Q216" i="16"/>
  <c r="X216" i="16"/>
  <c r="P216" i="16"/>
  <c r="V216" i="16"/>
  <c r="U216" i="16"/>
  <c r="T216" i="16"/>
  <c r="Z216" i="16"/>
  <c r="W216" i="16"/>
  <c r="S216" i="16"/>
  <c r="O216" i="16"/>
  <c r="CE218" i="16"/>
  <c r="CD218" i="16"/>
  <c r="CJ218" i="16"/>
  <c r="CI218" i="16"/>
  <c r="CH218" i="16"/>
  <c r="CG218" i="16"/>
  <c r="CF218" i="16"/>
  <c r="CC218" i="16"/>
  <c r="AJ178" i="16"/>
  <c r="AB178" i="16"/>
  <c r="AF178" i="16"/>
  <c r="BX184" i="16"/>
  <c r="Y191" i="16"/>
  <c r="Q191" i="16"/>
  <c r="X191" i="16"/>
  <c r="P191" i="16"/>
  <c r="U191" i="16"/>
  <c r="S191" i="16"/>
  <c r="T199" i="16"/>
  <c r="W199" i="16"/>
  <c r="V199" i="16"/>
  <c r="U199" i="16"/>
  <c r="S199" i="16"/>
  <c r="R199" i="16"/>
  <c r="Y199" i="16"/>
  <c r="P199" i="16"/>
  <c r="U187" i="16"/>
  <c r="Y187" i="16"/>
  <c r="Q187" i="16"/>
  <c r="W187" i="16"/>
  <c r="O187" i="16"/>
  <c r="AL188" i="16"/>
  <c r="AD188" i="16"/>
  <c r="AK188" i="16"/>
  <c r="AC188" i="16"/>
  <c r="AH188" i="16"/>
  <c r="AF188" i="16"/>
  <c r="W191" i="16"/>
  <c r="BZ198" i="16"/>
  <c r="CG185" i="16"/>
  <c r="CJ188" i="16"/>
  <c r="AL193" i="16"/>
  <c r="AD193" i="16"/>
  <c r="U194" i="16"/>
  <c r="AD194" i="16"/>
  <c r="CF197" i="16"/>
  <c r="CI198" i="16"/>
  <c r="AA200" i="16"/>
  <c r="AJ200" i="16"/>
  <c r="CD201" i="16"/>
  <c r="CD202" i="16"/>
  <c r="CI202" i="16"/>
  <c r="AF202" i="16"/>
  <c r="CG202" i="16"/>
  <c r="V204" i="16"/>
  <c r="AF204" i="16"/>
  <c r="AG205" i="16"/>
  <c r="P206" i="16"/>
  <c r="Z206" i="16"/>
  <c r="CF206" i="16"/>
  <c r="Y207" i="16"/>
  <c r="AI207" i="16"/>
  <c r="Y208" i="16"/>
  <c r="Q208" i="16"/>
  <c r="X208" i="16"/>
  <c r="P208" i="16"/>
  <c r="U208" i="16"/>
  <c r="AH217" i="16"/>
  <c r="AG217" i="16"/>
  <c r="AE217" i="16"/>
  <c r="AL217" i="16"/>
  <c r="AD217" i="16"/>
  <c r="AK217" i="16"/>
  <c r="AC217" i="16"/>
  <c r="T219" i="16"/>
  <c r="S219" i="16"/>
  <c r="Y219" i="16"/>
  <c r="Q219" i="16"/>
  <c r="X219" i="16"/>
  <c r="P219" i="16"/>
  <c r="W219" i="16"/>
  <c r="O219" i="16"/>
  <c r="T182" i="16"/>
  <c r="AC183" i="16"/>
  <c r="AK183" i="16"/>
  <c r="CG183" i="16"/>
  <c r="CI185" i="16"/>
  <c r="CD188" i="16"/>
  <c r="T190" i="16"/>
  <c r="AC191" i="16"/>
  <c r="AK191" i="16"/>
  <c r="CG191" i="16"/>
  <c r="AC193" i="16"/>
  <c r="AG194" i="16"/>
  <c r="AF195" i="16"/>
  <c r="CH197" i="16"/>
  <c r="CD199" i="16"/>
  <c r="AJ199" i="16"/>
  <c r="AB199" i="16"/>
  <c r="AD200" i="16"/>
  <c r="AI202" i="16"/>
  <c r="CJ202" i="16"/>
  <c r="AI204" i="16"/>
  <c r="AJ205" i="16"/>
  <c r="AA207" i="16"/>
  <c r="AL207" i="16"/>
  <c r="T208" i="16"/>
  <c r="CD209" i="16"/>
  <c r="CC209" i="16"/>
  <c r="CH209" i="16"/>
  <c r="CG209" i="16"/>
  <c r="CE210" i="16"/>
  <c r="CD210" i="16"/>
  <c r="CI210" i="16"/>
  <c r="CH210" i="16"/>
  <c r="AK212" i="16"/>
  <c r="AC212" i="16"/>
  <c r="AJ212" i="16"/>
  <c r="AB212" i="16"/>
  <c r="AG212" i="16"/>
  <c r="AF212" i="16"/>
  <c r="AG216" i="16"/>
  <c r="AF216" i="16"/>
  <c r="AL216" i="16"/>
  <c r="AD216" i="16"/>
  <c r="AK216" i="16"/>
  <c r="AC216" i="16"/>
  <c r="AJ216" i="16"/>
  <c r="AB216" i="16"/>
  <c r="AJ217" i="16"/>
  <c r="CF219" i="16"/>
  <c r="CE219" i="16"/>
  <c r="CC219" i="16"/>
  <c r="CJ219" i="16"/>
  <c r="CI219" i="16"/>
  <c r="CI227" i="16"/>
  <c r="CH227" i="16"/>
  <c r="CG227" i="16"/>
  <c r="CF227" i="16"/>
  <c r="CE227" i="16"/>
  <c r="CD227" i="16"/>
  <c r="CC227" i="16"/>
  <c r="BX230" i="16"/>
  <c r="W259" i="16"/>
  <c r="O259" i="16"/>
  <c r="V259" i="16"/>
  <c r="U259" i="16"/>
  <c r="T259" i="16"/>
  <c r="R259" i="16"/>
  <c r="Q259" i="16"/>
  <c r="P259" i="16"/>
  <c r="Z259" i="16"/>
  <c r="X259" i="16"/>
  <c r="S259" i="16"/>
  <c r="Y259" i="16"/>
  <c r="AK200" i="16"/>
  <c r="AC200" i="16"/>
  <c r="T204" i="16"/>
  <c r="Y204" i="16"/>
  <c r="Q204" i="16"/>
  <c r="W207" i="16"/>
  <c r="O207" i="16"/>
  <c r="T207" i="16"/>
  <c r="W243" i="16"/>
  <c r="O243" i="16"/>
  <c r="V243" i="16"/>
  <c r="U243" i="16"/>
  <c r="T243" i="16"/>
  <c r="S243" i="16"/>
  <c r="Y243" i="16"/>
  <c r="Q243" i="16"/>
  <c r="Z243" i="16"/>
  <c r="X243" i="16"/>
  <c r="R243" i="16"/>
  <c r="P243" i="16"/>
  <c r="W194" i="16"/>
  <c r="O194" i="16"/>
  <c r="AF200" i="16"/>
  <c r="CC201" i="16"/>
  <c r="CH201" i="16"/>
  <c r="CI201" i="16"/>
  <c r="P204" i="16"/>
  <c r="AJ204" i="16"/>
  <c r="AB204" i="16"/>
  <c r="AG204" i="16"/>
  <c r="AK205" i="16"/>
  <c r="AC205" i="16"/>
  <c r="AH205" i="16"/>
  <c r="S207" i="16"/>
  <c r="AE207" i="16"/>
  <c r="AJ207" i="16"/>
  <c r="AB207" i="16"/>
  <c r="X215" i="16"/>
  <c r="P215" i="16"/>
  <c r="W215" i="16"/>
  <c r="O215" i="16"/>
  <c r="U215" i="16"/>
  <c r="T215" i="16"/>
  <c r="S215" i="16"/>
  <c r="BX231" i="16"/>
  <c r="AH246" i="16"/>
  <c r="AG246" i="16"/>
  <c r="AF246" i="16"/>
  <c r="AE246" i="16"/>
  <c r="AL246" i="16"/>
  <c r="AD246" i="16"/>
  <c r="AJ246" i="16"/>
  <c r="AB246" i="16"/>
  <c r="AK246" i="16"/>
  <c r="AI246" i="16"/>
  <c r="CG188" i="16"/>
  <c r="R194" i="16"/>
  <c r="AE194" i="16"/>
  <c r="CH199" i="16"/>
  <c r="AG200" i="16"/>
  <c r="CJ201" i="16"/>
  <c r="AH202" i="16"/>
  <c r="AE202" i="16"/>
  <c r="R204" i="16"/>
  <c r="AC204" i="16"/>
  <c r="AD205" i="16"/>
  <c r="CH206" i="16"/>
  <c r="CE206" i="16"/>
  <c r="V206" i="16"/>
  <c r="S206" i="16"/>
  <c r="U207" i="16"/>
  <c r="AF207" i="16"/>
  <c r="CF211" i="16"/>
  <c r="CE211" i="16"/>
  <c r="CJ211" i="16"/>
  <c r="CI211" i="16"/>
  <c r="CH211" i="16"/>
  <c r="V215" i="16"/>
  <c r="U219" i="16"/>
  <c r="X223" i="16"/>
  <c r="P223" i="16"/>
  <c r="W223" i="16"/>
  <c r="O223" i="16"/>
  <c r="V223" i="16"/>
  <c r="U223" i="16"/>
  <c r="T223" i="16"/>
  <c r="S223" i="16"/>
  <c r="BX239" i="16"/>
  <c r="Y245" i="16"/>
  <c r="Q245" i="16"/>
  <c r="X245" i="16"/>
  <c r="P245" i="16"/>
  <c r="W245" i="16"/>
  <c r="O245" i="16"/>
  <c r="V245" i="16"/>
  <c r="U245" i="16"/>
  <c r="S245" i="16"/>
  <c r="T245" i="16"/>
  <c r="R245" i="16"/>
  <c r="AE181" i="16"/>
  <c r="BY181" i="16" s="1"/>
  <c r="P182" i="16"/>
  <c r="AG183" i="16"/>
  <c r="CC183" i="16"/>
  <c r="AE189" i="16"/>
  <c r="P190" i="16"/>
  <c r="AG191" i="16"/>
  <c r="CC191" i="16"/>
  <c r="AH192" i="16"/>
  <c r="AH193" i="16"/>
  <c r="S194" i="16"/>
  <c r="AB194" i="16"/>
  <c r="AK194" i="16"/>
  <c r="AE195" i="16"/>
  <c r="CH195" i="16"/>
  <c r="Y196" i="16"/>
  <c r="Q196" i="16"/>
  <c r="CC197" i="16"/>
  <c r="CG198" i="16"/>
  <c r="AF199" i="16"/>
  <c r="CI199" i="16"/>
  <c r="P200" i="16"/>
  <c r="Y200" i="16"/>
  <c r="AH200" i="16"/>
  <c r="Y201" i="16"/>
  <c r="Q201" i="16"/>
  <c r="V201" i="16"/>
  <c r="AC202" i="16"/>
  <c r="BY202" i="16" s="1"/>
  <c r="CE202" i="16"/>
  <c r="CE203" i="16"/>
  <c r="CJ203" i="16"/>
  <c r="S204" i="16"/>
  <c r="AD204" i="16"/>
  <c r="AE205" i="16"/>
  <c r="X206" i="16"/>
  <c r="CC206" i="16"/>
  <c r="V207" i="16"/>
  <c r="AG207" i="16"/>
  <c r="CI209" i="16"/>
  <c r="CC210" i="16"/>
  <c r="AL212" i="16"/>
  <c r="CI214" i="16"/>
  <c r="CH214" i="16"/>
  <c r="CF214" i="16"/>
  <c r="CE214" i="16"/>
  <c r="CD214" i="16"/>
  <c r="Y215" i="16"/>
  <c r="AE216" i="16"/>
  <c r="AA217" i="16"/>
  <c r="V219" i="16"/>
  <c r="CG219" i="16"/>
  <c r="R223" i="16"/>
  <c r="CF232" i="16"/>
  <c r="CE232" i="16"/>
  <c r="CJ232" i="16"/>
  <c r="CI232" i="16"/>
  <c r="CH232" i="16"/>
  <c r="CG232" i="16"/>
  <c r="Z245" i="16"/>
  <c r="AC246" i="16"/>
  <c r="AG213" i="16"/>
  <c r="CE215" i="16"/>
  <c r="CG217" i="16"/>
  <c r="P220" i="16"/>
  <c r="X220" i="16"/>
  <c r="AF220" i="16"/>
  <c r="AG221" i="16"/>
  <c r="CD222" i="16"/>
  <c r="CF223" i="16"/>
  <c r="CH224" i="16"/>
  <c r="X225" i="16"/>
  <c r="AG225" i="16"/>
  <c r="W227" i="16"/>
  <c r="O227" i="16"/>
  <c r="V227" i="16"/>
  <c r="U228" i="16"/>
  <c r="CG228" i="16"/>
  <c r="R229" i="16"/>
  <c r="AB229" i="16"/>
  <c r="AL229" i="16"/>
  <c r="AJ230" i="16"/>
  <c r="O233" i="16"/>
  <c r="AA233" i="16"/>
  <c r="AA234" i="16"/>
  <c r="W235" i="16"/>
  <c r="O235" i="16"/>
  <c r="V235" i="16"/>
  <c r="U235" i="16"/>
  <c r="S235" i="16"/>
  <c r="V237" i="16"/>
  <c r="AL237" i="16"/>
  <c r="AK238" i="16"/>
  <c r="AA244" i="16"/>
  <c r="CD246" i="16"/>
  <c r="CC246" i="16"/>
  <c r="CJ246" i="16"/>
  <c r="CI246" i="16"/>
  <c r="CH246" i="16"/>
  <c r="CF246" i="16"/>
  <c r="O202" i="16"/>
  <c r="BX202" i="16" s="1"/>
  <c r="AF203" i="16"/>
  <c r="BY203" i="16" s="1"/>
  <c r="CD205" i="16"/>
  <c r="V209" i="16"/>
  <c r="O210" i="16"/>
  <c r="AE210" i="16"/>
  <c r="AF211" i="16"/>
  <c r="CC212" i="16"/>
  <c r="AH213" i="16"/>
  <c r="CD213" i="16"/>
  <c r="S214" i="16"/>
  <c r="AB215" i="16"/>
  <c r="AJ215" i="16"/>
  <c r="CF215" i="16"/>
  <c r="V217" i="16"/>
  <c r="CH217" i="16"/>
  <c r="O218" i="16"/>
  <c r="AE218" i="16"/>
  <c r="AF219" i="16"/>
  <c r="BY219" i="16" s="1"/>
  <c r="Q220" i="16"/>
  <c r="Y220" i="16"/>
  <c r="AG220" i="16"/>
  <c r="CC220" i="16"/>
  <c r="AH221" i="16"/>
  <c r="CD221" i="16"/>
  <c r="S222" i="16"/>
  <c r="BX222" i="16" s="1"/>
  <c r="CE222" i="16"/>
  <c r="CG223" i="16"/>
  <c r="W224" i="16"/>
  <c r="BX224" i="16" s="1"/>
  <c r="AF224" i="16"/>
  <c r="CI224" i="16"/>
  <c r="P225" i="16"/>
  <c r="Y225" i="16"/>
  <c r="AH225" i="16"/>
  <c r="R226" i="16"/>
  <c r="BX226" i="16" s="1"/>
  <c r="AA226" i="16"/>
  <c r="AJ226" i="16"/>
  <c r="Q227" i="16"/>
  <c r="AE227" i="16"/>
  <c r="AL227" i="16"/>
  <c r="AD227" i="16"/>
  <c r="V228" i="16"/>
  <c r="AH228" i="16"/>
  <c r="AC229" i="16"/>
  <c r="AK230" i="16"/>
  <c r="AD233" i="16"/>
  <c r="AB234" i="16"/>
  <c r="X235" i="16"/>
  <c r="X236" i="16"/>
  <c r="P236" i="16"/>
  <c r="W236" i="16"/>
  <c r="O236" i="16"/>
  <c r="V236" i="16"/>
  <c r="T236" i="16"/>
  <c r="AF244" i="16"/>
  <c r="AE244" i="16"/>
  <c r="AL244" i="16"/>
  <c r="AD244" i="16"/>
  <c r="AK244" i="16"/>
  <c r="AC244" i="16"/>
  <c r="AJ244" i="16"/>
  <c r="AB244" i="16"/>
  <c r="AH244" i="16"/>
  <c r="W251" i="16"/>
  <c r="O251" i="16"/>
  <c r="V251" i="16"/>
  <c r="U251" i="16"/>
  <c r="U321" i="16" s="1"/>
  <c r="T251" i="16"/>
  <c r="S251" i="16"/>
  <c r="Y251" i="16"/>
  <c r="Q251" i="16"/>
  <c r="BX257" i="16"/>
  <c r="CG215" i="16"/>
  <c r="AH220" i="16"/>
  <c r="CF222" i="16"/>
  <c r="CH223" i="16"/>
  <c r="AI225" i="16"/>
  <c r="CJ228" i="16"/>
  <c r="CI228" i="16"/>
  <c r="AD229" i="16"/>
  <c r="Y229" i="16"/>
  <c r="Q229" i="16"/>
  <c r="X229" i="16"/>
  <c r="P229" i="16"/>
  <c r="AA230" i="16"/>
  <c r="AE233" i="16"/>
  <c r="U233" i="16"/>
  <c r="T233" i="16"/>
  <c r="Y233" i="16"/>
  <c r="Q233" i="16"/>
  <c r="AL234" i="16"/>
  <c r="AD234" i="16"/>
  <c r="AK234" i="16"/>
  <c r="AC234" i="16"/>
  <c r="AH234" i="16"/>
  <c r="CJ236" i="16"/>
  <c r="CI236" i="16"/>
  <c r="CH236" i="16"/>
  <c r="CF236" i="16"/>
  <c r="AF236" i="16"/>
  <c r="AE236" i="16"/>
  <c r="AL236" i="16"/>
  <c r="AD236" i="16"/>
  <c r="AJ236" i="16"/>
  <c r="AB236" i="16"/>
  <c r="AA237" i="16"/>
  <c r="Y237" i="16"/>
  <c r="Q237" i="16"/>
  <c r="X237" i="16"/>
  <c r="P237" i="16"/>
  <c r="W237" i="16"/>
  <c r="O237" i="16"/>
  <c r="U237" i="16"/>
  <c r="AA238" i="16"/>
  <c r="BX246" i="16"/>
  <c r="CG222" i="16"/>
  <c r="AK225" i="16"/>
  <c r="AC225" i="16"/>
  <c r="X228" i="16"/>
  <c r="P228" i="16"/>
  <c r="W228" i="16"/>
  <c r="O228" i="16"/>
  <c r="AG229" i="16"/>
  <c r="AF229" i="16"/>
  <c r="AH230" i="16"/>
  <c r="AG230" i="16"/>
  <c r="AL230" i="16"/>
  <c r="AD230" i="16"/>
  <c r="AK233" i="16"/>
  <c r="AC233" i="16"/>
  <c r="AJ233" i="16"/>
  <c r="AB233" i="16"/>
  <c r="AG233" i="16"/>
  <c r="AG237" i="16"/>
  <c r="AF237" i="16"/>
  <c r="AE237" i="16"/>
  <c r="AK237" i="16"/>
  <c r="AC237" i="16"/>
  <c r="AH238" i="16"/>
  <c r="AG238" i="16"/>
  <c r="AF238" i="16"/>
  <c r="AL238" i="16"/>
  <c r="AD238" i="16"/>
  <c r="Q209" i="16"/>
  <c r="AH210" i="16"/>
  <c r="CF212" i="16"/>
  <c r="AC213" i="16"/>
  <c r="AK213" i="16"/>
  <c r="V214" i="16"/>
  <c r="AE215" i="16"/>
  <c r="CI215" i="16"/>
  <c r="Q217" i="16"/>
  <c r="CC217" i="16"/>
  <c r="AH218" i="16"/>
  <c r="T220" i="16"/>
  <c r="AB220" i="16"/>
  <c r="AJ220" i="16"/>
  <c r="CF220" i="16"/>
  <c r="AC221" i="16"/>
  <c r="AK221" i="16"/>
  <c r="CH222" i="16"/>
  <c r="CJ223" i="16"/>
  <c r="AI224" i="16"/>
  <c r="CC224" i="16"/>
  <c r="S225" i="16"/>
  <c r="AB225" i="16"/>
  <c r="AL225" i="16"/>
  <c r="CH226" i="16"/>
  <c r="CG226" i="16"/>
  <c r="AE226" i="16"/>
  <c r="T227" i="16"/>
  <c r="Q228" i="16"/>
  <c r="CC228" i="16"/>
  <c r="AF228" i="16"/>
  <c r="AE228" i="16"/>
  <c r="V229" i="16"/>
  <c r="AH229" i="16"/>
  <c r="CD230" i="16"/>
  <c r="CC230" i="16"/>
  <c r="CH230" i="16"/>
  <c r="AC230" i="16"/>
  <c r="CE231" i="16"/>
  <c r="CD231" i="16"/>
  <c r="CI231" i="16"/>
  <c r="T232" i="16"/>
  <c r="S232" i="16"/>
  <c r="X232" i="16"/>
  <c r="P232" i="16"/>
  <c r="V233" i="16"/>
  <c r="AH233" i="16"/>
  <c r="AG234" i="16"/>
  <c r="AG236" i="16"/>
  <c r="CC236" i="16"/>
  <c r="AD237" i="16"/>
  <c r="CD238" i="16"/>
  <c r="CC238" i="16"/>
  <c r="CJ238" i="16"/>
  <c r="CH238" i="16"/>
  <c r="AC238" i="16"/>
  <c r="CE239" i="16"/>
  <c r="CD239" i="16"/>
  <c r="CC239" i="16"/>
  <c r="CI239" i="16"/>
  <c r="CF240" i="16"/>
  <c r="CE240" i="16"/>
  <c r="CD240" i="16"/>
  <c r="CJ240" i="16"/>
  <c r="CC240" i="16"/>
  <c r="CE246" i="16"/>
  <c r="CF248" i="16"/>
  <c r="CE248" i="16"/>
  <c r="CD248" i="16"/>
  <c r="CC248" i="16"/>
  <c r="CJ248" i="16"/>
  <c r="CH248" i="16"/>
  <c r="CI248" i="16"/>
  <c r="Y253" i="16"/>
  <c r="Q253" i="16"/>
  <c r="W253" i="16"/>
  <c r="O253" i="16"/>
  <c r="V253" i="16"/>
  <c r="T253" i="16"/>
  <c r="S253" i="16"/>
  <c r="R253" i="16"/>
  <c r="P253" i="16"/>
  <c r="X253" i="16"/>
  <c r="U253" i="16"/>
  <c r="Y261" i="16"/>
  <c r="Q261" i="16"/>
  <c r="X261" i="16"/>
  <c r="P261" i="16"/>
  <c r="W261" i="16"/>
  <c r="O261" i="16"/>
  <c r="V261" i="16"/>
  <c r="U261" i="16"/>
  <c r="S261" i="16"/>
  <c r="T261" i="16"/>
  <c r="R261" i="16"/>
  <c r="BX262" i="16"/>
  <c r="AD213" i="16"/>
  <c r="AL213" i="16"/>
  <c r="O214" i="16"/>
  <c r="AF215" i="16"/>
  <c r="AC220" i="16"/>
  <c r="AK220" i="16"/>
  <c r="AD221" i="16"/>
  <c r="AL221" i="16"/>
  <c r="CD224" i="16"/>
  <c r="AJ224" i="16"/>
  <c r="AB224" i="16"/>
  <c r="T225" i="16"/>
  <c r="AD225" i="16"/>
  <c r="AL226" i="16"/>
  <c r="AD226" i="16"/>
  <c r="U227" i="16"/>
  <c r="R228" i="16"/>
  <c r="CD228" i="16"/>
  <c r="CC229" i="16"/>
  <c r="CJ229" i="16"/>
  <c r="CG229" i="16"/>
  <c r="W229" i="16"/>
  <c r="AI229" i="16"/>
  <c r="CD229" i="16"/>
  <c r="AE230" i="16"/>
  <c r="W233" i="16"/>
  <c r="AI233" i="16"/>
  <c r="AH236" i="16"/>
  <c r="CD236" i="16"/>
  <c r="R237" i="16"/>
  <c r="AH237" i="16"/>
  <c r="AE238" i="16"/>
  <c r="CB240" i="16"/>
  <c r="CC253" i="16"/>
  <c r="CI253" i="16"/>
  <c r="CH253" i="16"/>
  <c r="CF253" i="16"/>
  <c r="CE253" i="16"/>
  <c r="CD253" i="16"/>
  <c r="CJ253" i="16"/>
  <c r="CG253" i="16"/>
  <c r="Z261" i="16"/>
  <c r="AJ256" i="16"/>
  <c r="AB256" i="16"/>
  <c r="AH256" i="16"/>
  <c r="AG256" i="16"/>
  <c r="CD244" i="16"/>
  <c r="CG247" i="16"/>
  <c r="R252" i="16"/>
  <c r="R321" i="16" s="1"/>
  <c r="Z252" i="16"/>
  <c r="CD252" i="16"/>
  <c r="CF256" i="16"/>
  <c r="CD256" i="16"/>
  <c r="CC256" i="16"/>
  <c r="AD256" i="16"/>
  <c r="V258" i="16"/>
  <c r="T258" i="16"/>
  <c r="S258" i="16"/>
  <c r="BX265" i="16"/>
  <c r="CE235" i="16"/>
  <c r="CG237" i="16"/>
  <c r="P240" i="16"/>
  <c r="BX240" i="16" s="1"/>
  <c r="X240" i="16"/>
  <c r="Q241" i="16"/>
  <c r="Y241" i="16"/>
  <c r="AG241" i="16"/>
  <c r="AH242" i="16"/>
  <c r="CD242" i="16"/>
  <c r="CE243" i="16"/>
  <c r="T244" i="16"/>
  <c r="CF244" i="16"/>
  <c r="AC245" i="16"/>
  <c r="AK245" i="16"/>
  <c r="CG245" i="16"/>
  <c r="CI247" i="16"/>
  <c r="P248" i="16"/>
  <c r="X248" i="16"/>
  <c r="Q249" i="16"/>
  <c r="Y249" i="16"/>
  <c r="AG249" i="16"/>
  <c r="AH250" i="16"/>
  <c r="CD250" i="16"/>
  <c r="CE251" i="16"/>
  <c r="T252" i="16"/>
  <c r="AB252" i="16"/>
  <c r="AJ252" i="16"/>
  <c r="CF252" i="16"/>
  <c r="AG253" i="16"/>
  <c r="AE253" i="16"/>
  <c r="AL253" i="16"/>
  <c r="AD253" i="16"/>
  <c r="AH254" i="16"/>
  <c r="AF254" i="16"/>
  <c r="AE254" i="16"/>
  <c r="AF256" i="16"/>
  <c r="CG256" i="16"/>
  <c r="W258" i="16"/>
  <c r="BZ258" i="16"/>
  <c r="AA260" i="16"/>
  <c r="AH262" i="16"/>
  <c r="AG262" i="16"/>
  <c r="AF262" i="16"/>
  <c r="AE262" i="16"/>
  <c r="AL262" i="16"/>
  <c r="AD262" i="16"/>
  <c r="AJ262" i="16"/>
  <c r="AB262" i="16"/>
  <c r="CD270" i="16"/>
  <c r="CG270" i="16"/>
  <c r="CE270" i="16"/>
  <c r="CC270" i="16"/>
  <c r="CJ270" i="16"/>
  <c r="CH270" i="16"/>
  <c r="CF270" i="16"/>
  <c r="CG244" i="16"/>
  <c r="CJ247" i="16"/>
  <c r="U252" i="16"/>
  <c r="CG252" i="16"/>
  <c r="CD254" i="16"/>
  <c r="CJ254" i="16"/>
  <c r="CI254" i="16"/>
  <c r="CC254" i="16"/>
  <c r="CE255" i="16"/>
  <c r="CC255" i="16"/>
  <c r="CJ255" i="16"/>
  <c r="CG255" i="16"/>
  <c r="AI256" i="16"/>
  <c r="CH256" i="16"/>
  <c r="CH258" i="16"/>
  <c r="CF258" i="16"/>
  <c r="CE258" i="16"/>
  <c r="CD258" i="16"/>
  <c r="CD262" i="16"/>
  <c r="CC262" i="16"/>
  <c r="CJ262" i="16"/>
  <c r="CI262" i="16"/>
  <c r="CH262" i="16"/>
  <c r="CF262" i="16"/>
  <c r="CF264" i="16"/>
  <c r="CE264" i="16"/>
  <c r="CD264" i="16"/>
  <c r="CC264" i="16"/>
  <c r="CJ264" i="16"/>
  <c r="CH264" i="16"/>
  <c r="CI264" i="16"/>
  <c r="AF268" i="16"/>
  <c r="AE268" i="16"/>
  <c r="AL268" i="16"/>
  <c r="AD268" i="16"/>
  <c r="AK268" i="16"/>
  <c r="AC268" i="16"/>
  <c r="AJ268" i="16"/>
  <c r="AB268" i="16"/>
  <c r="AH268" i="16"/>
  <c r="CE279" i="16"/>
  <c r="CJ279" i="16"/>
  <c r="CI279" i="16"/>
  <c r="CH279" i="16"/>
  <c r="CF279" i="16"/>
  <c r="CD279" i="16"/>
  <c r="CC279" i="16"/>
  <c r="CG279" i="16"/>
  <c r="CH282" i="16"/>
  <c r="CE282" i="16"/>
  <c r="CD282" i="16"/>
  <c r="CC282" i="16"/>
  <c r="CJ282" i="16"/>
  <c r="CG282" i="16"/>
  <c r="CF282" i="16"/>
  <c r="CG235" i="16"/>
  <c r="S241" i="16"/>
  <c r="AB242" i="16"/>
  <c r="AJ242" i="16"/>
  <c r="CG243" i="16"/>
  <c r="V244" i="16"/>
  <c r="CH244" i="16"/>
  <c r="AE245" i="16"/>
  <c r="CC247" i="16"/>
  <c r="S249" i="16"/>
  <c r="BW321" i="16"/>
  <c r="AB250" i="16"/>
  <c r="AJ250" i="16"/>
  <c r="CG251" i="16"/>
  <c r="V252" i="16"/>
  <c r="AD252" i="16"/>
  <c r="AL252" i="16"/>
  <c r="CH252" i="16"/>
  <c r="CE254" i="16"/>
  <c r="CH255" i="16"/>
  <c r="AK256" i="16"/>
  <c r="CI256" i="16"/>
  <c r="Y258" i="16"/>
  <c r="CG258" i="16"/>
  <c r="AF260" i="16"/>
  <c r="AE260" i="16"/>
  <c r="AL260" i="16"/>
  <c r="AD260" i="16"/>
  <c r="AK260" i="16"/>
  <c r="AC260" i="16"/>
  <c r="AJ260" i="16"/>
  <c r="AB260" i="16"/>
  <c r="AH285" i="16"/>
  <c r="AG285" i="16"/>
  <c r="AF285" i="16"/>
  <c r="AL285" i="16"/>
  <c r="AD285" i="16"/>
  <c r="AK285" i="16"/>
  <c r="AC285" i="16"/>
  <c r="AJ285" i="16"/>
  <c r="AB285" i="16"/>
  <c r="AE285" i="16"/>
  <c r="AA285" i="16"/>
  <c r="AI285" i="16"/>
  <c r="U234" i="16"/>
  <c r="BX234" i="16" s="1"/>
  <c r="CG234" i="16"/>
  <c r="AD235" i="16"/>
  <c r="AL235" i="16"/>
  <c r="CH235" i="16"/>
  <c r="CJ237" i="16"/>
  <c r="S240" i="16"/>
  <c r="T241" i="16"/>
  <c r="AB241" i="16"/>
  <c r="AJ241" i="16"/>
  <c r="AC242" i="16"/>
  <c r="AK242" i="16"/>
  <c r="CG242" i="16"/>
  <c r="CH243" i="16"/>
  <c r="O244" i="16"/>
  <c r="W244" i="16"/>
  <c r="CI244" i="16"/>
  <c r="AF245" i="16"/>
  <c r="CJ245" i="16"/>
  <c r="CD247" i="16"/>
  <c r="S248" i="16"/>
  <c r="T249" i="16"/>
  <c r="AB249" i="16"/>
  <c r="AJ249" i="16"/>
  <c r="AC250" i="16"/>
  <c r="AK250" i="16"/>
  <c r="CG250" i="16"/>
  <c r="CH251" i="16"/>
  <c r="O252" i="16"/>
  <c r="W252" i="16"/>
  <c r="AE252" i="16"/>
  <c r="CI252" i="16"/>
  <c r="CF254" i="16"/>
  <c r="CI255" i="16"/>
  <c r="AL256" i="16"/>
  <c r="CJ256" i="16"/>
  <c r="O258" i="16"/>
  <c r="Z258" i="16"/>
  <c r="CI258" i="16"/>
  <c r="AI260" i="16"/>
  <c r="W267" i="16"/>
  <c r="O267" i="16"/>
  <c r="V267" i="16"/>
  <c r="U267" i="16"/>
  <c r="T267" i="16"/>
  <c r="S267" i="16"/>
  <c r="Y267" i="16"/>
  <c r="Q267" i="16"/>
  <c r="T280" i="16"/>
  <c r="Y280" i="16"/>
  <c r="Q280" i="16"/>
  <c r="X280" i="16"/>
  <c r="P280" i="16"/>
  <c r="W280" i="16"/>
  <c r="O280" i="16"/>
  <c r="S280" i="16"/>
  <c r="R280" i="16"/>
  <c r="V280" i="16"/>
  <c r="U280" i="16"/>
  <c r="CI282" i="16"/>
  <c r="AB232" i="16"/>
  <c r="AJ232" i="16"/>
  <c r="AE235" i="16"/>
  <c r="CC237" i="16"/>
  <c r="AB240" i="16"/>
  <c r="AJ240" i="16"/>
  <c r="AC241" i="16"/>
  <c r="AK241" i="16"/>
  <c r="AD242" i="16"/>
  <c r="AL242" i="16"/>
  <c r="AE243" i="16"/>
  <c r="P244" i="16"/>
  <c r="AG245" i="16"/>
  <c r="CC245" i="16"/>
  <c r="AB248" i="16"/>
  <c r="AJ248" i="16"/>
  <c r="AC249" i="16"/>
  <c r="AK249" i="16"/>
  <c r="AD250" i="16"/>
  <c r="AL250" i="16"/>
  <c r="AE251" i="16"/>
  <c r="P252" i="16"/>
  <c r="AF252" i="16"/>
  <c r="AH253" i="16"/>
  <c r="AI254" i="16"/>
  <c r="CG254" i="16"/>
  <c r="S255" i="16"/>
  <c r="Y255" i="16"/>
  <c r="Q255" i="16"/>
  <c r="X255" i="16"/>
  <c r="P255" i="16"/>
  <c r="AA256" i="16"/>
  <c r="BY257" i="16"/>
  <c r="P258" i="16"/>
  <c r="CJ258" i="16"/>
  <c r="AA268" i="16"/>
  <c r="S279" i="16"/>
  <c r="X279" i="16"/>
  <c r="P279" i="16"/>
  <c r="W279" i="16"/>
  <c r="O279" i="16"/>
  <c r="V279" i="16"/>
  <c r="U279" i="16"/>
  <c r="T279" i="16"/>
  <c r="R279" i="16"/>
  <c r="Q279" i="16"/>
  <c r="Z279" i="16"/>
  <c r="Y279" i="16"/>
  <c r="AK273" i="16"/>
  <c r="AC273" i="16"/>
  <c r="AF273" i="16"/>
  <c r="AF294" i="16"/>
  <c r="AE294" i="16"/>
  <c r="AL294" i="16"/>
  <c r="AD294" i="16"/>
  <c r="AJ294" i="16"/>
  <c r="AI294" i="16"/>
  <c r="AI323" i="16" s="1"/>
  <c r="AH294" i="16"/>
  <c r="AG294" i="16"/>
  <c r="AC294" i="16"/>
  <c r="AB294" i="16"/>
  <c r="AA294" i="16"/>
  <c r="CG263" i="16"/>
  <c r="S269" i="16"/>
  <c r="CF272" i="16"/>
  <c r="CI272" i="16"/>
  <c r="CJ272" i="16"/>
  <c r="AB273" i="16"/>
  <c r="CH274" i="16"/>
  <c r="CC274" i="16"/>
  <c r="CI274" i="16"/>
  <c r="AH278" i="16"/>
  <c r="AE278" i="16"/>
  <c r="AL278" i="16"/>
  <c r="AD278" i="16"/>
  <c r="AK278" i="16"/>
  <c r="AC278" i="16"/>
  <c r="AK281" i="16"/>
  <c r="AC281" i="16"/>
  <c r="AH281" i="16"/>
  <c r="AG281" i="16"/>
  <c r="AF281" i="16"/>
  <c r="BX283" i="16"/>
  <c r="BY290" i="16"/>
  <c r="T260" i="16"/>
  <c r="AC261" i="16"/>
  <c r="AK261" i="16"/>
  <c r="CG261" i="16"/>
  <c r="CI263" i="16"/>
  <c r="CD266" i="16"/>
  <c r="T268" i="16"/>
  <c r="U269" i="16"/>
  <c r="AC269" i="16"/>
  <c r="AK269" i="16"/>
  <c r="CG269" i="16"/>
  <c r="T272" i="16"/>
  <c r="W272" i="16"/>
  <c r="O272" i="16"/>
  <c r="AE273" i="16"/>
  <c r="V274" i="16"/>
  <c r="Y274" i="16"/>
  <c r="Q274" i="16"/>
  <c r="AJ278" i="16"/>
  <c r="CA279" i="16"/>
  <c r="AJ280" i="16"/>
  <c r="AB280" i="16"/>
  <c r="AG280" i="16"/>
  <c r="AF280" i="16"/>
  <c r="AE280" i="16"/>
  <c r="AL281" i="16"/>
  <c r="CG283" i="16"/>
  <c r="Y284" i="16"/>
  <c r="Q284" i="16"/>
  <c r="X284" i="16"/>
  <c r="P284" i="16"/>
  <c r="W284" i="16"/>
  <c r="O284" i="16"/>
  <c r="U284" i="16"/>
  <c r="T284" i="16"/>
  <c r="S284" i="16"/>
  <c r="CB290" i="16"/>
  <c r="CD257" i="16"/>
  <c r="AB259" i="16"/>
  <c r="AJ259" i="16"/>
  <c r="CF259" i="16"/>
  <c r="U260" i="16"/>
  <c r="CG260" i="16"/>
  <c r="AD261" i="16"/>
  <c r="AL261" i="16"/>
  <c r="CH261" i="16"/>
  <c r="P263" i="16"/>
  <c r="X263" i="16"/>
  <c r="CJ263" i="16"/>
  <c r="AG264" i="16"/>
  <c r="CD265" i="16"/>
  <c r="S266" i="16"/>
  <c r="CE266" i="16"/>
  <c r="AB267" i="16"/>
  <c r="AJ267" i="16"/>
  <c r="CF267" i="16"/>
  <c r="U268" i="16"/>
  <c r="CG268" i="16"/>
  <c r="V269" i="16"/>
  <c r="AD269" i="16"/>
  <c r="AL269" i="16"/>
  <c r="CH269" i="16"/>
  <c r="AE270" i="16"/>
  <c r="R271" i="16"/>
  <c r="CI271" i="16"/>
  <c r="Q272" i="16"/>
  <c r="CC272" i="16"/>
  <c r="AJ272" i="16"/>
  <c r="AB272" i="16"/>
  <c r="AE272" i="16"/>
  <c r="V273" i="16"/>
  <c r="AG273" i="16"/>
  <c r="P274" i="16"/>
  <c r="BX274" i="16" s="1"/>
  <c r="AL274" i="16"/>
  <c r="AD274" i="16"/>
  <c r="AG274" i="16"/>
  <c r="X276" i="16"/>
  <c r="P276" i="16"/>
  <c r="U276" i="16"/>
  <c r="T276" i="16"/>
  <c r="S276" i="16"/>
  <c r="W277" i="16"/>
  <c r="CF280" i="16"/>
  <c r="CC280" i="16"/>
  <c r="CJ280" i="16"/>
  <c r="CI280" i="16"/>
  <c r="AC280" i="16"/>
  <c r="CE257" i="16"/>
  <c r="AC259" i="16"/>
  <c r="AK259" i="16"/>
  <c r="CG259" i="16"/>
  <c r="V260" i="16"/>
  <c r="CH260" i="16"/>
  <c r="AE261" i="16"/>
  <c r="CI261" i="16"/>
  <c r="Q263" i="16"/>
  <c r="Y263" i="16"/>
  <c r="CC263" i="16"/>
  <c r="AH264" i="16"/>
  <c r="CE265" i="16"/>
  <c r="T266" i="16"/>
  <c r="CF266" i="16"/>
  <c r="AC267" i="16"/>
  <c r="AK267" i="16"/>
  <c r="V268" i="16"/>
  <c r="O269" i="16"/>
  <c r="W269" i="16"/>
  <c r="AE269" i="16"/>
  <c r="CI269" i="16"/>
  <c r="AF270" i="16"/>
  <c r="R272" i="16"/>
  <c r="CD272" i="16"/>
  <c r="AH273" i="16"/>
  <c r="R274" i="16"/>
  <c r="CD274" i="16"/>
  <c r="CI275" i="16"/>
  <c r="CF275" i="16"/>
  <c r="CE275" i="16"/>
  <c r="CD275" i="16"/>
  <c r="CG275" i="16"/>
  <c r="AA281" i="16"/>
  <c r="BX289" i="16"/>
  <c r="CJ294" i="16"/>
  <c r="CI294" i="16"/>
  <c r="CH294" i="16"/>
  <c r="CF294" i="16"/>
  <c r="CG294" i="16"/>
  <c r="CE294" i="16"/>
  <c r="CD294" i="16"/>
  <c r="CC294" i="16"/>
  <c r="O260" i="16"/>
  <c r="W260" i="16"/>
  <c r="AF261" i="16"/>
  <c r="CJ261" i="16"/>
  <c r="CD263" i="16"/>
  <c r="CG266" i="16"/>
  <c r="O268" i="16"/>
  <c r="W268" i="16"/>
  <c r="P269" i="16"/>
  <c r="X269" i="16"/>
  <c r="AF269" i="16"/>
  <c r="CJ269" i="16"/>
  <c r="S272" i="16"/>
  <c r="CE272" i="16"/>
  <c r="AI273" i="16"/>
  <c r="S274" i="16"/>
  <c r="CE274" i="16"/>
  <c r="Y277" i="16"/>
  <c r="Q277" i="16"/>
  <c r="V277" i="16"/>
  <c r="U277" i="16"/>
  <c r="T277" i="16"/>
  <c r="AA278" i="16"/>
  <c r="BZ279" i="16"/>
  <c r="AB281" i="16"/>
  <c r="CJ283" i="16"/>
  <c r="CI283" i="16"/>
  <c r="CH283" i="16"/>
  <c r="CF283" i="16"/>
  <c r="CE283" i="16"/>
  <c r="CD283" i="16"/>
  <c r="CC287" i="16"/>
  <c r="CJ287" i="16"/>
  <c r="CG287" i="16"/>
  <c r="CF287" i="16"/>
  <c r="CE287" i="16"/>
  <c r="CD287" i="16"/>
  <c r="CI287" i="16"/>
  <c r="BZ290" i="16"/>
  <c r="AE259" i="16"/>
  <c r="P260" i="16"/>
  <c r="AG261" i="16"/>
  <c r="CC261" i="16"/>
  <c r="AB264" i="16"/>
  <c r="AJ264" i="16"/>
  <c r="AE267" i="16"/>
  <c r="P268" i="16"/>
  <c r="Q269" i="16"/>
  <c r="AG269" i="16"/>
  <c r="CC269" i="16"/>
  <c r="AH270" i="16"/>
  <c r="CE271" i="16"/>
  <c r="CH271" i="16"/>
  <c r="S271" i="16"/>
  <c r="V271" i="16"/>
  <c r="U272" i="16"/>
  <c r="CG272" i="16"/>
  <c r="AJ273" i="16"/>
  <c r="U273" i="16"/>
  <c r="X273" i="16"/>
  <c r="P273" i="16"/>
  <c r="T274" i="16"/>
  <c r="CF274" i="16"/>
  <c r="AG277" i="16"/>
  <c r="AL277" i="16"/>
  <c r="AD277" i="16"/>
  <c r="AK277" i="16"/>
  <c r="AC277" i="16"/>
  <c r="AJ277" i="16"/>
  <c r="AB277" i="16"/>
  <c r="AB278" i="16"/>
  <c r="CB279" i="16"/>
  <c r="AD281" i="16"/>
  <c r="CJ273" i="16"/>
  <c r="AH275" i="16"/>
  <c r="CE276" i="16"/>
  <c r="CF277" i="16"/>
  <c r="CG278" i="16"/>
  <c r="P281" i="16"/>
  <c r="X281" i="16"/>
  <c r="CJ281" i="16"/>
  <c r="Q282" i="16"/>
  <c r="Y282" i="16"/>
  <c r="AG282" i="16"/>
  <c r="AH283" i="16"/>
  <c r="CE284" i="16"/>
  <c r="T285" i="16"/>
  <c r="CF285" i="16"/>
  <c r="AC286" i="16"/>
  <c r="AK286" i="16"/>
  <c r="CG286" i="16"/>
  <c r="V287" i="16"/>
  <c r="BX287" i="16" s="1"/>
  <c r="AD287" i="16"/>
  <c r="AL287" i="16"/>
  <c r="AJ288" i="16"/>
  <c r="CF289" i="16"/>
  <c r="CF290" i="16"/>
  <c r="CE290" i="16"/>
  <c r="T290" i="16"/>
  <c r="S290" i="16"/>
  <c r="AF293" i="16"/>
  <c r="CF276" i="16"/>
  <c r="CG277" i="16"/>
  <c r="Q281" i="16"/>
  <c r="Y281" i="16"/>
  <c r="R324" i="16"/>
  <c r="AH282" i="16"/>
  <c r="CF284" i="16"/>
  <c r="U285" i="16"/>
  <c r="CG285" i="16"/>
  <c r="AD286" i="16"/>
  <c r="AL286" i="16"/>
  <c r="CH286" i="16"/>
  <c r="AE287" i="16"/>
  <c r="S323" i="16"/>
  <c r="AA288" i="16"/>
  <c r="AK288" i="16"/>
  <c r="CG289" i="16"/>
  <c r="CC290" i="16"/>
  <c r="AG293" i="16"/>
  <c r="Q294" i="16"/>
  <c r="Y295" i="16"/>
  <c r="Q295" i="16"/>
  <c r="X295" i="16"/>
  <c r="P295" i="16"/>
  <c r="W295" i="16"/>
  <c r="O295" i="16"/>
  <c r="U295" i="16"/>
  <c r="AA296" i="16"/>
  <c r="AB297" i="16"/>
  <c r="CF299" i="16"/>
  <c r="CE299" i="16"/>
  <c r="CD299" i="16"/>
  <c r="CJ299" i="16"/>
  <c r="CI299" i="16"/>
  <c r="CH299" i="16"/>
  <c r="CG276" i="16"/>
  <c r="CH277" i="16"/>
  <c r="BW324" i="16"/>
  <c r="CG284" i="16"/>
  <c r="V285" i="16"/>
  <c r="AE286" i="16"/>
  <c r="AH288" i="16"/>
  <c r="AG288" i="16"/>
  <c r="CD290" i="16"/>
  <c r="AA292" i="16"/>
  <c r="V292" i="16"/>
  <c r="U292" i="16"/>
  <c r="T292" i="16"/>
  <c r="AH293" i="16"/>
  <c r="R294" i="16"/>
  <c r="AH296" i="16"/>
  <c r="AG296" i="16"/>
  <c r="AF296" i="16"/>
  <c r="AL296" i="16"/>
  <c r="AD296" i="16"/>
  <c r="AK296" i="16"/>
  <c r="AC296" i="16"/>
  <c r="AJ296" i="16"/>
  <c r="AB296" i="16"/>
  <c r="CD288" i="16"/>
  <c r="CC288" i="16"/>
  <c r="CE288" i="16"/>
  <c r="CE289" i="16"/>
  <c r="CD289" i="16"/>
  <c r="CI289" i="16"/>
  <c r="AL292" i="16"/>
  <c r="AD292" i="16"/>
  <c r="AK292" i="16"/>
  <c r="AC292" i="16"/>
  <c r="AJ292" i="16"/>
  <c r="AB292" i="16"/>
  <c r="AI297" i="16"/>
  <c r="AA297" i="16"/>
  <c r="AH297" i="16"/>
  <c r="AG297" i="16"/>
  <c r="AE297" i="16"/>
  <c r="AL297" i="16"/>
  <c r="AD297" i="16"/>
  <c r="AK297" i="16"/>
  <c r="AC297" i="16"/>
  <c r="Y304" i="16"/>
  <c r="Q304" i="16"/>
  <c r="X304" i="16"/>
  <c r="P304" i="16"/>
  <c r="W304" i="16"/>
  <c r="O304" i="16"/>
  <c r="V304" i="16"/>
  <c r="U304" i="16"/>
  <c r="T304" i="16"/>
  <c r="S304" i="16"/>
  <c r="C369" i="16"/>
  <c r="C337" i="16"/>
  <c r="C357" i="16" s="1"/>
  <c r="C365" i="16" s="1"/>
  <c r="C367" i="16" s="1"/>
  <c r="K369" i="16"/>
  <c r="K337" i="16"/>
  <c r="CF288" i="16"/>
  <c r="V363" i="16"/>
  <c r="AD363" i="16"/>
  <c r="AL363" i="16"/>
  <c r="CJ289" i="16"/>
  <c r="AF292" i="16"/>
  <c r="AJ293" i="16"/>
  <c r="T294" i="16"/>
  <c r="E325" i="16"/>
  <c r="E326" i="16" s="1"/>
  <c r="M325" i="16"/>
  <c r="M326" i="16" s="1"/>
  <c r="AE275" i="16"/>
  <c r="CC277" i="16"/>
  <c r="AD282" i="16"/>
  <c r="AL282" i="16"/>
  <c r="AE283" i="16"/>
  <c r="BY283" i="16" s="1"/>
  <c r="Q285" i="16"/>
  <c r="BX285" i="16" s="1"/>
  <c r="CC285" i="16"/>
  <c r="AH286" i="16"/>
  <c r="AA287" i="16"/>
  <c r="AI287" i="16"/>
  <c r="AE288" i="16"/>
  <c r="BW323" i="16"/>
  <c r="CG288" i="16"/>
  <c r="O363" i="16"/>
  <c r="W363" i="16"/>
  <c r="AE363" i="16"/>
  <c r="R290" i="16"/>
  <c r="R363" i="16" s="1"/>
  <c r="CI290" i="16"/>
  <c r="U291" i="16"/>
  <c r="T291" i="16"/>
  <c r="AG292" i="16"/>
  <c r="W293" i="16"/>
  <c r="O293" i="16"/>
  <c r="V293" i="16"/>
  <c r="U293" i="16"/>
  <c r="BX288" i="16"/>
  <c r="CH288" i="16"/>
  <c r="P363" i="16"/>
  <c r="X363" i="16"/>
  <c r="AH292" i="16"/>
  <c r="AE293" i="16"/>
  <c r="AL293" i="16"/>
  <c r="AD293" i="16"/>
  <c r="AK293" i="16"/>
  <c r="AC293" i="16"/>
  <c r="X294" i="16"/>
  <c r="X323" i="16" s="1"/>
  <c r="P294" i="16"/>
  <c r="P323" i="16" s="1"/>
  <c r="W294" i="16"/>
  <c r="O294" i="16"/>
  <c r="V294" i="16"/>
  <c r="CE295" i="16"/>
  <c r="CF296" i="16"/>
  <c r="CF297" i="16"/>
  <c r="CG298" i="16"/>
  <c r="O300" i="16"/>
  <c r="W300" i="16"/>
  <c r="AF301" i="16"/>
  <c r="CD303" i="16"/>
  <c r="CE304" i="16"/>
  <c r="F326" i="16"/>
  <c r="N326" i="16"/>
  <c r="D337" i="16"/>
  <c r="L337" i="16"/>
  <c r="CF295" i="16"/>
  <c r="CG296" i="16"/>
  <c r="CG297" i="16"/>
  <c r="CH298" i="16"/>
  <c r="P300" i="16"/>
  <c r="X300" i="16"/>
  <c r="AG301" i="16"/>
  <c r="CE303" i="16"/>
  <c r="CF304" i="16"/>
  <c r="G325" i="16"/>
  <c r="G326" i="16" s="1"/>
  <c r="E369" i="16"/>
  <c r="E337" i="16"/>
  <c r="E357" i="16" s="1"/>
  <c r="E365" i="16" s="1"/>
  <c r="E367" i="16" s="1"/>
  <c r="CG295" i="16"/>
  <c r="CH296" i="16"/>
  <c r="CH297" i="16"/>
  <c r="CI298" i="16"/>
  <c r="Q300" i="16"/>
  <c r="Y300" i="16"/>
  <c r="AH301" i="16"/>
  <c r="CF303" i="16"/>
  <c r="CG304" i="16"/>
  <c r="F369" i="16"/>
  <c r="F337" i="16"/>
  <c r="N369" i="16"/>
  <c r="N337" i="16"/>
  <c r="CG303" i="16"/>
  <c r="I326" i="16"/>
  <c r="G330" i="16"/>
  <c r="CG293" i="16"/>
  <c r="AE295" i="16"/>
  <c r="CI295" i="16"/>
  <c r="CJ296" i="16"/>
  <c r="CJ297" i="16"/>
  <c r="CC298" i="16"/>
  <c r="S300" i="16"/>
  <c r="T301" i="16"/>
  <c r="AB301" i="16"/>
  <c r="AJ301" i="16"/>
  <c r="U302" i="16"/>
  <c r="AC302" i="16"/>
  <c r="AK302" i="16"/>
  <c r="CG302" i="16"/>
  <c r="V303" i="16"/>
  <c r="AD303" i="16"/>
  <c r="AL303" i="16"/>
  <c r="CH303" i="16"/>
  <c r="CI304" i="16"/>
  <c r="J326" i="16"/>
  <c r="H369" i="16"/>
  <c r="Y323" i="16"/>
  <c r="Z363" i="16"/>
  <c r="AH363" i="16"/>
  <c r="AB291" i="16"/>
  <c r="AJ291" i="16"/>
  <c r="AJ363" i="16" s="1"/>
  <c r="CF291" i="16"/>
  <c r="CG292" i="16"/>
  <c r="CH293" i="16"/>
  <c r="AF295" i="16"/>
  <c r="CJ295" i="16"/>
  <c r="CC296" i="16"/>
  <c r="CC297" i="16"/>
  <c r="CD298" i="16"/>
  <c r="S299" i="16"/>
  <c r="T300" i="16"/>
  <c r="AB300" i="16"/>
  <c r="AJ300" i="16"/>
  <c r="CF300" i="16"/>
  <c r="U301" i="16"/>
  <c r="AC301" i="16"/>
  <c r="AK301" i="16"/>
  <c r="CG301" i="16"/>
  <c r="V302" i="16"/>
  <c r="AD302" i="16"/>
  <c r="AL302" i="16"/>
  <c r="CH302" i="16"/>
  <c r="O303" i="16"/>
  <c r="W303" i="16"/>
  <c r="AE303" i="16"/>
  <c r="CI303" i="16"/>
  <c r="AF304" i="16"/>
  <c r="CJ304" i="16"/>
  <c r="C325" i="16"/>
  <c r="C326" i="16" s="1"/>
  <c r="K325" i="16"/>
  <c r="K326" i="16" s="1"/>
  <c r="I369" i="16"/>
  <c r="I337" i="16"/>
  <c r="Z323" i="16"/>
  <c r="S363" i="16"/>
  <c r="AA363" i="16"/>
  <c r="AI363" i="16"/>
  <c r="BW363" i="16"/>
  <c r="AC291" i="16"/>
  <c r="AC363" i="16" s="1"/>
  <c r="AK291" i="16"/>
  <c r="AK363" i="16" s="1"/>
  <c r="AG295" i="16"/>
  <c r="CC295" i="16"/>
  <c r="AC300" i="16"/>
  <c r="AK300" i="16"/>
  <c r="AD301" i="16"/>
  <c r="AL301" i="16"/>
  <c r="O302" i="16"/>
  <c r="AE302" i="16"/>
  <c r="P303" i="16"/>
  <c r="AF303" i="16"/>
  <c r="AG304" i="16"/>
  <c r="CC304" i="16"/>
  <c r="D326" i="16"/>
  <c r="J369" i="16"/>
  <c r="J337" i="16"/>
  <c r="M330" i="16"/>
  <c r="BZ366" i="16"/>
  <c r="CA366" i="16"/>
  <c r="CB366" i="16"/>
  <c r="BW366" i="16"/>
  <c r="BX366" i="16"/>
  <c r="D343" i="16"/>
  <c r="D369" i="16" s="1"/>
  <c r="L343" i="16"/>
  <c r="L369" i="16" s="1"/>
  <c r="BY366" i="16"/>
  <c r="F351" i="16"/>
  <c r="N351" i="16"/>
  <c r="G351" i="16"/>
  <c r="I355" i="16"/>
  <c r="D355" i="16"/>
  <c r="L355" i="16"/>
  <c r="I260" i="7"/>
  <c r="I259" i="7"/>
  <c r="I258" i="7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R17" i="14"/>
  <c r="R18" i="14"/>
  <c r="R19" i="14"/>
  <c r="R20" i="14"/>
  <c r="R21" i="14"/>
  <c r="F22" i="14"/>
  <c r="F131" i="14" s="1"/>
  <c r="F133" i="14" s="1"/>
  <c r="F528" i="14" s="1"/>
  <c r="H22" i="14"/>
  <c r="J22" i="14"/>
  <c r="L22" i="14"/>
  <c r="N22" i="14"/>
  <c r="P22" i="14"/>
  <c r="T22" i="14"/>
  <c r="R25" i="14"/>
  <c r="R26" i="14"/>
  <c r="R27" i="14"/>
  <c r="R28" i="14"/>
  <c r="R29" i="14"/>
  <c r="F30" i="14"/>
  <c r="H30" i="14"/>
  <c r="J30" i="14"/>
  <c r="L30" i="14"/>
  <c r="N30" i="14"/>
  <c r="P30" i="14"/>
  <c r="T30" i="14"/>
  <c r="R33" i="14"/>
  <c r="R34" i="14"/>
  <c r="R38" i="14" s="1"/>
  <c r="R35" i="14"/>
  <c r="R36" i="14"/>
  <c r="R37" i="14"/>
  <c r="F38" i="14"/>
  <c r="H38" i="14"/>
  <c r="J38" i="14"/>
  <c r="L38" i="14"/>
  <c r="N38" i="14"/>
  <c r="P38" i="14"/>
  <c r="T38" i="14"/>
  <c r="R41" i="14"/>
  <c r="R42" i="14"/>
  <c r="R43" i="14"/>
  <c r="R44" i="14"/>
  <c r="R45" i="14"/>
  <c r="F46" i="14"/>
  <c r="H46" i="14"/>
  <c r="J46" i="14"/>
  <c r="L46" i="14"/>
  <c r="N46" i="14"/>
  <c r="P46" i="14"/>
  <c r="T46" i="14"/>
  <c r="R49" i="14"/>
  <c r="R50" i="14"/>
  <c r="R51" i="14"/>
  <c r="R52" i="14"/>
  <c r="R53" i="14"/>
  <c r="F54" i="14"/>
  <c r="H54" i="14"/>
  <c r="J54" i="14"/>
  <c r="L54" i="14"/>
  <c r="N54" i="14"/>
  <c r="P54" i="14"/>
  <c r="T54" i="14"/>
  <c r="A58" i="14"/>
  <c r="F58" i="14"/>
  <c r="T58" i="14"/>
  <c r="T115" i="14" s="1"/>
  <c r="T172" i="14" s="1"/>
  <c r="T229" i="14" s="1"/>
  <c r="T286" i="14" s="1"/>
  <c r="T343" i="14" s="1"/>
  <c r="T400" i="14" s="1"/>
  <c r="T457" i="14" s="1"/>
  <c r="T514" i="14" s="1"/>
  <c r="A59" i="14"/>
  <c r="E59" i="14"/>
  <c r="F59" i="14"/>
  <c r="R59" i="14"/>
  <c r="F60" i="14"/>
  <c r="Q60" i="14"/>
  <c r="R60" i="14"/>
  <c r="A61" i="14"/>
  <c r="F61" i="14"/>
  <c r="Q61" i="14"/>
  <c r="R61" i="14"/>
  <c r="F62" i="14"/>
  <c r="Q62" i="14"/>
  <c r="R62" i="14"/>
  <c r="R63" i="14"/>
  <c r="A64" i="14"/>
  <c r="F64" i="14"/>
  <c r="H64" i="14"/>
  <c r="R64" i="14"/>
  <c r="A71" i="14"/>
  <c r="A72" i="14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R72" i="14"/>
  <c r="R73" i="14"/>
  <c r="R74" i="14"/>
  <c r="R75" i="14"/>
  <c r="F76" i="14"/>
  <c r="H76" i="14"/>
  <c r="J76" i="14"/>
  <c r="L76" i="14"/>
  <c r="N76" i="14"/>
  <c r="P76" i="14"/>
  <c r="T76" i="14"/>
  <c r="R79" i="14"/>
  <c r="R80" i="14"/>
  <c r="R81" i="14"/>
  <c r="R82" i="14"/>
  <c r="F83" i="14"/>
  <c r="H83" i="14"/>
  <c r="J83" i="14"/>
  <c r="L83" i="14"/>
  <c r="N83" i="14"/>
  <c r="P83" i="14"/>
  <c r="T83" i="14"/>
  <c r="R86" i="14"/>
  <c r="R87" i="14"/>
  <c r="R88" i="14"/>
  <c r="R89" i="14"/>
  <c r="F90" i="14"/>
  <c r="H90" i="14"/>
  <c r="J90" i="14"/>
  <c r="L90" i="14"/>
  <c r="N90" i="14"/>
  <c r="N131" i="14" s="1"/>
  <c r="N133" i="14" s="1"/>
  <c r="P90" i="14"/>
  <c r="T90" i="14"/>
  <c r="R93" i="14"/>
  <c r="R94" i="14"/>
  <c r="R95" i="14"/>
  <c r="R96" i="14"/>
  <c r="F97" i="14"/>
  <c r="H97" i="14"/>
  <c r="J97" i="14"/>
  <c r="L97" i="14"/>
  <c r="N97" i="14"/>
  <c r="P97" i="14"/>
  <c r="T97" i="14"/>
  <c r="R100" i="14"/>
  <c r="R101" i="14"/>
  <c r="R102" i="14"/>
  <c r="R103" i="14"/>
  <c r="F104" i="14"/>
  <c r="H104" i="14"/>
  <c r="J104" i="14"/>
  <c r="L104" i="14"/>
  <c r="N104" i="14"/>
  <c r="P104" i="14"/>
  <c r="T104" i="14"/>
  <c r="R107" i="14"/>
  <c r="R108" i="14"/>
  <c r="R109" i="14"/>
  <c r="R110" i="14"/>
  <c r="F111" i="14"/>
  <c r="H111" i="14"/>
  <c r="J111" i="14"/>
  <c r="L111" i="14"/>
  <c r="N111" i="14"/>
  <c r="P111" i="14"/>
  <c r="T111" i="14"/>
  <c r="A114" i="14"/>
  <c r="R114" i="14"/>
  <c r="A115" i="14"/>
  <c r="F115" i="14"/>
  <c r="A116" i="14"/>
  <c r="E116" i="14"/>
  <c r="F116" i="14"/>
  <c r="R116" i="14"/>
  <c r="F117" i="14"/>
  <c r="Q117" i="14"/>
  <c r="R117" i="14"/>
  <c r="A118" i="14"/>
  <c r="F118" i="14"/>
  <c r="Q118" i="14"/>
  <c r="R118" i="14"/>
  <c r="F119" i="14"/>
  <c r="Q119" i="14"/>
  <c r="R119" i="14"/>
  <c r="R120" i="14"/>
  <c r="A121" i="14"/>
  <c r="F121" i="14"/>
  <c r="H121" i="14"/>
  <c r="R121" i="14"/>
  <c r="A128" i="14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R128" i="14"/>
  <c r="R129" i="14"/>
  <c r="L131" i="14"/>
  <c r="L133" i="14" s="1"/>
  <c r="L528" i="14" s="1"/>
  <c r="R138" i="14"/>
  <c r="R139" i="14"/>
  <c r="R140" i="14"/>
  <c r="R143" i="14" s="1"/>
  <c r="R141" i="14"/>
  <c r="R142" i="14"/>
  <c r="F143" i="14"/>
  <c r="H143" i="14"/>
  <c r="J143" i="14"/>
  <c r="L143" i="14"/>
  <c r="N143" i="14"/>
  <c r="P143" i="14"/>
  <c r="T143" i="14"/>
  <c r="R146" i="14"/>
  <c r="R147" i="14"/>
  <c r="R148" i="14"/>
  <c r="R149" i="14"/>
  <c r="R150" i="14"/>
  <c r="F151" i="14"/>
  <c r="H151" i="14"/>
  <c r="J151" i="14"/>
  <c r="L151" i="14"/>
  <c r="N151" i="14"/>
  <c r="P151" i="14"/>
  <c r="T151" i="14"/>
  <c r="R154" i="14"/>
  <c r="R155" i="14"/>
  <c r="R156" i="14"/>
  <c r="R157" i="14"/>
  <c r="R158" i="14"/>
  <c r="F159" i="14"/>
  <c r="F169" i="14" s="1"/>
  <c r="H159" i="14"/>
  <c r="J159" i="14"/>
  <c r="L159" i="14"/>
  <c r="N159" i="14"/>
  <c r="P159" i="14"/>
  <c r="T159" i="14"/>
  <c r="R162" i="14"/>
  <c r="R163" i="14"/>
  <c r="R164" i="14"/>
  <c r="R165" i="14"/>
  <c r="R166" i="14"/>
  <c r="F167" i="14"/>
  <c r="H167" i="14"/>
  <c r="J167" i="14"/>
  <c r="L167" i="14"/>
  <c r="N167" i="14"/>
  <c r="N169" i="14" s="1"/>
  <c r="P167" i="14"/>
  <c r="T167" i="14"/>
  <c r="A171" i="14"/>
  <c r="R171" i="14"/>
  <c r="A172" i="14"/>
  <c r="F172" i="14"/>
  <c r="A173" i="14"/>
  <c r="E173" i="14"/>
  <c r="F173" i="14"/>
  <c r="R173" i="14"/>
  <c r="F174" i="14"/>
  <c r="Q174" i="14"/>
  <c r="R174" i="14"/>
  <c r="A175" i="14"/>
  <c r="F175" i="14"/>
  <c r="Q175" i="14"/>
  <c r="R175" i="14"/>
  <c r="F176" i="14"/>
  <c r="Q176" i="14"/>
  <c r="R176" i="14"/>
  <c r="R177" i="14"/>
  <c r="A178" i="14"/>
  <c r="F178" i="14"/>
  <c r="H178" i="14"/>
  <c r="R178" i="14"/>
  <c r="A185" i="14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R187" i="14"/>
  <c r="R188" i="14"/>
  <c r="R189" i="14"/>
  <c r="R190" i="14"/>
  <c r="R191" i="14"/>
  <c r="F192" i="14"/>
  <c r="H192" i="14"/>
  <c r="H261" i="14" s="1"/>
  <c r="J192" i="14"/>
  <c r="L192" i="14"/>
  <c r="N192" i="14"/>
  <c r="N261" i="14" s="1"/>
  <c r="P192" i="14"/>
  <c r="T192" i="14"/>
  <c r="R195" i="14"/>
  <c r="R196" i="14"/>
  <c r="R197" i="14"/>
  <c r="R198" i="14"/>
  <c r="R199" i="14"/>
  <c r="F200" i="14"/>
  <c r="H200" i="14"/>
  <c r="J200" i="14"/>
  <c r="L200" i="14"/>
  <c r="N200" i="14"/>
  <c r="P200" i="14"/>
  <c r="P261" i="14" s="1"/>
  <c r="T200" i="14"/>
  <c r="R203" i="14"/>
  <c r="R204" i="14"/>
  <c r="R205" i="14"/>
  <c r="R206" i="14"/>
  <c r="R207" i="14"/>
  <c r="F208" i="14"/>
  <c r="H208" i="14"/>
  <c r="J208" i="14"/>
  <c r="L208" i="14"/>
  <c r="N208" i="14"/>
  <c r="P208" i="14"/>
  <c r="T208" i="14"/>
  <c r="R211" i="14"/>
  <c r="R212" i="14"/>
  <c r="R213" i="14"/>
  <c r="R214" i="14"/>
  <c r="R215" i="14"/>
  <c r="F216" i="14"/>
  <c r="H216" i="14"/>
  <c r="J216" i="14"/>
  <c r="L216" i="14"/>
  <c r="N216" i="14"/>
  <c r="P216" i="14"/>
  <c r="T216" i="14"/>
  <c r="R219" i="14"/>
  <c r="R220" i="14"/>
  <c r="R221" i="14"/>
  <c r="R222" i="14"/>
  <c r="R223" i="14"/>
  <c r="F224" i="14"/>
  <c r="H224" i="14"/>
  <c r="J224" i="14"/>
  <c r="L224" i="14"/>
  <c r="N224" i="14"/>
  <c r="P224" i="14"/>
  <c r="T224" i="14"/>
  <c r="A228" i="14"/>
  <c r="R228" i="14"/>
  <c r="A229" i="14"/>
  <c r="F229" i="14"/>
  <c r="A230" i="14"/>
  <c r="E230" i="14"/>
  <c r="F230" i="14"/>
  <c r="R230" i="14"/>
  <c r="F231" i="14"/>
  <c r="Q231" i="14"/>
  <c r="R231" i="14"/>
  <c r="A232" i="14"/>
  <c r="F232" i="14"/>
  <c r="Q232" i="14"/>
  <c r="R232" i="14"/>
  <c r="F233" i="14"/>
  <c r="Q233" i="14"/>
  <c r="R233" i="14"/>
  <c r="R234" i="14"/>
  <c r="A235" i="14"/>
  <c r="F235" i="14"/>
  <c r="H235" i="14"/>
  <c r="R235" i="14"/>
  <c r="A242" i="14"/>
  <c r="A243" i="14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R243" i="14"/>
  <c r="R244" i="14"/>
  <c r="R248" i="14" s="1"/>
  <c r="R245" i="14"/>
  <c r="R246" i="14"/>
  <c r="R247" i="14"/>
  <c r="F248" i="14"/>
  <c r="H248" i="14"/>
  <c r="J248" i="14"/>
  <c r="L248" i="14"/>
  <c r="N248" i="14"/>
  <c r="P248" i="14"/>
  <c r="T248" i="14"/>
  <c r="R251" i="14"/>
  <c r="R252" i="14"/>
  <c r="R253" i="14"/>
  <c r="R254" i="14"/>
  <c r="R255" i="14"/>
  <c r="F256" i="14"/>
  <c r="H256" i="14"/>
  <c r="J256" i="14"/>
  <c r="L256" i="14"/>
  <c r="N256" i="14"/>
  <c r="P256" i="14"/>
  <c r="T256" i="14"/>
  <c r="R258" i="14"/>
  <c r="R259" i="14"/>
  <c r="R267" i="14"/>
  <c r="R268" i="14"/>
  <c r="R269" i="14"/>
  <c r="R270" i="14"/>
  <c r="R271" i="14"/>
  <c r="F272" i="14"/>
  <c r="H272" i="14"/>
  <c r="J272" i="14"/>
  <c r="L272" i="14"/>
  <c r="N272" i="14"/>
  <c r="P272" i="14"/>
  <c r="T272" i="14"/>
  <c r="R275" i="14"/>
  <c r="R276" i="14"/>
  <c r="R277" i="14"/>
  <c r="R278" i="14"/>
  <c r="R279" i="14"/>
  <c r="F280" i="14"/>
  <c r="H280" i="14"/>
  <c r="J280" i="14"/>
  <c r="L280" i="14"/>
  <c r="N280" i="14"/>
  <c r="P280" i="14"/>
  <c r="T280" i="14"/>
  <c r="A285" i="14"/>
  <c r="R285" i="14"/>
  <c r="A286" i="14"/>
  <c r="F286" i="14"/>
  <c r="A287" i="14"/>
  <c r="E287" i="14"/>
  <c r="F287" i="14"/>
  <c r="R287" i="14"/>
  <c r="F288" i="14"/>
  <c r="Q288" i="14"/>
  <c r="R288" i="14"/>
  <c r="A289" i="14"/>
  <c r="F289" i="14"/>
  <c r="Q289" i="14"/>
  <c r="R289" i="14"/>
  <c r="F290" i="14"/>
  <c r="Q290" i="14"/>
  <c r="R290" i="14"/>
  <c r="R291" i="14"/>
  <c r="A292" i="14"/>
  <c r="F292" i="14"/>
  <c r="H292" i="14"/>
  <c r="R292" i="14"/>
  <c r="A299" i="14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R300" i="14"/>
  <c r="R301" i="14"/>
  <c r="R302" i="14"/>
  <c r="R303" i="14"/>
  <c r="R304" i="14"/>
  <c r="F305" i="14"/>
  <c r="H305" i="14"/>
  <c r="J305" i="14"/>
  <c r="L305" i="14"/>
  <c r="N305" i="14"/>
  <c r="P305" i="14"/>
  <c r="T305" i="14"/>
  <c r="T340" i="14" s="1"/>
  <c r="R308" i="14"/>
  <c r="R309" i="14"/>
  <c r="R310" i="14"/>
  <c r="R313" i="14" s="1"/>
  <c r="R311" i="14"/>
  <c r="R312" i="14"/>
  <c r="F313" i="14"/>
  <c r="H313" i="14"/>
  <c r="J313" i="14"/>
  <c r="J340" i="14" s="1"/>
  <c r="L313" i="14"/>
  <c r="N313" i="14"/>
  <c r="P313" i="14"/>
  <c r="T313" i="14"/>
  <c r="R316" i="14"/>
  <c r="R317" i="14"/>
  <c r="R318" i="14"/>
  <c r="R319" i="14"/>
  <c r="R321" i="14" s="1"/>
  <c r="R320" i="14"/>
  <c r="F321" i="14"/>
  <c r="H321" i="14"/>
  <c r="J321" i="14"/>
  <c r="L321" i="14"/>
  <c r="N321" i="14"/>
  <c r="P321" i="14"/>
  <c r="T321" i="14"/>
  <c r="R324" i="14"/>
  <c r="R325" i="14"/>
  <c r="R326" i="14"/>
  <c r="R327" i="14"/>
  <c r="R328" i="14"/>
  <c r="F329" i="14"/>
  <c r="H329" i="14"/>
  <c r="J329" i="14"/>
  <c r="L329" i="14"/>
  <c r="N329" i="14"/>
  <c r="P329" i="14"/>
  <c r="T329" i="14"/>
  <c r="R332" i="14"/>
  <c r="R333" i="14"/>
  <c r="R334" i="14"/>
  <c r="R335" i="14"/>
  <c r="R336" i="14"/>
  <c r="F337" i="14"/>
  <c r="H337" i="14"/>
  <c r="J337" i="14"/>
  <c r="L337" i="14"/>
  <c r="N337" i="14"/>
  <c r="P337" i="14"/>
  <c r="T337" i="14"/>
  <c r="R339" i="14"/>
  <c r="A342" i="14"/>
  <c r="R342" i="14"/>
  <c r="A343" i="14"/>
  <c r="F343" i="14"/>
  <c r="A344" i="14"/>
  <c r="E344" i="14"/>
  <c r="F344" i="14"/>
  <c r="R344" i="14"/>
  <c r="F345" i="14"/>
  <c r="Q345" i="14"/>
  <c r="R345" i="14"/>
  <c r="A346" i="14"/>
  <c r="F346" i="14"/>
  <c r="Q346" i="14"/>
  <c r="R346" i="14"/>
  <c r="F347" i="14"/>
  <c r="Q347" i="14"/>
  <c r="R347" i="14"/>
  <c r="R348" i="14"/>
  <c r="A349" i="14"/>
  <c r="F349" i="14"/>
  <c r="H349" i="14"/>
  <c r="R349" i="14"/>
  <c r="A356" i="14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R357" i="14"/>
  <c r="R358" i="14"/>
  <c r="R359" i="14"/>
  <c r="R360" i="14"/>
  <c r="F361" i="14"/>
  <c r="H361" i="14"/>
  <c r="J361" i="14"/>
  <c r="L361" i="14"/>
  <c r="N361" i="14"/>
  <c r="P361" i="14"/>
  <c r="T361" i="14"/>
  <c r="R364" i="14"/>
  <c r="R365" i="14"/>
  <c r="R366" i="14"/>
  <c r="R367" i="14"/>
  <c r="F368" i="14"/>
  <c r="H368" i="14"/>
  <c r="J368" i="14"/>
  <c r="L368" i="14"/>
  <c r="N368" i="14"/>
  <c r="P368" i="14"/>
  <c r="T368" i="14"/>
  <c r="R371" i="14"/>
  <c r="R372" i="14"/>
  <c r="R373" i="14"/>
  <c r="R374" i="14"/>
  <c r="R375" i="14"/>
  <c r="R376" i="14"/>
  <c r="F377" i="14"/>
  <c r="H377" i="14"/>
  <c r="J377" i="14"/>
  <c r="L377" i="14"/>
  <c r="N377" i="14"/>
  <c r="P377" i="14"/>
  <c r="T377" i="14"/>
  <c r="R384" i="14"/>
  <c r="R385" i="14"/>
  <c r="R386" i="14"/>
  <c r="R387" i="14"/>
  <c r="R388" i="14"/>
  <c r="R389" i="14"/>
  <c r="R390" i="14"/>
  <c r="R391" i="14"/>
  <c r="R392" i="14"/>
  <c r="R393" i="14"/>
  <c r="R394" i="14"/>
  <c r="F395" i="14"/>
  <c r="H395" i="14"/>
  <c r="J395" i="14"/>
  <c r="J534" i="14" s="1"/>
  <c r="L395" i="14"/>
  <c r="N395" i="14"/>
  <c r="P395" i="14"/>
  <c r="P534" i="14" s="1"/>
  <c r="T395" i="14"/>
  <c r="A399" i="14"/>
  <c r="R399" i="14"/>
  <c r="A400" i="14"/>
  <c r="F400" i="14"/>
  <c r="A401" i="14"/>
  <c r="E401" i="14"/>
  <c r="F401" i="14"/>
  <c r="R401" i="14"/>
  <c r="F402" i="14"/>
  <c r="Q402" i="14"/>
  <c r="R402" i="14"/>
  <c r="A403" i="14"/>
  <c r="F403" i="14"/>
  <c r="Q403" i="14"/>
  <c r="R403" i="14"/>
  <c r="F404" i="14"/>
  <c r="Q404" i="14"/>
  <c r="R404" i="14"/>
  <c r="R405" i="14"/>
  <c r="A406" i="14"/>
  <c r="F406" i="14"/>
  <c r="H406" i="14"/>
  <c r="R406" i="14"/>
  <c r="A413" i="14"/>
  <c r="A414" i="14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R415" i="14"/>
  <c r="R430" i="14" s="1"/>
  <c r="R536" i="14" s="1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F430" i="14"/>
  <c r="H430" i="14"/>
  <c r="H536" i="14" s="1"/>
  <c r="J430" i="14"/>
  <c r="J536" i="14" s="1"/>
  <c r="L430" i="14"/>
  <c r="N430" i="14"/>
  <c r="P430" i="14"/>
  <c r="T430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F452" i="14"/>
  <c r="F538" i="14" s="1"/>
  <c r="H452" i="14"/>
  <c r="H538" i="14" s="1"/>
  <c r="J452" i="14"/>
  <c r="L452" i="14"/>
  <c r="N452" i="14"/>
  <c r="P452" i="14"/>
  <c r="P538" i="14" s="1"/>
  <c r="T452" i="14"/>
  <c r="A456" i="14"/>
  <c r="R456" i="14"/>
  <c r="A457" i="14"/>
  <c r="F457" i="14"/>
  <c r="A458" i="14"/>
  <c r="E458" i="14"/>
  <c r="F458" i="14"/>
  <c r="R458" i="14"/>
  <c r="F459" i="14"/>
  <c r="Q459" i="14"/>
  <c r="R459" i="14"/>
  <c r="A460" i="14"/>
  <c r="F460" i="14"/>
  <c r="Q460" i="14"/>
  <c r="R460" i="14"/>
  <c r="F461" i="14"/>
  <c r="Q461" i="14"/>
  <c r="R461" i="14"/>
  <c r="R462" i="14"/>
  <c r="A463" i="14"/>
  <c r="F463" i="14"/>
  <c r="H463" i="14"/>
  <c r="R463" i="14"/>
  <c r="A470" i="14"/>
  <c r="A471" i="14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R471" i="14"/>
  <c r="R472" i="14"/>
  <c r="R473" i="14"/>
  <c r="R474" i="14"/>
  <c r="R476" i="14" s="1"/>
  <c r="R475" i="14"/>
  <c r="F476" i="14"/>
  <c r="F542" i="14" s="1"/>
  <c r="H476" i="14"/>
  <c r="H542" i="14" s="1"/>
  <c r="J476" i="14"/>
  <c r="L476" i="14"/>
  <c r="N476" i="14"/>
  <c r="P476" i="14"/>
  <c r="T476" i="14"/>
  <c r="R479" i="14"/>
  <c r="R482" i="14" s="1"/>
  <c r="R544" i="14" s="1"/>
  <c r="R480" i="14"/>
  <c r="R481" i="14"/>
  <c r="F482" i="14"/>
  <c r="H482" i="14"/>
  <c r="J482" i="14"/>
  <c r="L482" i="14"/>
  <c r="N482" i="14"/>
  <c r="P482" i="14"/>
  <c r="P544" i="14" s="1"/>
  <c r="T482" i="14"/>
  <c r="R485" i="14"/>
  <c r="R486" i="14"/>
  <c r="R487" i="14"/>
  <c r="R488" i="14"/>
  <c r="R489" i="14" s="1"/>
  <c r="R546" i="14" s="1"/>
  <c r="F489" i="14"/>
  <c r="H489" i="14"/>
  <c r="H546" i="14" s="1"/>
  <c r="J489" i="14"/>
  <c r="J546" i="14" s="1"/>
  <c r="L489" i="14"/>
  <c r="N489" i="14"/>
  <c r="P489" i="14"/>
  <c r="P546" i="14" s="1"/>
  <c r="T489" i="14"/>
  <c r="R492" i="14"/>
  <c r="R494" i="14" s="1"/>
  <c r="R548" i="14" s="1"/>
  <c r="R493" i="14"/>
  <c r="F494" i="14"/>
  <c r="F548" i="14" s="1"/>
  <c r="H494" i="14"/>
  <c r="J494" i="14"/>
  <c r="L494" i="14"/>
  <c r="L548" i="14" s="1"/>
  <c r="N494" i="14"/>
  <c r="P494" i="14"/>
  <c r="T494" i="14"/>
  <c r="T548" i="14" s="1"/>
  <c r="R499" i="14"/>
  <c r="R502" i="14" s="1"/>
  <c r="R552" i="14" s="1"/>
  <c r="R500" i="14"/>
  <c r="R501" i="14"/>
  <c r="F502" i="14"/>
  <c r="F552" i="14" s="1"/>
  <c r="H502" i="14"/>
  <c r="J502" i="14"/>
  <c r="L502" i="14"/>
  <c r="L552" i="14" s="1"/>
  <c r="N502" i="14"/>
  <c r="N552" i="14" s="1"/>
  <c r="P502" i="14"/>
  <c r="P552" i="14" s="1"/>
  <c r="T502" i="14"/>
  <c r="R504" i="14"/>
  <c r="R505" i="14"/>
  <c r="R556" i="14" s="1"/>
  <c r="R507" i="14"/>
  <c r="F508" i="14"/>
  <c r="F509" i="14" s="1"/>
  <c r="F558" i="14" s="1"/>
  <c r="H508" i="14"/>
  <c r="R508" i="14" s="1"/>
  <c r="T508" i="14" s="1"/>
  <c r="T509" i="14" s="1"/>
  <c r="T558" i="14" s="1"/>
  <c r="H509" i="14"/>
  <c r="J509" i="14"/>
  <c r="L509" i="14"/>
  <c r="N509" i="14"/>
  <c r="P509" i="14"/>
  <c r="P558" i="14" s="1"/>
  <c r="A513" i="14"/>
  <c r="R513" i="14"/>
  <c r="A514" i="14"/>
  <c r="F514" i="14"/>
  <c r="A515" i="14"/>
  <c r="E515" i="14"/>
  <c r="F515" i="14"/>
  <c r="R515" i="14"/>
  <c r="F516" i="14"/>
  <c r="Q516" i="14"/>
  <c r="R516" i="14"/>
  <c r="A517" i="14"/>
  <c r="F517" i="14"/>
  <c r="Q517" i="14"/>
  <c r="R517" i="14"/>
  <c r="F518" i="14"/>
  <c r="Q518" i="14"/>
  <c r="R518" i="14"/>
  <c r="R519" i="14"/>
  <c r="A520" i="14"/>
  <c r="F520" i="14"/>
  <c r="H520" i="14"/>
  <c r="R520" i="14"/>
  <c r="A527" i="14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F534" i="14"/>
  <c r="H534" i="14"/>
  <c r="L534" i="14"/>
  <c r="N534" i="14"/>
  <c r="T534" i="14"/>
  <c r="F536" i="14"/>
  <c r="L536" i="14"/>
  <c r="N536" i="14"/>
  <c r="P536" i="14"/>
  <c r="T536" i="14"/>
  <c r="J538" i="14"/>
  <c r="L538" i="14"/>
  <c r="N538" i="14"/>
  <c r="T538" i="14"/>
  <c r="J542" i="14"/>
  <c r="L542" i="14"/>
  <c r="N542" i="14"/>
  <c r="P542" i="14"/>
  <c r="T542" i="14"/>
  <c r="H544" i="14"/>
  <c r="J544" i="14"/>
  <c r="L544" i="14"/>
  <c r="N544" i="14"/>
  <c r="T544" i="14"/>
  <c r="F546" i="14"/>
  <c r="L546" i="14"/>
  <c r="N546" i="14"/>
  <c r="T546" i="14"/>
  <c r="H548" i="14"/>
  <c r="J548" i="14"/>
  <c r="N548" i="14"/>
  <c r="P548" i="14"/>
  <c r="H552" i="14"/>
  <c r="J552" i="14"/>
  <c r="T552" i="14"/>
  <c r="F554" i="14"/>
  <c r="H554" i="14"/>
  <c r="J554" i="14"/>
  <c r="L554" i="14"/>
  <c r="N554" i="14"/>
  <c r="P554" i="14"/>
  <c r="R554" i="14"/>
  <c r="T554" i="14"/>
  <c r="F556" i="14"/>
  <c r="H556" i="14"/>
  <c r="J556" i="14"/>
  <c r="L556" i="14"/>
  <c r="N556" i="14"/>
  <c r="P556" i="14"/>
  <c r="T556" i="14"/>
  <c r="H558" i="14"/>
  <c r="J558" i="14"/>
  <c r="L558" i="14"/>
  <c r="N558" i="14"/>
  <c r="A570" i="14"/>
  <c r="R570" i="14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P17" i="13"/>
  <c r="P18" i="13"/>
  <c r="P19" i="13"/>
  <c r="P20" i="13"/>
  <c r="P21" i="13"/>
  <c r="H22" i="13"/>
  <c r="H131" i="13" s="1"/>
  <c r="H133" i="13" s="1"/>
  <c r="H528" i="13" s="1"/>
  <c r="J22" i="13"/>
  <c r="L22" i="13"/>
  <c r="N22" i="13"/>
  <c r="R22" i="13"/>
  <c r="P25" i="13"/>
  <c r="P26" i="13"/>
  <c r="P27" i="13"/>
  <c r="P28" i="13"/>
  <c r="P29" i="13"/>
  <c r="H30" i="13"/>
  <c r="J30" i="13"/>
  <c r="L30" i="13"/>
  <c r="N30" i="13"/>
  <c r="R30" i="13"/>
  <c r="P33" i="13"/>
  <c r="P34" i="13"/>
  <c r="P38" i="13" s="1"/>
  <c r="P35" i="13"/>
  <c r="P36" i="13"/>
  <c r="P37" i="13"/>
  <c r="H38" i="13"/>
  <c r="J38" i="13"/>
  <c r="L38" i="13"/>
  <c r="N38" i="13"/>
  <c r="R38" i="13"/>
  <c r="R131" i="13" s="1"/>
  <c r="R133" i="13" s="1"/>
  <c r="R528" i="13" s="1"/>
  <c r="P41" i="13"/>
  <c r="P46" i="13" s="1"/>
  <c r="P42" i="13"/>
  <c r="P43" i="13"/>
  <c r="P44" i="13"/>
  <c r="P45" i="13"/>
  <c r="H46" i="13"/>
  <c r="J46" i="13"/>
  <c r="L46" i="13"/>
  <c r="N46" i="13"/>
  <c r="R46" i="13"/>
  <c r="P49" i="13"/>
  <c r="P50" i="13"/>
  <c r="P51" i="13"/>
  <c r="P52" i="13"/>
  <c r="P53" i="13"/>
  <c r="P54" i="13" s="1"/>
  <c r="H54" i="13"/>
  <c r="J54" i="13"/>
  <c r="L54" i="13"/>
  <c r="N54" i="13"/>
  <c r="R54" i="13"/>
  <c r="A58" i="13"/>
  <c r="G58" i="13"/>
  <c r="R58" i="13"/>
  <c r="R115" i="13" s="1"/>
  <c r="R172" i="13" s="1"/>
  <c r="R229" i="13" s="1"/>
  <c r="R286" i="13" s="1"/>
  <c r="R343" i="13" s="1"/>
  <c r="R400" i="13" s="1"/>
  <c r="R457" i="13" s="1"/>
  <c r="R514" i="13" s="1"/>
  <c r="A59" i="13"/>
  <c r="E59" i="13"/>
  <c r="F59" i="13"/>
  <c r="P59" i="13"/>
  <c r="F60" i="13"/>
  <c r="O60" i="13"/>
  <c r="P60" i="13"/>
  <c r="A61" i="13"/>
  <c r="F61" i="13"/>
  <c r="O61" i="13"/>
  <c r="P61" i="13"/>
  <c r="F62" i="13"/>
  <c r="O62" i="13"/>
  <c r="P62" i="13"/>
  <c r="P63" i="13"/>
  <c r="A64" i="13"/>
  <c r="F64" i="13"/>
  <c r="H64" i="13"/>
  <c r="P64" i="13"/>
  <c r="A71" i="13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P72" i="13"/>
  <c r="P73" i="13"/>
  <c r="P74" i="13"/>
  <c r="P75" i="13"/>
  <c r="H76" i="13"/>
  <c r="J76" i="13"/>
  <c r="L76" i="13"/>
  <c r="N76" i="13"/>
  <c r="R76" i="13"/>
  <c r="P79" i="13"/>
  <c r="P80" i="13"/>
  <c r="P83" i="13" s="1"/>
  <c r="P81" i="13"/>
  <c r="P82" i="13"/>
  <c r="H83" i="13"/>
  <c r="J83" i="13"/>
  <c r="L83" i="13"/>
  <c r="N83" i="13"/>
  <c r="R83" i="13"/>
  <c r="P86" i="13"/>
  <c r="P90" i="13" s="1"/>
  <c r="P87" i="13"/>
  <c r="P88" i="13"/>
  <c r="P89" i="13"/>
  <c r="H90" i="13"/>
  <c r="J90" i="13"/>
  <c r="L90" i="13"/>
  <c r="N90" i="13"/>
  <c r="R90" i="13"/>
  <c r="P93" i="13"/>
  <c r="P94" i="13"/>
  <c r="P95" i="13"/>
  <c r="P96" i="13"/>
  <c r="H97" i="13"/>
  <c r="J97" i="13"/>
  <c r="L97" i="13"/>
  <c r="N97" i="13"/>
  <c r="R97" i="13"/>
  <c r="P100" i="13"/>
  <c r="P101" i="13"/>
  <c r="P102" i="13"/>
  <c r="P103" i="13"/>
  <c r="H104" i="13"/>
  <c r="J104" i="13"/>
  <c r="L104" i="13"/>
  <c r="N104" i="13"/>
  <c r="R104" i="13"/>
  <c r="P107" i="13"/>
  <c r="P108" i="13"/>
  <c r="P109" i="13"/>
  <c r="P110" i="13"/>
  <c r="H111" i="13"/>
  <c r="J111" i="13"/>
  <c r="L111" i="13"/>
  <c r="N111" i="13"/>
  <c r="R111" i="13"/>
  <c r="A114" i="13"/>
  <c r="P114" i="13"/>
  <c r="A115" i="13"/>
  <c r="G115" i="13"/>
  <c r="A116" i="13"/>
  <c r="E116" i="13"/>
  <c r="F116" i="13"/>
  <c r="P116" i="13"/>
  <c r="F117" i="13"/>
  <c r="O117" i="13"/>
  <c r="P117" i="13"/>
  <c r="A118" i="13"/>
  <c r="F118" i="13"/>
  <c r="O118" i="13"/>
  <c r="P118" i="13"/>
  <c r="F119" i="13"/>
  <c r="O119" i="13"/>
  <c r="P119" i="13"/>
  <c r="P120" i="13"/>
  <c r="A121" i="13"/>
  <c r="F121" i="13"/>
  <c r="H121" i="13"/>
  <c r="P121" i="13"/>
  <c r="A128" i="13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P128" i="13"/>
  <c r="P129" i="13"/>
  <c r="P138" i="13"/>
  <c r="P139" i="13"/>
  <c r="P140" i="13"/>
  <c r="P141" i="13"/>
  <c r="P142" i="13"/>
  <c r="H143" i="13"/>
  <c r="J143" i="13"/>
  <c r="L143" i="13"/>
  <c r="L169" i="13" s="1"/>
  <c r="N143" i="13"/>
  <c r="R143" i="13"/>
  <c r="P146" i="13"/>
  <c r="P147" i="13"/>
  <c r="P148" i="13"/>
  <c r="P149" i="13"/>
  <c r="P150" i="13"/>
  <c r="H151" i="13"/>
  <c r="J151" i="13"/>
  <c r="L151" i="13"/>
  <c r="N151" i="13"/>
  <c r="R151" i="13"/>
  <c r="P154" i="13"/>
  <c r="P159" i="13" s="1"/>
  <c r="P155" i="13"/>
  <c r="P156" i="13"/>
  <c r="P157" i="13"/>
  <c r="P158" i="13"/>
  <c r="H159" i="13"/>
  <c r="J159" i="13"/>
  <c r="L159" i="13"/>
  <c r="N159" i="13"/>
  <c r="R159" i="13"/>
  <c r="P162" i="13"/>
  <c r="P163" i="13"/>
  <c r="P164" i="13"/>
  <c r="P165" i="13"/>
  <c r="P166" i="13"/>
  <c r="H167" i="13"/>
  <c r="J167" i="13"/>
  <c r="L167" i="13"/>
  <c r="N167" i="13"/>
  <c r="R167" i="13"/>
  <c r="J169" i="13"/>
  <c r="A171" i="13"/>
  <c r="P171" i="13"/>
  <c r="A172" i="13"/>
  <c r="G172" i="13"/>
  <c r="A173" i="13"/>
  <c r="E173" i="13"/>
  <c r="F173" i="13"/>
  <c r="P173" i="13"/>
  <c r="F174" i="13"/>
  <c r="O174" i="13"/>
  <c r="P174" i="13"/>
  <c r="A175" i="13"/>
  <c r="F175" i="13"/>
  <c r="O175" i="13"/>
  <c r="P175" i="13"/>
  <c r="F176" i="13"/>
  <c r="O176" i="13"/>
  <c r="P176" i="13"/>
  <c r="P177" i="13"/>
  <c r="A178" i="13"/>
  <c r="F178" i="13"/>
  <c r="H178" i="13"/>
  <c r="P178" i="13"/>
  <c r="A185" i="13"/>
  <c r="A186" i="13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P187" i="13"/>
  <c r="P188" i="13"/>
  <c r="P189" i="13"/>
  <c r="P190" i="13"/>
  <c r="P191" i="13"/>
  <c r="H192" i="13"/>
  <c r="J192" i="13"/>
  <c r="J261" i="13" s="1"/>
  <c r="J379" i="13" s="1"/>
  <c r="L192" i="13"/>
  <c r="N192" i="13"/>
  <c r="R192" i="13"/>
  <c r="P195" i="13"/>
  <c r="P200" i="13" s="1"/>
  <c r="P196" i="13"/>
  <c r="P197" i="13"/>
  <c r="P198" i="13"/>
  <c r="P199" i="13"/>
  <c r="H200" i="13"/>
  <c r="J200" i="13"/>
  <c r="L200" i="13"/>
  <c r="N200" i="13"/>
  <c r="R200" i="13"/>
  <c r="P203" i="13"/>
  <c r="P204" i="13"/>
  <c r="P205" i="13"/>
  <c r="P206" i="13"/>
  <c r="P207" i="13"/>
  <c r="H208" i="13"/>
  <c r="J208" i="13"/>
  <c r="L208" i="13"/>
  <c r="N208" i="13"/>
  <c r="R208" i="13"/>
  <c r="R261" i="13" s="1"/>
  <c r="P211" i="13"/>
  <c r="P216" i="13" s="1"/>
  <c r="P212" i="13"/>
  <c r="P213" i="13"/>
  <c r="P214" i="13"/>
  <c r="P215" i="13"/>
  <c r="H216" i="13"/>
  <c r="J216" i="13"/>
  <c r="L216" i="13"/>
  <c r="N216" i="13"/>
  <c r="R216" i="13"/>
  <c r="P219" i="13"/>
  <c r="P220" i="13"/>
  <c r="P221" i="13"/>
  <c r="P222" i="13"/>
  <c r="P223" i="13"/>
  <c r="H224" i="13"/>
  <c r="J224" i="13"/>
  <c r="L224" i="13"/>
  <c r="N224" i="13"/>
  <c r="R224" i="13"/>
  <c r="A228" i="13"/>
  <c r="P228" i="13"/>
  <c r="A229" i="13"/>
  <c r="G229" i="13"/>
  <c r="A230" i="13"/>
  <c r="E230" i="13"/>
  <c r="F230" i="13"/>
  <c r="P230" i="13"/>
  <c r="F231" i="13"/>
  <c r="O231" i="13"/>
  <c r="P231" i="13"/>
  <c r="A232" i="13"/>
  <c r="F232" i="13"/>
  <c r="O232" i="13"/>
  <c r="P232" i="13"/>
  <c r="F233" i="13"/>
  <c r="O233" i="13"/>
  <c r="P233" i="13"/>
  <c r="P234" i="13"/>
  <c r="A235" i="13"/>
  <c r="F235" i="13"/>
  <c r="H235" i="13"/>
  <c r="P235" i="13"/>
  <c r="A242" i="13"/>
  <c r="A243" i="13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P243" i="13"/>
  <c r="P244" i="13"/>
  <c r="P245" i="13"/>
  <c r="P246" i="13"/>
  <c r="P247" i="13"/>
  <c r="H248" i="13"/>
  <c r="J248" i="13"/>
  <c r="L248" i="13"/>
  <c r="N248" i="13"/>
  <c r="R248" i="13"/>
  <c r="P251" i="13"/>
  <c r="P256" i="13" s="1"/>
  <c r="P252" i="13"/>
  <c r="P253" i="13"/>
  <c r="P254" i="13"/>
  <c r="P255" i="13"/>
  <c r="H256" i="13"/>
  <c r="J256" i="13"/>
  <c r="L256" i="13"/>
  <c r="N256" i="13"/>
  <c r="R256" i="13"/>
  <c r="P258" i="13"/>
  <c r="P259" i="13"/>
  <c r="P267" i="13"/>
  <c r="P268" i="13"/>
  <c r="P269" i="13"/>
  <c r="P270" i="13"/>
  <c r="P271" i="13"/>
  <c r="H272" i="13"/>
  <c r="J272" i="13"/>
  <c r="L272" i="13"/>
  <c r="N272" i="13"/>
  <c r="R272" i="13"/>
  <c r="P275" i="13"/>
  <c r="P276" i="13"/>
  <c r="P277" i="13"/>
  <c r="P278" i="13"/>
  <c r="P279" i="13"/>
  <c r="H280" i="13"/>
  <c r="J280" i="13"/>
  <c r="L280" i="13"/>
  <c r="N280" i="13"/>
  <c r="R280" i="13"/>
  <c r="A285" i="13"/>
  <c r="P285" i="13"/>
  <c r="A286" i="13"/>
  <c r="G286" i="13"/>
  <c r="A287" i="13"/>
  <c r="E287" i="13"/>
  <c r="F287" i="13"/>
  <c r="P287" i="13"/>
  <c r="F288" i="13"/>
  <c r="O288" i="13"/>
  <c r="P288" i="13"/>
  <c r="A289" i="13"/>
  <c r="F289" i="13"/>
  <c r="O289" i="13"/>
  <c r="P289" i="13"/>
  <c r="F290" i="13"/>
  <c r="O290" i="13"/>
  <c r="P290" i="13"/>
  <c r="P291" i="13"/>
  <c r="A292" i="13"/>
  <c r="F292" i="13"/>
  <c r="H292" i="13"/>
  <c r="P292" i="13"/>
  <c r="A299" i="13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P300" i="13"/>
  <c r="P301" i="13"/>
  <c r="P302" i="13"/>
  <c r="P303" i="13"/>
  <c r="P304" i="13"/>
  <c r="H305" i="13"/>
  <c r="H340" i="13" s="1"/>
  <c r="J305" i="13"/>
  <c r="L305" i="13"/>
  <c r="N305" i="13"/>
  <c r="R305" i="13"/>
  <c r="P308" i="13"/>
  <c r="P313" i="13" s="1"/>
  <c r="P309" i="13"/>
  <c r="P310" i="13"/>
  <c r="P311" i="13"/>
  <c r="P312" i="13"/>
  <c r="H313" i="13"/>
  <c r="J313" i="13"/>
  <c r="L313" i="13"/>
  <c r="N313" i="13"/>
  <c r="R313" i="13"/>
  <c r="P316" i="13"/>
  <c r="P321" i="13" s="1"/>
  <c r="P317" i="13"/>
  <c r="P318" i="13"/>
  <c r="P319" i="13"/>
  <c r="P320" i="13"/>
  <c r="H321" i="13"/>
  <c r="J321" i="13"/>
  <c r="L321" i="13"/>
  <c r="N321" i="13"/>
  <c r="R321" i="13"/>
  <c r="P324" i="13"/>
  <c r="P325" i="13"/>
  <c r="P326" i="13"/>
  <c r="P327" i="13"/>
  <c r="P328" i="13"/>
  <c r="H329" i="13"/>
  <c r="J329" i="13"/>
  <c r="L329" i="13"/>
  <c r="N329" i="13"/>
  <c r="R329" i="13"/>
  <c r="P332" i="13"/>
  <c r="P333" i="13"/>
  <c r="P334" i="13"/>
  <c r="P335" i="13"/>
  <c r="P336" i="13"/>
  <c r="H337" i="13"/>
  <c r="J337" i="13"/>
  <c r="L337" i="13"/>
  <c r="N337" i="13"/>
  <c r="R337" i="13"/>
  <c r="P339" i="13"/>
  <c r="J340" i="13"/>
  <c r="A342" i="13"/>
  <c r="P342" i="13"/>
  <c r="A343" i="13"/>
  <c r="G343" i="13"/>
  <c r="A344" i="13"/>
  <c r="E344" i="13"/>
  <c r="F344" i="13"/>
  <c r="P344" i="13"/>
  <c r="F345" i="13"/>
  <c r="O345" i="13"/>
  <c r="P345" i="13"/>
  <c r="A346" i="13"/>
  <c r="F346" i="13"/>
  <c r="O346" i="13"/>
  <c r="P346" i="13"/>
  <c r="F347" i="13"/>
  <c r="O347" i="13"/>
  <c r="P347" i="13"/>
  <c r="P348" i="13"/>
  <c r="A349" i="13"/>
  <c r="F349" i="13"/>
  <c r="H349" i="13"/>
  <c r="P349" i="13"/>
  <c r="A356" i="13"/>
  <c r="A357" i="13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P357" i="13"/>
  <c r="P358" i="13"/>
  <c r="P359" i="13"/>
  <c r="P360" i="13"/>
  <c r="H361" i="13"/>
  <c r="J361" i="13"/>
  <c r="L361" i="13"/>
  <c r="N361" i="13"/>
  <c r="R361" i="13"/>
  <c r="P364" i="13"/>
  <c r="P365" i="13"/>
  <c r="P366" i="13"/>
  <c r="P367" i="13"/>
  <c r="P368" i="13" s="1"/>
  <c r="H368" i="13"/>
  <c r="J368" i="13"/>
  <c r="L368" i="13"/>
  <c r="N368" i="13"/>
  <c r="R368" i="13"/>
  <c r="P371" i="13"/>
  <c r="P372" i="13"/>
  <c r="P373" i="13"/>
  <c r="P377" i="13" s="1"/>
  <c r="P374" i="13"/>
  <c r="P375" i="13"/>
  <c r="P376" i="13"/>
  <c r="H377" i="13"/>
  <c r="J377" i="13"/>
  <c r="L377" i="13"/>
  <c r="N377" i="13"/>
  <c r="R377" i="13"/>
  <c r="P384" i="13"/>
  <c r="P385" i="13"/>
  <c r="P386" i="13"/>
  <c r="P387" i="13"/>
  <c r="P388" i="13"/>
  <c r="P389" i="13"/>
  <c r="P390" i="13"/>
  <c r="P391" i="13"/>
  <c r="P392" i="13"/>
  <c r="P393" i="13"/>
  <c r="P394" i="13"/>
  <c r="H395" i="13"/>
  <c r="J395" i="13"/>
  <c r="L395" i="13"/>
  <c r="L534" i="13" s="1"/>
  <c r="N395" i="13"/>
  <c r="N534" i="13" s="1"/>
  <c r="R395" i="13"/>
  <c r="A399" i="13"/>
  <c r="P399" i="13"/>
  <c r="A400" i="13"/>
  <c r="G400" i="13"/>
  <c r="A401" i="13"/>
  <c r="E401" i="13"/>
  <c r="F401" i="13"/>
  <c r="P401" i="13"/>
  <c r="F402" i="13"/>
  <c r="O402" i="13"/>
  <c r="P402" i="13"/>
  <c r="A403" i="13"/>
  <c r="F403" i="13"/>
  <c r="O403" i="13"/>
  <c r="P403" i="13"/>
  <c r="F404" i="13"/>
  <c r="O404" i="13"/>
  <c r="P404" i="13"/>
  <c r="P405" i="13"/>
  <c r="A406" i="13"/>
  <c r="F406" i="13"/>
  <c r="H406" i="13"/>
  <c r="P406" i="13"/>
  <c r="A413" i="13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H430" i="13"/>
  <c r="H536" i="13" s="1"/>
  <c r="J430" i="13"/>
  <c r="L430" i="13"/>
  <c r="N430" i="13"/>
  <c r="R430" i="13"/>
  <c r="R536" i="13" s="1"/>
  <c r="P433" i="13"/>
  <c r="P434" i="13"/>
  <c r="P435" i="13"/>
  <c r="P436" i="13"/>
  <c r="P437" i="13"/>
  <c r="P438" i="13"/>
  <c r="P439" i="13"/>
  <c r="P440" i="13"/>
  <c r="P452" i="13" s="1"/>
  <c r="P538" i="13" s="1"/>
  <c r="P441" i="13"/>
  <c r="P442" i="13"/>
  <c r="P443" i="13"/>
  <c r="P444" i="13"/>
  <c r="P445" i="13"/>
  <c r="P446" i="13"/>
  <c r="P447" i="13"/>
  <c r="P448" i="13"/>
  <c r="P449" i="13"/>
  <c r="P450" i="13"/>
  <c r="P451" i="13"/>
  <c r="H452" i="13"/>
  <c r="J452" i="13"/>
  <c r="J538" i="13" s="1"/>
  <c r="L452" i="13"/>
  <c r="N452" i="13"/>
  <c r="R452" i="13"/>
  <c r="A456" i="13"/>
  <c r="P456" i="13"/>
  <c r="A457" i="13"/>
  <c r="G457" i="13"/>
  <c r="A458" i="13"/>
  <c r="E458" i="13"/>
  <c r="F458" i="13"/>
  <c r="P458" i="13"/>
  <c r="F459" i="13"/>
  <c r="O459" i="13"/>
  <c r="P459" i="13"/>
  <c r="A460" i="13"/>
  <c r="F460" i="13"/>
  <c r="O460" i="13"/>
  <c r="P460" i="13"/>
  <c r="F461" i="13"/>
  <c r="O461" i="13"/>
  <c r="P461" i="13"/>
  <c r="P462" i="13"/>
  <c r="A463" i="13"/>
  <c r="F463" i="13"/>
  <c r="H463" i="13"/>
  <c r="P463" i="13"/>
  <c r="A470" i="13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P471" i="13"/>
  <c r="P472" i="13"/>
  <c r="P473" i="13"/>
  <c r="P474" i="13"/>
  <c r="P475" i="13"/>
  <c r="H476" i="13"/>
  <c r="J476" i="13"/>
  <c r="L476" i="13"/>
  <c r="N476" i="13"/>
  <c r="R476" i="13"/>
  <c r="P479" i="13"/>
  <c r="P482" i="13" s="1"/>
  <c r="P544" i="13" s="1"/>
  <c r="P480" i="13"/>
  <c r="P481" i="13"/>
  <c r="H482" i="13"/>
  <c r="J482" i="13"/>
  <c r="L482" i="13"/>
  <c r="N482" i="13"/>
  <c r="R482" i="13"/>
  <c r="R544" i="13" s="1"/>
  <c r="P485" i="13"/>
  <c r="P489" i="13" s="1"/>
  <c r="P546" i="13" s="1"/>
  <c r="P486" i="13"/>
  <c r="P487" i="13"/>
  <c r="P488" i="13"/>
  <c r="H489" i="13"/>
  <c r="J489" i="13"/>
  <c r="J546" i="13" s="1"/>
  <c r="L489" i="13"/>
  <c r="N489" i="13"/>
  <c r="R489" i="13"/>
  <c r="R546" i="13" s="1"/>
  <c r="P492" i="13"/>
  <c r="P493" i="13"/>
  <c r="P494" i="13" s="1"/>
  <c r="P548" i="13" s="1"/>
  <c r="H494" i="13"/>
  <c r="J494" i="13"/>
  <c r="J548" i="13" s="1"/>
  <c r="L494" i="13"/>
  <c r="N494" i="13"/>
  <c r="R494" i="13"/>
  <c r="R548" i="13" s="1"/>
  <c r="P499" i="13"/>
  <c r="P500" i="13"/>
  <c r="P501" i="13"/>
  <c r="H502" i="13"/>
  <c r="H552" i="13" s="1"/>
  <c r="J502" i="13"/>
  <c r="L502" i="13"/>
  <c r="L552" i="13" s="1"/>
  <c r="N502" i="13"/>
  <c r="R502" i="13"/>
  <c r="R552" i="13" s="1"/>
  <c r="P504" i="13"/>
  <c r="P505" i="13"/>
  <c r="P556" i="13" s="1"/>
  <c r="P507" i="13"/>
  <c r="P508" i="13"/>
  <c r="P509" i="13" s="1"/>
  <c r="P558" i="13" s="1"/>
  <c r="H509" i="13"/>
  <c r="J509" i="13"/>
  <c r="J558" i="13" s="1"/>
  <c r="L509" i="13"/>
  <c r="L558" i="13" s="1"/>
  <c r="N509" i="13"/>
  <c r="N558" i="13" s="1"/>
  <c r="R509" i="13"/>
  <c r="A513" i="13"/>
  <c r="P513" i="13"/>
  <c r="A514" i="13"/>
  <c r="G514" i="13"/>
  <c r="A515" i="13"/>
  <c r="E515" i="13"/>
  <c r="F515" i="13"/>
  <c r="P515" i="13"/>
  <c r="F516" i="13"/>
  <c r="O516" i="13"/>
  <c r="P516" i="13"/>
  <c r="A517" i="13"/>
  <c r="F517" i="13"/>
  <c r="O517" i="13"/>
  <c r="P517" i="13"/>
  <c r="F518" i="13"/>
  <c r="O518" i="13"/>
  <c r="P518" i="13"/>
  <c r="P519" i="13"/>
  <c r="A520" i="13"/>
  <c r="F520" i="13"/>
  <c r="H520" i="13"/>
  <c r="P520" i="13"/>
  <c r="A527" i="13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H534" i="13"/>
  <c r="J534" i="13"/>
  <c r="R534" i="13"/>
  <c r="J536" i="13"/>
  <c r="L536" i="13"/>
  <c r="N536" i="13"/>
  <c r="H538" i="13"/>
  <c r="L538" i="13"/>
  <c r="N538" i="13"/>
  <c r="R538" i="13"/>
  <c r="H542" i="13"/>
  <c r="J542" i="13"/>
  <c r="L542" i="13"/>
  <c r="N542" i="13"/>
  <c r="R542" i="13"/>
  <c r="H544" i="13"/>
  <c r="J544" i="13"/>
  <c r="L544" i="13"/>
  <c r="N544" i="13"/>
  <c r="H546" i="13"/>
  <c r="L546" i="13"/>
  <c r="N546" i="13"/>
  <c r="H548" i="13"/>
  <c r="L548" i="13"/>
  <c r="N548" i="13"/>
  <c r="J552" i="13"/>
  <c r="N552" i="13"/>
  <c r="H554" i="13"/>
  <c r="J554" i="13"/>
  <c r="L554" i="13"/>
  <c r="N554" i="13"/>
  <c r="P554" i="13"/>
  <c r="R554" i="13"/>
  <c r="H556" i="13"/>
  <c r="J556" i="13"/>
  <c r="L556" i="13"/>
  <c r="N556" i="13"/>
  <c r="R556" i="13"/>
  <c r="H558" i="13"/>
  <c r="R558" i="13"/>
  <c r="A570" i="13"/>
  <c r="P570" i="13"/>
  <c r="BZ284" i="16" l="1"/>
  <c r="BZ231" i="16"/>
  <c r="CA223" i="16"/>
  <c r="BZ171" i="16"/>
  <c r="BZ103" i="16"/>
  <c r="CA127" i="16"/>
  <c r="CB8" i="16"/>
  <c r="CA239" i="16"/>
  <c r="CA271" i="16"/>
  <c r="CB299" i="16"/>
  <c r="CB127" i="16"/>
  <c r="CA50" i="16"/>
  <c r="CA103" i="16"/>
  <c r="CB103" i="16"/>
  <c r="CB271" i="16"/>
  <c r="CB142" i="16"/>
  <c r="CA203" i="16"/>
  <c r="BZ223" i="16"/>
  <c r="CB92" i="16"/>
  <c r="CA92" i="16"/>
  <c r="CA211" i="16"/>
  <c r="CA166" i="16"/>
  <c r="BZ158" i="16"/>
  <c r="CB149" i="16"/>
  <c r="CA185" i="16"/>
  <c r="CB257" i="16"/>
  <c r="CB50" i="16"/>
  <c r="BZ50" i="16"/>
  <c r="BZ101" i="16"/>
  <c r="CB101" i="16"/>
  <c r="CA101" i="16"/>
  <c r="CB243" i="16"/>
  <c r="CB189" i="16"/>
  <c r="BZ134" i="16"/>
  <c r="CB25" i="16"/>
  <c r="BZ18" i="16"/>
  <c r="BZ354" i="16" s="1"/>
  <c r="CB231" i="16"/>
  <c r="CB223" i="16"/>
  <c r="CB158" i="16"/>
  <c r="BZ157" i="16"/>
  <c r="BZ127" i="16"/>
  <c r="CB157" i="16"/>
  <c r="BZ92" i="16"/>
  <c r="BZ265" i="16"/>
  <c r="CA174" i="16"/>
  <c r="CB266" i="16"/>
  <c r="CA177" i="16"/>
  <c r="BZ58" i="16"/>
  <c r="CA231" i="16"/>
  <c r="CB100" i="16"/>
  <c r="CB284" i="16"/>
  <c r="CA284" i="16"/>
  <c r="BZ299" i="16"/>
  <c r="CA299" i="16"/>
  <c r="CA266" i="16"/>
  <c r="CB289" i="16"/>
  <c r="CB298" i="16"/>
  <c r="BZ298" i="16"/>
  <c r="CA298" i="16"/>
  <c r="CB94" i="16"/>
  <c r="CB171" i="16"/>
  <c r="BZ167" i="16"/>
  <c r="CA167" i="16"/>
  <c r="CA65" i="16"/>
  <c r="CA219" i="16"/>
  <c r="CA276" i="16"/>
  <c r="CB274" i="16"/>
  <c r="BZ239" i="16"/>
  <c r="CA214" i="16"/>
  <c r="CA222" i="16"/>
  <c r="CA149" i="16"/>
  <c r="O324" i="16"/>
  <c r="AI322" i="16"/>
  <c r="CA243" i="16"/>
  <c r="BX220" i="16"/>
  <c r="BY195" i="16"/>
  <c r="BX190" i="16"/>
  <c r="BX178" i="16"/>
  <c r="BX179" i="16"/>
  <c r="BY166" i="16"/>
  <c r="CB176" i="16"/>
  <c r="CA180" i="16"/>
  <c r="BY136" i="16"/>
  <c r="BX143" i="16"/>
  <c r="BY125" i="16"/>
  <c r="BY99" i="16"/>
  <c r="BZ109" i="16"/>
  <c r="CB34" i="16"/>
  <c r="AI314" i="16"/>
  <c r="AI331" i="16" s="1"/>
  <c r="BX140" i="16"/>
  <c r="BX282" i="16"/>
  <c r="I357" i="16"/>
  <c r="I365" i="16" s="1"/>
  <c r="I367" i="16" s="1"/>
  <c r="BX301" i="16"/>
  <c r="AI321" i="16"/>
  <c r="BX229" i="16"/>
  <c r="CB211" i="16"/>
  <c r="BY192" i="16"/>
  <c r="CA171" i="16"/>
  <c r="BX117" i="16"/>
  <c r="CA108" i="16"/>
  <c r="BX111" i="16"/>
  <c r="CA69" i="16"/>
  <c r="BZ65" i="16"/>
  <c r="BY57" i="16"/>
  <c r="BY49" i="16"/>
  <c r="BZ25" i="16"/>
  <c r="BX61" i="16"/>
  <c r="CA28" i="16"/>
  <c r="CB18" i="16"/>
  <c r="CB354" i="16" s="1"/>
  <c r="CB355" i="16" s="1"/>
  <c r="CA18" i="16"/>
  <c r="CA354" i="16" s="1"/>
  <c r="CA355" i="16" s="1"/>
  <c r="T315" i="16"/>
  <c r="AI318" i="16"/>
  <c r="AI360" i="16" s="1"/>
  <c r="CB134" i="16"/>
  <c r="CA111" i="16"/>
  <c r="BY58" i="16"/>
  <c r="CA34" i="16"/>
  <c r="N357" i="16"/>
  <c r="N365" i="16" s="1"/>
  <c r="N367" i="16" s="1"/>
  <c r="Q323" i="16"/>
  <c r="CA189" i="16"/>
  <c r="BY201" i="16"/>
  <c r="Z320" i="16"/>
  <c r="BY65" i="16"/>
  <c r="BX56" i="16"/>
  <c r="BY25" i="16"/>
  <c r="CA47" i="16"/>
  <c r="AH314" i="16"/>
  <c r="AH331" i="16" s="1"/>
  <c r="X314" i="16"/>
  <c r="X331" i="16" s="1"/>
  <c r="R343" i="16"/>
  <c r="BZ26" i="16"/>
  <c r="BZ349" i="16" s="1"/>
  <c r="Q363" i="16"/>
  <c r="BX108" i="16"/>
  <c r="R355" i="16"/>
  <c r="BY275" i="16"/>
  <c r="BY303" i="16"/>
  <c r="BY304" i="16"/>
  <c r="CB291" i="16"/>
  <c r="BX281" i="16"/>
  <c r="BY270" i="16"/>
  <c r="AH318" i="16"/>
  <c r="AH360" i="16" s="1"/>
  <c r="BY243" i="16"/>
  <c r="BZ232" i="16"/>
  <c r="CB219" i="16"/>
  <c r="CB178" i="16"/>
  <c r="BX186" i="16"/>
  <c r="BX167" i="16"/>
  <c r="BZ69" i="16"/>
  <c r="BX42" i="16"/>
  <c r="BX52" i="16"/>
  <c r="BX36" i="16"/>
  <c r="Q355" i="16"/>
  <c r="P343" i="16"/>
  <c r="BX18" i="16"/>
  <c r="BX354" i="16" s="1"/>
  <c r="BX7" i="16"/>
  <c r="K357" i="16"/>
  <c r="K365" i="16" s="1"/>
  <c r="K367" i="16" s="1"/>
  <c r="V324" i="16"/>
  <c r="CB251" i="16"/>
  <c r="V321" i="16"/>
  <c r="BX209" i="16"/>
  <c r="BX210" i="16"/>
  <c r="BZ142" i="16"/>
  <c r="CB129" i="16"/>
  <c r="CB125" i="16"/>
  <c r="BX85" i="16"/>
  <c r="CA73" i="16"/>
  <c r="BY69" i="16"/>
  <c r="BX58" i="16"/>
  <c r="CB41" i="16"/>
  <c r="BY45" i="16"/>
  <c r="CB9" i="16"/>
  <c r="BX10" i="16"/>
  <c r="BZ255" i="16"/>
  <c r="CB248" i="16"/>
  <c r="CA157" i="16"/>
  <c r="CB99" i="16"/>
  <c r="BY276" i="16"/>
  <c r="BX156" i="16"/>
  <c r="J357" i="16"/>
  <c r="J365" i="16" s="1"/>
  <c r="J367" i="16" s="1"/>
  <c r="BZ248" i="16"/>
  <c r="BY218" i="16"/>
  <c r="BY211" i="16"/>
  <c r="BY189" i="16"/>
  <c r="BX216" i="16"/>
  <c r="BY174" i="16"/>
  <c r="BX151" i="16"/>
  <c r="BX136" i="16"/>
  <c r="CA125" i="16"/>
  <c r="BX109" i="16"/>
  <c r="BX105" i="16"/>
  <c r="CA90" i="16"/>
  <c r="CB59" i="16"/>
  <c r="CB57" i="16"/>
  <c r="CB49" i="16"/>
  <c r="CB43" i="16"/>
  <c r="CA41" i="16"/>
  <c r="AL317" i="16"/>
  <c r="AL339" i="16" s="1"/>
  <c r="V317" i="16"/>
  <c r="V339" i="16" s="1"/>
  <c r="W314" i="16"/>
  <c r="W331" i="16" s="1"/>
  <c r="BY76" i="16"/>
  <c r="AL355" i="16"/>
  <c r="R323" i="16"/>
  <c r="Z322" i="16"/>
  <c r="BX218" i="16"/>
  <c r="BY173" i="16"/>
  <c r="CB159" i="16"/>
  <c r="BX142" i="16"/>
  <c r="CA110" i="16"/>
  <c r="CB65" i="16"/>
  <c r="CA57" i="16"/>
  <c r="CA49" i="16"/>
  <c r="AC317" i="16"/>
  <c r="AC339" i="16" s="1"/>
  <c r="AK314" i="16"/>
  <c r="AK331" i="16" s="1"/>
  <c r="BY70" i="16"/>
  <c r="BY101" i="16"/>
  <c r="CA263" i="16"/>
  <c r="W322" i="16"/>
  <c r="P321" i="16"/>
  <c r="BX280" i="16"/>
  <c r="CB202" i="16"/>
  <c r="BZ194" i="16"/>
  <c r="U318" i="16"/>
  <c r="U360" i="16" s="1"/>
  <c r="BX259" i="16"/>
  <c r="BX199" i="16"/>
  <c r="CA178" i="16"/>
  <c r="BX159" i="16"/>
  <c r="BX97" i="16"/>
  <c r="CA86" i="16"/>
  <c r="BX127" i="16"/>
  <c r="Z310" i="16"/>
  <c r="V347" i="16"/>
  <c r="BY55" i="16"/>
  <c r="AI319" i="16"/>
  <c r="AG319" i="16"/>
  <c r="BY54" i="16"/>
  <c r="BX39" i="16"/>
  <c r="BX51" i="16"/>
  <c r="CB276" i="16"/>
  <c r="BY255" i="16"/>
  <c r="CA58" i="16"/>
  <c r="BZ60" i="16"/>
  <c r="BY83" i="16"/>
  <c r="AF324" i="16"/>
  <c r="BX279" i="16"/>
  <c r="BX302" i="16"/>
  <c r="BX290" i="16"/>
  <c r="AL323" i="16"/>
  <c r="CA296" i="16"/>
  <c r="V323" i="16"/>
  <c r="Y322" i="16"/>
  <c r="BX276" i="16"/>
  <c r="CB263" i="16"/>
  <c r="AH321" i="16"/>
  <c r="AL321" i="16"/>
  <c r="BX241" i="16"/>
  <c r="BX225" i="16"/>
  <c r="BX201" i="16"/>
  <c r="BX196" i="16"/>
  <c r="CA207" i="16"/>
  <c r="V318" i="16"/>
  <c r="V360" i="16" s="1"/>
  <c r="BX182" i="16"/>
  <c r="BZ188" i="16"/>
  <c r="BX187" i="16"/>
  <c r="BX192" i="16"/>
  <c r="U320" i="16"/>
  <c r="CA52" i="16"/>
  <c r="BZ36" i="16"/>
  <c r="CA32" i="16"/>
  <c r="Z319" i="16"/>
  <c r="BZ149" i="16"/>
  <c r="BY141" i="16"/>
  <c r="BZ84" i="16"/>
  <c r="BX243" i="16"/>
  <c r="CA142" i="16"/>
  <c r="BY134" i="16"/>
  <c r="BZ159" i="16"/>
  <c r="R320" i="16"/>
  <c r="BY114" i="16"/>
  <c r="BZ110" i="16"/>
  <c r="BY154" i="16"/>
  <c r="W320" i="16"/>
  <c r="BZ33" i="16"/>
  <c r="CA45" i="16"/>
  <c r="BY38" i="16"/>
  <c r="BX123" i="16"/>
  <c r="U319" i="16"/>
  <c r="CB239" i="16"/>
  <c r="CB255" i="16"/>
  <c r="BY185" i="16"/>
  <c r="CB141" i="16"/>
  <c r="AF351" i="16"/>
  <c r="CA75" i="16"/>
  <c r="CA259" i="16"/>
  <c r="AF323" i="16"/>
  <c r="BZ267" i="16"/>
  <c r="BY269" i="16"/>
  <c r="BY256" i="16"/>
  <c r="CB241" i="16"/>
  <c r="X321" i="16"/>
  <c r="BX232" i="16"/>
  <c r="BZ213" i="16"/>
  <c r="Z318" i="16"/>
  <c r="Z360" i="16" s="1"/>
  <c r="BX208" i="16"/>
  <c r="BX181" i="16"/>
  <c r="BX160" i="16"/>
  <c r="BZ144" i="16"/>
  <c r="CB131" i="16"/>
  <c r="BY105" i="16"/>
  <c r="Q320" i="16"/>
  <c r="BX89" i="16"/>
  <c r="X320" i="16"/>
  <c r="R319" i="16"/>
  <c r="X319" i="16"/>
  <c r="BX86" i="16"/>
  <c r="CA38" i="16"/>
  <c r="BX44" i="16"/>
  <c r="CA295" i="16"/>
  <c r="CA262" i="16"/>
  <c r="CB247" i="16"/>
  <c r="CB167" i="16"/>
  <c r="BY167" i="16"/>
  <c r="CA70" i="16"/>
  <c r="P324" i="16"/>
  <c r="BY277" i="16"/>
  <c r="U324" i="16"/>
  <c r="S324" i="16"/>
  <c r="CB296" i="16"/>
  <c r="X324" i="16"/>
  <c r="Y324" i="16"/>
  <c r="BX255" i="16"/>
  <c r="BY249" i="16"/>
  <c r="BY262" i="16"/>
  <c r="BY252" i="16"/>
  <c r="CA244" i="16"/>
  <c r="CA228" i="16"/>
  <c r="BX204" i="16"/>
  <c r="CB173" i="16"/>
  <c r="BY172" i="16"/>
  <c r="BY159" i="16"/>
  <c r="BY168" i="16"/>
  <c r="BY161" i="16"/>
  <c r="BX152" i="16"/>
  <c r="Y318" i="16"/>
  <c r="Y360" i="16" s="1"/>
  <c r="CA144" i="16"/>
  <c r="CA138" i="16"/>
  <c r="BX115" i="16"/>
  <c r="BX144" i="16"/>
  <c r="Y320" i="16"/>
  <c r="BX103" i="16"/>
  <c r="BZ57" i="16"/>
  <c r="BZ49" i="16"/>
  <c r="BX46" i="16"/>
  <c r="AE314" i="16"/>
  <c r="AE331" i="16" s="1"/>
  <c r="BX29" i="16"/>
  <c r="CA257" i="16"/>
  <c r="CB214" i="16"/>
  <c r="BZ141" i="16"/>
  <c r="CB150" i="16"/>
  <c r="CB143" i="16"/>
  <c r="CA133" i="16"/>
  <c r="BY111" i="16"/>
  <c r="CB86" i="16"/>
  <c r="BY119" i="16"/>
  <c r="T324" i="16"/>
  <c r="W321" i="16"/>
  <c r="BY242" i="16"/>
  <c r="BY213" i="16"/>
  <c r="BX174" i="16"/>
  <c r="BZ160" i="16"/>
  <c r="BZ136" i="16"/>
  <c r="V320" i="16"/>
  <c r="S320" i="16"/>
  <c r="BZ51" i="16"/>
  <c r="O310" i="16"/>
  <c r="BX60" i="16"/>
  <c r="BX9" i="16"/>
  <c r="BX37" i="16"/>
  <c r="W317" i="16"/>
  <c r="W339" i="16" s="1"/>
  <c r="CA255" i="16"/>
  <c r="CA84" i="16"/>
  <c r="CB76" i="16"/>
  <c r="BZ34" i="16"/>
  <c r="AE321" i="16"/>
  <c r="T323" i="16"/>
  <c r="BX273" i="16"/>
  <c r="BZ274" i="16"/>
  <c r="BY272" i="16"/>
  <c r="Z321" i="16"/>
  <c r="O321" i="16"/>
  <c r="CA226" i="16"/>
  <c r="S318" i="16"/>
  <c r="S360" i="16" s="1"/>
  <c r="BX206" i="16"/>
  <c r="BY208" i="16"/>
  <c r="BX183" i="16"/>
  <c r="O320" i="16"/>
  <c r="BY82" i="16"/>
  <c r="BX59" i="16"/>
  <c r="Q319" i="16"/>
  <c r="W319" i="16"/>
  <c r="V319" i="16"/>
  <c r="P316" i="16"/>
  <c r="BZ206" i="16"/>
  <c r="BZ222" i="16"/>
  <c r="CB222" i="16"/>
  <c r="BY222" i="16"/>
  <c r="CA141" i="16"/>
  <c r="CA99" i="16"/>
  <c r="CB84" i="16"/>
  <c r="CB70" i="16"/>
  <c r="BZ276" i="16"/>
  <c r="BX263" i="16"/>
  <c r="W324" i="16"/>
  <c r="CB281" i="16"/>
  <c r="AB324" i="16"/>
  <c r="CA264" i="16"/>
  <c r="BZ291" i="16"/>
  <c r="CA303" i="16"/>
  <c r="W323" i="16"/>
  <c r="U323" i="16"/>
  <c r="CA283" i="16"/>
  <c r="BX292" i="16"/>
  <c r="P322" i="16"/>
  <c r="CB270" i="16"/>
  <c r="R322" i="16"/>
  <c r="BZ280" i="16"/>
  <c r="CA280" i="16"/>
  <c r="CA273" i="16"/>
  <c r="AF321" i="16"/>
  <c r="BX267" i="16"/>
  <c r="BY241" i="16"/>
  <c r="BX248" i="16"/>
  <c r="BY224" i="16"/>
  <c r="T318" i="16"/>
  <c r="T360" i="16" s="1"/>
  <c r="CB229" i="16"/>
  <c r="BY183" i="16"/>
  <c r="CB174" i="16"/>
  <c r="BY138" i="16"/>
  <c r="BY131" i="16"/>
  <c r="BX128" i="16"/>
  <c r="T320" i="16"/>
  <c r="CB132" i="16"/>
  <c r="T319" i="16"/>
  <c r="BY36" i="16"/>
  <c r="AC314" i="16"/>
  <c r="AC331" i="16" s="1"/>
  <c r="BY10" i="16"/>
  <c r="BY53" i="16"/>
  <c r="BZ40" i="16"/>
  <c r="P319" i="16"/>
  <c r="BX43" i="16"/>
  <c r="BZ214" i="16"/>
  <c r="CB232" i="16"/>
  <c r="CA218" i="16"/>
  <c r="BZ99" i="16"/>
  <c r="BZ133" i="16"/>
  <c r="CB91" i="16"/>
  <c r="BZ70" i="16"/>
  <c r="L257" i="15"/>
  <c r="J257" i="15"/>
  <c r="M257" i="15"/>
  <c r="K257" i="15"/>
  <c r="H257" i="15"/>
  <c r="I257" i="15"/>
  <c r="AK322" i="16"/>
  <c r="P310" i="16"/>
  <c r="V310" i="16"/>
  <c r="Y310" i="16"/>
  <c r="W310" i="16"/>
  <c r="BX278" i="16"/>
  <c r="V322" i="16"/>
  <c r="BX277" i="16"/>
  <c r="Q322" i="16"/>
  <c r="S310" i="16"/>
  <c r="T322" i="16"/>
  <c r="Q310" i="16"/>
  <c r="S322" i="16"/>
  <c r="X310" i="16"/>
  <c r="T310" i="16"/>
  <c r="U310" i="16"/>
  <c r="U322" i="16"/>
  <c r="J260" i="7"/>
  <c r="J258" i="7"/>
  <c r="J259" i="7"/>
  <c r="I253" i="7"/>
  <c r="I254" i="7" s="1"/>
  <c r="J253" i="7"/>
  <c r="J254" i="7" s="1"/>
  <c r="AD320" i="16"/>
  <c r="AG318" i="16"/>
  <c r="AG360" i="16" s="1"/>
  <c r="AC322" i="16"/>
  <c r="CA267" i="16"/>
  <c r="BY280" i="16"/>
  <c r="CA278" i="16"/>
  <c r="CA269" i="16"/>
  <c r="CA248" i="16"/>
  <c r="CA260" i="16"/>
  <c r="BZ250" i="16"/>
  <c r="CA245" i="16"/>
  <c r="BY220" i="16"/>
  <c r="CA233" i="16"/>
  <c r="CB226" i="16"/>
  <c r="BZ203" i="16"/>
  <c r="CA193" i="16"/>
  <c r="BZ183" i="16"/>
  <c r="CB193" i="16"/>
  <c r="CB188" i="16"/>
  <c r="CB209" i="16"/>
  <c r="BZ209" i="16"/>
  <c r="CA184" i="16"/>
  <c r="CB165" i="16"/>
  <c r="CA134" i="16"/>
  <c r="BY151" i="16"/>
  <c r="CB175" i="16"/>
  <c r="CB148" i="16"/>
  <c r="AF320" i="16"/>
  <c r="CA162" i="16"/>
  <c r="CA155" i="16"/>
  <c r="BY139" i="16"/>
  <c r="CB120" i="16"/>
  <c r="BY94" i="16"/>
  <c r="AL320" i="16"/>
  <c r="CB110" i="16"/>
  <c r="AC319" i="16"/>
  <c r="BZ78" i="16"/>
  <c r="BY71" i="16"/>
  <c r="CB51" i="16"/>
  <c r="BY85" i="16"/>
  <c r="CA87" i="16"/>
  <c r="CA36" i="16"/>
  <c r="CB32" i="16"/>
  <c r="AF316" i="16"/>
  <c r="BY17" i="16"/>
  <c r="BY353" i="16" s="1"/>
  <c r="BY355" i="16" s="1"/>
  <c r="AG314" i="16"/>
  <c r="AG331" i="16" s="1"/>
  <c r="CB11" i="16"/>
  <c r="CA37" i="16"/>
  <c r="BY14" i="16"/>
  <c r="CA96" i="16"/>
  <c r="CB44" i="16"/>
  <c r="CA30" i="16"/>
  <c r="CB23" i="16"/>
  <c r="BY47" i="16"/>
  <c r="BY12" i="16"/>
  <c r="CB128" i="16"/>
  <c r="BZ289" i="16"/>
  <c r="CB265" i="16"/>
  <c r="BZ177" i="16"/>
  <c r="CB119" i="16"/>
  <c r="BZ91" i="16"/>
  <c r="BY91" i="16"/>
  <c r="BY15" i="16"/>
  <c r="CB75" i="16"/>
  <c r="CB15" i="16"/>
  <c r="CB83" i="16"/>
  <c r="BZ143" i="16"/>
  <c r="CB300" i="16"/>
  <c r="BZ295" i="16"/>
  <c r="CB267" i="16"/>
  <c r="CA272" i="16"/>
  <c r="BZ263" i="16"/>
  <c r="CA281" i="16"/>
  <c r="CA235" i="16"/>
  <c r="BY232" i="16"/>
  <c r="BY235" i="16"/>
  <c r="BY250" i="16"/>
  <c r="CA254" i="16"/>
  <c r="CB242" i="16"/>
  <c r="AD321" i="16"/>
  <c r="BY228" i="16"/>
  <c r="BY221" i="16"/>
  <c r="BZ224" i="16"/>
  <c r="CA215" i="16"/>
  <c r="BY210" i="16"/>
  <c r="CB191" i="16"/>
  <c r="CB216" i="16"/>
  <c r="CA195" i="16"/>
  <c r="BY178" i="16"/>
  <c r="CA165" i="16"/>
  <c r="BY152" i="16"/>
  <c r="BY143" i="16"/>
  <c r="BY153" i="16"/>
  <c r="CB186" i="16"/>
  <c r="BY186" i="16"/>
  <c r="CA148" i="16"/>
  <c r="CA147" i="16"/>
  <c r="CA146" i="16"/>
  <c r="BY132" i="16"/>
  <c r="CB114" i="16"/>
  <c r="BZ112" i="16"/>
  <c r="CA107" i="16"/>
  <c r="CA113" i="16"/>
  <c r="BY106" i="16"/>
  <c r="BZ86" i="16"/>
  <c r="AC320" i="16"/>
  <c r="CA98" i="16"/>
  <c r="BY123" i="16"/>
  <c r="CA112" i="16"/>
  <c r="BY88" i="16"/>
  <c r="CA78" i="16"/>
  <c r="BZ41" i="16"/>
  <c r="BZ35" i="16"/>
  <c r="BZ81" i="16"/>
  <c r="CB60" i="16"/>
  <c r="BY68" i="16"/>
  <c r="CB52" i="16"/>
  <c r="AG355" i="16"/>
  <c r="AL314" i="16"/>
  <c r="AL331" i="16" s="1"/>
  <c r="AE319" i="16"/>
  <c r="BZ45" i="16"/>
  <c r="AF317" i="16"/>
  <c r="AF339" i="16" s="1"/>
  <c r="CB10" i="16"/>
  <c r="AG315" i="16"/>
  <c r="CA77" i="16"/>
  <c r="CA12" i="16"/>
  <c r="BY46" i="16"/>
  <c r="CA247" i="16"/>
  <c r="CB133" i="16"/>
  <c r="CB177" i="16"/>
  <c r="CA119" i="16"/>
  <c r="BZ76" i="16"/>
  <c r="CB58" i="16"/>
  <c r="AD355" i="16"/>
  <c r="AJ318" i="16"/>
  <c r="AJ360" i="16" s="1"/>
  <c r="BZ168" i="16"/>
  <c r="CA302" i="16"/>
  <c r="BY295" i="16"/>
  <c r="CA289" i="16"/>
  <c r="CA275" i="16"/>
  <c r="CA286" i="16"/>
  <c r="CB277" i="16"/>
  <c r="BZ241" i="16"/>
  <c r="BZ226" i="16"/>
  <c r="CA237" i="16"/>
  <c r="CA236" i="16"/>
  <c r="CB220" i="16"/>
  <c r="BZ189" i="16"/>
  <c r="BY205" i="16"/>
  <c r="BZ212" i="16"/>
  <c r="CB199" i="16"/>
  <c r="CB195" i="16"/>
  <c r="BZ184" i="16"/>
  <c r="CB166" i="16"/>
  <c r="BZ169" i="16"/>
  <c r="BY145" i="16"/>
  <c r="BY169" i="16"/>
  <c r="CA129" i="16"/>
  <c r="CB126" i="16"/>
  <c r="CA121" i="16"/>
  <c r="CB105" i="16"/>
  <c r="AA319" i="16"/>
  <c r="BY108" i="16"/>
  <c r="BZ104" i="16"/>
  <c r="AK320" i="16"/>
  <c r="BZ140" i="16"/>
  <c r="CA88" i="16"/>
  <c r="CA82" i="16"/>
  <c r="CA81" i="16"/>
  <c r="CB69" i="16"/>
  <c r="BZ59" i="16"/>
  <c r="BZ43" i="16"/>
  <c r="BY41" i="16"/>
  <c r="AJ319" i="16"/>
  <c r="CB81" i="16"/>
  <c r="CB74" i="16"/>
  <c r="BZ102" i="16"/>
  <c r="BY48" i="16"/>
  <c r="CB48" i="16"/>
  <c r="CB36" i="16"/>
  <c r="AL319" i="16"/>
  <c r="AG317" i="16"/>
  <c r="AG339" i="16" s="1"/>
  <c r="AD314" i="16"/>
  <c r="AD331" i="16" s="1"/>
  <c r="BY6" i="16"/>
  <c r="BY313" i="16" s="1"/>
  <c r="CB40" i="16"/>
  <c r="AD347" i="16"/>
  <c r="AI316" i="16"/>
  <c r="AI325" i="16" s="1"/>
  <c r="BZ115" i="16"/>
  <c r="AJ316" i="16"/>
  <c r="BY63" i="16"/>
  <c r="BY31" i="16"/>
  <c r="CA55" i="16"/>
  <c r="CA54" i="16"/>
  <c r="CA14" i="16"/>
  <c r="BY56" i="16"/>
  <c r="BY239" i="16"/>
  <c r="BZ247" i="16"/>
  <c r="BZ221" i="16"/>
  <c r="AD319" i="16"/>
  <c r="CB185" i="16"/>
  <c r="CA304" i="16"/>
  <c r="BZ301" i="16"/>
  <c r="AD323" i="16"/>
  <c r="CB287" i="16"/>
  <c r="BZ282" i="16"/>
  <c r="BY267" i="16"/>
  <c r="BZ264" i="16"/>
  <c r="AD318" i="16"/>
  <c r="AD360" i="16" s="1"/>
  <c r="CA261" i="16"/>
  <c r="BY251" i="16"/>
  <c r="BY285" i="16"/>
  <c r="BY245" i="16"/>
  <c r="CA224" i="16"/>
  <c r="BY225" i="16"/>
  <c r="CB233" i="16"/>
  <c r="BZ219" i="16"/>
  <c r="CB234" i="16"/>
  <c r="BY229" i="16"/>
  <c r="BZ199" i="16"/>
  <c r="CB192" i="16"/>
  <c r="CB181" i="16"/>
  <c r="CA200" i="16"/>
  <c r="BY216" i="16"/>
  <c r="CB212" i="16"/>
  <c r="CA191" i="16"/>
  <c r="CA217" i="16"/>
  <c r="BZ174" i="16"/>
  <c r="CB153" i="16"/>
  <c r="CA150" i="16"/>
  <c r="BZ145" i="16"/>
  <c r="CB172" i="16"/>
  <c r="BZ165" i="16"/>
  <c r="CB160" i="16"/>
  <c r="CB151" i="16"/>
  <c r="CA179" i="16"/>
  <c r="CA175" i="16"/>
  <c r="CB169" i="16"/>
  <c r="CA163" i="16"/>
  <c r="BZ117" i="16"/>
  <c r="BY164" i="16"/>
  <c r="BY162" i="16"/>
  <c r="CB124" i="16"/>
  <c r="CA105" i="16"/>
  <c r="CA130" i="16"/>
  <c r="BY86" i="16"/>
  <c r="BY120" i="16"/>
  <c r="CA140" i="16"/>
  <c r="CB78" i="16"/>
  <c r="BY35" i="16"/>
  <c r="CA85" i="16"/>
  <c r="BZ97" i="16"/>
  <c r="CA64" i="16"/>
  <c r="BZ48" i="16"/>
  <c r="BY37" i="16"/>
  <c r="BZ11" i="16"/>
  <c r="AA310" i="16"/>
  <c r="BZ9" i="16"/>
  <c r="AH317" i="16"/>
  <c r="AH339" i="16" s="1"/>
  <c r="AF318" i="16"/>
  <c r="AF360" i="16" s="1"/>
  <c r="AL347" i="16"/>
  <c r="BY62" i="16"/>
  <c r="CB47" i="16"/>
  <c r="BZ77" i="16"/>
  <c r="CA11" i="16"/>
  <c r="AE317" i="16"/>
  <c r="AE339" i="16" s="1"/>
  <c r="CB206" i="16"/>
  <c r="BY206" i="16"/>
  <c r="CB111" i="16"/>
  <c r="CA109" i="16"/>
  <c r="CA76" i="16"/>
  <c r="CA91" i="16"/>
  <c r="AK319" i="16"/>
  <c r="CA72" i="16"/>
  <c r="BZ303" i="16"/>
  <c r="BZ300" i="16"/>
  <c r="BZ296" i="16"/>
  <c r="BZ288" i="16"/>
  <c r="AK324" i="16"/>
  <c r="BY259" i="16"/>
  <c r="BY273" i="16"/>
  <c r="BZ240" i="16"/>
  <c r="AB321" i="16"/>
  <c r="CA241" i="16"/>
  <c r="AI324" i="16"/>
  <c r="CA253" i="16"/>
  <c r="BY253" i="16"/>
  <c r="BZ242" i="16"/>
  <c r="CA238" i="16"/>
  <c r="CA227" i="16"/>
  <c r="BY215" i="16"/>
  <c r="CA234" i="16"/>
  <c r="CB221" i="16"/>
  <c r="CB213" i="16"/>
  <c r="BY194" i="16"/>
  <c r="BZ191" i="16"/>
  <c r="CA181" i="16"/>
  <c r="BY193" i="16"/>
  <c r="BY188" i="16"/>
  <c r="BY175" i="16"/>
  <c r="BY163" i="16"/>
  <c r="BZ150" i="16"/>
  <c r="CB179" i="16"/>
  <c r="BZ152" i="16"/>
  <c r="CA136" i="16"/>
  <c r="CA131" i="16"/>
  <c r="BY144" i="16"/>
  <c r="CA95" i="16"/>
  <c r="BY81" i="16"/>
  <c r="BY59" i="16"/>
  <c r="BY43" i="16"/>
  <c r="CB93" i="16"/>
  <c r="BY97" i="16"/>
  <c r="CA68" i="16"/>
  <c r="CB64" i="16"/>
  <c r="BY64" i="16"/>
  <c r="BY52" i="16"/>
  <c r="BY32" i="16"/>
  <c r="AJ314" i="16"/>
  <c r="AJ331" i="16" s="1"/>
  <c r="AH343" i="16"/>
  <c r="CB26" i="16"/>
  <c r="CB349" i="16" s="1"/>
  <c r="AD315" i="16"/>
  <c r="BY11" i="16"/>
  <c r="CA40" i="16"/>
  <c r="BY247" i="16"/>
  <c r="BZ185" i="16"/>
  <c r="CB109" i="16"/>
  <c r="BY302" i="16"/>
  <c r="AJ324" i="16"/>
  <c r="BY291" i="16"/>
  <c r="BY363" i="16" s="1"/>
  <c r="CB301" i="16"/>
  <c r="BY293" i="16"/>
  <c r="AC323" i="16"/>
  <c r="BY286" i="16"/>
  <c r="BZ259" i="16"/>
  <c r="CB264" i="16"/>
  <c r="CA274" i="16"/>
  <c r="AK318" i="16"/>
  <c r="AK360" i="16" s="1"/>
  <c r="CA252" i="16"/>
  <c r="CB250" i="16"/>
  <c r="BZ225" i="16"/>
  <c r="CB227" i="16"/>
  <c r="CB203" i="16"/>
  <c r="BZ234" i="16"/>
  <c r="BZ220" i="16"/>
  <c r="CB183" i="16"/>
  <c r="BY212" i="16"/>
  <c r="CA183" i="16"/>
  <c r="CB204" i="16"/>
  <c r="CB184" i="16"/>
  <c r="BZ208" i="16"/>
  <c r="BZ166" i="16"/>
  <c r="BY176" i="16"/>
  <c r="CA170" i="16"/>
  <c r="CB180" i="16"/>
  <c r="BZ179" i="16"/>
  <c r="CA161" i="16"/>
  <c r="AI320" i="16"/>
  <c r="AI330" i="16" s="1"/>
  <c r="CA126" i="16"/>
  <c r="BY129" i="16"/>
  <c r="BY121" i="16"/>
  <c r="CA94" i="16"/>
  <c r="CA124" i="16"/>
  <c r="AG320" i="16"/>
  <c r="BZ106" i="16"/>
  <c r="BZ90" i="16"/>
  <c r="BY51" i="16"/>
  <c r="BZ116" i="16"/>
  <c r="BY116" i="16"/>
  <c r="CA48" i="16"/>
  <c r="BY9" i="16"/>
  <c r="BZ10" i="16"/>
  <c r="BY22" i="16"/>
  <c r="BY39" i="16"/>
  <c r="BY44" i="16"/>
  <c r="CB89" i="16"/>
  <c r="BY72" i="16"/>
  <c r="BY214" i="16"/>
  <c r="BZ119" i="16"/>
  <c r="CA15" i="16"/>
  <c r="BZ75" i="16"/>
  <c r="BZ83" i="16"/>
  <c r="CA83" i="16"/>
  <c r="BY301" i="16"/>
  <c r="BY300" i="16"/>
  <c r="CB295" i="16"/>
  <c r="CA270" i="16"/>
  <c r="BY261" i="16"/>
  <c r="BZ243" i="16"/>
  <c r="BY240" i="16"/>
  <c r="CA232" i="16"/>
  <c r="CA250" i="16"/>
  <c r="CA268" i="16"/>
  <c r="CA221" i="16"/>
  <c r="CA210" i="16"/>
  <c r="BY234" i="16"/>
  <c r="BZ192" i="16"/>
  <c r="BY246" i="16"/>
  <c r="BZ216" i="16"/>
  <c r="BY191" i="16"/>
  <c r="BZ176" i="16"/>
  <c r="BZ151" i="16"/>
  <c r="BY160" i="16"/>
  <c r="CA153" i="16"/>
  <c r="CA145" i="16"/>
  <c r="BY148" i="16"/>
  <c r="BY147" i="16"/>
  <c r="BY146" i="16"/>
  <c r="CB146" i="16"/>
  <c r="CA132" i="16"/>
  <c r="AE320" i="16"/>
  <c r="CB136" i="16"/>
  <c r="CB108" i="16"/>
  <c r="BY107" i="16"/>
  <c r="BY113" i="16"/>
  <c r="BZ100" i="16"/>
  <c r="BZ94" i="16"/>
  <c r="BY104" i="16"/>
  <c r="BY90" i="16"/>
  <c r="CA71" i="16"/>
  <c r="BZ135" i="16"/>
  <c r="BY78" i="16"/>
  <c r="BZ71" i="16"/>
  <c r="CB35" i="16"/>
  <c r="CB85" i="16"/>
  <c r="CB73" i="16"/>
  <c r="BY60" i="16"/>
  <c r="BY93" i="16"/>
  <c r="BZ52" i="16"/>
  <c r="AF314" i="16"/>
  <c r="AF331" i="16" s="1"/>
  <c r="BY19" i="16"/>
  <c r="CA44" i="16"/>
  <c r="CA26" i="16"/>
  <c r="CA349" i="16" s="1"/>
  <c r="BY40" i="16"/>
  <c r="CB117" i="16"/>
  <c r="CA206" i="16"/>
  <c r="BY149" i="16"/>
  <c r="BY157" i="16"/>
  <c r="BZ111" i="16"/>
  <c r="BY177" i="16"/>
  <c r="BY109" i="16"/>
  <c r="BZ15" i="16"/>
  <c r="BY26" i="16"/>
  <c r="BY349" i="16" s="1"/>
  <c r="BX92" i="16"/>
  <c r="P314" i="16"/>
  <c r="P331" i="16" s="1"/>
  <c r="CA53" i="16"/>
  <c r="AL313" i="16"/>
  <c r="AL310" i="16"/>
  <c r="CB342" i="16"/>
  <c r="CB343" i="16" s="1"/>
  <c r="CB315" i="16"/>
  <c r="M369" i="16"/>
  <c r="M337" i="16"/>
  <c r="M357" i="16" s="1"/>
  <c r="M365" i="16" s="1"/>
  <c r="M367" i="16" s="1"/>
  <c r="BZ277" i="16"/>
  <c r="T321" i="16"/>
  <c r="CB210" i="16"/>
  <c r="BX245" i="16"/>
  <c r="BZ200" i="16"/>
  <c r="BZ217" i="16"/>
  <c r="CB147" i="16"/>
  <c r="BX134" i="16"/>
  <c r="CA122" i="16"/>
  <c r="CB67" i="16"/>
  <c r="CB63" i="16"/>
  <c r="AC318" i="16"/>
  <c r="AC360" i="16" s="1"/>
  <c r="BZ275" i="16"/>
  <c r="BY292" i="16"/>
  <c r="AB363" i="16"/>
  <c r="AH323" i="16"/>
  <c r="BY296" i="16"/>
  <c r="BZ292" i="16"/>
  <c r="BY281" i="16"/>
  <c r="BZ269" i="16"/>
  <c r="CB292" i="16"/>
  <c r="BZ278" i="16"/>
  <c r="CB294" i="16"/>
  <c r="CA287" i="16"/>
  <c r="BY248" i="16"/>
  <c r="CA240" i="16"/>
  <c r="BZ235" i="16"/>
  <c r="BX258" i="16"/>
  <c r="BX249" i="16"/>
  <c r="BZ260" i="16"/>
  <c r="AA321" i="16"/>
  <c r="BZ245" i="16"/>
  <c r="AF322" i="16"/>
  <c r="BY254" i="16"/>
  <c r="BZ249" i="16"/>
  <c r="CA251" i="16"/>
  <c r="BX214" i="16"/>
  <c r="BX266" i="16"/>
  <c r="CB218" i="16"/>
  <c r="CB200" i="16"/>
  <c r="CB207" i="16"/>
  <c r="BZ193" i="16"/>
  <c r="CB168" i="16"/>
  <c r="BZ201" i="16"/>
  <c r="CA176" i="16"/>
  <c r="BX171" i="16"/>
  <c r="CB170" i="16"/>
  <c r="CA159" i="16"/>
  <c r="CB197" i="16"/>
  <c r="BX165" i="16"/>
  <c r="BZ163" i="16"/>
  <c r="CA186" i="16"/>
  <c r="BY126" i="16"/>
  <c r="CA118" i="16"/>
  <c r="BX195" i="16"/>
  <c r="BX145" i="16"/>
  <c r="BY196" i="16"/>
  <c r="BZ187" i="16"/>
  <c r="BZ120" i="16"/>
  <c r="CA154" i="16"/>
  <c r="CB154" i="16"/>
  <c r="BZ108" i="16"/>
  <c r="CB155" i="16"/>
  <c r="BY130" i="16"/>
  <c r="CB130" i="16"/>
  <c r="CB113" i="16"/>
  <c r="CB156" i="16"/>
  <c r="BX130" i="16"/>
  <c r="BY140" i="16"/>
  <c r="CB123" i="16"/>
  <c r="S319" i="16"/>
  <c r="CB88" i="16"/>
  <c r="CA35" i="16"/>
  <c r="CB82" i="16"/>
  <c r="CA60" i="16"/>
  <c r="CB102" i="16"/>
  <c r="CB19" i="16"/>
  <c r="AH313" i="16"/>
  <c r="AH310" i="16"/>
  <c r="BZ17" i="16"/>
  <c r="BZ353" i="16" s="1"/>
  <c r="BZ355" i="16" s="1"/>
  <c r="Q316" i="16"/>
  <c r="AI310" i="16"/>
  <c r="BZ28" i="16"/>
  <c r="W347" i="16"/>
  <c r="W318" i="16"/>
  <c r="W360" i="16" s="1"/>
  <c r="W330" i="16" s="1"/>
  <c r="BY96" i="16"/>
  <c r="CB96" i="16"/>
  <c r="BX55" i="16"/>
  <c r="BX54" i="16"/>
  <c r="AF343" i="16"/>
  <c r="BZ39" i="16"/>
  <c r="Q315" i="16"/>
  <c r="O319" i="16"/>
  <c r="AK313" i="16"/>
  <c r="AK310" i="16"/>
  <c r="CB137" i="16"/>
  <c r="CA89" i="16"/>
  <c r="BZ89" i="16"/>
  <c r="BZ54" i="16"/>
  <c r="CB38" i="16"/>
  <c r="CA20" i="16"/>
  <c r="CA345" i="16" s="1"/>
  <c r="AL316" i="16"/>
  <c r="Y343" i="16"/>
  <c r="BZ14" i="16"/>
  <c r="CB6" i="16"/>
  <c r="BZ29" i="16"/>
  <c r="X316" i="16"/>
  <c r="BZ128" i="16"/>
  <c r="BZ79" i="16"/>
  <c r="AA323" i="16"/>
  <c r="BY288" i="16"/>
  <c r="CB262" i="16"/>
  <c r="BZ238" i="16"/>
  <c r="BY226" i="16"/>
  <c r="CA173" i="16"/>
  <c r="CA160" i="16"/>
  <c r="BZ175" i="16"/>
  <c r="CA21" i="16"/>
  <c r="CA346" i="16" s="1"/>
  <c r="AF319" i="16"/>
  <c r="CB61" i="16"/>
  <c r="CB268" i="16"/>
  <c r="BY236" i="16"/>
  <c r="CB236" i="16"/>
  <c r="BZ229" i="16"/>
  <c r="BX172" i="16"/>
  <c r="BX168" i="16"/>
  <c r="CB162" i="16"/>
  <c r="CB107" i="16"/>
  <c r="CB122" i="16"/>
  <c r="BZ73" i="16"/>
  <c r="Y319" i="16"/>
  <c r="R318" i="16"/>
  <c r="R360" i="16" s="1"/>
  <c r="R317" i="16"/>
  <c r="R339" i="16" s="1"/>
  <c r="BX28" i="16"/>
  <c r="BZ80" i="16"/>
  <c r="BX72" i="16"/>
  <c r="AG343" i="16"/>
  <c r="CB302" i="16"/>
  <c r="BX303" i="16"/>
  <c r="CB304" i="16"/>
  <c r="G369" i="16"/>
  <c r="G337" i="16"/>
  <c r="G357" i="16" s="1"/>
  <c r="G365" i="16" s="1"/>
  <c r="G367" i="16" s="1"/>
  <c r="BX294" i="16"/>
  <c r="CA293" i="16"/>
  <c r="BX304" i="16"/>
  <c r="T363" i="16"/>
  <c r="AA324" i="16"/>
  <c r="AJ323" i="16"/>
  <c r="CB282" i="16"/>
  <c r="AC324" i="16"/>
  <c r="BY264" i="16"/>
  <c r="BZ281" i="16"/>
  <c r="BZ272" i="16"/>
  <c r="CA294" i="16"/>
  <c r="CB280" i="16"/>
  <c r="BX272" i="16"/>
  <c r="CB252" i="16"/>
  <c r="BZ285" i="16"/>
  <c r="CB285" i="16"/>
  <c r="S321" i="16"/>
  <c r="BZ254" i="16"/>
  <c r="BZ253" i="16"/>
  <c r="AG321" i="16"/>
  <c r="CB238" i="16"/>
  <c r="BX253" i="16"/>
  <c r="BX217" i="16"/>
  <c r="BZ237" i="16"/>
  <c r="BZ244" i="16"/>
  <c r="BX235" i="16"/>
  <c r="BZ233" i="16"/>
  <c r="BX227" i="16"/>
  <c r="CA205" i="16"/>
  <c r="CB194" i="16"/>
  <c r="BX215" i="16"/>
  <c r="BY204" i="16"/>
  <c r="BX194" i="16"/>
  <c r="BY199" i="16"/>
  <c r="BX219" i="16"/>
  <c r="BZ178" i="16"/>
  <c r="CA190" i="16"/>
  <c r="BY190" i="16"/>
  <c r="BZ190" i="16"/>
  <c r="BY170" i="16"/>
  <c r="CA168" i="16"/>
  <c r="CB161" i="16"/>
  <c r="CA158" i="16"/>
  <c r="BZ153" i="16"/>
  <c r="BY150" i="16"/>
  <c r="BY142" i="16"/>
  <c r="CA151" i="16"/>
  <c r="CA197" i="16"/>
  <c r="BX185" i="16"/>
  <c r="BZ180" i="16"/>
  <c r="BY179" i="16"/>
  <c r="CB163" i="16"/>
  <c r="AA320" i="16"/>
  <c r="BZ148" i="16"/>
  <c r="BZ125" i="16"/>
  <c r="CA196" i="16"/>
  <c r="BZ138" i="16"/>
  <c r="P320" i="16"/>
  <c r="BX135" i="16"/>
  <c r="BY124" i="16"/>
  <c r="CA114" i="16"/>
  <c r="CB106" i="16"/>
  <c r="BZ124" i="16"/>
  <c r="CA106" i="16"/>
  <c r="BY156" i="16"/>
  <c r="BX211" i="16"/>
  <c r="CB98" i="16"/>
  <c r="BX137" i="16"/>
  <c r="BZ95" i="16"/>
  <c r="CA74" i="16"/>
  <c r="CA59" i="16"/>
  <c r="CA43" i="16"/>
  <c r="AH319" i="16"/>
  <c r="BX95" i="16"/>
  <c r="CA116" i="16"/>
  <c r="BX87" i="16"/>
  <c r="CA23" i="16"/>
  <c r="BX20" i="16"/>
  <c r="BX345" i="16" s="1"/>
  <c r="CA19" i="16"/>
  <c r="CA8" i="16"/>
  <c r="O349" i="16"/>
  <c r="BX26" i="16"/>
  <c r="BX349" i="16" s="1"/>
  <c r="BZ53" i="16"/>
  <c r="AF315" i="16"/>
  <c r="BX104" i="16"/>
  <c r="BX76" i="16"/>
  <c r="CB45" i="16"/>
  <c r="AE318" i="16"/>
  <c r="AE360" i="16" s="1"/>
  <c r="BY23" i="16"/>
  <c r="P318" i="16"/>
  <c r="P360" i="16" s="1"/>
  <c r="CB28" i="16"/>
  <c r="BZ56" i="16"/>
  <c r="CB115" i="16"/>
  <c r="CA63" i="16"/>
  <c r="CA29" i="16"/>
  <c r="Y351" i="16"/>
  <c r="R315" i="16"/>
  <c r="R325" i="16" s="1"/>
  <c r="AH316" i="16"/>
  <c r="BX31" i="16"/>
  <c r="Z316" i="16"/>
  <c r="Q343" i="16"/>
  <c r="CA61" i="16"/>
  <c r="BX22" i="16"/>
  <c r="BY128" i="16"/>
  <c r="CA79" i="16"/>
  <c r="CB46" i="16"/>
  <c r="BX32" i="16"/>
  <c r="BY260" i="16"/>
  <c r="CB224" i="16"/>
  <c r="BY184" i="16"/>
  <c r="CA27" i="16"/>
  <c r="CA350" i="16" s="1"/>
  <c r="AJ322" i="16"/>
  <c r="CA172" i="16"/>
  <c r="CA152" i="16"/>
  <c r="BZ186" i="16"/>
  <c r="BX162" i="16"/>
  <c r="BX106" i="16"/>
  <c r="BY80" i="16"/>
  <c r="O341" i="16"/>
  <c r="O343" i="16" s="1"/>
  <c r="BX16" i="16"/>
  <c r="BX341" i="16" s="1"/>
  <c r="AH315" i="16"/>
  <c r="AE310" i="16"/>
  <c r="AE313" i="16"/>
  <c r="CA33" i="16"/>
  <c r="BY24" i="16"/>
  <c r="BY13" i="16"/>
  <c r="F357" i="16"/>
  <c r="F365" i="16" s="1"/>
  <c r="F367" i="16" s="1"/>
  <c r="L357" i="16"/>
  <c r="L365" i="16" s="1"/>
  <c r="L367" i="16" s="1"/>
  <c r="BX300" i="16"/>
  <c r="D357" i="16"/>
  <c r="D365" i="16" s="1"/>
  <c r="D367" i="16" s="1"/>
  <c r="BZ293" i="16"/>
  <c r="AE323" i="16"/>
  <c r="BY287" i="16"/>
  <c r="CB283" i="16"/>
  <c r="AL324" i="16"/>
  <c r="BX299" i="16"/>
  <c r="BZ297" i="16"/>
  <c r="AG323" i="16"/>
  <c r="AB323" i="16"/>
  <c r="BX295" i="16"/>
  <c r="BZ287" i="16"/>
  <c r="CA282" i="16"/>
  <c r="BZ261" i="16"/>
  <c r="BZ273" i="16"/>
  <c r="BY268" i="16"/>
  <c r="AK321" i="16"/>
  <c r="CB256" i="16"/>
  <c r="AE322" i="16"/>
  <c r="Y321" i="16"/>
  <c r="BX271" i="16"/>
  <c r="BZ228" i="16"/>
  <c r="CB225" i="16"/>
  <c r="BX251" i="16"/>
  <c r="CB230" i="16"/>
  <c r="BZ210" i="16"/>
  <c r="BY233" i="16"/>
  <c r="CA204" i="16"/>
  <c r="BZ205" i="16"/>
  <c r="BZ246" i="16"/>
  <c r="BX207" i="16"/>
  <c r="BY207" i="16"/>
  <c r="CA194" i="16"/>
  <c r="CA192" i="16"/>
  <c r="CB217" i="16"/>
  <c r="CB249" i="16"/>
  <c r="BX189" i="16"/>
  <c r="CA182" i="16"/>
  <c r="CA143" i="16"/>
  <c r="CB152" i="16"/>
  <c r="BZ129" i="16"/>
  <c r="CB121" i="16"/>
  <c r="AJ320" i="16"/>
  <c r="BX175" i="16"/>
  <c r="CA164" i="16"/>
  <c r="CA117" i="16"/>
  <c r="CB104" i="16"/>
  <c r="BY100" i="16"/>
  <c r="BX129" i="16"/>
  <c r="BX112" i="16"/>
  <c r="CB71" i="16"/>
  <c r="CB135" i="16"/>
  <c r="CA135" i="16"/>
  <c r="CA97" i="16"/>
  <c r="BX78" i="16"/>
  <c r="BZ74" i="16"/>
  <c r="CA51" i="16"/>
  <c r="CA102" i="16"/>
  <c r="BY61" i="16"/>
  <c r="BZ23" i="16"/>
  <c r="BZ21" i="16"/>
  <c r="BZ346" i="16" s="1"/>
  <c r="BZ8" i="16"/>
  <c r="CB12" i="16"/>
  <c r="O353" i="16"/>
  <c r="O355" i="16" s="1"/>
  <c r="BX17" i="16"/>
  <c r="BX353" i="16" s="1"/>
  <c r="BZ31" i="16"/>
  <c r="Y316" i="16"/>
  <c r="BZ37" i="16"/>
  <c r="CB80" i="16"/>
  <c r="BZ30" i="16"/>
  <c r="AA318" i="16"/>
  <c r="AA360" i="16" s="1"/>
  <c r="BY28" i="16"/>
  <c r="O346" i="16"/>
  <c r="O347" i="16" s="1"/>
  <c r="BX21" i="16"/>
  <c r="BX346" i="16" s="1"/>
  <c r="AI343" i="16"/>
  <c r="X318" i="16"/>
  <c r="X360" i="16" s="1"/>
  <c r="CB13" i="16"/>
  <c r="CA67" i="16"/>
  <c r="BX45" i="16"/>
  <c r="CA10" i="16"/>
  <c r="CA13" i="16"/>
  <c r="BX35" i="16"/>
  <c r="BZ55" i="16"/>
  <c r="AE347" i="16"/>
  <c r="X315" i="16"/>
  <c r="BX63" i="16"/>
  <c r="BX38" i="16"/>
  <c r="CA128" i="16"/>
  <c r="CB72" i="16"/>
  <c r="BZ62" i="16"/>
  <c r="CA25" i="16"/>
  <c r="CA229" i="16"/>
  <c r="BX113" i="16"/>
  <c r="BX120" i="16"/>
  <c r="BX293" i="16"/>
  <c r="O322" i="16"/>
  <c r="CA242" i="16"/>
  <c r="BZ215" i="16"/>
  <c r="BY230" i="16"/>
  <c r="BX200" i="16"/>
  <c r="BZ181" i="16"/>
  <c r="BY165" i="16"/>
  <c r="BX193" i="16"/>
  <c r="BZ132" i="16"/>
  <c r="BY187" i="16"/>
  <c r="BY112" i="16"/>
  <c r="CB139" i="16"/>
  <c r="CB87" i="16"/>
  <c r="CB116" i="16"/>
  <c r="Q351" i="16"/>
  <c r="CA22" i="16"/>
  <c r="BZ302" i="16"/>
  <c r="CB303" i="16"/>
  <c r="AD324" i="16"/>
  <c r="BX291" i="16"/>
  <c r="U363" i="16"/>
  <c r="AH324" i="16"/>
  <c r="CB259" i="16"/>
  <c r="BX260" i="16"/>
  <c r="BX269" i="16"/>
  <c r="X322" i="16"/>
  <c r="BZ270" i="16"/>
  <c r="CB278" i="16"/>
  <c r="BY294" i="16"/>
  <c r="AC321" i="16"/>
  <c r="CA256" i="16"/>
  <c r="CA249" i="16"/>
  <c r="BX244" i="16"/>
  <c r="CB260" i="16"/>
  <c r="BZ262" i="16"/>
  <c r="Q321" i="16"/>
  <c r="BY282" i="16"/>
  <c r="AA322" i="16"/>
  <c r="BX261" i="16"/>
  <c r="CA230" i="16"/>
  <c r="BZ218" i="16"/>
  <c r="BY244" i="16"/>
  <c r="BX233" i="16"/>
  <c r="BY217" i="16"/>
  <c r="BZ202" i="16"/>
  <c r="CA246" i="16"/>
  <c r="BZ195" i="16"/>
  <c r="BY200" i="16"/>
  <c r="CA209" i="16"/>
  <c r="CB145" i="16"/>
  <c r="CB182" i="16"/>
  <c r="BX177" i="16"/>
  <c r="BX170" i="16"/>
  <c r="BX163" i="16"/>
  <c r="BZ146" i="16"/>
  <c r="CB144" i="16"/>
  <c r="AB320" i="16"/>
  <c r="BY118" i="16"/>
  <c r="BX147" i="16"/>
  <c r="BX146" i="16"/>
  <c r="CB196" i="16"/>
  <c r="BZ196" i="16"/>
  <c r="CB187" i="16"/>
  <c r="BX155" i="16"/>
  <c r="BZ114" i="16"/>
  <c r="CA120" i="16"/>
  <c r="BY110" i="16"/>
  <c r="BX101" i="16"/>
  <c r="BY155" i="16"/>
  <c r="CA123" i="16"/>
  <c r="BX107" i="16"/>
  <c r="CA104" i="16"/>
  <c r="BX164" i="16"/>
  <c r="CB140" i="16"/>
  <c r="BX119" i="16"/>
  <c r="CB90" i="16"/>
  <c r="BX96" i="16"/>
  <c r="BY135" i="16"/>
  <c r="BX81" i="16"/>
  <c r="BY74" i="16"/>
  <c r="BY73" i="16"/>
  <c r="BX73" i="16"/>
  <c r="BX122" i="16"/>
  <c r="BY102" i="16"/>
  <c r="BY77" i="16"/>
  <c r="BZ64" i="16"/>
  <c r="CA46" i="16"/>
  <c r="AE316" i="16"/>
  <c r="AJ343" i="16"/>
  <c r="AJ342" i="16"/>
  <c r="AJ315" i="16"/>
  <c r="R310" i="16"/>
  <c r="AA315" i="16"/>
  <c r="AA325" i="16" s="1"/>
  <c r="AA326" i="16" s="1"/>
  <c r="AF310" i="16"/>
  <c r="AF313" i="16"/>
  <c r="CA80" i="16"/>
  <c r="Q318" i="16"/>
  <c r="Q360" i="16" s="1"/>
  <c r="U317" i="16"/>
  <c r="U339" i="16" s="1"/>
  <c r="R330" i="16"/>
  <c r="BZ13" i="16"/>
  <c r="O315" i="16"/>
  <c r="CA115" i="16"/>
  <c r="BY79" i="16"/>
  <c r="CB39" i="16"/>
  <c r="AC316" i="16"/>
  <c r="BX13" i="16"/>
  <c r="CB27" i="16"/>
  <c r="CB350" i="16" s="1"/>
  <c r="BZ47" i="16"/>
  <c r="CA137" i="16"/>
  <c r="CB54" i="16"/>
  <c r="T316" i="16"/>
  <c r="BX77" i="16"/>
  <c r="BZ22" i="16"/>
  <c r="W315" i="16"/>
  <c r="BZ61" i="16"/>
  <c r="BX138" i="16"/>
  <c r="CB29" i="16"/>
  <c r="BX19" i="16"/>
  <c r="U314" i="16"/>
  <c r="U331" i="16" s="1"/>
  <c r="BY20" i="16"/>
  <c r="BY345" i="16" s="1"/>
  <c r="CB79" i="16"/>
  <c r="V316" i="16"/>
  <c r="AB314" i="16"/>
  <c r="AB331" i="16" s="1"/>
  <c r="S314" i="16"/>
  <c r="S331" i="16" s="1"/>
  <c r="CA292" i="16"/>
  <c r="AB322" i="16"/>
  <c r="AG322" i="16"/>
  <c r="BZ197" i="16"/>
  <c r="CB22" i="16"/>
  <c r="BZ46" i="16"/>
  <c r="CA301" i="16"/>
  <c r="CB288" i="16"/>
  <c r="BY297" i="16"/>
  <c r="BZ286" i="16"/>
  <c r="BX363" i="16"/>
  <c r="CB261" i="16"/>
  <c r="BX284" i="16"/>
  <c r="BX324" i="16" s="1"/>
  <c r="BX237" i="16"/>
  <c r="BZ204" i="16"/>
  <c r="CB201" i="16"/>
  <c r="CA169" i="16"/>
  <c r="BZ164" i="16"/>
  <c r="CA100" i="16"/>
  <c r="BX161" i="16"/>
  <c r="BZ85" i="16"/>
  <c r="CB68" i="16"/>
  <c r="BZ44" i="16"/>
  <c r="BX342" i="16"/>
  <c r="O318" i="16"/>
  <c r="O360" i="16" s="1"/>
  <c r="BX30" i="16"/>
  <c r="CB20" i="16"/>
  <c r="CB345" i="16" s="1"/>
  <c r="BZ72" i="16"/>
  <c r="CA291" i="16"/>
  <c r="BZ304" i="16"/>
  <c r="O323" i="16"/>
  <c r="CB286" i="16"/>
  <c r="BY278" i="16"/>
  <c r="BX268" i="16"/>
  <c r="BY274" i="16"/>
  <c r="CB272" i="16"/>
  <c r="CA288" i="16"/>
  <c r="AE324" i="16"/>
  <c r="BZ252" i="16"/>
  <c r="CA285" i="16"/>
  <c r="BZ268" i="16"/>
  <c r="AD322" i="16"/>
  <c r="AH322" i="16"/>
  <c r="CB254" i="16"/>
  <c r="CB253" i="16"/>
  <c r="CB215" i="16"/>
  <c r="CA213" i="16"/>
  <c r="CB237" i="16"/>
  <c r="BX228" i="16"/>
  <c r="BZ236" i="16"/>
  <c r="CB244" i="16"/>
  <c r="BX236" i="16"/>
  <c r="BZ227" i="16"/>
  <c r="BZ211" i="16"/>
  <c r="CB205" i="16"/>
  <c r="CA202" i="16"/>
  <c r="CA212" i="16"/>
  <c r="CA199" i="16"/>
  <c r="BX198" i="16"/>
  <c r="BX191" i="16"/>
  <c r="CA208" i="16"/>
  <c r="BX203" i="16"/>
  <c r="CB190" i="16"/>
  <c r="BZ161" i="16"/>
  <c r="BY158" i="16"/>
  <c r="BY182" i="16"/>
  <c r="BZ172" i="16"/>
  <c r="BY197" i="16"/>
  <c r="BY180" i="16"/>
  <c r="BZ147" i="16"/>
  <c r="BZ126" i="16"/>
  <c r="BZ118" i="16"/>
  <c r="BX139" i="16"/>
  <c r="CB138" i="16"/>
  <c r="BZ162" i="16"/>
  <c r="BX154" i="16"/>
  <c r="BX153" i="16"/>
  <c r="BX121" i="16"/>
  <c r="BZ105" i="16"/>
  <c r="CA156" i="16"/>
  <c r="CB112" i="16"/>
  <c r="BZ107" i="16"/>
  <c r="BZ139" i="16"/>
  <c r="CB118" i="16"/>
  <c r="BZ98" i="16"/>
  <c r="BZ122" i="16"/>
  <c r="BY95" i="16"/>
  <c r="CB95" i="16"/>
  <c r="BZ93" i="16"/>
  <c r="CB97" i="16"/>
  <c r="BX88" i="16"/>
  <c r="BX94" i="16"/>
  <c r="BZ87" i="16"/>
  <c r="BZ68" i="16"/>
  <c r="AB319" i="16"/>
  <c r="AD317" i="16"/>
  <c r="AD339" i="16" s="1"/>
  <c r="S316" i="16"/>
  <c r="BX11" i="16"/>
  <c r="AB342" i="16"/>
  <c r="AB343" i="16" s="1"/>
  <c r="AB315" i="16"/>
  <c r="BY8" i="16"/>
  <c r="BZ12" i="16"/>
  <c r="CA9" i="16"/>
  <c r="BY21" i="16"/>
  <c r="BY346" i="16" s="1"/>
  <c r="Z343" i="16"/>
  <c r="Z315" i="16"/>
  <c r="CB53" i="16"/>
  <c r="O314" i="16"/>
  <c r="O331" i="16" s="1"/>
  <c r="AC310" i="16"/>
  <c r="AC313" i="16"/>
  <c r="BZ19" i="16"/>
  <c r="CB31" i="16"/>
  <c r="CA6" i="16"/>
  <c r="CB56" i="16"/>
  <c r="BY115" i="16"/>
  <c r="BX80" i="16"/>
  <c r="CB77" i="16"/>
  <c r="BX23" i="16"/>
  <c r="AK316" i="16"/>
  <c r="P315" i="16"/>
  <c r="BY27" i="16"/>
  <c r="BY350" i="16" s="1"/>
  <c r="BY351" i="16" s="1"/>
  <c r="BX67" i="16"/>
  <c r="BX62" i="16"/>
  <c r="CA39" i="16"/>
  <c r="BY29" i="16"/>
  <c r="O317" i="16"/>
  <c r="O339" i="16" s="1"/>
  <c r="U316" i="16"/>
  <c r="O316" i="16"/>
  <c r="AB313" i="16"/>
  <c r="AB310" i="16"/>
  <c r="BX47" i="16"/>
  <c r="BX53" i="16"/>
  <c r="BZ67" i="16"/>
  <c r="BY67" i="16"/>
  <c r="BZ63" i="16"/>
  <c r="BZ32" i="16"/>
  <c r="BY237" i="16"/>
  <c r="BZ230" i="16"/>
  <c r="AB318" i="16"/>
  <c r="AB360" i="16" s="1"/>
  <c r="BY30" i="16"/>
  <c r="BX12" i="16"/>
  <c r="AG313" i="16"/>
  <c r="AG310" i="16"/>
  <c r="BW325" i="16"/>
  <c r="BZ24" i="16"/>
  <c r="Q324" i="16"/>
  <c r="BZ251" i="16"/>
  <c r="BX252" i="16"/>
  <c r="BX169" i="16"/>
  <c r="BY122" i="16"/>
  <c r="CA93" i="16"/>
  <c r="BY87" i="16"/>
  <c r="S342" i="16"/>
  <c r="S343" i="16" s="1"/>
  <c r="S315" i="16"/>
  <c r="BY89" i="16"/>
  <c r="AJ313" i="16"/>
  <c r="AJ310" i="16"/>
  <c r="CA300" i="16"/>
  <c r="CB293" i="16"/>
  <c r="BZ283" i="16"/>
  <c r="CB275" i="16"/>
  <c r="AK323" i="16"/>
  <c r="AG324" i="16"/>
  <c r="CA277" i="16"/>
  <c r="CB269" i="16"/>
  <c r="CB273" i="16"/>
  <c r="BZ294" i="16"/>
  <c r="BZ256" i="16"/>
  <c r="CB235" i="16"/>
  <c r="AJ321" i="16"/>
  <c r="CB245" i="16"/>
  <c r="AL322" i="16"/>
  <c r="CB228" i="16"/>
  <c r="CA220" i="16"/>
  <c r="BY238" i="16"/>
  <c r="BY227" i="16"/>
  <c r="CA225" i="16"/>
  <c r="CA216" i="16"/>
  <c r="BX223" i="16"/>
  <c r="CB246" i="16"/>
  <c r="BZ207" i="16"/>
  <c r="BZ173" i="16"/>
  <c r="BY209" i="16"/>
  <c r="CB208" i="16"/>
  <c r="CA188" i="16"/>
  <c r="BX173" i="16"/>
  <c r="CA201" i="16"/>
  <c r="BZ182" i="16"/>
  <c r="BZ170" i="16"/>
  <c r="BZ121" i="16"/>
  <c r="CB164" i="16"/>
  <c r="BZ131" i="16"/>
  <c r="AH320" i="16"/>
  <c r="CA187" i="16"/>
  <c r="BX212" i="16"/>
  <c r="BZ154" i="16"/>
  <c r="BX114" i="16"/>
  <c r="BZ155" i="16"/>
  <c r="CA139" i="16"/>
  <c r="BZ130" i="16"/>
  <c r="BZ113" i="16"/>
  <c r="BZ156" i="16"/>
  <c r="BY98" i="16"/>
  <c r="BX131" i="16"/>
  <c r="BZ123" i="16"/>
  <c r="BZ88" i="16"/>
  <c r="CB33" i="16"/>
  <c r="BZ82" i="16"/>
  <c r="BX79" i="16"/>
  <c r="AL318" i="16"/>
  <c r="AL360" i="16" s="1"/>
  <c r="O350" i="16"/>
  <c r="BX27" i="16"/>
  <c r="BX350" i="16" s="1"/>
  <c r="CB21" i="16"/>
  <c r="CB346" i="16" s="1"/>
  <c r="BW330" i="16"/>
  <c r="AA341" i="16"/>
  <c r="AA343" i="16" s="1"/>
  <c r="BY16" i="16"/>
  <c r="BY341" i="16" s="1"/>
  <c r="AD310" i="16"/>
  <c r="AD313" i="16"/>
  <c r="CB37" i="16"/>
  <c r="BZ20" i="16"/>
  <c r="BZ345" i="16" s="1"/>
  <c r="AG316" i="16"/>
  <c r="CB30" i="16"/>
  <c r="BZ27" i="16"/>
  <c r="BZ350" i="16" s="1"/>
  <c r="CB24" i="16"/>
  <c r="AD316" i="16"/>
  <c r="BZ6" i="16"/>
  <c r="BZ96" i="16"/>
  <c r="CA31" i="16"/>
  <c r="CA62" i="16"/>
  <c r="CA56" i="16"/>
  <c r="AB316" i="16"/>
  <c r="BZ16" i="16"/>
  <c r="BZ341" i="16" s="1"/>
  <c r="S351" i="16"/>
  <c r="BW311" i="16"/>
  <c r="BY137" i="16"/>
  <c r="BZ137" i="16"/>
  <c r="CB55" i="16"/>
  <c r="BZ38" i="16"/>
  <c r="CA24" i="16"/>
  <c r="CB14" i="16"/>
  <c r="W316" i="16"/>
  <c r="CB62" i="16"/>
  <c r="R509" i="14"/>
  <c r="R558" i="14" s="1"/>
  <c r="R272" i="14"/>
  <c r="F261" i="14"/>
  <c r="F379" i="14" s="1"/>
  <c r="H169" i="14"/>
  <c r="H379" i="14" s="1"/>
  <c r="H530" i="14" s="1"/>
  <c r="R54" i="14"/>
  <c r="R167" i="14"/>
  <c r="R368" i="14"/>
  <c r="R361" i="14"/>
  <c r="F340" i="14"/>
  <c r="R151" i="14"/>
  <c r="R83" i="14"/>
  <c r="P131" i="14"/>
  <c r="P133" i="14" s="1"/>
  <c r="P528" i="14" s="1"/>
  <c r="R395" i="14"/>
  <c r="R534" i="14" s="1"/>
  <c r="R256" i="14"/>
  <c r="J169" i="14"/>
  <c r="J379" i="14" s="1"/>
  <c r="J530" i="14" s="1"/>
  <c r="T169" i="14"/>
  <c r="R97" i="14"/>
  <c r="R200" i="14"/>
  <c r="R329" i="14"/>
  <c r="R224" i="14"/>
  <c r="R22" i="14"/>
  <c r="R305" i="14"/>
  <c r="R377" i="14"/>
  <c r="H340" i="14"/>
  <c r="R208" i="14"/>
  <c r="R159" i="14"/>
  <c r="R90" i="14"/>
  <c r="L340" i="14"/>
  <c r="N340" i="14"/>
  <c r="N379" i="14" s="1"/>
  <c r="R280" i="14"/>
  <c r="R216" i="14"/>
  <c r="J261" i="14"/>
  <c r="T261" i="14"/>
  <c r="R111" i="14"/>
  <c r="R104" i="14"/>
  <c r="N528" i="14"/>
  <c r="R337" i="14"/>
  <c r="F544" i="14"/>
  <c r="P169" i="14"/>
  <c r="L169" i="14"/>
  <c r="R46" i="14"/>
  <c r="R542" i="14"/>
  <c r="R452" i="14"/>
  <c r="R538" i="14" s="1"/>
  <c r="T379" i="14"/>
  <c r="R76" i="14"/>
  <c r="P340" i="14"/>
  <c r="L261" i="14"/>
  <c r="R192" i="14"/>
  <c r="J131" i="14"/>
  <c r="J133" i="14" s="1"/>
  <c r="T131" i="14"/>
  <c r="T133" i="14" s="1"/>
  <c r="R30" i="14"/>
  <c r="H131" i="14"/>
  <c r="H133" i="14" s="1"/>
  <c r="P430" i="13"/>
  <c r="P536" i="13" s="1"/>
  <c r="P76" i="13"/>
  <c r="P30" i="13"/>
  <c r="P248" i="13"/>
  <c r="P208" i="13"/>
  <c r="P151" i="13"/>
  <c r="P22" i="13"/>
  <c r="P272" i="13"/>
  <c r="P337" i="13"/>
  <c r="N340" i="13"/>
  <c r="L131" i="13"/>
  <c r="L133" i="13" s="1"/>
  <c r="N169" i="13"/>
  <c r="P143" i="13"/>
  <c r="P169" i="13" s="1"/>
  <c r="P111" i="13"/>
  <c r="J131" i="13"/>
  <c r="J133" i="13" s="1"/>
  <c r="P361" i="13"/>
  <c r="L340" i="13"/>
  <c r="R340" i="13"/>
  <c r="P305" i="13"/>
  <c r="P280" i="13"/>
  <c r="P340" i="13" s="1"/>
  <c r="H261" i="13"/>
  <c r="H379" i="13" s="1"/>
  <c r="H454" i="13" s="1"/>
  <c r="H496" i="13" s="1"/>
  <c r="H511" i="13" s="1"/>
  <c r="N261" i="13"/>
  <c r="N379" i="13" s="1"/>
  <c r="P167" i="13"/>
  <c r="H169" i="13"/>
  <c r="N131" i="13"/>
  <c r="N133" i="13" s="1"/>
  <c r="P395" i="13"/>
  <c r="P534" i="13" s="1"/>
  <c r="P329" i="13"/>
  <c r="P224" i="13"/>
  <c r="R169" i="13"/>
  <c r="P104" i="13"/>
  <c r="P502" i="13"/>
  <c r="P552" i="13" s="1"/>
  <c r="L261" i="13"/>
  <c r="L379" i="13" s="1"/>
  <c r="P192" i="13"/>
  <c r="P261" i="13" s="1"/>
  <c r="P97" i="13"/>
  <c r="L528" i="13"/>
  <c r="N528" i="13"/>
  <c r="R379" i="13"/>
  <c r="P131" i="13"/>
  <c r="P133" i="13" s="1"/>
  <c r="P476" i="13"/>
  <c r="J530" i="13"/>
  <c r="BZ363" i="16" l="1"/>
  <c r="CB363" i="16"/>
  <c r="CB351" i="16"/>
  <c r="CA351" i="16"/>
  <c r="CA318" i="16"/>
  <c r="CA360" i="16" s="1"/>
  <c r="BZ351" i="16"/>
  <c r="CA317" i="16"/>
  <c r="CA339" i="16" s="1"/>
  <c r="CA347" i="16"/>
  <c r="CB318" i="16"/>
  <c r="CB360" i="16" s="1"/>
  <c r="CA363" i="16"/>
  <c r="BX315" i="16"/>
  <c r="BY314" i="16"/>
  <c r="BY331" i="16" s="1"/>
  <c r="BX355" i="16"/>
  <c r="T330" i="16"/>
  <c r="BX323" i="16"/>
  <c r="X325" i="16"/>
  <c r="Z330" i="16"/>
  <c r="Z369" i="16" s="1"/>
  <c r="X330" i="16"/>
  <c r="X369" i="16" s="1"/>
  <c r="U330" i="16"/>
  <c r="U369" i="16" s="1"/>
  <c r="T325" i="16"/>
  <c r="T326" i="16" s="1"/>
  <c r="BZ323" i="16"/>
  <c r="BX314" i="16"/>
  <c r="BX331" i="16" s="1"/>
  <c r="CB314" i="16"/>
  <c r="CB331" i="16" s="1"/>
  <c r="BX321" i="16"/>
  <c r="R326" i="16"/>
  <c r="BX319" i="16"/>
  <c r="Y325" i="16"/>
  <c r="Y326" i="16" s="1"/>
  <c r="BX347" i="16"/>
  <c r="Z325" i="16"/>
  <c r="Z326" i="16" s="1"/>
  <c r="W325" i="16"/>
  <c r="W326" i="16" s="1"/>
  <c r="Q325" i="16"/>
  <c r="Q326" i="16" s="1"/>
  <c r="V330" i="16"/>
  <c r="Q330" i="16"/>
  <c r="Q369" i="16" s="1"/>
  <c r="BX320" i="16"/>
  <c r="Y330" i="16"/>
  <c r="P325" i="16"/>
  <c r="P326" i="16" s="1"/>
  <c r="AL330" i="16"/>
  <c r="S330" i="16"/>
  <c r="S337" i="16" s="1"/>
  <c r="S357" i="16" s="1"/>
  <c r="S365" i="16" s="1"/>
  <c r="S367" i="16" s="1"/>
  <c r="BX322" i="16"/>
  <c r="O325" i="16"/>
  <c r="O326" i="16" s="1"/>
  <c r="V325" i="16"/>
  <c r="V326" i="16" s="1"/>
  <c r="X326" i="16"/>
  <c r="AI326" i="16"/>
  <c r="CB347" i="16"/>
  <c r="BZ319" i="16"/>
  <c r="AE330" i="16"/>
  <c r="AE369" i="16" s="1"/>
  <c r="AG330" i="16"/>
  <c r="AG337" i="16" s="1"/>
  <c r="AG357" i="16" s="1"/>
  <c r="AG365" i="16" s="1"/>
  <c r="AG367" i="16" s="1"/>
  <c r="CA321" i="16"/>
  <c r="BY321" i="16"/>
  <c r="AH330" i="16"/>
  <c r="AH337" i="16" s="1"/>
  <c r="AH357" i="16" s="1"/>
  <c r="AH365" i="16" s="1"/>
  <c r="AH367" i="16" s="1"/>
  <c r="AG325" i="16"/>
  <c r="AG326" i="16" s="1"/>
  <c r="AD330" i="16"/>
  <c r="AD337" i="16" s="1"/>
  <c r="AD357" i="16" s="1"/>
  <c r="AD365" i="16" s="1"/>
  <c r="AD367" i="16" s="1"/>
  <c r="BY347" i="16"/>
  <c r="AF330" i="16"/>
  <c r="AF369" i="16" s="1"/>
  <c r="AC330" i="16"/>
  <c r="AC369" i="16" s="1"/>
  <c r="AJ330" i="16"/>
  <c r="AJ369" i="16" s="1"/>
  <c r="AK330" i="16"/>
  <c r="AK369" i="16" s="1"/>
  <c r="BZ324" i="16"/>
  <c r="CA322" i="16"/>
  <c r="CA314" i="16"/>
  <c r="CA331" i="16" s="1"/>
  <c r="BZ322" i="16"/>
  <c r="BY322" i="16"/>
  <c r="BY319" i="16"/>
  <c r="BY318" i="16"/>
  <c r="BY360" i="16" s="1"/>
  <c r="BZ314" i="16"/>
  <c r="BZ331" i="16" s="1"/>
  <c r="AA330" i="16"/>
  <c r="AA369" i="16" s="1"/>
  <c r="AD369" i="16"/>
  <c r="AF337" i="16"/>
  <c r="AF357" i="16" s="1"/>
  <c r="AF365" i="16" s="1"/>
  <c r="AF367" i="16" s="1"/>
  <c r="AL369" i="16"/>
  <c r="AL337" i="16"/>
  <c r="AL357" i="16" s="1"/>
  <c r="AL365" i="16" s="1"/>
  <c r="AL367" i="16" s="1"/>
  <c r="Y369" i="16"/>
  <c r="Y337" i="16"/>
  <c r="Y357" i="16" s="1"/>
  <c r="Y365" i="16" s="1"/>
  <c r="Y367" i="16" s="1"/>
  <c r="BY342" i="16"/>
  <c r="BY343" i="16" s="1"/>
  <c r="BY315" i="16"/>
  <c r="CB317" i="16"/>
  <c r="CB339" i="16" s="1"/>
  <c r="O351" i="16"/>
  <c r="BZ320" i="16"/>
  <c r="T369" i="16"/>
  <c r="T337" i="16"/>
  <c r="T357" i="16" s="1"/>
  <c r="T365" i="16" s="1"/>
  <c r="T367" i="16" s="1"/>
  <c r="BZ313" i="16"/>
  <c r="BZ310" i="16"/>
  <c r="AC325" i="16"/>
  <c r="AC326" i="16" s="1"/>
  <c r="CA323" i="16"/>
  <c r="R369" i="16"/>
  <c r="R337" i="16"/>
  <c r="R357" i="16" s="1"/>
  <c r="R365" i="16" s="1"/>
  <c r="R367" i="16" s="1"/>
  <c r="BZ318" i="16"/>
  <c r="BZ360" i="16" s="1"/>
  <c r="BY323" i="16"/>
  <c r="AK325" i="16"/>
  <c r="AK326" i="16" s="1"/>
  <c r="AH325" i="16"/>
  <c r="AH326" i="16" s="1"/>
  <c r="CA320" i="16"/>
  <c r="AL325" i="16"/>
  <c r="AL326" i="16" s="1"/>
  <c r="CB313" i="16"/>
  <c r="CB310" i="16"/>
  <c r="O330" i="16"/>
  <c r="CB323" i="16"/>
  <c r="BX343" i="16"/>
  <c r="CA342" i="16"/>
  <c r="CA343" i="16" s="1"/>
  <c r="CA315" i="16"/>
  <c r="BY310" i="16"/>
  <c r="AB330" i="16"/>
  <c r="BX317" i="16"/>
  <c r="BX339" i="16" s="1"/>
  <c r="BX310" i="16"/>
  <c r="AJ325" i="16"/>
  <c r="AJ326" i="16" s="1"/>
  <c r="BZ347" i="16"/>
  <c r="CB320" i="16"/>
  <c r="AF325" i="16"/>
  <c r="AF326" i="16" s="1"/>
  <c r="BY324" i="16"/>
  <c r="U325" i="16"/>
  <c r="U326" i="16" s="1"/>
  <c r="CA324" i="16"/>
  <c r="CA319" i="16"/>
  <c r="CB324" i="16"/>
  <c r="P330" i="16"/>
  <c r="CB316" i="16"/>
  <c r="BZ321" i="16"/>
  <c r="BW326" i="16"/>
  <c r="BW369" i="16"/>
  <c r="BW337" i="16"/>
  <c r="BW357" i="16" s="1"/>
  <c r="BW365" i="16" s="1"/>
  <c r="BW367" i="16" s="1"/>
  <c r="CB319" i="16"/>
  <c r="BX318" i="16"/>
  <c r="BX360" i="16" s="1"/>
  <c r="BY317" i="16"/>
  <c r="BY339" i="16" s="1"/>
  <c r="BZ342" i="16"/>
  <c r="BZ343" i="16" s="1"/>
  <c r="BZ315" i="16"/>
  <c r="AE325" i="16"/>
  <c r="AE326" i="16" s="1"/>
  <c r="CA316" i="16"/>
  <c r="V369" i="16"/>
  <c r="V337" i="16"/>
  <c r="V357" i="16" s="1"/>
  <c r="V365" i="16" s="1"/>
  <c r="V367" i="16" s="1"/>
  <c r="BY316" i="16"/>
  <c r="BZ316" i="16"/>
  <c r="AI369" i="16"/>
  <c r="AI337" i="16"/>
  <c r="AI357" i="16" s="1"/>
  <c r="AI365" i="16" s="1"/>
  <c r="AI367" i="16" s="1"/>
  <c r="W369" i="16"/>
  <c r="W337" i="16"/>
  <c r="W357" i="16" s="1"/>
  <c r="W365" i="16" s="1"/>
  <c r="W367" i="16" s="1"/>
  <c r="AD325" i="16"/>
  <c r="AD326" i="16" s="1"/>
  <c r="AB325" i="16"/>
  <c r="AB326" i="16" s="1"/>
  <c r="CA313" i="16"/>
  <c r="CA310" i="16"/>
  <c r="BX316" i="16"/>
  <c r="BY320" i="16"/>
  <c r="CB321" i="16"/>
  <c r="BX351" i="16"/>
  <c r="CB322" i="16"/>
  <c r="S325" i="16"/>
  <c r="S326" i="16" s="1"/>
  <c r="BZ317" i="16"/>
  <c r="BZ339" i="16" s="1"/>
  <c r="F381" i="14"/>
  <c r="F530" i="14"/>
  <c r="F532" i="14" s="1"/>
  <c r="F540" i="14" s="1"/>
  <c r="F550" i="14" s="1"/>
  <c r="F560" i="14" s="1"/>
  <c r="F454" i="14"/>
  <c r="F496" i="14" s="1"/>
  <c r="F511" i="14" s="1"/>
  <c r="R261" i="14"/>
  <c r="H381" i="14"/>
  <c r="R131" i="14"/>
  <c r="R133" i="14" s="1"/>
  <c r="R528" i="14" s="1"/>
  <c r="R340" i="14"/>
  <c r="R169" i="14"/>
  <c r="R379" i="14" s="1"/>
  <c r="J528" i="14"/>
  <c r="J532" i="14" s="1"/>
  <c r="J540" i="14" s="1"/>
  <c r="J550" i="14" s="1"/>
  <c r="J560" i="14" s="1"/>
  <c r="J454" i="14"/>
  <c r="J496" i="14" s="1"/>
  <c r="J511" i="14" s="1"/>
  <c r="N381" i="14"/>
  <c r="N530" i="14"/>
  <c r="N532" i="14" s="1"/>
  <c r="N540" i="14" s="1"/>
  <c r="N550" i="14" s="1"/>
  <c r="N560" i="14" s="1"/>
  <c r="L379" i="14"/>
  <c r="N454" i="14"/>
  <c r="N496" i="14" s="1"/>
  <c r="N511" i="14" s="1"/>
  <c r="T530" i="14"/>
  <c r="T381" i="14"/>
  <c r="P379" i="14"/>
  <c r="J381" i="14"/>
  <c r="H454" i="14"/>
  <c r="H496" i="14" s="1"/>
  <c r="H511" i="14" s="1"/>
  <c r="H528" i="14"/>
  <c r="H532" i="14" s="1"/>
  <c r="H540" i="14" s="1"/>
  <c r="H550" i="14" s="1"/>
  <c r="H560" i="14" s="1"/>
  <c r="T528" i="14"/>
  <c r="T454" i="14"/>
  <c r="T496" i="14" s="1"/>
  <c r="T511" i="14" s="1"/>
  <c r="L381" i="13"/>
  <c r="L454" i="13"/>
  <c r="L496" i="13" s="1"/>
  <c r="L511" i="13" s="1"/>
  <c r="L530" i="13"/>
  <c r="J528" i="13"/>
  <c r="J532" i="13" s="1"/>
  <c r="J540" i="13" s="1"/>
  <c r="J550" i="13" s="1"/>
  <c r="J560" i="13" s="1"/>
  <c r="J454" i="13"/>
  <c r="J496" i="13" s="1"/>
  <c r="J511" i="13" s="1"/>
  <c r="J381" i="13"/>
  <c r="H381" i="13"/>
  <c r="H530" i="13"/>
  <c r="H532" i="13" s="1"/>
  <c r="H540" i="13" s="1"/>
  <c r="H550" i="13" s="1"/>
  <c r="H560" i="13" s="1"/>
  <c r="P542" i="13"/>
  <c r="P528" i="13"/>
  <c r="P379" i="13"/>
  <c r="P454" i="13" s="1"/>
  <c r="P496" i="13" s="1"/>
  <c r="P511" i="13" s="1"/>
  <c r="N530" i="13"/>
  <c r="N532" i="13" s="1"/>
  <c r="N540" i="13" s="1"/>
  <c r="N550" i="13" s="1"/>
  <c r="N560" i="13" s="1"/>
  <c r="N381" i="13"/>
  <c r="L532" i="13"/>
  <c r="L540" i="13" s="1"/>
  <c r="L550" i="13" s="1"/>
  <c r="L560" i="13" s="1"/>
  <c r="R381" i="13"/>
  <c r="R454" i="13"/>
  <c r="R496" i="13" s="1"/>
  <c r="R511" i="13" s="1"/>
  <c r="R530" i="13"/>
  <c r="R532" i="13" s="1"/>
  <c r="R540" i="13" s="1"/>
  <c r="R550" i="13" s="1"/>
  <c r="R560" i="13" s="1"/>
  <c r="N454" i="13"/>
  <c r="N496" i="13" s="1"/>
  <c r="N511" i="13" s="1"/>
  <c r="Q337" i="16" l="1"/>
  <c r="Q357" i="16" s="1"/>
  <c r="Q365" i="16" s="1"/>
  <c r="Q367" i="16" s="1"/>
  <c r="Z337" i="16"/>
  <c r="Z357" i="16" s="1"/>
  <c r="Z365" i="16" s="1"/>
  <c r="Z367" i="16" s="1"/>
  <c r="AG369" i="16"/>
  <c r="AE337" i="16"/>
  <c r="AE357" i="16" s="1"/>
  <c r="AE365" i="16" s="1"/>
  <c r="AE367" i="16" s="1"/>
  <c r="X337" i="16"/>
  <c r="X357" i="16" s="1"/>
  <c r="X365" i="16" s="1"/>
  <c r="X367" i="16" s="1"/>
  <c r="U337" i="16"/>
  <c r="U357" i="16" s="1"/>
  <c r="U365" i="16" s="1"/>
  <c r="U367" i="16" s="1"/>
  <c r="S369" i="16"/>
  <c r="BX325" i="16"/>
  <c r="BX326" i="16" s="1"/>
  <c r="BZ330" i="16"/>
  <c r="BZ337" i="16" s="1"/>
  <c r="BZ357" i="16" s="1"/>
  <c r="BZ365" i="16" s="1"/>
  <c r="BZ367" i="16" s="1"/>
  <c r="AH369" i="16"/>
  <c r="AC337" i="16"/>
  <c r="AC357" i="16" s="1"/>
  <c r="AC365" i="16" s="1"/>
  <c r="AC367" i="16" s="1"/>
  <c r="AA337" i="16"/>
  <c r="AA357" i="16" s="1"/>
  <c r="AA365" i="16" s="1"/>
  <c r="AA367" i="16" s="1"/>
  <c r="AK337" i="16"/>
  <c r="AK357" i="16" s="1"/>
  <c r="AK365" i="16" s="1"/>
  <c r="AK367" i="16" s="1"/>
  <c r="CB330" i="16"/>
  <c r="CB337" i="16" s="1"/>
  <c r="CB357" i="16" s="1"/>
  <c r="CB365" i="16" s="1"/>
  <c r="CB367" i="16" s="1"/>
  <c r="CA330" i="16"/>
  <c r="CA369" i="16" s="1"/>
  <c r="AJ337" i="16"/>
  <c r="AJ357" i="16" s="1"/>
  <c r="AJ365" i="16" s="1"/>
  <c r="AJ367" i="16" s="1"/>
  <c r="BY325" i="16"/>
  <c r="BY326" i="16" s="1"/>
  <c r="BY330" i="16"/>
  <c r="CB311" i="16"/>
  <c r="P369" i="16"/>
  <c r="P337" i="16"/>
  <c r="P357" i="16" s="1"/>
  <c r="P365" i="16" s="1"/>
  <c r="P367" i="16" s="1"/>
  <c r="CB325" i="16"/>
  <c r="BX330" i="16"/>
  <c r="BX311" i="16"/>
  <c r="O369" i="16"/>
  <c r="O337" i="16"/>
  <c r="O357" i="16" s="1"/>
  <c r="O365" i="16" s="1"/>
  <c r="O367" i="16" s="1"/>
  <c r="BZ311" i="16"/>
  <c r="BY311" i="16"/>
  <c r="BZ325" i="16"/>
  <c r="AB369" i="16"/>
  <c r="AB337" i="16"/>
  <c r="AB357" i="16" s="1"/>
  <c r="AB365" i="16" s="1"/>
  <c r="AB367" i="16" s="1"/>
  <c r="CA311" i="16"/>
  <c r="CA325" i="16"/>
  <c r="R454" i="14"/>
  <c r="R496" i="14" s="1"/>
  <c r="R511" i="14" s="1"/>
  <c r="P381" i="14"/>
  <c r="P530" i="14"/>
  <c r="P532" i="14" s="1"/>
  <c r="P540" i="14" s="1"/>
  <c r="P550" i="14" s="1"/>
  <c r="P560" i="14" s="1"/>
  <c r="P454" i="14"/>
  <c r="P496" i="14" s="1"/>
  <c r="P511" i="14" s="1"/>
  <c r="L381" i="14"/>
  <c r="L530" i="14"/>
  <c r="L532" i="14" s="1"/>
  <c r="L540" i="14" s="1"/>
  <c r="L550" i="14" s="1"/>
  <c r="L560" i="14" s="1"/>
  <c r="L454" i="14"/>
  <c r="L496" i="14" s="1"/>
  <c r="L511" i="14" s="1"/>
  <c r="R532" i="14"/>
  <c r="R540" i="14" s="1"/>
  <c r="R550" i="14" s="1"/>
  <c r="R560" i="14" s="1"/>
  <c r="T532" i="14"/>
  <c r="T540" i="14" s="1"/>
  <c r="T550" i="14" s="1"/>
  <c r="T560" i="14" s="1"/>
  <c r="R381" i="14"/>
  <c r="R530" i="14"/>
  <c r="P381" i="13"/>
  <c r="P530" i="13"/>
  <c r="P532" i="13"/>
  <c r="P540" i="13" s="1"/>
  <c r="P550" i="13" s="1"/>
  <c r="P560" i="13" s="1"/>
  <c r="BZ369" i="16" l="1"/>
  <c r="CB369" i="16"/>
  <c r="CA337" i="16"/>
  <c r="CA357" i="16" s="1"/>
  <c r="CA365" i="16" s="1"/>
  <c r="CA367" i="16" s="1"/>
  <c r="CA326" i="16"/>
  <c r="BX369" i="16"/>
  <c r="BX337" i="16"/>
  <c r="BX357" i="16" s="1"/>
  <c r="BX365" i="16" s="1"/>
  <c r="BX367" i="16" s="1"/>
  <c r="BY369" i="16"/>
  <c r="BY337" i="16"/>
  <c r="BY357" i="16" s="1"/>
  <c r="BY365" i="16" s="1"/>
  <c r="BY367" i="16" s="1"/>
  <c r="BZ326" i="16"/>
  <c r="CB326" i="16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R17" i="12"/>
  <c r="R18" i="12"/>
  <c r="R19" i="12"/>
  <c r="R20" i="12"/>
  <c r="R21" i="12"/>
  <c r="R22" i="12" s="1"/>
  <c r="F22" i="12"/>
  <c r="H22" i="12"/>
  <c r="J22" i="12"/>
  <c r="L22" i="12"/>
  <c r="N22" i="12"/>
  <c r="P22" i="12"/>
  <c r="T22" i="12"/>
  <c r="R25" i="12"/>
  <c r="R26" i="12"/>
  <c r="R27" i="12"/>
  <c r="R30" i="12" s="1"/>
  <c r="R28" i="12"/>
  <c r="R29" i="12"/>
  <c r="F30" i="12"/>
  <c r="H30" i="12"/>
  <c r="J30" i="12"/>
  <c r="L30" i="12"/>
  <c r="N30" i="12"/>
  <c r="P30" i="12"/>
  <c r="T30" i="12"/>
  <c r="R33" i="12"/>
  <c r="R34" i="12"/>
  <c r="R35" i="12"/>
  <c r="R36" i="12"/>
  <c r="R38" i="12" s="1"/>
  <c r="R37" i="12"/>
  <c r="F38" i="12"/>
  <c r="H38" i="12"/>
  <c r="J38" i="12"/>
  <c r="L38" i="12"/>
  <c r="N38" i="12"/>
  <c r="P38" i="12"/>
  <c r="T38" i="12"/>
  <c r="R41" i="12"/>
  <c r="R42" i="12"/>
  <c r="R46" i="12" s="1"/>
  <c r="R43" i="12"/>
  <c r="R44" i="12"/>
  <c r="R45" i="12"/>
  <c r="F46" i="12"/>
  <c r="H46" i="12"/>
  <c r="J46" i="12"/>
  <c r="L46" i="12"/>
  <c r="N46" i="12"/>
  <c r="P46" i="12"/>
  <c r="T46" i="12"/>
  <c r="R49" i="12"/>
  <c r="R50" i="12"/>
  <c r="R54" i="12" s="1"/>
  <c r="R51" i="12"/>
  <c r="R52" i="12"/>
  <c r="R53" i="12"/>
  <c r="F54" i="12"/>
  <c r="H54" i="12"/>
  <c r="J54" i="12"/>
  <c r="L54" i="12"/>
  <c r="N54" i="12"/>
  <c r="P54" i="12"/>
  <c r="T54" i="12"/>
  <c r="A58" i="12"/>
  <c r="F58" i="12"/>
  <c r="T58" i="12"/>
  <c r="A59" i="12"/>
  <c r="E59" i="12"/>
  <c r="F59" i="12"/>
  <c r="R59" i="12"/>
  <c r="F60" i="12"/>
  <c r="Q60" i="12"/>
  <c r="R60" i="12"/>
  <c r="A61" i="12"/>
  <c r="F61" i="12"/>
  <c r="Q61" i="12"/>
  <c r="R61" i="12"/>
  <c r="F62" i="12"/>
  <c r="Q62" i="12"/>
  <c r="R62" i="12"/>
  <c r="R63" i="12"/>
  <c r="A64" i="12"/>
  <c r="F64" i="12"/>
  <c r="H64" i="12"/>
  <c r="R64" i="12"/>
  <c r="A71" i="12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R72" i="12"/>
  <c r="R73" i="12"/>
  <c r="R74" i="12"/>
  <c r="R75" i="12"/>
  <c r="F76" i="12"/>
  <c r="H76" i="12"/>
  <c r="J76" i="12"/>
  <c r="L76" i="12"/>
  <c r="N76" i="12"/>
  <c r="P76" i="12"/>
  <c r="T76" i="12"/>
  <c r="R79" i="12"/>
  <c r="R83" i="12" s="1"/>
  <c r="R80" i="12"/>
  <c r="R81" i="12"/>
  <c r="R82" i="12"/>
  <c r="F83" i="12"/>
  <c r="H83" i="12"/>
  <c r="J83" i="12"/>
  <c r="L83" i="12"/>
  <c r="N83" i="12"/>
  <c r="N131" i="12" s="1"/>
  <c r="N133" i="12" s="1"/>
  <c r="P83" i="12"/>
  <c r="T83" i="12"/>
  <c r="R86" i="12"/>
  <c r="R87" i="12"/>
  <c r="R88" i="12"/>
  <c r="R89" i="12"/>
  <c r="F90" i="12"/>
  <c r="H90" i="12"/>
  <c r="J90" i="12"/>
  <c r="L90" i="12"/>
  <c r="N90" i="12"/>
  <c r="P90" i="12"/>
  <c r="T90" i="12"/>
  <c r="R93" i="12"/>
  <c r="R94" i="12"/>
  <c r="R95" i="12"/>
  <c r="R96" i="12"/>
  <c r="F97" i="12"/>
  <c r="H97" i="12"/>
  <c r="J97" i="12"/>
  <c r="L97" i="12"/>
  <c r="N97" i="12"/>
  <c r="P97" i="12"/>
  <c r="T97" i="12"/>
  <c r="R100" i="12"/>
  <c r="R101" i="12"/>
  <c r="R102" i="12"/>
  <c r="R103" i="12"/>
  <c r="R104" i="12" s="1"/>
  <c r="F104" i="12"/>
  <c r="H104" i="12"/>
  <c r="J104" i="12"/>
  <c r="L104" i="12"/>
  <c r="N104" i="12"/>
  <c r="P104" i="12"/>
  <c r="T104" i="12"/>
  <c r="R107" i="12"/>
  <c r="R108" i="12"/>
  <c r="R109" i="12"/>
  <c r="R110" i="12"/>
  <c r="F111" i="12"/>
  <c r="H111" i="12"/>
  <c r="J111" i="12"/>
  <c r="L111" i="12"/>
  <c r="N111" i="12"/>
  <c r="P111" i="12"/>
  <c r="T111" i="12"/>
  <c r="A114" i="12"/>
  <c r="R114" i="12"/>
  <c r="A115" i="12"/>
  <c r="F115" i="12"/>
  <c r="T115" i="12"/>
  <c r="A116" i="12"/>
  <c r="E116" i="12"/>
  <c r="F116" i="12"/>
  <c r="R116" i="12"/>
  <c r="F117" i="12"/>
  <c r="Q117" i="12"/>
  <c r="R117" i="12"/>
  <c r="A118" i="12"/>
  <c r="F118" i="12"/>
  <c r="Q118" i="12"/>
  <c r="R118" i="12"/>
  <c r="F119" i="12"/>
  <c r="Q119" i="12"/>
  <c r="R119" i="12"/>
  <c r="R120" i="12"/>
  <c r="A121" i="12"/>
  <c r="F121" i="12"/>
  <c r="H121" i="12"/>
  <c r="R121" i="12"/>
  <c r="A128" i="12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R128" i="12"/>
  <c r="R129" i="12"/>
  <c r="R138" i="12"/>
  <c r="R139" i="12"/>
  <c r="R140" i="12"/>
  <c r="R143" i="12" s="1"/>
  <c r="R141" i="12"/>
  <c r="R142" i="12"/>
  <c r="F143" i="12"/>
  <c r="H143" i="12"/>
  <c r="J143" i="12"/>
  <c r="L143" i="12"/>
  <c r="N143" i="12"/>
  <c r="P143" i="12"/>
  <c r="P169" i="12" s="1"/>
  <c r="T143" i="12"/>
  <c r="R146" i="12"/>
  <c r="R147" i="12"/>
  <c r="R148" i="12"/>
  <c r="R149" i="12"/>
  <c r="R150" i="12"/>
  <c r="F151" i="12"/>
  <c r="H151" i="12"/>
  <c r="J151" i="12"/>
  <c r="L151" i="12"/>
  <c r="N151" i="12"/>
  <c r="P151" i="12"/>
  <c r="T151" i="12"/>
  <c r="R154" i="12"/>
  <c r="R155" i="12"/>
  <c r="R156" i="12"/>
  <c r="R159" i="12" s="1"/>
  <c r="R157" i="12"/>
  <c r="R158" i="12"/>
  <c r="F159" i="12"/>
  <c r="H159" i="12"/>
  <c r="J159" i="12"/>
  <c r="L159" i="12"/>
  <c r="N159" i="12"/>
  <c r="P159" i="12"/>
  <c r="T159" i="12"/>
  <c r="R162" i="12"/>
  <c r="R163" i="12"/>
  <c r="R164" i="12"/>
  <c r="R167" i="12" s="1"/>
  <c r="R165" i="12"/>
  <c r="R166" i="12"/>
  <c r="F167" i="12"/>
  <c r="F169" i="12" s="1"/>
  <c r="H167" i="12"/>
  <c r="J167" i="12"/>
  <c r="L167" i="12"/>
  <c r="N167" i="12"/>
  <c r="P167" i="12"/>
  <c r="T167" i="12"/>
  <c r="J169" i="12"/>
  <c r="A171" i="12"/>
  <c r="R171" i="12"/>
  <c r="A172" i="12"/>
  <c r="F172" i="12"/>
  <c r="T172" i="12"/>
  <c r="A173" i="12"/>
  <c r="E173" i="12"/>
  <c r="F173" i="12"/>
  <c r="R173" i="12"/>
  <c r="F174" i="12"/>
  <c r="Q174" i="12"/>
  <c r="R174" i="12"/>
  <c r="A175" i="12"/>
  <c r="F175" i="12"/>
  <c r="Q175" i="12"/>
  <c r="R175" i="12"/>
  <c r="F176" i="12"/>
  <c r="Q176" i="12"/>
  <c r="R176" i="12"/>
  <c r="R177" i="12"/>
  <c r="A178" i="12"/>
  <c r="F178" i="12"/>
  <c r="H178" i="12"/>
  <c r="R178" i="12"/>
  <c r="A185" i="12"/>
  <c r="A186" i="12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R187" i="12"/>
  <c r="R188" i="12"/>
  <c r="R189" i="12"/>
  <c r="R190" i="12"/>
  <c r="R191" i="12"/>
  <c r="F192" i="12"/>
  <c r="H192" i="12"/>
  <c r="J192" i="12"/>
  <c r="L192" i="12"/>
  <c r="N192" i="12"/>
  <c r="P192" i="12"/>
  <c r="T192" i="12"/>
  <c r="R195" i="12"/>
  <c r="R196" i="12"/>
  <c r="R197" i="12"/>
  <c r="R198" i="12"/>
  <c r="R199" i="12"/>
  <c r="F200" i="12"/>
  <c r="H200" i="12"/>
  <c r="J200" i="12"/>
  <c r="L200" i="12"/>
  <c r="L261" i="12" s="1"/>
  <c r="N200" i="12"/>
  <c r="P200" i="12"/>
  <c r="T200" i="12"/>
  <c r="R203" i="12"/>
  <c r="R204" i="12"/>
  <c r="R205" i="12"/>
  <c r="R206" i="12"/>
  <c r="R207" i="12"/>
  <c r="F208" i="12"/>
  <c r="H208" i="12"/>
  <c r="J208" i="12"/>
  <c r="L208" i="12"/>
  <c r="N208" i="12"/>
  <c r="P208" i="12"/>
  <c r="T208" i="12"/>
  <c r="R211" i="12"/>
  <c r="R212" i="12"/>
  <c r="R213" i="12"/>
  <c r="R214" i="12"/>
  <c r="R215" i="12"/>
  <c r="F216" i="12"/>
  <c r="H216" i="12"/>
  <c r="J216" i="12"/>
  <c r="L216" i="12"/>
  <c r="N216" i="12"/>
  <c r="P216" i="12"/>
  <c r="T216" i="12"/>
  <c r="R219" i="12"/>
  <c r="R220" i="12"/>
  <c r="R221" i="12"/>
  <c r="R222" i="12"/>
  <c r="R223" i="12"/>
  <c r="F224" i="12"/>
  <c r="H224" i="12"/>
  <c r="J224" i="12"/>
  <c r="L224" i="12"/>
  <c r="N224" i="12"/>
  <c r="P224" i="12"/>
  <c r="T224" i="12"/>
  <c r="A228" i="12"/>
  <c r="R228" i="12"/>
  <c r="A229" i="12"/>
  <c r="F229" i="12"/>
  <c r="T229" i="12"/>
  <c r="A230" i="12"/>
  <c r="E230" i="12"/>
  <c r="F230" i="12"/>
  <c r="R230" i="12"/>
  <c r="F231" i="12"/>
  <c r="Q231" i="12"/>
  <c r="R231" i="12"/>
  <c r="A232" i="12"/>
  <c r="F232" i="12"/>
  <c r="Q232" i="12"/>
  <c r="R232" i="12"/>
  <c r="F233" i="12"/>
  <c r="Q233" i="12"/>
  <c r="R233" i="12"/>
  <c r="R234" i="12"/>
  <c r="A235" i="12"/>
  <c r="F235" i="12"/>
  <c r="H235" i="12"/>
  <c r="R235" i="12"/>
  <c r="A242" i="12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R243" i="12"/>
  <c r="R244" i="12"/>
  <c r="R245" i="12"/>
  <c r="R246" i="12"/>
  <c r="R247" i="12"/>
  <c r="F248" i="12"/>
  <c r="H248" i="12"/>
  <c r="J248" i="12"/>
  <c r="L248" i="12"/>
  <c r="N248" i="12"/>
  <c r="P248" i="12"/>
  <c r="P261" i="12" s="1"/>
  <c r="T248" i="12"/>
  <c r="R251" i="12"/>
  <c r="R252" i="12"/>
  <c r="R253" i="12"/>
  <c r="R254" i="12"/>
  <c r="R255" i="12"/>
  <c r="F256" i="12"/>
  <c r="H256" i="12"/>
  <c r="J256" i="12"/>
  <c r="L256" i="12"/>
  <c r="N256" i="12"/>
  <c r="P256" i="12"/>
  <c r="T256" i="12"/>
  <c r="R258" i="12"/>
  <c r="R259" i="12"/>
  <c r="R267" i="12"/>
  <c r="R268" i="12"/>
  <c r="R269" i="12"/>
  <c r="R270" i="12"/>
  <c r="R271" i="12"/>
  <c r="F272" i="12"/>
  <c r="H272" i="12"/>
  <c r="J272" i="12"/>
  <c r="L272" i="12"/>
  <c r="N272" i="12"/>
  <c r="P272" i="12"/>
  <c r="T272" i="12"/>
  <c r="R275" i="12"/>
  <c r="R276" i="12"/>
  <c r="R277" i="12"/>
  <c r="R280" i="12" s="1"/>
  <c r="R278" i="12"/>
  <c r="R279" i="12"/>
  <c r="F280" i="12"/>
  <c r="H280" i="12"/>
  <c r="J280" i="12"/>
  <c r="L280" i="12"/>
  <c r="N280" i="12"/>
  <c r="P280" i="12"/>
  <c r="T280" i="12"/>
  <c r="A285" i="12"/>
  <c r="R285" i="12"/>
  <c r="A286" i="12"/>
  <c r="F286" i="12"/>
  <c r="T286" i="12"/>
  <c r="T343" i="12" s="1"/>
  <c r="T400" i="12" s="1"/>
  <c r="A287" i="12"/>
  <c r="E287" i="12"/>
  <c r="F287" i="12"/>
  <c r="R287" i="12"/>
  <c r="F288" i="12"/>
  <c r="Q288" i="12"/>
  <c r="R288" i="12"/>
  <c r="A289" i="12"/>
  <c r="F289" i="12"/>
  <c r="Q289" i="12"/>
  <c r="R289" i="12"/>
  <c r="F290" i="12"/>
  <c r="Q290" i="12"/>
  <c r="R290" i="12"/>
  <c r="R291" i="12"/>
  <c r="A292" i="12"/>
  <c r="F292" i="12"/>
  <c r="H292" i="12"/>
  <c r="R292" i="12"/>
  <c r="A299" i="12"/>
  <c r="A300" i="12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R300" i="12"/>
  <c r="R305" i="12" s="1"/>
  <c r="R301" i="12"/>
  <c r="R302" i="12"/>
  <c r="R303" i="12"/>
  <c r="R304" i="12"/>
  <c r="F305" i="12"/>
  <c r="H305" i="12"/>
  <c r="J305" i="12"/>
  <c r="L305" i="12"/>
  <c r="N305" i="12"/>
  <c r="P305" i="12"/>
  <c r="T305" i="12"/>
  <c r="R308" i="12"/>
  <c r="R309" i="12"/>
  <c r="R310" i="12"/>
  <c r="R311" i="12"/>
  <c r="R312" i="12"/>
  <c r="F313" i="12"/>
  <c r="H313" i="12"/>
  <c r="J313" i="12"/>
  <c r="L313" i="12"/>
  <c r="N313" i="12"/>
  <c r="P313" i="12"/>
  <c r="R313" i="12"/>
  <c r="T313" i="12"/>
  <c r="R316" i="12"/>
  <c r="R317" i="12"/>
  <c r="R318" i="12"/>
  <c r="R319" i="12"/>
  <c r="R320" i="12"/>
  <c r="F321" i="12"/>
  <c r="H321" i="12"/>
  <c r="J321" i="12"/>
  <c r="L321" i="12"/>
  <c r="N321" i="12"/>
  <c r="P321" i="12"/>
  <c r="T321" i="12"/>
  <c r="R324" i="12"/>
  <c r="R325" i="12"/>
  <c r="R326" i="12"/>
  <c r="R327" i="12"/>
  <c r="R328" i="12"/>
  <c r="F329" i="12"/>
  <c r="H329" i="12"/>
  <c r="J329" i="12"/>
  <c r="L329" i="12"/>
  <c r="N329" i="12"/>
  <c r="P329" i="12"/>
  <c r="T329" i="12"/>
  <c r="R332" i="12"/>
  <c r="R333" i="12"/>
  <c r="R334" i="12"/>
  <c r="R335" i="12"/>
  <c r="R336" i="12"/>
  <c r="F337" i="12"/>
  <c r="H337" i="12"/>
  <c r="J337" i="12"/>
  <c r="L337" i="12"/>
  <c r="N337" i="12"/>
  <c r="P337" i="12"/>
  <c r="T337" i="12"/>
  <c r="R339" i="12"/>
  <c r="A342" i="12"/>
  <c r="R342" i="12"/>
  <c r="A343" i="12"/>
  <c r="F343" i="12"/>
  <c r="A344" i="12"/>
  <c r="E344" i="12"/>
  <c r="F344" i="12"/>
  <c r="R344" i="12"/>
  <c r="F345" i="12"/>
  <c r="Q345" i="12"/>
  <c r="R345" i="12"/>
  <c r="A346" i="12"/>
  <c r="F346" i="12"/>
  <c r="Q346" i="12"/>
  <c r="R346" i="12"/>
  <c r="F347" i="12"/>
  <c r="Q347" i="12"/>
  <c r="R347" i="12"/>
  <c r="R348" i="12"/>
  <c r="A349" i="12"/>
  <c r="F349" i="12"/>
  <c r="H349" i="12"/>
  <c r="R349" i="12"/>
  <c r="A356" i="12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R357" i="12"/>
  <c r="R361" i="12" s="1"/>
  <c r="R358" i="12"/>
  <c r="R359" i="12"/>
  <c r="R360" i="12"/>
  <c r="F361" i="12"/>
  <c r="H361" i="12"/>
  <c r="J361" i="12"/>
  <c r="L361" i="12"/>
  <c r="N361" i="12"/>
  <c r="P361" i="12"/>
  <c r="T361" i="12"/>
  <c r="R364" i="12"/>
  <c r="R368" i="12" s="1"/>
  <c r="R365" i="12"/>
  <c r="R366" i="12"/>
  <c r="R367" i="12"/>
  <c r="F368" i="12"/>
  <c r="H368" i="12"/>
  <c r="J368" i="12"/>
  <c r="L368" i="12"/>
  <c r="N368" i="12"/>
  <c r="P368" i="12"/>
  <c r="T368" i="12"/>
  <c r="R371" i="12"/>
  <c r="R372" i="12"/>
  <c r="R377" i="12" s="1"/>
  <c r="R373" i="12"/>
  <c r="R374" i="12"/>
  <c r="R375" i="12"/>
  <c r="R376" i="12"/>
  <c r="F377" i="12"/>
  <c r="H377" i="12"/>
  <c r="J377" i="12"/>
  <c r="L377" i="12"/>
  <c r="N377" i="12"/>
  <c r="P377" i="12"/>
  <c r="T377" i="12"/>
  <c r="R384" i="12"/>
  <c r="R385" i="12"/>
  <c r="R386" i="12"/>
  <c r="R395" i="12" s="1"/>
  <c r="R534" i="12" s="1"/>
  <c r="R387" i="12"/>
  <c r="R388" i="12"/>
  <c r="R389" i="12"/>
  <c r="R390" i="12"/>
  <c r="R391" i="12"/>
  <c r="R392" i="12"/>
  <c r="R393" i="12"/>
  <c r="R394" i="12"/>
  <c r="F395" i="12"/>
  <c r="H395" i="12"/>
  <c r="J395" i="12"/>
  <c r="L395" i="12"/>
  <c r="N395" i="12"/>
  <c r="N534" i="12" s="1"/>
  <c r="P395" i="12"/>
  <c r="T395" i="12"/>
  <c r="A399" i="12"/>
  <c r="R399" i="12"/>
  <c r="A400" i="12"/>
  <c r="F400" i="12"/>
  <c r="A401" i="12"/>
  <c r="E401" i="12"/>
  <c r="F401" i="12"/>
  <c r="R401" i="12"/>
  <c r="F402" i="12"/>
  <c r="Q402" i="12"/>
  <c r="R402" i="12"/>
  <c r="A403" i="12"/>
  <c r="F403" i="12"/>
  <c r="Q403" i="12"/>
  <c r="R403" i="12"/>
  <c r="F404" i="12"/>
  <c r="Q404" i="12"/>
  <c r="R404" i="12"/>
  <c r="R405" i="12"/>
  <c r="A406" i="12"/>
  <c r="F406" i="12"/>
  <c r="H406" i="12"/>
  <c r="R406" i="12"/>
  <c r="A413" i="12"/>
  <c r="A414" i="12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F430" i="12"/>
  <c r="F536" i="12" s="1"/>
  <c r="H430" i="12"/>
  <c r="J430" i="12"/>
  <c r="J536" i="12" s="1"/>
  <c r="L430" i="12"/>
  <c r="N430" i="12"/>
  <c r="P430" i="12"/>
  <c r="T430" i="12"/>
  <c r="R433" i="12"/>
  <c r="R434" i="12"/>
  <c r="R435" i="12"/>
  <c r="R436" i="12"/>
  <c r="R437" i="12"/>
  <c r="R438" i="12"/>
  <c r="R439" i="12"/>
  <c r="R440" i="12"/>
  <c r="R441" i="12"/>
  <c r="R442" i="12"/>
  <c r="R452" i="12" s="1"/>
  <c r="R538" i="12" s="1"/>
  <c r="R443" i="12"/>
  <c r="R444" i="12"/>
  <c r="R445" i="12"/>
  <c r="R446" i="12"/>
  <c r="R447" i="12"/>
  <c r="R448" i="12"/>
  <c r="R449" i="12"/>
  <c r="R450" i="12"/>
  <c r="R451" i="12"/>
  <c r="F452" i="12"/>
  <c r="H452" i="12"/>
  <c r="H538" i="12" s="1"/>
  <c r="J452" i="12"/>
  <c r="L452" i="12"/>
  <c r="N452" i="12"/>
  <c r="P452" i="12"/>
  <c r="T452" i="12"/>
  <c r="A456" i="12"/>
  <c r="R456" i="12"/>
  <c r="A457" i="12"/>
  <c r="F457" i="12"/>
  <c r="T457" i="12"/>
  <c r="T514" i="12" s="1"/>
  <c r="A458" i="12"/>
  <c r="E458" i="12"/>
  <c r="F458" i="12"/>
  <c r="R458" i="12"/>
  <c r="F459" i="12"/>
  <c r="Q459" i="12"/>
  <c r="R459" i="12"/>
  <c r="A460" i="12"/>
  <c r="F460" i="12"/>
  <c r="Q460" i="12"/>
  <c r="R460" i="12"/>
  <c r="F461" i="12"/>
  <c r="Q461" i="12"/>
  <c r="R461" i="12"/>
  <c r="R462" i="12"/>
  <c r="A463" i="12"/>
  <c r="F463" i="12"/>
  <c r="H463" i="12"/>
  <c r="R463" i="12"/>
  <c r="A470" i="12"/>
  <c r="A471" i="12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R471" i="12"/>
  <c r="R472" i="12"/>
  <c r="R473" i="12"/>
  <c r="R474" i="12"/>
  <c r="R475" i="12"/>
  <c r="F476" i="12"/>
  <c r="H476" i="12"/>
  <c r="J476" i="12"/>
  <c r="L476" i="12"/>
  <c r="N476" i="12"/>
  <c r="P476" i="12"/>
  <c r="T476" i="12"/>
  <c r="R479" i="12"/>
  <c r="R482" i="12" s="1"/>
  <c r="R544" i="12" s="1"/>
  <c r="R480" i="12"/>
  <c r="R481" i="12"/>
  <c r="F482" i="12"/>
  <c r="H482" i="12"/>
  <c r="H544" i="12" s="1"/>
  <c r="J482" i="12"/>
  <c r="L482" i="12"/>
  <c r="N482" i="12"/>
  <c r="P482" i="12"/>
  <c r="P544" i="12" s="1"/>
  <c r="T482" i="12"/>
  <c r="R485" i="12"/>
  <c r="R486" i="12"/>
  <c r="R487" i="12"/>
  <c r="R488" i="12"/>
  <c r="F489" i="12"/>
  <c r="H489" i="12"/>
  <c r="H546" i="12" s="1"/>
  <c r="J489" i="12"/>
  <c r="L489" i="12"/>
  <c r="N489" i="12"/>
  <c r="N546" i="12" s="1"/>
  <c r="P489" i="12"/>
  <c r="T489" i="12"/>
  <c r="R492" i="12"/>
  <c r="R494" i="12" s="1"/>
  <c r="R548" i="12" s="1"/>
  <c r="R493" i="12"/>
  <c r="F494" i="12"/>
  <c r="F548" i="12" s="1"/>
  <c r="H494" i="12"/>
  <c r="J494" i="12"/>
  <c r="L494" i="12"/>
  <c r="L548" i="12" s="1"/>
  <c r="N494" i="12"/>
  <c r="P494" i="12"/>
  <c r="T494" i="12"/>
  <c r="T548" i="12" s="1"/>
  <c r="R499" i="12"/>
  <c r="R500" i="12"/>
  <c r="R501" i="12"/>
  <c r="F502" i="12"/>
  <c r="H502" i="12"/>
  <c r="J502" i="12"/>
  <c r="J552" i="12" s="1"/>
  <c r="L502" i="12"/>
  <c r="N502" i="12"/>
  <c r="N552" i="12" s="1"/>
  <c r="P502" i="12"/>
  <c r="T502" i="12"/>
  <c r="T552" i="12" s="1"/>
  <c r="R504" i="12"/>
  <c r="R554" i="12" s="1"/>
  <c r="R505" i="12"/>
  <c r="R556" i="12" s="1"/>
  <c r="R507" i="12"/>
  <c r="F508" i="12"/>
  <c r="H508" i="12"/>
  <c r="H509" i="12" s="1"/>
  <c r="H558" i="12" s="1"/>
  <c r="F509" i="12"/>
  <c r="J509" i="12"/>
  <c r="L509" i="12"/>
  <c r="L558" i="12" s="1"/>
  <c r="N509" i="12"/>
  <c r="N558" i="12" s="1"/>
  <c r="P509" i="12"/>
  <c r="A513" i="12"/>
  <c r="R513" i="12"/>
  <c r="A514" i="12"/>
  <c r="F514" i="12"/>
  <c r="A515" i="12"/>
  <c r="E515" i="12"/>
  <c r="F515" i="12"/>
  <c r="R515" i="12"/>
  <c r="F516" i="12"/>
  <c r="Q516" i="12"/>
  <c r="R516" i="12"/>
  <c r="A517" i="12"/>
  <c r="F517" i="12"/>
  <c r="Q517" i="12"/>
  <c r="R517" i="12"/>
  <c r="F518" i="12"/>
  <c r="Q518" i="12"/>
  <c r="R518" i="12"/>
  <c r="R519" i="12"/>
  <c r="A520" i="12"/>
  <c r="F520" i="12"/>
  <c r="H520" i="12"/>
  <c r="R520" i="12"/>
  <c r="A527" i="12"/>
  <c r="A528" i="12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F534" i="12"/>
  <c r="H534" i="12"/>
  <c r="J534" i="12"/>
  <c r="L534" i="12"/>
  <c r="P534" i="12"/>
  <c r="T534" i="12"/>
  <c r="H536" i="12"/>
  <c r="L536" i="12"/>
  <c r="N536" i="12"/>
  <c r="P536" i="12"/>
  <c r="T536" i="12"/>
  <c r="F538" i="12"/>
  <c r="J538" i="12"/>
  <c r="L538" i="12"/>
  <c r="N538" i="12"/>
  <c r="P538" i="12"/>
  <c r="T538" i="12"/>
  <c r="H542" i="12"/>
  <c r="L542" i="12"/>
  <c r="N542" i="12"/>
  <c r="P542" i="12"/>
  <c r="T542" i="12"/>
  <c r="F544" i="12"/>
  <c r="J544" i="12"/>
  <c r="L544" i="12"/>
  <c r="N544" i="12"/>
  <c r="T544" i="12"/>
  <c r="F546" i="12"/>
  <c r="J546" i="12"/>
  <c r="L546" i="12"/>
  <c r="P546" i="12"/>
  <c r="T546" i="12"/>
  <c r="H548" i="12"/>
  <c r="J548" i="12"/>
  <c r="N548" i="12"/>
  <c r="P548" i="12"/>
  <c r="F552" i="12"/>
  <c r="H552" i="12"/>
  <c r="L552" i="12"/>
  <c r="P552" i="12"/>
  <c r="F554" i="12"/>
  <c r="H554" i="12"/>
  <c r="J554" i="12"/>
  <c r="L554" i="12"/>
  <c r="N554" i="12"/>
  <c r="P554" i="12"/>
  <c r="T554" i="12"/>
  <c r="F556" i="12"/>
  <c r="H556" i="12"/>
  <c r="J556" i="12"/>
  <c r="L556" i="12"/>
  <c r="N556" i="12"/>
  <c r="P556" i="12"/>
  <c r="T556" i="12"/>
  <c r="F558" i="12"/>
  <c r="J558" i="12"/>
  <c r="P558" i="12"/>
  <c r="A570" i="12"/>
  <c r="R570" i="12"/>
  <c r="A14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P17" i="11"/>
  <c r="P18" i="11"/>
  <c r="P19" i="11"/>
  <c r="P20" i="11"/>
  <c r="P21" i="11"/>
  <c r="H22" i="11"/>
  <c r="J22" i="11"/>
  <c r="L22" i="11"/>
  <c r="N22" i="11"/>
  <c r="P22" i="11"/>
  <c r="R22" i="11"/>
  <c r="P25" i="11"/>
  <c r="P26" i="11"/>
  <c r="P27" i="11"/>
  <c r="P28" i="11"/>
  <c r="P29" i="11"/>
  <c r="H30" i="11"/>
  <c r="J30" i="11"/>
  <c r="L30" i="11"/>
  <c r="N30" i="11"/>
  <c r="P30" i="11"/>
  <c r="P131" i="11" s="1"/>
  <c r="P133" i="11" s="1"/>
  <c r="R30" i="11"/>
  <c r="P33" i="11"/>
  <c r="P34" i="11"/>
  <c r="P35" i="11"/>
  <c r="P36" i="11"/>
  <c r="P37" i="11"/>
  <c r="H38" i="11"/>
  <c r="J38" i="11"/>
  <c r="L38" i="11"/>
  <c r="N38" i="11"/>
  <c r="P38" i="11"/>
  <c r="R38" i="11"/>
  <c r="P41" i="11"/>
  <c r="P42" i="11"/>
  <c r="P43" i="11"/>
  <c r="P44" i="11"/>
  <c r="P45" i="11"/>
  <c r="H46" i="11"/>
  <c r="J46" i="11"/>
  <c r="L46" i="11"/>
  <c r="N46" i="11"/>
  <c r="P46" i="11"/>
  <c r="R46" i="11"/>
  <c r="P49" i="11"/>
  <c r="P50" i="11"/>
  <c r="P51" i="11"/>
  <c r="P52" i="11"/>
  <c r="P53" i="11"/>
  <c r="H54" i="11"/>
  <c r="J54" i="11"/>
  <c r="L54" i="11"/>
  <c r="N54" i="11"/>
  <c r="P54" i="11"/>
  <c r="R54" i="11"/>
  <c r="A58" i="11"/>
  <c r="G58" i="11"/>
  <c r="R58" i="11"/>
  <c r="A59" i="11"/>
  <c r="E59" i="11"/>
  <c r="F59" i="11"/>
  <c r="P59" i="11"/>
  <c r="F60" i="11"/>
  <c r="O60" i="11"/>
  <c r="P60" i="11"/>
  <c r="A61" i="11"/>
  <c r="F61" i="11"/>
  <c r="O61" i="11"/>
  <c r="P61" i="11"/>
  <c r="F62" i="11"/>
  <c r="O62" i="11"/>
  <c r="P62" i="11"/>
  <c r="P63" i="11"/>
  <c r="A64" i="11"/>
  <c r="F64" i="11"/>
  <c r="H64" i="11"/>
  <c r="P64" i="11"/>
  <c r="A71" i="11"/>
  <c r="A72" i="11"/>
  <c r="P72" i="11"/>
  <c r="A73" i="11"/>
  <c r="P73" i="11"/>
  <c r="A74" i="1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P74" i="11"/>
  <c r="P75" i="11"/>
  <c r="H76" i="11"/>
  <c r="J76" i="11"/>
  <c r="L76" i="11"/>
  <c r="N76" i="11"/>
  <c r="P76" i="11"/>
  <c r="R76" i="11"/>
  <c r="P79" i="11"/>
  <c r="P80" i="11"/>
  <c r="P81" i="11"/>
  <c r="P82" i="11"/>
  <c r="H83" i="11"/>
  <c r="J83" i="11"/>
  <c r="L83" i="11"/>
  <c r="N83" i="11"/>
  <c r="P83" i="11"/>
  <c r="R83" i="11"/>
  <c r="P86" i="11"/>
  <c r="P87" i="11"/>
  <c r="P88" i="11"/>
  <c r="P89" i="11"/>
  <c r="H90" i="11"/>
  <c r="J90" i="11"/>
  <c r="L90" i="11"/>
  <c r="N90" i="11"/>
  <c r="P90" i="11"/>
  <c r="R90" i="11"/>
  <c r="P93" i="11"/>
  <c r="P94" i="11"/>
  <c r="P95" i="11"/>
  <c r="P96" i="11"/>
  <c r="H97" i="11"/>
  <c r="J97" i="11"/>
  <c r="L97" i="11"/>
  <c r="N97" i="11"/>
  <c r="P97" i="11"/>
  <c r="R97" i="11"/>
  <c r="P100" i="11"/>
  <c r="P101" i="11"/>
  <c r="P102" i="11"/>
  <c r="P103" i="11"/>
  <c r="H104" i="11"/>
  <c r="J104" i="11"/>
  <c r="L104" i="11"/>
  <c r="N104" i="11"/>
  <c r="P104" i="11"/>
  <c r="R104" i="11"/>
  <c r="P107" i="11"/>
  <c r="P108" i="11"/>
  <c r="P109" i="11"/>
  <c r="P110" i="11"/>
  <c r="H111" i="11"/>
  <c r="J111" i="11"/>
  <c r="L111" i="11"/>
  <c r="N111" i="11"/>
  <c r="P111" i="11"/>
  <c r="R111" i="11"/>
  <c r="A114" i="11"/>
  <c r="P114" i="11"/>
  <c r="A115" i="11"/>
  <c r="G115" i="11"/>
  <c r="R115" i="11"/>
  <c r="A116" i="11"/>
  <c r="E116" i="11"/>
  <c r="F116" i="11"/>
  <c r="P116" i="11"/>
  <c r="F117" i="11"/>
  <c r="O117" i="11"/>
  <c r="P117" i="11"/>
  <c r="A118" i="11"/>
  <c r="F118" i="11"/>
  <c r="O118" i="11"/>
  <c r="P118" i="11"/>
  <c r="F119" i="11"/>
  <c r="O119" i="11"/>
  <c r="P119" i="11"/>
  <c r="P120" i="11"/>
  <c r="A121" i="11"/>
  <c r="F121" i="11"/>
  <c r="H121" i="11"/>
  <c r="P121" i="11"/>
  <c r="A128" i="11"/>
  <c r="P128" i="11"/>
  <c r="A129" i="1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P129" i="11"/>
  <c r="H131" i="11"/>
  <c r="H133" i="11" s="1"/>
  <c r="J131" i="11"/>
  <c r="L131" i="11"/>
  <c r="N131" i="11"/>
  <c r="R131" i="11"/>
  <c r="J133" i="11"/>
  <c r="L133" i="11"/>
  <c r="N133" i="11"/>
  <c r="R133" i="11"/>
  <c r="P138" i="11"/>
  <c r="P139" i="11"/>
  <c r="P140" i="11"/>
  <c r="P141" i="11"/>
  <c r="P142" i="11"/>
  <c r="H143" i="11"/>
  <c r="J143" i="11"/>
  <c r="L143" i="11"/>
  <c r="N143" i="11"/>
  <c r="P143" i="11"/>
  <c r="P169" i="11" s="1"/>
  <c r="R143" i="11"/>
  <c r="P146" i="11"/>
  <c r="P147" i="11"/>
  <c r="P148" i="11"/>
  <c r="P149" i="11"/>
  <c r="P150" i="11"/>
  <c r="H151" i="11"/>
  <c r="J151" i="11"/>
  <c r="L151" i="11"/>
  <c r="N151" i="11"/>
  <c r="P151" i="11"/>
  <c r="R151" i="11"/>
  <c r="P154" i="11"/>
  <c r="P155" i="11"/>
  <c r="P156" i="11"/>
  <c r="P157" i="11"/>
  <c r="P158" i="11"/>
  <c r="H159" i="11"/>
  <c r="J159" i="11"/>
  <c r="L159" i="11"/>
  <c r="N159" i="11"/>
  <c r="P159" i="11"/>
  <c r="R159" i="11"/>
  <c r="P162" i="11"/>
  <c r="P163" i="11"/>
  <c r="P164" i="11"/>
  <c r="P165" i="11"/>
  <c r="P166" i="11"/>
  <c r="H167" i="11"/>
  <c r="J167" i="11"/>
  <c r="L167" i="11"/>
  <c r="N167" i="11"/>
  <c r="P167" i="11"/>
  <c r="R167" i="11"/>
  <c r="H169" i="11"/>
  <c r="J169" i="11"/>
  <c r="L169" i="11"/>
  <c r="L379" i="11" s="1"/>
  <c r="N169" i="11"/>
  <c r="R169" i="11"/>
  <c r="A171" i="11"/>
  <c r="P171" i="11"/>
  <c r="A172" i="11"/>
  <c r="G172" i="11"/>
  <c r="R172" i="11"/>
  <c r="A173" i="11"/>
  <c r="E173" i="11"/>
  <c r="F173" i="11"/>
  <c r="P173" i="11"/>
  <c r="F174" i="11"/>
  <c r="O174" i="11"/>
  <c r="P174" i="11"/>
  <c r="A175" i="11"/>
  <c r="F175" i="11"/>
  <c r="O175" i="11"/>
  <c r="P175" i="11"/>
  <c r="F176" i="11"/>
  <c r="O176" i="11"/>
  <c r="P176" i="11"/>
  <c r="P177" i="11"/>
  <c r="A178" i="11"/>
  <c r="F178" i="11"/>
  <c r="H178" i="11"/>
  <c r="P178" i="11"/>
  <c r="A185" i="11"/>
  <c r="A186" i="1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P187" i="11"/>
  <c r="P188" i="11"/>
  <c r="P189" i="11"/>
  <c r="P190" i="11"/>
  <c r="P191" i="11"/>
  <c r="H192" i="11"/>
  <c r="J192" i="11"/>
  <c r="L192" i="11"/>
  <c r="N192" i="11"/>
  <c r="P192" i="11"/>
  <c r="R192" i="11"/>
  <c r="P195" i="11"/>
  <c r="P196" i="11"/>
  <c r="P197" i="11"/>
  <c r="P198" i="11"/>
  <c r="P199" i="11"/>
  <c r="H200" i="11"/>
  <c r="J200" i="11"/>
  <c r="L200" i="11"/>
  <c r="N200" i="11"/>
  <c r="P200" i="11"/>
  <c r="R200" i="11"/>
  <c r="P203" i="11"/>
  <c r="P204" i="11"/>
  <c r="P205" i="11"/>
  <c r="P206" i="11"/>
  <c r="P207" i="11"/>
  <c r="H208" i="11"/>
  <c r="J208" i="11"/>
  <c r="L208" i="11"/>
  <c r="N208" i="11"/>
  <c r="P208" i="11"/>
  <c r="R208" i="11"/>
  <c r="P211" i="11"/>
  <c r="P212" i="11"/>
  <c r="P213" i="11"/>
  <c r="P214" i="11"/>
  <c r="P215" i="11"/>
  <c r="H216" i="11"/>
  <c r="J216" i="11"/>
  <c r="L216" i="11"/>
  <c r="N216" i="11"/>
  <c r="P216" i="11"/>
  <c r="R216" i="11"/>
  <c r="P219" i="11"/>
  <c r="P220" i="11"/>
  <c r="P221" i="11"/>
  <c r="P222" i="11"/>
  <c r="P223" i="11"/>
  <c r="H224" i="11"/>
  <c r="J224" i="11"/>
  <c r="L224" i="11"/>
  <c r="N224" i="11"/>
  <c r="P224" i="11"/>
  <c r="R224" i="11"/>
  <c r="A228" i="11"/>
  <c r="P228" i="11"/>
  <c r="A229" i="11"/>
  <c r="G229" i="11"/>
  <c r="R229" i="11"/>
  <c r="A230" i="11"/>
  <c r="E230" i="11"/>
  <c r="F230" i="11"/>
  <c r="P230" i="11"/>
  <c r="F231" i="11"/>
  <c r="O231" i="11"/>
  <c r="P231" i="11"/>
  <c r="A232" i="11"/>
  <c r="F232" i="11"/>
  <c r="O232" i="11"/>
  <c r="P232" i="11"/>
  <c r="F233" i="11"/>
  <c r="O233" i="11"/>
  <c r="P233" i="11"/>
  <c r="P234" i="11"/>
  <c r="A235" i="11"/>
  <c r="F235" i="11"/>
  <c r="H235" i="11"/>
  <c r="P235" i="11"/>
  <c r="A242" i="11"/>
  <c r="A243" i="1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P243" i="11"/>
  <c r="P244" i="11"/>
  <c r="P245" i="11"/>
  <c r="P246" i="11"/>
  <c r="P247" i="11"/>
  <c r="H248" i="11"/>
  <c r="J248" i="11"/>
  <c r="L248" i="11"/>
  <c r="N248" i="11"/>
  <c r="P248" i="11"/>
  <c r="R248" i="11"/>
  <c r="P251" i="11"/>
  <c r="P252" i="11"/>
  <c r="P253" i="11"/>
  <c r="P254" i="11"/>
  <c r="P255" i="11"/>
  <c r="H256" i="11"/>
  <c r="J256" i="11"/>
  <c r="L256" i="11"/>
  <c r="N256" i="11"/>
  <c r="P256" i="11"/>
  <c r="R256" i="11"/>
  <c r="P258" i="11"/>
  <c r="P259" i="11"/>
  <c r="H261" i="11"/>
  <c r="J261" i="11"/>
  <c r="L261" i="11"/>
  <c r="N261" i="11"/>
  <c r="P261" i="11"/>
  <c r="R261" i="11"/>
  <c r="R379" i="11" s="1"/>
  <c r="R530" i="11" s="1"/>
  <c r="R532" i="11" s="1"/>
  <c r="R540" i="11" s="1"/>
  <c r="R550" i="11" s="1"/>
  <c r="R560" i="11" s="1"/>
  <c r="P267" i="11"/>
  <c r="P268" i="11"/>
  <c r="P269" i="11"/>
  <c r="P270" i="11"/>
  <c r="P271" i="11"/>
  <c r="A272" i="1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H272" i="11"/>
  <c r="J272" i="11"/>
  <c r="L272" i="11"/>
  <c r="N272" i="11"/>
  <c r="P272" i="11"/>
  <c r="R272" i="11"/>
  <c r="P275" i="11"/>
  <c r="P276" i="11"/>
  <c r="P277" i="11"/>
  <c r="P278" i="11"/>
  <c r="P279" i="11"/>
  <c r="H280" i="11"/>
  <c r="J280" i="11"/>
  <c r="L280" i="11"/>
  <c r="N280" i="11"/>
  <c r="P280" i="11"/>
  <c r="R280" i="11"/>
  <c r="A285" i="11"/>
  <c r="P285" i="11"/>
  <c r="A286" i="11"/>
  <c r="G286" i="11"/>
  <c r="R286" i="11"/>
  <c r="A287" i="11"/>
  <c r="E287" i="11"/>
  <c r="F287" i="11"/>
  <c r="P287" i="11"/>
  <c r="F288" i="11"/>
  <c r="O288" i="11"/>
  <c r="P288" i="11"/>
  <c r="A289" i="11"/>
  <c r="F289" i="11"/>
  <c r="O289" i="11"/>
  <c r="P289" i="11"/>
  <c r="F290" i="11"/>
  <c r="O290" i="11"/>
  <c r="P290" i="11"/>
  <c r="P291" i="11"/>
  <c r="A292" i="11"/>
  <c r="F292" i="11"/>
  <c r="H292" i="11"/>
  <c r="P292" i="11"/>
  <c r="A299" i="11"/>
  <c r="A300" i="11"/>
  <c r="P300" i="11"/>
  <c r="A301" i="11"/>
  <c r="A302" i="11" s="1"/>
  <c r="A303" i="11" s="1"/>
  <c r="A304" i="11" s="1"/>
  <c r="A305" i="11" s="1"/>
  <c r="P301" i="11"/>
  <c r="P302" i="11"/>
  <c r="P303" i="11"/>
  <c r="P304" i="11"/>
  <c r="H305" i="11"/>
  <c r="J305" i="11"/>
  <c r="L305" i="11"/>
  <c r="N305" i="11"/>
  <c r="P305" i="11"/>
  <c r="R305" i="11"/>
  <c r="A306" i="1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P308" i="11"/>
  <c r="P309" i="11"/>
  <c r="P310" i="11"/>
  <c r="P311" i="11"/>
  <c r="P312" i="11"/>
  <c r="H313" i="11"/>
  <c r="J313" i="11"/>
  <c r="L313" i="11"/>
  <c r="N313" i="11"/>
  <c r="P313" i="11"/>
  <c r="R313" i="11"/>
  <c r="P316" i="11"/>
  <c r="P317" i="11"/>
  <c r="P318" i="11"/>
  <c r="P319" i="11"/>
  <c r="P320" i="11"/>
  <c r="H321" i="11"/>
  <c r="J321" i="11"/>
  <c r="L321" i="11"/>
  <c r="N321" i="11"/>
  <c r="P321" i="11"/>
  <c r="R321" i="11"/>
  <c r="P324" i="11"/>
  <c r="P325" i="11"/>
  <c r="P326" i="11"/>
  <c r="P327" i="11"/>
  <c r="P328" i="11"/>
  <c r="H329" i="11"/>
  <c r="J329" i="11"/>
  <c r="L329" i="11"/>
  <c r="N329" i="11"/>
  <c r="P329" i="11"/>
  <c r="R329" i="11"/>
  <c r="P332" i="11"/>
  <c r="P333" i="11"/>
  <c r="P334" i="11"/>
  <c r="P335" i="11"/>
  <c r="P336" i="11"/>
  <c r="H337" i="11"/>
  <c r="J337" i="11"/>
  <c r="L337" i="11"/>
  <c r="N337" i="11"/>
  <c r="P337" i="11"/>
  <c r="R337" i="11"/>
  <c r="P339" i="11"/>
  <c r="H340" i="11"/>
  <c r="H379" i="11" s="1"/>
  <c r="H381" i="11" s="1"/>
  <c r="J340" i="11"/>
  <c r="L340" i="11"/>
  <c r="N340" i="11"/>
  <c r="R340" i="11"/>
  <c r="A342" i="11"/>
  <c r="P342" i="11"/>
  <c r="A343" i="11"/>
  <c r="G343" i="11"/>
  <c r="R343" i="11"/>
  <c r="A344" i="11"/>
  <c r="E344" i="11"/>
  <c r="F344" i="11"/>
  <c r="P344" i="11"/>
  <c r="F345" i="11"/>
  <c r="O345" i="11"/>
  <c r="P345" i="11"/>
  <c r="A346" i="11"/>
  <c r="F346" i="11"/>
  <c r="O346" i="11"/>
  <c r="P346" i="11"/>
  <c r="F347" i="11"/>
  <c r="O347" i="11"/>
  <c r="P347" i="11"/>
  <c r="P348" i="11"/>
  <c r="A349" i="11"/>
  <c r="F349" i="11"/>
  <c r="H349" i="11"/>
  <c r="P349" i="11"/>
  <c r="A356" i="11"/>
  <c r="A357" i="11"/>
  <c r="P357" i="11"/>
  <c r="A358" i="11"/>
  <c r="P358" i="11"/>
  <c r="A359" i="1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P359" i="11"/>
  <c r="P360" i="11"/>
  <c r="H361" i="11"/>
  <c r="J361" i="11"/>
  <c r="L361" i="11"/>
  <c r="N361" i="11"/>
  <c r="P361" i="11"/>
  <c r="R361" i="11"/>
  <c r="P364" i="11"/>
  <c r="P368" i="11" s="1"/>
  <c r="P365" i="11"/>
  <c r="P366" i="11"/>
  <c r="P367" i="11"/>
  <c r="H368" i="11"/>
  <c r="J368" i="11"/>
  <c r="L368" i="11"/>
  <c r="N368" i="11"/>
  <c r="R368" i="11"/>
  <c r="P371" i="11"/>
  <c r="P372" i="11"/>
  <c r="P373" i="11"/>
  <c r="P374" i="11"/>
  <c r="P375" i="11"/>
  <c r="P376" i="11"/>
  <c r="H377" i="11"/>
  <c r="J377" i="11"/>
  <c r="L377" i="11"/>
  <c r="N377" i="11"/>
  <c r="P377" i="11"/>
  <c r="R377" i="11"/>
  <c r="J379" i="11"/>
  <c r="J530" i="11" s="1"/>
  <c r="J532" i="11" s="1"/>
  <c r="J540" i="11" s="1"/>
  <c r="N379" i="11"/>
  <c r="J381" i="11"/>
  <c r="N381" i="11"/>
  <c r="P384" i="11"/>
  <c r="P385" i="11"/>
  <c r="P386" i="11"/>
  <c r="P387" i="11"/>
  <c r="P388" i="11"/>
  <c r="P389" i="11"/>
  <c r="P390" i="11"/>
  <c r="P391" i="11"/>
  <c r="P392" i="11"/>
  <c r="P393" i="11"/>
  <c r="P394" i="11"/>
  <c r="H395" i="11"/>
  <c r="J395" i="11"/>
  <c r="L395" i="11"/>
  <c r="N395" i="11"/>
  <c r="P395" i="11"/>
  <c r="R395" i="11"/>
  <c r="A399" i="11"/>
  <c r="P399" i="11"/>
  <c r="A400" i="11"/>
  <c r="G400" i="11"/>
  <c r="R400" i="11"/>
  <c r="R457" i="11" s="1"/>
  <c r="R514" i="11" s="1"/>
  <c r="A401" i="11"/>
  <c r="E401" i="11"/>
  <c r="F401" i="11"/>
  <c r="P401" i="11"/>
  <c r="F402" i="11"/>
  <c r="O402" i="11"/>
  <c r="P402" i="11"/>
  <c r="A403" i="11"/>
  <c r="F403" i="11"/>
  <c r="O403" i="11"/>
  <c r="P403" i="11"/>
  <c r="F404" i="11"/>
  <c r="O404" i="11"/>
  <c r="P404" i="11"/>
  <c r="P405" i="11"/>
  <c r="A406" i="11"/>
  <c r="F406" i="11"/>
  <c r="H406" i="11"/>
  <c r="P406" i="11"/>
  <c r="A413" i="11"/>
  <c r="A414" i="11"/>
  <c r="A415" i="11"/>
  <c r="P415" i="11"/>
  <c r="P430" i="11" s="1"/>
  <c r="P536" i="11" s="1"/>
  <c r="A416" i="11"/>
  <c r="P416" i="11"/>
  <c r="A417" i="1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H430" i="11"/>
  <c r="J430" i="11"/>
  <c r="L430" i="11"/>
  <c r="N430" i="11"/>
  <c r="R430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H452" i="11"/>
  <c r="J452" i="11"/>
  <c r="L452" i="11"/>
  <c r="N452" i="11"/>
  <c r="P452" i="11"/>
  <c r="R452" i="11"/>
  <c r="J454" i="11"/>
  <c r="J496" i="11" s="1"/>
  <c r="J511" i="11" s="1"/>
  <c r="N454" i="11"/>
  <c r="A456" i="11"/>
  <c r="P456" i="11"/>
  <c r="A457" i="11"/>
  <c r="G457" i="11"/>
  <c r="A458" i="11"/>
  <c r="E458" i="11"/>
  <c r="F458" i="11"/>
  <c r="P458" i="11"/>
  <c r="F459" i="11"/>
  <c r="O459" i="11"/>
  <c r="P459" i="11"/>
  <c r="A460" i="11"/>
  <c r="F460" i="11"/>
  <c r="O460" i="11"/>
  <c r="P460" i="11"/>
  <c r="F461" i="11"/>
  <c r="O461" i="11"/>
  <c r="P461" i="11"/>
  <c r="P462" i="11"/>
  <c r="A463" i="11"/>
  <c r="F463" i="11"/>
  <c r="H463" i="11"/>
  <c r="P463" i="11"/>
  <c r="A470" i="11"/>
  <c r="A471" i="11"/>
  <c r="P471" i="11"/>
  <c r="A472" i="11"/>
  <c r="P472" i="11"/>
  <c r="P476" i="11" s="1"/>
  <c r="P542" i="11" s="1"/>
  <c r="A473" i="11"/>
  <c r="P473" i="11"/>
  <c r="A474" i="11"/>
  <c r="A475" i="11" s="1"/>
  <c r="A476" i="11" s="1"/>
  <c r="P474" i="11"/>
  <c r="P475" i="11"/>
  <c r="H476" i="11"/>
  <c r="J476" i="11"/>
  <c r="L476" i="11"/>
  <c r="N476" i="11"/>
  <c r="R476" i="11"/>
  <c r="A477" i="11"/>
  <c r="A478" i="11" s="1"/>
  <c r="A479" i="11" s="1"/>
  <c r="A480" i="11" s="1"/>
  <c r="A481" i="11" s="1"/>
  <c r="P479" i="11"/>
  <c r="P480" i="11"/>
  <c r="P481" i="11"/>
  <c r="A482" i="11"/>
  <c r="A483" i="11" s="1"/>
  <c r="H482" i="11"/>
  <c r="J482" i="11"/>
  <c r="J544" i="11" s="1"/>
  <c r="L482" i="11"/>
  <c r="N482" i="11"/>
  <c r="P482" i="11"/>
  <c r="R482" i="11"/>
  <c r="A484" i="11"/>
  <c r="A485" i="11" s="1"/>
  <c r="A486" i="11" s="1"/>
  <c r="P485" i="11"/>
  <c r="P489" i="11" s="1"/>
  <c r="P546" i="11" s="1"/>
  <c r="P486" i="11"/>
  <c r="A487" i="1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P487" i="11"/>
  <c r="P488" i="11"/>
  <c r="H489" i="11"/>
  <c r="J489" i="11"/>
  <c r="L489" i="11"/>
  <c r="N489" i="11"/>
  <c r="R489" i="11"/>
  <c r="P492" i="11"/>
  <c r="P493" i="11"/>
  <c r="H494" i="11"/>
  <c r="J494" i="11"/>
  <c r="L494" i="11"/>
  <c r="N494" i="11"/>
  <c r="P494" i="11"/>
  <c r="R494" i="11"/>
  <c r="N496" i="11"/>
  <c r="P499" i="11"/>
  <c r="P500" i="11"/>
  <c r="P501" i="11"/>
  <c r="H502" i="11"/>
  <c r="J502" i="11"/>
  <c r="L502" i="11"/>
  <c r="N502" i="11"/>
  <c r="P502" i="11"/>
  <c r="P552" i="11" s="1"/>
  <c r="R502" i="11"/>
  <c r="P504" i="11"/>
  <c r="P505" i="11"/>
  <c r="P507" i="11"/>
  <c r="P508" i="11"/>
  <c r="H509" i="11"/>
  <c r="J509" i="11"/>
  <c r="L509" i="11"/>
  <c r="N509" i="11"/>
  <c r="P509" i="11"/>
  <c r="R509" i="11"/>
  <c r="N511" i="11"/>
  <c r="A513" i="11"/>
  <c r="P513" i="11"/>
  <c r="A514" i="11"/>
  <c r="G514" i="11"/>
  <c r="A515" i="11"/>
  <c r="E515" i="11"/>
  <c r="F515" i="11"/>
  <c r="P515" i="11"/>
  <c r="F516" i="11"/>
  <c r="O516" i="11"/>
  <c r="P516" i="11"/>
  <c r="A517" i="11"/>
  <c r="F517" i="11"/>
  <c r="O517" i="11"/>
  <c r="P517" i="11"/>
  <c r="F518" i="11"/>
  <c r="O518" i="11"/>
  <c r="P518" i="11"/>
  <c r="P519" i="11"/>
  <c r="A520" i="11"/>
  <c r="F520" i="11"/>
  <c r="H520" i="11"/>
  <c r="P520" i="11"/>
  <c r="A527" i="11"/>
  <c r="A528" i="1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H528" i="11"/>
  <c r="J528" i="11"/>
  <c r="L528" i="11"/>
  <c r="N528" i="11"/>
  <c r="R528" i="11"/>
  <c r="N530" i="11"/>
  <c r="N532" i="11"/>
  <c r="H534" i="11"/>
  <c r="J534" i="11"/>
  <c r="L534" i="11"/>
  <c r="N534" i="11"/>
  <c r="P534" i="11"/>
  <c r="R534" i="11"/>
  <c r="H536" i="11"/>
  <c r="J536" i="11"/>
  <c r="L536" i="11"/>
  <c r="N536" i="11"/>
  <c r="R536" i="11"/>
  <c r="H538" i="11"/>
  <c r="J538" i="11"/>
  <c r="L538" i="11"/>
  <c r="N538" i="11"/>
  <c r="P538" i="11"/>
  <c r="R538" i="11"/>
  <c r="N540" i="11"/>
  <c r="H542" i="11"/>
  <c r="J542" i="11"/>
  <c r="L542" i="11"/>
  <c r="N542" i="11"/>
  <c r="R542" i="11"/>
  <c r="H544" i="11"/>
  <c r="L544" i="11"/>
  <c r="N544" i="11"/>
  <c r="R544" i="11"/>
  <c r="H546" i="11"/>
  <c r="J546" i="11"/>
  <c r="L546" i="11"/>
  <c r="N546" i="11"/>
  <c r="R546" i="11"/>
  <c r="H548" i="11"/>
  <c r="J548" i="11"/>
  <c r="L548" i="11"/>
  <c r="N548" i="11"/>
  <c r="P548" i="11"/>
  <c r="R548" i="11"/>
  <c r="N550" i="11"/>
  <c r="H552" i="11"/>
  <c r="J552" i="11"/>
  <c r="L552" i="11"/>
  <c r="N552" i="11"/>
  <c r="R552" i="11"/>
  <c r="H554" i="11"/>
  <c r="J554" i="11"/>
  <c r="L554" i="11"/>
  <c r="N554" i="11"/>
  <c r="P554" i="11"/>
  <c r="R554" i="11"/>
  <c r="H556" i="11"/>
  <c r="J556" i="11"/>
  <c r="L556" i="11"/>
  <c r="N556" i="11"/>
  <c r="P556" i="11"/>
  <c r="R556" i="11"/>
  <c r="H558" i="11"/>
  <c r="J558" i="11"/>
  <c r="L558" i="11"/>
  <c r="N558" i="11"/>
  <c r="P558" i="11"/>
  <c r="R558" i="11"/>
  <c r="N560" i="11"/>
  <c r="A570" i="11"/>
  <c r="P570" i="11"/>
  <c r="R200" i="12" l="1"/>
  <c r="T169" i="12"/>
  <c r="R151" i="12"/>
  <c r="H131" i="12"/>
  <c r="H133" i="12" s="1"/>
  <c r="H528" i="12" s="1"/>
  <c r="J340" i="12"/>
  <c r="T340" i="12"/>
  <c r="R329" i="12"/>
  <c r="R216" i="12"/>
  <c r="R502" i="12"/>
  <c r="R552" i="12" s="1"/>
  <c r="P340" i="12"/>
  <c r="H261" i="12"/>
  <c r="R97" i="12"/>
  <c r="F131" i="12"/>
  <c r="F133" i="12" s="1"/>
  <c r="F528" i="12" s="1"/>
  <c r="R489" i="12"/>
  <c r="R546" i="12" s="1"/>
  <c r="R321" i="12"/>
  <c r="F340" i="12"/>
  <c r="R272" i="12"/>
  <c r="R340" i="12" s="1"/>
  <c r="L169" i="12"/>
  <c r="R90" i="12"/>
  <c r="L131" i="12"/>
  <c r="L133" i="12" s="1"/>
  <c r="R208" i="12"/>
  <c r="R337" i="12"/>
  <c r="R248" i="12"/>
  <c r="H169" i="12"/>
  <c r="T131" i="12"/>
  <c r="T133" i="12" s="1"/>
  <c r="N340" i="12"/>
  <c r="T261" i="12"/>
  <c r="N169" i="12"/>
  <c r="R76" i="12"/>
  <c r="T528" i="12"/>
  <c r="F542" i="12"/>
  <c r="R111" i="12"/>
  <c r="H340" i="12"/>
  <c r="H379" i="12" s="1"/>
  <c r="R224" i="12"/>
  <c r="J131" i="12"/>
  <c r="J133" i="12" s="1"/>
  <c r="L340" i="12"/>
  <c r="L379" i="12" s="1"/>
  <c r="R256" i="12"/>
  <c r="R192" i="12"/>
  <c r="P131" i="12"/>
  <c r="P133" i="12" s="1"/>
  <c r="R508" i="12"/>
  <c r="R476" i="12"/>
  <c r="N261" i="12"/>
  <c r="N379" i="12" s="1"/>
  <c r="L528" i="12"/>
  <c r="R169" i="12"/>
  <c r="N528" i="12"/>
  <c r="J542" i="12"/>
  <c r="R430" i="12"/>
  <c r="R536" i="12" s="1"/>
  <c r="P379" i="12"/>
  <c r="F261" i="12"/>
  <c r="F379" i="12" s="1"/>
  <c r="J261" i="12"/>
  <c r="J379" i="12" s="1"/>
  <c r="R131" i="12"/>
  <c r="R133" i="12" s="1"/>
  <c r="H530" i="11"/>
  <c r="H532" i="11" s="1"/>
  <c r="H540" i="11" s="1"/>
  <c r="H550" i="11" s="1"/>
  <c r="H560" i="11" s="1"/>
  <c r="P544" i="11"/>
  <c r="P528" i="11"/>
  <c r="H454" i="11"/>
  <c r="H496" i="11" s="1"/>
  <c r="H511" i="11" s="1"/>
  <c r="R381" i="11"/>
  <c r="R454" i="11"/>
  <c r="R496" i="11" s="1"/>
  <c r="R511" i="11" s="1"/>
  <c r="L381" i="11"/>
  <c r="L454" i="11"/>
  <c r="L496" i="11" s="1"/>
  <c r="L511" i="11" s="1"/>
  <c r="L530" i="11"/>
  <c r="L532" i="11" s="1"/>
  <c r="L540" i="11" s="1"/>
  <c r="L550" i="11" s="1"/>
  <c r="L560" i="11" s="1"/>
  <c r="J550" i="11"/>
  <c r="J560" i="11" s="1"/>
  <c r="P340" i="11"/>
  <c r="P379" i="11" s="1"/>
  <c r="T379" i="12" l="1"/>
  <c r="T454" i="12"/>
  <c r="T496" i="12" s="1"/>
  <c r="F381" i="12"/>
  <c r="F530" i="12"/>
  <c r="F454" i="12"/>
  <c r="F496" i="12" s="1"/>
  <c r="F511" i="12" s="1"/>
  <c r="L381" i="12"/>
  <c r="L530" i="12"/>
  <c r="L532" i="12" s="1"/>
  <c r="L540" i="12" s="1"/>
  <c r="L550" i="12" s="1"/>
  <c r="L560" i="12" s="1"/>
  <c r="L454" i="12"/>
  <c r="L496" i="12" s="1"/>
  <c r="L511" i="12" s="1"/>
  <c r="N381" i="12"/>
  <c r="N530" i="12"/>
  <c r="N532" i="12" s="1"/>
  <c r="N540" i="12" s="1"/>
  <c r="N550" i="12" s="1"/>
  <c r="N560" i="12" s="1"/>
  <c r="N454" i="12"/>
  <c r="N496" i="12" s="1"/>
  <c r="N511" i="12" s="1"/>
  <c r="H381" i="12"/>
  <c r="H530" i="12"/>
  <c r="H532" i="12" s="1"/>
  <c r="H540" i="12" s="1"/>
  <c r="H550" i="12" s="1"/>
  <c r="H560" i="12" s="1"/>
  <c r="R261" i="12"/>
  <c r="R379" i="12" s="1"/>
  <c r="H454" i="12"/>
  <c r="H496" i="12" s="1"/>
  <c r="H511" i="12" s="1"/>
  <c r="P530" i="12"/>
  <c r="P381" i="12"/>
  <c r="J528" i="12"/>
  <c r="J454" i="12"/>
  <c r="J496" i="12" s="1"/>
  <c r="J511" i="12" s="1"/>
  <c r="R509" i="12"/>
  <c r="R558" i="12" s="1"/>
  <c r="T508" i="12"/>
  <c r="T509" i="12" s="1"/>
  <c r="T558" i="12" s="1"/>
  <c r="R528" i="12"/>
  <c r="P528" i="12"/>
  <c r="P532" i="12" s="1"/>
  <c r="P540" i="12" s="1"/>
  <c r="P550" i="12" s="1"/>
  <c r="P560" i="12" s="1"/>
  <c r="P454" i="12"/>
  <c r="P496" i="12" s="1"/>
  <c r="P511" i="12" s="1"/>
  <c r="R542" i="12"/>
  <c r="J381" i="12"/>
  <c r="J530" i="12"/>
  <c r="F532" i="12"/>
  <c r="F540" i="12" s="1"/>
  <c r="F550" i="12" s="1"/>
  <c r="F560" i="12" s="1"/>
  <c r="P381" i="11"/>
  <c r="P530" i="11"/>
  <c r="P454" i="11"/>
  <c r="P496" i="11" s="1"/>
  <c r="P511" i="11" s="1"/>
  <c r="P532" i="11"/>
  <c r="P540" i="11" s="1"/>
  <c r="P550" i="11" s="1"/>
  <c r="P560" i="11" s="1"/>
  <c r="T381" i="12" l="1"/>
  <c r="T530" i="12"/>
  <c r="T532" i="12" s="1"/>
  <c r="T540" i="12" s="1"/>
  <c r="T550" i="12" s="1"/>
  <c r="T560" i="12" s="1"/>
  <c r="R381" i="12"/>
  <c r="R530" i="12"/>
  <c r="R454" i="12"/>
  <c r="R496" i="12" s="1"/>
  <c r="R511" i="12" s="1"/>
  <c r="R532" i="12"/>
  <c r="R540" i="12" s="1"/>
  <c r="R550" i="12" s="1"/>
  <c r="R560" i="12" s="1"/>
  <c r="J532" i="12"/>
  <c r="J540" i="12" s="1"/>
  <c r="J550" i="12" s="1"/>
  <c r="J560" i="12" s="1"/>
  <c r="T511" i="12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R17" i="10"/>
  <c r="R18" i="10"/>
  <c r="R19" i="10"/>
  <c r="R20" i="10"/>
  <c r="R21" i="10"/>
  <c r="F22" i="10"/>
  <c r="H22" i="10"/>
  <c r="J22" i="10"/>
  <c r="L22" i="10"/>
  <c r="N22" i="10"/>
  <c r="P22" i="10"/>
  <c r="T22" i="10"/>
  <c r="R25" i="10"/>
  <c r="R26" i="10"/>
  <c r="R27" i="10"/>
  <c r="R28" i="10"/>
  <c r="R29" i="10"/>
  <c r="F30" i="10"/>
  <c r="H30" i="10"/>
  <c r="J30" i="10"/>
  <c r="L30" i="10"/>
  <c r="N30" i="10"/>
  <c r="P30" i="10"/>
  <c r="T30" i="10"/>
  <c r="R33" i="10"/>
  <c r="R34" i="10"/>
  <c r="R35" i="10"/>
  <c r="R36" i="10"/>
  <c r="R38" i="10" s="1"/>
  <c r="R37" i="10"/>
  <c r="F38" i="10"/>
  <c r="H38" i="10"/>
  <c r="J38" i="10"/>
  <c r="L38" i="10"/>
  <c r="N38" i="10"/>
  <c r="P38" i="10"/>
  <c r="T38" i="10"/>
  <c r="R41" i="10"/>
  <c r="R42" i="10"/>
  <c r="R46" i="10" s="1"/>
  <c r="R43" i="10"/>
  <c r="R44" i="10"/>
  <c r="R45" i="10"/>
  <c r="F46" i="10"/>
  <c r="H46" i="10"/>
  <c r="J46" i="10"/>
  <c r="L46" i="10"/>
  <c r="N46" i="10"/>
  <c r="P46" i="10"/>
  <c r="T46" i="10"/>
  <c r="R49" i="10"/>
  <c r="R50" i="10"/>
  <c r="R51" i="10"/>
  <c r="R52" i="10"/>
  <c r="R53" i="10"/>
  <c r="F54" i="10"/>
  <c r="H54" i="10"/>
  <c r="J54" i="10"/>
  <c r="L54" i="10"/>
  <c r="N54" i="10"/>
  <c r="P54" i="10"/>
  <c r="T54" i="10"/>
  <c r="A58" i="10"/>
  <c r="F58" i="10"/>
  <c r="T58" i="10"/>
  <c r="A59" i="10"/>
  <c r="E59" i="10"/>
  <c r="F59" i="10"/>
  <c r="R59" i="10"/>
  <c r="F60" i="10"/>
  <c r="Q60" i="10"/>
  <c r="R60" i="10"/>
  <c r="A61" i="10"/>
  <c r="F61" i="10"/>
  <c r="Q61" i="10"/>
  <c r="R61" i="10"/>
  <c r="F62" i="10"/>
  <c r="Q62" i="10"/>
  <c r="R62" i="10"/>
  <c r="R63" i="10"/>
  <c r="A64" i="10"/>
  <c r="F64" i="10"/>
  <c r="H64" i="10"/>
  <c r="R64" i="10"/>
  <c r="A71" i="10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R72" i="10"/>
  <c r="R73" i="10"/>
  <c r="R74" i="10"/>
  <c r="R75" i="10"/>
  <c r="F76" i="10"/>
  <c r="H76" i="10"/>
  <c r="J76" i="10"/>
  <c r="L76" i="10"/>
  <c r="N76" i="10"/>
  <c r="P76" i="10"/>
  <c r="T76" i="10"/>
  <c r="R79" i="10"/>
  <c r="R80" i="10"/>
  <c r="R81" i="10"/>
  <c r="R82" i="10"/>
  <c r="F83" i="10"/>
  <c r="H83" i="10"/>
  <c r="J83" i="10"/>
  <c r="L83" i="10"/>
  <c r="N83" i="10"/>
  <c r="P83" i="10"/>
  <c r="T83" i="10"/>
  <c r="R86" i="10"/>
  <c r="R87" i="10"/>
  <c r="R90" i="10" s="1"/>
  <c r="R88" i="10"/>
  <c r="R89" i="10"/>
  <c r="F90" i="10"/>
  <c r="H90" i="10"/>
  <c r="J90" i="10"/>
  <c r="L90" i="10"/>
  <c r="N90" i="10"/>
  <c r="P90" i="10"/>
  <c r="T90" i="10"/>
  <c r="R93" i="10"/>
  <c r="R94" i="10"/>
  <c r="R95" i="10"/>
  <c r="R96" i="10"/>
  <c r="F97" i="10"/>
  <c r="H97" i="10"/>
  <c r="J97" i="10"/>
  <c r="L97" i="10"/>
  <c r="N97" i="10"/>
  <c r="P97" i="10"/>
  <c r="T97" i="10"/>
  <c r="R100" i="10"/>
  <c r="R101" i="10"/>
  <c r="R102" i="10"/>
  <c r="R103" i="10"/>
  <c r="F104" i="10"/>
  <c r="H104" i="10"/>
  <c r="J104" i="10"/>
  <c r="L104" i="10"/>
  <c r="N104" i="10"/>
  <c r="P104" i="10"/>
  <c r="T104" i="10"/>
  <c r="R107" i="10"/>
  <c r="R108" i="10"/>
  <c r="R109" i="10"/>
  <c r="R110" i="10"/>
  <c r="F111" i="10"/>
  <c r="H111" i="10"/>
  <c r="J111" i="10"/>
  <c r="L111" i="10"/>
  <c r="N111" i="10"/>
  <c r="P111" i="10"/>
  <c r="T111" i="10"/>
  <c r="A114" i="10"/>
  <c r="R114" i="10"/>
  <c r="A115" i="10"/>
  <c r="F115" i="10"/>
  <c r="T115" i="10"/>
  <c r="A116" i="10"/>
  <c r="E116" i="10"/>
  <c r="F116" i="10"/>
  <c r="R116" i="10"/>
  <c r="F117" i="10"/>
  <c r="Q117" i="10"/>
  <c r="R117" i="10"/>
  <c r="A118" i="10"/>
  <c r="F118" i="10"/>
  <c r="Q118" i="10"/>
  <c r="R118" i="10"/>
  <c r="F119" i="10"/>
  <c r="Q119" i="10"/>
  <c r="R119" i="10"/>
  <c r="R120" i="10"/>
  <c r="A121" i="10"/>
  <c r="F121" i="10"/>
  <c r="H121" i="10"/>
  <c r="R121" i="10"/>
  <c r="A128" i="10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R128" i="10"/>
  <c r="R129" i="10"/>
  <c r="R138" i="10"/>
  <c r="R139" i="10"/>
  <c r="R143" i="10" s="1"/>
  <c r="R140" i="10"/>
  <c r="R141" i="10"/>
  <c r="R142" i="10"/>
  <c r="F143" i="10"/>
  <c r="F169" i="10" s="1"/>
  <c r="H143" i="10"/>
  <c r="J143" i="10"/>
  <c r="L143" i="10"/>
  <c r="N143" i="10"/>
  <c r="P143" i="10"/>
  <c r="T143" i="10"/>
  <c r="R146" i="10"/>
  <c r="R147" i="10"/>
  <c r="R148" i="10"/>
  <c r="R149" i="10"/>
  <c r="R150" i="10"/>
  <c r="F151" i="10"/>
  <c r="H151" i="10"/>
  <c r="J151" i="10"/>
  <c r="L151" i="10"/>
  <c r="N151" i="10"/>
  <c r="P151" i="10"/>
  <c r="T151" i="10"/>
  <c r="R154" i="10"/>
  <c r="R155" i="10"/>
  <c r="R156" i="10"/>
  <c r="R157" i="10"/>
  <c r="R158" i="10"/>
  <c r="F159" i="10"/>
  <c r="H159" i="10"/>
  <c r="J159" i="10"/>
  <c r="L159" i="10"/>
  <c r="N159" i="10"/>
  <c r="P159" i="10"/>
  <c r="T159" i="10"/>
  <c r="R162" i="10"/>
  <c r="R163" i="10"/>
  <c r="R164" i="10"/>
  <c r="R165" i="10"/>
  <c r="R166" i="10"/>
  <c r="F167" i="10"/>
  <c r="H167" i="10"/>
  <c r="J167" i="10"/>
  <c r="J169" i="10" s="1"/>
  <c r="L167" i="10"/>
  <c r="N167" i="10"/>
  <c r="P167" i="10"/>
  <c r="T167" i="10"/>
  <c r="T169" i="10"/>
  <c r="A171" i="10"/>
  <c r="R171" i="10"/>
  <c r="A172" i="10"/>
  <c r="F172" i="10"/>
  <c r="T172" i="10"/>
  <c r="A173" i="10"/>
  <c r="E173" i="10"/>
  <c r="F173" i="10"/>
  <c r="R173" i="10"/>
  <c r="F174" i="10"/>
  <c r="Q174" i="10"/>
  <c r="R174" i="10"/>
  <c r="A175" i="10"/>
  <c r="F175" i="10"/>
  <c r="Q175" i="10"/>
  <c r="R175" i="10"/>
  <c r="F176" i="10"/>
  <c r="Q176" i="10"/>
  <c r="R176" i="10"/>
  <c r="R177" i="10"/>
  <c r="A178" i="10"/>
  <c r="F178" i="10"/>
  <c r="H178" i="10"/>
  <c r="R178" i="10"/>
  <c r="A185" i="10"/>
  <c r="A186" i="10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R187" i="10"/>
  <c r="R188" i="10"/>
  <c r="R189" i="10"/>
  <c r="R190" i="10"/>
  <c r="R191" i="10"/>
  <c r="F192" i="10"/>
  <c r="H192" i="10"/>
  <c r="J192" i="10"/>
  <c r="L192" i="10"/>
  <c r="N192" i="10"/>
  <c r="P192" i="10"/>
  <c r="T192" i="10"/>
  <c r="R195" i="10"/>
  <c r="R196" i="10"/>
  <c r="R197" i="10"/>
  <c r="R198" i="10"/>
  <c r="R199" i="10"/>
  <c r="F200" i="10"/>
  <c r="H200" i="10"/>
  <c r="J200" i="10"/>
  <c r="L200" i="10"/>
  <c r="N200" i="10"/>
  <c r="P200" i="10"/>
  <c r="T200" i="10"/>
  <c r="R203" i="10"/>
  <c r="R204" i="10"/>
  <c r="R208" i="10" s="1"/>
  <c r="R205" i="10"/>
  <c r="R206" i="10"/>
  <c r="R207" i="10"/>
  <c r="F208" i="10"/>
  <c r="H208" i="10"/>
  <c r="J208" i="10"/>
  <c r="L208" i="10"/>
  <c r="N208" i="10"/>
  <c r="P208" i="10"/>
  <c r="T208" i="10"/>
  <c r="R211" i="10"/>
  <c r="R212" i="10"/>
  <c r="R213" i="10"/>
  <c r="R214" i="10"/>
  <c r="R215" i="10"/>
  <c r="F216" i="10"/>
  <c r="H216" i="10"/>
  <c r="J216" i="10"/>
  <c r="L216" i="10"/>
  <c r="N216" i="10"/>
  <c r="P216" i="10"/>
  <c r="T216" i="10"/>
  <c r="R219" i="10"/>
  <c r="R224" i="10" s="1"/>
  <c r="R220" i="10"/>
  <c r="R221" i="10"/>
  <c r="R222" i="10"/>
  <c r="R223" i="10"/>
  <c r="F224" i="10"/>
  <c r="H224" i="10"/>
  <c r="J224" i="10"/>
  <c r="L224" i="10"/>
  <c r="N224" i="10"/>
  <c r="P224" i="10"/>
  <c r="T224" i="10"/>
  <c r="A228" i="10"/>
  <c r="R228" i="10"/>
  <c r="A229" i="10"/>
  <c r="F229" i="10"/>
  <c r="T229" i="10"/>
  <c r="A230" i="10"/>
  <c r="E230" i="10"/>
  <c r="F230" i="10"/>
  <c r="R230" i="10"/>
  <c r="F231" i="10"/>
  <c r="Q231" i="10"/>
  <c r="R231" i="10"/>
  <c r="A232" i="10"/>
  <c r="F232" i="10"/>
  <c r="Q232" i="10"/>
  <c r="R232" i="10"/>
  <c r="F233" i="10"/>
  <c r="Q233" i="10"/>
  <c r="R233" i="10"/>
  <c r="R234" i="10"/>
  <c r="A235" i="10"/>
  <c r="F235" i="10"/>
  <c r="H235" i="10"/>
  <c r="R235" i="10"/>
  <c r="A242" i="10"/>
  <c r="A243" i="10" s="1"/>
  <c r="R243" i="10"/>
  <c r="A244" i="10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R244" i="10"/>
  <c r="R245" i="10"/>
  <c r="R248" i="10" s="1"/>
  <c r="R246" i="10"/>
  <c r="R247" i="10"/>
  <c r="F248" i="10"/>
  <c r="H248" i="10"/>
  <c r="J248" i="10"/>
  <c r="L248" i="10"/>
  <c r="N248" i="10"/>
  <c r="P248" i="10"/>
  <c r="T248" i="10"/>
  <c r="R251" i="10"/>
  <c r="R252" i="10"/>
  <c r="R253" i="10"/>
  <c r="R254" i="10"/>
  <c r="R255" i="10"/>
  <c r="F256" i="10"/>
  <c r="H256" i="10"/>
  <c r="J256" i="10"/>
  <c r="L256" i="10"/>
  <c r="N256" i="10"/>
  <c r="P256" i="10"/>
  <c r="T256" i="10"/>
  <c r="R258" i="10"/>
  <c r="R259" i="10"/>
  <c r="R267" i="10"/>
  <c r="R268" i="10"/>
  <c r="R269" i="10"/>
  <c r="R270" i="10"/>
  <c r="R271" i="10"/>
  <c r="F272" i="10"/>
  <c r="H272" i="10"/>
  <c r="J272" i="10"/>
  <c r="J340" i="10" s="1"/>
  <c r="L272" i="10"/>
  <c r="N272" i="10"/>
  <c r="P272" i="10"/>
  <c r="T272" i="10"/>
  <c r="R275" i="10"/>
  <c r="R276" i="10"/>
  <c r="R280" i="10" s="1"/>
  <c r="R277" i="10"/>
  <c r="R278" i="10"/>
  <c r="R279" i="10"/>
  <c r="F280" i="10"/>
  <c r="H280" i="10"/>
  <c r="J280" i="10"/>
  <c r="L280" i="10"/>
  <c r="N280" i="10"/>
  <c r="P280" i="10"/>
  <c r="T280" i="10"/>
  <c r="A285" i="10"/>
  <c r="R285" i="10"/>
  <c r="A286" i="10"/>
  <c r="F286" i="10"/>
  <c r="T286" i="10"/>
  <c r="A287" i="10"/>
  <c r="E287" i="10"/>
  <c r="F287" i="10"/>
  <c r="R287" i="10"/>
  <c r="F288" i="10"/>
  <c r="Q288" i="10"/>
  <c r="R288" i="10"/>
  <c r="A289" i="10"/>
  <c r="F289" i="10"/>
  <c r="Q289" i="10"/>
  <c r="R289" i="10"/>
  <c r="F290" i="10"/>
  <c r="Q290" i="10"/>
  <c r="R290" i="10"/>
  <c r="R291" i="10"/>
  <c r="A292" i="10"/>
  <c r="F292" i="10"/>
  <c r="H292" i="10"/>
  <c r="R292" i="10"/>
  <c r="A299" i="10"/>
  <c r="A300" i="10"/>
  <c r="A301" i="10" s="1"/>
  <c r="A302" i="10" s="1"/>
  <c r="A303" i="10" s="1"/>
  <c r="R300" i="10"/>
  <c r="R301" i="10"/>
  <c r="R302" i="10"/>
  <c r="R303" i="10"/>
  <c r="A304" i="10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R304" i="10"/>
  <c r="F305" i="10"/>
  <c r="H305" i="10"/>
  <c r="J305" i="10"/>
  <c r="L305" i="10"/>
  <c r="N305" i="10"/>
  <c r="P305" i="10"/>
  <c r="R305" i="10"/>
  <c r="T305" i="10"/>
  <c r="R308" i="10"/>
  <c r="R309" i="10"/>
  <c r="R310" i="10"/>
  <c r="R311" i="10"/>
  <c r="R312" i="10"/>
  <c r="F313" i="10"/>
  <c r="H313" i="10"/>
  <c r="J313" i="10"/>
  <c r="L313" i="10"/>
  <c r="N313" i="10"/>
  <c r="P313" i="10"/>
  <c r="T313" i="10"/>
  <c r="R316" i="10"/>
  <c r="R317" i="10"/>
  <c r="R318" i="10"/>
  <c r="R319" i="10"/>
  <c r="R320" i="10"/>
  <c r="F321" i="10"/>
  <c r="H321" i="10"/>
  <c r="J321" i="10"/>
  <c r="L321" i="10"/>
  <c r="N321" i="10"/>
  <c r="P321" i="10"/>
  <c r="P340" i="10" s="1"/>
  <c r="T321" i="10"/>
  <c r="R324" i="10"/>
  <c r="R325" i="10"/>
  <c r="R326" i="10"/>
  <c r="R327" i="10"/>
  <c r="R328" i="10"/>
  <c r="F329" i="10"/>
  <c r="H329" i="10"/>
  <c r="J329" i="10"/>
  <c r="L329" i="10"/>
  <c r="N329" i="10"/>
  <c r="P329" i="10"/>
  <c r="T329" i="10"/>
  <c r="R332" i="10"/>
  <c r="R333" i="10"/>
  <c r="R334" i="10"/>
  <c r="R337" i="10" s="1"/>
  <c r="R335" i="10"/>
  <c r="R336" i="10"/>
  <c r="F337" i="10"/>
  <c r="H337" i="10"/>
  <c r="J337" i="10"/>
  <c r="L337" i="10"/>
  <c r="N337" i="10"/>
  <c r="P337" i="10"/>
  <c r="T337" i="10"/>
  <c r="R339" i="10"/>
  <c r="A342" i="10"/>
  <c r="R342" i="10"/>
  <c r="A343" i="10"/>
  <c r="F343" i="10"/>
  <c r="T343" i="10"/>
  <c r="T400" i="10" s="1"/>
  <c r="A344" i="10"/>
  <c r="E344" i="10"/>
  <c r="F344" i="10"/>
  <c r="R344" i="10"/>
  <c r="F345" i="10"/>
  <c r="Q345" i="10"/>
  <c r="R345" i="10"/>
  <c r="A346" i="10"/>
  <c r="F346" i="10"/>
  <c r="Q346" i="10"/>
  <c r="R346" i="10"/>
  <c r="F347" i="10"/>
  <c r="Q347" i="10"/>
  <c r="R347" i="10"/>
  <c r="R348" i="10"/>
  <c r="A349" i="10"/>
  <c r="F349" i="10"/>
  <c r="H349" i="10"/>
  <c r="R349" i="10"/>
  <c r="A356" i="10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R357" i="10"/>
  <c r="R358" i="10"/>
  <c r="R359" i="10"/>
  <c r="R360" i="10"/>
  <c r="F361" i="10"/>
  <c r="H361" i="10"/>
  <c r="J361" i="10"/>
  <c r="L361" i="10"/>
  <c r="N361" i="10"/>
  <c r="P361" i="10"/>
  <c r="T361" i="10"/>
  <c r="R364" i="10"/>
  <c r="R365" i="10"/>
  <c r="R366" i="10"/>
  <c r="R367" i="10"/>
  <c r="F368" i="10"/>
  <c r="H368" i="10"/>
  <c r="J368" i="10"/>
  <c r="L368" i="10"/>
  <c r="N368" i="10"/>
  <c r="P368" i="10"/>
  <c r="T368" i="10"/>
  <c r="R371" i="10"/>
  <c r="R372" i="10"/>
  <c r="R373" i="10"/>
  <c r="R374" i="10"/>
  <c r="R375" i="10"/>
  <c r="R376" i="10"/>
  <c r="F377" i="10"/>
  <c r="H377" i="10"/>
  <c r="J377" i="10"/>
  <c r="L377" i="10"/>
  <c r="N377" i="10"/>
  <c r="P377" i="10"/>
  <c r="T377" i="10"/>
  <c r="R384" i="10"/>
  <c r="R385" i="10"/>
  <c r="R386" i="10"/>
  <c r="R387" i="10"/>
  <c r="R388" i="10"/>
  <c r="R389" i="10"/>
  <c r="R390" i="10"/>
  <c r="R391" i="10"/>
  <c r="R392" i="10"/>
  <c r="R393" i="10"/>
  <c r="R394" i="10"/>
  <c r="F395" i="10"/>
  <c r="H395" i="10"/>
  <c r="J395" i="10"/>
  <c r="L395" i="10"/>
  <c r="L534" i="10" s="1"/>
  <c r="N395" i="10"/>
  <c r="N534" i="10" s="1"/>
  <c r="P395" i="10"/>
  <c r="T395" i="10"/>
  <c r="A399" i="10"/>
  <c r="R399" i="10"/>
  <c r="A400" i="10"/>
  <c r="F400" i="10"/>
  <c r="A401" i="10"/>
  <c r="E401" i="10"/>
  <c r="F401" i="10"/>
  <c r="R401" i="10"/>
  <c r="F402" i="10"/>
  <c r="Q402" i="10"/>
  <c r="R402" i="10"/>
  <c r="A403" i="10"/>
  <c r="F403" i="10"/>
  <c r="Q403" i="10"/>
  <c r="R403" i="10"/>
  <c r="F404" i="10"/>
  <c r="Q404" i="10"/>
  <c r="R404" i="10"/>
  <c r="R405" i="10"/>
  <c r="A406" i="10"/>
  <c r="F406" i="10"/>
  <c r="H406" i="10"/>
  <c r="R406" i="10"/>
  <c r="A413" i="10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F430" i="10"/>
  <c r="F536" i="10" s="1"/>
  <c r="H430" i="10"/>
  <c r="J430" i="10"/>
  <c r="J536" i="10" s="1"/>
  <c r="L430" i="10"/>
  <c r="N430" i="10"/>
  <c r="P430" i="10"/>
  <c r="T430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F452" i="10"/>
  <c r="H452" i="10"/>
  <c r="H538" i="10" s="1"/>
  <c r="J452" i="10"/>
  <c r="L452" i="10"/>
  <c r="L538" i="10" s="1"/>
  <c r="N452" i="10"/>
  <c r="P452" i="10"/>
  <c r="T452" i="10"/>
  <c r="T538" i="10" s="1"/>
  <c r="A456" i="10"/>
  <c r="R456" i="10"/>
  <c r="A457" i="10"/>
  <c r="F457" i="10"/>
  <c r="T457" i="10"/>
  <c r="T514" i="10" s="1"/>
  <c r="A458" i="10"/>
  <c r="E458" i="10"/>
  <c r="F458" i="10"/>
  <c r="R458" i="10"/>
  <c r="F459" i="10"/>
  <c r="Q459" i="10"/>
  <c r="R459" i="10"/>
  <c r="A460" i="10"/>
  <c r="F460" i="10"/>
  <c r="Q460" i="10"/>
  <c r="R460" i="10"/>
  <c r="F461" i="10"/>
  <c r="Q461" i="10"/>
  <c r="R461" i="10"/>
  <c r="R462" i="10"/>
  <c r="A463" i="10"/>
  <c r="F463" i="10"/>
  <c r="H463" i="10"/>
  <c r="R463" i="10"/>
  <c r="A470" i="10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R471" i="10"/>
  <c r="R472" i="10"/>
  <c r="R476" i="10" s="1"/>
  <c r="R542" i="10" s="1"/>
  <c r="R473" i="10"/>
  <c r="R474" i="10"/>
  <c r="R475" i="10"/>
  <c r="F476" i="10"/>
  <c r="H476" i="10"/>
  <c r="J476" i="10"/>
  <c r="J542" i="10" s="1"/>
  <c r="L476" i="10"/>
  <c r="N476" i="10"/>
  <c r="N542" i="10" s="1"/>
  <c r="P476" i="10"/>
  <c r="T476" i="10"/>
  <c r="T542" i="10" s="1"/>
  <c r="R479" i="10"/>
  <c r="R482" i="10" s="1"/>
  <c r="R544" i="10" s="1"/>
  <c r="R480" i="10"/>
  <c r="R481" i="10"/>
  <c r="F482" i="10"/>
  <c r="F544" i="10" s="1"/>
  <c r="H482" i="10"/>
  <c r="J482" i="10"/>
  <c r="J544" i="10" s="1"/>
  <c r="L482" i="10"/>
  <c r="N482" i="10"/>
  <c r="P482" i="10"/>
  <c r="T482" i="10"/>
  <c r="R485" i="10"/>
  <c r="R486" i="10"/>
  <c r="R487" i="10"/>
  <c r="R489" i="10" s="1"/>
  <c r="R546" i="10" s="1"/>
  <c r="R488" i="10"/>
  <c r="F489" i="10"/>
  <c r="H489" i="10"/>
  <c r="J489" i="10"/>
  <c r="L489" i="10"/>
  <c r="L546" i="10" s="1"/>
  <c r="N489" i="10"/>
  <c r="N546" i="10" s="1"/>
  <c r="P489" i="10"/>
  <c r="T489" i="10"/>
  <c r="R492" i="10"/>
  <c r="R494" i="10" s="1"/>
  <c r="R548" i="10" s="1"/>
  <c r="R493" i="10"/>
  <c r="F494" i="10"/>
  <c r="H494" i="10"/>
  <c r="J494" i="10"/>
  <c r="L494" i="10"/>
  <c r="L548" i="10" s="1"/>
  <c r="N494" i="10"/>
  <c r="N548" i="10" s="1"/>
  <c r="P494" i="10"/>
  <c r="P548" i="10" s="1"/>
  <c r="T494" i="10"/>
  <c r="T548" i="10" s="1"/>
  <c r="R499" i="10"/>
  <c r="R500" i="10"/>
  <c r="R501" i="10"/>
  <c r="F502" i="10"/>
  <c r="H502" i="10"/>
  <c r="H552" i="10" s="1"/>
  <c r="J502" i="10"/>
  <c r="J552" i="10" s="1"/>
  <c r="L502" i="10"/>
  <c r="L552" i="10" s="1"/>
  <c r="N502" i="10"/>
  <c r="N552" i="10" s="1"/>
  <c r="P502" i="10"/>
  <c r="T502" i="10"/>
  <c r="R504" i="10"/>
  <c r="R554" i="10" s="1"/>
  <c r="R505" i="10"/>
  <c r="R556" i="10" s="1"/>
  <c r="R507" i="10"/>
  <c r="F508" i="10"/>
  <c r="H508" i="10"/>
  <c r="H509" i="10" s="1"/>
  <c r="H558" i="10" s="1"/>
  <c r="J509" i="10"/>
  <c r="L509" i="10"/>
  <c r="L558" i="10" s="1"/>
  <c r="N509" i="10"/>
  <c r="N558" i="10" s="1"/>
  <c r="P509" i="10"/>
  <c r="A513" i="10"/>
  <c r="R513" i="10"/>
  <c r="A514" i="10"/>
  <c r="F514" i="10"/>
  <c r="A515" i="10"/>
  <c r="E515" i="10"/>
  <c r="F515" i="10"/>
  <c r="R515" i="10"/>
  <c r="F516" i="10"/>
  <c r="Q516" i="10"/>
  <c r="R516" i="10"/>
  <c r="A517" i="10"/>
  <c r="F517" i="10"/>
  <c r="Q517" i="10"/>
  <c r="R517" i="10"/>
  <c r="F518" i="10"/>
  <c r="Q518" i="10"/>
  <c r="R518" i="10"/>
  <c r="R519" i="10"/>
  <c r="A520" i="10"/>
  <c r="F520" i="10"/>
  <c r="H520" i="10"/>
  <c r="R520" i="10"/>
  <c r="A527" i="10"/>
  <c r="A528" i="10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F534" i="10"/>
  <c r="H534" i="10"/>
  <c r="J534" i="10"/>
  <c r="P534" i="10"/>
  <c r="T534" i="10"/>
  <c r="H536" i="10"/>
  <c r="L536" i="10"/>
  <c r="N536" i="10"/>
  <c r="P536" i="10"/>
  <c r="T536" i="10"/>
  <c r="F538" i="10"/>
  <c r="J538" i="10"/>
  <c r="N538" i="10"/>
  <c r="P538" i="10"/>
  <c r="H542" i="10"/>
  <c r="L542" i="10"/>
  <c r="P542" i="10"/>
  <c r="H544" i="10"/>
  <c r="L544" i="10"/>
  <c r="N544" i="10"/>
  <c r="P544" i="10"/>
  <c r="T544" i="10"/>
  <c r="F546" i="10"/>
  <c r="H546" i="10"/>
  <c r="J546" i="10"/>
  <c r="P546" i="10"/>
  <c r="T546" i="10"/>
  <c r="F548" i="10"/>
  <c r="H548" i="10"/>
  <c r="J548" i="10"/>
  <c r="F552" i="10"/>
  <c r="P552" i="10"/>
  <c r="T552" i="10"/>
  <c r="F554" i="10"/>
  <c r="H554" i="10"/>
  <c r="J554" i="10"/>
  <c r="L554" i="10"/>
  <c r="N554" i="10"/>
  <c r="P554" i="10"/>
  <c r="T554" i="10"/>
  <c r="F556" i="10"/>
  <c r="H556" i="10"/>
  <c r="J556" i="10"/>
  <c r="L556" i="10"/>
  <c r="N556" i="10"/>
  <c r="P556" i="10"/>
  <c r="T556" i="10"/>
  <c r="J558" i="10"/>
  <c r="P558" i="10"/>
  <c r="A570" i="10"/>
  <c r="R570" i="10"/>
  <c r="P570" i="9"/>
  <c r="A570" i="9"/>
  <c r="R556" i="9"/>
  <c r="N556" i="9"/>
  <c r="L556" i="9"/>
  <c r="J556" i="9"/>
  <c r="H556" i="9"/>
  <c r="R554" i="9"/>
  <c r="N554" i="9"/>
  <c r="L554" i="9"/>
  <c r="J554" i="9"/>
  <c r="H554" i="9"/>
  <c r="J552" i="9"/>
  <c r="J546" i="9"/>
  <c r="J544" i="9"/>
  <c r="J542" i="9"/>
  <c r="J538" i="9"/>
  <c r="J536" i="9"/>
  <c r="J534" i="9"/>
  <c r="A527" i="9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P520" i="9"/>
  <c r="H520" i="9"/>
  <c r="F520" i="9"/>
  <c r="A520" i="9"/>
  <c r="P518" i="9"/>
  <c r="O518" i="9"/>
  <c r="F518" i="9"/>
  <c r="P517" i="9"/>
  <c r="O517" i="9"/>
  <c r="F517" i="9"/>
  <c r="A517" i="9"/>
  <c r="P516" i="9"/>
  <c r="O516" i="9"/>
  <c r="F516" i="9"/>
  <c r="P515" i="9"/>
  <c r="F515" i="9"/>
  <c r="E515" i="9"/>
  <c r="A515" i="9"/>
  <c r="G514" i="9"/>
  <c r="A514" i="9"/>
  <c r="P513" i="9"/>
  <c r="A513" i="9"/>
  <c r="R509" i="9"/>
  <c r="R558" i="9" s="1"/>
  <c r="N509" i="9"/>
  <c r="N558" i="9" s="1"/>
  <c r="L509" i="9"/>
  <c r="L558" i="9" s="1"/>
  <c r="J509" i="9"/>
  <c r="J558" i="9" s="1"/>
  <c r="H509" i="9"/>
  <c r="H558" i="9" s="1"/>
  <c r="P508" i="9"/>
  <c r="P507" i="9"/>
  <c r="P509" i="9" s="1"/>
  <c r="P558" i="9" s="1"/>
  <c r="P505" i="9"/>
  <c r="P556" i="9" s="1"/>
  <c r="P504" i="9"/>
  <c r="P554" i="9" s="1"/>
  <c r="R502" i="9"/>
  <c r="R552" i="9" s="1"/>
  <c r="N502" i="9"/>
  <c r="N552" i="9" s="1"/>
  <c r="L502" i="9"/>
  <c r="L552" i="9" s="1"/>
  <c r="J502" i="9"/>
  <c r="H502" i="9"/>
  <c r="H552" i="9" s="1"/>
  <c r="P501" i="9"/>
  <c r="P500" i="9"/>
  <c r="P499" i="9"/>
  <c r="P502" i="9" s="1"/>
  <c r="P552" i="9" s="1"/>
  <c r="R494" i="9"/>
  <c r="R548" i="9" s="1"/>
  <c r="N494" i="9"/>
  <c r="N548" i="9" s="1"/>
  <c r="L494" i="9"/>
  <c r="L548" i="9" s="1"/>
  <c r="J494" i="9"/>
  <c r="J548" i="9" s="1"/>
  <c r="H494" i="9"/>
  <c r="H548" i="9" s="1"/>
  <c r="P493" i="9"/>
  <c r="P492" i="9"/>
  <c r="P494" i="9" s="1"/>
  <c r="P548" i="9" s="1"/>
  <c r="R489" i="9"/>
  <c r="R546" i="9" s="1"/>
  <c r="N489" i="9"/>
  <c r="N546" i="9" s="1"/>
  <c r="L489" i="9"/>
  <c r="L546" i="9" s="1"/>
  <c r="J489" i="9"/>
  <c r="H489" i="9"/>
  <c r="H546" i="9" s="1"/>
  <c r="P488" i="9"/>
  <c r="P487" i="9"/>
  <c r="P486" i="9"/>
  <c r="P485" i="9"/>
  <c r="P489" i="9" s="1"/>
  <c r="P546" i="9" s="1"/>
  <c r="R482" i="9"/>
  <c r="R544" i="9" s="1"/>
  <c r="N482" i="9"/>
  <c r="N544" i="9" s="1"/>
  <c r="L482" i="9"/>
  <c r="L544" i="9" s="1"/>
  <c r="J482" i="9"/>
  <c r="H482" i="9"/>
  <c r="H544" i="9" s="1"/>
  <c r="P481" i="9"/>
  <c r="P480" i="9"/>
  <c r="P479" i="9"/>
  <c r="P482" i="9" s="1"/>
  <c r="R476" i="9"/>
  <c r="R542" i="9" s="1"/>
  <c r="N476" i="9"/>
  <c r="N542" i="9" s="1"/>
  <c r="L476" i="9"/>
  <c r="L542" i="9" s="1"/>
  <c r="J476" i="9"/>
  <c r="H476" i="9"/>
  <c r="H542" i="9" s="1"/>
  <c r="P475" i="9"/>
  <c r="P474" i="9"/>
  <c r="P473" i="9"/>
  <c r="P472" i="9"/>
  <c r="P471" i="9"/>
  <c r="P476" i="9" s="1"/>
  <c r="P542" i="9" s="1"/>
  <c r="A471" i="9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470" i="9"/>
  <c r="P463" i="9"/>
  <c r="H463" i="9"/>
  <c r="F463" i="9"/>
  <c r="A463" i="9"/>
  <c r="P461" i="9"/>
  <c r="O461" i="9"/>
  <c r="F461" i="9"/>
  <c r="P460" i="9"/>
  <c r="O460" i="9"/>
  <c r="F460" i="9"/>
  <c r="A460" i="9"/>
  <c r="P459" i="9"/>
  <c r="O459" i="9"/>
  <c r="F459" i="9"/>
  <c r="P458" i="9"/>
  <c r="F458" i="9"/>
  <c r="E458" i="9"/>
  <c r="A458" i="9"/>
  <c r="G457" i="9"/>
  <c r="A457" i="9"/>
  <c r="P456" i="9"/>
  <c r="A456" i="9"/>
  <c r="R452" i="9"/>
  <c r="R538" i="9" s="1"/>
  <c r="N452" i="9"/>
  <c r="N538" i="9" s="1"/>
  <c r="L452" i="9"/>
  <c r="L538" i="9" s="1"/>
  <c r="J452" i="9"/>
  <c r="H452" i="9"/>
  <c r="H538" i="9" s="1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52" i="9" s="1"/>
  <c r="P538" i="9" s="1"/>
  <c r="R430" i="9"/>
  <c r="R536" i="9" s="1"/>
  <c r="N430" i="9"/>
  <c r="N536" i="9" s="1"/>
  <c r="L430" i="9"/>
  <c r="L536" i="9" s="1"/>
  <c r="J430" i="9"/>
  <c r="H430" i="9"/>
  <c r="H536" i="9" s="1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30" i="9" s="1"/>
  <c r="P536" i="9" s="1"/>
  <c r="P415" i="9"/>
  <c r="A413" i="9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P406" i="9"/>
  <c r="H406" i="9"/>
  <c r="F406" i="9"/>
  <c r="A406" i="9"/>
  <c r="P404" i="9"/>
  <c r="O404" i="9"/>
  <c r="F404" i="9"/>
  <c r="P403" i="9"/>
  <c r="O403" i="9"/>
  <c r="F403" i="9"/>
  <c r="A403" i="9"/>
  <c r="P402" i="9"/>
  <c r="O402" i="9"/>
  <c r="F402" i="9"/>
  <c r="P401" i="9"/>
  <c r="F401" i="9"/>
  <c r="E401" i="9"/>
  <c r="A401" i="9"/>
  <c r="G400" i="9"/>
  <c r="A400" i="9"/>
  <c r="P399" i="9"/>
  <c r="A399" i="9"/>
  <c r="R395" i="9"/>
  <c r="R534" i="9" s="1"/>
  <c r="N395" i="9"/>
  <c r="N534" i="9" s="1"/>
  <c r="L395" i="9"/>
  <c r="L534" i="9" s="1"/>
  <c r="J395" i="9"/>
  <c r="H395" i="9"/>
  <c r="H534" i="9" s="1"/>
  <c r="P394" i="9"/>
  <c r="P393" i="9"/>
  <c r="P392" i="9"/>
  <c r="P391" i="9"/>
  <c r="P390" i="9"/>
  <c r="P389" i="9"/>
  <c r="P388" i="9"/>
  <c r="P387" i="9"/>
  <c r="P386" i="9"/>
  <c r="P385" i="9"/>
  <c r="P384" i="9"/>
  <c r="R377" i="9"/>
  <c r="N377" i="9"/>
  <c r="L377" i="9"/>
  <c r="J377" i="9"/>
  <c r="H377" i="9"/>
  <c r="P376" i="9"/>
  <c r="P375" i="9"/>
  <c r="P374" i="9"/>
  <c r="P373" i="9"/>
  <c r="P372" i="9"/>
  <c r="P371" i="9"/>
  <c r="P377" i="9" s="1"/>
  <c r="R368" i="9"/>
  <c r="P368" i="9"/>
  <c r="N368" i="9"/>
  <c r="L368" i="9"/>
  <c r="J368" i="9"/>
  <c r="H368" i="9"/>
  <c r="P367" i="9"/>
  <c r="P366" i="9"/>
  <c r="P365" i="9"/>
  <c r="P364" i="9"/>
  <c r="R361" i="9"/>
  <c r="N361" i="9"/>
  <c r="L361" i="9"/>
  <c r="J361" i="9"/>
  <c r="H361" i="9"/>
  <c r="P360" i="9"/>
  <c r="P359" i="9"/>
  <c r="P358" i="9"/>
  <c r="P357" i="9"/>
  <c r="P361" i="9" s="1"/>
  <c r="A357" i="9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56" i="9"/>
  <c r="P349" i="9"/>
  <c r="H349" i="9"/>
  <c r="F349" i="9"/>
  <c r="A349" i="9"/>
  <c r="P347" i="9"/>
  <c r="O347" i="9"/>
  <c r="F347" i="9"/>
  <c r="P346" i="9"/>
  <c r="O346" i="9"/>
  <c r="F346" i="9"/>
  <c r="A346" i="9"/>
  <c r="P345" i="9"/>
  <c r="O345" i="9"/>
  <c r="F345" i="9"/>
  <c r="P344" i="9"/>
  <c r="F344" i="9"/>
  <c r="E344" i="9"/>
  <c r="A344" i="9"/>
  <c r="G343" i="9"/>
  <c r="A343" i="9"/>
  <c r="P342" i="9"/>
  <c r="A342" i="9"/>
  <c r="R340" i="9"/>
  <c r="P339" i="9"/>
  <c r="R337" i="9"/>
  <c r="N337" i="9"/>
  <c r="L337" i="9"/>
  <c r="J337" i="9"/>
  <c r="H337" i="9"/>
  <c r="P336" i="9"/>
  <c r="P335" i="9"/>
  <c r="P334" i="9"/>
  <c r="P337" i="9" s="1"/>
  <c r="P333" i="9"/>
  <c r="P332" i="9"/>
  <c r="R329" i="9"/>
  <c r="N329" i="9"/>
  <c r="L329" i="9"/>
  <c r="J329" i="9"/>
  <c r="H329" i="9"/>
  <c r="P328" i="9"/>
  <c r="P327" i="9"/>
  <c r="P326" i="9"/>
  <c r="P325" i="9"/>
  <c r="P324" i="9"/>
  <c r="R321" i="9"/>
  <c r="N321" i="9"/>
  <c r="L321" i="9"/>
  <c r="J321" i="9"/>
  <c r="H321" i="9"/>
  <c r="P320" i="9"/>
  <c r="P319" i="9"/>
  <c r="P318" i="9"/>
  <c r="P317" i="9"/>
  <c r="P321" i="9" s="1"/>
  <c r="P316" i="9"/>
  <c r="R313" i="9"/>
  <c r="N313" i="9"/>
  <c r="L313" i="9"/>
  <c r="J313" i="9"/>
  <c r="H313" i="9"/>
  <c r="P312" i="9"/>
  <c r="P311" i="9"/>
  <c r="P310" i="9"/>
  <c r="P309" i="9"/>
  <c r="P308" i="9"/>
  <c r="P313" i="9" s="1"/>
  <c r="R305" i="9"/>
  <c r="N305" i="9"/>
  <c r="L305" i="9"/>
  <c r="J305" i="9"/>
  <c r="H305" i="9"/>
  <c r="P304" i="9"/>
  <c r="P303" i="9"/>
  <c r="P302" i="9"/>
  <c r="P301" i="9"/>
  <c r="P300" i="9"/>
  <c r="P305" i="9" s="1"/>
  <c r="A300" i="9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299" i="9"/>
  <c r="P292" i="9"/>
  <c r="H292" i="9"/>
  <c r="F292" i="9"/>
  <c r="A292" i="9"/>
  <c r="P290" i="9"/>
  <c r="O290" i="9"/>
  <c r="F290" i="9"/>
  <c r="P289" i="9"/>
  <c r="O289" i="9"/>
  <c r="F289" i="9"/>
  <c r="A289" i="9"/>
  <c r="P288" i="9"/>
  <c r="O288" i="9"/>
  <c r="F288" i="9"/>
  <c r="P287" i="9"/>
  <c r="F287" i="9"/>
  <c r="E287" i="9"/>
  <c r="A287" i="9"/>
  <c r="G286" i="9"/>
  <c r="A286" i="9"/>
  <c r="P285" i="9"/>
  <c r="A285" i="9"/>
  <c r="R280" i="9"/>
  <c r="N280" i="9"/>
  <c r="L280" i="9"/>
  <c r="J280" i="9"/>
  <c r="H280" i="9"/>
  <c r="P279" i="9"/>
  <c r="P278" i="9"/>
  <c r="P277" i="9"/>
  <c r="P276" i="9"/>
  <c r="P275" i="9"/>
  <c r="P280" i="9" s="1"/>
  <c r="R272" i="9"/>
  <c r="N272" i="9"/>
  <c r="L272" i="9"/>
  <c r="L340" i="9" s="1"/>
  <c r="J272" i="9"/>
  <c r="J340" i="9" s="1"/>
  <c r="H272" i="9"/>
  <c r="H340" i="9" s="1"/>
  <c r="P271" i="9"/>
  <c r="P270" i="9"/>
  <c r="P269" i="9"/>
  <c r="P268" i="9"/>
  <c r="P267" i="9"/>
  <c r="P272" i="9" s="1"/>
  <c r="P259" i="9"/>
  <c r="P258" i="9"/>
  <c r="R256" i="9"/>
  <c r="N256" i="9"/>
  <c r="L256" i="9"/>
  <c r="J256" i="9"/>
  <c r="H256" i="9"/>
  <c r="P255" i="9"/>
  <c r="P254" i="9"/>
  <c r="P253" i="9"/>
  <c r="P252" i="9"/>
  <c r="P251" i="9"/>
  <c r="R248" i="9"/>
  <c r="N248" i="9"/>
  <c r="L248" i="9"/>
  <c r="J248" i="9"/>
  <c r="H248" i="9"/>
  <c r="P247" i="9"/>
  <c r="P246" i="9"/>
  <c r="P248" i="9" s="1"/>
  <c r="P245" i="9"/>
  <c r="P244" i="9"/>
  <c r="P243" i="9"/>
  <c r="A242" i="9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P235" i="9"/>
  <c r="H235" i="9"/>
  <c r="F235" i="9"/>
  <c r="A235" i="9"/>
  <c r="P233" i="9"/>
  <c r="O233" i="9"/>
  <c r="F233" i="9"/>
  <c r="P232" i="9"/>
  <c r="O232" i="9"/>
  <c r="F232" i="9"/>
  <c r="A232" i="9"/>
  <c r="P231" i="9"/>
  <c r="O231" i="9"/>
  <c r="F231" i="9"/>
  <c r="P230" i="9"/>
  <c r="F230" i="9"/>
  <c r="E230" i="9"/>
  <c r="A230" i="9"/>
  <c r="G229" i="9"/>
  <c r="A229" i="9"/>
  <c r="P228" i="9"/>
  <c r="A228" i="9"/>
  <c r="R224" i="9"/>
  <c r="N224" i="9"/>
  <c r="L224" i="9"/>
  <c r="J224" i="9"/>
  <c r="H224" i="9"/>
  <c r="P223" i="9"/>
  <c r="P222" i="9"/>
  <c r="P221" i="9"/>
  <c r="P220" i="9"/>
  <c r="P224" i="9" s="1"/>
  <c r="P219" i="9"/>
  <c r="R216" i="9"/>
  <c r="N216" i="9"/>
  <c r="L216" i="9"/>
  <c r="J216" i="9"/>
  <c r="H216" i="9"/>
  <c r="P215" i="9"/>
  <c r="P214" i="9"/>
  <c r="P213" i="9"/>
  <c r="P212" i="9"/>
  <c r="P211" i="9"/>
  <c r="R208" i="9"/>
  <c r="N208" i="9"/>
  <c r="L208" i="9"/>
  <c r="J208" i="9"/>
  <c r="H208" i="9"/>
  <c r="P207" i="9"/>
  <c r="P206" i="9"/>
  <c r="P205" i="9"/>
  <c r="P204" i="9"/>
  <c r="P203" i="9"/>
  <c r="P208" i="9" s="1"/>
  <c r="R200" i="9"/>
  <c r="N200" i="9"/>
  <c r="L200" i="9"/>
  <c r="J200" i="9"/>
  <c r="H200" i="9"/>
  <c r="P199" i="9"/>
  <c r="P198" i="9"/>
  <c r="P197" i="9"/>
  <c r="P196" i="9"/>
  <c r="P195" i="9"/>
  <c r="R192" i="9"/>
  <c r="N192" i="9"/>
  <c r="N261" i="9" s="1"/>
  <c r="L192" i="9"/>
  <c r="L261" i="9" s="1"/>
  <c r="J192" i="9"/>
  <c r="J261" i="9" s="1"/>
  <c r="H192" i="9"/>
  <c r="P191" i="9"/>
  <c r="P190" i="9"/>
  <c r="P192" i="9" s="1"/>
  <c r="P189" i="9"/>
  <c r="A189" i="9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P188" i="9"/>
  <c r="P187" i="9"/>
  <c r="A186" i="9"/>
  <c r="A187" i="9" s="1"/>
  <c r="A188" i="9" s="1"/>
  <c r="A185" i="9"/>
  <c r="P178" i="9"/>
  <c r="H178" i="9"/>
  <c r="F178" i="9"/>
  <c r="A178" i="9"/>
  <c r="P176" i="9"/>
  <c r="O176" i="9"/>
  <c r="F176" i="9"/>
  <c r="P175" i="9"/>
  <c r="O175" i="9"/>
  <c r="F175" i="9"/>
  <c r="A175" i="9"/>
  <c r="P174" i="9"/>
  <c r="O174" i="9"/>
  <c r="F174" i="9"/>
  <c r="P173" i="9"/>
  <c r="F173" i="9"/>
  <c r="E173" i="9"/>
  <c r="A173" i="9"/>
  <c r="G172" i="9"/>
  <c r="A172" i="9"/>
  <c r="P171" i="9"/>
  <c r="A171" i="9"/>
  <c r="R167" i="9"/>
  <c r="N167" i="9"/>
  <c r="L167" i="9"/>
  <c r="J167" i="9"/>
  <c r="H167" i="9"/>
  <c r="P166" i="9"/>
  <c r="P165" i="9"/>
  <c r="P167" i="9" s="1"/>
  <c r="P164" i="9"/>
  <c r="P163" i="9"/>
  <c r="P162" i="9"/>
  <c r="R159" i="9"/>
  <c r="N159" i="9"/>
  <c r="L159" i="9"/>
  <c r="J159" i="9"/>
  <c r="H159" i="9"/>
  <c r="P158" i="9"/>
  <c r="P157" i="9"/>
  <c r="P156" i="9"/>
  <c r="P155" i="9"/>
  <c r="P154" i="9"/>
  <c r="P159" i="9" s="1"/>
  <c r="R151" i="9"/>
  <c r="N151" i="9"/>
  <c r="L151" i="9"/>
  <c r="J151" i="9"/>
  <c r="H151" i="9"/>
  <c r="P150" i="9"/>
  <c r="P149" i="9"/>
  <c r="P148" i="9"/>
  <c r="P147" i="9"/>
  <c r="P151" i="9" s="1"/>
  <c r="P146" i="9"/>
  <c r="R143" i="9"/>
  <c r="R169" i="9" s="1"/>
  <c r="N143" i="9"/>
  <c r="N169" i="9" s="1"/>
  <c r="L143" i="9"/>
  <c r="L169" i="9" s="1"/>
  <c r="J143" i="9"/>
  <c r="J169" i="9" s="1"/>
  <c r="H143" i="9"/>
  <c r="H169" i="9" s="1"/>
  <c r="P142" i="9"/>
  <c r="P141" i="9"/>
  <c r="P140" i="9"/>
  <c r="P139" i="9"/>
  <c r="P143" i="9" s="1"/>
  <c r="P138" i="9"/>
  <c r="P129" i="9"/>
  <c r="P128" i="9"/>
  <c r="A128" i="9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P121" i="9"/>
  <c r="H121" i="9"/>
  <c r="F121" i="9"/>
  <c r="A121" i="9"/>
  <c r="P119" i="9"/>
  <c r="O119" i="9"/>
  <c r="F119" i="9"/>
  <c r="P118" i="9"/>
  <c r="O118" i="9"/>
  <c r="F118" i="9"/>
  <c r="A118" i="9"/>
  <c r="P117" i="9"/>
  <c r="O117" i="9"/>
  <c r="F117" i="9"/>
  <c r="P116" i="9"/>
  <c r="F116" i="9"/>
  <c r="E116" i="9"/>
  <c r="A116" i="9"/>
  <c r="G115" i="9"/>
  <c r="A115" i="9"/>
  <c r="P114" i="9"/>
  <c r="A114" i="9"/>
  <c r="R111" i="9"/>
  <c r="N111" i="9"/>
  <c r="L111" i="9"/>
  <c r="J111" i="9"/>
  <c r="H111" i="9"/>
  <c r="P110" i="9"/>
  <c r="P109" i="9"/>
  <c r="P108" i="9"/>
  <c r="P107" i="9"/>
  <c r="P111" i="9" s="1"/>
  <c r="R104" i="9"/>
  <c r="N104" i="9"/>
  <c r="L104" i="9"/>
  <c r="J104" i="9"/>
  <c r="H104" i="9"/>
  <c r="P103" i="9"/>
  <c r="P102" i="9"/>
  <c r="P101" i="9"/>
  <c r="P100" i="9"/>
  <c r="P104" i="9" s="1"/>
  <c r="R97" i="9"/>
  <c r="N97" i="9"/>
  <c r="L97" i="9"/>
  <c r="J97" i="9"/>
  <c r="H97" i="9"/>
  <c r="P96" i="9"/>
  <c r="P95" i="9"/>
  <c r="P97" i="9" s="1"/>
  <c r="P94" i="9"/>
  <c r="P93" i="9"/>
  <c r="R90" i="9"/>
  <c r="N90" i="9"/>
  <c r="L90" i="9"/>
  <c r="L131" i="9" s="1"/>
  <c r="L133" i="9" s="1"/>
  <c r="J90" i="9"/>
  <c r="H90" i="9"/>
  <c r="P89" i="9"/>
  <c r="P88" i="9"/>
  <c r="P87" i="9"/>
  <c r="P86" i="9"/>
  <c r="P90" i="9" s="1"/>
  <c r="R83" i="9"/>
  <c r="N83" i="9"/>
  <c r="L83" i="9"/>
  <c r="J83" i="9"/>
  <c r="H83" i="9"/>
  <c r="P82" i="9"/>
  <c r="P81" i="9"/>
  <c r="A81" i="9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P80" i="9"/>
  <c r="P79" i="9"/>
  <c r="P83" i="9" s="1"/>
  <c r="R76" i="9"/>
  <c r="P76" i="9"/>
  <c r="N76" i="9"/>
  <c r="L76" i="9"/>
  <c r="J76" i="9"/>
  <c r="H76" i="9"/>
  <c r="P75" i="9"/>
  <c r="P74" i="9"/>
  <c r="P73" i="9"/>
  <c r="P72" i="9"/>
  <c r="A71" i="9"/>
  <c r="A72" i="9" s="1"/>
  <c r="A73" i="9" s="1"/>
  <c r="A74" i="9" s="1"/>
  <c r="A75" i="9" s="1"/>
  <c r="A76" i="9" s="1"/>
  <c r="A77" i="9" s="1"/>
  <c r="A78" i="9" s="1"/>
  <c r="A79" i="9" s="1"/>
  <c r="A80" i="9" s="1"/>
  <c r="P64" i="9"/>
  <c r="H64" i="9"/>
  <c r="F64" i="9"/>
  <c r="A64" i="9"/>
  <c r="P62" i="9"/>
  <c r="O62" i="9"/>
  <c r="F62" i="9"/>
  <c r="P61" i="9"/>
  <c r="O61" i="9"/>
  <c r="F61" i="9"/>
  <c r="A61" i="9"/>
  <c r="P60" i="9"/>
  <c r="O60" i="9"/>
  <c r="F60" i="9"/>
  <c r="P59" i="9"/>
  <c r="F59" i="9"/>
  <c r="E59" i="9"/>
  <c r="A59" i="9"/>
  <c r="R58" i="9"/>
  <c r="R115" i="9" s="1"/>
  <c r="R172" i="9" s="1"/>
  <c r="R229" i="9" s="1"/>
  <c r="R286" i="9" s="1"/>
  <c r="R343" i="9" s="1"/>
  <c r="R400" i="9" s="1"/>
  <c r="R457" i="9" s="1"/>
  <c r="R514" i="9" s="1"/>
  <c r="G58" i="9"/>
  <c r="A58" i="9"/>
  <c r="R54" i="9"/>
  <c r="N54" i="9"/>
  <c r="L54" i="9"/>
  <c r="J54" i="9"/>
  <c r="H54" i="9"/>
  <c r="P53" i="9"/>
  <c r="P52" i="9"/>
  <c r="P51" i="9"/>
  <c r="P50" i="9"/>
  <c r="P49" i="9"/>
  <c r="P54" i="9" s="1"/>
  <c r="R46" i="9"/>
  <c r="N46" i="9"/>
  <c r="L46" i="9"/>
  <c r="J46" i="9"/>
  <c r="H46" i="9"/>
  <c r="P45" i="9"/>
  <c r="P44" i="9"/>
  <c r="P43" i="9"/>
  <c r="P42" i="9"/>
  <c r="P41" i="9"/>
  <c r="P46" i="9" s="1"/>
  <c r="R38" i="9"/>
  <c r="N38" i="9"/>
  <c r="L38" i="9"/>
  <c r="J38" i="9"/>
  <c r="H38" i="9"/>
  <c r="P37" i="9"/>
  <c r="P36" i="9"/>
  <c r="P35" i="9"/>
  <c r="P34" i="9"/>
  <c r="P38" i="9" s="1"/>
  <c r="P33" i="9"/>
  <c r="R30" i="9"/>
  <c r="P30" i="9"/>
  <c r="N30" i="9"/>
  <c r="L30" i="9"/>
  <c r="J30" i="9"/>
  <c r="H30" i="9"/>
  <c r="P29" i="9"/>
  <c r="P28" i="9"/>
  <c r="P27" i="9"/>
  <c r="P26" i="9"/>
  <c r="P25" i="9"/>
  <c r="R22" i="9"/>
  <c r="R131" i="9" s="1"/>
  <c r="R133" i="9" s="1"/>
  <c r="N22" i="9"/>
  <c r="L22" i="9"/>
  <c r="J22" i="9"/>
  <c r="H22" i="9"/>
  <c r="H131" i="9" s="1"/>
  <c r="H133" i="9" s="1"/>
  <c r="P21" i="9"/>
  <c r="P20" i="9"/>
  <c r="P19" i="9"/>
  <c r="P18" i="9"/>
  <c r="P17" i="9"/>
  <c r="P22" i="9" s="1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T261" i="10" l="1"/>
  <c r="J261" i="10"/>
  <c r="R111" i="10"/>
  <c r="T340" i="10"/>
  <c r="R256" i="10"/>
  <c r="R200" i="10"/>
  <c r="R76" i="10"/>
  <c r="T131" i="10"/>
  <c r="T133" i="10" s="1"/>
  <c r="F261" i="10"/>
  <c r="R104" i="10"/>
  <c r="R83" i="10"/>
  <c r="R54" i="10"/>
  <c r="H131" i="10"/>
  <c r="H133" i="10" s="1"/>
  <c r="R313" i="10"/>
  <c r="L261" i="10"/>
  <c r="L169" i="10"/>
  <c r="L379" i="10" s="1"/>
  <c r="J131" i="10"/>
  <c r="J133" i="10" s="1"/>
  <c r="N131" i="10"/>
  <c r="N133" i="10" s="1"/>
  <c r="N528" i="10" s="1"/>
  <c r="R502" i="10"/>
  <c r="R552" i="10" s="1"/>
  <c r="R368" i="10"/>
  <c r="R329" i="10"/>
  <c r="R151" i="10"/>
  <c r="R321" i="10"/>
  <c r="L340" i="10"/>
  <c r="R192" i="10"/>
  <c r="R167" i="10"/>
  <c r="P169" i="10"/>
  <c r="R452" i="10"/>
  <c r="R538" i="10" s="1"/>
  <c r="N169" i="10"/>
  <c r="R30" i="10"/>
  <c r="R22" i="10"/>
  <c r="R377" i="10"/>
  <c r="R361" i="10"/>
  <c r="N340" i="10"/>
  <c r="F340" i="10"/>
  <c r="R159" i="10"/>
  <c r="R97" i="10"/>
  <c r="H528" i="10"/>
  <c r="J528" i="10"/>
  <c r="R131" i="10"/>
  <c r="R133" i="10" s="1"/>
  <c r="F509" i="10"/>
  <c r="F558" i="10" s="1"/>
  <c r="R508" i="10"/>
  <c r="R509" i="10" s="1"/>
  <c r="R558" i="10" s="1"/>
  <c r="T508" i="10"/>
  <c r="T509" i="10" s="1"/>
  <c r="T558" i="10" s="1"/>
  <c r="P261" i="10"/>
  <c r="N261" i="10"/>
  <c r="N379" i="10" s="1"/>
  <c r="F379" i="10"/>
  <c r="R430" i="10"/>
  <c r="R536" i="10" s="1"/>
  <c r="H169" i="10"/>
  <c r="L131" i="10"/>
  <c r="L133" i="10" s="1"/>
  <c r="R169" i="10"/>
  <c r="H261" i="10"/>
  <c r="F131" i="10"/>
  <c r="F133" i="10" s="1"/>
  <c r="H340" i="10"/>
  <c r="P131" i="10"/>
  <c r="P133" i="10" s="1"/>
  <c r="F542" i="10"/>
  <c r="R395" i="10"/>
  <c r="R534" i="10" s="1"/>
  <c r="J379" i="10"/>
  <c r="J454" i="10" s="1"/>
  <c r="J496" i="10" s="1"/>
  <c r="J511" i="10" s="1"/>
  <c r="R272" i="10"/>
  <c r="R340" i="10" s="1"/>
  <c r="R216" i="10"/>
  <c r="R261" i="10" s="1"/>
  <c r="P379" i="10"/>
  <c r="L528" i="9"/>
  <c r="P169" i="9"/>
  <c r="H261" i="9"/>
  <c r="J379" i="9"/>
  <c r="P216" i="9"/>
  <c r="P329" i="9"/>
  <c r="P340" i="9" s="1"/>
  <c r="R528" i="9"/>
  <c r="H528" i="9"/>
  <c r="L379" i="9"/>
  <c r="R261" i="9"/>
  <c r="P256" i="9"/>
  <c r="N340" i="9"/>
  <c r="N379" i="9" s="1"/>
  <c r="P131" i="9"/>
  <c r="P133" i="9" s="1"/>
  <c r="J131" i="9"/>
  <c r="J133" i="9" s="1"/>
  <c r="P200" i="9"/>
  <c r="P261" i="9" s="1"/>
  <c r="P544" i="9"/>
  <c r="H379" i="9"/>
  <c r="R379" i="9"/>
  <c r="N131" i="9"/>
  <c r="N133" i="9" s="1"/>
  <c r="P395" i="9"/>
  <c r="P534" i="9" s="1"/>
  <c r="T528" i="10" l="1"/>
  <c r="T379" i="10"/>
  <c r="N454" i="10"/>
  <c r="N496" i="10" s="1"/>
  <c r="N511" i="10" s="1"/>
  <c r="N530" i="10"/>
  <c r="N532" i="10" s="1"/>
  <c r="N540" i="10" s="1"/>
  <c r="N550" i="10" s="1"/>
  <c r="N560" i="10" s="1"/>
  <c r="N381" i="10"/>
  <c r="R379" i="10"/>
  <c r="R454" i="10" s="1"/>
  <c r="R496" i="10" s="1"/>
  <c r="R511" i="10" s="1"/>
  <c r="P530" i="10"/>
  <c r="P381" i="10"/>
  <c r="L528" i="10"/>
  <c r="L454" i="10"/>
  <c r="L496" i="10" s="1"/>
  <c r="L511" i="10" s="1"/>
  <c r="J381" i="10"/>
  <c r="J530" i="10"/>
  <c r="J532" i="10" s="1"/>
  <c r="J540" i="10" s="1"/>
  <c r="J550" i="10" s="1"/>
  <c r="J560" i="10" s="1"/>
  <c r="P528" i="10"/>
  <c r="P532" i="10" s="1"/>
  <c r="P540" i="10" s="1"/>
  <c r="P550" i="10" s="1"/>
  <c r="P560" i="10" s="1"/>
  <c r="P454" i="10"/>
  <c r="P496" i="10" s="1"/>
  <c r="P511" i="10" s="1"/>
  <c r="H379" i="10"/>
  <c r="L381" i="10"/>
  <c r="L530" i="10"/>
  <c r="F454" i="10"/>
  <c r="F496" i="10" s="1"/>
  <c r="F511" i="10" s="1"/>
  <c r="F528" i="10"/>
  <c r="F381" i="10"/>
  <c r="F530" i="10"/>
  <c r="R528" i="10"/>
  <c r="N381" i="9"/>
  <c r="N530" i="9"/>
  <c r="H530" i="9"/>
  <c r="H381" i="9"/>
  <c r="L381" i="9"/>
  <c r="L530" i="9"/>
  <c r="L532" i="9" s="1"/>
  <c r="L540" i="9" s="1"/>
  <c r="L550" i="9" s="1"/>
  <c r="L560" i="9" s="1"/>
  <c r="J530" i="9"/>
  <c r="J381" i="9"/>
  <c r="R381" i="9"/>
  <c r="R530" i="9"/>
  <c r="H454" i="9"/>
  <c r="H496" i="9" s="1"/>
  <c r="H511" i="9" s="1"/>
  <c r="H532" i="9"/>
  <c r="H540" i="9" s="1"/>
  <c r="H550" i="9" s="1"/>
  <c r="H560" i="9" s="1"/>
  <c r="P379" i="9"/>
  <c r="N454" i="9"/>
  <c r="N496" i="9" s="1"/>
  <c r="N511" i="9" s="1"/>
  <c r="N528" i="9"/>
  <c r="N532" i="9" s="1"/>
  <c r="N540" i="9" s="1"/>
  <c r="N550" i="9" s="1"/>
  <c r="N560" i="9" s="1"/>
  <c r="J528" i="9"/>
  <c r="J532" i="9" s="1"/>
  <c r="J540" i="9" s="1"/>
  <c r="J550" i="9" s="1"/>
  <c r="J560" i="9" s="1"/>
  <c r="J454" i="9"/>
  <c r="J496" i="9" s="1"/>
  <c r="J511" i="9" s="1"/>
  <c r="R532" i="9"/>
  <c r="R540" i="9" s="1"/>
  <c r="R550" i="9" s="1"/>
  <c r="R560" i="9" s="1"/>
  <c r="P454" i="9"/>
  <c r="P496" i="9" s="1"/>
  <c r="P511" i="9" s="1"/>
  <c r="P528" i="9"/>
  <c r="R454" i="9"/>
  <c r="R496" i="9" s="1"/>
  <c r="R511" i="9" s="1"/>
  <c r="L454" i="9"/>
  <c r="L496" i="9" s="1"/>
  <c r="L511" i="9" s="1"/>
  <c r="T381" i="10" l="1"/>
  <c r="T530" i="10"/>
  <c r="T532" i="10" s="1"/>
  <c r="T540" i="10" s="1"/>
  <c r="T550" i="10" s="1"/>
  <c r="T560" i="10" s="1"/>
  <c r="L532" i="10"/>
  <c r="L540" i="10" s="1"/>
  <c r="L550" i="10" s="1"/>
  <c r="L560" i="10" s="1"/>
  <c r="T454" i="10"/>
  <c r="T496" i="10" s="1"/>
  <c r="T511" i="10" s="1"/>
  <c r="F532" i="10"/>
  <c r="F540" i="10" s="1"/>
  <c r="F550" i="10" s="1"/>
  <c r="F560" i="10" s="1"/>
  <c r="R381" i="10"/>
  <c r="R530" i="10"/>
  <c r="R532" i="10" s="1"/>
  <c r="R540" i="10" s="1"/>
  <c r="R550" i="10" s="1"/>
  <c r="R560" i="10" s="1"/>
  <c r="H381" i="10"/>
  <c r="H530" i="10"/>
  <c r="H532" i="10" s="1"/>
  <c r="H540" i="10" s="1"/>
  <c r="H550" i="10" s="1"/>
  <c r="H560" i="10" s="1"/>
  <c r="H454" i="10"/>
  <c r="H496" i="10" s="1"/>
  <c r="H511" i="10" s="1"/>
  <c r="P381" i="9"/>
  <c r="P530" i="9"/>
  <c r="P532" i="9" s="1"/>
  <c r="P540" i="9" s="1"/>
  <c r="P550" i="9" s="1"/>
  <c r="P560" i="9" s="1"/>
  <c r="CI19" i="2" l="1"/>
  <c r="CI18" i="2"/>
  <c r="CI17" i="2"/>
  <c r="CI16" i="2"/>
  <c r="CD16" i="2"/>
  <c r="D366" i="1"/>
  <c r="C366" i="1"/>
  <c r="N87" i="5" l="1"/>
  <c r="M87" i="5"/>
  <c r="L87" i="5"/>
  <c r="K87" i="5"/>
  <c r="J87" i="5"/>
  <c r="I87" i="5"/>
  <c r="I89" i="5" s="1"/>
  <c r="H87" i="5"/>
  <c r="G87" i="5"/>
  <c r="O86" i="5"/>
  <c r="P86" i="5" s="1"/>
  <c r="O84" i="5"/>
  <c r="P84" i="5" s="1"/>
  <c r="O82" i="5"/>
  <c r="P82" i="5" s="1"/>
  <c r="O80" i="5"/>
  <c r="P80" i="5" s="1"/>
  <c r="O78" i="5"/>
  <c r="P78" i="5" s="1"/>
  <c r="O76" i="5"/>
  <c r="P76" i="5" s="1"/>
  <c r="O74" i="5"/>
  <c r="P74" i="5" s="1"/>
  <c r="O72" i="5"/>
  <c r="P72" i="5" s="1"/>
  <c r="N70" i="5"/>
  <c r="N89" i="5" s="1"/>
  <c r="M70" i="5"/>
  <c r="M89" i="5" s="1"/>
  <c r="L70" i="5"/>
  <c r="L89" i="5" s="1"/>
  <c r="K70" i="5"/>
  <c r="K89" i="5" s="1"/>
  <c r="J70" i="5"/>
  <c r="J89" i="5" s="1"/>
  <c r="H70" i="5"/>
  <c r="H89" i="5" s="1"/>
  <c r="G70" i="5"/>
  <c r="G89" i="5" s="1"/>
  <c r="O68" i="5"/>
  <c r="P68" i="5" s="1"/>
  <c r="O66" i="5"/>
  <c r="P66" i="5" s="1"/>
  <c r="G58" i="5"/>
  <c r="A58" i="5"/>
  <c r="G57" i="5"/>
  <c r="G56" i="5"/>
  <c r="A53" i="5"/>
  <c r="Q35" i="5"/>
  <c r="P35" i="5"/>
  <c r="P37" i="5" s="1"/>
  <c r="O35" i="5"/>
  <c r="N35" i="5"/>
  <c r="N37" i="5" s="1"/>
  <c r="M35" i="5"/>
  <c r="M37" i="5" s="1"/>
  <c r="L35" i="5"/>
  <c r="K35" i="5"/>
  <c r="J35" i="5"/>
  <c r="I35" i="5"/>
  <c r="H35" i="5"/>
  <c r="G35" i="5"/>
  <c r="Q18" i="5"/>
  <c r="O18" i="5"/>
  <c r="N18" i="5"/>
  <c r="M18" i="5"/>
  <c r="L18" i="5"/>
  <c r="L37" i="5" s="1"/>
  <c r="K18" i="5"/>
  <c r="K37" i="5" s="1"/>
  <c r="J18" i="5"/>
  <c r="J37" i="5" s="1"/>
  <c r="I18" i="5"/>
  <c r="I37" i="5" s="1"/>
  <c r="H18" i="5"/>
  <c r="G18" i="5"/>
  <c r="H88" i="4"/>
  <c r="G88" i="4"/>
  <c r="N86" i="4"/>
  <c r="M86" i="4"/>
  <c r="L86" i="4"/>
  <c r="K86" i="4"/>
  <c r="J86" i="4"/>
  <c r="I86" i="4"/>
  <c r="I88" i="4" s="1"/>
  <c r="H86" i="4"/>
  <c r="G86" i="4"/>
  <c r="O85" i="4"/>
  <c r="P85" i="4" s="1"/>
  <c r="O83" i="4"/>
  <c r="P83" i="4" s="1"/>
  <c r="O81" i="4"/>
  <c r="P81" i="4" s="1"/>
  <c r="O79" i="4"/>
  <c r="O77" i="4"/>
  <c r="P77" i="4" s="1"/>
  <c r="O75" i="4"/>
  <c r="P75" i="4" s="1"/>
  <c r="O73" i="4"/>
  <c r="P73" i="4" s="1"/>
  <c r="O71" i="4"/>
  <c r="P71" i="4" s="1"/>
  <c r="N69" i="4"/>
  <c r="N88" i="4" s="1"/>
  <c r="M69" i="4"/>
  <c r="M88" i="4" s="1"/>
  <c r="L69" i="4"/>
  <c r="L88" i="4" s="1"/>
  <c r="K69" i="4"/>
  <c r="K88" i="4" s="1"/>
  <c r="J69" i="4"/>
  <c r="J88" i="4" s="1"/>
  <c r="I69" i="4"/>
  <c r="H69" i="4"/>
  <c r="G69" i="4"/>
  <c r="O67" i="4"/>
  <c r="P67" i="4" s="1"/>
  <c r="O65" i="4"/>
  <c r="P65" i="4" s="1"/>
  <c r="Q57" i="4"/>
  <c r="G57" i="4"/>
  <c r="A57" i="4"/>
  <c r="G56" i="4"/>
  <c r="G55" i="4"/>
  <c r="A52" i="4"/>
  <c r="O37" i="4"/>
  <c r="N37" i="4"/>
  <c r="G37" i="4"/>
  <c r="P35" i="4"/>
  <c r="P37" i="4" s="1"/>
  <c r="O35" i="4"/>
  <c r="N35" i="4"/>
  <c r="M35" i="4"/>
  <c r="L35" i="4"/>
  <c r="K35" i="4"/>
  <c r="J35" i="4"/>
  <c r="I35" i="4"/>
  <c r="H35" i="4"/>
  <c r="H37" i="4" s="1"/>
  <c r="G35" i="4"/>
  <c r="P18" i="4"/>
  <c r="O18" i="4"/>
  <c r="N18" i="4"/>
  <c r="M18" i="4"/>
  <c r="M37" i="4" s="1"/>
  <c r="L18" i="4"/>
  <c r="L37" i="4" s="1"/>
  <c r="K18" i="4"/>
  <c r="K37" i="4" s="1"/>
  <c r="J18" i="4"/>
  <c r="J37" i="4" s="1"/>
  <c r="I18" i="4"/>
  <c r="I37" i="4" s="1"/>
  <c r="H18" i="4"/>
  <c r="O69" i="4" s="1"/>
  <c r="G18" i="4"/>
  <c r="G37" i="5" l="1"/>
  <c r="O37" i="5"/>
  <c r="H37" i="5"/>
  <c r="Q37" i="5"/>
  <c r="P87" i="5"/>
  <c r="O87" i="5"/>
  <c r="O70" i="5"/>
  <c r="P69" i="4"/>
  <c r="P86" i="4"/>
  <c r="O86" i="4"/>
  <c r="O88" i="4" s="1"/>
  <c r="P70" i="5" l="1"/>
  <c r="P89" i="5" s="1"/>
  <c r="O89" i="5"/>
  <c r="P88" i="4"/>
  <c r="BX380" i="1" l="1"/>
  <c r="BY385" i="1" l="1"/>
  <c r="J273" i="7" s="1"/>
  <c r="BY380" i="1"/>
  <c r="BX385" i="1" l="1"/>
  <c r="I273" i="7" s="1"/>
  <c r="BV387" i="1" l="1"/>
  <c r="BV386" i="1"/>
  <c r="BV384" i="1"/>
  <c r="BV383" i="1"/>
  <c r="BV382" i="1"/>
  <c r="BV378" i="1"/>
  <c r="BV374" i="1"/>
  <c r="BV377" i="1" s="1"/>
  <c r="BV388" i="1" l="1"/>
  <c r="BV379" i="1"/>
  <c r="BV381" i="1" s="1"/>
  <c r="D12" i="3"/>
  <c r="H6" i="3"/>
  <c r="H7" i="3"/>
  <c r="M7" i="3"/>
  <c r="H8" i="3"/>
  <c r="M8" i="3" s="1"/>
  <c r="H9" i="3"/>
  <c r="M9" i="3" s="1"/>
  <c r="H10" i="3"/>
  <c r="M10" i="3" s="1"/>
  <c r="H11" i="3"/>
  <c r="M11" i="3"/>
  <c r="K12" i="3"/>
  <c r="O12" i="3"/>
  <c r="R12" i="3"/>
  <c r="H16" i="3"/>
  <c r="H17" i="3"/>
  <c r="M17" i="3" s="1"/>
  <c r="R17" i="3" s="1"/>
  <c r="K18" i="3"/>
  <c r="K21" i="3" s="1"/>
  <c r="O18" i="3"/>
  <c r="H19" i="3"/>
  <c r="M19" i="3" s="1"/>
  <c r="R19" i="3" s="1"/>
  <c r="D27" i="3"/>
  <c r="F27" i="3"/>
  <c r="O21" i="3"/>
  <c r="D26" i="3"/>
  <c r="F26" i="3"/>
  <c r="H26" i="3" s="1"/>
  <c r="M26" i="3" s="1"/>
  <c r="R26" i="3" s="1"/>
  <c r="O28" i="3"/>
  <c r="H32" i="3"/>
  <c r="H33" i="3"/>
  <c r="M33" i="3" s="1"/>
  <c r="H34" i="3"/>
  <c r="M34" i="3" s="1"/>
  <c r="R34" i="3" s="1"/>
  <c r="H35" i="3"/>
  <c r="M35" i="3" s="1"/>
  <c r="R35" i="3" s="1"/>
  <c r="H36" i="3"/>
  <c r="O36" i="3" s="1"/>
  <c r="O37" i="3" s="1"/>
  <c r="O38" i="3" s="1"/>
  <c r="R36" i="3"/>
  <c r="K37" i="3"/>
  <c r="K38" i="3"/>
  <c r="H37" i="3" l="1"/>
  <c r="D18" i="3"/>
  <c r="D37" i="3"/>
  <c r="K25" i="3"/>
  <c r="K28" i="3" s="1"/>
  <c r="F37" i="3"/>
  <c r="H20" i="3"/>
  <c r="M20" i="3" s="1"/>
  <c r="R20" i="3" s="1"/>
  <c r="F12" i="3"/>
  <c r="H27" i="3"/>
  <c r="M27" i="3" s="1"/>
  <c r="R27" i="3" s="1"/>
  <c r="D25" i="3"/>
  <c r="D28" i="3" s="1"/>
  <c r="D30" i="3" s="1"/>
  <c r="D38" i="3" s="1"/>
  <c r="D21" i="3"/>
  <c r="M16" i="3"/>
  <c r="H18" i="3"/>
  <c r="M37" i="3"/>
  <c r="R33" i="3"/>
  <c r="R37" i="3" s="1"/>
  <c r="H12" i="3"/>
  <c r="M6" i="3"/>
  <c r="M12" i="3" s="1"/>
  <c r="F18" i="3"/>
  <c r="H21" i="3" l="1"/>
  <c r="R16" i="3"/>
  <c r="R18" i="3" s="1"/>
  <c r="R21" i="3" s="1"/>
  <c r="M18" i="3"/>
  <c r="M21" i="3" s="1"/>
  <c r="F25" i="3"/>
  <c r="F21" i="3"/>
  <c r="F28" i="3" l="1"/>
  <c r="F30" i="3" s="1"/>
  <c r="H25" i="3"/>
  <c r="H28" i="3" l="1"/>
  <c r="M25" i="3"/>
  <c r="H30" i="3"/>
  <c r="F38" i="3"/>
  <c r="M30" i="3" l="1"/>
  <c r="H38" i="3"/>
  <c r="R25" i="3"/>
  <c r="R28" i="3" s="1"/>
  <c r="M28" i="3"/>
  <c r="M39" i="3" l="1"/>
  <c r="R30" i="3"/>
  <c r="R38" i="3" s="1"/>
  <c r="M38" i="3"/>
  <c r="H39" i="3"/>
  <c r="R39" i="3" l="1"/>
  <c r="BW336" i="1" l="1"/>
  <c r="BW335" i="1"/>
  <c r="H263" i="7" s="1"/>
  <c r="H264" i="7" s="1"/>
  <c r="BW334" i="1"/>
  <c r="BW333" i="1"/>
  <c r="BW384" i="1" s="1"/>
  <c r="H272" i="7" s="1"/>
  <c r="BW332" i="1"/>
  <c r="BW383" i="1" s="1"/>
  <c r="H271" i="7" s="1"/>
  <c r="C324" i="2"/>
  <c r="C323" i="2"/>
  <c r="C322" i="2"/>
  <c r="C321" i="2"/>
  <c r="C320" i="2"/>
  <c r="C319" i="2"/>
  <c r="C318" i="2"/>
  <c r="C317" i="2"/>
  <c r="C316" i="2"/>
  <c r="C315" i="2"/>
  <c r="C314" i="2"/>
  <c r="C313" i="2"/>
  <c r="C310" i="2"/>
  <c r="CD304" i="2"/>
  <c r="CD280" i="2"/>
  <c r="CD257" i="2"/>
  <c r="CD254" i="2"/>
  <c r="CD212" i="2"/>
  <c r="CD211" i="2"/>
  <c r="CD207" i="2"/>
  <c r="CD205" i="2"/>
  <c r="CD192" i="2"/>
  <c r="CD185" i="2"/>
  <c r="CD169" i="2"/>
  <c r="CD165" i="2"/>
  <c r="CD130" i="2"/>
  <c r="CD129" i="2"/>
  <c r="CD93" i="2"/>
  <c r="CD91" i="2"/>
  <c r="CD89" i="2"/>
  <c r="CD87" i="2"/>
  <c r="CD42" i="2"/>
  <c r="D318" i="2"/>
  <c r="E317" i="2"/>
  <c r="D317" i="2"/>
  <c r="CD26" i="2"/>
  <c r="D316" i="2"/>
  <c r="CD10" i="2"/>
  <c r="D315" i="2"/>
  <c r="D314" i="2"/>
  <c r="CD4" i="2"/>
  <c r="BX4" i="2"/>
  <c r="C4" i="2" a="1"/>
  <c r="C4" i="2" s="1"/>
  <c r="AI3" i="2"/>
  <c r="AA3" i="2"/>
  <c r="Z3" i="2"/>
  <c r="Y3" i="16" s="1"/>
  <c r="Y3" i="2"/>
  <c r="X3" i="2"/>
  <c r="W3" i="2"/>
  <c r="V3" i="16" s="1"/>
  <c r="V3" i="2"/>
  <c r="U3" i="2"/>
  <c r="T3" i="2"/>
  <c r="S3" i="16" s="1"/>
  <c r="S3" i="2"/>
  <c r="R3" i="2"/>
  <c r="Q3" i="16" s="1"/>
  <c r="Q3" i="2"/>
  <c r="P3" i="2"/>
  <c r="D2" i="2"/>
  <c r="C1" i="2" a="1"/>
  <c r="C1" i="2" s="1"/>
  <c r="BZ378" i="1"/>
  <c r="CA378" i="1" s="1"/>
  <c r="CB378" i="1" s="1"/>
  <c r="BZ336" i="1"/>
  <c r="CB335" i="1"/>
  <c r="BZ335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BX335" i="1"/>
  <c r="I263" i="7" s="1"/>
  <c r="I264" i="7" s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BZ334" i="1"/>
  <c r="BX334" i="1"/>
  <c r="CB333" i="1"/>
  <c r="CB384" i="1" s="1"/>
  <c r="CB332" i="1"/>
  <c r="CB383" i="1" s="1"/>
  <c r="CA332" i="1"/>
  <c r="CA383" i="1" s="1"/>
  <c r="BZ332" i="1"/>
  <c r="BZ383" i="1" s="1"/>
  <c r="CM304" i="1"/>
  <c r="AA304" i="1" s="1"/>
  <c r="B304" i="1"/>
  <c r="A304" i="1"/>
  <c r="B303" i="1"/>
  <c r="A303" i="1"/>
  <c r="CM302" i="1"/>
  <c r="CL302" i="1"/>
  <c r="O302" i="1" s="1"/>
  <c r="B302" i="1"/>
  <c r="A302" i="1"/>
  <c r="CM301" i="1"/>
  <c r="B301" i="1"/>
  <c r="A301" i="1"/>
  <c r="CL300" i="1"/>
  <c r="O300" i="1" s="1"/>
  <c r="B300" i="1"/>
  <c r="A300" i="1"/>
  <c r="CL299" i="1"/>
  <c r="B299" i="1"/>
  <c r="A299" i="1"/>
  <c r="CM298" i="1"/>
  <c r="B298" i="1"/>
  <c r="A298" i="1"/>
  <c r="CM297" i="1"/>
  <c r="CB297" i="1"/>
  <c r="CA297" i="1"/>
  <c r="B297" i="1"/>
  <c r="A297" i="1"/>
  <c r="B296" i="1"/>
  <c r="A296" i="1"/>
  <c r="CM295" i="1"/>
  <c r="B295" i="1"/>
  <c r="A295" i="1"/>
  <c r="B294" i="1"/>
  <c r="A294" i="1"/>
  <c r="B293" i="1"/>
  <c r="A293" i="1"/>
  <c r="CM292" i="1"/>
  <c r="BW292" i="1"/>
  <c r="B292" i="1"/>
  <c r="A292" i="1"/>
  <c r="B291" i="1"/>
  <c r="A291" i="1"/>
  <c r="B290" i="1"/>
  <c r="A290" i="1"/>
  <c r="CM289" i="1"/>
  <c r="B289" i="1"/>
  <c r="A289" i="1"/>
  <c r="CM288" i="1"/>
  <c r="B288" i="1"/>
  <c r="A288" i="1"/>
  <c r="B287" i="1"/>
  <c r="A287" i="1"/>
  <c r="B286" i="1"/>
  <c r="A286" i="1"/>
  <c r="CM285" i="1"/>
  <c r="B285" i="1"/>
  <c r="A285" i="1"/>
  <c r="BW284" i="1"/>
  <c r="B284" i="1"/>
  <c r="A284" i="1"/>
  <c r="B283" i="1"/>
  <c r="A283" i="1"/>
  <c r="CL282" i="1"/>
  <c r="B282" i="1"/>
  <c r="A282" i="1"/>
  <c r="CM281" i="1"/>
  <c r="B281" i="1"/>
  <c r="A281" i="1"/>
  <c r="CM280" i="1"/>
  <c r="B280" i="1"/>
  <c r="A280" i="1"/>
  <c r="B279" i="1"/>
  <c r="A279" i="1"/>
  <c r="CM278" i="1"/>
  <c r="B278" i="1"/>
  <c r="A278" i="1"/>
  <c r="CM277" i="1"/>
  <c r="CL277" i="1"/>
  <c r="B277" i="1"/>
  <c r="A277" i="1"/>
  <c r="BW276" i="1"/>
  <c r="B276" i="1"/>
  <c r="A276" i="1"/>
  <c r="B275" i="1"/>
  <c r="A275" i="1"/>
  <c r="CL274" i="1"/>
  <c r="O274" i="1" s="1"/>
  <c r="B274" i="1"/>
  <c r="A274" i="1"/>
  <c r="CL273" i="1"/>
  <c r="CM273" i="1"/>
  <c r="O273" i="1"/>
  <c r="B273" i="1"/>
  <c r="A273" i="1"/>
  <c r="B272" i="1"/>
  <c r="A272" i="1"/>
  <c r="B271" i="1"/>
  <c r="A271" i="1"/>
  <c r="B270" i="1"/>
  <c r="A270" i="1"/>
  <c r="B269" i="1"/>
  <c r="A269" i="1"/>
  <c r="BW268" i="1"/>
  <c r="B268" i="1"/>
  <c r="A268" i="1"/>
  <c r="CM267" i="1"/>
  <c r="B267" i="1"/>
  <c r="A267" i="1"/>
  <c r="CL266" i="1"/>
  <c r="O266" i="1" s="1"/>
  <c r="CM266" i="1"/>
  <c r="B266" i="1"/>
  <c r="A266" i="1"/>
  <c r="CM265" i="1"/>
  <c r="CL265" i="1"/>
  <c r="B265" i="1"/>
  <c r="A265" i="1"/>
  <c r="CL264" i="1"/>
  <c r="B264" i="1"/>
  <c r="A264" i="1"/>
  <c r="CL263" i="1"/>
  <c r="B263" i="1"/>
  <c r="A263" i="1"/>
  <c r="B262" i="1"/>
  <c r="A262" i="1"/>
  <c r="CM261" i="1"/>
  <c r="CL261" i="1"/>
  <c r="O261" i="1" s="1"/>
  <c r="B261" i="1"/>
  <c r="A261" i="1"/>
  <c r="B260" i="1"/>
  <c r="A260" i="1"/>
  <c r="B259" i="1"/>
  <c r="A259" i="1"/>
  <c r="CM258" i="1"/>
  <c r="CL258" i="1"/>
  <c r="BW258" i="1"/>
  <c r="B258" i="1"/>
  <c r="A258" i="1"/>
  <c r="CM257" i="1"/>
  <c r="B257" i="1"/>
  <c r="A257" i="1"/>
  <c r="B256" i="1"/>
  <c r="A256" i="1"/>
  <c r="CL255" i="1"/>
  <c r="O255" i="1" s="1"/>
  <c r="B255" i="1"/>
  <c r="A255" i="1"/>
  <c r="CM254" i="1"/>
  <c r="CL254" i="1"/>
  <c r="O254" i="1" s="1"/>
  <c r="B254" i="1"/>
  <c r="A254" i="1"/>
  <c r="CM253" i="1"/>
  <c r="B253" i="1"/>
  <c r="A253" i="1"/>
  <c r="B252" i="1"/>
  <c r="A252" i="1"/>
  <c r="B251" i="1"/>
  <c r="A251" i="1"/>
  <c r="CM250" i="1"/>
  <c r="CL250" i="1"/>
  <c r="O250" i="1" s="1"/>
  <c r="BW250" i="1"/>
  <c r="B250" i="1"/>
  <c r="A250" i="1"/>
  <c r="CM249" i="1"/>
  <c r="B249" i="1"/>
  <c r="A249" i="1"/>
  <c r="B248" i="1"/>
  <c r="A248" i="1"/>
  <c r="CM247" i="1"/>
  <c r="CL247" i="1"/>
  <c r="B247" i="1"/>
  <c r="A247" i="1"/>
  <c r="CM246" i="1"/>
  <c r="B246" i="1"/>
  <c r="A246" i="1"/>
  <c r="B245" i="1"/>
  <c r="A245" i="1"/>
  <c r="B244" i="1"/>
  <c r="A244" i="1"/>
  <c r="CM243" i="1"/>
  <c r="B243" i="1"/>
  <c r="A243" i="1"/>
  <c r="B242" i="1"/>
  <c r="A242" i="1"/>
  <c r="CM241" i="1"/>
  <c r="B241" i="1"/>
  <c r="A241" i="1"/>
  <c r="B240" i="1"/>
  <c r="A240" i="1"/>
  <c r="B239" i="1"/>
  <c r="A239" i="1"/>
  <c r="CL238" i="1"/>
  <c r="O238" i="1" s="1"/>
  <c r="CM238" i="1"/>
  <c r="B238" i="1"/>
  <c r="A238" i="1"/>
  <c r="CM237" i="1"/>
  <c r="B237" i="1"/>
  <c r="A237" i="1"/>
  <c r="CM236" i="1"/>
  <c r="CL236" i="1"/>
  <c r="O236" i="1" s="1"/>
  <c r="B236" i="1"/>
  <c r="A236" i="1"/>
  <c r="CL235" i="1"/>
  <c r="B235" i="1"/>
  <c r="A235" i="1"/>
  <c r="B234" i="1"/>
  <c r="A234" i="1"/>
  <c r="CM233" i="1"/>
  <c r="CL233" i="1"/>
  <c r="O233" i="1" s="1"/>
  <c r="B233" i="1"/>
  <c r="A233" i="1"/>
  <c r="CM232" i="1"/>
  <c r="B232" i="1"/>
  <c r="A232" i="1"/>
  <c r="B231" i="1"/>
  <c r="A231" i="1"/>
  <c r="CL230" i="1"/>
  <c r="O230" i="1" s="1"/>
  <c r="CM230" i="1"/>
  <c r="B230" i="1"/>
  <c r="A230" i="1"/>
  <c r="B229" i="1"/>
  <c r="A229" i="1"/>
  <c r="CM228" i="1"/>
  <c r="CL228" i="1"/>
  <c r="B228" i="1"/>
  <c r="A228" i="1"/>
  <c r="CM227" i="1"/>
  <c r="B227" i="1"/>
  <c r="A227" i="1"/>
  <c r="B226" i="1"/>
  <c r="A226" i="1"/>
  <c r="CM225" i="1"/>
  <c r="CL225" i="1"/>
  <c r="O225" i="1" s="1"/>
  <c r="B225" i="1"/>
  <c r="A225" i="1"/>
  <c r="B224" i="1"/>
  <c r="A224" i="1"/>
  <c r="CL223" i="1"/>
  <c r="O223" i="1" s="1"/>
  <c r="B223" i="1"/>
  <c r="A223" i="1"/>
  <c r="CM222" i="1"/>
  <c r="B222" i="1"/>
  <c r="A222" i="1"/>
  <c r="CM221" i="1"/>
  <c r="B221" i="1"/>
  <c r="A221" i="1"/>
  <c r="CM220" i="1"/>
  <c r="CL220" i="1"/>
  <c r="O220" i="1" s="1"/>
  <c r="BW220" i="1"/>
  <c r="B220" i="1"/>
  <c r="A220" i="1"/>
  <c r="B219" i="1"/>
  <c r="A219" i="1"/>
  <c r="B218" i="1"/>
  <c r="A218" i="1"/>
  <c r="CL217" i="1"/>
  <c r="O217" i="1" s="1"/>
  <c r="CM217" i="1"/>
  <c r="B217" i="1"/>
  <c r="A217" i="1"/>
  <c r="B216" i="1"/>
  <c r="A216" i="1"/>
  <c r="B215" i="1"/>
  <c r="A215" i="1"/>
  <c r="CL214" i="1"/>
  <c r="O214" i="1" s="1"/>
  <c r="B214" i="1"/>
  <c r="A214" i="1"/>
  <c r="B213" i="1"/>
  <c r="A213" i="1"/>
  <c r="CM212" i="1"/>
  <c r="CL212" i="1"/>
  <c r="O212" i="1" s="1"/>
  <c r="BW212" i="1"/>
  <c r="B212" i="1"/>
  <c r="A212" i="1"/>
  <c r="CM211" i="1"/>
  <c r="B211" i="1"/>
  <c r="A211" i="1"/>
  <c r="B210" i="1"/>
  <c r="A210" i="1"/>
  <c r="CM209" i="1"/>
  <c r="CL209" i="1"/>
  <c r="O209" i="1" s="1"/>
  <c r="B209" i="1"/>
  <c r="A209" i="1"/>
  <c r="CM208" i="1"/>
  <c r="B208" i="1"/>
  <c r="A208" i="1"/>
  <c r="B207" i="1"/>
  <c r="A207" i="1"/>
  <c r="B206" i="1"/>
  <c r="A206" i="1"/>
  <c r="B205" i="1"/>
  <c r="A205" i="1"/>
  <c r="CM204" i="1"/>
  <c r="CL204" i="1"/>
  <c r="O204" i="1" s="1"/>
  <c r="B204" i="1"/>
  <c r="BW204" i="1" s="1"/>
  <c r="A204" i="1"/>
  <c r="CM203" i="1"/>
  <c r="B203" i="1"/>
  <c r="A203" i="1"/>
  <c r="B202" i="1"/>
  <c r="A202" i="1"/>
  <c r="CM201" i="1"/>
  <c r="B201" i="1"/>
  <c r="A201" i="1"/>
  <c r="CM200" i="1"/>
  <c r="B200" i="1"/>
  <c r="A200" i="1"/>
  <c r="CL199" i="1"/>
  <c r="O199" i="1" s="1"/>
  <c r="B199" i="1"/>
  <c r="A199" i="1"/>
  <c r="CM198" i="1"/>
  <c r="CL198" i="1"/>
  <c r="O198" i="1" s="1"/>
  <c r="B198" i="1"/>
  <c r="A198" i="1"/>
  <c r="CM197" i="1"/>
  <c r="B197" i="1"/>
  <c r="A197" i="1"/>
  <c r="BW196" i="1"/>
  <c r="B196" i="1"/>
  <c r="A196" i="1"/>
  <c r="B195" i="1"/>
  <c r="A195" i="1"/>
  <c r="B194" i="1"/>
  <c r="A194" i="1"/>
  <c r="CM193" i="1"/>
  <c r="B193" i="1"/>
  <c r="A193" i="1"/>
  <c r="B192" i="1"/>
  <c r="A192" i="1"/>
  <c r="CM191" i="1"/>
  <c r="CL191" i="1"/>
  <c r="B191" i="1"/>
  <c r="A191" i="1"/>
  <c r="B190" i="1"/>
  <c r="A190" i="1"/>
  <c r="B189" i="1"/>
  <c r="A189" i="1"/>
  <c r="CL188" i="1"/>
  <c r="CM188" i="1"/>
  <c r="B188" i="1"/>
  <c r="A188" i="1"/>
  <c r="B187" i="1"/>
  <c r="A187" i="1"/>
  <c r="CM186" i="1"/>
  <c r="CL186" i="1"/>
  <c r="O186" i="1" s="1"/>
  <c r="BW186" i="1"/>
  <c r="B186" i="1"/>
  <c r="A186" i="1"/>
  <c r="B185" i="1"/>
  <c r="A185" i="1"/>
  <c r="B184" i="1"/>
  <c r="A184" i="1"/>
  <c r="CM183" i="1"/>
  <c r="B183" i="1"/>
  <c r="A183" i="1"/>
  <c r="CM182" i="1"/>
  <c r="CL182" i="1"/>
  <c r="B182" i="1"/>
  <c r="A182" i="1"/>
  <c r="B181" i="1"/>
  <c r="A181" i="1"/>
  <c r="B180" i="1"/>
  <c r="A180" i="1"/>
  <c r="CM179" i="1"/>
  <c r="B179" i="1"/>
  <c r="A179" i="1"/>
  <c r="CM178" i="1"/>
  <c r="CL178" i="1"/>
  <c r="O178" i="1" s="1"/>
  <c r="BW178" i="1"/>
  <c r="B178" i="1"/>
  <c r="A178" i="1"/>
  <c r="CM177" i="1"/>
  <c r="B177" i="1"/>
  <c r="A177" i="1"/>
  <c r="B176" i="1"/>
  <c r="A176" i="1"/>
  <c r="CM175" i="1"/>
  <c r="B175" i="1"/>
  <c r="A175" i="1"/>
  <c r="CM174" i="1"/>
  <c r="B174" i="1"/>
  <c r="A174" i="1"/>
  <c r="CM173" i="1"/>
  <c r="CL173" i="1"/>
  <c r="O173" i="1" s="1"/>
  <c r="B173" i="1"/>
  <c r="A173" i="1"/>
  <c r="CM172" i="1"/>
  <c r="CL172" i="1"/>
  <c r="O172" i="1" s="1"/>
  <c r="B172" i="1"/>
  <c r="A172" i="1"/>
  <c r="B171" i="1"/>
  <c r="A171" i="1"/>
  <c r="CL170" i="1"/>
  <c r="O170" i="1" s="1"/>
  <c r="BW170" i="1"/>
  <c r="B170" i="1"/>
  <c r="A170" i="1"/>
  <c r="B169" i="1"/>
  <c r="A169" i="1"/>
  <c r="B168" i="1"/>
  <c r="A168" i="1"/>
  <c r="CL167" i="1"/>
  <c r="O167" i="1" s="1"/>
  <c r="CM167" i="1"/>
  <c r="B167" i="1"/>
  <c r="A167" i="1"/>
  <c r="B166" i="1"/>
  <c r="A166" i="1"/>
  <c r="CL165" i="1"/>
  <c r="O165" i="1" s="1"/>
  <c r="B165" i="1"/>
  <c r="A165" i="1"/>
  <c r="CL164" i="1"/>
  <c r="O164" i="1" s="1"/>
  <c r="B164" i="1"/>
  <c r="A164" i="1"/>
  <c r="CM163" i="1"/>
  <c r="B163" i="1"/>
  <c r="A163" i="1"/>
  <c r="CM162" i="1"/>
  <c r="CL162" i="1"/>
  <c r="O162" i="1" s="1"/>
  <c r="B162" i="1"/>
  <c r="A162" i="1"/>
  <c r="CL161" i="1"/>
  <c r="B161" i="1"/>
  <c r="A161" i="1"/>
  <c r="B160" i="1"/>
  <c r="A160" i="1"/>
  <c r="CM159" i="1"/>
  <c r="B159" i="1"/>
  <c r="A159" i="1"/>
  <c r="B158" i="1"/>
  <c r="A158" i="1"/>
  <c r="CM157" i="1"/>
  <c r="CL157" i="1"/>
  <c r="O157" i="1" s="1"/>
  <c r="B157" i="1"/>
  <c r="A157" i="1"/>
  <c r="CL156" i="1"/>
  <c r="CM156" i="1"/>
  <c r="B156" i="1"/>
  <c r="A156" i="1"/>
  <c r="CM155" i="1"/>
  <c r="B155" i="1"/>
  <c r="A155" i="1"/>
  <c r="B154" i="1"/>
  <c r="A154" i="1"/>
  <c r="CM153" i="1"/>
  <c r="B153" i="1"/>
  <c r="A153" i="1"/>
  <c r="CM152" i="1"/>
  <c r="B152" i="1"/>
  <c r="A152" i="1"/>
  <c r="CM151" i="1"/>
  <c r="B151" i="1"/>
  <c r="A151" i="1"/>
  <c r="CM150" i="1"/>
  <c r="B150" i="1"/>
  <c r="A150" i="1"/>
  <c r="CL149" i="1"/>
  <c r="B149" i="1"/>
  <c r="A149" i="1"/>
  <c r="B148" i="1"/>
  <c r="A148" i="1"/>
  <c r="B147" i="1"/>
  <c r="A147" i="1"/>
  <c r="CM146" i="1"/>
  <c r="B146" i="1"/>
  <c r="A146" i="1"/>
  <c r="CM145" i="1"/>
  <c r="B145" i="1"/>
  <c r="A145" i="1"/>
  <c r="CL144" i="1"/>
  <c r="CM144" i="1"/>
  <c r="B144" i="1"/>
  <c r="A144" i="1"/>
  <c r="CL143" i="1"/>
  <c r="CM143" i="1"/>
  <c r="B143" i="1"/>
  <c r="A143" i="1"/>
  <c r="B142" i="1"/>
  <c r="A142" i="1"/>
  <c r="B141" i="1"/>
  <c r="A141" i="1"/>
  <c r="CM140" i="1"/>
  <c r="B140" i="1"/>
  <c r="A140" i="1"/>
  <c r="CM139" i="1"/>
  <c r="B139" i="1"/>
  <c r="A139" i="1"/>
  <c r="CM138" i="1"/>
  <c r="CL138" i="1"/>
  <c r="BW138" i="1"/>
  <c r="B138" i="1"/>
  <c r="A138" i="1"/>
  <c r="CM137" i="1"/>
  <c r="B137" i="1"/>
  <c r="A137" i="1"/>
  <c r="CM136" i="1"/>
  <c r="B136" i="1"/>
  <c r="A136" i="1"/>
  <c r="CL135" i="1"/>
  <c r="CM135" i="1"/>
  <c r="B135" i="1"/>
  <c r="A135" i="1"/>
  <c r="CM134" i="1"/>
  <c r="B134" i="1"/>
  <c r="A134" i="1"/>
  <c r="CL133" i="1"/>
  <c r="B133" i="1"/>
  <c r="A133" i="1"/>
  <c r="CL132" i="1"/>
  <c r="V132" i="1" s="1"/>
  <c r="CM132" i="1"/>
  <c r="AA132" i="1" s="1"/>
  <c r="B132" i="1"/>
  <c r="A132" i="1"/>
  <c r="CM131" i="1"/>
  <c r="B131" i="1"/>
  <c r="A131" i="1"/>
  <c r="B130" i="1"/>
  <c r="A130" i="1"/>
  <c r="CM129" i="1"/>
  <c r="CL129" i="1"/>
  <c r="O129" i="1" s="1"/>
  <c r="B129" i="1"/>
  <c r="A129" i="1"/>
  <c r="B128" i="1"/>
  <c r="A128" i="1"/>
  <c r="B127" i="1"/>
  <c r="A127" i="1"/>
  <c r="CL126" i="1"/>
  <c r="O126" i="1" s="1"/>
  <c r="CM126" i="1"/>
  <c r="B126" i="1"/>
  <c r="A126" i="1"/>
  <c r="B125" i="1"/>
  <c r="A125" i="1"/>
  <c r="CL124" i="1"/>
  <c r="O124" i="1" s="1"/>
  <c r="B124" i="1"/>
  <c r="A124" i="1"/>
  <c r="B123" i="1"/>
  <c r="A123" i="1"/>
  <c r="CM122" i="1"/>
  <c r="CL122" i="1"/>
  <c r="O122" i="1" s="1"/>
  <c r="B122" i="1"/>
  <c r="A122" i="1"/>
  <c r="CM121" i="1"/>
  <c r="B121" i="1"/>
  <c r="A121" i="1"/>
  <c r="CM120" i="1"/>
  <c r="CL120" i="1"/>
  <c r="O120" i="1" s="1"/>
  <c r="B120" i="1"/>
  <c r="A120" i="1"/>
  <c r="B119" i="1"/>
  <c r="A119" i="1"/>
  <c r="CM118" i="1"/>
  <c r="CL118" i="1"/>
  <c r="B118" i="1"/>
  <c r="A118" i="1"/>
  <c r="CM117" i="1"/>
  <c r="CL117" i="1"/>
  <c r="O117" i="1" s="1"/>
  <c r="B117" i="1"/>
  <c r="A117" i="1"/>
  <c r="B116" i="1"/>
  <c r="A116" i="1"/>
  <c r="B115" i="1"/>
  <c r="A115" i="1"/>
  <c r="B114" i="1"/>
  <c r="A114" i="1"/>
  <c r="CM113" i="1"/>
  <c r="CL113" i="1"/>
  <c r="O113" i="1" s="1"/>
  <c r="B113" i="1"/>
  <c r="A113" i="1"/>
  <c r="B112" i="1"/>
  <c r="A112" i="1"/>
  <c r="B111" i="1"/>
  <c r="A111" i="1"/>
  <c r="B110" i="1"/>
  <c r="A110" i="1"/>
  <c r="CM109" i="1"/>
  <c r="B109" i="1"/>
  <c r="A109" i="1"/>
  <c r="B108" i="1"/>
  <c r="A108" i="1"/>
  <c r="B107" i="1"/>
  <c r="A107" i="1"/>
  <c r="CM106" i="1"/>
  <c r="B106" i="1"/>
  <c r="A106" i="1"/>
  <c r="CL105" i="1"/>
  <c r="O105" i="1" s="1"/>
  <c r="CM105" i="1"/>
  <c r="B105" i="1"/>
  <c r="A105" i="1"/>
  <c r="B104" i="1"/>
  <c r="A104" i="1"/>
  <c r="CL103" i="1"/>
  <c r="O103" i="1" s="1"/>
  <c r="B103" i="1"/>
  <c r="A103" i="1"/>
  <c r="B102" i="1"/>
  <c r="A102" i="1"/>
  <c r="CM101" i="1"/>
  <c r="B101" i="1"/>
  <c r="A101" i="1"/>
  <c r="CM100" i="1"/>
  <c r="CL100" i="1"/>
  <c r="O100" i="1" s="1"/>
  <c r="B100" i="1"/>
  <c r="A100" i="1"/>
  <c r="B99" i="1"/>
  <c r="A99" i="1"/>
  <c r="CM98" i="1"/>
  <c r="B98" i="1"/>
  <c r="A98" i="1"/>
  <c r="CL97" i="1"/>
  <c r="CM97" i="1"/>
  <c r="B97" i="1"/>
  <c r="A97" i="1"/>
  <c r="B96" i="1"/>
  <c r="A96" i="1"/>
  <c r="B95" i="1"/>
  <c r="A95" i="1"/>
  <c r="CM94" i="1"/>
  <c r="B94" i="1"/>
  <c r="A94" i="1"/>
  <c r="CM93" i="1"/>
  <c r="B93" i="1"/>
  <c r="A93" i="1"/>
  <c r="CM92" i="1"/>
  <c r="BW92" i="1"/>
  <c r="B92" i="1"/>
  <c r="A92" i="1"/>
  <c r="CM91" i="1"/>
  <c r="B91" i="1"/>
  <c r="A91" i="1"/>
  <c r="CM90" i="1"/>
  <c r="B90" i="1"/>
  <c r="A90" i="1"/>
  <c r="CL89" i="1"/>
  <c r="O89" i="1" s="1"/>
  <c r="CM89" i="1"/>
  <c r="B89" i="1"/>
  <c r="A89" i="1"/>
  <c r="CM88" i="1"/>
  <c r="B88" i="1"/>
  <c r="A88" i="1"/>
  <c r="CL87" i="1"/>
  <c r="O87" i="1" s="1"/>
  <c r="B87" i="1"/>
  <c r="A87" i="1"/>
  <c r="B86" i="1"/>
  <c r="A86" i="1"/>
  <c r="CM85" i="1"/>
  <c r="B85" i="1"/>
  <c r="A85" i="1"/>
  <c r="CM84" i="1"/>
  <c r="CL84" i="1"/>
  <c r="O84" i="1" s="1"/>
  <c r="BW84" i="1"/>
  <c r="B84" i="1"/>
  <c r="A84" i="1"/>
  <c r="CM83" i="1"/>
  <c r="B83" i="1"/>
  <c r="A83" i="1"/>
  <c r="CL82" i="1"/>
  <c r="O82" i="1" s="1"/>
  <c r="B82" i="1"/>
  <c r="A82" i="1"/>
  <c r="CM81" i="1"/>
  <c r="CL81" i="1"/>
  <c r="O81" i="1" s="1"/>
  <c r="B81" i="1"/>
  <c r="A81" i="1"/>
  <c r="B80" i="1"/>
  <c r="A80" i="1"/>
  <c r="B79" i="1"/>
  <c r="A79" i="1"/>
  <c r="CM78" i="1"/>
  <c r="B78" i="1"/>
  <c r="A78" i="1"/>
  <c r="B77" i="1"/>
  <c r="A77" i="1"/>
  <c r="CM76" i="1"/>
  <c r="BW76" i="1"/>
  <c r="B76" i="1"/>
  <c r="A76" i="1"/>
  <c r="CM75" i="1"/>
  <c r="CL75" i="1"/>
  <c r="O75" i="1" s="1"/>
  <c r="B75" i="1"/>
  <c r="A75" i="1"/>
  <c r="CM74" i="1"/>
  <c r="B74" i="1"/>
  <c r="A74" i="1"/>
  <c r="CM73" i="1"/>
  <c r="CL73" i="1"/>
  <c r="O73" i="1" s="1"/>
  <c r="B73" i="1"/>
  <c r="A73" i="1"/>
  <c r="CM72" i="1"/>
  <c r="CL72" i="1"/>
  <c r="O72" i="1" s="1"/>
  <c r="B72" i="1"/>
  <c r="A72" i="1"/>
  <c r="CM71" i="1"/>
  <c r="CL71" i="1"/>
  <c r="O71" i="1" s="1"/>
  <c r="B71" i="1"/>
  <c r="A71" i="1"/>
  <c r="CM70" i="1"/>
  <c r="CL70" i="1"/>
  <c r="B70" i="1"/>
  <c r="A70" i="1"/>
  <c r="B69" i="1"/>
  <c r="A69" i="1"/>
  <c r="CM68" i="1"/>
  <c r="BW68" i="1"/>
  <c r="B68" i="1"/>
  <c r="A68" i="1"/>
  <c r="CM67" i="1"/>
  <c r="B67" i="1"/>
  <c r="A67" i="1"/>
  <c r="CB66" i="1"/>
  <c r="CA66" i="1"/>
  <c r="BZ66" i="1"/>
  <c r="BY66" i="1"/>
  <c r="BX66" i="1"/>
  <c r="B66" i="1"/>
  <c r="A66" i="1"/>
  <c r="CL65" i="1"/>
  <c r="O65" i="1" s="1"/>
  <c r="B65" i="1"/>
  <c r="A65" i="1"/>
  <c r="CL64" i="1"/>
  <c r="B64" i="1"/>
  <c r="A64" i="1"/>
  <c r="B63" i="1"/>
  <c r="A63" i="1"/>
  <c r="CM62" i="1"/>
  <c r="B62" i="1"/>
  <c r="A62" i="1"/>
  <c r="CM61" i="1"/>
  <c r="B61" i="1"/>
  <c r="A61" i="1"/>
  <c r="CM60" i="1"/>
  <c r="B60" i="1"/>
  <c r="A60" i="1"/>
  <c r="BW59" i="1"/>
  <c r="B59" i="1"/>
  <c r="A59" i="1"/>
  <c r="CM58" i="1"/>
  <c r="B58" i="1"/>
  <c r="A58" i="1"/>
  <c r="CM57" i="1"/>
  <c r="B57" i="1"/>
  <c r="A57" i="1"/>
  <c r="CM56" i="1"/>
  <c r="B56" i="1"/>
  <c r="A56" i="1"/>
  <c r="CM55" i="1"/>
  <c r="B55" i="1"/>
  <c r="A55" i="1"/>
  <c r="CL54" i="1"/>
  <c r="O54" i="1" s="1"/>
  <c r="B54" i="1"/>
  <c r="A54" i="1"/>
  <c r="CM53" i="1"/>
  <c r="B53" i="1"/>
  <c r="A53" i="1"/>
  <c r="B52" i="1"/>
  <c r="A52" i="1"/>
  <c r="CM51" i="1"/>
  <c r="B51" i="1"/>
  <c r="A51" i="1"/>
  <c r="CM50" i="1"/>
  <c r="B50" i="1"/>
  <c r="A50" i="1"/>
  <c r="B49" i="1"/>
  <c r="A49" i="1"/>
  <c r="CL48" i="1"/>
  <c r="O48" i="1" s="1"/>
  <c r="CM48" i="1"/>
  <c r="B48" i="1"/>
  <c r="A48" i="1"/>
  <c r="CM47" i="1"/>
  <c r="B47" i="1"/>
  <c r="A47" i="1"/>
  <c r="B46" i="1"/>
  <c r="A46" i="1"/>
  <c r="CM45" i="1"/>
  <c r="B45" i="1"/>
  <c r="A45" i="1"/>
  <c r="B44" i="1"/>
  <c r="A44" i="1"/>
  <c r="B43" i="1"/>
  <c r="A43" i="1"/>
  <c r="CM42" i="1"/>
  <c r="B42" i="1"/>
  <c r="A42" i="1"/>
  <c r="CM41" i="1"/>
  <c r="B41" i="1"/>
  <c r="A41" i="1"/>
  <c r="CM40" i="1"/>
  <c r="CL40" i="1"/>
  <c r="O40" i="1" s="1"/>
  <c r="B40" i="1"/>
  <c r="A40" i="1"/>
  <c r="CM39" i="1"/>
  <c r="CL39" i="1"/>
  <c r="O39" i="1" s="1"/>
  <c r="B39" i="1"/>
  <c r="A39" i="1"/>
  <c r="CM38" i="1"/>
  <c r="B38" i="1"/>
  <c r="A38" i="1"/>
  <c r="B37" i="1"/>
  <c r="A37" i="1"/>
  <c r="B36" i="1"/>
  <c r="A36" i="1"/>
  <c r="B35" i="1"/>
  <c r="A35" i="1"/>
  <c r="B34" i="1"/>
  <c r="A34" i="1"/>
  <c r="B33" i="1"/>
  <c r="A33" i="1"/>
  <c r="CM32" i="1"/>
  <c r="B32" i="1"/>
  <c r="A32" i="1"/>
  <c r="B31" i="1"/>
  <c r="A31" i="1"/>
  <c r="B30" i="1"/>
  <c r="A30" i="1"/>
  <c r="CM29" i="1"/>
  <c r="CL29" i="1"/>
  <c r="O29" i="1"/>
  <c r="B29" i="1"/>
  <c r="A29" i="1"/>
  <c r="CM28" i="1"/>
  <c r="J317" i="1"/>
  <c r="J339" i="1" s="1"/>
  <c r="B28" i="1"/>
  <c r="A28" i="1"/>
  <c r="N350" i="1"/>
  <c r="M350" i="1"/>
  <c r="L350" i="1"/>
  <c r="K350" i="1"/>
  <c r="I350" i="1"/>
  <c r="H350" i="1"/>
  <c r="G350" i="1"/>
  <c r="F350" i="1"/>
  <c r="E350" i="1"/>
  <c r="D350" i="1"/>
  <c r="C350" i="1"/>
  <c r="B27" i="1"/>
  <c r="J350" i="1" s="1"/>
  <c r="A27" i="1"/>
  <c r="CM26" i="1"/>
  <c r="CL26" i="1"/>
  <c r="O26" i="1" s="1"/>
  <c r="O349" i="1" s="1"/>
  <c r="N349" i="1"/>
  <c r="M349" i="1"/>
  <c r="L349" i="1"/>
  <c r="F349" i="1"/>
  <c r="E349" i="1"/>
  <c r="E351" i="1" s="1"/>
  <c r="D349" i="1"/>
  <c r="B26" i="1"/>
  <c r="K349" i="1" s="1"/>
  <c r="A26" i="1"/>
  <c r="CM25" i="1"/>
  <c r="B25" i="1"/>
  <c r="A25" i="1"/>
  <c r="CL24" i="1"/>
  <c r="O24" i="1" s="1"/>
  <c r="B24" i="1"/>
  <c r="A24" i="1"/>
  <c r="CM23" i="1"/>
  <c r="CL23" i="1"/>
  <c r="O23" i="1" s="1"/>
  <c r="B23" i="1"/>
  <c r="A23" i="1"/>
  <c r="B22" i="1"/>
  <c r="A22" i="1"/>
  <c r="CM21" i="1"/>
  <c r="CL21" i="1"/>
  <c r="O21" i="1" s="1"/>
  <c r="N346" i="1"/>
  <c r="M346" i="1"/>
  <c r="L346" i="1"/>
  <c r="K346" i="1"/>
  <c r="I346" i="1"/>
  <c r="G346" i="1"/>
  <c r="F346" i="1"/>
  <c r="E346" i="1"/>
  <c r="D346" i="1"/>
  <c r="C346" i="1"/>
  <c r="B21" i="1"/>
  <c r="J346" i="1" s="1"/>
  <c r="A21" i="1"/>
  <c r="CM20" i="1"/>
  <c r="H345" i="1"/>
  <c r="D345" i="1"/>
  <c r="C345" i="1"/>
  <c r="B20" i="1"/>
  <c r="L345" i="1" s="1"/>
  <c r="A20" i="1"/>
  <c r="B19" i="1"/>
  <c r="A19" i="1"/>
  <c r="CL18" i="1"/>
  <c r="O18" i="1" s="1"/>
  <c r="O354" i="1" s="1"/>
  <c r="CM18" i="1"/>
  <c r="B18" i="1"/>
  <c r="J354" i="1" s="1"/>
  <c r="A18" i="1"/>
  <c r="CB17" i="1"/>
  <c r="CB353" i="1" s="1"/>
  <c r="CA17" i="1"/>
  <c r="CA353" i="1" s="1"/>
  <c r="N353" i="1"/>
  <c r="M353" i="1"/>
  <c r="L353" i="1"/>
  <c r="K353" i="1"/>
  <c r="I353" i="1"/>
  <c r="G353" i="1"/>
  <c r="F353" i="1"/>
  <c r="E353" i="1"/>
  <c r="D353" i="1"/>
  <c r="C353" i="1"/>
  <c r="B17" i="1"/>
  <c r="J353" i="1" s="1"/>
  <c r="A17" i="1"/>
  <c r="CM16" i="1"/>
  <c r="CB16" i="1"/>
  <c r="CB341" i="1" s="1"/>
  <c r="CA16" i="1"/>
  <c r="CA341" i="1" s="1"/>
  <c r="N341" i="1"/>
  <c r="M341" i="1"/>
  <c r="L341" i="1"/>
  <c r="H341" i="1"/>
  <c r="G341" i="1"/>
  <c r="F341" i="1"/>
  <c r="E341" i="1"/>
  <c r="D341" i="1"/>
  <c r="B16" i="1"/>
  <c r="K341" i="1" s="1"/>
  <c r="A16" i="1"/>
  <c r="CL15" i="1"/>
  <c r="O15" i="1" s="1"/>
  <c r="B15" i="1"/>
  <c r="A15" i="1"/>
  <c r="B14" i="1"/>
  <c r="A14" i="1"/>
  <c r="CM13" i="1"/>
  <c r="CL13" i="1"/>
  <c r="O13" i="1" s="1"/>
  <c r="B13" i="1"/>
  <c r="A13" i="1"/>
  <c r="CM12" i="1"/>
  <c r="CL12" i="1"/>
  <c r="O12" i="1" s="1"/>
  <c r="B12" i="1"/>
  <c r="A12" i="1"/>
  <c r="B11" i="1"/>
  <c r="A11" i="1"/>
  <c r="CM10" i="1"/>
  <c r="CL10" i="1"/>
  <c r="O10" i="1" s="1"/>
  <c r="B10" i="1"/>
  <c r="A10" i="1"/>
  <c r="CM9" i="1"/>
  <c r="B9" i="1"/>
  <c r="A9" i="1"/>
  <c r="CM8" i="1"/>
  <c r="CL8" i="1"/>
  <c r="B8" i="1"/>
  <c r="A8" i="1"/>
  <c r="B7" i="1"/>
  <c r="A7" i="1"/>
  <c r="B6" i="1"/>
  <c r="A6" i="1"/>
  <c r="CM5" i="1"/>
  <c r="CM4" i="1"/>
  <c r="CM3" i="1"/>
  <c r="AH3" i="1"/>
  <c r="Z3" i="1"/>
  <c r="Y3" i="1"/>
  <c r="X3" i="1"/>
  <c r="V3" i="1"/>
  <c r="U3" i="1"/>
  <c r="T3" i="1"/>
  <c r="S3" i="1"/>
  <c r="R3" i="1"/>
  <c r="Q3" i="1"/>
  <c r="P3" i="1"/>
  <c r="N3" i="1"/>
  <c r="M3" i="1"/>
  <c r="L3" i="1"/>
  <c r="K3" i="1"/>
  <c r="J3" i="1"/>
  <c r="I3" i="1"/>
  <c r="H3" i="1"/>
  <c r="G3" i="1"/>
  <c r="F3" i="1"/>
  <c r="E3" i="1"/>
  <c r="D3" i="1"/>
  <c r="C3" i="1"/>
  <c r="CM2" i="1"/>
  <c r="C2" i="1"/>
  <c r="Z1" i="1"/>
  <c r="Y1" i="1"/>
  <c r="X1" i="1"/>
  <c r="W1" i="1"/>
  <c r="V1" i="1"/>
  <c r="U1" i="1"/>
  <c r="T1" i="1"/>
  <c r="S1" i="1"/>
  <c r="R1" i="1"/>
  <c r="Q1" i="1"/>
  <c r="P1" i="1"/>
  <c r="O1" i="1"/>
  <c r="BW382" i="1" l="1"/>
  <c r="H270" i="7" s="1"/>
  <c r="CG29" i="1"/>
  <c r="CF29" i="1"/>
  <c r="CE29" i="1"/>
  <c r="CD29" i="1"/>
  <c r="CC29" i="1"/>
  <c r="CJ29" i="1"/>
  <c r="CI29" i="1"/>
  <c r="CH29" i="1"/>
  <c r="CE47" i="1"/>
  <c r="CD47" i="1"/>
  <c r="CC47" i="1"/>
  <c r="CJ47" i="1"/>
  <c r="CI47" i="1"/>
  <c r="CF47" i="1"/>
  <c r="CH47" i="1"/>
  <c r="CG47" i="1"/>
  <c r="CC139" i="1"/>
  <c r="CJ139" i="1"/>
  <c r="CI139" i="1"/>
  <c r="CH139" i="1"/>
  <c r="CG139" i="1"/>
  <c r="CE139" i="1"/>
  <c r="CF139" i="1"/>
  <c r="CD139" i="1"/>
  <c r="CC147" i="1"/>
  <c r="CJ147" i="1"/>
  <c r="CI147" i="1"/>
  <c r="CH147" i="1"/>
  <c r="CG147" i="1"/>
  <c r="CE147" i="1"/>
  <c r="CD147" i="1"/>
  <c r="CF147" i="1"/>
  <c r="CE230" i="1"/>
  <c r="CD230" i="1"/>
  <c r="CC230" i="1"/>
  <c r="CJ230" i="1"/>
  <c r="CI230" i="1"/>
  <c r="CG230" i="1"/>
  <c r="CF230" i="1"/>
  <c r="CH230" i="1"/>
  <c r="CD247" i="1"/>
  <c r="CC247" i="1"/>
  <c r="CJ247" i="1"/>
  <c r="CI247" i="1"/>
  <c r="CH247" i="1"/>
  <c r="CF247" i="1"/>
  <c r="CE247" i="1"/>
  <c r="CG247" i="1"/>
  <c r="CD263" i="1"/>
  <c r="CC263" i="1"/>
  <c r="CJ263" i="1"/>
  <c r="CI263" i="1"/>
  <c r="CH263" i="1"/>
  <c r="CF263" i="1"/>
  <c r="CE263" i="1"/>
  <c r="CG263" i="1"/>
  <c r="CD279" i="1"/>
  <c r="CC279" i="1"/>
  <c r="CJ279" i="1"/>
  <c r="CI279" i="1"/>
  <c r="CH279" i="1"/>
  <c r="CF279" i="1"/>
  <c r="CE279" i="1"/>
  <c r="CG279" i="1"/>
  <c r="CI282" i="1"/>
  <c r="CH282" i="1"/>
  <c r="CG282" i="1"/>
  <c r="CF282" i="1"/>
  <c r="CE282" i="1"/>
  <c r="CC282" i="1"/>
  <c r="CJ282" i="1"/>
  <c r="CD282" i="1"/>
  <c r="AJ3" i="2"/>
  <c r="W3" i="16"/>
  <c r="CJ10" i="1"/>
  <c r="CI10" i="1"/>
  <c r="CH10" i="1"/>
  <c r="CG10" i="1"/>
  <c r="CF10" i="1"/>
  <c r="CE10" i="1"/>
  <c r="CC10" i="1"/>
  <c r="CD10" i="1"/>
  <c r="CE15" i="1"/>
  <c r="CF15" i="1"/>
  <c r="CD15" i="1"/>
  <c r="CC15" i="1"/>
  <c r="CJ15" i="1"/>
  <c r="CI15" i="1"/>
  <c r="CH15" i="1"/>
  <c r="CG15" i="1"/>
  <c r="CC17" i="1"/>
  <c r="CJ17" i="1"/>
  <c r="CI17" i="1"/>
  <c r="CH17" i="1"/>
  <c r="CG17" i="1"/>
  <c r="CF17" i="1"/>
  <c r="CD17" i="1"/>
  <c r="CE17" i="1"/>
  <c r="CF22" i="1"/>
  <c r="CE22" i="1"/>
  <c r="CD22" i="1"/>
  <c r="CC22" i="1"/>
  <c r="CJ22" i="1"/>
  <c r="CI22" i="1"/>
  <c r="CH22" i="1"/>
  <c r="CG22" i="1"/>
  <c r="CD32" i="1"/>
  <c r="CC32" i="1"/>
  <c r="CJ32" i="1"/>
  <c r="CI32" i="1"/>
  <c r="CH32" i="1"/>
  <c r="CE32" i="1"/>
  <c r="CG32" i="1"/>
  <c r="CF32" i="1"/>
  <c r="CE39" i="1"/>
  <c r="CD39" i="1"/>
  <c r="CC39" i="1"/>
  <c r="CJ39" i="1"/>
  <c r="CI39" i="1"/>
  <c r="CF39" i="1"/>
  <c r="CH39" i="1"/>
  <c r="CG39" i="1"/>
  <c r="CC41" i="1"/>
  <c r="CJ41" i="1"/>
  <c r="CI41" i="1"/>
  <c r="CH41" i="1"/>
  <c r="CD41" i="1"/>
  <c r="CG41" i="1"/>
  <c r="CF41" i="1"/>
  <c r="CE41" i="1"/>
  <c r="CH44" i="1"/>
  <c r="CG44" i="1"/>
  <c r="CI44" i="1"/>
  <c r="CF44" i="1"/>
  <c r="CE44" i="1"/>
  <c r="CD44" i="1"/>
  <c r="CC44" i="1"/>
  <c r="CJ44" i="1"/>
  <c r="CJ50" i="1"/>
  <c r="CI50" i="1"/>
  <c r="CH50" i="1"/>
  <c r="CG50" i="1"/>
  <c r="CF50" i="1"/>
  <c r="CE50" i="1"/>
  <c r="CC50" i="1"/>
  <c r="CD50" i="1"/>
  <c r="CG53" i="1"/>
  <c r="CF53" i="1"/>
  <c r="CE53" i="1"/>
  <c r="CD53" i="1"/>
  <c r="CH53" i="1"/>
  <c r="CC53" i="1"/>
  <c r="CJ53" i="1"/>
  <c r="CI53" i="1"/>
  <c r="CG61" i="1"/>
  <c r="CF61" i="1"/>
  <c r="CE61" i="1"/>
  <c r="CD61" i="1"/>
  <c r="CC61" i="1"/>
  <c r="CJ61" i="1"/>
  <c r="CH61" i="1"/>
  <c r="CI61" i="1"/>
  <c r="CD64" i="1"/>
  <c r="CC64" i="1"/>
  <c r="CJ64" i="1"/>
  <c r="CI64" i="1"/>
  <c r="CH64" i="1"/>
  <c r="CE64" i="1"/>
  <c r="CG64" i="1"/>
  <c r="CF64" i="1"/>
  <c r="CH68" i="1"/>
  <c r="CI68" i="1"/>
  <c r="CG68" i="1"/>
  <c r="CF68" i="1"/>
  <c r="CE68" i="1"/>
  <c r="CD68" i="1"/>
  <c r="CC68" i="1"/>
  <c r="CJ68" i="1"/>
  <c r="CD80" i="1"/>
  <c r="CC80" i="1"/>
  <c r="CJ80" i="1"/>
  <c r="CI80" i="1"/>
  <c r="CH80" i="1"/>
  <c r="CG80" i="1"/>
  <c r="CE80" i="1"/>
  <c r="CF80" i="1"/>
  <c r="CJ90" i="1"/>
  <c r="CI90" i="1"/>
  <c r="CH90" i="1"/>
  <c r="CG90" i="1"/>
  <c r="CC90" i="1"/>
  <c r="CF90" i="1"/>
  <c r="CE90" i="1"/>
  <c r="CD90" i="1"/>
  <c r="CE95" i="1"/>
  <c r="CD95" i="1"/>
  <c r="CC95" i="1"/>
  <c r="CJ95" i="1"/>
  <c r="CF95" i="1"/>
  <c r="CI95" i="1"/>
  <c r="CH95" i="1"/>
  <c r="CG95" i="1"/>
  <c r="CD98" i="1"/>
  <c r="CC98" i="1"/>
  <c r="CJ98" i="1"/>
  <c r="CI98" i="1"/>
  <c r="CH98" i="1"/>
  <c r="CF98" i="1"/>
  <c r="CG98" i="1"/>
  <c r="CE98" i="1"/>
  <c r="CJ124" i="1"/>
  <c r="CI124" i="1"/>
  <c r="CH124" i="1"/>
  <c r="CG124" i="1"/>
  <c r="CF124" i="1"/>
  <c r="CD124" i="1"/>
  <c r="CE124" i="1"/>
  <c r="CC124" i="1"/>
  <c r="CG135" i="1"/>
  <c r="CF135" i="1"/>
  <c r="CE135" i="1"/>
  <c r="CD135" i="1"/>
  <c r="CC135" i="1"/>
  <c r="CI135" i="1"/>
  <c r="CJ135" i="1"/>
  <c r="CH135" i="1"/>
  <c r="CJ164" i="1"/>
  <c r="CI164" i="1"/>
  <c r="CH164" i="1"/>
  <c r="CG164" i="1"/>
  <c r="CF164" i="1"/>
  <c r="CE164" i="1"/>
  <c r="CD164" i="1"/>
  <c r="CC164" i="1"/>
  <c r="CG167" i="1"/>
  <c r="CF167" i="1"/>
  <c r="CE167" i="1"/>
  <c r="CD167" i="1"/>
  <c r="CC167" i="1"/>
  <c r="CJ167" i="1"/>
  <c r="CI167" i="1"/>
  <c r="CH167" i="1"/>
  <c r="CD170" i="1"/>
  <c r="CC170" i="1"/>
  <c r="CJ170" i="1"/>
  <c r="CI170" i="1"/>
  <c r="CH170" i="1"/>
  <c r="CG170" i="1"/>
  <c r="CF170" i="1"/>
  <c r="CE170" i="1"/>
  <c r="CD186" i="1"/>
  <c r="CC186" i="1"/>
  <c r="CJ186" i="1"/>
  <c r="CI186" i="1"/>
  <c r="CH186" i="1"/>
  <c r="CG186" i="1"/>
  <c r="CF186" i="1"/>
  <c r="CE186" i="1"/>
  <c r="CD194" i="1"/>
  <c r="CC194" i="1"/>
  <c r="CJ194" i="1"/>
  <c r="CI194" i="1"/>
  <c r="CH194" i="1"/>
  <c r="CG194" i="1"/>
  <c r="CF194" i="1"/>
  <c r="CE194" i="1"/>
  <c r="CI205" i="1"/>
  <c r="CH205" i="1"/>
  <c r="CG205" i="1"/>
  <c r="CF205" i="1"/>
  <c r="CE205" i="1"/>
  <c r="CD205" i="1"/>
  <c r="CC205" i="1"/>
  <c r="CJ205" i="1"/>
  <c r="CE217" i="1"/>
  <c r="CD217" i="1"/>
  <c r="CC217" i="1"/>
  <c r="CJ217" i="1"/>
  <c r="CI217" i="1"/>
  <c r="CH217" i="1"/>
  <c r="CG217" i="1"/>
  <c r="CF217" i="1"/>
  <c r="CJ220" i="1"/>
  <c r="CI220" i="1"/>
  <c r="CH220" i="1"/>
  <c r="CG220" i="1"/>
  <c r="CF220" i="1"/>
  <c r="CE220" i="1"/>
  <c r="CD220" i="1"/>
  <c r="CC220" i="1"/>
  <c r="CH222" i="1"/>
  <c r="CG222" i="1"/>
  <c r="CF222" i="1"/>
  <c r="CE222" i="1"/>
  <c r="CD222" i="1"/>
  <c r="CC222" i="1"/>
  <c r="CJ222" i="1"/>
  <c r="CI222" i="1"/>
  <c r="CE225" i="1"/>
  <c r="CD225" i="1"/>
  <c r="CC225" i="1"/>
  <c r="CJ225" i="1"/>
  <c r="CI225" i="1"/>
  <c r="CH225" i="1"/>
  <c r="CG225" i="1"/>
  <c r="CF225" i="1"/>
  <c r="CJ233" i="1"/>
  <c r="CI233" i="1"/>
  <c r="CH233" i="1"/>
  <c r="CG233" i="1"/>
  <c r="CF233" i="1"/>
  <c r="CD233" i="1"/>
  <c r="CC233" i="1"/>
  <c r="CE233" i="1"/>
  <c r="CE238" i="1"/>
  <c r="CD238" i="1"/>
  <c r="CC238" i="1"/>
  <c r="CJ238" i="1"/>
  <c r="CI238" i="1"/>
  <c r="CG238" i="1"/>
  <c r="CF238" i="1"/>
  <c r="CH238" i="1"/>
  <c r="CJ241" i="1"/>
  <c r="CI241" i="1"/>
  <c r="CH241" i="1"/>
  <c r="CG241" i="1"/>
  <c r="CF241" i="1"/>
  <c r="CD241" i="1"/>
  <c r="CC241" i="1"/>
  <c r="CE241" i="1"/>
  <c r="CG244" i="1"/>
  <c r="CF244" i="1"/>
  <c r="CE244" i="1"/>
  <c r="CD244" i="1"/>
  <c r="CC244" i="1"/>
  <c r="CI244" i="1"/>
  <c r="CH244" i="1"/>
  <c r="CJ244" i="1"/>
  <c r="CI250" i="1"/>
  <c r="CH250" i="1"/>
  <c r="CG250" i="1"/>
  <c r="CF250" i="1"/>
  <c r="CE250" i="1"/>
  <c r="CC250" i="1"/>
  <c r="CJ250" i="1"/>
  <c r="CD250" i="1"/>
  <c r="CD255" i="1"/>
  <c r="CC255" i="1"/>
  <c r="CJ255" i="1"/>
  <c r="CI255" i="1"/>
  <c r="CH255" i="1"/>
  <c r="CF255" i="1"/>
  <c r="CE255" i="1"/>
  <c r="CG255" i="1"/>
  <c r="CI258" i="1"/>
  <c r="CH258" i="1"/>
  <c r="CG258" i="1"/>
  <c r="CF258" i="1"/>
  <c r="CE258" i="1"/>
  <c r="CC258" i="1"/>
  <c r="CJ258" i="1"/>
  <c r="CD258" i="1"/>
  <c r="CG268" i="1"/>
  <c r="CF268" i="1"/>
  <c r="CE268" i="1"/>
  <c r="CD268" i="1"/>
  <c r="CC268" i="1"/>
  <c r="CI268" i="1"/>
  <c r="CH268" i="1"/>
  <c r="CJ268" i="1"/>
  <c r="CI274" i="1"/>
  <c r="CH274" i="1"/>
  <c r="CG274" i="1"/>
  <c r="CF274" i="1"/>
  <c r="CE274" i="1"/>
  <c r="CC274" i="1"/>
  <c r="CJ274" i="1"/>
  <c r="CD274" i="1"/>
  <c r="CF277" i="1"/>
  <c r="CE277" i="1"/>
  <c r="CD277" i="1"/>
  <c r="CC277" i="1"/>
  <c r="CJ277" i="1"/>
  <c r="CH277" i="1"/>
  <c r="CG277" i="1"/>
  <c r="CI277" i="1"/>
  <c r="CG292" i="1"/>
  <c r="CF292" i="1"/>
  <c r="CE292" i="1"/>
  <c r="CD292" i="1"/>
  <c r="CC292" i="1"/>
  <c r="CI292" i="1"/>
  <c r="CH292" i="1"/>
  <c r="CJ292" i="1"/>
  <c r="CD295" i="1"/>
  <c r="CC295" i="1"/>
  <c r="CJ295" i="1"/>
  <c r="CI295" i="1"/>
  <c r="CH295" i="1"/>
  <c r="CF295" i="1"/>
  <c r="CE295" i="1"/>
  <c r="CG295" i="1"/>
  <c r="CG300" i="1"/>
  <c r="CF300" i="1"/>
  <c r="CE300" i="1"/>
  <c r="CD300" i="1"/>
  <c r="CC300" i="1"/>
  <c r="CI300" i="1"/>
  <c r="CH300" i="1"/>
  <c r="CJ300" i="1"/>
  <c r="AC3" i="2"/>
  <c r="P3" i="16"/>
  <c r="AK3" i="2"/>
  <c r="X3" i="16"/>
  <c r="CD106" i="1"/>
  <c r="CC106" i="1"/>
  <c r="CJ106" i="1"/>
  <c r="CI106" i="1"/>
  <c r="CH106" i="1"/>
  <c r="CF106" i="1"/>
  <c r="CG106" i="1"/>
  <c r="CE106" i="1"/>
  <c r="CJ188" i="1"/>
  <c r="CI188" i="1"/>
  <c r="CH188" i="1"/>
  <c r="CG188" i="1"/>
  <c r="CF188" i="1"/>
  <c r="CE188" i="1"/>
  <c r="CD188" i="1"/>
  <c r="CC188" i="1"/>
  <c r="CI197" i="1"/>
  <c r="CH197" i="1"/>
  <c r="CG197" i="1"/>
  <c r="CF197" i="1"/>
  <c r="CE197" i="1"/>
  <c r="CD197" i="1"/>
  <c r="CC197" i="1"/>
  <c r="CJ197" i="1"/>
  <c r="CC211" i="1"/>
  <c r="CJ211" i="1"/>
  <c r="CI211" i="1"/>
  <c r="CH211" i="1"/>
  <c r="CG211" i="1"/>
  <c r="CF211" i="1"/>
  <c r="CE211" i="1"/>
  <c r="CD211" i="1"/>
  <c r="AB3" i="2"/>
  <c r="O3" i="16"/>
  <c r="CC25" i="1"/>
  <c r="CJ25" i="1"/>
  <c r="CI25" i="1"/>
  <c r="CH25" i="1"/>
  <c r="CD25" i="1"/>
  <c r="CG25" i="1"/>
  <c r="CF25" i="1"/>
  <c r="CE25" i="1"/>
  <c r="CH36" i="1"/>
  <c r="CG36" i="1"/>
  <c r="CF36" i="1"/>
  <c r="CE36" i="1"/>
  <c r="CI36" i="1"/>
  <c r="CD36" i="1"/>
  <c r="CC36" i="1"/>
  <c r="CJ36" i="1"/>
  <c r="CD56" i="1"/>
  <c r="CC56" i="1"/>
  <c r="CJ56" i="1"/>
  <c r="CI56" i="1"/>
  <c r="CH56" i="1"/>
  <c r="CG56" i="1"/>
  <c r="CF56" i="1"/>
  <c r="CE56" i="1"/>
  <c r="CI75" i="1"/>
  <c r="CH75" i="1"/>
  <c r="CG75" i="1"/>
  <c r="CF75" i="1"/>
  <c r="CJ75" i="1"/>
  <c r="CE75" i="1"/>
  <c r="CD75" i="1"/>
  <c r="CC75" i="1"/>
  <c r="CG77" i="1"/>
  <c r="CF77" i="1"/>
  <c r="CE77" i="1"/>
  <c r="CD77" i="1"/>
  <c r="CC77" i="1"/>
  <c r="CH77" i="1"/>
  <c r="CJ77" i="1"/>
  <c r="CI77" i="1"/>
  <c r="CI83" i="1"/>
  <c r="CH83" i="1"/>
  <c r="CG83" i="1"/>
  <c r="CF83" i="1"/>
  <c r="CE83" i="1"/>
  <c r="CJ83" i="1"/>
  <c r="CD83" i="1"/>
  <c r="CC83" i="1"/>
  <c r="CG85" i="1"/>
  <c r="CH85" i="1"/>
  <c r="CF85" i="1"/>
  <c r="CE85" i="1"/>
  <c r="CD85" i="1"/>
  <c r="CC85" i="1"/>
  <c r="CJ85" i="1"/>
  <c r="CI85" i="1"/>
  <c r="CD88" i="1"/>
  <c r="CC88" i="1"/>
  <c r="CJ88" i="1"/>
  <c r="CE88" i="1"/>
  <c r="CI88" i="1"/>
  <c r="CH88" i="1"/>
  <c r="CG88" i="1"/>
  <c r="CF88" i="1"/>
  <c r="CI101" i="1"/>
  <c r="CH101" i="1"/>
  <c r="CG101" i="1"/>
  <c r="CF101" i="1"/>
  <c r="CE101" i="1"/>
  <c r="CC101" i="1"/>
  <c r="CD101" i="1"/>
  <c r="CJ101" i="1"/>
  <c r="CF104" i="1"/>
  <c r="CE104" i="1"/>
  <c r="CD104" i="1"/>
  <c r="CC104" i="1"/>
  <c r="CJ104" i="1"/>
  <c r="CH104" i="1"/>
  <c r="CG104" i="1"/>
  <c r="CI104" i="1"/>
  <c r="CH110" i="1"/>
  <c r="CG110" i="1"/>
  <c r="CF110" i="1"/>
  <c r="CE110" i="1"/>
  <c r="CD110" i="1"/>
  <c r="CJ110" i="1"/>
  <c r="CI110" i="1"/>
  <c r="CC110" i="1"/>
  <c r="CI117" i="1"/>
  <c r="CH117" i="1"/>
  <c r="CG117" i="1"/>
  <c r="CF117" i="1"/>
  <c r="CE117" i="1"/>
  <c r="CC117" i="1"/>
  <c r="CJ117" i="1"/>
  <c r="CD117" i="1"/>
  <c r="CG119" i="1"/>
  <c r="CF119" i="1"/>
  <c r="CE119" i="1"/>
  <c r="CD119" i="1"/>
  <c r="CC119" i="1"/>
  <c r="CI119" i="1"/>
  <c r="CJ119" i="1"/>
  <c r="CH119" i="1"/>
  <c r="CG127" i="1"/>
  <c r="CF127" i="1"/>
  <c r="CE127" i="1"/>
  <c r="CD127" i="1"/>
  <c r="CC127" i="1"/>
  <c r="CI127" i="1"/>
  <c r="CJ127" i="1"/>
  <c r="CH127" i="1"/>
  <c r="CD130" i="1"/>
  <c r="CC130" i="1"/>
  <c r="CJ130" i="1"/>
  <c r="CI130" i="1"/>
  <c r="CH130" i="1"/>
  <c r="CF130" i="1"/>
  <c r="CG130" i="1"/>
  <c r="CE130" i="1"/>
  <c r="CG143" i="1"/>
  <c r="CF143" i="1"/>
  <c r="CE143" i="1"/>
  <c r="CD143" i="1"/>
  <c r="CC143" i="1"/>
  <c r="CI143" i="1"/>
  <c r="CH143" i="1"/>
  <c r="CJ143" i="1"/>
  <c r="CE145" i="1"/>
  <c r="CD145" i="1"/>
  <c r="CC145" i="1"/>
  <c r="CJ145" i="1"/>
  <c r="CI145" i="1"/>
  <c r="CG145" i="1"/>
  <c r="CH145" i="1"/>
  <c r="CF145" i="1"/>
  <c r="CJ148" i="1"/>
  <c r="CI148" i="1"/>
  <c r="CH148" i="1"/>
  <c r="CG148" i="1"/>
  <c r="CF148" i="1"/>
  <c r="CD148" i="1"/>
  <c r="CE148" i="1"/>
  <c r="CC148" i="1"/>
  <c r="CG151" i="1"/>
  <c r="CF151" i="1"/>
  <c r="CE151" i="1"/>
  <c r="CD151" i="1"/>
  <c r="CC151" i="1"/>
  <c r="CI151" i="1"/>
  <c r="CJ151" i="1"/>
  <c r="CH151" i="1"/>
  <c r="CG159" i="1"/>
  <c r="CF159" i="1"/>
  <c r="CE159" i="1"/>
  <c r="CD159" i="1"/>
  <c r="CC159" i="1"/>
  <c r="CI159" i="1"/>
  <c r="CJ159" i="1"/>
  <c r="CH159" i="1"/>
  <c r="CD162" i="1"/>
  <c r="CC162" i="1"/>
  <c r="CJ162" i="1"/>
  <c r="CI162" i="1"/>
  <c r="CH162" i="1"/>
  <c r="CF162" i="1"/>
  <c r="CG162" i="1"/>
  <c r="CE162" i="1"/>
  <c r="CG175" i="1"/>
  <c r="CF175" i="1"/>
  <c r="CE175" i="1"/>
  <c r="CD175" i="1"/>
  <c r="CC175" i="1"/>
  <c r="CJ175" i="1"/>
  <c r="CI175" i="1"/>
  <c r="CH175" i="1"/>
  <c r="CD178" i="1"/>
  <c r="CC178" i="1"/>
  <c r="CJ178" i="1"/>
  <c r="CI178" i="1"/>
  <c r="CH178" i="1"/>
  <c r="CG178" i="1"/>
  <c r="CF178" i="1"/>
  <c r="CE178" i="1"/>
  <c r="CJ180" i="1"/>
  <c r="CI180" i="1"/>
  <c r="CH180" i="1"/>
  <c r="CG180" i="1"/>
  <c r="CF180" i="1"/>
  <c r="CE180" i="1"/>
  <c r="CD180" i="1"/>
  <c r="CC180" i="1"/>
  <c r="CG183" i="1"/>
  <c r="CF183" i="1"/>
  <c r="CE183" i="1"/>
  <c r="CD183" i="1"/>
  <c r="CC183" i="1"/>
  <c r="CJ183" i="1"/>
  <c r="CI183" i="1"/>
  <c r="CH183" i="1"/>
  <c r="CF200" i="1"/>
  <c r="CE200" i="1"/>
  <c r="CD200" i="1"/>
  <c r="CC200" i="1"/>
  <c r="CJ200" i="1"/>
  <c r="CI200" i="1"/>
  <c r="CH200" i="1"/>
  <c r="CG200" i="1"/>
  <c r="CC203" i="1"/>
  <c r="CJ203" i="1"/>
  <c r="CI203" i="1"/>
  <c r="CH203" i="1"/>
  <c r="CG203" i="1"/>
  <c r="CF203" i="1"/>
  <c r="CE203" i="1"/>
  <c r="CD203" i="1"/>
  <c r="CE209" i="1"/>
  <c r="CD209" i="1"/>
  <c r="CC209" i="1"/>
  <c r="CJ209" i="1"/>
  <c r="CI209" i="1"/>
  <c r="CH209" i="1"/>
  <c r="CG209" i="1"/>
  <c r="CF209" i="1"/>
  <c r="CH214" i="1"/>
  <c r="CG214" i="1"/>
  <c r="CF214" i="1"/>
  <c r="CE214" i="1"/>
  <c r="CD214" i="1"/>
  <c r="CC214" i="1"/>
  <c r="CJ214" i="1"/>
  <c r="CI214" i="1"/>
  <c r="CJ228" i="1"/>
  <c r="CI228" i="1"/>
  <c r="CH228" i="1"/>
  <c r="CG228" i="1"/>
  <c r="CF228" i="1"/>
  <c r="CE228" i="1"/>
  <c r="CD228" i="1"/>
  <c r="CC228" i="1"/>
  <c r="CG236" i="1"/>
  <c r="CF236" i="1"/>
  <c r="CE236" i="1"/>
  <c r="CD236" i="1"/>
  <c r="CC236" i="1"/>
  <c r="CI236" i="1"/>
  <c r="CH236" i="1"/>
  <c r="CJ236" i="1"/>
  <c r="CF253" i="1"/>
  <c r="CE253" i="1"/>
  <c r="CD253" i="1"/>
  <c r="CC253" i="1"/>
  <c r="CJ253" i="1"/>
  <c r="CH253" i="1"/>
  <c r="CG253" i="1"/>
  <c r="CI253" i="1"/>
  <c r="CF261" i="1"/>
  <c r="CE261" i="1"/>
  <c r="CD261" i="1"/>
  <c r="CC261" i="1"/>
  <c r="CJ261" i="1"/>
  <c r="CH261" i="1"/>
  <c r="CG261" i="1"/>
  <c r="CI261" i="1"/>
  <c r="CI266" i="1"/>
  <c r="CH266" i="1"/>
  <c r="CG266" i="1"/>
  <c r="CF266" i="1"/>
  <c r="CE266" i="1"/>
  <c r="CC266" i="1"/>
  <c r="CJ266" i="1"/>
  <c r="CD266" i="1"/>
  <c r="CC272" i="1"/>
  <c r="CJ272" i="1"/>
  <c r="CI272" i="1"/>
  <c r="CH272" i="1"/>
  <c r="CG272" i="1"/>
  <c r="CE272" i="1"/>
  <c r="CD272" i="1"/>
  <c r="CF272" i="1"/>
  <c r="CC280" i="1"/>
  <c r="CJ280" i="1"/>
  <c r="CI280" i="1"/>
  <c r="CH280" i="1"/>
  <c r="CG280" i="1"/>
  <c r="CE280" i="1"/>
  <c r="CD280" i="1"/>
  <c r="CF280" i="1"/>
  <c r="CJ289" i="1"/>
  <c r="CI289" i="1"/>
  <c r="CH289" i="1"/>
  <c r="CG289" i="1"/>
  <c r="CF289" i="1"/>
  <c r="CD289" i="1"/>
  <c r="CC289" i="1"/>
  <c r="CE289" i="1"/>
  <c r="CJ116" i="1"/>
  <c r="CI116" i="1"/>
  <c r="CH116" i="1"/>
  <c r="CG116" i="1"/>
  <c r="CF116" i="1"/>
  <c r="CD116" i="1"/>
  <c r="CE116" i="1"/>
  <c r="CC116" i="1"/>
  <c r="CH142" i="1"/>
  <c r="CG142" i="1"/>
  <c r="CF142" i="1"/>
  <c r="CE142" i="1"/>
  <c r="CD142" i="1"/>
  <c r="CJ142" i="1"/>
  <c r="CI142" i="1"/>
  <c r="CC142" i="1"/>
  <c r="CG191" i="1"/>
  <c r="CF191" i="1"/>
  <c r="CE191" i="1"/>
  <c r="CD191" i="1"/>
  <c r="CC191" i="1"/>
  <c r="CJ191" i="1"/>
  <c r="CI191" i="1"/>
  <c r="CH191" i="1"/>
  <c r="O3" i="1"/>
  <c r="W3" i="1"/>
  <c r="CG13" i="1"/>
  <c r="CF13" i="1"/>
  <c r="CI13" i="1"/>
  <c r="CH13" i="1"/>
  <c r="CE13" i="1"/>
  <c r="CD13" i="1"/>
  <c r="CC13" i="1"/>
  <c r="CJ13" i="1"/>
  <c r="CI19" i="1"/>
  <c r="CH19" i="1"/>
  <c r="CG19" i="1"/>
  <c r="CJ19" i="1"/>
  <c r="CF19" i="1"/>
  <c r="CE19" i="1"/>
  <c r="CD19" i="1"/>
  <c r="CC19" i="1"/>
  <c r="CG21" i="1"/>
  <c r="CH21" i="1"/>
  <c r="CF21" i="1"/>
  <c r="CE21" i="1"/>
  <c r="CD21" i="1"/>
  <c r="CC21" i="1"/>
  <c r="CJ21" i="1"/>
  <c r="CI21" i="1"/>
  <c r="CE23" i="1"/>
  <c r="CD23" i="1"/>
  <c r="CC23" i="1"/>
  <c r="CJ23" i="1"/>
  <c r="CI23" i="1"/>
  <c r="CF23" i="1"/>
  <c r="CH23" i="1"/>
  <c r="CG23" i="1"/>
  <c r="CG45" i="1"/>
  <c r="CF45" i="1"/>
  <c r="CE45" i="1"/>
  <c r="CD45" i="1"/>
  <c r="CH45" i="1"/>
  <c r="CC45" i="1"/>
  <c r="CJ45" i="1"/>
  <c r="CI45" i="1"/>
  <c r="CD48" i="1"/>
  <c r="CE48" i="1"/>
  <c r="CC48" i="1"/>
  <c r="CJ48" i="1"/>
  <c r="CI48" i="1"/>
  <c r="CH48" i="1"/>
  <c r="CG48" i="1"/>
  <c r="CF48" i="1"/>
  <c r="CI59" i="1"/>
  <c r="CH59" i="1"/>
  <c r="CG59" i="1"/>
  <c r="CF59" i="1"/>
  <c r="CJ59" i="1"/>
  <c r="CE59" i="1"/>
  <c r="CD59" i="1"/>
  <c r="CC59" i="1"/>
  <c r="CE71" i="1"/>
  <c r="CD71" i="1"/>
  <c r="CC71" i="1"/>
  <c r="CJ71" i="1"/>
  <c r="CI71" i="1"/>
  <c r="CH71" i="1"/>
  <c r="CF71" i="1"/>
  <c r="CG71" i="1"/>
  <c r="CC73" i="1"/>
  <c r="CJ73" i="1"/>
  <c r="CI73" i="1"/>
  <c r="CD73" i="1"/>
  <c r="CH73" i="1"/>
  <c r="CG73" i="1"/>
  <c r="CF73" i="1"/>
  <c r="CE73" i="1"/>
  <c r="CC81" i="1"/>
  <c r="CJ81" i="1"/>
  <c r="CI81" i="1"/>
  <c r="CH81" i="1"/>
  <c r="CG81" i="1"/>
  <c r="CF81" i="1"/>
  <c r="CE81" i="1"/>
  <c r="CD81" i="1"/>
  <c r="CG93" i="1"/>
  <c r="CF93" i="1"/>
  <c r="CE93" i="1"/>
  <c r="CD93" i="1"/>
  <c r="CC93" i="1"/>
  <c r="CJ93" i="1"/>
  <c r="CH93" i="1"/>
  <c r="CI93" i="1"/>
  <c r="CD96" i="1"/>
  <c r="CC96" i="1"/>
  <c r="CJ96" i="1"/>
  <c r="CI96" i="1"/>
  <c r="CH96" i="1"/>
  <c r="CE96" i="1"/>
  <c r="CG96" i="1"/>
  <c r="CF96" i="1"/>
  <c r="CC107" i="1"/>
  <c r="CJ107" i="1"/>
  <c r="CI107" i="1"/>
  <c r="CH107" i="1"/>
  <c r="CG107" i="1"/>
  <c r="CE107" i="1"/>
  <c r="CF107" i="1"/>
  <c r="CD107" i="1"/>
  <c r="CD122" i="1"/>
  <c r="CC122" i="1"/>
  <c r="CJ122" i="1"/>
  <c r="CI122" i="1"/>
  <c r="CH122" i="1"/>
  <c r="CF122" i="1"/>
  <c r="CE122" i="1"/>
  <c r="CG122" i="1"/>
  <c r="CI133" i="1"/>
  <c r="CH133" i="1"/>
  <c r="CG133" i="1"/>
  <c r="CF133" i="1"/>
  <c r="CE133" i="1"/>
  <c r="CC133" i="1"/>
  <c r="CD133" i="1"/>
  <c r="CJ133" i="1"/>
  <c r="CD138" i="1"/>
  <c r="CC138" i="1"/>
  <c r="CJ138" i="1"/>
  <c r="CI138" i="1"/>
  <c r="CH138" i="1"/>
  <c r="CF138" i="1"/>
  <c r="CG138" i="1"/>
  <c r="CE138" i="1"/>
  <c r="CJ140" i="1"/>
  <c r="CI140" i="1"/>
  <c r="CH140" i="1"/>
  <c r="CG140" i="1"/>
  <c r="CF140" i="1"/>
  <c r="CD140" i="1"/>
  <c r="CC140" i="1"/>
  <c r="CE140" i="1"/>
  <c r="CD154" i="1"/>
  <c r="CC154" i="1"/>
  <c r="CJ154" i="1"/>
  <c r="CI154" i="1"/>
  <c r="CH154" i="1"/>
  <c r="CF154" i="1"/>
  <c r="CE154" i="1"/>
  <c r="CG154" i="1"/>
  <c r="CI173" i="1"/>
  <c r="CH173" i="1"/>
  <c r="CG173" i="1"/>
  <c r="CF173" i="1"/>
  <c r="CE173" i="1"/>
  <c r="CD173" i="1"/>
  <c r="CC173" i="1"/>
  <c r="CJ173" i="1"/>
  <c r="CC195" i="1"/>
  <c r="CJ195" i="1"/>
  <c r="CI195" i="1"/>
  <c r="CH195" i="1"/>
  <c r="CG195" i="1"/>
  <c r="CF195" i="1"/>
  <c r="CE195" i="1"/>
  <c r="CD195" i="1"/>
  <c r="CH198" i="1"/>
  <c r="CG198" i="1"/>
  <c r="CF198" i="1"/>
  <c r="CE198" i="1"/>
  <c r="CD198" i="1"/>
  <c r="CC198" i="1"/>
  <c r="CJ198" i="1"/>
  <c r="CI198" i="1"/>
  <c r="CH206" i="1"/>
  <c r="CG206" i="1"/>
  <c r="CF206" i="1"/>
  <c r="CE206" i="1"/>
  <c r="CD206" i="1"/>
  <c r="CC206" i="1"/>
  <c r="CJ206" i="1"/>
  <c r="CI206" i="1"/>
  <c r="CJ212" i="1"/>
  <c r="CI212" i="1"/>
  <c r="CH212" i="1"/>
  <c r="CG212" i="1"/>
  <c r="CF212" i="1"/>
  <c r="CE212" i="1"/>
  <c r="CD212" i="1"/>
  <c r="CC212" i="1"/>
  <c r="CF245" i="1"/>
  <c r="CE245" i="1"/>
  <c r="CD245" i="1"/>
  <c r="CC245" i="1"/>
  <c r="CJ245" i="1"/>
  <c r="CH245" i="1"/>
  <c r="CG245" i="1"/>
  <c r="CI245" i="1"/>
  <c r="CC264" i="1"/>
  <c r="CJ264" i="1"/>
  <c r="CI264" i="1"/>
  <c r="CH264" i="1"/>
  <c r="CG264" i="1"/>
  <c r="CE264" i="1"/>
  <c r="CD264" i="1"/>
  <c r="CF264" i="1"/>
  <c r="CH283" i="1"/>
  <c r="CG283" i="1"/>
  <c r="CF283" i="1"/>
  <c r="CE283" i="1"/>
  <c r="CD283" i="1"/>
  <c r="CJ283" i="1"/>
  <c r="CI283" i="1"/>
  <c r="CC283" i="1"/>
  <c r="CE286" i="1"/>
  <c r="CD286" i="1"/>
  <c r="CC286" i="1"/>
  <c r="CJ286" i="1"/>
  <c r="CI286" i="1"/>
  <c r="CG286" i="1"/>
  <c r="CF286" i="1"/>
  <c r="CH286" i="1"/>
  <c r="CI298" i="1"/>
  <c r="CH298" i="1"/>
  <c r="CG298" i="1"/>
  <c r="CF298" i="1"/>
  <c r="CE298" i="1"/>
  <c r="CC298" i="1"/>
  <c r="CJ298" i="1"/>
  <c r="CD298" i="1"/>
  <c r="CD303" i="1"/>
  <c r="CC303" i="1"/>
  <c r="CJ303" i="1"/>
  <c r="CI303" i="1"/>
  <c r="CH303" i="1"/>
  <c r="CF303" i="1"/>
  <c r="CE303" i="1"/>
  <c r="CG303" i="1"/>
  <c r="AE3" i="2"/>
  <c r="R3" i="16"/>
  <c r="BY4" i="2"/>
  <c r="Z3" i="16"/>
  <c r="CI35" i="1"/>
  <c r="CJ35" i="1"/>
  <c r="CH35" i="1"/>
  <c r="CG35" i="1"/>
  <c r="CF35" i="1"/>
  <c r="CE35" i="1"/>
  <c r="CD35" i="1"/>
  <c r="CC35" i="1"/>
  <c r="CJ58" i="1"/>
  <c r="CC58" i="1"/>
  <c r="CI58" i="1"/>
  <c r="CH58" i="1"/>
  <c r="CG58" i="1"/>
  <c r="CF58" i="1"/>
  <c r="CE58" i="1"/>
  <c r="CD58" i="1"/>
  <c r="CE121" i="1"/>
  <c r="CD121" i="1"/>
  <c r="CC121" i="1"/>
  <c r="CJ121" i="1"/>
  <c r="CI121" i="1"/>
  <c r="CG121" i="1"/>
  <c r="CH121" i="1"/>
  <c r="CF121" i="1"/>
  <c r="CE153" i="1"/>
  <c r="CD153" i="1"/>
  <c r="CC153" i="1"/>
  <c r="CJ153" i="1"/>
  <c r="CI153" i="1"/>
  <c r="CG153" i="1"/>
  <c r="CH153" i="1"/>
  <c r="CF153" i="1"/>
  <c r="CH158" i="1"/>
  <c r="CG158" i="1"/>
  <c r="CF158" i="1"/>
  <c r="CE158" i="1"/>
  <c r="CD158" i="1"/>
  <c r="CJ158" i="1"/>
  <c r="CC158" i="1"/>
  <c r="CI158" i="1"/>
  <c r="CI213" i="1"/>
  <c r="CH213" i="1"/>
  <c r="CG213" i="1"/>
  <c r="CF213" i="1"/>
  <c r="CE213" i="1"/>
  <c r="CD213" i="1"/>
  <c r="CC213" i="1"/>
  <c r="CJ213" i="1"/>
  <c r="CG252" i="1"/>
  <c r="CF252" i="1"/>
  <c r="CE252" i="1"/>
  <c r="CD252" i="1"/>
  <c r="CC252" i="1"/>
  <c r="CI252" i="1"/>
  <c r="CH252" i="1"/>
  <c r="CJ252" i="1"/>
  <c r="CG260" i="1"/>
  <c r="CF260" i="1"/>
  <c r="CE260" i="1"/>
  <c r="CD260" i="1"/>
  <c r="CC260" i="1"/>
  <c r="CI260" i="1"/>
  <c r="CH260" i="1"/>
  <c r="CJ260" i="1"/>
  <c r="CD271" i="1"/>
  <c r="CC271" i="1"/>
  <c r="CJ271" i="1"/>
  <c r="CI271" i="1"/>
  <c r="CH271" i="1"/>
  <c r="CF271" i="1"/>
  <c r="CE271" i="1"/>
  <c r="CG271" i="1"/>
  <c r="CF285" i="1"/>
  <c r="CE285" i="1"/>
  <c r="CD285" i="1"/>
  <c r="CC285" i="1"/>
  <c r="CJ285" i="1"/>
  <c r="CH285" i="1"/>
  <c r="CG285" i="1"/>
  <c r="CI285" i="1"/>
  <c r="CD16" i="1"/>
  <c r="CC16" i="1"/>
  <c r="CJ16" i="1"/>
  <c r="CI16" i="1"/>
  <c r="CH16" i="1"/>
  <c r="CE16" i="1"/>
  <c r="CG16" i="1"/>
  <c r="CF16" i="1"/>
  <c r="CH28" i="1"/>
  <c r="CI28" i="1"/>
  <c r="CG28" i="1"/>
  <c r="CF28" i="1"/>
  <c r="CE28" i="1"/>
  <c r="CD28" i="1"/>
  <c r="CC28" i="1"/>
  <c r="CJ28" i="1"/>
  <c r="CC33" i="1"/>
  <c r="CJ33" i="1"/>
  <c r="CD33" i="1"/>
  <c r="CI33" i="1"/>
  <c r="CH33" i="1"/>
  <c r="CG33" i="1"/>
  <c r="CF33" i="1"/>
  <c r="CE33" i="1"/>
  <c r="CG37" i="1"/>
  <c r="CF37" i="1"/>
  <c r="CE37" i="1"/>
  <c r="CD37" i="1"/>
  <c r="CC37" i="1"/>
  <c r="CJ37" i="1"/>
  <c r="CH37" i="1"/>
  <c r="CI37" i="1"/>
  <c r="CJ42" i="1"/>
  <c r="CC42" i="1"/>
  <c r="CI42" i="1"/>
  <c r="CH42" i="1"/>
  <c r="CG42" i="1"/>
  <c r="CF42" i="1"/>
  <c r="CE42" i="1"/>
  <c r="CD42" i="1"/>
  <c r="CI51" i="1"/>
  <c r="CJ51" i="1"/>
  <c r="CH51" i="1"/>
  <c r="CG51" i="1"/>
  <c r="CF51" i="1"/>
  <c r="CE51" i="1"/>
  <c r="CD51" i="1"/>
  <c r="CC51" i="1"/>
  <c r="CF54" i="1"/>
  <c r="CE54" i="1"/>
  <c r="CD54" i="1"/>
  <c r="CC54" i="1"/>
  <c r="CJ54" i="1"/>
  <c r="CI54" i="1"/>
  <c r="CG54" i="1"/>
  <c r="CH54" i="1"/>
  <c r="CF62" i="1"/>
  <c r="CE62" i="1"/>
  <c r="CD62" i="1"/>
  <c r="CG62" i="1"/>
  <c r="CC62" i="1"/>
  <c r="CJ62" i="1"/>
  <c r="CI62" i="1"/>
  <c r="CH62" i="1"/>
  <c r="CC65" i="1"/>
  <c r="CJ65" i="1"/>
  <c r="CI65" i="1"/>
  <c r="CH65" i="1"/>
  <c r="CG65" i="1"/>
  <c r="CF65" i="1"/>
  <c r="CE65" i="1"/>
  <c r="CD65" i="1"/>
  <c r="CF78" i="1"/>
  <c r="CG78" i="1"/>
  <c r="CE78" i="1"/>
  <c r="CD78" i="1"/>
  <c r="CC78" i="1"/>
  <c r="CJ78" i="1"/>
  <c r="CI78" i="1"/>
  <c r="CH78" i="1"/>
  <c r="CI91" i="1"/>
  <c r="CH91" i="1"/>
  <c r="CG91" i="1"/>
  <c r="CF91" i="1"/>
  <c r="CJ91" i="1"/>
  <c r="CE91" i="1"/>
  <c r="CD91" i="1"/>
  <c r="CC91" i="1"/>
  <c r="CC99" i="1"/>
  <c r="CJ99" i="1"/>
  <c r="CI99" i="1"/>
  <c r="CH99" i="1"/>
  <c r="CG99" i="1"/>
  <c r="CE99" i="1"/>
  <c r="CF99" i="1"/>
  <c r="CD99" i="1"/>
  <c r="CE105" i="1"/>
  <c r="CD105" i="1"/>
  <c r="CC105" i="1"/>
  <c r="CJ105" i="1"/>
  <c r="CI105" i="1"/>
  <c r="CG105" i="1"/>
  <c r="CH105" i="1"/>
  <c r="CF105" i="1"/>
  <c r="CG111" i="1"/>
  <c r="CF111" i="1"/>
  <c r="CE111" i="1"/>
  <c r="CD111" i="1"/>
  <c r="CC111" i="1"/>
  <c r="CI111" i="1"/>
  <c r="CH111" i="1"/>
  <c r="CJ111" i="1"/>
  <c r="CD114" i="1"/>
  <c r="CC114" i="1"/>
  <c r="CJ114" i="1"/>
  <c r="CI114" i="1"/>
  <c r="CH114" i="1"/>
  <c r="CF114" i="1"/>
  <c r="CG114" i="1"/>
  <c r="CE114" i="1"/>
  <c r="CF120" i="1"/>
  <c r="CE120" i="1"/>
  <c r="CD120" i="1"/>
  <c r="CC120" i="1"/>
  <c r="CJ120" i="1"/>
  <c r="CH120" i="1"/>
  <c r="CI120" i="1"/>
  <c r="CG120" i="1"/>
  <c r="CI125" i="1"/>
  <c r="CH125" i="1"/>
  <c r="CG125" i="1"/>
  <c r="CF125" i="1"/>
  <c r="CE125" i="1"/>
  <c r="CC125" i="1"/>
  <c r="CJ125" i="1"/>
  <c r="CD125" i="1"/>
  <c r="CF128" i="1"/>
  <c r="CE128" i="1"/>
  <c r="CD128" i="1"/>
  <c r="CC128" i="1"/>
  <c r="CJ128" i="1"/>
  <c r="CH128" i="1"/>
  <c r="CI128" i="1"/>
  <c r="CG128" i="1"/>
  <c r="CC131" i="1"/>
  <c r="CJ131" i="1"/>
  <c r="CI131" i="1"/>
  <c r="CH131" i="1"/>
  <c r="CG131" i="1"/>
  <c r="CE131" i="1"/>
  <c r="CF131" i="1"/>
  <c r="CD131" i="1"/>
  <c r="CI149" i="1"/>
  <c r="CH149" i="1"/>
  <c r="CG149" i="1"/>
  <c r="CF149" i="1"/>
  <c r="CE149" i="1"/>
  <c r="CC149" i="1"/>
  <c r="CJ149" i="1"/>
  <c r="CD149" i="1"/>
  <c r="CI157" i="1"/>
  <c r="CH157" i="1"/>
  <c r="CG157" i="1"/>
  <c r="CF157" i="1"/>
  <c r="CE157" i="1"/>
  <c r="CC157" i="1"/>
  <c r="CJ157" i="1"/>
  <c r="CD157" i="1"/>
  <c r="CI165" i="1"/>
  <c r="CH165" i="1"/>
  <c r="CG165" i="1"/>
  <c r="CF165" i="1"/>
  <c r="CE165" i="1"/>
  <c r="CD165" i="1"/>
  <c r="CC165" i="1"/>
  <c r="CJ165" i="1"/>
  <c r="CI181" i="1"/>
  <c r="CH181" i="1"/>
  <c r="CG181" i="1"/>
  <c r="CF181" i="1"/>
  <c r="CE181" i="1"/>
  <c r="CD181" i="1"/>
  <c r="CC181" i="1"/>
  <c r="CJ181" i="1"/>
  <c r="CI189" i="1"/>
  <c r="CH189" i="1"/>
  <c r="CG189" i="1"/>
  <c r="CF189" i="1"/>
  <c r="CE189" i="1"/>
  <c r="CD189" i="1"/>
  <c r="CC189" i="1"/>
  <c r="CJ189" i="1"/>
  <c r="CF192" i="1"/>
  <c r="CE192" i="1"/>
  <c r="CD192" i="1"/>
  <c r="CC192" i="1"/>
  <c r="CJ192" i="1"/>
  <c r="CI192" i="1"/>
  <c r="CH192" i="1"/>
  <c r="CG192" i="1"/>
  <c r="CG223" i="1"/>
  <c r="CF223" i="1"/>
  <c r="CE223" i="1"/>
  <c r="CD223" i="1"/>
  <c r="CC223" i="1"/>
  <c r="CJ223" i="1"/>
  <c r="CI223" i="1"/>
  <c r="CH223" i="1"/>
  <c r="CD231" i="1"/>
  <c r="CC231" i="1"/>
  <c r="CJ231" i="1"/>
  <c r="CI231" i="1"/>
  <c r="CH231" i="1"/>
  <c r="CF231" i="1"/>
  <c r="CE231" i="1"/>
  <c r="CG231" i="1"/>
  <c r="CI242" i="1"/>
  <c r="CH242" i="1"/>
  <c r="CG242" i="1"/>
  <c r="CF242" i="1"/>
  <c r="CE242" i="1"/>
  <c r="CC242" i="1"/>
  <c r="CJ242" i="1"/>
  <c r="CD242" i="1"/>
  <c r="CC248" i="1"/>
  <c r="CJ248" i="1"/>
  <c r="CI248" i="1"/>
  <c r="CH248" i="1"/>
  <c r="CG248" i="1"/>
  <c r="CE248" i="1"/>
  <c r="CD248" i="1"/>
  <c r="CF248" i="1"/>
  <c r="CC256" i="1"/>
  <c r="CJ256" i="1"/>
  <c r="CI256" i="1"/>
  <c r="CH256" i="1"/>
  <c r="CG256" i="1"/>
  <c r="CE256" i="1"/>
  <c r="CD256" i="1"/>
  <c r="CF256" i="1"/>
  <c r="CF269" i="1"/>
  <c r="CE269" i="1"/>
  <c r="CD269" i="1"/>
  <c r="CC269" i="1"/>
  <c r="CJ269" i="1"/>
  <c r="CH269" i="1"/>
  <c r="CG269" i="1"/>
  <c r="CI269" i="1"/>
  <c r="CJ273" i="1"/>
  <c r="CI273" i="1"/>
  <c r="CH273" i="1"/>
  <c r="CG273" i="1"/>
  <c r="CF273" i="1"/>
  <c r="CD273" i="1"/>
  <c r="CC273" i="1"/>
  <c r="CE273" i="1"/>
  <c r="CH275" i="1"/>
  <c r="CG275" i="1"/>
  <c r="CF275" i="1"/>
  <c r="CE275" i="1"/>
  <c r="CD275" i="1"/>
  <c r="CJ275" i="1"/>
  <c r="CI275" i="1"/>
  <c r="CC275" i="1"/>
  <c r="CC296" i="1"/>
  <c r="CJ296" i="1"/>
  <c r="CI296" i="1"/>
  <c r="CH296" i="1"/>
  <c r="CG296" i="1"/>
  <c r="CE296" i="1"/>
  <c r="CD296" i="1"/>
  <c r="CF296" i="1"/>
  <c r="CF301" i="1"/>
  <c r="CE301" i="1"/>
  <c r="CD301" i="1"/>
  <c r="CC301" i="1"/>
  <c r="CJ301" i="1"/>
  <c r="CH301" i="1"/>
  <c r="CG301" i="1"/>
  <c r="CI301" i="1"/>
  <c r="AD3" i="2"/>
  <c r="CE7" i="1"/>
  <c r="CD7" i="1"/>
  <c r="CC7" i="1"/>
  <c r="CJ7" i="1"/>
  <c r="CI7" i="1"/>
  <c r="CH7" i="1"/>
  <c r="CG7" i="1"/>
  <c r="CF7" i="1"/>
  <c r="CE113" i="1"/>
  <c r="CD113" i="1"/>
  <c r="CC113" i="1"/>
  <c r="CJ113" i="1"/>
  <c r="CI113" i="1"/>
  <c r="CG113" i="1"/>
  <c r="CH113" i="1"/>
  <c r="CF113" i="1"/>
  <c r="CE137" i="1"/>
  <c r="CD137" i="1"/>
  <c r="CC137" i="1"/>
  <c r="CJ137" i="1"/>
  <c r="CI137" i="1"/>
  <c r="CG137" i="1"/>
  <c r="CH137" i="1"/>
  <c r="CF137" i="1"/>
  <c r="CJ156" i="1"/>
  <c r="CI156" i="1"/>
  <c r="CH156" i="1"/>
  <c r="CG156" i="1"/>
  <c r="CF156" i="1"/>
  <c r="CD156" i="1"/>
  <c r="CE156" i="1"/>
  <c r="CC156" i="1"/>
  <c r="CD202" i="1"/>
  <c r="CC202" i="1"/>
  <c r="CJ202" i="1"/>
  <c r="CI202" i="1"/>
  <c r="CH202" i="1"/>
  <c r="CG202" i="1"/>
  <c r="CF202" i="1"/>
  <c r="CE202" i="1"/>
  <c r="CD8" i="1"/>
  <c r="CC8" i="1"/>
  <c r="CJ8" i="1"/>
  <c r="CI8" i="1"/>
  <c r="CH8" i="1"/>
  <c r="CE8" i="1"/>
  <c r="CG8" i="1"/>
  <c r="CF8" i="1"/>
  <c r="CI11" i="1"/>
  <c r="CH11" i="1"/>
  <c r="CG11" i="1"/>
  <c r="CC11" i="1"/>
  <c r="CJ11" i="1"/>
  <c r="CF11" i="1"/>
  <c r="CE11" i="1"/>
  <c r="CD11" i="1"/>
  <c r="CH20" i="1"/>
  <c r="CG20" i="1"/>
  <c r="CI20" i="1"/>
  <c r="CF20" i="1"/>
  <c r="CE20" i="1"/>
  <c r="CD20" i="1"/>
  <c r="CC20" i="1"/>
  <c r="CJ20" i="1"/>
  <c r="CJ26" i="1"/>
  <c r="CI26" i="1"/>
  <c r="CH26" i="1"/>
  <c r="CG26" i="1"/>
  <c r="CF26" i="1"/>
  <c r="CE26" i="1"/>
  <c r="CD26" i="1"/>
  <c r="CC26" i="1"/>
  <c r="CF30" i="1"/>
  <c r="CE30" i="1"/>
  <c r="CD30" i="1"/>
  <c r="CC30" i="1"/>
  <c r="CG30" i="1"/>
  <c r="CJ30" i="1"/>
  <c r="CI30" i="1"/>
  <c r="CH30" i="1"/>
  <c r="CD40" i="1"/>
  <c r="CC40" i="1"/>
  <c r="CJ40" i="1"/>
  <c r="CI40" i="1"/>
  <c r="CH40" i="1"/>
  <c r="CG40" i="1"/>
  <c r="CF40" i="1"/>
  <c r="CE40" i="1"/>
  <c r="CC57" i="1"/>
  <c r="CJ57" i="1"/>
  <c r="CI57" i="1"/>
  <c r="CD57" i="1"/>
  <c r="CH57" i="1"/>
  <c r="CG57" i="1"/>
  <c r="CF57" i="1"/>
  <c r="CE57" i="1"/>
  <c r="CG69" i="1"/>
  <c r="CF69" i="1"/>
  <c r="CE69" i="1"/>
  <c r="CH69" i="1"/>
  <c r="CD69" i="1"/>
  <c r="CC69" i="1"/>
  <c r="CJ69" i="1"/>
  <c r="CI69" i="1"/>
  <c r="CH84" i="1"/>
  <c r="CG84" i="1"/>
  <c r="CF84" i="1"/>
  <c r="CE84" i="1"/>
  <c r="CI84" i="1"/>
  <c r="CD84" i="1"/>
  <c r="CC84" i="1"/>
  <c r="CJ84" i="1"/>
  <c r="CF86" i="1"/>
  <c r="CE86" i="1"/>
  <c r="CD86" i="1"/>
  <c r="CC86" i="1"/>
  <c r="CG86" i="1"/>
  <c r="CJ86" i="1"/>
  <c r="CI86" i="1"/>
  <c r="CH86" i="1"/>
  <c r="CC89" i="1"/>
  <c r="CJ89" i="1"/>
  <c r="CI89" i="1"/>
  <c r="CH89" i="1"/>
  <c r="CG89" i="1"/>
  <c r="CD89" i="1"/>
  <c r="CF89" i="1"/>
  <c r="CE89" i="1"/>
  <c r="CE97" i="1"/>
  <c r="CC97" i="1"/>
  <c r="CJ97" i="1"/>
  <c r="CI97" i="1"/>
  <c r="CG97" i="1"/>
  <c r="CF97" i="1"/>
  <c r="CD97" i="1"/>
  <c r="CH97" i="1"/>
  <c r="CH102" i="1"/>
  <c r="CG102" i="1"/>
  <c r="CF102" i="1"/>
  <c r="CE102" i="1"/>
  <c r="CD102" i="1"/>
  <c r="CJ102" i="1"/>
  <c r="CI102" i="1"/>
  <c r="CC102" i="1"/>
  <c r="CJ108" i="1"/>
  <c r="CI108" i="1"/>
  <c r="CH108" i="1"/>
  <c r="CG108" i="1"/>
  <c r="CF108" i="1"/>
  <c r="CD108" i="1"/>
  <c r="CC108" i="1"/>
  <c r="CE108" i="1"/>
  <c r="CF136" i="1"/>
  <c r="CE136" i="1"/>
  <c r="CD136" i="1"/>
  <c r="CC136" i="1"/>
  <c r="CJ136" i="1"/>
  <c r="CH136" i="1"/>
  <c r="CG136" i="1"/>
  <c r="CI136" i="1"/>
  <c r="CD146" i="1"/>
  <c r="CC146" i="1"/>
  <c r="CJ146" i="1"/>
  <c r="CI146" i="1"/>
  <c r="CH146" i="1"/>
  <c r="CF146" i="1"/>
  <c r="CG146" i="1"/>
  <c r="CE146" i="1"/>
  <c r="CF152" i="1"/>
  <c r="CE152" i="1"/>
  <c r="CD152" i="1"/>
  <c r="CC152" i="1"/>
  <c r="CJ152" i="1"/>
  <c r="CH152" i="1"/>
  <c r="CI152" i="1"/>
  <c r="CG152" i="1"/>
  <c r="CC155" i="1"/>
  <c r="CJ155" i="1"/>
  <c r="CI155" i="1"/>
  <c r="CH155" i="1"/>
  <c r="CG155" i="1"/>
  <c r="CE155" i="1"/>
  <c r="CF155" i="1"/>
  <c r="CD155" i="1"/>
  <c r="CF160" i="1"/>
  <c r="CE160" i="1"/>
  <c r="CD160" i="1"/>
  <c r="CC160" i="1"/>
  <c r="CJ160" i="1"/>
  <c r="CH160" i="1"/>
  <c r="CI160" i="1"/>
  <c r="CG160" i="1"/>
  <c r="CF168" i="1"/>
  <c r="CE168" i="1"/>
  <c r="CD168" i="1"/>
  <c r="CC168" i="1"/>
  <c r="CJ168" i="1"/>
  <c r="CI168" i="1"/>
  <c r="CH168" i="1"/>
  <c r="CG168" i="1"/>
  <c r="CC171" i="1"/>
  <c r="CJ171" i="1"/>
  <c r="CI171" i="1"/>
  <c r="CH171" i="1"/>
  <c r="CG171" i="1"/>
  <c r="CF171" i="1"/>
  <c r="CE171" i="1"/>
  <c r="CD171" i="1"/>
  <c r="CF176" i="1"/>
  <c r="CE176" i="1"/>
  <c r="CD176" i="1"/>
  <c r="CC176" i="1"/>
  <c r="CJ176" i="1"/>
  <c r="CI176" i="1"/>
  <c r="CH176" i="1"/>
  <c r="CG176" i="1"/>
  <c r="CF184" i="1"/>
  <c r="CE184" i="1"/>
  <c r="CD184" i="1"/>
  <c r="CC184" i="1"/>
  <c r="CJ184" i="1"/>
  <c r="CI184" i="1"/>
  <c r="CH184" i="1"/>
  <c r="CG184" i="1"/>
  <c r="CJ196" i="1"/>
  <c r="CI196" i="1"/>
  <c r="CH196" i="1"/>
  <c r="CG196" i="1"/>
  <c r="CF196" i="1"/>
  <c r="CE196" i="1"/>
  <c r="CD196" i="1"/>
  <c r="CC196" i="1"/>
  <c r="CE201" i="1"/>
  <c r="CD201" i="1"/>
  <c r="CC201" i="1"/>
  <c r="CJ201" i="1"/>
  <c r="CI201" i="1"/>
  <c r="CH201" i="1"/>
  <c r="CG201" i="1"/>
  <c r="CF201" i="1"/>
  <c r="CJ204" i="1"/>
  <c r="CI204" i="1"/>
  <c r="CH204" i="1"/>
  <c r="CG204" i="1"/>
  <c r="CF204" i="1"/>
  <c r="CE204" i="1"/>
  <c r="CD204" i="1"/>
  <c r="CC204" i="1"/>
  <c r="CG207" i="1"/>
  <c r="CF207" i="1"/>
  <c r="CE207" i="1"/>
  <c r="CD207" i="1"/>
  <c r="CC207" i="1"/>
  <c r="CJ207" i="1"/>
  <c r="CI207" i="1"/>
  <c r="CH207" i="1"/>
  <c r="CG215" i="1"/>
  <c r="CF215" i="1"/>
  <c r="CE215" i="1"/>
  <c r="CD215" i="1"/>
  <c r="CC215" i="1"/>
  <c r="CJ215" i="1"/>
  <c r="CI215" i="1"/>
  <c r="CH215" i="1"/>
  <c r="CD218" i="1"/>
  <c r="CC218" i="1"/>
  <c r="CJ218" i="1"/>
  <c r="CI218" i="1"/>
  <c r="CH218" i="1"/>
  <c r="CG218" i="1"/>
  <c r="CF218" i="1"/>
  <c r="CE218" i="1"/>
  <c r="CD226" i="1"/>
  <c r="CC226" i="1"/>
  <c r="CJ226" i="1"/>
  <c r="CI226" i="1"/>
  <c r="CH226" i="1"/>
  <c r="CG226" i="1"/>
  <c r="CF226" i="1"/>
  <c r="CE226" i="1"/>
  <c r="CI234" i="1"/>
  <c r="CH234" i="1"/>
  <c r="CG234" i="1"/>
  <c r="CF234" i="1"/>
  <c r="CE234" i="1"/>
  <c r="CC234" i="1"/>
  <c r="CJ234" i="1"/>
  <c r="CD234" i="1"/>
  <c r="CD239" i="1"/>
  <c r="CC239" i="1"/>
  <c r="CJ239" i="1"/>
  <c r="CI239" i="1"/>
  <c r="CH239" i="1"/>
  <c r="CF239" i="1"/>
  <c r="CE239" i="1"/>
  <c r="CG239" i="1"/>
  <c r="CE246" i="1"/>
  <c r="CD246" i="1"/>
  <c r="CC246" i="1"/>
  <c r="CJ246" i="1"/>
  <c r="CI246" i="1"/>
  <c r="CG246" i="1"/>
  <c r="CF246" i="1"/>
  <c r="CH246" i="1"/>
  <c r="CE254" i="1"/>
  <c r="CD254" i="1"/>
  <c r="CC254" i="1"/>
  <c r="CJ254" i="1"/>
  <c r="CI254" i="1"/>
  <c r="CG254" i="1"/>
  <c r="CF254" i="1"/>
  <c r="CH254" i="1"/>
  <c r="CE278" i="1"/>
  <c r="CD278" i="1"/>
  <c r="CC278" i="1"/>
  <c r="CJ278" i="1"/>
  <c r="CI278" i="1"/>
  <c r="CG278" i="1"/>
  <c r="CF278" i="1"/>
  <c r="CH278" i="1"/>
  <c r="CJ281" i="1"/>
  <c r="CI281" i="1"/>
  <c r="CH281" i="1"/>
  <c r="CG281" i="1"/>
  <c r="CF281" i="1"/>
  <c r="CD281" i="1"/>
  <c r="CC281" i="1"/>
  <c r="CE281" i="1"/>
  <c r="CG284" i="1"/>
  <c r="CF284" i="1"/>
  <c r="CE284" i="1"/>
  <c r="CD284" i="1"/>
  <c r="CC284" i="1"/>
  <c r="CI284" i="1"/>
  <c r="CH284" i="1"/>
  <c r="CJ284" i="1"/>
  <c r="CD287" i="1"/>
  <c r="CC287" i="1"/>
  <c r="CJ287" i="1"/>
  <c r="CI287" i="1"/>
  <c r="CH287" i="1"/>
  <c r="CF287" i="1"/>
  <c r="CE287" i="1"/>
  <c r="CG287" i="1"/>
  <c r="CI290" i="1"/>
  <c r="CH290" i="1"/>
  <c r="CG290" i="1"/>
  <c r="CF290" i="1"/>
  <c r="CE290" i="1"/>
  <c r="CC290" i="1"/>
  <c r="CJ290" i="1"/>
  <c r="CD290" i="1"/>
  <c r="CF293" i="1"/>
  <c r="CE293" i="1"/>
  <c r="CD293" i="1"/>
  <c r="CC293" i="1"/>
  <c r="CJ293" i="1"/>
  <c r="CH293" i="1"/>
  <c r="CG293" i="1"/>
  <c r="CI293" i="1"/>
  <c r="CC304" i="1"/>
  <c r="CJ304" i="1"/>
  <c r="CI304" i="1"/>
  <c r="CH304" i="1"/>
  <c r="CG304" i="1"/>
  <c r="CE304" i="1"/>
  <c r="CD304" i="1"/>
  <c r="CF304" i="1"/>
  <c r="AG3" i="2"/>
  <c r="T3" i="16"/>
  <c r="AF3" i="2"/>
  <c r="CF6" i="1"/>
  <c r="CE6" i="1"/>
  <c r="CD6" i="1"/>
  <c r="CJ6" i="1"/>
  <c r="CI6" i="1"/>
  <c r="CH6" i="1"/>
  <c r="CG6" i="1"/>
  <c r="CC9" i="1"/>
  <c r="CD9" i="1"/>
  <c r="CJ9" i="1"/>
  <c r="CI9" i="1"/>
  <c r="CH9" i="1"/>
  <c r="CG9" i="1"/>
  <c r="CF9" i="1"/>
  <c r="CE9" i="1"/>
  <c r="CJ34" i="1"/>
  <c r="CI34" i="1"/>
  <c r="CH34" i="1"/>
  <c r="CG34" i="1"/>
  <c r="CF34" i="1"/>
  <c r="CE34" i="1"/>
  <c r="CD34" i="1"/>
  <c r="CC34" i="1"/>
  <c r="CF38" i="1"/>
  <c r="CE38" i="1"/>
  <c r="CG38" i="1"/>
  <c r="CD38" i="1"/>
  <c r="CC38" i="1"/>
  <c r="CJ38" i="1"/>
  <c r="CI38" i="1"/>
  <c r="CH38" i="1"/>
  <c r="CF46" i="1"/>
  <c r="CE46" i="1"/>
  <c r="CD46" i="1"/>
  <c r="CC46" i="1"/>
  <c r="CJ46" i="1"/>
  <c r="CI46" i="1"/>
  <c r="CH46" i="1"/>
  <c r="CG46" i="1"/>
  <c r="CF94" i="1"/>
  <c r="CG94" i="1"/>
  <c r="CE94" i="1"/>
  <c r="CD94" i="1"/>
  <c r="CC94" i="1"/>
  <c r="CJ94" i="1"/>
  <c r="CI94" i="1"/>
  <c r="CH94" i="1"/>
  <c r="CJ100" i="1"/>
  <c r="CI100" i="1"/>
  <c r="CH100" i="1"/>
  <c r="CG100" i="1"/>
  <c r="CF100" i="1"/>
  <c r="CD100" i="1"/>
  <c r="CE100" i="1"/>
  <c r="CC100" i="1"/>
  <c r="CC115" i="1"/>
  <c r="CJ115" i="1"/>
  <c r="CI115" i="1"/>
  <c r="CH115" i="1"/>
  <c r="CG115" i="1"/>
  <c r="CE115" i="1"/>
  <c r="CD115" i="1"/>
  <c r="CF115" i="1"/>
  <c r="CH118" i="1"/>
  <c r="CG118" i="1"/>
  <c r="CF118" i="1"/>
  <c r="CE118" i="1"/>
  <c r="CD118" i="1"/>
  <c r="CJ118" i="1"/>
  <c r="CI118" i="1"/>
  <c r="CC118" i="1"/>
  <c r="CH126" i="1"/>
  <c r="CG126" i="1"/>
  <c r="CF126" i="1"/>
  <c r="CE126" i="1"/>
  <c r="CD126" i="1"/>
  <c r="CJ126" i="1"/>
  <c r="CC126" i="1"/>
  <c r="CI126" i="1"/>
  <c r="CE129" i="1"/>
  <c r="CD129" i="1"/>
  <c r="CC129" i="1"/>
  <c r="CJ129" i="1"/>
  <c r="CI129" i="1"/>
  <c r="CG129" i="1"/>
  <c r="CF129" i="1"/>
  <c r="CH129" i="1"/>
  <c r="CH134" i="1"/>
  <c r="CG134" i="1"/>
  <c r="CF134" i="1"/>
  <c r="CE134" i="1"/>
  <c r="CD134" i="1"/>
  <c r="CJ134" i="1"/>
  <c r="CI134" i="1"/>
  <c r="CC134" i="1"/>
  <c r="CI141" i="1"/>
  <c r="CH141" i="1"/>
  <c r="CG141" i="1"/>
  <c r="CF141" i="1"/>
  <c r="CE141" i="1"/>
  <c r="CC141" i="1"/>
  <c r="CJ141" i="1"/>
  <c r="CD141" i="1"/>
  <c r="CF144" i="1"/>
  <c r="CE144" i="1"/>
  <c r="CD144" i="1"/>
  <c r="CC144" i="1"/>
  <c r="CJ144" i="1"/>
  <c r="CH144" i="1"/>
  <c r="CI144" i="1"/>
  <c r="CG144" i="1"/>
  <c r="CH182" i="1"/>
  <c r="CG182" i="1"/>
  <c r="CF182" i="1"/>
  <c r="CE182" i="1"/>
  <c r="CD182" i="1"/>
  <c r="CC182" i="1"/>
  <c r="CJ182" i="1"/>
  <c r="CI182" i="1"/>
  <c r="CC187" i="1"/>
  <c r="CJ187" i="1"/>
  <c r="CI187" i="1"/>
  <c r="CH187" i="1"/>
  <c r="CG187" i="1"/>
  <c r="CF187" i="1"/>
  <c r="CE187" i="1"/>
  <c r="CD187" i="1"/>
  <c r="CE193" i="1"/>
  <c r="CD193" i="1"/>
  <c r="CC193" i="1"/>
  <c r="CJ193" i="1"/>
  <c r="CI193" i="1"/>
  <c r="CH193" i="1"/>
  <c r="CG193" i="1"/>
  <c r="CF193" i="1"/>
  <c r="CD210" i="1"/>
  <c r="CC210" i="1"/>
  <c r="CJ210" i="1"/>
  <c r="CI210" i="1"/>
  <c r="CH210" i="1"/>
  <c r="CG210" i="1"/>
  <c r="CF210" i="1"/>
  <c r="CE210" i="1"/>
  <c r="CF229" i="1"/>
  <c r="CE229" i="1"/>
  <c r="CJ229" i="1"/>
  <c r="CH229" i="1"/>
  <c r="CG229" i="1"/>
  <c r="CI229" i="1"/>
  <c r="CD229" i="1"/>
  <c r="CC229" i="1"/>
  <c r="CC232" i="1"/>
  <c r="CJ232" i="1"/>
  <c r="CI232" i="1"/>
  <c r="CH232" i="1"/>
  <c r="CG232" i="1"/>
  <c r="CE232" i="1"/>
  <c r="CD232" i="1"/>
  <c r="CF232" i="1"/>
  <c r="CF237" i="1"/>
  <c r="CE237" i="1"/>
  <c r="CD237" i="1"/>
  <c r="CC237" i="1"/>
  <c r="CJ237" i="1"/>
  <c r="CH237" i="1"/>
  <c r="CG237" i="1"/>
  <c r="CI237" i="1"/>
  <c r="CH243" i="1"/>
  <c r="CG243" i="1"/>
  <c r="CF243" i="1"/>
  <c r="CE243" i="1"/>
  <c r="CD243" i="1"/>
  <c r="CJ243" i="1"/>
  <c r="CI243" i="1"/>
  <c r="CC243" i="1"/>
  <c r="CJ249" i="1"/>
  <c r="CI249" i="1"/>
  <c r="CH249" i="1"/>
  <c r="CG249" i="1"/>
  <c r="CF249" i="1"/>
  <c r="CD249" i="1"/>
  <c r="CC249" i="1"/>
  <c r="CE249" i="1"/>
  <c r="CH251" i="1"/>
  <c r="CG251" i="1"/>
  <c r="CF251" i="1"/>
  <c r="CE251" i="1"/>
  <c r="CD251" i="1"/>
  <c r="CJ251" i="1"/>
  <c r="CI251" i="1"/>
  <c r="CC251" i="1"/>
  <c r="CJ257" i="1"/>
  <c r="CI257" i="1"/>
  <c r="CH257" i="1"/>
  <c r="CG257" i="1"/>
  <c r="CF257" i="1"/>
  <c r="CD257" i="1"/>
  <c r="CC257" i="1"/>
  <c r="CE257" i="1"/>
  <c r="CH259" i="1"/>
  <c r="CG259" i="1"/>
  <c r="CF259" i="1"/>
  <c r="CE259" i="1"/>
  <c r="CD259" i="1"/>
  <c r="CJ259" i="1"/>
  <c r="CI259" i="1"/>
  <c r="CC259" i="1"/>
  <c r="CE262" i="1"/>
  <c r="CD262" i="1"/>
  <c r="CC262" i="1"/>
  <c r="CJ262" i="1"/>
  <c r="CI262" i="1"/>
  <c r="CG262" i="1"/>
  <c r="CF262" i="1"/>
  <c r="CH262" i="1"/>
  <c r="CJ265" i="1"/>
  <c r="CI265" i="1"/>
  <c r="CH265" i="1"/>
  <c r="CG265" i="1"/>
  <c r="CF265" i="1"/>
  <c r="CD265" i="1"/>
  <c r="CC265" i="1"/>
  <c r="CE265" i="1"/>
  <c r="CE270" i="1"/>
  <c r="CD270" i="1"/>
  <c r="CC270" i="1"/>
  <c r="CJ270" i="1"/>
  <c r="CI270" i="1"/>
  <c r="CG270" i="1"/>
  <c r="CF270" i="1"/>
  <c r="CH270" i="1"/>
  <c r="CG276" i="1"/>
  <c r="CF276" i="1"/>
  <c r="CE276" i="1"/>
  <c r="CD276" i="1"/>
  <c r="CC276" i="1"/>
  <c r="CI276" i="1"/>
  <c r="CH276" i="1"/>
  <c r="CJ276" i="1"/>
  <c r="CJ297" i="1"/>
  <c r="CI297" i="1"/>
  <c r="CH297" i="1"/>
  <c r="CG297" i="1"/>
  <c r="CF297" i="1"/>
  <c r="CD297" i="1"/>
  <c r="CC297" i="1"/>
  <c r="CE297" i="1"/>
  <c r="CH299" i="1"/>
  <c r="CG299" i="1"/>
  <c r="CF299" i="1"/>
  <c r="CE299" i="1"/>
  <c r="CD299" i="1"/>
  <c r="CJ299" i="1"/>
  <c r="CI299" i="1"/>
  <c r="CC299" i="1"/>
  <c r="AH3" i="2"/>
  <c r="U3" i="16"/>
  <c r="AU3" i="2"/>
  <c r="AH3" i="16"/>
  <c r="CH60" i="1"/>
  <c r="CG60" i="1"/>
  <c r="CI60" i="1"/>
  <c r="CF60" i="1"/>
  <c r="CE60" i="1"/>
  <c r="CD60" i="1"/>
  <c r="CC60" i="1"/>
  <c r="CJ60" i="1"/>
  <c r="CI67" i="1"/>
  <c r="CH67" i="1"/>
  <c r="CG67" i="1"/>
  <c r="CF67" i="1"/>
  <c r="CE67" i="1"/>
  <c r="CJ67" i="1"/>
  <c r="CD67" i="1"/>
  <c r="CC67" i="1"/>
  <c r="CH76" i="1"/>
  <c r="CG76" i="1"/>
  <c r="CF76" i="1"/>
  <c r="CI76" i="1"/>
  <c r="CE76" i="1"/>
  <c r="CD76" i="1"/>
  <c r="CC76" i="1"/>
  <c r="CJ76" i="1"/>
  <c r="CF112" i="1"/>
  <c r="CE112" i="1"/>
  <c r="CD112" i="1"/>
  <c r="CC112" i="1"/>
  <c r="CJ112" i="1"/>
  <c r="CH112" i="1"/>
  <c r="CI112" i="1"/>
  <c r="CG112" i="1"/>
  <c r="CC163" i="1"/>
  <c r="CJ163" i="1"/>
  <c r="CI163" i="1"/>
  <c r="CH163" i="1"/>
  <c r="CG163" i="1"/>
  <c r="CF163" i="1"/>
  <c r="CE163" i="1"/>
  <c r="CD163" i="1"/>
  <c r="CH190" i="1"/>
  <c r="CG190" i="1"/>
  <c r="CF190" i="1"/>
  <c r="CE190" i="1"/>
  <c r="CD190" i="1"/>
  <c r="CC190" i="1"/>
  <c r="CJ190" i="1"/>
  <c r="CI190" i="1"/>
  <c r="CI221" i="1"/>
  <c r="CH221" i="1"/>
  <c r="CG221" i="1"/>
  <c r="CF221" i="1"/>
  <c r="CE221" i="1"/>
  <c r="CD221" i="1"/>
  <c r="CC221" i="1"/>
  <c r="CJ221" i="1"/>
  <c r="CH267" i="1"/>
  <c r="CG267" i="1"/>
  <c r="CF267" i="1"/>
  <c r="CE267" i="1"/>
  <c r="CD267" i="1"/>
  <c r="CJ267" i="1"/>
  <c r="CI267" i="1"/>
  <c r="CC267" i="1"/>
  <c r="CH12" i="1"/>
  <c r="CJ12" i="1"/>
  <c r="CG12" i="1"/>
  <c r="CF12" i="1"/>
  <c r="CE12" i="1"/>
  <c r="CI12" i="1"/>
  <c r="CD12" i="1"/>
  <c r="CC12" i="1"/>
  <c r="CF14" i="1"/>
  <c r="CE14" i="1"/>
  <c r="CD14" i="1"/>
  <c r="CC14" i="1"/>
  <c r="CJ14" i="1"/>
  <c r="CI14" i="1"/>
  <c r="CH14" i="1"/>
  <c r="CG14" i="1"/>
  <c r="CJ18" i="1"/>
  <c r="CI18" i="1"/>
  <c r="CH18" i="1"/>
  <c r="CG18" i="1"/>
  <c r="CF18" i="1"/>
  <c r="CE18" i="1"/>
  <c r="CD18" i="1"/>
  <c r="CC18" i="1"/>
  <c r="CD24" i="1"/>
  <c r="CC24" i="1"/>
  <c r="CJ24" i="1"/>
  <c r="CI24" i="1"/>
  <c r="CH24" i="1"/>
  <c r="CG24" i="1"/>
  <c r="CE24" i="1"/>
  <c r="CF24" i="1"/>
  <c r="CI27" i="1"/>
  <c r="CH27" i="1"/>
  <c r="CG27" i="1"/>
  <c r="CJ27" i="1"/>
  <c r="CF27" i="1"/>
  <c r="CE27" i="1"/>
  <c r="CD27" i="1"/>
  <c r="CC27" i="1"/>
  <c r="CE31" i="1"/>
  <c r="CD31" i="1"/>
  <c r="CC31" i="1"/>
  <c r="CJ31" i="1"/>
  <c r="CI31" i="1"/>
  <c r="CH31" i="1"/>
  <c r="CF31" i="1"/>
  <c r="CG31" i="1"/>
  <c r="CI43" i="1"/>
  <c r="CH43" i="1"/>
  <c r="CG43" i="1"/>
  <c r="CF43" i="1"/>
  <c r="CE43" i="1"/>
  <c r="CD43" i="1"/>
  <c r="CJ43" i="1"/>
  <c r="CC43" i="1"/>
  <c r="CC49" i="1"/>
  <c r="CJ49" i="1"/>
  <c r="CI49" i="1"/>
  <c r="CD49" i="1"/>
  <c r="CH49" i="1"/>
  <c r="CG49" i="1"/>
  <c r="CF49" i="1"/>
  <c r="CE49" i="1"/>
  <c r="CH52" i="1"/>
  <c r="CG52" i="1"/>
  <c r="CF52" i="1"/>
  <c r="CE52" i="1"/>
  <c r="CD52" i="1"/>
  <c r="CI52" i="1"/>
  <c r="CC52" i="1"/>
  <c r="CJ52" i="1"/>
  <c r="CE55" i="1"/>
  <c r="CD55" i="1"/>
  <c r="CF55" i="1"/>
  <c r="CC55" i="1"/>
  <c r="CJ55" i="1"/>
  <c r="CI55" i="1"/>
  <c r="CH55" i="1"/>
  <c r="CG55" i="1"/>
  <c r="CE63" i="1"/>
  <c r="CF63" i="1"/>
  <c r="CD63" i="1"/>
  <c r="CC63" i="1"/>
  <c r="CJ63" i="1"/>
  <c r="CI63" i="1"/>
  <c r="CH63" i="1"/>
  <c r="CG63" i="1"/>
  <c r="CJ66" i="1"/>
  <c r="CI66" i="1"/>
  <c r="CH66" i="1"/>
  <c r="CG66" i="1"/>
  <c r="CC66" i="1"/>
  <c r="CF66" i="1"/>
  <c r="CE66" i="1"/>
  <c r="CD66" i="1"/>
  <c r="CF70" i="1"/>
  <c r="CE70" i="1"/>
  <c r="CD70" i="1"/>
  <c r="CC70" i="1"/>
  <c r="CG70" i="1"/>
  <c r="CJ70" i="1"/>
  <c r="CI70" i="1"/>
  <c r="CH70" i="1"/>
  <c r="CD72" i="1"/>
  <c r="CC72" i="1"/>
  <c r="CJ72" i="1"/>
  <c r="CI72" i="1"/>
  <c r="CH72" i="1"/>
  <c r="CE72" i="1"/>
  <c r="CG72" i="1"/>
  <c r="CF72" i="1"/>
  <c r="CJ74" i="1"/>
  <c r="CC74" i="1"/>
  <c r="CI74" i="1"/>
  <c r="CH74" i="1"/>
  <c r="CG74" i="1"/>
  <c r="CF74" i="1"/>
  <c r="CE74" i="1"/>
  <c r="CD74" i="1"/>
  <c r="CE79" i="1"/>
  <c r="CD79" i="1"/>
  <c r="CC79" i="1"/>
  <c r="CJ79" i="1"/>
  <c r="CF79" i="1"/>
  <c r="CI79" i="1"/>
  <c r="CH79" i="1"/>
  <c r="CG79" i="1"/>
  <c r="CJ82" i="1"/>
  <c r="CI82" i="1"/>
  <c r="CH82" i="1"/>
  <c r="CG82" i="1"/>
  <c r="CC82" i="1"/>
  <c r="CF82" i="1"/>
  <c r="CE82" i="1"/>
  <c r="CD82" i="1"/>
  <c r="CE87" i="1"/>
  <c r="CD87" i="1"/>
  <c r="CF87" i="1"/>
  <c r="CC87" i="1"/>
  <c r="CJ87" i="1"/>
  <c r="CI87" i="1"/>
  <c r="CH87" i="1"/>
  <c r="CG87" i="1"/>
  <c r="CH92" i="1"/>
  <c r="CG92" i="1"/>
  <c r="CF92" i="1"/>
  <c r="CI92" i="1"/>
  <c r="CE92" i="1"/>
  <c r="CD92" i="1"/>
  <c r="CC92" i="1"/>
  <c r="CJ92" i="1"/>
  <c r="CG103" i="1"/>
  <c r="CF103" i="1"/>
  <c r="CE103" i="1"/>
  <c r="CD103" i="1"/>
  <c r="CC103" i="1"/>
  <c r="CI103" i="1"/>
  <c r="CJ103" i="1"/>
  <c r="CH103" i="1"/>
  <c r="CI109" i="1"/>
  <c r="CH109" i="1"/>
  <c r="CG109" i="1"/>
  <c r="CF109" i="1"/>
  <c r="CE109" i="1"/>
  <c r="CC109" i="1"/>
  <c r="CJ109" i="1"/>
  <c r="CD109" i="1"/>
  <c r="CC123" i="1"/>
  <c r="CJ123" i="1"/>
  <c r="CI123" i="1"/>
  <c r="CH123" i="1"/>
  <c r="CG123" i="1"/>
  <c r="CE123" i="1"/>
  <c r="CF123" i="1"/>
  <c r="CD123" i="1"/>
  <c r="CJ132" i="1"/>
  <c r="CI132" i="1"/>
  <c r="CH132" i="1"/>
  <c r="CG132" i="1"/>
  <c r="CF132" i="1"/>
  <c r="CD132" i="1"/>
  <c r="CE132" i="1"/>
  <c r="CC132" i="1"/>
  <c r="CH150" i="1"/>
  <c r="CG150" i="1"/>
  <c r="CF150" i="1"/>
  <c r="CE150" i="1"/>
  <c r="CD150" i="1"/>
  <c r="CJ150" i="1"/>
  <c r="CI150" i="1"/>
  <c r="CC150" i="1"/>
  <c r="CE161" i="1"/>
  <c r="CD161" i="1"/>
  <c r="CC161" i="1"/>
  <c r="CJ161" i="1"/>
  <c r="CI161" i="1"/>
  <c r="CG161" i="1"/>
  <c r="CF161" i="1"/>
  <c r="CH161" i="1"/>
  <c r="CH166" i="1"/>
  <c r="CG166" i="1"/>
  <c r="CF166" i="1"/>
  <c r="CE166" i="1"/>
  <c r="CD166" i="1"/>
  <c r="CC166" i="1"/>
  <c r="CJ166" i="1"/>
  <c r="CI166" i="1"/>
  <c r="CE169" i="1"/>
  <c r="CD169" i="1"/>
  <c r="CC169" i="1"/>
  <c r="CJ169" i="1"/>
  <c r="CI169" i="1"/>
  <c r="CH169" i="1"/>
  <c r="CG169" i="1"/>
  <c r="CF169" i="1"/>
  <c r="CJ172" i="1"/>
  <c r="CI172" i="1"/>
  <c r="CH172" i="1"/>
  <c r="CG172" i="1"/>
  <c r="CF172" i="1"/>
  <c r="CE172" i="1"/>
  <c r="CD172" i="1"/>
  <c r="CC172" i="1"/>
  <c r="CH174" i="1"/>
  <c r="CG174" i="1"/>
  <c r="CF174" i="1"/>
  <c r="CE174" i="1"/>
  <c r="CD174" i="1"/>
  <c r="CC174" i="1"/>
  <c r="CJ174" i="1"/>
  <c r="CI174" i="1"/>
  <c r="CE177" i="1"/>
  <c r="CD177" i="1"/>
  <c r="CC177" i="1"/>
  <c r="CJ177" i="1"/>
  <c r="CI177" i="1"/>
  <c r="CH177" i="1"/>
  <c r="CG177" i="1"/>
  <c r="CF177" i="1"/>
  <c r="CC179" i="1"/>
  <c r="CJ179" i="1"/>
  <c r="CI179" i="1"/>
  <c r="CH179" i="1"/>
  <c r="CG179" i="1"/>
  <c r="CF179" i="1"/>
  <c r="CE179" i="1"/>
  <c r="CD179" i="1"/>
  <c r="CE185" i="1"/>
  <c r="CD185" i="1"/>
  <c r="CC185" i="1"/>
  <c r="CJ185" i="1"/>
  <c r="CI185" i="1"/>
  <c r="CH185" i="1"/>
  <c r="CG185" i="1"/>
  <c r="CF185" i="1"/>
  <c r="CG199" i="1"/>
  <c r="CF199" i="1"/>
  <c r="CE199" i="1"/>
  <c r="CD199" i="1"/>
  <c r="CC199" i="1"/>
  <c r="CJ199" i="1"/>
  <c r="CI199" i="1"/>
  <c r="CH199" i="1"/>
  <c r="CF208" i="1"/>
  <c r="CE208" i="1"/>
  <c r="CD208" i="1"/>
  <c r="CC208" i="1"/>
  <c r="CJ208" i="1"/>
  <c r="CI208" i="1"/>
  <c r="CH208" i="1"/>
  <c r="CG208" i="1"/>
  <c r="CF216" i="1"/>
  <c r="CE216" i="1"/>
  <c r="CD216" i="1"/>
  <c r="CC216" i="1"/>
  <c r="CJ216" i="1"/>
  <c r="CI216" i="1"/>
  <c r="CH216" i="1"/>
  <c r="CG216" i="1"/>
  <c r="CC219" i="1"/>
  <c r="CJ219" i="1"/>
  <c r="CI219" i="1"/>
  <c r="CH219" i="1"/>
  <c r="CG219" i="1"/>
  <c r="CF219" i="1"/>
  <c r="CE219" i="1"/>
  <c r="CD219" i="1"/>
  <c r="CF224" i="1"/>
  <c r="CE224" i="1"/>
  <c r="CD224" i="1"/>
  <c r="CC224" i="1"/>
  <c r="CJ224" i="1"/>
  <c r="CI224" i="1"/>
  <c r="CH224" i="1"/>
  <c r="CG224" i="1"/>
  <c r="CC227" i="1"/>
  <c r="CJ227" i="1"/>
  <c r="CI227" i="1"/>
  <c r="CH227" i="1"/>
  <c r="CG227" i="1"/>
  <c r="CF227" i="1"/>
  <c r="CE227" i="1"/>
  <c r="CD227" i="1"/>
  <c r="CH235" i="1"/>
  <c r="CG235" i="1"/>
  <c r="CF235" i="1"/>
  <c r="CE235" i="1"/>
  <c r="CD235" i="1"/>
  <c r="CJ235" i="1"/>
  <c r="CI235" i="1"/>
  <c r="CC235" i="1"/>
  <c r="CC240" i="1"/>
  <c r="CJ240" i="1"/>
  <c r="CI240" i="1"/>
  <c r="CH240" i="1"/>
  <c r="CG240" i="1"/>
  <c r="CE240" i="1"/>
  <c r="CD240" i="1"/>
  <c r="CF240" i="1"/>
  <c r="CC288" i="1"/>
  <c r="CJ288" i="1"/>
  <c r="CI288" i="1"/>
  <c r="CH288" i="1"/>
  <c r="CG288" i="1"/>
  <c r="CE288" i="1"/>
  <c r="CD288" i="1"/>
  <c r="CF288" i="1"/>
  <c r="CH291" i="1"/>
  <c r="CG291" i="1"/>
  <c r="CF291" i="1"/>
  <c r="CE291" i="1"/>
  <c r="CD291" i="1"/>
  <c r="CJ291" i="1"/>
  <c r="CI291" i="1"/>
  <c r="CC291" i="1"/>
  <c r="CE294" i="1"/>
  <c r="CD294" i="1"/>
  <c r="CC294" i="1"/>
  <c r="CJ294" i="1"/>
  <c r="CI294" i="1"/>
  <c r="CG294" i="1"/>
  <c r="CF294" i="1"/>
  <c r="CH294" i="1"/>
  <c r="CE302" i="1"/>
  <c r="CD302" i="1"/>
  <c r="CC302" i="1"/>
  <c r="CJ302" i="1"/>
  <c r="CI302" i="1"/>
  <c r="CG302" i="1"/>
  <c r="CF302" i="1"/>
  <c r="CH302" i="1"/>
  <c r="P2" i="2"/>
  <c r="P4" i="2" s="1" a="1"/>
  <c r="P4" i="2" s="1"/>
  <c r="C2" i="16"/>
  <c r="AL3" i="2"/>
  <c r="C325" i="2"/>
  <c r="CC6" i="1"/>
  <c r="CM37" i="1"/>
  <c r="CM65" i="1"/>
  <c r="CM114" i="1"/>
  <c r="CM125" i="1"/>
  <c r="CL131" i="1"/>
  <c r="O131" i="1" s="1"/>
  <c r="CL189" i="1"/>
  <c r="O189" i="1" s="1"/>
  <c r="CM231" i="1"/>
  <c r="CM242" i="1"/>
  <c r="CL280" i="1"/>
  <c r="O280" i="1" s="1"/>
  <c r="CM69" i="1"/>
  <c r="CM171" i="1"/>
  <c r="CM34" i="1"/>
  <c r="CL94" i="1"/>
  <c r="O94" i="1" s="1"/>
  <c r="CM112" i="1"/>
  <c r="CL134" i="1"/>
  <c r="CM190" i="1"/>
  <c r="CM31" i="1"/>
  <c r="CM43" i="1"/>
  <c r="CM49" i="1"/>
  <c r="CL63" i="1"/>
  <c r="CM66" i="1"/>
  <c r="CM82" i="1"/>
  <c r="CM123" i="1"/>
  <c r="CM169" i="1"/>
  <c r="CL177" i="1"/>
  <c r="CM216" i="1"/>
  <c r="CM219" i="1"/>
  <c r="CM224" i="1"/>
  <c r="CM240" i="1"/>
  <c r="CM7" i="1"/>
  <c r="CM35" i="1"/>
  <c r="CL116" i="1"/>
  <c r="O116" i="1" s="1"/>
  <c r="CL137" i="1"/>
  <c r="CM142" i="1"/>
  <c r="CM158" i="1"/>
  <c r="CM252" i="1"/>
  <c r="CM260" i="1"/>
  <c r="CM276" i="1"/>
  <c r="CM299" i="1"/>
  <c r="CM99" i="1"/>
  <c r="CM86" i="1"/>
  <c r="CL146" i="1"/>
  <c r="CM239" i="1"/>
  <c r="L347" i="1"/>
  <c r="CM115" i="1"/>
  <c r="CL141" i="1"/>
  <c r="CM187" i="1"/>
  <c r="CM275" i="1"/>
  <c r="CM52" i="1"/>
  <c r="CM161" i="1"/>
  <c r="CM166" i="1"/>
  <c r="CL278" i="1"/>
  <c r="O278" i="1" s="1"/>
  <c r="CM284" i="1"/>
  <c r="CM290" i="1"/>
  <c r="CM293" i="1"/>
  <c r="CM15" i="1"/>
  <c r="CM17" i="1"/>
  <c r="F351" i="1"/>
  <c r="CM44" i="1"/>
  <c r="CL95" i="1"/>
  <c r="CM164" i="1"/>
  <c r="CM194" i="1"/>
  <c r="CM205" i="1"/>
  <c r="CM244" i="1"/>
  <c r="CM294" i="1"/>
  <c r="CM33" i="1"/>
  <c r="CL62" i="1"/>
  <c r="O62" i="1" s="1"/>
  <c r="CL91" i="1"/>
  <c r="O91" i="1" s="1"/>
  <c r="CM128" i="1"/>
  <c r="CM192" i="1"/>
  <c r="CM102" i="1"/>
  <c r="CL207" i="1"/>
  <c r="O207" i="1" s="1"/>
  <c r="CM36" i="1"/>
  <c r="CL88" i="1"/>
  <c r="O88" i="1" s="1"/>
  <c r="CM104" i="1"/>
  <c r="CM110" i="1"/>
  <c r="CM130" i="1"/>
  <c r="CM148" i="1"/>
  <c r="CM180" i="1"/>
  <c r="CM214" i="1"/>
  <c r="CL253" i="1"/>
  <c r="O253" i="1" s="1"/>
  <c r="CM274" i="1"/>
  <c r="CM282" i="1"/>
  <c r="CM59" i="1"/>
  <c r="CM96" i="1"/>
  <c r="CM107" i="1"/>
  <c r="CL140" i="1"/>
  <c r="CM154" i="1"/>
  <c r="CM195" i="1"/>
  <c r="D347" i="1"/>
  <c r="N351" i="1"/>
  <c r="T132" i="1"/>
  <c r="BP1" i="1"/>
  <c r="AR1" i="1"/>
  <c r="BA1" i="1"/>
  <c r="AB1" i="1"/>
  <c r="AD1" i="1"/>
  <c r="BF1" i="1"/>
  <c r="AC1" i="1"/>
  <c r="BO1" i="1"/>
  <c r="AP1" i="1"/>
  <c r="BQ1" i="1"/>
  <c r="BN1" i="1"/>
  <c r="L351" i="1"/>
  <c r="R132" i="1"/>
  <c r="AQ1" i="1"/>
  <c r="M351" i="1"/>
  <c r="S132" i="1"/>
  <c r="U132" i="1"/>
  <c r="BB1" i="1"/>
  <c r="C347" i="1"/>
  <c r="K351" i="1"/>
  <c r="D351" i="1"/>
  <c r="O346" i="1"/>
  <c r="N313" i="1"/>
  <c r="I313" i="1"/>
  <c r="N310" i="1"/>
  <c r="BG1" i="1"/>
  <c r="CM11" i="1"/>
  <c r="J345" i="1"/>
  <c r="J347" i="1" s="1"/>
  <c r="CL32" i="1"/>
  <c r="O32" i="1" s="1"/>
  <c r="BW51" i="1"/>
  <c r="CL58" i="1"/>
  <c r="O58" i="1" s="1"/>
  <c r="CL102" i="1"/>
  <c r="O102" i="1" s="1"/>
  <c r="D342" i="1"/>
  <c r="D343" i="1" s="1"/>
  <c r="CL78" i="1"/>
  <c r="O78" i="1" s="1"/>
  <c r="CM79" i="1"/>
  <c r="CL121" i="1"/>
  <c r="O121" i="1" s="1"/>
  <c r="AH1" i="1"/>
  <c r="BU1" i="1"/>
  <c r="BM1" i="1"/>
  <c r="BE1" i="1"/>
  <c r="AW1" i="1"/>
  <c r="AO1" i="1"/>
  <c r="AG1" i="1"/>
  <c r="BL1" i="1"/>
  <c r="AV1" i="1"/>
  <c r="AN1" i="1"/>
  <c r="BT1" i="1"/>
  <c r="BD1" i="1"/>
  <c r="AF1" i="1"/>
  <c r="BS1" i="1"/>
  <c r="BK1" i="1"/>
  <c r="BC1" i="1"/>
  <c r="AU1" i="1"/>
  <c r="AM1" i="1"/>
  <c r="AE1" i="1"/>
  <c r="E342" i="1"/>
  <c r="E343" i="1" s="1"/>
  <c r="H310" i="1"/>
  <c r="AT1" i="1"/>
  <c r="BV1" i="1"/>
  <c r="F342" i="1"/>
  <c r="F343" i="1" s="1"/>
  <c r="CL16" i="1"/>
  <c r="O16" i="1" s="1"/>
  <c r="F354" i="1"/>
  <c r="F355" i="1" s="1"/>
  <c r="K345" i="1"/>
  <c r="K347" i="1" s="1"/>
  <c r="CL76" i="1"/>
  <c r="O76" i="1" s="1"/>
  <c r="CM77" i="1"/>
  <c r="N342" i="1"/>
  <c r="N343" i="1" s="1"/>
  <c r="D354" i="1"/>
  <c r="D355" i="1" s="1"/>
  <c r="CM22" i="1"/>
  <c r="CL42" i="1"/>
  <c r="O42" i="1" s="1"/>
  <c r="AS1" i="1"/>
  <c r="BR1" i="1"/>
  <c r="E354" i="1"/>
  <c r="E355" i="1" s="1"/>
  <c r="AI1" i="1"/>
  <c r="BH1" i="1"/>
  <c r="AJ1" i="1"/>
  <c r="AX1" i="1"/>
  <c r="BI1" i="1"/>
  <c r="CM6" i="1"/>
  <c r="E314" i="1"/>
  <c r="E331" i="1" s="1"/>
  <c r="G342" i="1"/>
  <c r="G343" i="1" s="1"/>
  <c r="BW10" i="1"/>
  <c r="BW11" i="1"/>
  <c r="BW12" i="1"/>
  <c r="K314" i="1"/>
  <c r="K331" i="1" s="1"/>
  <c r="CL17" i="1"/>
  <c r="O17" i="1" s="1"/>
  <c r="CM19" i="1"/>
  <c r="CM27" i="1"/>
  <c r="CL28" i="1"/>
  <c r="CL45" i="1"/>
  <c r="O45" i="1" s="1"/>
  <c r="CL60" i="1"/>
  <c r="BW77" i="1"/>
  <c r="K354" i="1"/>
  <c r="K355" i="1" s="1"/>
  <c r="I354" i="1"/>
  <c r="I355" i="1" s="1"/>
  <c r="H354" i="1"/>
  <c r="G354" i="1"/>
  <c r="G355" i="1" s="1"/>
  <c r="CL41" i="1"/>
  <c r="O41" i="1" s="1"/>
  <c r="CB386" i="1"/>
  <c r="AK1" i="1"/>
  <c r="AY1" i="1"/>
  <c r="BJ1" i="1"/>
  <c r="I314" i="1"/>
  <c r="I331" i="1" s="1"/>
  <c r="H342" i="1"/>
  <c r="H343" i="1" s="1"/>
  <c r="L354" i="1"/>
  <c r="L355" i="1" s="1"/>
  <c r="CM24" i="1"/>
  <c r="I317" i="1"/>
  <c r="I339" i="1" s="1"/>
  <c r="BW35" i="1"/>
  <c r="CL38" i="1"/>
  <c r="O38" i="1" s="1"/>
  <c r="CL50" i="1"/>
  <c r="O50" i="1" s="1"/>
  <c r="CL53" i="1"/>
  <c r="O53" i="1" s="1"/>
  <c r="CL92" i="1"/>
  <c r="O92" i="1" s="1"/>
  <c r="CL96" i="1"/>
  <c r="O96" i="1" s="1"/>
  <c r="H313" i="1"/>
  <c r="CM14" i="1"/>
  <c r="AA1" i="1"/>
  <c r="AL1" i="1"/>
  <c r="AZ1" i="1"/>
  <c r="F313" i="1"/>
  <c r="J314" i="1"/>
  <c r="J331" i="1" s="1"/>
  <c r="L342" i="1"/>
  <c r="L343" i="1" s="1"/>
  <c r="BW15" i="1"/>
  <c r="J355" i="1"/>
  <c r="M354" i="1"/>
  <c r="M355" i="1" s="1"/>
  <c r="BW19" i="1"/>
  <c r="I345" i="1"/>
  <c r="I347" i="1" s="1"/>
  <c r="G345" i="1"/>
  <c r="G347" i="1" s="1"/>
  <c r="N345" i="1"/>
  <c r="N347" i="1" s="1"/>
  <c r="F345" i="1"/>
  <c r="F347" i="1" s="1"/>
  <c r="M345" i="1"/>
  <c r="M347" i="1" s="1"/>
  <c r="E345" i="1"/>
  <c r="E347" i="1" s="1"/>
  <c r="CL25" i="1"/>
  <c r="O25" i="1" s="1"/>
  <c r="CM30" i="1"/>
  <c r="BW43" i="1"/>
  <c r="CL67" i="1"/>
  <c r="O67" i="1" s="1"/>
  <c r="CM108" i="1"/>
  <c r="K342" i="1"/>
  <c r="K343" i="1" s="1"/>
  <c r="K315" i="1"/>
  <c r="G313" i="1"/>
  <c r="M342" i="1"/>
  <c r="M343" i="1" s="1"/>
  <c r="M315" i="1"/>
  <c r="F310" i="1"/>
  <c r="L314" i="1"/>
  <c r="L331" i="1" s="1"/>
  <c r="BW9" i="1"/>
  <c r="N354" i="1"/>
  <c r="N355" i="1" s="1"/>
  <c r="CL20" i="1"/>
  <c r="O20" i="1" s="1"/>
  <c r="M316" i="1"/>
  <c r="BW25" i="1"/>
  <c r="CL47" i="1"/>
  <c r="O47" i="1" s="1"/>
  <c r="CL51" i="1"/>
  <c r="O51" i="1" s="1"/>
  <c r="CL55" i="1"/>
  <c r="O55" i="1" s="1"/>
  <c r="CL56" i="1"/>
  <c r="O56" i="1" s="1"/>
  <c r="CL61" i="1"/>
  <c r="O61" i="1" s="1"/>
  <c r="CL68" i="1"/>
  <c r="CM80" i="1"/>
  <c r="CL83" i="1"/>
  <c r="O83" i="1" s="1"/>
  <c r="CL150" i="1"/>
  <c r="O150" i="1" s="1"/>
  <c r="CL153" i="1"/>
  <c r="K317" i="1"/>
  <c r="K339" i="1" s="1"/>
  <c r="BW108" i="1"/>
  <c r="CL142" i="1"/>
  <c r="BW13" i="1"/>
  <c r="I341" i="1"/>
  <c r="H315" i="1"/>
  <c r="H346" i="1"/>
  <c r="H347" i="1" s="1"/>
  <c r="G349" i="1"/>
  <c r="G351" i="1" s="1"/>
  <c r="BW29" i="1"/>
  <c r="BW31" i="1"/>
  <c r="C317" i="1"/>
  <c r="C339" i="1" s="1"/>
  <c r="L317" i="1"/>
  <c r="L339" i="1" s="1"/>
  <c r="BW34" i="1"/>
  <c r="BW37" i="1"/>
  <c r="BW40" i="1"/>
  <c r="J319" i="1"/>
  <c r="BW63" i="1"/>
  <c r="CM63" i="1"/>
  <c r="BW66" i="1"/>
  <c r="BW82" i="1"/>
  <c r="BW83" i="1"/>
  <c r="CL101" i="1"/>
  <c r="O101" i="1" s="1"/>
  <c r="CL158" i="1"/>
  <c r="K316" i="1"/>
  <c r="J316" i="1"/>
  <c r="H349" i="1"/>
  <c r="H351" i="1" s="1"/>
  <c r="BW27" i="1"/>
  <c r="BW350" i="1" s="1"/>
  <c r="D317" i="1"/>
  <c r="D339" i="1" s="1"/>
  <c r="H319" i="1"/>
  <c r="G319" i="1"/>
  <c r="N319" i="1"/>
  <c r="CL46" i="1"/>
  <c r="O46" i="1" s="1"/>
  <c r="CM64" i="1"/>
  <c r="CL85" i="1"/>
  <c r="O85" i="1" s="1"/>
  <c r="CL123" i="1"/>
  <c r="O123" i="1" s="1"/>
  <c r="J341" i="1"/>
  <c r="CA386" i="1"/>
  <c r="D316" i="1"/>
  <c r="L316" i="1"/>
  <c r="BW24" i="1"/>
  <c r="I349" i="1"/>
  <c r="I351" i="1" s="1"/>
  <c r="I319" i="1"/>
  <c r="BW36" i="1"/>
  <c r="BW42" i="1"/>
  <c r="BW48" i="1"/>
  <c r="BW70" i="1"/>
  <c r="BW73" i="1"/>
  <c r="CL109" i="1"/>
  <c r="O109" i="1" s="1"/>
  <c r="CM141" i="1"/>
  <c r="CL154" i="1"/>
  <c r="O154" i="1" s="1"/>
  <c r="J349" i="1"/>
  <c r="J351" i="1" s="1"/>
  <c r="CM46" i="1"/>
  <c r="BW74" i="1"/>
  <c r="CL93" i="1"/>
  <c r="O93" i="1" s="1"/>
  <c r="F316" i="1"/>
  <c r="N316" i="1"/>
  <c r="BW49" i="1"/>
  <c r="E319" i="1"/>
  <c r="BW55" i="1"/>
  <c r="BW58" i="1"/>
  <c r="BW61" i="1"/>
  <c r="BW86" i="1"/>
  <c r="BW89" i="1"/>
  <c r="BW90" i="1"/>
  <c r="BW100" i="1"/>
  <c r="CL111" i="1"/>
  <c r="O111" i="1" s="1"/>
  <c r="CM111" i="1"/>
  <c r="CM147" i="1"/>
  <c r="BW91" i="1"/>
  <c r="BW94" i="1"/>
  <c r="BW97" i="1"/>
  <c r="BW104" i="1"/>
  <c r="BW107" i="1"/>
  <c r="BW110" i="1"/>
  <c r="BW113" i="1"/>
  <c r="BW114" i="1"/>
  <c r="BW116" i="1"/>
  <c r="BW126" i="1"/>
  <c r="BW128" i="1"/>
  <c r="BW131" i="1"/>
  <c r="X132" i="1"/>
  <c r="P132" i="1"/>
  <c r="Z132" i="1"/>
  <c r="Q132" i="1"/>
  <c r="Y132" i="1"/>
  <c r="O132" i="1"/>
  <c r="BW147" i="1"/>
  <c r="CL155" i="1"/>
  <c r="O155" i="1" s="1"/>
  <c r="CM170" i="1"/>
  <c r="CM119" i="1"/>
  <c r="CL159" i="1"/>
  <c r="O159" i="1" s="1"/>
  <c r="CM176" i="1"/>
  <c r="BW69" i="1"/>
  <c r="BW96" i="1"/>
  <c r="M319" i="1"/>
  <c r="BW99" i="1"/>
  <c r="BW102" i="1"/>
  <c r="BW105" i="1"/>
  <c r="BW112" i="1"/>
  <c r="BW115" i="1"/>
  <c r="K320" i="1"/>
  <c r="BW119" i="1"/>
  <c r="W132" i="1"/>
  <c r="CL148" i="1"/>
  <c r="O148" i="1" s="1"/>
  <c r="CM168" i="1"/>
  <c r="CL174" i="1"/>
  <c r="O174" i="1" s="1"/>
  <c r="CM181" i="1"/>
  <c r="BW88" i="1"/>
  <c r="BW106" i="1"/>
  <c r="BW109" i="1"/>
  <c r="BW122" i="1"/>
  <c r="J320" i="1"/>
  <c r="BW132" i="1"/>
  <c r="CL151" i="1"/>
  <c r="BW162" i="1"/>
  <c r="BW124" i="1"/>
  <c r="CL193" i="1"/>
  <c r="H318" i="1"/>
  <c r="H360" i="1" s="1"/>
  <c r="BW125" i="1"/>
  <c r="CM127" i="1"/>
  <c r="BW135" i="1"/>
  <c r="CL139" i="1"/>
  <c r="BW146" i="1"/>
  <c r="BW154" i="1"/>
  <c r="CM189" i="1"/>
  <c r="BW101" i="1"/>
  <c r="I318" i="1"/>
  <c r="I360" i="1" s="1"/>
  <c r="BW144" i="1"/>
  <c r="BW172" i="1"/>
  <c r="CM185" i="1"/>
  <c r="CM206" i="1"/>
  <c r="CL227" i="1"/>
  <c r="O227" i="1" s="1"/>
  <c r="CL179" i="1"/>
  <c r="CL183" i="1"/>
  <c r="BW187" i="1"/>
  <c r="CL196" i="1"/>
  <c r="O196" i="1" s="1"/>
  <c r="BW197" i="1"/>
  <c r="CL197" i="1"/>
  <c r="O197" i="1" s="1"/>
  <c r="CL201" i="1"/>
  <c r="O201" i="1" s="1"/>
  <c r="CM184" i="1"/>
  <c r="BW191" i="1"/>
  <c r="CL208" i="1"/>
  <c r="CL211" i="1"/>
  <c r="O211" i="1" s="1"/>
  <c r="CL187" i="1"/>
  <c r="O187" i="1" s="1"/>
  <c r="CM202" i="1"/>
  <c r="BW121" i="1"/>
  <c r="BW129" i="1"/>
  <c r="BW137" i="1"/>
  <c r="BW140" i="1"/>
  <c r="BW142" i="1"/>
  <c r="BW143" i="1"/>
  <c r="BW145" i="1"/>
  <c r="BW148" i="1"/>
  <c r="BW151" i="1"/>
  <c r="BW159" i="1"/>
  <c r="CM160" i="1"/>
  <c r="BW161" i="1"/>
  <c r="CM165" i="1"/>
  <c r="CM199" i="1"/>
  <c r="CL203" i="1"/>
  <c r="O203" i="1" s="1"/>
  <c r="CM213" i="1"/>
  <c r="BW134" i="1"/>
  <c r="BW152" i="1"/>
  <c r="BW155" i="1"/>
  <c r="CL171" i="1"/>
  <c r="CL175" i="1"/>
  <c r="O175" i="1" s="1"/>
  <c r="BW164" i="1"/>
  <c r="BW183" i="1"/>
  <c r="BW188" i="1"/>
  <c r="CM196" i="1"/>
  <c r="BW200" i="1"/>
  <c r="CL200" i="1"/>
  <c r="O200" i="1" s="1"/>
  <c r="BW203" i="1"/>
  <c r="CL215" i="1"/>
  <c r="O215" i="1" s="1"/>
  <c r="CL240" i="1"/>
  <c r="O240" i="1" s="1"/>
  <c r="CL246" i="1"/>
  <c r="O246" i="1" s="1"/>
  <c r="BW208" i="1"/>
  <c r="CM210" i="1"/>
  <c r="CM215" i="1"/>
  <c r="CL222" i="1"/>
  <c r="O222" i="1" s="1"/>
  <c r="BW228" i="1"/>
  <c r="CM229" i="1"/>
  <c r="BW236" i="1"/>
  <c r="CL242" i="1"/>
  <c r="BW242" i="1"/>
  <c r="CL243" i="1"/>
  <c r="O243" i="1" s="1"/>
  <c r="BW182" i="1"/>
  <c r="BW192" i="1"/>
  <c r="BW195" i="1"/>
  <c r="BW209" i="1"/>
  <c r="BW211" i="1"/>
  <c r="CM218" i="1"/>
  <c r="CM223" i="1"/>
  <c r="BW227" i="1"/>
  <c r="BW157" i="1"/>
  <c r="BW165" i="1"/>
  <c r="BW173" i="1"/>
  <c r="BW181" i="1"/>
  <c r="BW189" i="1"/>
  <c r="BW193" i="1"/>
  <c r="BW198" i="1"/>
  <c r="CM226" i="1"/>
  <c r="CL232" i="1"/>
  <c r="O232" i="1" s="1"/>
  <c r="CL249" i="1"/>
  <c r="CM234" i="1"/>
  <c r="BW221" i="1"/>
  <c r="BW224" i="1"/>
  <c r="BW225" i="1"/>
  <c r="CM235" i="1"/>
  <c r="BW207" i="1"/>
  <c r="BW223" i="1"/>
  <c r="BW233" i="1"/>
  <c r="BW239" i="1"/>
  <c r="BW241" i="1"/>
  <c r="CL241" i="1"/>
  <c r="CM255" i="1"/>
  <c r="CM259" i="1"/>
  <c r="CM262" i="1"/>
  <c r="I322" i="1"/>
  <c r="CM269" i="1"/>
  <c r="BW243" i="1"/>
  <c r="CM251" i="1"/>
  <c r="BW254" i="1"/>
  <c r="CM270" i="1"/>
  <c r="E321" i="1"/>
  <c r="M321" i="1"/>
  <c r="D321" i="1"/>
  <c r="CM263" i="1"/>
  <c r="CM271" i="1"/>
  <c r="CL245" i="1"/>
  <c r="CL257" i="1"/>
  <c r="O257" i="1" s="1"/>
  <c r="CM272" i="1"/>
  <c r="CM245" i="1"/>
  <c r="BW252" i="1"/>
  <c r="CM256" i="1"/>
  <c r="CL268" i="1"/>
  <c r="O268" i="1" s="1"/>
  <c r="BW240" i="1"/>
  <c r="H321" i="1"/>
  <c r="BW246" i="1"/>
  <c r="CM248" i="1"/>
  <c r="L321" i="1"/>
  <c r="I321" i="1"/>
  <c r="K321" i="1"/>
  <c r="J321" i="1"/>
  <c r="BW256" i="1"/>
  <c r="J318" i="1"/>
  <c r="J360" i="1" s="1"/>
  <c r="F322" i="1"/>
  <c r="N322" i="1"/>
  <c r="CM268" i="1"/>
  <c r="CL286" i="1"/>
  <c r="O286" i="1" s="1"/>
  <c r="CM287" i="1"/>
  <c r="BW253" i="1"/>
  <c r="BW261" i="1"/>
  <c r="BW266" i="1"/>
  <c r="BW267" i="1"/>
  <c r="CL288" i="1"/>
  <c r="CM291" i="1"/>
  <c r="CL289" i="1"/>
  <c r="O289" i="1" s="1"/>
  <c r="CM264" i="1"/>
  <c r="CL267" i="1"/>
  <c r="O267" i="1" s="1"/>
  <c r="BW274" i="1"/>
  <c r="BW275" i="1"/>
  <c r="CL279" i="1"/>
  <c r="O279" i="1" s="1"/>
  <c r="CM283" i="1"/>
  <c r="CL292" i="1"/>
  <c r="CM279" i="1"/>
  <c r="CL281" i="1"/>
  <c r="BW282" i="1"/>
  <c r="CL285" i="1"/>
  <c r="G322" i="1"/>
  <c r="H322" i="1"/>
  <c r="CM286" i="1"/>
  <c r="H323" i="1"/>
  <c r="J322" i="1"/>
  <c r="BW283" i="1"/>
  <c r="J324" i="1"/>
  <c r="F363" i="1"/>
  <c r="N363" i="1"/>
  <c r="CL290" i="1"/>
  <c r="BW291" i="1"/>
  <c r="BX366" i="1"/>
  <c r="G363" i="1"/>
  <c r="N324" i="1"/>
  <c r="K363" i="1"/>
  <c r="CL301" i="1"/>
  <c r="O301" i="1" s="1"/>
  <c r="BW269" i="1"/>
  <c r="BW277" i="1"/>
  <c r="E324" i="1"/>
  <c r="N323" i="1"/>
  <c r="I363" i="1"/>
  <c r="L323" i="1"/>
  <c r="BW293" i="1"/>
  <c r="CM300" i="1"/>
  <c r="G323" i="1"/>
  <c r="J363" i="1"/>
  <c r="E323" i="1"/>
  <c r="BW294" i="1"/>
  <c r="CL297" i="1"/>
  <c r="CL295" i="1"/>
  <c r="O295" i="1" s="1"/>
  <c r="BW289" i="1"/>
  <c r="CM296" i="1"/>
  <c r="CL298" i="1"/>
  <c r="O298" i="1" s="1"/>
  <c r="CB366" i="1"/>
  <c r="CD35" i="2"/>
  <c r="M324" i="1"/>
  <c r="BW295" i="1"/>
  <c r="K324" i="1"/>
  <c r="CB334" i="1"/>
  <c r="BX336" i="1"/>
  <c r="BX382" i="1" s="1"/>
  <c r="I270" i="7" s="1"/>
  <c r="T366" i="1"/>
  <c r="BY332" i="1"/>
  <c r="BY383" i="1" s="1"/>
  <c r="J271" i="7" s="1"/>
  <c r="CB336" i="1"/>
  <c r="CB382" i="1" s="1"/>
  <c r="BY333" i="1"/>
  <c r="BY384" i="1" s="1"/>
  <c r="J272" i="7" s="1"/>
  <c r="CA333" i="1"/>
  <c r="CA384" i="1" s="1"/>
  <c r="CL304" i="1"/>
  <c r="BY334" i="1"/>
  <c r="CA334" i="1"/>
  <c r="CD51" i="2"/>
  <c r="BZ382" i="1"/>
  <c r="BZ366" i="1"/>
  <c r="BY336" i="1"/>
  <c r="CA336" i="1"/>
  <c r="CM303" i="1"/>
  <c r="BX332" i="1"/>
  <c r="BX383" i="1" s="1"/>
  <c r="I271" i="7" s="1"/>
  <c r="CA385" i="1"/>
  <c r="BX333" i="1"/>
  <c r="BX384" i="1" s="1"/>
  <c r="I272" i="7" s="1"/>
  <c r="BZ333" i="1"/>
  <c r="BZ384" i="1" s="1"/>
  <c r="CB385" i="1"/>
  <c r="BZ380" i="1"/>
  <c r="D313" i="2"/>
  <c r="D310" i="2"/>
  <c r="BW302" i="1"/>
  <c r="BY335" i="1"/>
  <c r="J263" i="7" s="1"/>
  <c r="J264" i="7" s="1"/>
  <c r="AM3" i="2"/>
  <c r="AL3" i="16" s="1"/>
  <c r="CD12" i="2"/>
  <c r="CD21" i="2"/>
  <c r="CD37" i="2"/>
  <c r="CD44" i="2"/>
  <c r="CD53" i="2"/>
  <c r="E314" i="2"/>
  <c r="E315" i="2"/>
  <c r="CD14" i="2"/>
  <c r="CD23" i="2"/>
  <c r="CD39" i="2"/>
  <c r="CD46" i="2"/>
  <c r="CD55" i="2"/>
  <c r="CA335" i="1"/>
  <c r="BZ385" i="1"/>
  <c r="E2" i="2"/>
  <c r="D2" i="16" s="1"/>
  <c r="CE4" i="2"/>
  <c r="CD25" i="2"/>
  <c r="CD32" i="2"/>
  <c r="CD41" i="2"/>
  <c r="CD48" i="2"/>
  <c r="CD57" i="2"/>
  <c r="D4" i="2" a="1"/>
  <c r="D4" i="2" s="1"/>
  <c r="CD11" i="2"/>
  <c r="CD18" i="2"/>
  <c r="CD27" i="2"/>
  <c r="CD34" i="2"/>
  <c r="CD43" i="2"/>
  <c r="CD50" i="2"/>
  <c r="CD60" i="2"/>
  <c r="BW301" i="1"/>
  <c r="CD13" i="2"/>
  <c r="CD20" i="2"/>
  <c r="CD29" i="2"/>
  <c r="CD36" i="2"/>
  <c r="CD45" i="2"/>
  <c r="CD52" i="2"/>
  <c r="CD15" i="2"/>
  <c r="CD22" i="2"/>
  <c r="CD31" i="2"/>
  <c r="CD38" i="2"/>
  <c r="CD47" i="2"/>
  <c r="CD54" i="2"/>
  <c r="CD9" i="2"/>
  <c r="CD17" i="2"/>
  <c r="CD24" i="2"/>
  <c r="CD40" i="2"/>
  <c r="CD49" i="2"/>
  <c r="CD56" i="2"/>
  <c r="CD58" i="2"/>
  <c r="CD62" i="2"/>
  <c r="CD66" i="2"/>
  <c r="CD69" i="2"/>
  <c r="CD72" i="2"/>
  <c r="CD73" i="2"/>
  <c r="CD74" i="2"/>
  <c r="CD76" i="2"/>
  <c r="CD64" i="2"/>
  <c r="CD70" i="2"/>
  <c r="CD75" i="2"/>
  <c r="CD79" i="2"/>
  <c r="CD81" i="2"/>
  <c r="CD83" i="2"/>
  <c r="CD85" i="2"/>
  <c r="CD59" i="2"/>
  <c r="CD67" i="2"/>
  <c r="D319" i="2"/>
  <c r="CD61" i="2"/>
  <c r="CD78" i="2"/>
  <c r="E316" i="2"/>
  <c r="E319" i="2"/>
  <c r="CD71" i="2"/>
  <c r="CD65" i="2"/>
  <c r="CD77" i="2"/>
  <c r="CD80" i="2"/>
  <c r="CD82" i="2"/>
  <c r="CD84" i="2"/>
  <c r="CD86" i="2"/>
  <c r="CD88" i="2"/>
  <c r="CD90" i="2"/>
  <c r="CD92" i="2"/>
  <c r="CD98" i="2"/>
  <c r="CD99" i="2"/>
  <c r="CD105" i="2"/>
  <c r="CD97" i="2"/>
  <c r="CD177" i="2"/>
  <c r="CD96" i="2"/>
  <c r="CD104" i="2"/>
  <c r="CD107" i="2"/>
  <c r="CD109" i="2"/>
  <c r="CD111" i="2"/>
  <c r="CD113" i="2"/>
  <c r="CD115" i="2"/>
  <c r="CD117" i="2"/>
  <c r="CD119" i="2"/>
  <c r="CD121" i="2"/>
  <c r="CD123" i="2"/>
  <c r="CD125" i="2"/>
  <c r="CD95" i="2"/>
  <c r="CD101" i="2"/>
  <c r="CD137" i="2"/>
  <c r="CD102" i="2"/>
  <c r="CD103" i="2"/>
  <c r="CD128" i="2"/>
  <c r="CD131" i="2"/>
  <c r="CD100" i="2"/>
  <c r="CD145" i="2"/>
  <c r="CD161" i="2"/>
  <c r="CD94" i="2"/>
  <c r="CD106" i="2"/>
  <c r="CD108" i="2"/>
  <c r="CD110" i="2"/>
  <c r="CD112" i="2"/>
  <c r="CD114" i="2"/>
  <c r="CD116" i="2"/>
  <c r="CD120" i="2"/>
  <c r="CD122" i="2"/>
  <c r="CD124" i="2"/>
  <c r="CD126" i="2"/>
  <c r="CE132" i="2"/>
  <c r="CD140" i="2"/>
  <c r="CD135" i="2"/>
  <c r="D320" i="2"/>
  <c r="CD132" i="2"/>
  <c r="CD138" i="2"/>
  <c r="CD141" i="2"/>
  <c r="CD136" i="2"/>
  <c r="CD139" i="2"/>
  <c r="CD149" i="2"/>
  <c r="CD153" i="2"/>
  <c r="CD171" i="2"/>
  <c r="CD134" i="2"/>
  <c r="CD142" i="2"/>
  <c r="CD163" i="2"/>
  <c r="CD180" i="2"/>
  <c r="CD148" i="2"/>
  <c r="CD150" i="2"/>
  <c r="CD152" i="2"/>
  <c r="CD159" i="2"/>
  <c r="CD157" i="2"/>
  <c r="CD175" i="2"/>
  <c r="CD181" i="2"/>
  <c r="CD154" i="2"/>
  <c r="CD155" i="2"/>
  <c r="CD173" i="2"/>
  <c r="CD188" i="2"/>
  <c r="CD156" i="2"/>
  <c r="CD183" i="2"/>
  <c r="CD167" i="2"/>
  <c r="CD187" i="2"/>
  <c r="CD196" i="2"/>
  <c r="CD184" i="2"/>
  <c r="CD189" i="2"/>
  <c r="CD190" i="2"/>
  <c r="CD197" i="2"/>
  <c r="CD198" i="2"/>
  <c r="CD201" i="2"/>
  <c r="CD209" i="2"/>
  <c r="CD162" i="2"/>
  <c r="CD164" i="2"/>
  <c r="CD166" i="2"/>
  <c r="CD168" i="2"/>
  <c r="CD170" i="2"/>
  <c r="CD172" i="2"/>
  <c r="CD174" i="2"/>
  <c r="CD176" i="2"/>
  <c r="CD178" i="2"/>
  <c r="CD199" i="2"/>
  <c r="CD186" i="2"/>
  <c r="CD194" i="2"/>
  <c r="CD210" i="2"/>
  <c r="CD202" i="2"/>
  <c r="CD218" i="2"/>
  <c r="CD216" i="2"/>
  <c r="CD214" i="2"/>
  <c r="CD204" i="2"/>
  <c r="CD219" i="2"/>
  <c r="CD247" i="2"/>
  <c r="CD203" i="2"/>
  <c r="CD217" i="2"/>
  <c r="CD200" i="2"/>
  <c r="CD215" i="2"/>
  <c r="CD206" i="2"/>
  <c r="CD220" i="2"/>
  <c r="CD222" i="2"/>
  <c r="CD223" i="2"/>
  <c r="CD231" i="2"/>
  <c r="CD230" i="2"/>
  <c r="CD237" i="2"/>
  <c r="CD241" i="2"/>
  <c r="CD245" i="2"/>
  <c r="CD225" i="2"/>
  <c r="CD224" i="2"/>
  <c r="CD232" i="2"/>
  <c r="CD221" i="2"/>
  <c r="CD227" i="2"/>
  <c r="CD233" i="2"/>
  <c r="CD243" i="2"/>
  <c r="CD229" i="2"/>
  <c r="CD248" i="2"/>
  <c r="CD258" i="2"/>
  <c r="CD234" i="2"/>
  <c r="CD236" i="2"/>
  <c r="CD238" i="2"/>
  <c r="CD240" i="2"/>
  <c r="CD252" i="2"/>
  <c r="CD256" i="2"/>
  <c r="CD259" i="2"/>
  <c r="CD246" i="2"/>
  <c r="CD250" i="2"/>
  <c r="CD255" i="2"/>
  <c r="CD253" i="2"/>
  <c r="CD251" i="2"/>
  <c r="CD260" i="2"/>
  <c r="CD261" i="2"/>
  <c r="D321" i="2"/>
  <c r="CD265" i="2"/>
  <c r="D322" i="2"/>
  <c r="CD269" i="2"/>
  <c r="CD273" i="2"/>
  <c r="CD277" i="2"/>
  <c r="CD267" i="2"/>
  <c r="CD275" i="2"/>
  <c r="CD266" i="2"/>
  <c r="CD268" i="2"/>
  <c r="CD270" i="2"/>
  <c r="CD272" i="2"/>
  <c r="CD274" i="2"/>
  <c r="CD276" i="2"/>
  <c r="CD278" i="2"/>
  <c r="CD293" i="2"/>
  <c r="CD281" i="2"/>
  <c r="CD290" i="2"/>
  <c r="CD279" i="2"/>
  <c r="CD301" i="2"/>
  <c r="CD295" i="2"/>
  <c r="CD286" i="2"/>
  <c r="CD294" i="2"/>
  <c r="CD296" i="2"/>
  <c r="CE304" i="2"/>
  <c r="CD289" i="2"/>
  <c r="D324" i="2"/>
  <c r="D323" i="2"/>
  <c r="CD300" i="2"/>
  <c r="CD298" i="2"/>
  <c r="CD303" i="2"/>
  <c r="CD302" i="2"/>
  <c r="C326" i="2"/>
  <c r="O4" i="1" l="1"/>
  <c r="O4" i="16"/>
  <c r="AP3" i="2"/>
  <c r="AC3" i="16"/>
  <c r="AC3" i="1"/>
  <c r="AW3" i="2"/>
  <c r="AJ3" i="16"/>
  <c r="AJ3" i="1"/>
  <c r="C4" i="1"/>
  <c r="C4" i="16"/>
  <c r="AN3" i="2"/>
  <c r="AA3" i="16"/>
  <c r="AA3" i="1"/>
  <c r="AO3" i="2"/>
  <c r="AB3" i="16"/>
  <c r="AB3" i="1"/>
  <c r="AB2" i="2"/>
  <c r="AA2" i="16" s="1"/>
  <c r="AQ3" i="2"/>
  <c r="AD3" i="16"/>
  <c r="AD3" i="1"/>
  <c r="AX3" i="2"/>
  <c r="AK3" i="16"/>
  <c r="AK3" i="1"/>
  <c r="BG3" i="2"/>
  <c r="AT3" i="16"/>
  <c r="AT3" i="1"/>
  <c r="AS3" i="2"/>
  <c r="AF3" i="16"/>
  <c r="AF3" i="1"/>
  <c r="AV3" i="2"/>
  <c r="AI3" i="16"/>
  <c r="AI3" i="1"/>
  <c r="O2" i="16"/>
  <c r="O2" i="1"/>
  <c r="AT3" i="2"/>
  <c r="AG3" i="16"/>
  <c r="AG3" i="1"/>
  <c r="AR3" i="2"/>
  <c r="AE3" i="16"/>
  <c r="AE3" i="1"/>
  <c r="AE7" i="1"/>
  <c r="AK7" i="1"/>
  <c r="AB7" i="1"/>
  <c r="AG7" i="1"/>
  <c r="AD7" i="1"/>
  <c r="AI7" i="1"/>
  <c r="AL7" i="1"/>
  <c r="AA7" i="1"/>
  <c r="AC7" i="1"/>
  <c r="AF7" i="1"/>
  <c r="AH7" i="1"/>
  <c r="AJ7" i="1"/>
  <c r="BY382" i="1"/>
  <c r="J270" i="7" s="1"/>
  <c r="CB388" i="1"/>
  <c r="O235" i="1"/>
  <c r="O191" i="1"/>
  <c r="P200" i="1"/>
  <c r="P189" i="1"/>
  <c r="O144" i="1"/>
  <c r="P187" i="1"/>
  <c r="F319" i="2"/>
  <c r="P117" i="1"/>
  <c r="P75" i="1"/>
  <c r="P122" i="1"/>
  <c r="P96" i="1"/>
  <c r="P85" i="1"/>
  <c r="P111" i="1"/>
  <c r="F317" i="2"/>
  <c r="P126" i="1"/>
  <c r="BW366" i="1"/>
  <c r="P78" i="1"/>
  <c r="P41" i="1"/>
  <c r="P72" i="1"/>
  <c r="P65" i="1"/>
  <c r="P58" i="1"/>
  <c r="P26" i="1"/>
  <c r="P47" i="1"/>
  <c r="CL296" i="1"/>
  <c r="O296" i="1" s="1"/>
  <c r="F324" i="1"/>
  <c r="CL275" i="1"/>
  <c r="O275" i="1" s="1"/>
  <c r="BW264" i="1"/>
  <c r="CL248" i="1"/>
  <c r="O248" i="1" s="1"/>
  <c r="CL252" i="1"/>
  <c r="O252" i="1" s="1"/>
  <c r="BW285" i="1"/>
  <c r="CL272" i="1"/>
  <c r="O272" i="1" s="1"/>
  <c r="CL271" i="1"/>
  <c r="O271" i="1" s="1"/>
  <c r="CL262" i="1"/>
  <c r="CL231" i="1"/>
  <c r="O231" i="1" s="1"/>
  <c r="CL226" i="1"/>
  <c r="O226" i="1" s="1"/>
  <c r="CL194" i="1"/>
  <c r="O194" i="1" s="1"/>
  <c r="CL180" i="1"/>
  <c r="O180" i="1" s="1"/>
  <c r="CL163" i="1"/>
  <c r="O163" i="1" s="1"/>
  <c r="CL202" i="1"/>
  <c r="O202" i="1" s="1"/>
  <c r="BW214" i="1"/>
  <c r="G320" i="1"/>
  <c r="CL130" i="1"/>
  <c r="O130" i="1" s="1"/>
  <c r="CL104" i="1"/>
  <c r="O104" i="1" s="1"/>
  <c r="BW120" i="1"/>
  <c r="BW117" i="1"/>
  <c r="CM103" i="1"/>
  <c r="CL176" i="1"/>
  <c r="O176" i="1" s="1"/>
  <c r="CL49" i="1"/>
  <c r="O49" i="1" s="1"/>
  <c r="K319" i="1"/>
  <c r="J315" i="1"/>
  <c r="J342" i="1"/>
  <c r="J343" i="1" s="1"/>
  <c r="BW81" i="1"/>
  <c r="I315" i="1"/>
  <c r="I342" i="1"/>
  <c r="I343" i="1" s="1"/>
  <c r="CL80" i="1"/>
  <c r="O80" i="1" s="1"/>
  <c r="F318" i="1"/>
  <c r="F360" i="1" s="1"/>
  <c r="CL108" i="1"/>
  <c r="O108" i="1" s="1"/>
  <c r="CL30" i="1"/>
  <c r="G317" i="1"/>
  <c r="G339" i="1" s="1"/>
  <c r="D313" i="1"/>
  <c r="D310" i="1"/>
  <c r="H316" i="1"/>
  <c r="BW79" i="1"/>
  <c r="CL35" i="1"/>
  <c r="O35" i="1" s="1"/>
  <c r="BW14" i="1"/>
  <c r="I310" i="1"/>
  <c r="P295" i="1"/>
  <c r="AB304" i="1"/>
  <c r="O277" i="1"/>
  <c r="O265" i="1"/>
  <c r="P254" i="1"/>
  <c r="P267" i="1"/>
  <c r="P250" i="1"/>
  <c r="CD235" i="2"/>
  <c r="P232" i="1"/>
  <c r="P225" i="1"/>
  <c r="CD244" i="2"/>
  <c r="CD191" i="2"/>
  <c r="CD213" i="2"/>
  <c r="P197" i="1"/>
  <c r="P220" i="1"/>
  <c r="O183" i="1"/>
  <c r="CD195" i="2"/>
  <c r="CD182" i="2"/>
  <c r="O156" i="1"/>
  <c r="O188" i="1"/>
  <c r="P207" i="1"/>
  <c r="P157" i="1"/>
  <c r="O138" i="1"/>
  <c r="O177" i="1"/>
  <c r="P120" i="1"/>
  <c r="P172" i="1"/>
  <c r="P124" i="1"/>
  <c r="P101" i="1"/>
  <c r="P102" i="1"/>
  <c r="P94" i="1"/>
  <c r="P82" i="1"/>
  <c r="E313" i="2"/>
  <c r="E310" i="2"/>
  <c r="P40" i="1"/>
  <c r="P39" i="1"/>
  <c r="BW290" i="1"/>
  <c r="BW363" i="1" s="1"/>
  <c r="M363" i="1"/>
  <c r="K322" i="1"/>
  <c r="BW286" i="1"/>
  <c r="BW265" i="1"/>
  <c r="CL244" i="1"/>
  <c r="O244" i="1" s="1"/>
  <c r="BW237" i="1"/>
  <c r="BW205" i="1"/>
  <c r="BW235" i="1"/>
  <c r="CL213" i="1"/>
  <c r="O213" i="1" s="1"/>
  <c r="BW175" i="1"/>
  <c r="BW103" i="1"/>
  <c r="CL125" i="1"/>
  <c r="O125" i="1" s="1"/>
  <c r="BX132" i="1"/>
  <c r="BW87" i="1"/>
  <c r="C319" i="1"/>
  <c r="BW60" i="1"/>
  <c r="BW39" i="1"/>
  <c r="D319" i="1"/>
  <c r="N318" i="1"/>
  <c r="N360" i="1" s="1"/>
  <c r="BW56" i="1"/>
  <c r="H317" i="1"/>
  <c r="H339" i="1" s="1"/>
  <c r="L313" i="1"/>
  <c r="L310" i="1"/>
  <c r="BW65" i="1"/>
  <c r="CL27" i="1"/>
  <c r="O27" i="1" s="1"/>
  <c r="CL6" i="1"/>
  <c r="CL59" i="1"/>
  <c r="O59" i="1" s="1"/>
  <c r="E315" i="1"/>
  <c r="BW78" i="1"/>
  <c r="O297" i="1"/>
  <c r="P222" i="1"/>
  <c r="F324" i="2"/>
  <c r="O290" i="1"/>
  <c r="P289" i="1"/>
  <c r="P278" i="1"/>
  <c r="F322" i="2"/>
  <c r="E321" i="2"/>
  <c r="P255" i="1"/>
  <c r="O242" i="1"/>
  <c r="P223" i="1"/>
  <c r="P211" i="1"/>
  <c r="P217" i="1"/>
  <c r="P204" i="1"/>
  <c r="O193" i="1"/>
  <c r="O171" i="1"/>
  <c r="CD147" i="2"/>
  <c r="O140" i="1"/>
  <c r="P131" i="1"/>
  <c r="CD68" i="2"/>
  <c r="P89" i="1"/>
  <c r="CA366" i="1"/>
  <c r="CA382" i="1"/>
  <c r="CA388" i="1" s="1"/>
  <c r="BZ4" i="2"/>
  <c r="AY3" i="2"/>
  <c r="AX3" i="16" s="1"/>
  <c r="CF4" i="2"/>
  <c r="AL3" i="1"/>
  <c r="P53" i="1"/>
  <c r="P21" i="1"/>
  <c r="Y304" i="1"/>
  <c r="Q304" i="1"/>
  <c r="X304" i="1"/>
  <c r="P304" i="1"/>
  <c r="W304" i="1"/>
  <c r="O304" i="1"/>
  <c r="V304" i="1"/>
  <c r="U304" i="1"/>
  <c r="S304" i="1"/>
  <c r="Z304" i="1"/>
  <c r="T304" i="1"/>
  <c r="R304" i="1"/>
  <c r="P29" i="1"/>
  <c r="D363" i="1"/>
  <c r="CL294" i="1"/>
  <c r="O294" i="1" s="1"/>
  <c r="H363" i="1"/>
  <c r="BW298" i="1"/>
  <c r="BW297" i="1"/>
  <c r="E363" i="1"/>
  <c r="BW273" i="1"/>
  <c r="BW260" i="1"/>
  <c r="BW251" i="1"/>
  <c r="BW259" i="1"/>
  <c r="CL260" i="1"/>
  <c r="O260" i="1" s="1"/>
  <c r="BW247" i="1"/>
  <c r="CL239" i="1"/>
  <c r="O239" i="1" s="1"/>
  <c r="BW231" i="1"/>
  <c r="BW199" i="1"/>
  <c r="CM207" i="1"/>
  <c r="BW217" i="1"/>
  <c r="CL224" i="1"/>
  <c r="O224" i="1" s="1"/>
  <c r="CL192" i="1"/>
  <c r="O192" i="1" s="1"/>
  <c r="CL190" i="1"/>
  <c r="O190" i="1" s="1"/>
  <c r="CM149" i="1"/>
  <c r="CL184" i="1"/>
  <c r="O184" i="1" s="1"/>
  <c r="BW171" i="1"/>
  <c r="BW185" i="1"/>
  <c r="BW168" i="1"/>
  <c r="BW169" i="1"/>
  <c r="BW166" i="1"/>
  <c r="N320" i="1"/>
  <c r="CL119" i="1"/>
  <c r="O119" i="1" s="1"/>
  <c r="BW71" i="1"/>
  <c r="BW45" i="1"/>
  <c r="L319" i="1"/>
  <c r="CL69" i="1"/>
  <c r="O69" i="1" s="1"/>
  <c r="CL66" i="1"/>
  <c r="BW38" i="1"/>
  <c r="BW95" i="1"/>
  <c r="BW52" i="1"/>
  <c r="C318" i="1"/>
  <c r="C360" i="1" s="1"/>
  <c r="BW30" i="1"/>
  <c r="G318" i="1"/>
  <c r="G360" i="1" s="1"/>
  <c r="E313" i="1"/>
  <c r="E310" i="1"/>
  <c r="N315" i="1"/>
  <c r="CL44" i="1"/>
  <c r="O44" i="1" s="1"/>
  <c r="CL79" i="1"/>
  <c r="O79" i="1" s="1"/>
  <c r="E324" i="2"/>
  <c r="CD287" i="2"/>
  <c r="P280" i="1"/>
  <c r="P274" i="1"/>
  <c r="E322" i="2"/>
  <c r="CD271" i="2"/>
  <c r="CD264" i="2"/>
  <c r="P266" i="1"/>
  <c r="P279" i="1"/>
  <c r="CD242" i="2"/>
  <c r="O245" i="1"/>
  <c r="P253" i="1"/>
  <c r="CD208" i="2"/>
  <c r="O179" i="1"/>
  <c r="CD179" i="2"/>
  <c r="CD158" i="2"/>
  <c r="CD160" i="2"/>
  <c r="CD193" i="2"/>
  <c r="O142" i="1"/>
  <c r="O153" i="1"/>
  <c r="O139" i="1"/>
  <c r="P154" i="1"/>
  <c r="F320" i="2"/>
  <c r="O141" i="1"/>
  <c r="P155" i="1"/>
  <c r="P129" i="1"/>
  <c r="P159" i="1"/>
  <c r="F316" i="2"/>
  <c r="P109" i="1"/>
  <c r="CD63" i="2"/>
  <c r="P83" i="1"/>
  <c r="P121" i="1"/>
  <c r="P71" i="1"/>
  <c r="P62" i="1"/>
  <c r="P103" i="1"/>
  <c r="P61" i="1"/>
  <c r="P32" i="1"/>
  <c r="O60" i="1"/>
  <c r="CE66" i="2"/>
  <c r="BY366" i="1"/>
  <c r="P261" i="1"/>
  <c r="M323" i="1"/>
  <c r="BW280" i="1"/>
  <c r="J323" i="1"/>
  <c r="J330" i="1" s="1"/>
  <c r="BW281" i="1"/>
  <c r="C363" i="1"/>
  <c r="BW279" i="1"/>
  <c r="H324" i="1"/>
  <c r="M322" i="1"/>
  <c r="CL287" i="1"/>
  <c r="O287" i="1" s="1"/>
  <c r="CL270" i="1"/>
  <c r="O270" i="1" s="1"/>
  <c r="CL251" i="1"/>
  <c r="O251" i="1" s="1"/>
  <c r="BW219" i="1"/>
  <c r="BW216" i="1"/>
  <c r="BW174" i="1"/>
  <c r="CL219" i="1"/>
  <c r="O219" i="1" s="1"/>
  <c r="CL210" i="1"/>
  <c r="O210" i="1" s="1"/>
  <c r="BW179" i="1"/>
  <c r="BW149" i="1"/>
  <c r="BW202" i="1"/>
  <c r="CL169" i="1"/>
  <c r="O169" i="1" s="1"/>
  <c r="BW158" i="1"/>
  <c r="BW184" i="1"/>
  <c r="CL206" i="1"/>
  <c r="O206" i="1" s="1"/>
  <c r="BW127" i="1"/>
  <c r="CM116" i="1"/>
  <c r="BW136" i="1"/>
  <c r="CL127" i="1"/>
  <c r="O127" i="1" s="1"/>
  <c r="D320" i="1"/>
  <c r="CL181" i="1"/>
  <c r="O181" i="1" s="1"/>
  <c r="BW139" i="1"/>
  <c r="CM124" i="1"/>
  <c r="CL90" i="1"/>
  <c r="O90" i="1" s="1"/>
  <c r="BW130" i="1"/>
  <c r="CL43" i="1"/>
  <c r="O43" i="1" s="1"/>
  <c r="CL31" i="1"/>
  <c r="O31" i="1" s="1"/>
  <c r="BW72" i="1"/>
  <c r="CL36" i="1"/>
  <c r="O36" i="1" s="1"/>
  <c r="BW23" i="1"/>
  <c r="K318" i="1"/>
  <c r="K360" i="1" s="1"/>
  <c r="G310" i="1"/>
  <c r="M313" i="1"/>
  <c r="M310" i="1"/>
  <c r="M314" i="1"/>
  <c r="M331" i="1" s="1"/>
  <c r="C354" i="1"/>
  <c r="C355" i="1" s="1"/>
  <c r="BW18" i="1"/>
  <c r="BW354" i="1" s="1"/>
  <c r="F315" i="1"/>
  <c r="E316" i="1"/>
  <c r="BW80" i="1"/>
  <c r="O285" i="1"/>
  <c r="F323" i="2"/>
  <c r="P300" i="1"/>
  <c r="O292" i="1"/>
  <c r="O264" i="1"/>
  <c r="P230" i="1"/>
  <c r="P214" i="1"/>
  <c r="P246" i="1"/>
  <c r="O182" i="1"/>
  <c r="O208" i="1"/>
  <c r="P236" i="1"/>
  <c r="O158" i="1"/>
  <c r="P175" i="1"/>
  <c r="P165" i="1"/>
  <c r="P178" i="1"/>
  <c r="P93" i="1"/>
  <c r="AB132" i="1"/>
  <c r="P116" i="1"/>
  <c r="P105" i="1"/>
  <c r="P100" i="1"/>
  <c r="P18" i="1"/>
  <c r="P76" i="1"/>
  <c r="P88" i="1"/>
  <c r="P10" i="1"/>
  <c r="D325" i="2"/>
  <c r="P92" i="1"/>
  <c r="CL303" i="1"/>
  <c r="O303" i="1" s="1"/>
  <c r="BW304" i="1"/>
  <c r="P54" i="1"/>
  <c r="BW296" i="1"/>
  <c r="CL276" i="1"/>
  <c r="O276" i="1" s="1"/>
  <c r="L363" i="1"/>
  <c r="BW271" i="1"/>
  <c r="I324" i="1"/>
  <c r="D322" i="1"/>
  <c r="L322" i="1"/>
  <c r="CL237" i="1"/>
  <c r="O237" i="1" s="1"/>
  <c r="BW257" i="1"/>
  <c r="E322" i="1"/>
  <c r="C321" i="1"/>
  <c r="BW249" i="1"/>
  <c r="CL205" i="1"/>
  <c r="O205" i="1" s="1"/>
  <c r="BW213" i="1"/>
  <c r="CL218" i="1"/>
  <c r="O218" i="1" s="1"/>
  <c r="BW238" i="1"/>
  <c r="CL216" i="1"/>
  <c r="O216" i="1" s="1"/>
  <c r="BW194" i="1"/>
  <c r="BW201" i="1"/>
  <c r="BW176" i="1"/>
  <c r="BW163" i="1"/>
  <c r="E320" i="1"/>
  <c r="CL106" i="1"/>
  <c r="O106" i="1" s="1"/>
  <c r="L320" i="1"/>
  <c r="CL112" i="1"/>
  <c r="O112" i="1" s="1"/>
  <c r="BW153" i="1"/>
  <c r="BW98" i="1"/>
  <c r="BW67" i="1"/>
  <c r="BW46" i="1"/>
  <c r="CL114" i="1"/>
  <c r="O114" i="1" s="1"/>
  <c r="BW57" i="1"/>
  <c r="CL99" i="1"/>
  <c r="O99" i="1" s="1"/>
  <c r="CL57" i="1"/>
  <c r="O57" i="1" s="1"/>
  <c r="BW44" i="1"/>
  <c r="BW32" i="1"/>
  <c r="D318" i="1"/>
  <c r="D360" i="1" s="1"/>
  <c r="O345" i="1"/>
  <c r="O347" i="1" s="1"/>
  <c r="L315" i="1"/>
  <c r="E317" i="1"/>
  <c r="E339" i="1" s="1"/>
  <c r="BW28" i="1"/>
  <c r="BW50" i="1"/>
  <c r="I316" i="1"/>
  <c r="C314" i="1"/>
  <c r="C331" i="1" s="1"/>
  <c r="BW7" i="1"/>
  <c r="BW314" i="1" s="1"/>
  <c r="CL77" i="1"/>
  <c r="O77" i="1" s="1"/>
  <c r="O341" i="1"/>
  <c r="BW21" i="1"/>
  <c r="BW346" i="1" s="1"/>
  <c r="F314" i="1"/>
  <c r="F331" i="1" s="1"/>
  <c r="CD283" i="2"/>
  <c r="CD285" i="2"/>
  <c r="E323" i="2"/>
  <c r="CD284" i="2"/>
  <c r="CD292" i="2"/>
  <c r="P268" i="1"/>
  <c r="P275" i="1"/>
  <c r="O263" i="1"/>
  <c r="O258" i="1"/>
  <c r="P273" i="1"/>
  <c r="P257" i="1"/>
  <c r="P238" i="1"/>
  <c r="P243" i="1"/>
  <c r="P240" i="1"/>
  <c r="O228" i="1"/>
  <c r="P215" i="1"/>
  <c r="P233" i="1"/>
  <c r="P199" i="1"/>
  <c r="O134" i="1"/>
  <c r="O151" i="1"/>
  <c r="P150" i="1"/>
  <c r="P162" i="1"/>
  <c r="O133" i="1"/>
  <c r="P173" i="1"/>
  <c r="O143" i="1"/>
  <c r="O161" i="1"/>
  <c r="O68" i="1"/>
  <c r="P87" i="1"/>
  <c r="E318" i="2"/>
  <c r="P123" i="1"/>
  <c r="P84" i="1"/>
  <c r="P42" i="1"/>
  <c r="F315" i="2"/>
  <c r="P24" i="1"/>
  <c r="CA380" i="1"/>
  <c r="P55" i="1"/>
  <c r="AN2" i="2"/>
  <c r="AM2" i="16" s="1"/>
  <c r="AB4" i="2" a="1"/>
  <c r="AB4" i="2" s="1"/>
  <c r="AA2" i="1"/>
  <c r="P15" i="1"/>
  <c r="P13" i="1"/>
  <c r="BW300" i="1"/>
  <c r="K323" i="1"/>
  <c r="BW278" i="1"/>
  <c r="D323" i="1"/>
  <c r="I323" i="1"/>
  <c r="BW287" i="1"/>
  <c r="D324" i="1"/>
  <c r="C322" i="1"/>
  <c r="BW262" i="1"/>
  <c r="F321" i="1"/>
  <c r="BW244" i="1"/>
  <c r="CL259" i="1"/>
  <c r="O259" i="1" s="1"/>
  <c r="BW222" i="1"/>
  <c r="BW226" i="1"/>
  <c r="CL221" i="1"/>
  <c r="O221" i="1" s="1"/>
  <c r="BW190" i="1"/>
  <c r="BW210" i="1"/>
  <c r="BW206" i="1"/>
  <c r="CL166" i="1"/>
  <c r="O166" i="1" s="1"/>
  <c r="CL160" i="1"/>
  <c r="O160" i="1" s="1"/>
  <c r="BW167" i="1"/>
  <c r="BW133" i="1"/>
  <c r="CL115" i="1"/>
  <c r="O115" i="1" s="1"/>
  <c r="CL128" i="1"/>
  <c r="O128" i="1" s="1"/>
  <c r="BW123" i="1"/>
  <c r="H320" i="1"/>
  <c r="BW150" i="1"/>
  <c r="CM87" i="1"/>
  <c r="CM95" i="1"/>
  <c r="BW75" i="1"/>
  <c r="C341" i="1"/>
  <c r="BW16" i="1"/>
  <c r="BW341" i="1" s="1"/>
  <c r="BW386" i="1" s="1"/>
  <c r="H274" i="7" s="1"/>
  <c r="H275" i="7" s="1"/>
  <c r="CL33" i="1"/>
  <c r="H353" i="1"/>
  <c r="H355" i="1" s="1"/>
  <c r="BW17" i="1"/>
  <c r="BW353" i="1" s="1"/>
  <c r="L318" i="1"/>
  <c r="L360" i="1" s="1"/>
  <c r="F319" i="1"/>
  <c r="M317" i="1"/>
  <c r="M339" i="1" s="1"/>
  <c r="CL19" i="1"/>
  <c r="J313" i="1"/>
  <c r="J310" i="1"/>
  <c r="CL22" i="1"/>
  <c r="O22" i="1" s="1"/>
  <c r="BW22" i="1"/>
  <c r="N314" i="1"/>
  <c r="N331" i="1" s="1"/>
  <c r="O299" i="1"/>
  <c r="O281" i="1"/>
  <c r="P302" i="1"/>
  <c r="CD263" i="2"/>
  <c r="O247" i="1"/>
  <c r="O241" i="1"/>
  <c r="CD226" i="2"/>
  <c r="CD239" i="2"/>
  <c r="P227" i="1"/>
  <c r="CD228" i="2"/>
  <c r="P212" i="1"/>
  <c r="P203" i="1"/>
  <c r="P201" i="1"/>
  <c r="P186" i="1"/>
  <c r="P196" i="1"/>
  <c r="P174" i="1"/>
  <c r="CD151" i="2"/>
  <c r="P148" i="1"/>
  <c r="CD133" i="2"/>
  <c r="CD146" i="2"/>
  <c r="CD143" i="2"/>
  <c r="O95" i="1"/>
  <c r="CD127" i="2"/>
  <c r="O97" i="1"/>
  <c r="P81" i="1"/>
  <c r="O70" i="1"/>
  <c r="O64" i="1"/>
  <c r="P113" i="1"/>
  <c r="P50" i="1"/>
  <c r="BW303" i="1"/>
  <c r="P73" i="1"/>
  <c r="Q2" i="2"/>
  <c r="P2" i="16" s="1"/>
  <c r="E4" i="2" a="1"/>
  <c r="E4" i="2" s="1"/>
  <c r="F2" i="2"/>
  <c r="E2" i="16" s="1"/>
  <c r="D2" i="1"/>
  <c r="P17" i="1"/>
  <c r="P353" i="1" s="1"/>
  <c r="P46" i="1"/>
  <c r="P20" i="1"/>
  <c r="P345" i="1" s="1"/>
  <c r="F323" i="1"/>
  <c r="BW299" i="1"/>
  <c r="C323" i="1"/>
  <c r="BW288" i="1"/>
  <c r="P45" i="1"/>
  <c r="CL283" i="1"/>
  <c r="O283" i="1" s="1"/>
  <c r="BW272" i="1"/>
  <c r="C324" i="1"/>
  <c r="L324" i="1"/>
  <c r="N321" i="1"/>
  <c r="BW245" i="1"/>
  <c r="CL256" i="1"/>
  <c r="O256" i="1" s="1"/>
  <c r="CL269" i="1"/>
  <c r="O269" i="1" s="1"/>
  <c r="BW263" i="1"/>
  <c r="BW248" i="1"/>
  <c r="BW215" i="1"/>
  <c r="CL234" i="1"/>
  <c r="O234" i="1" s="1"/>
  <c r="BW230" i="1"/>
  <c r="BW160" i="1"/>
  <c r="BW180" i="1"/>
  <c r="CL136" i="1"/>
  <c r="O136" i="1" s="1"/>
  <c r="F320" i="1"/>
  <c r="CL98" i="1"/>
  <c r="O98" i="1" s="1"/>
  <c r="BW156" i="1"/>
  <c r="CL110" i="1"/>
  <c r="O110" i="1" s="1"/>
  <c r="CL145" i="1"/>
  <c r="O145" i="1" s="1"/>
  <c r="M320" i="1"/>
  <c r="I320" i="1"/>
  <c r="BW111" i="1"/>
  <c r="BW64" i="1"/>
  <c r="CL37" i="1"/>
  <c r="O37" i="1" s="1"/>
  <c r="C342" i="1"/>
  <c r="C315" i="1"/>
  <c r="BW8" i="1"/>
  <c r="BW93" i="1"/>
  <c r="CL74" i="1"/>
  <c r="O74" i="1" s="1"/>
  <c r="CM54" i="1"/>
  <c r="BW41" i="1"/>
  <c r="E318" i="1"/>
  <c r="E360" i="1" s="1"/>
  <c r="CL14" i="1"/>
  <c r="O14" i="1" s="1"/>
  <c r="F317" i="1"/>
  <c r="F339" i="1" s="1"/>
  <c r="C313" i="1"/>
  <c r="C310" i="1"/>
  <c r="BW6" i="1"/>
  <c r="BW53" i="1"/>
  <c r="G315" i="1"/>
  <c r="D314" i="1"/>
  <c r="D331" i="1" s="1"/>
  <c r="BW20" i="1"/>
  <c r="BW345" i="1" s="1"/>
  <c r="G316" i="1"/>
  <c r="CL11" i="1"/>
  <c r="O11" i="1" s="1"/>
  <c r="G314" i="1"/>
  <c r="G331" i="1" s="1"/>
  <c r="CD291" i="2"/>
  <c r="CD299" i="2"/>
  <c r="CD297" i="2"/>
  <c r="P301" i="1"/>
  <c r="P298" i="1"/>
  <c r="P286" i="1"/>
  <c r="P194" i="1"/>
  <c r="P198" i="1"/>
  <c r="P167" i="1"/>
  <c r="P209" i="1"/>
  <c r="O149" i="1"/>
  <c r="CD144" i="2"/>
  <c r="P170" i="1"/>
  <c r="E320" i="2"/>
  <c r="O146" i="1"/>
  <c r="P164" i="1"/>
  <c r="O135" i="1"/>
  <c r="O137" i="1"/>
  <c r="O63" i="1"/>
  <c r="P91" i="1"/>
  <c r="P108" i="1"/>
  <c r="F318" i="2"/>
  <c r="P59" i="1"/>
  <c r="P25" i="1"/>
  <c r="P48" i="1"/>
  <c r="P16" i="1"/>
  <c r="P341" i="1" s="1"/>
  <c r="F314" i="2"/>
  <c r="P56" i="1"/>
  <c r="P51" i="1"/>
  <c r="P67" i="1"/>
  <c r="P38" i="1"/>
  <c r="P12" i="1"/>
  <c r="P23" i="1"/>
  <c r="CL293" i="1"/>
  <c r="O293" i="1" s="1"/>
  <c r="BW270" i="1"/>
  <c r="CL291" i="1"/>
  <c r="O291" i="1" s="1"/>
  <c r="G324" i="1"/>
  <c r="CL284" i="1"/>
  <c r="O284" i="1" s="1"/>
  <c r="BW255" i="1"/>
  <c r="G321" i="1"/>
  <c r="BW234" i="1"/>
  <c r="BW232" i="1"/>
  <c r="BW218" i="1"/>
  <c r="BW229" i="1"/>
  <c r="CL229" i="1"/>
  <c r="O229" i="1" s="1"/>
  <c r="CL195" i="1"/>
  <c r="O195" i="1" s="1"/>
  <c r="BW177" i="1"/>
  <c r="CL152" i="1"/>
  <c r="O152" i="1" s="1"/>
  <c r="CM133" i="1"/>
  <c r="CL185" i="1"/>
  <c r="O185" i="1" s="1"/>
  <c r="CL107" i="1"/>
  <c r="O107" i="1" s="1"/>
  <c r="BW141" i="1"/>
  <c r="CL168" i="1"/>
  <c r="O168" i="1" s="1"/>
  <c r="C320" i="1"/>
  <c r="BW118" i="1"/>
  <c r="CL147" i="1"/>
  <c r="O147" i="1" s="1"/>
  <c r="C349" i="1"/>
  <c r="C351" i="1" s="1"/>
  <c r="BW26" i="1"/>
  <c r="BW349" i="1" s="1"/>
  <c r="BW351" i="1" s="1"/>
  <c r="CL52" i="1"/>
  <c r="O52" i="1" s="1"/>
  <c r="CL34" i="1"/>
  <c r="O34" i="1" s="1"/>
  <c r="C316" i="1"/>
  <c r="BW54" i="1"/>
  <c r="CL86" i="1"/>
  <c r="O86" i="1" s="1"/>
  <c r="M318" i="1"/>
  <c r="M360" i="1" s="1"/>
  <c r="BW62" i="1"/>
  <c r="BW47" i="1"/>
  <c r="BW33" i="1"/>
  <c r="N317" i="1"/>
  <c r="N339" i="1" s="1"/>
  <c r="K313" i="1"/>
  <c r="K310" i="1"/>
  <c r="BW85" i="1"/>
  <c r="O353" i="1"/>
  <c r="O355" i="1" s="1"/>
  <c r="CL7" i="1"/>
  <c r="CL9" i="1"/>
  <c r="O9" i="1" s="1"/>
  <c r="D315" i="1"/>
  <c r="H314" i="1"/>
  <c r="H331" i="1" s="1"/>
  <c r="BW355" i="1" l="1"/>
  <c r="P119" i="1"/>
  <c r="BW388" i="1"/>
  <c r="BS3" i="2"/>
  <c r="BF3" i="16"/>
  <c r="BF3" i="1"/>
  <c r="BD3" i="2"/>
  <c r="AQ3" i="16"/>
  <c r="AQ3" i="1"/>
  <c r="BH3" i="2"/>
  <c r="AU3" i="16"/>
  <c r="AU3" i="1"/>
  <c r="BA3" i="2"/>
  <c r="AN3" i="16"/>
  <c r="AN3" i="1"/>
  <c r="BI3" i="2"/>
  <c r="AV3" i="16"/>
  <c r="AV3" i="1"/>
  <c r="BJ3" i="2"/>
  <c r="AW3" i="16"/>
  <c r="AW3" i="1"/>
  <c r="BF3" i="2"/>
  <c r="AS3" i="16"/>
  <c r="AS3" i="1"/>
  <c r="BE3" i="2"/>
  <c r="AR3" i="16"/>
  <c r="AR3" i="1"/>
  <c r="AZ3" i="2"/>
  <c r="AM3" i="16"/>
  <c r="AM3" i="1"/>
  <c r="BB3" i="2"/>
  <c r="AO3" i="16"/>
  <c r="AO3" i="1"/>
  <c r="D4" i="1"/>
  <c r="D4" i="16"/>
  <c r="BC3" i="2"/>
  <c r="AP3" i="16"/>
  <c r="AP3" i="1"/>
  <c r="AA4" i="1"/>
  <c r="AA4" i="16"/>
  <c r="P219" i="1"/>
  <c r="CA7" i="1"/>
  <c r="P231" i="1"/>
  <c r="BZ7" i="1"/>
  <c r="BY7" i="1"/>
  <c r="CB7" i="1"/>
  <c r="P130" i="1"/>
  <c r="P248" i="1"/>
  <c r="P80" i="1"/>
  <c r="H330" i="1"/>
  <c r="H369" i="1" s="1"/>
  <c r="P176" i="1"/>
  <c r="P276" i="1"/>
  <c r="P270" i="1"/>
  <c r="P125" i="1"/>
  <c r="BW317" i="1"/>
  <c r="BW339" i="1" s="1"/>
  <c r="P11" i="1"/>
  <c r="P43" i="1"/>
  <c r="P99" i="1"/>
  <c r="I330" i="1"/>
  <c r="I369" i="1" s="1"/>
  <c r="P296" i="1"/>
  <c r="P57" i="1"/>
  <c r="P37" i="1"/>
  <c r="P35" i="1"/>
  <c r="P77" i="1"/>
  <c r="P104" i="1"/>
  <c r="P184" i="1"/>
  <c r="J325" i="1"/>
  <c r="J326" i="1" s="1"/>
  <c r="P251" i="1"/>
  <c r="P190" i="1"/>
  <c r="P44" i="1"/>
  <c r="P22" i="1"/>
  <c r="BW316" i="1"/>
  <c r="P260" i="1"/>
  <c r="BW324" i="1"/>
  <c r="K330" i="1"/>
  <c r="K369" i="1" s="1"/>
  <c r="E330" i="1"/>
  <c r="E337" i="1" s="1"/>
  <c r="E357" i="1" s="1"/>
  <c r="E365" i="1" s="1"/>
  <c r="E367" i="1" s="1"/>
  <c r="BW331" i="1"/>
  <c r="BW321" i="1"/>
  <c r="P27" i="1"/>
  <c r="P350" i="1" s="1"/>
  <c r="P272" i="1"/>
  <c r="BW318" i="1"/>
  <c r="BW360" i="1" s="1"/>
  <c r="P31" i="1"/>
  <c r="P52" i="1"/>
  <c r="P202" i="1"/>
  <c r="K325" i="1"/>
  <c r="K326" i="1" s="1"/>
  <c r="L330" i="1"/>
  <c r="L369" i="1" s="1"/>
  <c r="P98" i="1"/>
  <c r="Q25" i="1"/>
  <c r="Q91" i="1"/>
  <c r="P146" i="1"/>
  <c r="Q194" i="1"/>
  <c r="P269" i="1"/>
  <c r="BW347" i="1"/>
  <c r="Q20" i="1"/>
  <c r="Q345" i="1" s="1"/>
  <c r="Q73" i="1"/>
  <c r="P106" i="1"/>
  <c r="P97" i="1"/>
  <c r="Q148" i="1"/>
  <c r="Q186" i="1"/>
  <c r="Q227" i="1"/>
  <c r="P234" i="1"/>
  <c r="Q15" i="1"/>
  <c r="Q42" i="1"/>
  <c r="Q80" i="1"/>
  <c r="Q104" i="1"/>
  <c r="Q162" i="1"/>
  <c r="P151" i="1"/>
  <c r="P221" i="1"/>
  <c r="Q233" i="1"/>
  <c r="F330" i="1"/>
  <c r="G325" i="1"/>
  <c r="P112" i="1"/>
  <c r="P152" i="1"/>
  <c r="P293" i="1"/>
  <c r="M325" i="1"/>
  <c r="P128" i="1"/>
  <c r="G320" i="2"/>
  <c r="Q253" i="1"/>
  <c r="Q279" i="1"/>
  <c r="P49" i="1"/>
  <c r="P140" i="1"/>
  <c r="P256" i="1"/>
  <c r="G322" i="2"/>
  <c r="Q222" i="1"/>
  <c r="P36" i="1"/>
  <c r="Q90" i="1"/>
  <c r="Q82" i="1"/>
  <c r="P206" i="1"/>
  <c r="P229" i="1"/>
  <c r="Q250" i="1"/>
  <c r="Q294" i="1"/>
  <c r="F325" i="1"/>
  <c r="Q58" i="1"/>
  <c r="G317" i="2"/>
  <c r="P163" i="1"/>
  <c r="P168" i="1"/>
  <c r="Q51" i="1"/>
  <c r="Q209" i="1"/>
  <c r="Q286" i="1"/>
  <c r="Q269" i="1"/>
  <c r="D330" i="1"/>
  <c r="D369" i="1" s="1"/>
  <c r="Q77" i="1"/>
  <c r="Q106" i="1"/>
  <c r="P145" i="1"/>
  <c r="Q234" i="1"/>
  <c r="CB380" i="1"/>
  <c r="P68" i="1"/>
  <c r="Q173" i="1"/>
  <c r="Q221" i="1"/>
  <c r="Q240" i="1"/>
  <c r="Q273" i="1"/>
  <c r="P263" i="1"/>
  <c r="C330" i="1"/>
  <c r="Q54" i="1"/>
  <c r="Q88" i="1"/>
  <c r="Q105" i="1"/>
  <c r="Q112" i="1"/>
  <c r="Q152" i="1"/>
  <c r="Q246" i="1"/>
  <c r="Q248" i="1"/>
  <c r="P271" i="1"/>
  <c r="Q293" i="1"/>
  <c r="P86" i="1"/>
  <c r="Q32" i="1"/>
  <c r="Q83" i="1"/>
  <c r="P179" i="1"/>
  <c r="Q280" i="1"/>
  <c r="P291" i="1"/>
  <c r="E325" i="1"/>
  <c r="Q49" i="1"/>
  <c r="Q89" i="1"/>
  <c r="Q217" i="1"/>
  <c r="Q256" i="1"/>
  <c r="Q102" i="1"/>
  <c r="P79" i="1"/>
  <c r="P138" i="1"/>
  <c r="P188" i="1"/>
  <c r="Q206" i="1"/>
  <c r="Q229" i="1"/>
  <c r="Q41" i="1"/>
  <c r="Q122" i="1"/>
  <c r="Q163" i="1"/>
  <c r="Q168" i="1"/>
  <c r="P235" i="1"/>
  <c r="X7" i="1"/>
  <c r="P7" i="1"/>
  <c r="O7" i="1"/>
  <c r="W7" i="1"/>
  <c r="V7" i="1"/>
  <c r="Y7" i="1"/>
  <c r="U7" i="1"/>
  <c r="T7" i="1"/>
  <c r="S7" i="1"/>
  <c r="R7" i="1"/>
  <c r="Q7" i="1"/>
  <c r="Z7" i="1"/>
  <c r="BW319" i="1"/>
  <c r="Q59" i="1"/>
  <c r="P149" i="1"/>
  <c r="Q231" i="1"/>
  <c r="Q52" i="1"/>
  <c r="P70" i="1"/>
  <c r="Q201" i="1"/>
  <c r="Q203" i="1"/>
  <c r="P241" i="1"/>
  <c r="C343" i="1"/>
  <c r="BW322" i="1"/>
  <c r="Q119" i="1"/>
  <c r="P161" i="1"/>
  <c r="Q215" i="1"/>
  <c r="P158" i="1"/>
  <c r="G323" i="2"/>
  <c r="H325" i="1"/>
  <c r="Q86" i="1"/>
  <c r="P114" i="1"/>
  <c r="P153" i="1"/>
  <c r="Q266" i="1"/>
  <c r="CF66" i="2"/>
  <c r="P169" i="1"/>
  <c r="O350" i="1"/>
  <c r="O351" i="1" s="1"/>
  <c r="Q36" i="1"/>
  <c r="Q79" i="1"/>
  <c r="P177" i="1"/>
  <c r="P147" i="1"/>
  <c r="Q220" i="1"/>
  <c r="Q267" i="1"/>
  <c r="P252" i="1"/>
  <c r="P277" i="1"/>
  <c r="P287" i="1"/>
  <c r="P224" i="1"/>
  <c r="Q11" i="1"/>
  <c r="Q12" i="1"/>
  <c r="Q16" i="1"/>
  <c r="G318" i="2"/>
  <c r="P63" i="1"/>
  <c r="P135" i="1"/>
  <c r="Q167" i="1"/>
  <c r="Q298" i="1"/>
  <c r="G2" i="2"/>
  <c r="F2" i="16" s="1"/>
  <c r="R2" i="2"/>
  <c r="Q2" i="16" s="1"/>
  <c r="F4" i="2" a="1"/>
  <c r="F4" i="2" s="1"/>
  <c r="E2" i="1"/>
  <c r="Q113" i="1"/>
  <c r="Q302" i="1"/>
  <c r="AN4" i="2" a="1"/>
  <c r="AN4" i="2" s="1"/>
  <c r="AZ2" i="2"/>
  <c r="AY2" i="16" s="1"/>
  <c r="AM2" i="1"/>
  <c r="Q84" i="1"/>
  <c r="Q123" i="1"/>
  <c r="Q150" i="1"/>
  <c r="P134" i="1"/>
  <c r="Q199" i="1"/>
  <c r="Q243" i="1"/>
  <c r="Q35" i="1"/>
  <c r="Q76" i="1"/>
  <c r="Q116" i="1"/>
  <c r="Q178" i="1"/>
  <c r="Q175" i="1"/>
  <c r="P208" i="1"/>
  <c r="Q214" i="1"/>
  <c r="P283" i="1"/>
  <c r="Q261" i="1"/>
  <c r="Q61" i="1"/>
  <c r="Q71" i="1"/>
  <c r="Q114" i="1"/>
  <c r="Q159" i="1"/>
  <c r="Q155" i="1"/>
  <c r="Q154" i="1"/>
  <c r="P245" i="1"/>
  <c r="Q29" i="1"/>
  <c r="Q169" i="1"/>
  <c r="Q211" i="1"/>
  <c r="Q278" i="1"/>
  <c r="P290" i="1"/>
  <c r="I325" i="1"/>
  <c r="F313" i="2"/>
  <c r="F310" i="2"/>
  <c r="Q101" i="1"/>
  <c r="Q225" i="1"/>
  <c r="Q65" i="1"/>
  <c r="Q78" i="1"/>
  <c r="Q111" i="1"/>
  <c r="Q75" i="1"/>
  <c r="Q187" i="1"/>
  <c r="Q189" i="1"/>
  <c r="Q224" i="1"/>
  <c r="P191" i="1"/>
  <c r="H337" i="1"/>
  <c r="H357" i="1" s="1"/>
  <c r="H365" i="1" s="1"/>
  <c r="H367" i="1" s="1"/>
  <c r="Q56" i="1"/>
  <c r="P210" i="1"/>
  <c r="Q272" i="1"/>
  <c r="G330" i="1"/>
  <c r="J369" i="1"/>
  <c r="J337" i="1"/>
  <c r="J357" i="1" s="1"/>
  <c r="J365" i="1" s="1"/>
  <c r="J367" i="1" s="1"/>
  <c r="Q45" i="1"/>
  <c r="Q46" i="1"/>
  <c r="Q99" i="1"/>
  <c r="Q174" i="1"/>
  <c r="P247" i="1"/>
  <c r="N330" i="1"/>
  <c r="Q24" i="1"/>
  <c r="Q87" i="1"/>
  <c r="P133" i="1"/>
  <c r="P14" i="1"/>
  <c r="Q92" i="1"/>
  <c r="P354" i="1"/>
  <c r="P355" i="1" s="1"/>
  <c r="P264" i="1"/>
  <c r="P292" i="1"/>
  <c r="P60" i="1"/>
  <c r="P110" i="1"/>
  <c r="P9" i="1"/>
  <c r="P346" i="1"/>
  <c r="P347" i="1" s="1"/>
  <c r="P171" i="1"/>
  <c r="P237" i="1"/>
  <c r="P297" i="1"/>
  <c r="Q98" i="1"/>
  <c r="Q57" i="1"/>
  <c r="P156" i="1"/>
  <c r="Q197" i="1"/>
  <c r="Q254" i="1"/>
  <c r="Q295" i="1"/>
  <c r="D325" i="1"/>
  <c r="Q47" i="1"/>
  <c r="P218" i="1"/>
  <c r="P226" i="1"/>
  <c r="Q37" i="1"/>
  <c r="Q38" i="1"/>
  <c r="P74" i="1"/>
  <c r="P180" i="1"/>
  <c r="P244" i="1"/>
  <c r="Q301" i="1"/>
  <c r="BW313" i="1"/>
  <c r="BW310" i="1"/>
  <c r="BW342" i="1"/>
  <c r="BW343" i="1" s="1"/>
  <c r="BW315" i="1"/>
  <c r="BW323" i="1"/>
  <c r="Q43" i="1"/>
  <c r="Q4" i="2" a="1"/>
  <c r="Q4" i="2" s="1"/>
  <c r="AC2" i="2"/>
  <c r="AB2" i="16" s="1"/>
  <c r="P2" i="1"/>
  <c r="P64" i="1"/>
  <c r="P95" i="1"/>
  <c r="Q212" i="1"/>
  <c r="P299" i="1"/>
  <c r="G315" i="2"/>
  <c r="P34" i="1"/>
  <c r="P127" i="1"/>
  <c r="P143" i="1"/>
  <c r="Q219" i="1"/>
  <c r="P192" i="1"/>
  <c r="P228" i="1"/>
  <c r="Q238" i="1"/>
  <c r="P258" i="1"/>
  <c r="Q275" i="1"/>
  <c r="O363" i="1"/>
  <c r="Q14" i="1"/>
  <c r="D326" i="2"/>
  <c r="Q18" i="1"/>
  <c r="Q354" i="1" s="1"/>
  <c r="AC132" i="1"/>
  <c r="Q165" i="1"/>
  <c r="P160" i="1"/>
  <c r="Q190" i="1"/>
  <c r="P182" i="1"/>
  <c r="Q230" i="1"/>
  <c r="Q103" i="1"/>
  <c r="Q110" i="1"/>
  <c r="Q129" i="1"/>
  <c r="P142" i="1"/>
  <c r="P205" i="1"/>
  <c r="Q9" i="1"/>
  <c r="Q21" i="1"/>
  <c r="Q346" i="1" s="1"/>
  <c r="P115" i="1"/>
  <c r="Q131" i="1"/>
  <c r="P136" i="1"/>
  <c r="Q204" i="1"/>
  <c r="P181" i="1"/>
  <c r="P242" i="1"/>
  <c r="Q289" i="1"/>
  <c r="G324" i="2"/>
  <c r="Q39" i="1"/>
  <c r="E325" i="2"/>
  <c r="Q124" i="1"/>
  <c r="Q130" i="1"/>
  <c r="Q207" i="1"/>
  <c r="Q232" i="1"/>
  <c r="P259" i="1"/>
  <c r="P349" i="1"/>
  <c r="Q72" i="1"/>
  <c r="Q85" i="1"/>
  <c r="Q117" i="1"/>
  <c r="P144" i="1"/>
  <c r="Q218" i="1"/>
  <c r="Q200" i="1"/>
  <c r="BW320" i="1"/>
  <c r="Q74" i="1"/>
  <c r="Q48" i="1"/>
  <c r="Q108" i="1"/>
  <c r="Q164" i="1"/>
  <c r="Q170" i="1"/>
  <c r="Q198" i="1"/>
  <c r="Q50" i="1"/>
  <c r="Q81" i="1"/>
  <c r="Q196" i="1"/>
  <c r="P281" i="1"/>
  <c r="Q13" i="1"/>
  <c r="Q34" i="1"/>
  <c r="Q125" i="1"/>
  <c r="P185" i="1"/>
  <c r="Q192" i="1"/>
  <c r="P284" i="1"/>
  <c r="M330" i="1"/>
  <c r="P69" i="1"/>
  <c r="Q109" i="1"/>
  <c r="P141" i="1"/>
  <c r="P139" i="1"/>
  <c r="Q205" i="1"/>
  <c r="P303" i="1"/>
  <c r="BX304" i="1"/>
  <c r="CA4" i="2"/>
  <c r="CG4" i="2"/>
  <c r="BK3" i="2"/>
  <c r="BJ3" i="16" s="1"/>
  <c r="AX3" i="1"/>
  <c r="Q115" i="1"/>
  <c r="P216" i="1"/>
  <c r="Q223" i="1"/>
  <c r="F321" i="2"/>
  <c r="L325" i="1"/>
  <c r="Q120" i="1"/>
  <c r="P166" i="1"/>
  <c r="Q157" i="1"/>
  <c r="P183" i="1"/>
  <c r="Q259" i="1"/>
  <c r="P265" i="1"/>
  <c r="AC304" i="1"/>
  <c r="Q26" i="1"/>
  <c r="Q349" i="1" s="1"/>
  <c r="P107" i="1"/>
  <c r="G319" i="2"/>
  <c r="Q23" i="1"/>
  <c r="Q67" i="1"/>
  <c r="G314" i="2"/>
  <c r="P137" i="1"/>
  <c r="Q251" i="1"/>
  <c r="Q270" i="1"/>
  <c r="C325" i="1"/>
  <c r="Q17" i="1"/>
  <c r="Q202" i="1"/>
  <c r="Q55" i="1"/>
  <c r="Q185" i="1"/>
  <c r="Q257" i="1"/>
  <c r="Q276" i="1"/>
  <c r="Q268" i="1"/>
  <c r="Q22" i="1"/>
  <c r="Q27" i="1"/>
  <c r="Q350" i="1" s="1"/>
  <c r="Q10" i="1"/>
  <c r="Q100" i="1"/>
  <c r="Q93" i="1"/>
  <c r="Q184" i="1"/>
  <c r="Q236" i="1"/>
  <c r="Q260" i="1"/>
  <c r="Q300" i="1"/>
  <c r="P285" i="1"/>
  <c r="P239" i="1"/>
  <c r="N325" i="1"/>
  <c r="Q44" i="1"/>
  <c r="Q69" i="1"/>
  <c r="Q62" i="1"/>
  <c r="Q121" i="1"/>
  <c r="G316" i="2"/>
  <c r="Q274" i="1"/>
  <c r="Q31" i="1"/>
  <c r="Q53" i="1"/>
  <c r="P193" i="1"/>
  <c r="Q176" i="1"/>
  <c r="Q216" i="1"/>
  <c r="Q255" i="1"/>
  <c r="Q296" i="1"/>
  <c r="Q40" i="1"/>
  <c r="P90" i="1"/>
  <c r="Q94" i="1"/>
  <c r="Q172" i="1"/>
  <c r="Q166" i="1"/>
  <c r="P294" i="1"/>
  <c r="Q107" i="1"/>
  <c r="Q126" i="1"/>
  <c r="Q96" i="1"/>
  <c r="P195" i="1"/>
  <c r="P213" i="1"/>
  <c r="BT3" i="2" l="1"/>
  <c r="BG3" i="16"/>
  <c r="BG3" i="1"/>
  <c r="E4" i="1"/>
  <c r="E4" i="16"/>
  <c r="BQ3" i="2"/>
  <c r="BD3" i="16"/>
  <c r="BD3" i="1"/>
  <c r="BU3" i="2"/>
  <c r="BH3" i="16"/>
  <c r="BH3" i="1"/>
  <c r="BV3" i="2"/>
  <c r="BI3" i="16"/>
  <c r="BI3" i="1"/>
  <c r="BN3" i="2"/>
  <c r="BA3" i="16"/>
  <c r="BA3" i="1"/>
  <c r="BP3" i="2"/>
  <c r="BC3" i="16"/>
  <c r="BC3" i="1"/>
  <c r="P4" i="1"/>
  <c r="P4" i="16"/>
  <c r="BR3" i="2"/>
  <c r="BE3" i="16"/>
  <c r="BE3" i="1"/>
  <c r="AM4" i="1"/>
  <c r="AM4" i="16"/>
  <c r="BM3" i="2"/>
  <c r="AZ3" i="16"/>
  <c r="AZ3" i="1"/>
  <c r="BO3" i="2"/>
  <c r="BB3" i="16"/>
  <c r="BB3" i="1"/>
  <c r="BL3" i="2"/>
  <c r="AY3" i="16"/>
  <c r="AY3" i="1"/>
  <c r="BR3" i="16"/>
  <c r="BR3" i="1"/>
  <c r="P351" i="1"/>
  <c r="I337" i="1"/>
  <c r="I357" i="1" s="1"/>
  <c r="I365" i="1" s="1"/>
  <c r="I367" i="1" s="1"/>
  <c r="E369" i="1"/>
  <c r="K337" i="1"/>
  <c r="K357" i="1" s="1"/>
  <c r="K365" i="1" s="1"/>
  <c r="K367" i="1" s="1"/>
  <c r="C369" i="1"/>
  <c r="BW330" i="1"/>
  <c r="BW337" i="1" s="1"/>
  <c r="Q351" i="1"/>
  <c r="L337" i="1"/>
  <c r="L357" i="1" s="1"/>
  <c r="L365" i="1" s="1"/>
  <c r="L367" i="1" s="1"/>
  <c r="Q213" i="1"/>
  <c r="R107" i="1"/>
  <c r="R255" i="1"/>
  <c r="R93" i="1"/>
  <c r="R276" i="1"/>
  <c r="Q137" i="1"/>
  <c r="R120" i="1"/>
  <c r="CH4" i="2"/>
  <c r="BW3" i="2"/>
  <c r="BV3" i="16" s="1"/>
  <c r="CB4" i="2"/>
  <c r="BJ3" i="1"/>
  <c r="Q141" i="1"/>
  <c r="R125" i="1"/>
  <c r="Q281" i="1"/>
  <c r="R130" i="1"/>
  <c r="R21" i="1"/>
  <c r="R346" i="1" s="1"/>
  <c r="R238" i="1"/>
  <c r="Q143" i="1"/>
  <c r="R43" i="1"/>
  <c r="Q180" i="1"/>
  <c r="R254" i="1"/>
  <c r="Q171" i="1"/>
  <c r="R87" i="1"/>
  <c r="Q210" i="1"/>
  <c r="R224" i="1"/>
  <c r="R111" i="1"/>
  <c r="G310" i="2"/>
  <c r="G313" i="2"/>
  <c r="R278" i="1"/>
  <c r="R71" i="1"/>
  <c r="R123" i="1"/>
  <c r="R113" i="1"/>
  <c r="Q341" i="1"/>
  <c r="Q277" i="1"/>
  <c r="R220" i="1"/>
  <c r="R86" i="1"/>
  <c r="R52" i="1"/>
  <c r="R217" i="1"/>
  <c r="E326" i="1"/>
  <c r="R246" i="1"/>
  <c r="R88" i="1"/>
  <c r="R51" i="1"/>
  <c r="R58" i="1"/>
  <c r="R250" i="1"/>
  <c r="R253" i="1"/>
  <c r="R233" i="1"/>
  <c r="R104" i="1"/>
  <c r="R73" i="1"/>
  <c r="R194" i="1"/>
  <c r="R274" i="1"/>
  <c r="R69" i="1"/>
  <c r="N326" i="1"/>
  <c r="R22" i="1"/>
  <c r="R202" i="1"/>
  <c r="Q183" i="1"/>
  <c r="Q284" i="1"/>
  <c r="R164" i="1"/>
  <c r="R74" i="1"/>
  <c r="R200" i="1"/>
  <c r="R85" i="1"/>
  <c r="R204" i="1"/>
  <c r="R129" i="1"/>
  <c r="Q182" i="1"/>
  <c r="AD132" i="1"/>
  <c r="Q299" i="1"/>
  <c r="D326" i="1"/>
  <c r="Q297" i="1"/>
  <c r="R45" i="1"/>
  <c r="R56" i="1"/>
  <c r="Q245" i="1"/>
  <c r="Q283" i="1"/>
  <c r="R178" i="1"/>
  <c r="Q134" i="1"/>
  <c r="R167" i="1"/>
  <c r="R16" i="1"/>
  <c r="R341" i="1" s="1"/>
  <c r="R79" i="1"/>
  <c r="R266" i="1"/>
  <c r="Q149" i="1"/>
  <c r="Q314" i="1"/>
  <c r="Q331" i="1" s="1"/>
  <c r="O314" i="1"/>
  <c r="O331" i="1" s="1"/>
  <c r="BX7" i="1"/>
  <c r="R163" i="1"/>
  <c r="Q188" i="1"/>
  <c r="Q179" i="1"/>
  <c r="R273" i="1"/>
  <c r="Q68" i="1"/>
  <c r="Q145" i="1"/>
  <c r="R90" i="1"/>
  <c r="G326" i="1"/>
  <c r="R148" i="1"/>
  <c r="Q347" i="1"/>
  <c r="Q195" i="1"/>
  <c r="R172" i="1"/>
  <c r="R40" i="1"/>
  <c r="R53" i="1"/>
  <c r="R260" i="1"/>
  <c r="R100" i="1"/>
  <c r="R257" i="1"/>
  <c r="R270" i="1"/>
  <c r="R23" i="1"/>
  <c r="R223" i="1"/>
  <c r="R34" i="1"/>
  <c r="R50" i="1"/>
  <c r="R232" i="1"/>
  <c r="R39" i="1"/>
  <c r="R289" i="1"/>
  <c r="R9" i="1"/>
  <c r="Q228" i="1"/>
  <c r="Q127" i="1"/>
  <c r="Q64" i="1"/>
  <c r="R301" i="1"/>
  <c r="R37" i="1"/>
  <c r="R197" i="1"/>
  <c r="R57" i="1"/>
  <c r="P363" i="1"/>
  <c r="Q247" i="1"/>
  <c r="R189" i="1"/>
  <c r="R78" i="1"/>
  <c r="F325" i="2"/>
  <c r="R211" i="1"/>
  <c r="R29" i="1"/>
  <c r="R159" i="1"/>
  <c r="R84" i="1"/>
  <c r="Q252" i="1"/>
  <c r="R215" i="1"/>
  <c r="R119" i="1"/>
  <c r="R201" i="1"/>
  <c r="P314" i="1"/>
  <c r="P331" i="1" s="1"/>
  <c r="Q291" i="1"/>
  <c r="R293" i="1"/>
  <c r="R152" i="1"/>
  <c r="R54" i="1"/>
  <c r="D337" i="1"/>
  <c r="D357" i="1" s="1"/>
  <c r="D365" i="1" s="1"/>
  <c r="D367" i="1" s="1"/>
  <c r="R209" i="1"/>
  <c r="F326" i="1"/>
  <c r="R80" i="1"/>
  <c r="R20" i="1"/>
  <c r="R25" i="1"/>
  <c r="R216" i="1"/>
  <c r="R121" i="1"/>
  <c r="Q239" i="1"/>
  <c r="R55" i="1"/>
  <c r="H314" i="2"/>
  <c r="R26" i="1"/>
  <c r="AD304" i="1"/>
  <c r="R205" i="1"/>
  <c r="R109" i="1"/>
  <c r="R192" i="1"/>
  <c r="R196" i="1"/>
  <c r="R198" i="1"/>
  <c r="R218" i="1"/>
  <c r="R72" i="1"/>
  <c r="Q136" i="1"/>
  <c r="R190" i="1"/>
  <c r="R18" i="1"/>
  <c r="R354" i="1" s="1"/>
  <c r="R99" i="1"/>
  <c r="R225" i="1"/>
  <c r="I326" i="1"/>
  <c r="R61" i="1"/>
  <c r="R214" i="1"/>
  <c r="R116" i="1"/>
  <c r="R150" i="1"/>
  <c r="R302" i="1"/>
  <c r="AD2" i="2"/>
  <c r="AC2" i="16" s="1"/>
  <c r="R4" i="2" a="1"/>
  <c r="R4" i="2" s="1"/>
  <c r="Q2" i="1"/>
  <c r="Q135" i="1"/>
  <c r="Q147" i="1"/>
  <c r="Q153" i="1"/>
  <c r="R122" i="1"/>
  <c r="R229" i="1"/>
  <c r="Q138" i="1"/>
  <c r="R240" i="1"/>
  <c r="Q140" i="1"/>
  <c r="H320" i="2"/>
  <c r="Q151" i="1"/>
  <c r="R227" i="1"/>
  <c r="Q97" i="1"/>
  <c r="R96" i="1"/>
  <c r="R31" i="1"/>
  <c r="R44" i="1"/>
  <c r="R236" i="1"/>
  <c r="R157" i="1"/>
  <c r="L326" i="1"/>
  <c r="R13" i="1"/>
  <c r="R108" i="1"/>
  <c r="R124" i="1"/>
  <c r="Q242" i="1"/>
  <c r="R110" i="1"/>
  <c r="R275" i="1"/>
  <c r="AO2" i="2"/>
  <c r="AN2" i="16" s="1"/>
  <c r="AC4" i="2" a="1"/>
  <c r="AC4" i="2" s="1"/>
  <c r="AB2" i="1"/>
  <c r="Q244" i="1"/>
  <c r="Q237" i="1"/>
  <c r="Q292" i="1"/>
  <c r="R24" i="1"/>
  <c r="G369" i="1"/>
  <c r="G337" i="1"/>
  <c r="G357" i="1" s="1"/>
  <c r="G365" i="1" s="1"/>
  <c r="G367" i="1" s="1"/>
  <c r="R187" i="1"/>
  <c r="R65" i="1"/>
  <c r="R154" i="1"/>
  <c r="R243" i="1"/>
  <c r="H2" i="2"/>
  <c r="G2" i="16" s="1"/>
  <c r="G4" i="2" a="1"/>
  <c r="G4" i="2" s="1"/>
  <c r="S2" i="2"/>
  <c r="R2" i="16" s="1"/>
  <c r="F2" i="1"/>
  <c r="R12" i="1"/>
  <c r="R36" i="1"/>
  <c r="Q158" i="1"/>
  <c r="Q241" i="1"/>
  <c r="R59" i="1"/>
  <c r="R89" i="1"/>
  <c r="R83" i="1"/>
  <c r="Q271" i="1"/>
  <c r="R112" i="1"/>
  <c r="R106" i="1"/>
  <c r="R222" i="1"/>
  <c r="F369" i="1"/>
  <c r="F337" i="1"/>
  <c r="F357" i="1" s="1"/>
  <c r="F365" i="1" s="1"/>
  <c r="F367" i="1" s="1"/>
  <c r="R42" i="1"/>
  <c r="Q146" i="1"/>
  <c r="R94" i="1"/>
  <c r="R176" i="1"/>
  <c r="Q285" i="1"/>
  <c r="R10" i="1"/>
  <c r="R185" i="1"/>
  <c r="Q353" i="1"/>
  <c r="Q355" i="1" s="1"/>
  <c r="R251" i="1"/>
  <c r="Q265" i="1"/>
  <c r="G321" i="2"/>
  <c r="Q144" i="1"/>
  <c r="R207" i="1"/>
  <c r="R131" i="1"/>
  <c r="Q160" i="1"/>
  <c r="R219" i="1"/>
  <c r="H315" i="2"/>
  <c r="R212" i="1"/>
  <c r="BW311" i="1"/>
  <c r="R295" i="1"/>
  <c r="Q156" i="1"/>
  <c r="R98" i="1"/>
  <c r="Q60" i="1"/>
  <c r="Q290" i="1"/>
  <c r="R169" i="1"/>
  <c r="R114" i="1"/>
  <c r="Q208" i="1"/>
  <c r="R76" i="1"/>
  <c r="BL2" i="2"/>
  <c r="BK2" i="16" s="1"/>
  <c r="AZ4" i="2" a="1"/>
  <c r="AZ4" i="2" s="1"/>
  <c r="AY2" i="1"/>
  <c r="Q63" i="1"/>
  <c r="R267" i="1"/>
  <c r="H326" i="1"/>
  <c r="Q70" i="1"/>
  <c r="R231" i="1"/>
  <c r="Q235" i="1"/>
  <c r="R41" i="1"/>
  <c r="R280" i="1"/>
  <c r="C337" i="1"/>
  <c r="C357" i="1" s="1"/>
  <c r="C365" i="1" s="1"/>
  <c r="C367" i="1" s="1"/>
  <c r="R221" i="1"/>
  <c r="R269" i="1"/>
  <c r="H317" i="2"/>
  <c r="R294" i="1"/>
  <c r="R279" i="1"/>
  <c r="R162" i="1"/>
  <c r="R126" i="1"/>
  <c r="R296" i="1"/>
  <c r="R62" i="1"/>
  <c r="R184" i="1"/>
  <c r="R268" i="1"/>
  <c r="R17" i="1"/>
  <c r="R353" i="1" s="1"/>
  <c r="H319" i="2"/>
  <c r="R115" i="1"/>
  <c r="Q139" i="1"/>
  <c r="M369" i="1"/>
  <c r="M337" i="1"/>
  <c r="M357" i="1" s="1"/>
  <c r="M365" i="1" s="1"/>
  <c r="M367" i="1" s="1"/>
  <c r="R170" i="1"/>
  <c r="R48" i="1"/>
  <c r="H324" i="2"/>
  <c r="Q142" i="1"/>
  <c r="Q258" i="1"/>
  <c r="BW325" i="1"/>
  <c r="BW374" i="1" s="1"/>
  <c r="BW377" i="1" s="1"/>
  <c r="BW379" i="1" s="1"/>
  <c r="Q226" i="1"/>
  <c r="R47" i="1"/>
  <c r="Q264" i="1"/>
  <c r="R92" i="1"/>
  <c r="Q133" i="1"/>
  <c r="R46" i="1"/>
  <c r="R272" i="1"/>
  <c r="Q191" i="1"/>
  <c r="R75" i="1"/>
  <c r="R101" i="1"/>
  <c r="CG66" i="2"/>
  <c r="R298" i="1"/>
  <c r="H318" i="2"/>
  <c r="Q287" i="1"/>
  <c r="Q177" i="1"/>
  <c r="H323" i="2"/>
  <c r="R256" i="1"/>
  <c r="R49" i="1"/>
  <c r="R32" i="1"/>
  <c r="R248" i="1"/>
  <c r="R105" i="1"/>
  <c r="R82" i="1"/>
  <c r="H322" i="2"/>
  <c r="Q128" i="1"/>
  <c r="R15" i="1"/>
  <c r="R186" i="1"/>
  <c r="R166" i="1"/>
  <c r="Q193" i="1"/>
  <c r="H316" i="2"/>
  <c r="R300" i="1"/>
  <c r="R27" i="1"/>
  <c r="R350" i="1" s="1"/>
  <c r="C326" i="1"/>
  <c r="R67" i="1"/>
  <c r="R259" i="1"/>
  <c r="Q303" i="1"/>
  <c r="R81" i="1"/>
  <c r="R117" i="1"/>
  <c r="E326" i="2"/>
  <c r="Q181" i="1"/>
  <c r="R103" i="1"/>
  <c r="R230" i="1"/>
  <c r="R165" i="1"/>
  <c r="R14" i="1"/>
  <c r="Q95" i="1"/>
  <c r="R38" i="1"/>
  <c r="N369" i="1"/>
  <c r="N337" i="1"/>
  <c r="N357" i="1" s="1"/>
  <c r="N365" i="1" s="1"/>
  <c r="N367" i="1" s="1"/>
  <c r="R174" i="1"/>
  <c r="R155" i="1"/>
  <c r="R261" i="1"/>
  <c r="R175" i="1"/>
  <c r="R35" i="1"/>
  <c r="R199" i="1"/>
  <c r="R11" i="1"/>
  <c r="Q161" i="1"/>
  <c r="R203" i="1"/>
  <c r="R168" i="1"/>
  <c r="R206" i="1"/>
  <c r="R102" i="1"/>
  <c r="Q263" i="1"/>
  <c r="R173" i="1"/>
  <c r="R234" i="1"/>
  <c r="R77" i="1"/>
  <c r="R286" i="1"/>
  <c r="M326" i="1"/>
  <c r="R91" i="1"/>
  <c r="AB4" i="1" l="1"/>
  <c r="AB4" i="16"/>
  <c r="BN3" i="16"/>
  <c r="BN3" i="1"/>
  <c r="BQ3" i="16"/>
  <c r="BQ3" i="1"/>
  <c r="BM3" i="16"/>
  <c r="BM3" i="1"/>
  <c r="BP3" i="16"/>
  <c r="BP3" i="1"/>
  <c r="F4" i="1"/>
  <c r="F4" i="16"/>
  <c r="Q4" i="1"/>
  <c r="Q4" i="16"/>
  <c r="BL3" i="16"/>
  <c r="BL3" i="1"/>
  <c r="BU3" i="16"/>
  <c r="BU3" i="1"/>
  <c r="BK3" i="16"/>
  <c r="BK3" i="1"/>
  <c r="BO3" i="16"/>
  <c r="BO3" i="1"/>
  <c r="AY4" i="1"/>
  <c r="AY4" i="16"/>
  <c r="BT3" i="16"/>
  <c r="BT3" i="1"/>
  <c r="BS3" i="16"/>
  <c r="BS3" i="1"/>
  <c r="R355" i="1"/>
  <c r="R314" i="1"/>
  <c r="R331" i="1" s="1"/>
  <c r="S199" i="1"/>
  <c r="S155" i="1"/>
  <c r="S81" i="1"/>
  <c r="R177" i="1"/>
  <c r="S75" i="1"/>
  <c r="S268" i="1"/>
  <c r="S162" i="1"/>
  <c r="R63" i="1"/>
  <c r="R208" i="1"/>
  <c r="R156" i="1"/>
  <c r="S212" i="1"/>
  <c r="R160" i="1"/>
  <c r="S10" i="1"/>
  <c r="S94" i="1"/>
  <c r="S42" i="1"/>
  <c r="R158" i="1"/>
  <c r="S65" i="1"/>
  <c r="R244" i="1"/>
  <c r="S96" i="1"/>
  <c r="S218" i="1"/>
  <c r="S109" i="1"/>
  <c r="I314" i="2"/>
  <c r="R345" i="1"/>
  <c r="R347" i="1" s="1"/>
  <c r="S152" i="1"/>
  <c r="S201" i="1"/>
  <c r="R252" i="1"/>
  <c r="S197" i="1"/>
  <c r="S9" i="1"/>
  <c r="S100" i="1"/>
  <c r="S40" i="1"/>
  <c r="R145" i="1"/>
  <c r="R188" i="1"/>
  <c r="S45" i="1"/>
  <c r="R299" i="1"/>
  <c r="S129" i="1"/>
  <c r="S164" i="1"/>
  <c r="S58" i="1"/>
  <c r="S111" i="1"/>
  <c r="R141" i="1"/>
  <c r="R137" i="1"/>
  <c r="S255" i="1"/>
  <c r="S173" i="1"/>
  <c r="S206" i="1"/>
  <c r="R161" i="1"/>
  <c r="S230" i="1"/>
  <c r="S105" i="1"/>
  <c r="S256" i="1"/>
  <c r="R133" i="1"/>
  <c r="S48" i="1"/>
  <c r="S115" i="1"/>
  <c r="S269" i="1"/>
  <c r="S41" i="1"/>
  <c r="R70" i="1"/>
  <c r="I315" i="2"/>
  <c r="R144" i="1"/>
  <c r="S112" i="1"/>
  <c r="I2" i="2"/>
  <c r="H2" i="16" s="1"/>
  <c r="H4" i="2" a="1"/>
  <c r="H4" i="2" s="1"/>
  <c r="T2" i="2"/>
  <c r="S2" i="16" s="1"/>
  <c r="G2" i="1"/>
  <c r="S13" i="1"/>
  <c r="S236" i="1"/>
  <c r="R151" i="1"/>
  <c r="S302" i="1"/>
  <c r="S61" i="1"/>
  <c r="S99" i="1"/>
  <c r="S216" i="1"/>
  <c r="S20" i="1"/>
  <c r="S345" i="1" s="1"/>
  <c r="S209" i="1"/>
  <c r="S211" i="1"/>
  <c r="R247" i="1"/>
  <c r="S50" i="1"/>
  <c r="S23" i="1"/>
  <c r="R149" i="1"/>
  <c r="S167" i="1"/>
  <c r="S85" i="1"/>
  <c r="S22" i="1"/>
  <c r="S233" i="1"/>
  <c r="S86" i="1"/>
  <c r="CH66" i="2"/>
  <c r="S87" i="1"/>
  <c r="R180" i="1"/>
  <c r="S238" i="1"/>
  <c r="S35" i="1"/>
  <c r="R95" i="1"/>
  <c r="R303" i="1"/>
  <c r="R128" i="1"/>
  <c r="R287" i="1"/>
  <c r="S47" i="1"/>
  <c r="R258" i="1"/>
  <c r="S126" i="1"/>
  <c r="S279" i="1"/>
  <c r="S114" i="1"/>
  <c r="R60" i="1"/>
  <c r="H321" i="2"/>
  <c r="R292" i="1"/>
  <c r="R242" i="1"/>
  <c r="BW369" i="1"/>
  <c r="BW357" i="1"/>
  <c r="BW365" i="1" s="1"/>
  <c r="BW367" i="1" s="1"/>
  <c r="S240" i="1"/>
  <c r="S122" i="1"/>
  <c r="R147" i="1"/>
  <c r="R136" i="1"/>
  <c r="S198" i="1"/>
  <c r="S205" i="1"/>
  <c r="S293" i="1"/>
  <c r="S84" i="1"/>
  <c r="F326" i="2"/>
  <c r="S37" i="1"/>
  <c r="R127" i="1"/>
  <c r="S289" i="1"/>
  <c r="S260" i="1"/>
  <c r="S148" i="1"/>
  <c r="R68" i="1"/>
  <c r="R245" i="1"/>
  <c r="S194" i="1"/>
  <c r="S51" i="1"/>
  <c r="S113" i="1"/>
  <c r="S286" i="1"/>
  <c r="S168" i="1"/>
  <c r="S174" i="1"/>
  <c r="S103" i="1"/>
  <c r="S27" i="1"/>
  <c r="S350" i="1" s="1"/>
  <c r="R193" i="1"/>
  <c r="I322" i="2"/>
  <c r="S248" i="1"/>
  <c r="I318" i="2"/>
  <c r="R191" i="1"/>
  <c r="S92" i="1"/>
  <c r="S170" i="1"/>
  <c r="I319" i="2"/>
  <c r="S184" i="1"/>
  <c r="S221" i="1"/>
  <c r="R235" i="1"/>
  <c r="S295" i="1"/>
  <c r="S131" i="1"/>
  <c r="R285" i="1"/>
  <c r="R271" i="1"/>
  <c r="S59" i="1"/>
  <c r="S36" i="1"/>
  <c r="S243" i="1"/>
  <c r="S187" i="1"/>
  <c r="AO4" i="2" a="1"/>
  <c r="AO4" i="2" s="1"/>
  <c r="BA2" i="2"/>
  <c r="AZ2" i="16" s="1"/>
  <c r="AN2" i="1"/>
  <c r="S44" i="1"/>
  <c r="I320" i="2"/>
  <c r="S150" i="1"/>
  <c r="S55" i="1"/>
  <c r="S119" i="1"/>
  <c r="S270" i="1"/>
  <c r="S172" i="1"/>
  <c r="S163" i="1"/>
  <c r="S266" i="1"/>
  <c r="R134" i="1"/>
  <c r="R297" i="1"/>
  <c r="AE132" i="1"/>
  <c r="S204" i="1"/>
  <c r="R284" i="1"/>
  <c r="S253" i="1"/>
  <c r="S217" i="1"/>
  <c r="S220" i="1"/>
  <c r="S278" i="1"/>
  <c r="S224" i="1"/>
  <c r="S43" i="1"/>
  <c r="R281" i="1"/>
  <c r="CI4" i="2"/>
  <c r="CC4" i="2"/>
  <c r="BV3" i="1"/>
  <c r="S276" i="1"/>
  <c r="S107" i="1"/>
  <c r="R263" i="1"/>
  <c r="S175" i="1"/>
  <c r="S14" i="1"/>
  <c r="S117" i="1"/>
  <c r="S259" i="1"/>
  <c r="S186" i="1"/>
  <c r="I323" i="2"/>
  <c r="R226" i="1"/>
  <c r="S294" i="1"/>
  <c r="BL4" i="2" a="1"/>
  <c r="BL4" i="2" s="1"/>
  <c r="BK2" i="1"/>
  <c r="S169" i="1"/>
  <c r="R237" i="1"/>
  <c r="S124" i="1"/>
  <c r="R97" i="1"/>
  <c r="R135" i="1"/>
  <c r="S196" i="1"/>
  <c r="AE304" i="1"/>
  <c r="R291" i="1"/>
  <c r="S78" i="1"/>
  <c r="S301" i="1"/>
  <c r="S39" i="1"/>
  <c r="S34" i="1"/>
  <c r="S273" i="1"/>
  <c r="S200" i="1"/>
  <c r="S73" i="1"/>
  <c r="S123" i="1"/>
  <c r="H310" i="2"/>
  <c r="H313" i="2"/>
  <c r="H325" i="2" s="1"/>
  <c r="R171" i="1"/>
  <c r="S21" i="1"/>
  <c r="S91" i="1"/>
  <c r="S77" i="1"/>
  <c r="S11" i="1"/>
  <c r="S300" i="1"/>
  <c r="S32" i="1"/>
  <c r="S101" i="1"/>
  <c r="S272" i="1"/>
  <c r="R264" i="1"/>
  <c r="R142" i="1"/>
  <c r="S62" i="1"/>
  <c r="S219" i="1"/>
  <c r="R265" i="1"/>
  <c r="S185" i="1"/>
  <c r="R146" i="1"/>
  <c r="S222" i="1"/>
  <c r="S83" i="1"/>
  <c r="R241" i="1"/>
  <c r="S12" i="1"/>
  <c r="S275" i="1"/>
  <c r="S31" i="1"/>
  <c r="R138" i="1"/>
  <c r="S116" i="1"/>
  <c r="S18" i="1"/>
  <c r="S354" i="1" s="1"/>
  <c r="S72" i="1"/>
  <c r="R239" i="1"/>
  <c r="S80" i="1"/>
  <c r="S159" i="1"/>
  <c r="S57" i="1"/>
  <c r="R228" i="1"/>
  <c r="R195" i="1"/>
  <c r="S79" i="1"/>
  <c r="S178" i="1"/>
  <c r="Q363" i="1"/>
  <c r="R183" i="1"/>
  <c r="S69" i="1"/>
  <c r="S250" i="1"/>
  <c r="S88" i="1"/>
  <c r="G325" i="2"/>
  <c r="S93" i="1"/>
  <c r="R213" i="1"/>
  <c r="S203" i="1"/>
  <c r="S261" i="1"/>
  <c r="S165" i="1"/>
  <c r="S67" i="1"/>
  <c r="S166" i="1"/>
  <c r="S82" i="1"/>
  <c r="S298" i="1"/>
  <c r="BW326" i="1"/>
  <c r="I324" i="2"/>
  <c r="S17" i="1"/>
  <c r="S353" i="1" s="1"/>
  <c r="I317" i="2"/>
  <c r="S231" i="1"/>
  <c r="S267" i="1"/>
  <c r="S76" i="1"/>
  <c r="R290" i="1"/>
  <c r="S98" i="1"/>
  <c r="S207" i="1"/>
  <c r="S176" i="1"/>
  <c r="S154" i="1"/>
  <c r="S108" i="1"/>
  <c r="S157" i="1"/>
  <c r="S227" i="1"/>
  <c r="S225" i="1"/>
  <c r="S192" i="1"/>
  <c r="R349" i="1"/>
  <c r="R351" i="1" s="1"/>
  <c r="S25" i="1"/>
  <c r="S54" i="1"/>
  <c r="S215" i="1"/>
  <c r="S257" i="1"/>
  <c r="S53" i="1"/>
  <c r="S90" i="1"/>
  <c r="R179" i="1"/>
  <c r="S56" i="1"/>
  <c r="R182" i="1"/>
  <c r="S74" i="1"/>
  <c r="S104" i="1"/>
  <c r="R277" i="1"/>
  <c r="S71" i="1"/>
  <c r="R210" i="1"/>
  <c r="S254" i="1"/>
  <c r="R143" i="1"/>
  <c r="S125" i="1"/>
  <c r="S120" i="1"/>
  <c r="S234" i="1"/>
  <c r="S102" i="1"/>
  <c r="S38" i="1"/>
  <c r="R181" i="1"/>
  <c r="I316" i="2"/>
  <c r="S15" i="1"/>
  <c r="S49" i="1"/>
  <c r="S46" i="1"/>
  <c r="R139" i="1"/>
  <c r="S296" i="1"/>
  <c r="S280" i="1"/>
  <c r="S251" i="1"/>
  <c r="S106" i="1"/>
  <c r="S89" i="1"/>
  <c r="AE2" i="2"/>
  <c r="AD2" i="16" s="1"/>
  <c r="S4" i="2" a="1"/>
  <c r="S4" i="2" s="1"/>
  <c r="R2" i="1"/>
  <c r="S24" i="1"/>
  <c r="S110" i="1"/>
  <c r="R140" i="1"/>
  <c r="S229" i="1"/>
  <c r="R153" i="1"/>
  <c r="AP2" i="2"/>
  <c r="AO2" i="16" s="1"/>
  <c r="AD4" i="2" a="1"/>
  <c r="AD4" i="2" s="1"/>
  <c r="AC2" i="1"/>
  <c r="S214" i="1"/>
  <c r="S190" i="1"/>
  <c r="S26" i="1"/>
  <c r="S349" i="1" s="1"/>
  <c r="S121" i="1"/>
  <c r="S29" i="1"/>
  <c r="S189" i="1"/>
  <c r="R64" i="1"/>
  <c r="S232" i="1"/>
  <c r="S223" i="1"/>
  <c r="S16" i="1"/>
  <c r="S341" i="1" s="1"/>
  <c r="R283" i="1"/>
  <c r="S202" i="1"/>
  <c r="S274" i="1"/>
  <c r="S246" i="1"/>
  <c r="S52" i="1"/>
  <c r="S130" i="1"/>
  <c r="G4" i="1" l="1"/>
  <c r="G4" i="16"/>
  <c r="AN4" i="1"/>
  <c r="AN4" i="16"/>
  <c r="AC4" i="1"/>
  <c r="AC4" i="16"/>
  <c r="BK4" i="1"/>
  <c r="BK4" i="16"/>
  <c r="R4" i="1"/>
  <c r="R4" i="16"/>
  <c r="S355" i="1"/>
  <c r="S351" i="1"/>
  <c r="R363" i="1"/>
  <c r="T130" i="1"/>
  <c r="T29" i="1"/>
  <c r="T110" i="1"/>
  <c r="T89" i="1"/>
  <c r="T280" i="1"/>
  <c r="S277" i="1"/>
  <c r="T90" i="1"/>
  <c r="T192" i="1"/>
  <c r="T207" i="1"/>
  <c r="T76" i="1"/>
  <c r="T88" i="1"/>
  <c r="S183" i="1"/>
  <c r="T72" i="1"/>
  <c r="S138" i="1"/>
  <c r="S241" i="1"/>
  <c r="T185" i="1"/>
  <c r="T62" i="1"/>
  <c r="T91" i="1"/>
  <c r="T200" i="1"/>
  <c r="S97" i="1"/>
  <c r="T117" i="1"/>
  <c r="T43" i="1"/>
  <c r="S284" i="1"/>
  <c r="T172" i="1"/>
  <c r="T36" i="1"/>
  <c r="J318" i="2"/>
  <c r="S193" i="1"/>
  <c r="T113" i="1"/>
  <c r="T148" i="1"/>
  <c r="T37" i="1"/>
  <c r="T47" i="1"/>
  <c r="T233" i="1"/>
  <c r="T20" i="1"/>
  <c r="T345" i="1" s="1"/>
  <c r="T269" i="1"/>
  <c r="T230" i="1"/>
  <c r="T173" i="1"/>
  <c r="J314" i="2"/>
  <c r="T65" i="1"/>
  <c r="T94" i="1"/>
  <c r="CI66" i="2"/>
  <c r="T232" i="1"/>
  <c r="S153" i="1"/>
  <c r="T15" i="1"/>
  <c r="T102" i="1"/>
  <c r="T254" i="1"/>
  <c r="T54" i="1"/>
  <c r="T108" i="1"/>
  <c r="T261" i="1"/>
  <c r="T159" i="1"/>
  <c r="T272" i="1"/>
  <c r="T300" i="1"/>
  <c r="T34" i="1"/>
  <c r="T78" i="1"/>
  <c r="T294" i="1"/>
  <c r="J323" i="2"/>
  <c r="T276" i="1"/>
  <c r="T217" i="1"/>
  <c r="S134" i="1"/>
  <c r="T150" i="1"/>
  <c r="BM2" i="2"/>
  <c r="BL2" i="16" s="1"/>
  <c r="BA4" i="2" a="1"/>
  <c r="BA4" i="2" s="1"/>
  <c r="AZ2" i="1"/>
  <c r="T131" i="1"/>
  <c r="T170" i="1"/>
  <c r="S245" i="1"/>
  <c r="T279" i="1"/>
  <c r="S303" i="1"/>
  <c r="S180" i="1"/>
  <c r="S149" i="1"/>
  <c r="T61" i="1"/>
  <c r="T236" i="1"/>
  <c r="T111" i="1"/>
  <c r="T129" i="1"/>
  <c r="S188" i="1"/>
  <c r="T100" i="1"/>
  <c r="T201" i="1"/>
  <c r="T96" i="1"/>
  <c r="T212" i="1"/>
  <c r="S63" i="1"/>
  <c r="T75" i="1"/>
  <c r="T155" i="1"/>
  <c r="T246" i="1"/>
  <c r="S283" i="1"/>
  <c r="T190" i="1"/>
  <c r="T106" i="1"/>
  <c r="T46" i="1"/>
  <c r="J316" i="2"/>
  <c r="T56" i="1"/>
  <c r="T53" i="1"/>
  <c r="T225" i="1"/>
  <c r="T166" i="1"/>
  <c r="S195" i="1"/>
  <c r="T18" i="1"/>
  <c r="T354" i="1" s="1"/>
  <c r="T31" i="1"/>
  <c r="T83" i="1"/>
  <c r="S265" i="1"/>
  <c r="S142" i="1"/>
  <c r="S346" i="1"/>
  <c r="S347" i="1" s="1"/>
  <c r="T123" i="1"/>
  <c r="T196" i="1"/>
  <c r="T124" i="1"/>
  <c r="T14" i="1"/>
  <c r="T224" i="1"/>
  <c r="T204" i="1"/>
  <c r="T270" i="1"/>
  <c r="J320" i="2"/>
  <c r="T59" i="1"/>
  <c r="T221" i="1"/>
  <c r="T27" i="1"/>
  <c r="T168" i="1"/>
  <c r="T260" i="1"/>
  <c r="T205" i="1"/>
  <c r="S147" i="1"/>
  <c r="S242" i="1"/>
  <c r="S60" i="1"/>
  <c r="S287" i="1"/>
  <c r="S247" i="1"/>
  <c r="T112" i="1"/>
  <c r="S70" i="1"/>
  <c r="T115" i="1"/>
  <c r="T255" i="1"/>
  <c r="S314" i="1"/>
  <c r="S331" i="1" s="1"/>
  <c r="S158" i="1"/>
  <c r="T24" i="1"/>
  <c r="T120" i="1"/>
  <c r="S210" i="1"/>
  <c r="T104" i="1"/>
  <c r="T25" i="1"/>
  <c r="T154" i="1"/>
  <c r="T98" i="1"/>
  <c r="T267" i="1"/>
  <c r="T17" i="1"/>
  <c r="T353" i="1" s="1"/>
  <c r="T298" i="1"/>
  <c r="T203" i="1"/>
  <c r="S213" i="1"/>
  <c r="T250" i="1"/>
  <c r="T21" i="1"/>
  <c r="T346" i="1" s="1"/>
  <c r="T39" i="1"/>
  <c r="T169" i="1"/>
  <c r="T266" i="1"/>
  <c r="T295" i="1"/>
  <c r="T248" i="1"/>
  <c r="T51" i="1"/>
  <c r="T126" i="1"/>
  <c r="S95" i="1"/>
  <c r="T87" i="1"/>
  <c r="T22" i="1"/>
  <c r="T216" i="1"/>
  <c r="T13" i="1"/>
  <c r="T256" i="1"/>
  <c r="S161" i="1"/>
  <c r="S299" i="1"/>
  <c r="T9" i="1"/>
  <c r="T10" i="1"/>
  <c r="S177" i="1"/>
  <c r="T274" i="1"/>
  <c r="T16" i="1"/>
  <c r="T341" i="1" s="1"/>
  <c r="S64" i="1"/>
  <c r="T121" i="1"/>
  <c r="T214" i="1"/>
  <c r="T229" i="1"/>
  <c r="T296" i="1"/>
  <c r="T234" i="1"/>
  <c r="T257" i="1"/>
  <c r="T67" i="1"/>
  <c r="T178" i="1"/>
  <c r="S228" i="1"/>
  <c r="T80" i="1"/>
  <c r="T275" i="1"/>
  <c r="T222" i="1"/>
  <c r="T219" i="1"/>
  <c r="T101" i="1"/>
  <c r="T11" i="1"/>
  <c r="S291" i="1"/>
  <c r="T186" i="1"/>
  <c r="T175" i="1"/>
  <c r="T278" i="1"/>
  <c r="T253" i="1"/>
  <c r="AF132" i="1"/>
  <c r="T119" i="1"/>
  <c r="T187" i="1"/>
  <c r="T184" i="1"/>
  <c r="T92" i="1"/>
  <c r="J322" i="2"/>
  <c r="T289" i="1"/>
  <c r="T84" i="1"/>
  <c r="T122" i="1"/>
  <c r="S292" i="1"/>
  <c r="T23" i="1"/>
  <c r="T211" i="1"/>
  <c r="T302" i="1"/>
  <c r="S144" i="1"/>
  <c r="T48" i="1"/>
  <c r="S137" i="1"/>
  <c r="T58" i="1"/>
  <c r="S145" i="1"/>
  <c r="T152" i="1"/>
  <c r="T109" i="1"/>
  <c r="S156" i="1"/>
  <c r="T162" i="1"/>
  <c r="T199" i="1"/>
  <c r="T251" i="1"/>
  <c r="S181" i="1"/>
  <c r="T125" i="1"/>
  <c r="T74" i="1"/>
  <c r="T227" i="1"/>
  <c r="S290" i="1"/>
  <c r="J324" i="2"/>
  <c r="T93" i="1"/>
  <c r="T116" i="1"/>
  <c r="S171" i="1"/>
  <c r="T301" i="1"/>
  <c r="S135" i="1"/>
  <c r="S237" i="1"/>
  <c r="S226" i="1"/>
  <c r="T163" i="1"/>
  <c r="S271" i="1"/>
  <c r="J319" i="2"/>
  <c r="T103" i="1"/>
  <c r="T286" i="1"/>
  <c r="S68" i="1"/>
  <c r="T198" i="1"/>
  <c r="T114" i="1"/>
  <c r="S128" i="1"/>
  <c r="T35" i="1"/>
  <c r="T85" i="1"/>
  <c r="AF2" i="2"/>
  <c r="AE2" i="16" s="1"/>
  <c r="T4" i="2" a="1"/>
  <c r="T4" i="2" s="1"/>
  <c r="S2" i="1"/>
  <c r="T41" i="1"/>
  <c r="T206" i="1"/>
  <c r="T197" i="1"/>
  <c r="S244" i="1"/>
  <c r="T42" i="1"/>
  <c r="T202" i="1"/>
  <c r="T189" i="1"/>
  <c r="T26" i="1"/>
  <c r="T349" i="1" s="1"/>
  <c r="S140" i="1"/>
  <c r="AE4" i="2" a="1"/>
  <c r="AE4" i="2" s="1"/>
  <c r="AQ2" i="2"/>
  <c r="AP2" i="16" s="1"/>
  <c r="AD2" i="1"/>
  <c r="T71" i="1"/>
  <c r="S179" i="1"/>
  <c r="T215" i="1"/>
  <c r="T176" i="1"/>
  <c r="T231" i="1"/>
  <c r="G326" i="2"/>
  <c r="T69" i="1"/>
  <c r="T79" i="1"/>
  <c r="S239" i="1"/>
  <c r="T12" i="1"/>
  <c r="S146" i="1"/>
  <c r="T32" i="1"/>
  <c r="T77" i="1"/>
  <c r="I310" i="2"/>
  <c r="I313" i="2"/>
  <c r="T73" i="1"/>
  <c r="T259" i="1"/>
  <c r="S281" i="1"/>
  <c r="T220" i="1"/>
  <c r="S297" i="1"/>
  <c r="T55" i="1"/>
  <c r="T44" i="1"/>
  <c r="T243" i="1"/>
  <c r="S191" i="1"/>
  <c r="S127" i="1"/>
  <c r="T240" i="1"/>
  <c r="S258" i="1"/>
  <c r="T86" i="1"/>
  <c r="T50" i="1"/>
  <c r="T209" i="1"/>
  <c r="T99" i="1"/>
  <c r="J315" i="2"/>
  <c r="T105" i="1"/>
  <c r="T45" i="1"/>
  <c r="T218" i="1"/>
  <c r="S160" i="1"/>
  <c r="S208" i="1"/>
  <c r="T268" i="1"/>
  <c r="T81" i="1"/>
  <c r="T52" i="1"/>
  <c r="T223" i="1"/>
  <c r="BB2" i="2"/>
  <c r="BA2" i="16" s="1"/>
  <c r="AP4" i="2" a="1"/>
  <c r="AP4" i="2" s="1"/>
  <c r="AO2" i="1"/>
  <c r="S139" i="1"/>
  <c r="T49" i="1"/>
  <c r="T38" i="1"/>
  <c r="S143" i="1"/>
  <c r="S182" i="1"/>
  <c r="T157" i="1"/>
  <c r="J317" i="2"/>
  <c r="T82" i="1"/>
  <c r="T165" i="1"/>
  <c r="T57" i="1"/>
  <c r="S264" i="1"/>
  <c r="H326" i="2"/>
  <c r="T273" i="1"/>
  <c r="AF304" i="1"/>
  <c r="S263" i="1"/>
  <c r="T107" i="1"/>
  <c r="S285" i="1"/>
  <c r="S235" i="1"/>
  <c r="T174" i="1"/>
  <c r="T194" i="1"/>
  <c r="T293" i="1"/>
  <c r="S136" i="1"/>
  <c r="I321" i="2"/>
  <c r="T238" i="1"/>
  <c r="T167" i="1"/>
  <c r="S151" i="1"/>
  <c r="I4" i="2" a="1"/>
  <c r="I4" i="2" s="1"/>
  <c r="U2" i="2"/>
  <c r="T2" i="16" s="1"/>
  <c r="J2" i="2"/>
  <c r="I2" i="16" s="1"/>
  <c r="H2" i="1"/>
  <c r="S133" i="1"/>
  <c r="S141" i="1"/>
  <c r="T164" i="1"/>
  <c r="T40" i="1"/>
  <c r="S252" i="1"/>
  <c r="H4" i="1" l="1"/>
  <c r="H4" i="16"/>
  <c r="AD4" i="1"/>
  <c r="AD4" i="16"/>
  <c r="AZ4" i="1"/>
  <c r="AZ4" i="16"/>
  <c r="AO4" i="1"/>
  <c r="AO4" i="16"/>
  <c r="S4" i="1"/>
  <c r="S4" i="16"/>
  <c r="S363" i="1"/>
  <c r="T355" i="1"/>
  <c r="U164" i="1"/>
  <c r="U157" i="1"/>
  <c r="U49" i="1"/>
  <c r="U50" i="1"/>
  <c r="U240" i="1"/>
  <c r="U220" i="1"/>
  <c r="U73" i="1"/>
  <c r="U32" i="1"/>
  <c r="T239" i="1"/>
  <c r="BC2" i="2"/>
  <c r="BB2" i="16" s="1"/>
  <c r="AQ4" i="2" a="1"/>
  <c r="AQ4" i="2" s="1"/>
  <c r="AP2" i="1"/>
  <c r="AF4" i="2" a="1"/>
  <c r="AF4" i="2" s="1"/>
  <c r="AR2" i="2"/>
  <c r="AQ2" i="16" s="1"/>
  <c r="AE2" i="1"/>
  <c r="T135" i="1"/>
  <c r="U116" i="1"/>
  <c r="T290" i="1"/>
  <c r="U302" i="1"/>
  <c r="U222" i="1"/>
  <c r="U178" i="1"/>
  <c r="T314" i="1"/>
  <c r="T331" i="1" s="1"/>
  <c r="T161" i="1"/>
  <c r="T213" i="1"/>
  <c r="U267" i="1"/>
  <c r="U104" i="1"/>
  <c r="U115" i="1"/>
  <c r="T247" i="1"/>
  <c r="T350" i="1"/>
  <c r="T351" i="1" s="1"/>
  <c r="U56" i="1"/>
  <c r="U190" i="1"/>
  <c r="U155" i="1"/>
  <c r="U150" i="1"/>
  <c r="U300" i="1"/>
  <c r="U254" i="1"/>
  <c r="T153" i="1"/>
  <c r="U65" i="1"/>
  <c r="U148" i="1"/>
  <c r="U200" i="1"/>
  <c r="T183" i="1"/>
  <c r="U192" i="1"/>
  <c r="U293" i="1"/>
  <c r="T285" i="1"/>
  <c r="U273" i="1"/>
  <c r="U165" i="1"/>
  <c r="U52" i="1"/>
  <c r="U268" i="1"/>
  <c r="K315" i="2"/>
  <c r="U44" i="1"/>
  <c r="U189" i="1"/>
  <c r="U197" i="1"/>
  <c r="T128" i="1"/>
  <c r="U286" i="1"/>
  <c r="U152" i="1"/>
  <c r="T137" i="1"/>
  <c r="U122" i="1"/>
  <c r="U119" i="1"/>
  <c r="U278" i="1"/>
  <c r="U296" i="1"/>
  <c r="T64" i="1"/>
  <c r="U9" i="1"/>
  <c r="U22" i="1"/>
  <c r="U266" i="1"/>
  <c r="T147" i="1"/>
  <c r="U27" i="1"/>
  <c r="U350" i="1" s="1"/>
  <c r="U14" i="1"/>
  <c r="U31" i="1"/>
  <c r="U166" i="1"/>
  <c r="K316" i="2"/>
  <c r="T188" i="1"/>
  <c r="U236" i="1"/>
  <c r="T180" i="1"/>
  <c r="U170" i="1"/>
  <c r="K314" i="2"/>
  <c r="U269" i="1"/>
  <c r="U233" i="1"/>
  <c r="U36" i="1"/>
  <c r="U43" i="1"/>
  <c r="T241" i="1"/>
  <c r="U89" i="1"/>
  <c r="T141" i="1"/>
  <c r="U238" i="1"/>
  <c r="T182" i="1"/>
  <c r="T139" i="1"/>
  <c r="T127" i="1"/>
  <c r="J313" i="2"/>
  <c r="J310" i="2"/>
  <c r="U231" i="1"/>
  <c r="T179" i="1"/>
  <c r="U42" i="1"/>
  <c r="U163" i="1"/>
  <c r="U227" i="1"/>
  <c r="T181" i="1"/>
  <c r="U162" i="1"/>
  <c r="U92" i="1"/>
  <c r="U11" i="1"/>
  <c r="U275" i="1"/>
  <c r="U67" i="1"/>
  <c r="U256" i="1"/>
  <c r="U51" i="1"/>
  <c r="U21" i="1"/>
  <c r="U346" i="1" s="1"/>
  <c r="U203" i="1"/>
  <c r="U98" i="1"/>
  <c r="T210" i="1"/>
  <c r="T158" i="1"/>
  <c r="U270" i="1"/>
  <c r="U96" i="1"/>
  <c r="T134" i="1"/>
  <c r="U294" i="1"/>
  <c r="U272" i="1"/>
  <c r="U102" i="1"/>
  <c r="U232" i="1"/>
  <c r="U88" i="1"/>
  <c r="T252" i="1"/>
  <c r="T151" i="1"/>
  <c r="U194" i="1"/>
  <c r="U107" i="1"/>
  <c r="U82" i="1"/>
  <c r="T208" i="1"/>
  <c r="U218" i="1"/>
  <c r="U55" i="1"/>
  <c r="T281" i="1"/>
  <c r="I325" i="2"/>
  <c r="T146" i="1"/>
  <c r="U79" i="1"/>
  <c r="U206" i="1"/>
  <c r="U114" i="1"/>
  <c r="U103" i="1"/>
  <c r="U301" i="1"/>
  <c r="U93" i="1"/>
  <c r="T145" i="1"/>
  <c r="U48" i="1"/>
  <c r="U211" i="1"/>
  <c r="U84" i="1"/>
  <c r="U175" i="1"/>
  <c r="U229" i="1"/>
  <c r="U87" i="1"/>
  <c r="U169" i="1"/>
  <c r="T70" i="1"/>
  <c r="T287" i="1"/>
  <c r="U205" i="1"/>
  <c r="U221" i="1"/>
  <c r="U124" i="1"/>
  <c r="T142" i="1"/>
  <c r="U18" i="1"/>
  <c r="U354" i="1" s="1"/>
  <c r="T283" i="1"/>
  <c r="U75" i="1"/>
  <c r="U61" i="1"/>
  <c r="T303" i="1"/>
  <c r="U131" i="1"/>
  <c r="U108" i="1"/>
  <c r="U47" i="1"/>
  <c r="U113" i="1"/>
  <c r="U117" i="1"/>
  <c r="U91" i="1"/>
  <c r="T138" i="1"/>
  <c r="U90" i="1"/>
  <c r="U110" i="1"/>
  <c r="T133" i="1"/>
  <c r="J321" i="2"/>
  <c r="T143" i="1"/>
  <c r="U99" i="1"/>
  <c r="U86" i="1"/>
  <c r="T140" i="1"/>
  <c r="U202" i="1"/>
  <c r="U85" i="1"/>
  <c r="K319" i="2"/>
  <c r="T226" i="1"/>
  <c r="K324" i="2"/>
  <c r="U251" i="1"/>
  <c r="T156" i="1"/>
  <c r="U184" i="1"/>
  <c r="AG132" i="1"/>
  <c r="U101" i="1"/>
  <c r="U80" i="1"/>
  <c r="U16" i="1"/>
  <c r="U341" i="1" s="1"/>
  <c r="T177" i="1"/>
  <c r="T299" i="1"/>
  <c r="U248" i="1"/>
  <c r="U298" i="1"/>
  <c r="U154" i="1"/>
  <c r="U120" i="1"/>
  <c r="U225" i="1"/>
  <c r="U46" i="1"/>
  <c r="U129" i="1"/>
  <c r="U217" i="1"/>
  <c r="U78" i="1"/>
  <c r="U159" i="1"/>
  <c r="U173" i="1"/>
  <c r="T347" i="1"/>
  <c r="U172" i="1"/>
  <c r="U76" i="1"/>
  <c r="U40" i="1"/>
  <c r="U174" i="1"/>
  <c r="T263" i="1"/>
  <c r="T264" i="1"/>
  <c r="K317" i="2"/>
  <c r="BB4" i="2" a="1"/>
  <c r="BB4" i="2" s="1"/>
  <c r="BN2" i="2"/>
  <c r="BM2" i="16" s="1"/>
  <c r="BA2" i="1"/>
  <c r="U45" i="1"/>
  <c r="T191" i="1"/>
  <c r="U12" i="1"/>
  <c r="U176" i="1"/>
  <c r="U71" i="1"/>
  <c r="T244" i="1"/>
  <c r="U41" i="1"/>
  <c r="U198" i="1"/>
  <c r="U74" i="1"/>
  <c r="U23" i="1"/>
  <c r="U289" i="1"/>
  <c r="U186" i="1"/>
  <c r="U257" i="1"/>
  <c r="U214" i="1"/>
  <c r="U13" i="1"/>
  <c r="T95" i="1"/>
  <c r="U250" i="1"/>
  <c r="U112" i="1"/>
  <c r="T60" i="1"/>
  <c r="U260" i="1"/>
  <c r="U204" i="1"/>
  <c r="U196" i="1"/>
  <c r="T265" i="1"/>
  <c r="U246" i="1"/>
  <c r="T63" i="1"/>
  <c r="U201" i="1"/>
  <c r="U279" i="1"/>
  <c r="U54" i="1"/>
  <c r="U15" i="1"/>
  <c r="U20" i="1"/>
  <c r="T193" i="1"/>
  <c r="T97" i="1"/>
  <c r="U62" i="1"/>
  <c r="U72" i="1"/>
  <c r="T277" i="1"/>
  <c r="U29" i="1"/>
  <c r="V2" i="2"/>
  <c r="U2" i="16" s="1"/>
  <c r="K2" i="2"/>
  <c r="J2" i="16" s="1"/>
  <c r="J4" i="2" a="1"/>
  <c r="J4" i="2" s="1"/>
  <c r="I2" i="1"/>
  <c r="U38" i="1"/>
  <c r="T160" i="1"/>
  <c r="U209" i="1"/>
  <c r="T258" i="1"/>
  <c r="T297" i="1"/>
  <c r="U259" i="1"/>
  <c r="U77" i="1"/>
  <c r="U69" i="1"/>
  <c r="T237" i="1"/>
  <c r="T171" i="1"/>
  <c r="U58" i="1"/>
  <c r="T144" i="1"/>
  <c r="U187" i="1"/>
  <c r="U253" i="1"/>
  <c r="U219" i="1"/>
  <c r="T228" i="1"/>
  <c r="U10" i="1"/>
  <c r="U295" i="1"/>
  <c r="U39" i="1"/>
  <c r="U17" i="1"/>
  <c r="U25" i="1"/>
  <c r="U24" i="1"/>
  <c r="U255" i="1"/>
  <c r="U59" i="1"/>
  <c r="T195" i="1"/>
  <c r="U53" i="1"/>
  <c r="U106" i="1"/>
  <c r="U111" i="1"/>
  <c r="T149" i="1"/>
  <c r="BM4" i="2" a="1"/>
  <c r="BM4" i="2" s="1"/>
  <c r="BL2" i="1"/>
  <c r="U276" i="1"/>
  <c r="U34" i="1"/>
  <c r="U94" i="1"/>
  <c r="U37" i="1"/>
  <c r="K318" i="2"/>
  <c r="T284" i="1"/>
  <c r="U207" i="1"/>
  <c r="AG2" i="2"/>
  <c r="AF2" i="16" s="1"/>
  <c r="U4" i="2" a="1"/>
  <c r="U4" i="2" s="1"/>
  <c r="T2" i="1"/>
  <c r="U167" i="1"/>
  <c r="T136" i="1"/>
  <c r="T235" i="1"/>
  <c r="AG304" i="1"/>
  <c r="U57" i="1"/>
  <c r="U223" i="1"/>
  <c r="U81" i="1"/>
  <c r="U105" i="1"/>
  <c r="U243" i="1"/>
  <c r="U215" i="1"/>
  <c r="U26" i="1"/>
  <c r="U349" i="1" s="1"/>
  <c r="U351" i="1" s="1"/>
  <c r="U35" i="1"/>
  <c r="T68" i="1"/>
  <c r="T271" i="1"/>
  <c r="U125" i="1"/>
  <c r="U199" i="1"/>
  <c r="U109" i="1"/>
  <c r="T292" i="1"/>
  <c r="K322" i="2"/>
  <c r="T291" i="1"/>
  <c r="U234" i="1"/>
  <c r="U121" i="1"/>
  <c r="U274" i="1"/>
  <c r="U216" i="1"/>
  <c r="U126" i="1"/>
  <c r="T242" i="1"/>
  <c r="U168" i="1"/>
  <c r="K320" i="2"/>
  <c r="U224" i="1"/>
  <c r="U123" i="1"/>
  <c r="U83" i="1"/>
  <c r="U212" i="1"/>
  <c r="U100" i="1"/>
  <c r="T245" i="1"/>
  <c r="K323" i="2"/>
  <c r="U261" i="1"/>
  <c r="U230" i="1"/>
  <c r="U185" i="1"/>
  <c r="U280" i="1"/>
  <c r="U130" i="1"/>
  <c r="AP4" i="1" l="1"/>
  <c r="AP4" i="16"/>
  <c r="T4" i="1"/>
  <c r="T4" i="16"/>
  <c r="I4" i="1"/>
  <c r="I4" i="16"/>
  <c r="BL4" i="1"/>
  <c r="BL4" i="16"/>
  <c r="BA4" i="1"/>
  <c r="BA4" i="16"/>
  <c r="AE4" i="1"/>
  <c r="AE4" i="16"/>
  <c r="T363" i="1"/>
  <c r="V253" i="1"/>
  <c r="V201" i="1"/>
  <c r="V172" i="1"/>
  <c r="V48" i="1"/>
  <c r="L320" i="2"/>
  <c r="V13" i="1"/>
  <c r="BN4" i="2" a="1"/>
  <c r="BN4" i="2" s="1"/>
  <c r="BM2" i="1"/>
  <c r="V46" i="1"/>
  <c r="L319" i="2"/>
  <c r="V18" i="1"/>
  <c r="V354" i="1" s="1"/>
  <c r="V272" i="1"/>
  <c r="V165" i="1"/>
  <c r="V212" i="1"/>
  <c r="V121" i="1"/>
  <c r="L322" i="2"/>
  <c r="V243" i="1"/>
  <c r="U136" i="1"/>
  <c r="V94" i="1"/>
  <c r="U149" i="1"/>
  <c r="U195" i="1"/>
  <c r="V25" i="1"/>
  <c r="V10" i="1"/>
  <c r="V77" i="1"/>
  <c r="V209" i="1"/>
  <c r="V4" i="2" a="1"/>
  <c r="V4" i="2" s="1"/>
  <c r="AH2" i="2"/>
  <c r="AG2" i="16" s="1"/>
  <c r="U2" i="1"/>
  <c r="V62" i="1"/>
  <c r="V15" i="1"/>
  <c r="V298" i="1"/>
  <c r="V16" i="1"/>
  <c r="V341" i="1" s="1"/>
  <c r="V169" i="1"/>
  <c r="V103" i="1"/>
  <c r="V218" i="1"/>
  <c r="V88" i="1"/>
  <c r="V98" i="1"/>
  <c r="V256" i="1"/>
  <c r="V92" i="1"/>
  <c r="V163" i="1"/>
  <c r="V231" i="1"/>
  <c r="V31" i="1"/>
  <c r="V266" i="1"/>
  <c r="V296" i="1"/>
  <c r="U137" i="1"/>
  <c r="U128" i="1"/>
  <c r="L315" i="2"/>
  <c r="V65" i="1"/>
  <c r="V115" i="1"/>
  <c r="U161" i="1"/>
  <c r="BC4" i="2" a="1"/>
  <c r="BC4" i="2" s="1"/>
  <c r="BO2" i="2"/>
  <c r="BN2" i="16" s="1"/>
  <c r="BB2" i="1"/>
  <c r="V220" i="1"/>
  <c r="U171" i="1"/>
  <c r="W2" i="2"/>
  <c r="V2" i="16" s="1"/>
  <c r="K4" i="2" a="1"/>
  <c r="K4" i="2" s="1"/>
  <c r="L2" i="2"/>
  <c r="K2" i="16" s="1"/>
  <c r="J2" i="1"/>
  <c r="V176" i="1"/>
  <c r="U138" i="1"/>
  <c r="V96" i="1"/>
  <c r="V236" i="1"/>
  <c r="V44" i="1"/>
  <c r="V185" i="1"/>
  <c r="U245" i="1"/>
  <c r="V126" i="1"/>
  <c r="V199" i="1"/>
  <c r="V35" i="1"/>
  <c r="V57" i="1"/>
  <c r="U353" i="1"/>
  <c r="U355" i="1" s="1"/>
  <c r="V187" i="1"/>
  <c r="U237" i="1"/>
  <c r="V196" i="1"/>
  <c r="V112" i="1"/>
  <c r="V214" i="1"/>
  <c r="V23" i="1"/>
  <c r="V41" i="1"/>
  <c r="V12" i="1"/>
  <c r="L317" i="2"/>
  <c r="V174" i="1"/>
  <c r="V225" i="1"/>
  <c r="V184" i="1"/>
  <c r="V251" i="1"/>
  <c r="V86" i="1"/>
  <c r="U133" i="1"/>
  <c r="V91" i="1"/>
  <c r="V108" i="1"/>
  <c r="V61" i="1"/>
  <c r="U142" i="1"/>
  <c r="V205" i="1"/>
  <c r="V175" i="1"/>
  <c r="U146" i="1"/>
  <c r="V270" i="1"/>
  <c r="K313" i="2"/>
  <c r="K310" i="2"/>
  <c r="U139" i="1"/>
  <c r="V89" i="1"/>
  <c r="V233" i="1"/>
  <c r="V273" i="1"/>
  <c r="U183" i="1"/>
  <c r="V150" i="1"/>
  <c r="V56" i="1"/>
  <c r="V157" i="1"/>
  <c r="V207" i="1"/>
  <c r="V78" i="1"/>
  <c r="V107" i="1"/>
  <c r="V36" i="1"/>
  <c r="V83" i="1"/>
  <c r="V234" i="1"/>
  <c r="V105" i="1"/>
  <c r="V167" i="1"/>
  <c r="U284" i="1"/>
  <c r="V34" i="1"/>
  <c r="V111" i="1"/>
  <c r="V59" i="1"/>
  <c r="V17" i="1"/>
  <c r="V353" i="1" s="1"/>
  <c r="U228" i="1"/>
  <c r="V259" i="1"/>
  <c r="U160" i="1"/>
  <c r="V29" i="1"/>
  <c r="U97" i="1"/>
  <c r="V54" i="1"/>
  <c r="U63" i="1"/>
  <c r="V173" i="1"/>
  <c r="V217" i="1"/>
  <c r="V248" i="1"/>
  <c r="V80" i="1"/>
  <c r="L324" i="2"/>
  <c r="V85" i="1"/>
  <c r="V87" i="1"/>
  <c r="U145" i="1"/>
  <c r="I326" i="2"/>
  <c r="U208" i="1"/>
  <c r="V194" i="1"/>
  <c r="V294" i="1"/>
  <c r="V203" i="1"/>
  <c r="V67" i="1"/>
  <c r="V162" i="1"/>
  <c r="U188" i="1"/>
  <c r="V14" i="1"/>
  <c r="V22" i="1"/>
  <c r="V278" i="1"/>
  <c r="V197" i="1"/>
  <c r="U153" i="1"/>
  <c r="V104" i="1"/>
  <c r="V302" i="1"/>
  <c r="U135" i="1"/>
  <c r="U239" i="1"/>
  <c r="V240" i="1"/>
  <c r="V280" i="1"/>
  <c r="U263" i="1"/>
  <c r="AH132" i="1"/>
  <c r="V47" i="1"/>
  <c r="V79" i="1"/>
  <c r="U141" i="1"/>
  <c r="V192" i="1"/>
  <c r="V49" i="1"/>
  <c r="V230" i="1"/>
  <c r="V168" i="1"/>
  <c r="V216" i="1"/>
  <c r="U292" i="1"/>
  <c r="V125" i="1"/>
  <c r="AH304" i="1"/>
  <c r="L318" i="2"/>
  <c r="U144" i="1"/>
  <c r="V204" i="1"/>
  <c r="V250" i="1"/>
  <c r="V257" i="1"/>
  <c r="V74" i="1"/>
  <c r="U244" i="1"/>
  <c r="U191" i="1"/>
  <c r="V40" i="1"/>
  <c r="V99" i="1"/>
  <c r="V110" i="1"/>
  <c r="V117" i="1"/>
  <c r="V131" i="1"/>
  <c r="V75" i="1"/>
  <c r="V124" i="1"/>
  <c r="U287" i="1"/>
  <c r="V84" i="1"/>
  <c r="V114" i="1"/>
  <c r="V232" i="1"/>
  <c r="J325" i="2"/>
  <c r="U182" i="1"/>
  <c r="U241" i="1"/>
  <c r="V269" i="1"/>
  <c r="V170" i="1"/>
  <c r="L316" i="2"/>
  <c r="U314" i="1"/>
  <c r="U331" i="1" s="1"/>
  <c r="V152" i="1"/>
  <c r="V268" i="1"/>
  <c r="U285" i="1"/>
  <c r="V164" i="1"/>
  <c r="V222" i="1"/>
  <c r="V123" i="1"/>
  <c r="V26" i="1"/>
  <c r="V349" i="1" s="1"/>
  <c r="V81" i="1"/>
  <c r="V276" i="1"/>
  <c r="V106" i="1"/>
  <c r="V255" i="1"/>
  <c r="V39" i="1"/>
  <c r="V219" i="1"/>
  <c r="U297" i="1"/>
  <c r="V38" i="1"/>
  <c r="U277" i="1"/>
  <c r="U193" i="1"/>
  <c r="V246" i="1"/>
  <c r="V159" i="1"/>
  <c r="V129" i="1"/>
  <c r="V120" i="1"/>
  <c r="U299" i="1"/>
  <c r="V202" i="1"/>
  <c r="V93" i="1"/>
  <c r="U281" i="1"/>
  <c r="U151" i="1"/>
  <c r="U158" i="1"/>
  <c r="V21" i="1"/>
  <c r="V346" i="1" s="1"/>
  <c r="V275" i="1"/>
  <c r="U181" i="1"/>
  <c r="V42" i="1"/>
  <c r="L314" i="2"/>
  <c r="V27" i="1"/>
  <c r="V350" i="1" s="1"/>
  <c r="V9" i="1"/>
  <c r="V119" i="1"/>
  <c r="V189" i="1"/>
  <c r="V200" i="1"/>
  <c r="V254" i="1"/>
  <c r="V155" i="1"/>
  <c r="V267" i="1"/>
  <c r="BD2" i="2"/>
  <c r="BC2" i="16" s="1"/>
  <c r="AR4" i="2" a="1"/>
  <c r="AR4" i="2" s="1"/>
  <c r="AQ2" i="1"/>
  <c r="V32" i="1"/>
  <c r="V50" i="1"/>
  <c r="U68" i="1"/>
  <c r="U60" i="1"/>
  <c r="V116" i="1"/>
  <c r="V130" i="1"/>
  <c r="V261" i="1"/>
  <c r="V100" i="1"/>
  <c r="U242" i="1"/>
  <c r="U291" i="1"/>
  <c r="U271" i="1"/>
  <c r="AG4" i="2" a="1"/>
  <c r="AG4" i="2" s="1"/>
  <c r="AS2" i="2"/>
  <c r="AR2" i="16" s="1"/>
  <c r="AF2" i="1"/>
  <c r="V58" i="1"/>
  <c r="U345" i="1"/>
  <c r="U347" i="1" s="1"/>
  <c r="V279" i="1"/>
  <c r="V260" i="1"/>
  <c r="U95" i="1"/>
  <c r="V186" i="1"/>
  <c r="V71" i="1"/>
  <c r="V45" i="1"/>
  <c r="U264" i="1"/>
  <c r="V76" i="1"/>
  <c r="V101" i="1"/>
  <c r="U143" i="1"/>
  <c r="V90" i="1"/>
  <c r="V113" i="1"/>
  <c r="U283" i="1"/>
  <c r="U70" i="1"/>
  <c r="V211" i="1"/>
  <c r="V206" i="1"/>
  <c r="V82" i="1"/>
  <c r="V102" i="1"/>
  <c r="U134" i="1"/>
  <c r="U127" i="1"/>
  <c r="V238" i="1"/>
  <c r="V43" i="1"/>
  <c r="U180" i="1"/>
  <c r="V52" i="1"/>
  <c r="V293" i="1"/>
  <c r="V178" i="1"/>
  <c r="U290" i="1"/>
  <c r="V289" i="1"/>
  <c r="L323" i="2"/>
  <c r="V224" i="1"/>
  <c r="V274" i="1"/>
  <c r="V109" i="1"/>
  <c r="V215" i="1"/>
  <c r="V223" i="1"/>
  <c r="U235" i="1"/>
  <c r="V37" i="1"/>
  <c r="V53" i="1"/>
  <c r="V24" i="1"/>
  <c r="V295" i="1"/>
  <c r="V69" i="1"/>
  <c r="U258" i="1"/>
  <c r="V72" i="1"/>
  <c r="V20" i="1"/>
  <c r="V345" i="1" s="1"/>
  <c r="U265" i="1"/>
  <c r="V198" i="1"/>
  <c r="V154" i="1"/>
  <c r="U177" i="1"/>
  <c r="U156" i="1"/>
  <c r="U226" i="1"/>
  <c r="U140" i="1"/>
  <c r="K321" i="2"/>
  <c r="U303" i="1"/>
  <c r="V221" i="1"/>
  <c r="V229" i="1"/>
  <c r="V301" i="1"/>
  <c r="V55" i="1"/>
  <c r="U252" i="1"/>
  <c r="U210" i="1"/>
  <c r="V51" i="1"/>
  <c r="V11" i="1"/>
  <c r="V227" i="1"/>
  <c r="U179" i="1"/>
  <c r="V166" i="1"/>
  <c r="U147" i="1"/>
  <c r="U64" i="1"/>
  <c r="V122" i="1"/>
  <c r="V286" i="1"/>
  <c r="V148" i="1"/>
  <c r="V300" i="1"/>
  <c r="V190" i="1"/>
  <c r="U247" i="1"/>
  <c r="U213" i="1"/>
  <c r="V73" i="1"/>
  <c r="BB4" i="1" l="1"/>
  <c r="BB4" i="16"/>
  <c r="U4" i="1"/>
  <c r="U4" i="16"/>
  <c r="J4" i="1"/>
  <c r="J4" i="16"/>
  <c r="AQ4" i="1"/>
  <c r="AQ4" i="16"/>
  <c r="BM4" i="1"/>
  <c r="BM4" i="16"/>
  <c r="AF4" i="1"/>
  <c r="AF4" i="16"/>
  <c r="V355" i="1"/>
  <c r="V347" i="1"/>
  <c r="U363" i="1"/>
  <c r="V351" i="1"/>
  <c r="V314" i="1"/>
  <c r="V331" i="1" s="1"/>
  <c r="W84" i="1"/>
  <c r="M318" i="2"/>
  <c r="W49" i="1"/>
  <c r="W203" i="1"/>
  <c r="M324" i="2"/>
  <c r="W234" i="1"/>
  <c r="W78" i="1"/>
  <c r="W150" i="1"/>
  <c r="W233" i="1"/>
  <c r="W184" i="1"/>
  <c r="W12" i="1"/>
  <c r="W112" i="1"/>
  <c r="W126" i="1"/>
  <c r="W236" i="1"/>
  <c r="W103" i="1"/>
  <c r="W15" i="1"/>
  <c r="W209" i="1"/>
  <c r="V195" i="1"/>
  <c r="W253" i="1"/>
  <c r="V177" i="1"/>
  <c r="V283" i="1"/>
  <c r="W101" i="1"/>
  <c r="BE2" i="2"/>
  <c r="BD2" i="16" s="1"/>
  <c r="AS4" i="2" a="1"/>
  <c r="AS4" i="2" s="1"/>
  <c r="AR2" i="1"/>
  <c r="W32" i="1"/>
  <c r="W21" i="1"/>
  <c r="W346" i="1" s="1"/>
  <c r="V281" i="1"/>
  <c r="V299" i="1"/>
  <c r="W26" i="1"/>
  <c r="W349" i="1" s="1"/>
  <c r="M316" i="2"/>
  <c r="W122" i="1"/>
  <c r="V179" i="1"/>
  <c r="V210" i="1"/>
  <c r="W229" i="1"/>
  <c r="W20" i="1"/>
  <c r="W345" i="1" s="1"/>
  <c r="W295" i="1"/>
  <c r="V235" i="1"/>
  <c r="V127" i="1"/>
  <c r="W206" i="1"/>
  <c r="W71" i="1"/>
  <c r="W279" i="1"/>
  <c r="W100" i="1"/>
  <c r="W119" i="1"/>
  <c r="W246" i="1"/>
  <c r="V297" i="1"/>
  <c r="W106" i="1"/>
  <c r="V182" i="1"/>
  <c r="W131" i="1"/>
  <c r="W40" i="1"/>
  <c r="W257" i="1"/>
  <c r="W216" i="1"/>
  <c r="W47" i="1"/>
  <c r="W280" i="1"/>
  <c r="W302" i="1"/>
  <c r="W197" i="1"/>
  <c r="V188" i="1"/>
  <c r="W173" i="1"/>
  <c r="W29" i="1"/>
  <c r="W17" i="1"/>
  <c r="W353" i="1" s="1"/>
  <c r="V284" i="1"/>
  <c r="W270" i="1"/>
  <c r="V142" i="1"/>
  <c r="V133" i="1"/>
  <c r="X2" i="2"/>
  <c r="W2" i="16" s="1"/>
  <c r="L4" i="2" a="1"/>
  <c r="L4" i="2" s="1"/>
  <c r="M2" i="2"/>
  <c r="L2" i="16" s="1"/>
  <c r="K2" i="1"/>
  <c r="BO4" i="2" a="1"/>
  <c r="BO4" i="2" s="1"/>
  <c r="BN2" i="1"/>
  <c r="W65" i="1"/>
  <c r="W296" i="1"/>
  <c r="W231" i="1"/>
  <c r="W98" i="1"/>
  <c r="W243" i="1"/>
  <c r="W165" i="1"/>
  <c r="W46" i="1"/>
  <c r="W48" i="1"/>
  <c r="W83" i="1"/>
  <c r="W207" i="1"/>
  <c r="W89" i="1"/>
  <c r="W225" i="1"/>
  <c r="W41" i="1"/>
  <c r="W196" i="1"/>
  <c r="W57" i="1"/>
  <c r="V245" i="1"/>
  <c r="W96" i="1"/>
  <c r="M315" i="2"/>
  <c r="W169" i="1"/>
  <c r="W77" i="1"/>
  <c r="V149" i="1"/>
  <c r="M322" i="2"/>
  <c r="W289" i="1"/>
  <c r="W73" i="1"/>
  <c r="V158" i="1"/>
  <c r="J326" i="2"/>
  <c r="V64" i="1"/>
  <c r="W227" i="1"/>
  <c r="W221" i="1"/>
  <c r="W72" i="1"/>
  <c r="W24" i="1"/>
  <c r="W223" i="1"/>
  <c r="V134" i="1"/>
  <c r="W211" i="1"/>
  <c r="W76" i="1"/>
  <c r="W186" i="1"/>
  <c r="V271" i="1"/>
  <c r="W261" i="1"/>
  <c r="BD4" i="2" a="1"/>
  <c r="BD4" i="2" s="1"/>
  <c r="BP2" i="2"/>
  <c r="BO2" i="16" s="1"/>
  <c r="BC2" i="1"/>
  <c r="W9" i="1"/>
  <c r="V193" i="1"/>
  <c r="W219" i="1"/>
  <c r="W276" i="1"/>
  <c r="W170" i="1"/>
  <c r="W117" i="1"/>
  <c r="V191" i="1"/>
  <c r="W250" i="1"/>
  <c r="AI304" i="1"/>
  <c r="W168" i="1"/>
  <c r="W240" i="1"/>
  <c r="W278" i="1"/>
  <c r="W80" i="1"/>
  <c r="V63" i="1"/>
  <c r="V160" i="1"/>
  <c r="W59" i="1"/>
  <c r="V183" i="1"/>
  <c r="V146" i="1"/>
  <c r="W61" i="1"/>
  <c r="W4" i="2" a="1"/>
  <c r="W4" i="2" s="1"/>
  <c r="AI2" i="2"/>
  <c r="AH2" i="16" s="1"/>
  <c r="V2" i="1"/>
  <c r="W266" i="1"/>
  <c r="W163" i="1"/>
  <c r="W88" i="1"/>
  <c r="W62" i="1"/>
  <c r="W272" i="1"/>
  <c r="W300" i="1"/>
  <c r="W274" i="1"/>
  <c r="W113" i="1"/>
  <c r="W254" i="1"/>
  <c r="W120" i="1"/>
  <c r="V285" i="1"/>
  <c r="W192" i="1"/>
  <c r="W294" i="1"/>
  <c r="V145" i="1"/>
  <c r="V252" i="1"/>
  <c r="V213" i="1"/>
  <c r="V226" i="1"/>
  <c r="W198" i="1"/>
  <c r="W224" i="1"/>
  <c r="W178" i="1"/>
  <c r="W90" i="1"/>
  <c r="V68" i="1"/>
  <c r="V181" i="1"/>
  <c r="W222" i="1"/>
  <c r="W268" i="1"/>
  <c r="W232" i="1"/>
  <c r="W124" i="1"/>
  <c r="V141" i="1"/>
  <c r="AI132" i="1"/>
  <c r="W104" i="1"/>
  <c r="W162" i="1"/>
  <c r="W194" i="1"/>
  <c r="W87" i="1"/>
  <c r="W167" i="1"/>
  <c r="W36" i="1"/>
  <c r="W157" i="1"/>
  <c r="V139" i="1"/>
  <c r="W86" i="1"/>
  <c r="W174" i="1"/>
  <c r="W23" i="1"/>
  <c r="V237" i="1"/>
  <c r="W35" i="1"/>
  <c r="W185" i="1"/>
  <c r="W16" i="1"/>
  <c r="W341" i="1" s="1"/>
  <c r="W10" i="1"/>
  <c r="W172" i="1"/>
  <c r="W190" i="1"/>
  <c r="V140" i="1"/>
  <c r="V60" i="1"/>
  <c r="W42" i="1"/>
  <c r="W123" i="1"/>
  <c r="V287" i="1"/>
  <c r="W148" i="1"/>
  <c r="V147" i="1"/>
  <c r="W11" i="1"/>
  <c r="W55" i="1"/>
  <c r="V303" i="1"/>
  <c r="V258" i="1"/>
  <c r="W53" i="1"/>
  <c r="W215" i="1"/>
  <c r="M323" i="2"/>
  <c r="W43" i="1"/>
  <c r="W102" i="1"/>
  <c r="V264" i="1"/>
  <c r="V95" i="1"/>
  <c r="W58" i="1"/>
  <c r="V291" i="1"/>
  <c r="W130" i="1"/>
  <c r="W267" i="1"/>
  <c r="W200" i="1"/>
  <c r="W27" i="1"/>
  <c r="W350" i="1" s="1"/>
  <c r="V151" i="1"/>
  <c r="W202" i="1"/>
  <c r="W129" i="1"/>
  <c r="V277" i="1"/>
  <c r="W39" i="1"/>
  <c r="W81" i="1"/>
  <c r="W269" i="1"/>
  <c r="W110" i="1"/>
  <c r="V244" i="1"/>
  <c r="W204" i="1"/>
  <c r="W125" i="1"/>
  <c r="V239" i="1"/>
  <c r="W22" i="1"/>
  <c r="W248" i="1"/>
  <c r="W54" i="1"/>
  <c r="W259" i="1"/>
  <c r="W111" i="1"/>
  <c r="W273" i="1"/>
  <c r="L313" i="2"/>
  <c r="L325" i="2" s="1"/>
  <c r="L310" i="2"/>
  <c r="W175" i="1"/>
  <c r="W108" i="1"/>
  <c r="M317" i="2"/>
  <c r="V138" i="1"/>
  <c r="V171" i="1"/>
  <c r="V161" i="1"/>
  <c r="V128" i="1"/>
  <c r="W31" i="1"/>
  <c r="W92" i="1"/>
  <c r="AT2" i="2"/>
  <c r="AS2" i="16" s="1"/>
  <c r="AH4" i="2" a="1"/>
  <c r="AH4" i="2" s="1"/>
  <c r="AG2" i="1"/>
  <c r="W94" i="1"/>
  <c r="W121" i="1"/>
  <c r="W18" i="1"/>
  <c r="W354" i="1" s="1"/>
  <c r="W13" i="1"/>
  <c r="W154" i="1"/>
  <c r="V180" i="1"/>
  <c r="W93" i="1"/>
  <c r="V247" i="1"/>
  <c r="L321" i="2"/>
  <c r="V156" i="1"/>
  <c r="W293" i="1"/>
  <c r="V70" i="1"/>
  <c r="V143" i="1"/>
  <c r="W50" i="1"/>
  <c r="W275" i="1"/>
  <c r="W152" i="1"/>
  <c r="W114" i="1"/>
  <c r="W230" i="1"/>
  <c r="V263" i="1"/>
  <c r="W67" i="1"/>
  <c r="V208" i="1"/>
  <c r="W105" i="1"/>
  <c r="W107" i="1"/>
  <c r="W56" i="1"/>
  <c r="W251" i="1"/>
  <c r="W214" i="1"/>
  <c r="W187" i="1"/>
  <c r="W199" i="1"/>
  <c r="W44" i="1"/>
  <c r="W218" i="1"/>
  <c r="W298" i="1"/>
  <c r="W25" i="1"/>
  <c r="M319" i="2"/>
  <c r="M320" i="2"/>
  <c r="W201" i="1"/>
  <c r="W52" i="1"/>
  <c r="V290" i="1"/>
  <c r="V363" i="1" s="1"/>
  <c r="W286" i="1"/>
  <c r="W166" i="1"/>
  <c r="W51" i="1"/>
  <c r="W301" i="1"/>
  <c r="V265" i="1"/>
  <c r="W69" i="1"/>
  <c r="W37" i="1"/>
  <c r="W109" i="1"/>
  <c r="W238" i="1"/>
  <c r="W82" i="1"/>
  <c r="W45" i="1"/>
  <c r="W260" i="1"/>
  <c r="V242" i="1"/>
  <c r="W116" i="1"/>
  <c r="W155" i="1"/>
  <c r="W189" i="1"/>
  <c r="M314" i="2"/>
  <c r="W159" i="1"/>
  <c r="W38" i="1"/>
  <c r="W255" i="1"/>
  <c r="W164" i="1"/>
  <c r="V241" i="1"/>
  <c r="W75" i="1"/>
  <c r="W99" i="1"/>
  <c r="W74" i="1"/>
  <c r="V144" i="1"/>
  <c r="V292" i="1"/>
  <c r="W79" i="1"/>
  <c r="V135" i="1"/>
  <c r="V153" i="1"/>
  <c r="W14" i="1"/>
  <c r="W85" i="1"/>
  <c r="W217" i="1"/>
  <c r="V97" i="1"/>
  <c r="V228" i="1"/>
  <c r="W34" i="1"/>
  <c r="K325" i="2"/>
  <c r="W205" i="1"/>
  <c r="W91" i="1"/>
  <c r="W176" i="1"/>
  <c r="W220" i="1"/>
  <c r="W115" i="1"/>
  <c r="V137" i="1"/>
  <c r="W256" i="1"/>
  <c r="V136" i="1"/>
  <c r="W212" i="1"/>
  <c r="BC4" i="1" l="1"/>
  <c r="BC4" i="16"/>
  <c r="BN4" i="1"/>
  <c r="BN4" i="16"/>
  <c r="AG4" i="1"/>
  <c r="AG4" i="16"/>
  <c r="V4" i="1"/>
  <c r="V4" i="16"/>
  <c r="K4" i="1"/>
  <c r="K4" i="16"/>
  <c r="AR4" i="1"/>
  <c r="AR4" i="16"/>
  <c r="W347" i="1"/>
  <c r="X275" i="1"/>
  <c r="X293" i="1"/>
  <c r="X13" i="1"/>
  <c r="X248" i="1"/>
  <c r="X205" i="1"/>
  <c r="W144" i="1"/>
  <c r="W241" i="1"/>
  <c r="X37" i="1"/>
  <c r="X51" i="1"/>
  <c r="X251" i="1"/>
  <c r="X105" i="1"/>
  <c r="X230" i="1"/>
  <c r="X93" i="1"/>
  <c r="AT4" i="2" a="1"/>
  <c r="AT4" i="2" s="1"/>
  <c r="BF2" i="2"/>
  <c r="BE2" i="16" s="1"/>
  <c r="AS2" i="1"/>
  <c r="W161" i="1"/>
  <c r="X108" i="1"/>
  <c r="W95" i="1"/>
  <c r="N323" i="2"/>
  <c r="W147" i="1"/>
  <c r="X42" i="1"/>
  <c r="X172" i="1"/>
  <c r="X35" i="1"/>
  <c r="X86" i="1"/>
  <c r="W252" i="1"/>
  <c r="W285" i="1"/>
  <c r="X274" i="1"/>
  <c r="X80" i="1"/>
  <c r="AJ304" i="1"/>
  <c r="X170" i="1"/>
  <c r="X9" i="1"/>
  <c r="W284" i="1"/>
  <c r="W188" i="1"/>
  <c r="X47" i="1"/>
  <c r="X131" i="1"/>
  <c r="X246" i="1"/>
  <c r="X71" i="1"/>
  <c r="X295" i="1"/>
  <c r="W179" i="1"/>
  <c r="W299" i="1"/>
  <c r="X159" i="1"/>
  <c r="X82" i="1"/>
  <c r="X52" i="1"/>
  <c r="X25" i="1"/>
  <c r="X199" i="1"/>
  <c r="X50" i="1"/>
  <c r="X18" i="1"/>
  <c r="X354" i="1" s="1"/>
  <c r="X111" i="1"/>
  <c r="X22" i="1"/>
  <c r="W244" i="1"/>
  <c r="X39" i="1"/>
  <c r="W151" i="1"/>
  <c r="X130" i="1"/>
  <c r="X167" i="1"/>
  <c r="X104" i="1"/>
  <c r="X232" i="1"/>
  <c r="W68" i="1"/>
  <c r="X198" i="1"/>
  <c r="X88" i="1"/>
  <c r="X59" i="1"/>
  <c r="X186" i="1"/>
  <c r="X223" i="1"/>
  <c r="X227" i="1"/>
  <c r="X73" i="1"/>
  <c r="X77" i="1"/>
  <c r="W245" i="1"/>
  <c r="X41" i="1"/>
  <c r="X83" i="1"/>
  <c r="X243" i="1"/>
  <c r="X65" i="1"/>
  <c r="W133" i="1"/>
  <c r="W355" i="1"/>
  <c r="BE4" i="2" a="1"/>
  <c r="BE4" i="2" s="1"/>
  <c r="BQ2" i="2"/>
  <c r="BP2" i="16" s="1"/>
  <c r="BD2" i="1"/>
  <c r="X253" i="1"/>
  <c r="X103" i="1"/>
  <c r="X12" i="1"/>
  <c r="X78" i="1"/>
  <c r="X49" i="1"/>
  <c r="W228" i="1"/>
  <c r="W136" i="1"/>
  <c r="W97" i="1"/>
  <c r="X256" i="1"/>
  <c r="X220" i="1"/>
  <c r="K326" i="2"/>
  <c r="X217" i="1"/>
  <c r="X116" i="1"/>
  <c r="W135" i="1"/>
  <c r="X74" i="1"/>
  <c r="N314" i="2"/>
  <c r="X69" i="1"/>
  <c r="X166" i="1"/>
  <c r="W208" i="1"/>
  <c r="X114" i="1"/>
  <c r="W156" i="1"/>
  <c r="X92" i="1"/>
  <c r="W171" i="1"/>
  <c r="X175" i="1"/>
  <c r="W303" i="1"/>
  <c r="X148" i="1"/>
  <c r="W60" i="1"/>
  <c r="X10" i="1"/>
  <c r="W237" i="1"/>
  <c r="W145" i="1"/>
  <c r="X120" i="1"/>
  <c r="X300" i="1"/>
  <c r="X278" i="1"/>
  <c r="X250" i="1"/>
  <c r="X276" i="1"/>
  <c r="BP4" i="2" a="1"/>
  <c r="BP4" i="2" s="1"/>
  <c r="BO2" i="1"/>
  <c r="X17" i="1"/>
  <c r="X353" i="1" s="1"/>
  <c r="X197" i="1"/>
  <c r="X216" i="1"/>
  <c r="W182" i="1"/>
  <c r="X119" i="1"/>
  <c r="X206" i="1"/>
  <c r="X20" i="1"/>
  <c r="X345" i="1" s="1"/>
  <c r="X122" i="1"/>
  <c r="W281" i="1"/>
  <c r="N318" i="2"/>
  <c r="X201" i="1"/>
  <c r="M321" i="2"/>
  <c r="W180" i="1"/>
  <c r="X121" i="1"/>
  <c r="M313" i="2"/>
  <c r="M310" i="2"/>
  <c r="W239" i="1"/>
  <c r="W277" i="1"/>
  <c r="W264" i="1"/>
  <c r="W139" i="1"/>
  <c r="X87" i="1"/>
  <c r="AJ132" i="1"/>
  <c r="X90" i="1"/>
  <c r="X163" i="1"/>
  <c r="X61" i="1"/>
  <c r="W160" i="1"/>
  <c r="X76" i="1"/>
  <c r="X24" i="1"/>
  <c r="W64" i="1"/>
  <c r="X289" i="1"/>
  <c r="X169" i="1"/>
  <c r="X225" i="1"/>
  <c r="X48" i="1"/>
  <c r="X98" i="1"/>
  <c r="W142" i="1"/>
  <c r="N316" i="2"/>
  <c r="X101" i="1"/>
  <c r="W195" i="1"/>
  <c r="X236" i="1"/>
  <c r="X184" i="1"/>
  <c r="X234" i="1"/>
  <c r="X176" i="1"/>
  <c r="X34" i="1"/>
  <c r="X85" i="1"/>
  <c r="X164" i="1"/>
  <c r="W242" i="1"/>
  <c r="X238" i="1"/>
  <c r="X298" i="1"/>
  <c r="X187" i="1"/>
  <c r="W143" i="1"/>
  <c r="X259" i="1"/>
  <c r="X110" i="1"/>
  <c r="X27" i="1"/>
  <c r="X350" i="1" s="1"/>
  <c r="X215" i="1"/>
  <c r="X268" i="1"/>
  <c r="X79" i="1"/>
  <c r="X99" i="1"/>
  <c r="W265" i="1"/>
  <c r="X286" i="1"/>
  <c r="N320" i="2"/>
  <c r="X56" i="1"/>
  <c r="X67" i="1"/>
  <c r="X152" i="1"/>
  <c r="X31" i="1"/>
  <c r="W138" i="1"/>
  <c r="W291" i="1"/>
  <c r="X55" i="1"/>
  <c r="W287" i="1"/>
  <c r="W140" i="1"/>
  <c r="X16" i="1"/>
  <c r="X341" i="1" s="1"/>
  <c r="X23" i="1"/>
  <c r="W226" i="1"/>
  <c r="X294" i="1"/>
  <c r="X254" i="1"/>
  <c r="X272" i="1"/>
  <c r="X240" i="1"/>
  <c r="W191" i="1"/>
  <c r="X219" i="1"/>
  <c r="N322" i="2"/>
  <c r="N315" i="2"/>
  <c r="X57" i="1"/>
  <c r="X29" i="1"/>
  <c r="X302" i="1"/>
  <c r="X257" i="1"/>
  <c r="X106" i="1"/>
  <c r="X100" i="1"/>
  <c r="W127" i="1"/>
  <c r="X229" i="1"/>
  <c r="X21" i="1"/>
  <c r="X346" i="1" s="1"/>
  <c r="N324" i="2"/>
  <c r="X14" i="1"/>
  <c r="X189" i="1"/>
  <c r="X260" i="1"/>
  <c r="X218" i="1"/>
  <c r="X214" i="1"/>
  <c r="W70" i="1"/>
  <c r="X154" i="1"/>
  <c r="X94" i="1"/>
  <c r="N317" i="2"/>
  <c r="L326" i="2"/>
  <c r="X54" i="1"/>
  <c r="X125" i="1"/>
  <c r="X269" i="1"/>
  <c r="X129" i="1"/>
  <c r="X200" i="1"/>
  <c r="X102" i="1"/>
  <c r="X53" i="1"/>
  <c r="X157" i="1"/>
  <c r="X194" i="1"/>
  <c r="W141" i="1"/>
  <c r="X222" i="1"/>
  <c r="X178" i="1"/>
  <c r="X266" i="1"/>
  <c r="W146" i="1"/>
  <c r="X261" i="1"/>
  <c r="X211" i="1"/>
  <c r="X72" i="1"/>
  <c r="X89" i="1"/>
  <c r="X46" i="1"/>
  <c r="X231" i="1"/>
  <c r="Y2" i="2"/>
  <c r="X2" i="16" s="1"/>
  <c r="M4" i="2" a="1"/>
  <c r="M4" i="2" s="1"/>
  <c r="N2" i="2"/>
  <c r="M2" i="16" s="1"/>
  <c r="L2" i="1"/>
  <c r="X270" i="1"/>
  <c r="W351" i="1"/>
  <c r="W283" i="1"/>
  <c r="X209" i="1"/>
  <c r="X126" i="1"/>
  <c r="X233" i="1"/>
  <c r="X84" i="1"/>
  <c r="W137" i="1"/>
  <c r="X91" i="1"/>
  <c r="X255" i="1"/>
  <c r="W292" i="1"/>
  <c r="X75" i="1"/>
  <c r="X109" i="1"/>
  <c r="X301" i="1"/>
  <c r="N319" i="2"/>
  <c r="X107" i="1"/>
  <c r="W263" i="1"/>
  <c r="W247" i="1"/>
  <c r="W128" i="1"/>
  <c r="X58" i="1"/>
  <c r="X11" i="1"/>
  <c r="X123" i="1"/>
  <c r="X190" i="1"/>
  <c r="X185" i="1"/>
  <c r="X174" i="1"/>
  <c r="W213" i="1"/>
  <c r="X192" i="1"/>
  <c r="X113" i="1"/>
  <c r="X62" i="1"/>
  <c r="W63" i="1"/>
  <c r="X168" i="1"/>
  <c r="X117" i="1"/>
  <c r="W193" i="1"/>
  <c r="X173" i="1"/>
  <c r="X280" i="1"/>
  <c r="X40" i="1"/>
  <c r="W297" i="1"/>
  <c r="X279" i="1"/>
  <c r="W235" i="1"/>
  <c r="W210" i="1"/>
  <c r="X26" i="1"/>
  <c r="X349" i="1" s="1"/>
  <c r="X351" i="1" s="1"/>
  <c r="X32" i="1"/>
  <c r="X212" i="1"/>
  <c r="X115" i="1"/>
  <c r="W153" i="1"/>
  <c r="X38" i="1"/>
  <c r="X155" i="1"/>
  <c r="X45" i="1"/>
  <c r="W290" i="1"/>
  <c r="X44" i="1"/>
  <c r="X273" i="1"/>
  <c r="X204" i="1"/>
  <c r="X81" i="1"/>
  <c r="X202" i="1"/>
  <c r="X267" i="1"/>
  <c r="X43" i="1"/>
  <c r="W258" i="1"/>
  <c r="X36" i="1"/>
  <c r="X162" i="1"/>
  <c r="X124" i="1"/>
  <c r="W181" i="1"/>
  <c r="X224" i="1"/>
  <c r="AU2" i="2"/>
  <c r="AT2" i="16" s="1"/>
  <c r="AI4" i="2" a="1"/>
  <c r="AI4" i="2" s="1"/>
  <c r="AH2" i="1"/>
  <c r="W183" i="1"/>
  <c r="W314" i="1"/>
  <c r="W331" i="1" s="1"/>
  <c r="W271" i="1"/>
  <c r="W134" i="1"/>
  <c r="X221" i="1"/>
  <c r="W158" i="1"/>
  <c r="W149" i="1"/>
  <c r="X96" i="1"/>
  <c r="X196" i="1"/>
  <c r="X207" i="1"/>
  <c r="X165" i="1"/>
  <c r="X296" i="1"/>
  <c r="X4" i="2" a="1"/>
  <c r="X4" i="2" s="1"/>
  <c r="AJ2" i="2"/>
  <c r="AI2" i="16" s="1"/>
  <c r="W2" i="1"/>
  <c r="W177" i="1"/>
  <c r="X15" i="1"/>
  <c r="X112" i="1"/>
  <c r="X150" i="1"/>
  <c r="X203" i="1"/>
  <c r="BD4" i="1" l="1"/>
  <c r="BD4" i="16"/>
  <c r="BO4" i="1"/>
  <c r="BO4" i="16"/>
  <c r="L4" i="1"/>
  <c r="L4" i="16"/>
  <c r="AS4" i="1"/>
  <c r="AS4" i="16"/>
  <c r="AH4" i="1"/>
  <c r="AH4" i="16"/>
  <c r="W4" i="1"/>
  <c r="W4" i="16"/>
  <c r="W363" i="1"/>
  <c r="X355" i="1"/>
  <c r="Y203" i="1"/>
  <c r="Y150" i="1"/>
  <c r="Y196" i="1"/>
  <c r="Y221" i="1"/>
  <c r="Y124" i="1"/>
  <c r="Y43" i="1"/>
  <c r="Y204" i="1"/>
  <c r="Y45" i="1"/>
  <c r="Y115" i="1"/>
  <c r="X210" i="1"/>
  <c r="Y40" i="1"/>
  <c r="Y117" i="1"/>
  <c r="Y113" i="1"/>
  <c r="Y185" i="1"/>
  <c r="Y58" i="1"/>
  <c r="Y107" i="1"/>
  <c r="Y75" i="1"/>
  <c r="X137" i="1"/>
  <c r="Y209" i="1"/>
  <c r="X291" i="1"/>
  <c r="Y259" i="1"/>
  <c r="Y238" i="1"/>
  <c r="Y34" i="1"/>
  <c r="Y236" i="1"/>
  <c r="X142" i="1"/>
  <c r="Y169" i="1"/>
  <c r="Y76" i="1"/>
  <c r="Y90" i="1"/>
  <c r="X264" i="1"/>
  <c r="O318" i="2"/>
  <c r="BX318" i="2"/>
  <c r="O30" i="1"/>
  <c r="CD30" i="2"/>
  <c r="CD318" i="2" s="1"/>
  <c r="Y276" i="1"/>
  <c r="Y120" i="1"/>
  <c r="X60" i="1"/>
  <c r="X171" i="1"/>
  <c r="X208" i="1"/>
  <c r="Y74" i="1"/>
  <c r="X136" i="1"/>
  <c r="Y12" i="1"/>
  <c r="Y83" i="1"/>
  <c r="Y73" i="1"/>
  <c r="Y59" i="1"/>
  <c r="Y232" i="1"/>
  <c r="Y112" i="1"/>
  <c r="O319" i="2"/>
  <c r="BX319" i="2"/>
  <c r="O33" i="1"/>
  <c r="CD33" i="2"/>
  <c r="CD319" i="2" s="1"/>
  <c r="Y4" i="2" a="1"/>
  <c r="Y4" i="2" s="1"/>
  <c r="AK2" i="2"/>
  <c r="AJ2" i="16" s="1"/>
  <c r="X2" i="1"/>
  <c r="Y72" i="1"/>
  <c r="Y266" i="1"/>
  <c r="Y194" i="1"/>
  <c r="Y200" i="1"/>
  <c r="Y54" i="1"/>
  <c r="Y154" i="1"/>
  <c r="Y260" i="1"/>
  <c r="Y21" i="1"/>
  <c r="Y346" i="1" s="1"/>
  <c r="Y106" i="1"/>
  <c r="Y57" i="1"/>
  <c r="X191" i="1"/>
  <c r="Y294" i="1"/>
  <c r="Y67" i="1"/>
  <c r="X265" i="1"/>
  <c r="Y121" i="1"/>
  <c r="Y206" i="1"/>
  <c r="Y197" i="1"/>
  <c r="X151" i="1"/>
  <c r="Y111" i="1"/>
  <c r="Y25" i="1"/>
  <c r="X299" i="1"/>
  <c r="Y246" i="1"/>
  <c r="X284" i="1"/>
  <c r="Y80" i="1"/>
  <c r="Y86" i="1"/>
  <c r="X147" i="1"/>
  <c r="Y230" i="1"/>
  <c r="Y37" i="1"/>
  <c r="Y248" i="1"/>
  <c r="Y96" i="1"/>
  <c r="X134" i="1"/>
  <c r="AU4" i="2" a="1"/>
  <c r="AU4" i="2" s="1"/>
  <c r="BG2" i="2"/>
  <c r="BF2" i="16" s="1"/>
  <c r="AT2" i="1"/>
  <c r="Y267" i="1"/>
  <c r="Y273" i="1"/>
  <c r="Y155" i="1"/>
  <c r="Y212" i="1"/>
  <c r="X235" i="1"/>
  <c r="Y280" i="1"/>
  <c r="Y168" i="1"/>
  <c r="Y192" i="1"/>
  <c r="Y190" i="1"/>
  <c r="X128" i="1"/>
  <c r="X292" i="1"/>
  <c r="Y84" i="1"/>
  <c r="X283" i="1"/>
  <c r="O315" i="2"/>
  <c r="BX315" i="2"/>
  <c r="O8" i="1"/>
  <c r="CD8" i="2"/>
  <c r="CD315" i="2" s="1"/>
  <c r="X140" i="1"/>
  <c r="Y215" i="1"/>
  <c r="X143" i="1"/>
  <c r="X242" i="1"/>
  <c r="Y176" i="1"/>
  <c r="X195" i="1"/>
  <c r="Y98" i="1"/>
  <c r="Y289" i="1"/>
  <c r="X160" i="1"/>
  <c r="AK132" i="1"/>
  <c r="X277" i="1"/>
  <c r="Y250" i="1"/>
  <c r="X145" i="1"/>
  <c r="Y148" i="1"/>
  <c r="Y92" i="1"/>
  <c r="Y166" i="1"/>
  <c r="X135" i="1"/>
  <c r="Y220" i="1"/>
  <c r="X228" i="1"/>
  <c r="Y103" i="1"/>
  <c r="X133" i="1"/>
  <c r="Y41" i="1"/>
  <c r="Y227" i="1"/>
  <c r="Y88" i="1"/>
  <c r="Y104" i="1"/>
  <c r="X314" i="1"/>
  <c r="X331" i="1" s="1"/>
  <c r="O323" i="2"/>
  <c r="BX323" i="2"/>
  <c r="O288" i="1"/>
  <c r="CD288" i="2"/>
  <c r="CD323" i="2" s="1"/>
  <c r="X161" i="1"/>
  <c r="Y15" i="1"/>
  <c r="Y231" i="1"/>
  <c r="Y211" i="1"/>
  <c r="Y178" i="1"/>
  <c r="Y157" i="1"/>
  <c r="Y129" i="1"/>
  <c r="X70" i="1"/>
  <c r="Y189" i="1"/>
  <c r="Y229" i="1"/>
  <c r="Y257" i="1"/>
  <c r="Y240" i="1"/>
  <c r="X226" i="1"/>
  <c r="X138" i="1"/>
  <c r="Y56" i="1"/>
  <c r="Y99" i="1"/>
  <c r="X180" i="1"/>
  <c r="X281" i="1"/>
  <c r="Y119" i="1"/>
  <c r="Y17" i="1"/>
  <c r="Y353" i="1" s="1"/>
  <c r="Y39" i="1"/>
  <c r="Y18" i="1"/>
  <c r="Y354" i="1" s="1"/>
  <c r="Y52" i="1"/>
  <c r="X179" i="1"/>
  <c r="Y131" i="1"/>
  <c r="Y9" i="1"/>
  <c r="Y274" i="1"/>
  <c r="Y35" i="1"/>
  <c r="Y105" i="1"/>
  <c r="X241" i="1"/>
  <c r="Y13" i="1"/>
  <c r="Y296" i="1"/>
  <c r="Y162" i="1"/>
  <c r="Y165" i="1"/>
  <c r="X149" i="1"/>
  <c r="X271" i="1"/>
  <c r="Y224" i="1"/>
  <c r="Y36" i="1"/>
  <c r="Y202" i="1"/>
  <c r="Y44" i="1"/>
  <c r="Y38" i="1"/>
  <c r="Y32" i="1"/>
  <c r="Y279" i="1"/>
  <c r="Y173" i="1"/>
  <c r="X63" i="1"/>
  <c r="X213" i="1"/>
  <c r="Y123" i="1"/>
  <c r="X247" i="1"/>
  <c r="Y301" i="1"/>
  <c r="Y255" i="1"/>
  <c r="Y233" i="1"/>
  <c r="O317" i="2"/>
  <c r="BX317" i="2"/>
  <c r="O28" i="1"/>
  <c r="CD28" i="2"/>
  <c r="CD317" i="2" s="1"/>
  <c r="O322" i="2"/>
  <c r="BX322" i="2"/>
  <c r="O262" i="1"/>
  <c r="CD262" i="2"/>
  <c r="CD322" i="2" s="1"/>
  <c r="X287" i="1"/>
  <c r="O320" i="2"/>
  <c r="BX320" i="2"/>
  <c r="O118" i="1"/>
  <c r="CD118" i="2"/>
  <c r="CD320" i="2" s="1"/>
  <c r="Y27" i="1"/>
  <c r="Y350" i="1" s="1"/>
  <c r="Y187" i="1"/>
  <c r="Y164" i="1"/>
  <c r="Y234" i="1"/>
  <c r="Y101" i="1"/>
  <c r="Y48" i="1"/>
  <c r="X64" i="1"/>
  <c r="Y61" i="1"/>
  <c r="Y87" i="1"/>
  <c r="X239" i="1"/>
  <c r="N321" i="2"/>
  <c r="Y278" i="1"/>
  <c r="X237" i="1"/>
  <c r="X303" i="1"/>
  <c r="X156" i="1"/>
  <c r="Y69" i="1"/>
  <c r="Y116" i="1"/>
  <c r="Y256" i="1"/>
  <c r="Y49" i="1"/>
  <c r="Y253" i="1"/>
  <c r="Y65" i="1"/>
  <c r="X245" i="1"/>
  <c r="Y223" i="1"/>
  <c r="Y198" i="1"/>
  <c r="Y167" i="1"/>
  <c r="BR2" i="2"/>
  <c r="BQ2" i="16" s="1"/>
  <c r="BF4" i="2" a="1"/>
  <c r="BF4" i="2" s="1"/>
  <c r="BE2" i="1"/>
  <c r="X177" i="1"/>
  <c r="Y270" i="1"/>
  <c r="Y46" i="1"/>
  <c r="Y261" i="1"/>
  <c r="Y222" i="1"/>
  <c r="Y53" i="1"/>
  <c r="Y269" i="1"/>
  <c r="Y214" i="1"/>
  <c r="Y14" i="1"/>
  <c r="X127" i="1"/>
  <c r="Y302" i="1"/>
  <c r="Y272" i="1"/>
  <c r="Y23" i="1"/>
  <c r="Y31" i="1"/>
  <c r="Y79" i="1"/>
  <c r="O316" i="2"/>
  <c r="BX316" i="2"/>
  <c r="O19" i="1"/>
  <c r="CD19" i="2"/>
  <c r="CD316" i="2" s="1"/>
  <c r="N310" i="2"/>
  <c r="N313" i="2"/>
  <c r="Y122" i="1"/>
  <c r="X182" i="1"/>
  <c r="O314" i="2"/>
  <c r="BX314" i="2"/>
  <c r="CD7" i="2"/>
  <c r="CD314" i="2" s="1"/>
  <c r="X244" i="1"/>
  <c r="Y50" i="1"/>
  <c r="Y82" i="1"/>
  <c r="Y295" i="1"/>
  <c r="Y47" i="1"/>
  <c r="Y170" i="1"/>
  <c r="X285" i="1"/>
  <c r="Y172" i="1"/>
  <c r="X95" i="1"/>
  <c r="Y251" i="1"/>
  <c r="X144" i="1"/>
  <c r="Y293" i="1"/>
  <c r="Y207" i="1"/>
  <c r="X158" i="1"/>
  <c r="X181" i="1"/>
  <c r="X258" i="1"/>
  <c r="Y81" i="1"/>
  <c r="X290" i="1"/>
  <c r="X153" i="1"/>
  <c r="Y26" i="1"/>
  <c r="Y349" i="1" s="1"/>
  <c r="X297" i="1"/>
  <c r="X193" i="1"/>
  <c r="Y62" i="1"/>
  <c r="Y174" i="1"/>
  <c r="Y11" i="1"/>
  <c r="X263" i="1"/>
  <c r="Y109" i="1"/>
  <c r="Y91" i="1"/>
  <c r="Y126" i="1"/>
  <c r="O324" i="2"/>
  <c r="BX324" i="2"/>
  <c r="O282" i="1"/>
  <c r="CD282" i="2"/>
  <c r="CD324" i="2" s="1"/>
  <c r="Y55" i="1"/>
  <c r="Y110" i="1"/>
  <c r="Y298" i="1"/>
  <c r="Y85" i="1"/>
  <c r="Y184" i="1"/>
  <c r="Y225" i="1"/>
  <c r="Y24" i="1"/>
  <c r="Y163" i="1"/>
  <c r="X139" i="1"/>
  <c r="X347" i="1"/>
  <c r="Y300" i="1"/>
  <c r="Y10" i="1"/>
  <c r="Y175" i="1"/>
  <c r="Y114" i="1"/>
  <c r="Y217" i="1"/>
  <c r="X97" i="1"/>
  <c r="Y78" i="1"/>
  <c r="BQ4" i="2" a="1"/>
  <c r="BQ4" i="2" s="1"/>
  <c r="BP2" i="1"/>
  <c r="Y243" i="1"/>
  <c r="Y77" i="1"/>
  <c r="Y186" i="1"/>
  <c r="X68" i="1"/>
  <c r="Y130" i="1"/>
  <c r="AV2" i="2"/>
  <c r="AU2" i="16" s="1"/>
  <c r="AJ4" i="2" a="1"/>
  <c r="AJ4" i="2" s="1"/>
  <c r="AI2" i="1"/>
  <c r="X183" i="1"/>
  <c r="O2" i="2"/>
  <c r="N2" i="16" s="1"/>
  <c r="BW4" i="16" s="1"/>
  <c r="BW5" i="16" s="1"/>
  <c r="N4" i="2" a="1"/>
  <c r="N4" i="2" s="1"/>
  <c r="Z2" i="2"/>
  <c r="Y2" i="16" s="1"/>
  <c r="M2" i="1"/>
  <c r="Y89" i="1"/>
  <c r="X146" i="1"/>
  <c r="X141" i="1"/>
  <c r="Y102" i="1"/>
  <c r="Y125" i="1"/>
  <c r="Y94" i="1"/>
  <c r="Y218" i="1"/>
  <c r="Y100" i="1"/>
  <c r="Y29" i="1"/>
  <c r="Y219" i="1"/>
  <c r="Y254" i="1"/>
  <c r="Y16" i="1"/>
  <c r="Y341" i="1" s="1"/>
  <c r="Y152" i="1"/>
  <c r="Y286" i="1"/>
  <c r="Y268" i="1"/>
  <c r="M325" i="2"/>
  <c r="Y201" i="1"/>
  <c r="Y20" i="1"/>
  <c r="Y345" i="1" s="1"/>
  <c r="Y216" i="1"/>
  <c r="Y22" i="1"/>
  <c r="Y199" i="1"/>
  <c r="Y159" i="1"/>
  <c r="Y71" i="1"/>
  <c r="X188" i="1"/>
  <c r="AK304" i="1"/>
  <c r="X252" i="1"/>
  <c r="Y42" i="1"/>
  <c r="Y108" i="1"/>
  <c r="Y93" i="1"/>
  <c r="Y51" i="1"/>
  <c r="Y205" i="1"/>
  <c r="Y275" i="1"/>
  <c r="BE4" i="1" l="1"/>
  <c r="BE4" i="16"/>
  <c r="AI4" i="1"/>
  <c r="AI4" i="16"/>
  <c r="BP4" i="1"/>
  <c r="BP4" i="16"/>
  <c r="AT4" i="1"/>
  <c r="AT4" i="16"/>
  <c r="M4" i="1"/>
  <c r="M4" i="16"/>
  <c r="X4" i="1"/>
  <c r="X4" i="16"/>
  <c r="Y347" i="1"/>
  <c r="X363" i="1"/>
  <c r="Y351" i="1"/>
  <c r="Z109" i="1"/>
  <c r="BX109" i="1" s="1"/>
  <c r="Y181" i="1"/>
  <c r="Y144" i="1"/>
  <c r="Z82" i="1"/>
  <c r="BX82" i="1" s="1"/>
  <c r="Z42" i="1"/>
  <c r="BX42" i="1" s="1"/>
  <c r="Z51" i="1"/>
  <c r="BX51" i="1" s="1"/>
  <c r="Y252" i="1"/>
  <c r="Z159" i="1"/>
  <c r="BX159" i="1" s="1"/>
  <c r="Z20" i="1"/>
  <c r="Z186" i="1"/>
  <c r="BX186" i="1" s="1"/>
  <c r="Z78" i="1"/>
  <c r="BX78" i="1" s="1"/>
  <c r="Z175" i="1"/>
  <c r="BX175" i="1" s="1"/>
  <c r="Y139" i="1"/>
  <c r="Z184" i="1"/>
  <c r="BX184" i="1" s="1"/>
  <c r="Z55" i="1"/>
  <c r="BX55" i="1" s="1"/>
  <c r="Y182" i="1"/>
  <c r="P316" i="2"/>
  <c r="P19" i="1"/>
  <c r="P316" i="1" s="1"/>
  <c r="Z41" i="1"/>
  <c r="BX41" i="1" s="1"/>
  <c r="Z220" i="1"/>
  <c r="BX220" i="1" s="1"/>
  <c r="Z148" i="1"/>
  <c r="BX148" i="1" s="1"/>
  <c r="AL132" i="1"/>
  <c r="BY132" i="1" s="1"/>
  <c r="Y195" i="1"/>
  <c r="Z215" i="1"/>
  <c r="BX215" i="1" s="1"/>
  <c r="Y128" i="1"/>
  <c r="Z280" i="1"/>
  <c r="BX280" i="1" s="1"/>
  <c r="Z273" i="1"/>
  <c r="BX273" i="1" s="1"/>
  <c r="Y191" i="1"/>
  <c r="Z260" i="1"/>
  <c r="BX260" i="1" s="1"/>
  <c r="Z194" i="1"/>
  <c r="BX194" i="1" s="1"/>
  <c r="Y297" i="1"/>
  <c r="Z47" i="1"/>
  <c r="BX47" i="1" s="1"/>
  <c r="Z222" i="1"/>
  <c r="BX222" i="1" s="1"/>
  <c r="Z198" i="1"/>
  <c r="BX198" i="1" s="1"/>
  <c r="Z253" i="1"/>
  <c r="BX253" i="1" s="1"/>
  <c r="Z69" i="1"/>
  <c r="BX69" i="1" s="1"/>
  <c r="Z278" i="1"/>
  <c r="BX278" i="1" s="1"/>
  <c r="Z61" i="1"/>
  <c r="BX61" i="1" s="1"/>
  <c r="Z234" i="1"/>
  <c r="BX234" i="1" s="1"/>
  <c r="O320" i="1"/>
  <c r="O322" i="1"/>
  <c r="Z301" i="1"/>
  <c r="BX301" i="1" s="1"/>
  <c r="Y63" i="1"/>
  <c r="Z38" i="1"/>
  <c r="BX38" i="1" s="1"/>
  <c r="Z224" i="1"/>
  <c r="BX224" i="1" s="1"/>
  <c r="Z162" i="1"/>
  <c r="BX162" i="1" s="1"/>
  <c r="Z105" i="1"/>
  <c r="BX105" i="1" s="1"/>
  <c r="Z131" i="1"/>
  <c r="BX131" i="1" s="1"/>
  <c r="Z39" i="1"/>
  <c r="BX39" i="1" s="1"/>
  <c r="Y180" i="1"/>
  <c r="Y226" i="1"/>
  <c r="Z189" i="1"/>
  <c r="BX189" i="1" s="1"/>
  <c r="Z178" i="1"/>
  <c r="BX178" i="1" s="1"/>
  <c r="Y161" i="1"/>
  <c r="Z96" i="1"/>
  <c r="BX96" i="1" s="1"/>
  <c r="Y147" i="1"/>
  <c r="Z246" i="1"/>
  <c r="BX246" i="1" s="1"/>
  <c r="Y151" i="1"/>
  <c r="O319" i="1"/>
  <c r="Z232" i="1"/>
  <c r="BX232" i="1" s="1"/>
  <c r="Z12" i="1"/>
  <c r="BX12" i="1" s="1"/>
  <c r="Y171" i="1"/>
  <c r="O318" i="1"/>
  <c r="O360" i="1" s="1"/>
  <c r="Z90" i="1"/>
  <c r="BX90" i="1" s="1"/>
  <c r="Z236" i="1"/>
  <c r="BX236" i="1" s="1"/>
  <c r="Y291" i="1"/>
  <c r="Z107" i="1"/>
  <c r="BX107" i="1" s="1"/>
  <c r="Z117" i="1"/>
  <c r="BX117" i="1" s="1"/>
  <c r="Z45" i="1"/>
  <c r="BX45" i="1" s="1"/>
  <c r="Z221" i="1"/>
  <c r="BX221" i="1" s="1"/>
  <c r="Y244" i="1"/>
  <c r="Z93" i="1"/>
  <c r="BX93" i="1" s="1"/>
  <c r="AL304" i="1"/>
  <c r="BY304" i="1" s="1"/>
  <c r="Z199" i="1"/>
  <c r="BX199" i="1" s="1"/>
  <c r="Z201" i="1"/>
  <c r="BX201" i="1" s="1"/>
  <c r="AV4" i="2" a="1"/>
  <c r="AV4" i="2" s="1"/>
  <c r="BH2" i="2"/>
  <c r="BG2" i="16" s="1"/>
  <c r="AU2" i="1"/>
  <c r="Z77" i="1"/>
  <c r="BX77" i="1" s="1"/>
  <c r="Y97" i="1"/>
  <c r="Z10" i="1"/>
  <c r="BX10" i="1" s="1"/>
  <c r="Z163" i="1"/>
  <c r="BX163" i="1" s="1"/>
  <c r="Z85" i="1"/>
  <c r="BX85" i="1" s="1"/>
  <c r="Z122" i="1"/>
  <c r="BX122" i="1" s="1"/>
  <c r="Y177" i="1"/>
  <c r="O321" i="2"/>
  <c r="BX321" i="2"/>
  <c r="O249" i="1"/>
  <c r="CD249" i="2"/>
  <c r="CD321" i="2" s="1"/>
  <c r="P317" i="2"/>
  <c r="P28" i="1"/>
  <c r="P317" i="1" s="1"/>
  <c r="P339" i="1" s="1"/>
  <c r="Y355" i="1"/>
  <c r="Z104" i="1"/>
  <c r="BX104" i="1" s="1"/>
  <c r="Y133" i="1"/>
  <c r="Y135" i="1"/>
  <c r="Y145" i="1"/>
  <c r="Y160" i="1"/>
  <c r="Z176" i="1"/>
  <c r="BX176" i="1" s="1"/>
  <c r="Y140" i="1"/>
  <c r="Y283" i="1"/>
  <c r="Z190" i="1"/>
  <c r="BX190" i="1" s="1"/>
  <c r="Y235" i="1"/>
  <c r="Z267" i="1"/>
  <c r="BX267" i="1" s="1"/>
  <c r="Y265" i="1"/>
  <c r="Z57" i="1"/>
  <c r="BX57" i="1" s="1"/>
  <c r="Z154" i="1"/>
  <c r="BX154" i="1" s="1"/>
  <c r="Z266" i="1"/>
  <c r="BX266" i="1" s="1"/>
  <c r="P319" i="2"/>
  <c r="P33" i="1"/>
  <c r="P319" i="1" s="1"/>
  <c r="Z152" i="1"/>
  <c r="BX152" i="1" s="1"/>
  <c r="Z29" i="1"/>
  <c r="BX29" i="1" s="1"/>
  <c r="Z89" i="1"/>
  <c r="BX89" i="1" s="1"/>
  <c r="Z11" i="1"/>
  <c r="BX11" i="1" s="1"/>
  <c r="Z81" i="1"/>
  <c r="BX81" i="1" s="1"/>
  <c r="Y95" i="1"/>
  <c r="Z23" i="1"/>
  <c r="BX23" i="1" s="1"/>
  <c r="M326" i="2"/>
  <c r="Z16" i="1"/>
  <c r="Z100" i="1"/>
  <c r="BX100" i="1" s="1"/>
  <c r="Z102" i="1"/>
  <c r="BX102" i="1" s="1"/>
  <c r="AL2" i="2"/>
  <c r="AK2" i="16" s="1"/>
  <c r="Z4" i="2" a="1"/>
  <c r="Z4" i="2" s="1"/>
  <c r="Y2" i="1"/>
  <c r="O324" i="1"/>
  <c r="Z91" i="1"/>
  <c r="BX91" i="1" s="1"/>
  <c r="Z174" i="1"/>
  <c r="BX174" i="1" s="1"/>
  <c r="Z26" i="1"/>
  <c r="Y258" i="1"/>
  <c r="Z293" i="1"/>
  <c r="BX293" i="1" s="1"/>
  <c r="Z172" i="1"/>
  <c r="BX172" i="1" s="1"/>
  <c r="Z295" i="1"/>
  <c r="BX295" i="1" s="1"/>
  <c r="P314" i="2"/>
  <c r="O313" i="2"/>
  <c r="O325" i="2" s="1"/>
  <c r="O310" i="2"/>
  <c r="O6" i="1"/>
  <c r="CD6" i="2"/>
  <c r="Z272" i="1"/>
  <c r="BX272" i="1" s="1"/>
  <c r="Z214" i="1"/>
  <c r="BX214" i="1" s="1"/>
  <c r="Z261" i="1"/>
  <c r="BX261" i="1" s="1"/>
  <c r="Z223" i="1"/>
  <c r="BX223" i="1" s="1"/>
  <c r="Z49" i="1"/>
  <c r="BX49" i="1" s="1"/>
  <c r="Y156" i="1"/>
  <c r="Y64" i="1"/>
  <c r="Z164" i="1"/>
  <c r="BX164" i="1" s="1"/>
  <c r="P322" i="2"/>
  <c r="P262" i="1"/>
  <c r="P322" i="1" s="1"/>
  <c r="Y247" i="1"/>
  <c r="Z173" i="1"/>
  <c r="BX173" i="1" s="1"/>
  <c r="Z44" i="1"/>
  <c r="BX44" i="1" s="1"/>
  <c r="Y271" i="1"/>
  <c r="Z296" i="1"/>
  <c r="BX296" i="1" s="1"/>
  <c r="Z35" i="1"/>
  <c r="BX35" i="1" s="1"/>
  <c r="Y179" i="1"/>
  <c r="Z17" i="1"/>
  <c r="Z99" i="1"/>
  <c r="BX99" i="1" s="1"/>
  <c r="Z240" i="1"/>
  <c r="BX240" i="1" s="1"/>
  <c r="Y70" i="1"/>
  <c r="Z211" i="1"/>
  <c r="BX211" i="1" s="1"/>
  <c r="O323" i="1"/>
  <c r="Z248" i="1"/>
  <c r="BX248" i="1" s="1"/>
  <c r="Z86" i="1"/>
  <c r="BX86" i="1" s="1"/>
  <c r="Y299" i="1"/>
  <c r="Z197" i="1"/>
  <c r="BX197" i="1" s="1"/>
  <c r="Z59" i="1"/>
  <c r="BX59" i="1" s="1"/>
  <c r="Y136" i="1"/>
  <c r="Y60" i="1"/>
  <c r="Z76" i="1"/>
  <c r="BX76" i="1" s="1"/>
  <c r="Z34" i="1"/>
  <c r="BX34" i="1" s="1"/>
  <c r="Z209" i="1"/>
  <c r="BX209" i="1" s="1"/>
  <c r="Z58" i="1"/>
  <c r="BX58" i="1" s="1"/>
  <c r="Z40" i="1"/>
  <c r="BX40" i="1" s="1"/>
  <c r="Z204" i="1"/>
  <c r="BX204" i="1" s="1"/>
  <c r="Z196" i="1"/>
  <c r="BX196" i="1" s="1"/>
  <c r="Z254" i="1"/>
  <c r="BX254" i="1" s="1"/>
  <c r="Z125" i="1"/>
  <c r="BX125" i="1" s="1"/>
  <c r="Z126" i="1"/>
  <c r="BX126" i="1" s="1"/>
  <c r="Z207" i="1"/>
  <c r="BX207" i="1" s="1"/>
  <c r="Z14" i="1"/>
  <c r="BX14" i="1" s="1"/>
  <c r="Z275" i="1"/>
  <c r="BX275" i="1" s="1"/>
  <c r="Z108" i="1"/>
  <c r="BX108" i="1" s="1"/>
  <c r="Y188" i="1"/>
  <c r="Z22" i="1"/>
  <c r="BX22" i="1" s="1"/>
  <c r="Z130" i="1"/>
  <c r="BX130" i="1" s="1"/>
  <c r="Z243" i="1"/>
  <c r="BX243" i="1" s="1"/>
  <c r="Z217" i="1"/>
  <c r="BX217" i="1" s="1"/>
  <c r="Z300" i="1"/>
  <c r="BX300" i="1" s="1"/>
  <c r="Z24" i="1"/>
  <c r="BX24" i="1" s="1"/>
  <c r="Z298" i="1"/>
  <c r="BX298" i="1" s="1"/>
  <c r="N325" i="2"/>
  <c r="P320" i="2"/>
  <c r="P118" i="1"/>
  <c r="P320" i="1" s="1"/>
  <c r="P323" i="2"/>
  <c r="P288" i="1"/>
  <c r="P323" i="1" s="1"/>
  <c r="Z88" i="1"/>
  <c r="BX88" i="1" s="1"/>
  <c r="Z103" i="1"/>
  <c r="BX103" i="1" s="1"/>
  <c r="Z166" i="1"/>
  <c r="BX166" i="1" s="1"/>
  <c r="Z250" i="1"/>
  <c r="BX250" i="1" s="1"/>
  <c r="Z289" i="1"/>
  <c r="Y242" i="1"/>
  <c r="O315" i="1"/>
  <c r="O342" i="1"/>
  <c r="O343" i="1" s="1"/>
  <c r="Z84" i="1"/>
  <c r="BX84" i="1" s="1"/>
  <c r="Z192" i="1"/>
  <c r="BX192" i="1" s="1"/>
  <c r="Z212" i="1"/>
  <c r="BX212" i="1" s="1"/>
  <c r="BS2" i="2"/>
  <c r="BR2" i="16" s="1"/>
  <c r="BG4" i="2" a="1"/>
  <c r="BG4" i="2" s="1"/>
  <c r="BF2" i="1"/>
  <c r="Z67" i="1"/>
  <c r="BX67" i="1" s="1"/>
  <c r="Z106" i="1"/>
  <c r="BX106" i="1" s="1"/>
  <c r="Z54" i="1"/>
  <c r="BX54" i="1" s="1"/>
  <c r="Z72" i="1"/>
  <c r="BX72" i="1" s="1"/>
  <c r="P318" i="2"/>
  <c r="P30" i="1"/>
  <c r="P318" i="1" s="1"/>
  <c r="P360" i="1" s="1"/>
  <c r="P324" i="2"/>
  <c r="P282" i="1"/>
  <c r="P324" i="1" s="1"/>
  <c r="Z79" i="1"/>
  <c r="BX79" i="1" s="1"/>
  <c r="Z302" i="1"/>
  <c r="BX302" i="1" s="1"/>
  <c r="Z269" i="1"/>
  <c r="BX269" i="1" s="1"/>
  <c r="Z46" i="1"/>
  <c r="BX46" i="1" s="1"/>
  <c r="BR4" i="2" a="1"/>
  <c r="BR4" i="2" s="1"/>
  <c r="BQ2" i="1"/>
  <c r="Y245" i="1"/>
  <c r="Z256" i="1"/>
  <c r="BX256" i="1" s="1"/>
  <c r="Y303" i="1"/>
  <c r="Y239" i="1"/>
  <c r="Z48" i="1"/>
  <c r="BX48" i="1" s="1"/>
  <c r="Z187" i="1"/>
  <c r="BX187" i="1" s="1"/>
  <c r="Z233" i="1"/>
  <c r="BX233" i="1" s="1"/>
  <c r="Z123" i="1"/>
  <c r="BX123" i="1" s="1"/>
  <c r="Z279" i="1"/>
  <c r="BX279" i="1" s="1"/>
  <c r="Z202" i="1"/>
  <c r="BX202" i="1" s="1"/>
  <c r="Y149" i="1"/>
  <c r="Z13" i="1"/>
  <c r="BX13" i="1" s="1"/>
  <c r="Z274" i="1"/>
  <c r="BX274" i="1" s="1"/>
  <c r="Z52" i="1"/>
  <c r="BX52" i="1" s="1"/>
  <c r="Z119" i="1"/>
  <c r="BX119" i="1" s="1"/>
  <c r="Z56" i="1"/>
  <c r="BX56" i="1" s="1"/>
  <c r="Z257" i="1"/>
  <c r="BX257" i="1" s="1"/>
  <c r="Z129" i="1"/>
  <c r="BX129" i="1" s="1"/>
  <c r="Z231" i="1"/>
  <c r="BX231" i="1" s="1"/>
  <c r="Z37" i="1"/>
  <c r="BX37" i="1" s="1"/>
  <c r="Z80" i="1"/>
  <c r="BX80" i="1" s="1"/>
  <c r="Z25" i="1"/>
  <c r="BX25" i="1" s="1"/>
  <c r="Z206" i="1"/>
  <c r="BX206" i="1" s="1"/>
  <c r="Z73" i="1"/>
  <c r="BX73" i="1" s="1"/>
  <c r="Z74" i="1"/>
  <c r="BX74" i="1" s="1"/>
  <c r="Z120" i="1"/>
  <c r="BX120" i="1" s="1"/>
  <c r="Z169" i="1"/>
  <c r="BX169" i="1" s="1"/>
  <c r="Z238" i="1"/>
  <c r="BX238" i="1" s="1"/>
  <c r="Y137" i="1"/>
  <c r="Z185" i="1"/>
  <c r="BX185" i="1" s="1"/>
  <c r="Y210" i="1"/>
  <c r="Z43" i="1"/>
  <c r="BX43" i="1" s="1"/>
  <c r="Z150" i="1"/>
  <c r="BX150" i="1" s="1"/>
  <c r="Z218" i="1"/>
  <c r="BX218" i="1" s="1"/>
  <c r="BX3" i="2"/>
  <c r="BX5" i="2" s="1"/>
  <c r="CD3" i="2"/>
  <c r="CD5" i="2" s="1"/>
  <c r="O4" i="2" a="1"/>
  <c r="O4" i="2" s="1"/>
  <c r="AA2" i="2"/>
  <c r="Z2" i="16" s="1"/>
  <c r="BX4" i="16" s="1"/>
  <c r="BX5" i="16" s="1"/>
  <c r="N2" i="1"/>
  <c r="BW4" i="1" s="1"/>
  <c r="Z62" i="1"/>
  <c r="BX62" i="1" s="1"/>
  <c r="Y285" i="1"/>
  <c r="Z205" i="1"/>
  <c r="BX205" i="1" s="1"/>
  <c r="Z216" i="1"/>
  <c r="BX216" i="1" s="1"/>
  <c r="Y68" i="1"/>
  <c r="Z114" i="1"/>
  <c r="BX114" i="1" s="1"/>
  <c r="Z225" i="1"/>
  <c r="BX225" i="1" s="1"/>
  <c r="Z110" i="1"/>
  <c r="BX110" i="1" s="1"/>
  <c r="Y314" i="1"/>
  <c r="Y331" i="1" s="1"/>
  <c r="Z227" i="1"/>
  <c r="BX227" i="1" s="1"/>
  <c r="Y228" i="1"/>
  <c r="Z92" i="1"/>
  <c r="BX92" i="1" s="1"/>
  <c r="Y277" i="1"/>
  <c r="Z98" i="1"/>
  <c r="BX98" i="1" s="1"/>
  <c r="Y143" i="1"/>
  <c r="Y292" i="1"/>
  <c r="Z168" i="1"/>
  <c r="BX168" i="1" s="1"/>
  <c r="Z155" i="1"/>
  <c r="BX155" i="1" s="1"/>
  <c r="Z294" i="1"/>
  <c r="BX294" i="1" s="1"/>
  <c r="Z21" i="1"/>
  <c r="Z200" i="1"/>
  <c r="BX200" i="1" s="1"/>
  <c r="AW2" i="2"/>
  <c r="AV2" i="16" s="1"/>
  <c r="AK4" i="2" a="1"/>
  <c r="AK4" i="2" s="1"/>
  <c r="AJ2" i="1"/>
  <c r="Z268" i="1"/>
  <c r="BX268" i="1" s="1"/>
  <c r="Y141" i="1"/>
  <c r="Y153" i="1"/>
  <c r="Z71" i="1"/>
  <c r="BX71" i="1" s="1"/>
  <c r="Z286" i="1"/>
  <c r="BX286" i="1" s="1"/>
  <c r="Z219" i="1"/>
  <c r="BX219" i="1" s="1"/>
  <c r="Z94" i="1"/>
  <c r="BX94" i="1" s="1"/>
  <c r="Y146" i="1"/>
  <c r="Y183" i="1"/>
  <c r="Y263" i="1"/>
  <c r="Y193" i="1"/>
  <c r="Y290" i="1"/>
  <c r="Y158" i="1"/>
  <c r="Z251" i="1"/>
  <c r="BX251" i="1" s="1"/>
  <c r="Z170" i="1"/>
  <c r="BX170" i="1" s="1"/>
  <c r="Z50" i="1"/>
  <c r="BX50" i="1" s="1"/>
  <c r="O316" i="1"/>
  <c r="Z31" i="1"/>
  <c r="BX31" i="1" s="1"/>
  <c r="Y127" i="1"/>
  <c r="Z53" i="1"/>
  <c r="BX53" i="1" s="1"/>
  <c r="Z270" i="1"/>
  <c r="BX270" i="1" s="1"/>
  <c r="Z167" i="1"/>
  <c r="BX167" i="1" s="1"/>
  <c r="Z65" i="1"/>
  <c r="BX65" i="1" s="1"/>
  <c r="Z116" i="1"/>
  <c r="BX116" i="1" s="1"/>
  <c r="Y237" i="1"/>
  <c r="Z87" i="1"/>
  <c r="BX87" i="1" s="1"/>
  <c r="Z101" i="1"/>
  <c r="BX101" i="1" s="1"/>
  <c r="Z27" i="1"/>
  <c r="Y287" i="1"/>
  <c r="O317" i="1"/>
  <c r="O339" i="1" s="1"/>
  <c r="Z255" i="1"/>
  <c r="BX255" i="1" s="1"/>
  <c r="Y213" i="1"/>
  <c r="Z32" i="1"/>
  <c r="BX32" i="1" s="1"/>
  <c r="Z36" i="1"/>
  <c r="BX36" i="1" s="1"/>
  <c r="Z165" i="1"/>
  <c r="BX165" i="1" s="1"/>
  <c r="Y241" i="1"/>
  <c r="Z9" i="1"/>
  <c r="Z18" i="1"/>
  <c r="Y281" i="1"/>
  <c r="Y138" i="1"/>
  <c r="Z229" i="1"/>
  <c r="BX229" i="1" s="1"/>
  <c r="Z157" i="1"/>
  <c r="BX157" i="1" s="1"/>
  <c r="Z15" i="1"/>
  <c r="BX15" i="1" s="1"/>
  <c r="P315" i="2"/>
  <c r="P8" i="1"/>
  <c r="Y134" i="1"/>
  <c r="Z230" i="1"/>
  <c r="BX230" i="1" s="1"/>
  <c r="Y284" i="1"/>
  <c r="Z111" i="1"/>
  <c r="BX111" i="1" s="1"/>
  <c r="Z121" i="1"/>
  <c r="BX121" i="1" s="1"/>
  <c r="Z112" i="1"/>
  <c r="BX112" i="1" s="1"/>
  <c r="Z83" i="1"/>
  <c r="BX83" i="1" s="1"/>
  <c r="Y208" i="1"/>
  <c r="Z276" i="1"/>
  <c r="BX276" i="1" s="1"/>
  <c r="Y264" i="1"/>
  <c r="Y142" i="1"/>
  <c r="Z259" i="1"/>
  <c r="BX259" i="1" s="1"/>
  <c r="Z75" i="1"/>
  <c r="BX75" i="1" s="1"/>
  <c r="Z113" i="1"/>
  <c r="BX113" i="1" s="1"/>
  <c r="Z115" i="1"/>
  <c r="BX115" i="1" s="1"/>
  <c r="Z124" i="1"/>
  <c r="BX124" i="1" s="1"/>
  <c r="Z203" i="1"/>
  <c r="BX203" i="1" s="1"/>
  <c r="BF4" i="1" l="1"/>
  <c r="BF4" i="16"/>
  <c r="BQ4" i="1"/>
  <c r="BQ4" i="16"/>
  <c r="AJ4" i="1"/>
  <c r="AJ4" i="16"/>
  <c r="AU4" i="1"/>
  <c r="AU4" i="16"/>
  <c r="N4" i="1"/>
  <c r="N4" i="16"/>
  <c r="Y4" i="1"/>
  <c r="Y4" i="16"/>
  <c r="Y363" i="1"/>
  <c r="BW373" i="1"/>
  <c r="BW5" i="1"/>
  <c r="AA113" i="1"/>
  <c r="CE113" i="2"/>
  <c r="AA229" i="1"/>
  <c r="CE229" i="2"/>
  <c r="AA32" i="1"/>
  <c r="CE32" i="2"/>
  <c r="Z287" i="1"/>
  <c r="BX287" i="1" s="1"/>
  <c r="AA270" i="1"/>
  <c r="CE270" i="2"/>
  <c r="Z158" i="1"/>
  <c r="BX158" i="1" s="1"/>
  <c r="AA286" i="1"/>
  <c r="CE286" i="2"/>
  <c r="AA124" i="1"/>
  <c r="CE124" i="2"/>
  <c r="AA259" i="1"/>
  <c r="CE259" i="2"/>
  <c r="Z208" i="1"/>
  <c r="BX208" i="1" s="1"/>
  <c r="AA111" i="1"/>
  <c r="CE111" i="2"/>
  <c r="Q315" i="2"/>
  <c r="Q8" i="1"/>
  <c r="Z350" i="1"/>
  <c r="BX27" i="1"/>
  <c r="BX350" i="1" s="1"/>
  <c r="AA294" i="1"/>
  <c r="CE294" i="2"/>
  <c r="Z143" i="1"/>
  <c r="BX143" i="1" s="1"/>
  <c r="Z228" i="1"/>
  <c r="BX228" i="1" s="1"/>
  <c r="AA205" i="1"/>
  <c r="CE205" i="2"/>
  <c r="AA72" i="1"/>
  <c r="CE72" i="2"/>
  <c r="AA250" i="1"/>
  <c r="CE250" i="2"/>
  <c r="Q323" i="2"/>
  <c r="Q288" i="1"/>
  <c r="Q323" i="1" s="1"/>
  <c r="AA86" i="1"/>
  <c r="CE86" i="2"/>
  <c r="AA49" i="1"/>
  <c r="CE49" i="2"/>
  <c r="AA272" i="1"/>
  <c r="CE272" i="2"/>
  <c r="Q314" i="2"/>
  <c r="AA100" i="1"/>
  <c r="CE100" i="2"/>
  <c r="Z95" i="1"/>
  <c r="BX95" i="1" s="1"/>
  <c r="AA29" i="1"/>
  <c r="CE29" i="2"/>
  <c r="Z264" i="1"/>
  <c r="BX264" i="1" s="1"/>
  <c r="Z138" i="1"/>
  <c r="BX138" i="1" s="1"/>
  <c r="Z241" i="1"/>
  <c r="BX241" i="1" s="1"/>
  <c r="Z213" i="1"/>
  <c r="BX213" i="1" s="1"/>
  <c r="AA27" i="1"/>
  <c r="CE27" i="2"/>
  <c r="AA116" i="1"/>
  <c r="CE116" i="2"/>
  <c r="AA53" i="1"/>
  <c r="CE53" i="2"/>
  <c r="AA50" i="1"/>
  <c r="CE50" i="2"/>
  <c r="Z290" i="1"/>
  <c r="BX290" i="1" s="1"/>
  <c r="Z146" i="1"/>
  <c r="BX146" i="1" s="1"/>
  <c r="AA71" i="1"/>
  <c r="CE71" i="2"/>
  <c r="Z210" i="1"/>
  <c r="BX210" i="1" s="1"/>
  <c r="AA169" i="1"/>
  <c r="CE169" i="2"/>
  <c r="AA206" i="1"/>
  <c r="CE206" i="2"/>
  <c r="AA231" i="1"/>
  <c r="CE231" i="2"/>
  <c r="AA119" i="1"/>
  <c r="CE119" i="2"/>
  <c r="Z149" i="1"/>
  <c r="BX149" i="1" s="1"/>
  <c r="AA233" i="1"/>
  <c r="CE233" i="2"/>
  <c r="Z303" i="1"/>
  <c r="BX303" i="1" s="1"/>
  <c r="AA46" i="1"/>
  <c r="CE46" i="2"/>
  <c r="BS4" i="2" a="1"/>
  <c r="BS4" i="2" s="1"/>
  <c r="BR2" i="1"/>
  <c r="AA298" i="1"/>
  <c r="CE298" i="2"/>
  <c r="AA243" i="1"/>
  <c r="CE243" i="2"/>
  <c r="AA108" i="1"/>
  <c r="CE108" i="2"/>
  <c r="AA126" i="1"/>
  <c r="CE126" i="2"/>
  <c r="AA204" i="1"/>
  <c r="CE204" i="2"/>
  <c r="AA34" i="1"/>
  <c r="CE34" i="2"/>
  <c r="AA59" i="1"/>
  <c r="CE59" i="2"/>
  <c r="Z70" i="1"/>
  <c r="BX70" i="1" s="1"/>
  <c r="Z179" i="1"/>
  <c r="BX179" i="1" s="1"/>
  <c r="AA44" i="1"/>
  <c r="CE44" i="2"/>
  <c r="CD313" i="2"/>
  <c r="CD325" i="2" s="1"/>
  <c r="CD310" i="2"/>
  <c r="CD311" i="2" s="1"/>
  <c r="Z258" i="1"/>
  <c r="BX258" i="1" s="1"/>
  <c r="Z341" i="1"/>
  <c r="BX16" i="1"/>
  <c r="BX341" i="1" s="1"/>
  <c r="BX386" i="1" s="1"/>
  <c r="AA154" i="1"/>
  <c r="CE154" i="2"/>
  <c r="Z235" i="1"/>
  <c r="BX235" i="1" s="1"/>
  <c r="AA176" i="1"/>
  <c r="CE176" i="2"/>
  <c r="Z133" i="1"/>
  <c r="BX133" i="1" s="1"/>
  <c r="O321" i="1"/>
  <c r="O330" i="1" s="1"/>
  <c r="AA122" i="1"/>
  <c r="CE122" i="2"/>
  <c r="Z97" i="1"/>
  <c r="BX97" i="1" s="1"/>
  <c r="AA201" i="1"/>
  <c r="CE201" i="2"/>
  <c r="Z244" i="1"/>
  <c r="BX244" i="1" s="1"/>
  <c r="AA107" i="1"/>
  <c r="CE107" i="2"/>
  <c r="AA96" i="1"/>
  <c r="CE96" i="2"/>
  <c r="Z226" i="1"/>
  <c r="BX226" i="1" s="1"/>
  <c r="AA105" i="1"/>
  <c r="CE105" i="2"/>
  <c r="Z63" i="1"/>
  <c r="BX63" i="1" s="1"/>
  <c r="AA234" i="1"/>
  <c r="CE234" i="2"/>
  <c r="AA253" i="1"/>
  <c r="CE253" i="2"/>
  <c r="Z297" i="1"/>
  <c r="BX297" i="1" s="1"/>
  <c r="AA273" i="1"/>
  <c r="CE273" i="2"/>
  <c r="Z195" i="1"/>
  <c r="BX195" i="1" s="1"/>
  <c r="AA41" i="1"/>
  <c r="CE41" i="2"/>
  <c r="AA55" i="1"/>
  <c r="CE55" i="2"/>
  <c r="AA78" i="1"/>
  <c r="CE78" i="2"/>
  <c r="Z252" i="1"/>
  <c r="BX252" i="1" s="1"/>
  <c r="Z144" i="1"/>
  <c r="BX144" i="1" s="1"/>
  <c r="AA115" i="1"/>
  <c r="CE115" i="2"/>
  <c r="Z142" i="1"/>
  <c r="BX142" i="1" s="1"/>
  <c r="AA83" i="1"/>
  <c r="CE83" i="2"/>
  <c r="AW4" i="2" a="1"/>
  <c r="AW4" i="2" s="1"/>
  <c r="BI2" i="2"/>
  <c r="BH2" i="16" s="1"/>
  <c r="AV2" i="1"/>
  <c r="AA155" i="1"/>
  <c r="CE155" i="2"/>
  <c r="AA98" i="1"/>
  <c r="CE98" i="2"/>
  <c r="AA227" i="1"/>
  <c r="CE227" i="2"/>
  <c r="AA114" i="1"/>
  <c r="CE114" i="2"/>
  <c r="Z285" i="1"/>
  <c r="BX285" i="1" s="1"/>
  <c r="Q324" i="2"/>
  <c r="Q282" i="1"/>
  <c r="Q324" i="1" s="1"/>
  <c r="AA54" i="1"/>
  <c r="CE54" i="2"/>
  <c r="AA166" i="1"/>
  <c r="CE166" i="2"/>
  <c r="AA248" i="1"/>
  <c r="CE248" i="2"/>
  <c r="AA164" i="1"/>
  <c r="CE164" i="2"/>
  <c r="AA223" i="1"/>
  <c r="CE223" i="2"/>
  <c r="O313" i="1"/>
  <c r="O310" i="1"/>
  <c r="Z349" i="1"/>
  <c r="BX26" i="1"/>
  <c r="BX349" i="1" s="1"/>
  <c r="BX351" i="1" s="1"/>
  <c r="AA16" i="1"/>
  <c r="CE16" i="2"/>
  <c r="AA81" i="1"/>
  <c r="CE81" i="2"/>
  <c r="AA152" i="1"/>
  <c r="CE152" i="2"/>
  <c r="AA230" i="1"/>
  <c r="CE230" i="2"/>
  <c r="Z284" i="1"/>
  <c r="BX284" i="1" s="1"/>
  <c r="AA15" i="1"/>
  <c r="CE15" i="2"/>
  <c r="Z281" i="1"/>
  <c r="BX281" i="1" s="1"/>
  <c r="AA165" i="1"/>
  <c r="CE165" i="2"/>
  <c r="AA255" i="1"/>
  <c r="CE255" i="2"/>
  <c r="AA101" i="1"/>
  <c r="CE101" i="2"/>
  <c r="AA65" i="1"/>
  <c r="CE65" i="2"/>
  <c r="Z127" i="1"/>
  <c r="BX127" i="1" s="1"/>
  <c r="AA170" i="1"/>
  <c r="CE170" i="2"/>
  <c r="Z193" i="1"/>
  <c r="BX193" i="1" s="1"/>
  <c r="AA94" i="1"/>
  <c r="CE94" i="2"/>
  <c r="Z153" i="1"/>
  <c r="BX153" i="1" s="1"/>
  <c r="AA218" i="1"/>
  <c r="CE218" i="2"/>
  <c r="AA185" i="1"/>
  <c r="CE185" i="2"/>
  <c r="AA120" i="1"/>
  <c r="CE120" i="2"/>
  <c r="AA25" i="1"/>
  <c r="CE25" i="2"/>
  <c r="AA129" i="1"/>
  <c r="CE129" i="2"/>
  <c r="AA52" i="1"/>
  <c r="CE52" i="2"/>
  <c r="AA202" i="1"/>
  <c r="CE202" i="2"/>
  <c r="AA187" i="1"/>
  <c r="CE187" i="2"/>
  <c r="AA256" i="1"/>
  <c r="CE256" i="2"/>
  <c r="AA269" i="1"/>
  <c r="CE269" i="2"/>
  <c r="AA212" i="1"/>
  <c r="CE212" i="2"/>
  <c r="AA24" i="1"/>
  <c r="CE24" i="2"/>
  <c r="AA130" i="1"/>
  <c r="CE130" i="2"/>
  <c r="AA275" i="1"/>
  <c r="CE275" i="2"/>
  <c r="AA125" i="1"/>
  <c r="CE125" i="2"/>
  <c r="AA40" i="1"/>
  <c r="CE40" i="2"/>
  <c r="AA76" i="1"/>
  <c r="CE76" i="2"/>
  <c r="AA240" i="1"/>
  <c r="CE240" i="2"/>
  <c r="AA35" i="1"/>
  <c r="CE35" i="2"/>
  <c r="AA173" i="1"/>
  <c r="CE173" i="2"/>
  <c r="P313" i="2"/>
  <c r="P310" i="2"/>
  <c r="P6" i="1"/>
  <c r="AA295" i="1"/>
  <c r="CE295" i="2"/>
  <c r="AA26" i="1"/>
  <c r="CE26" i="2"/>
  <c r="AA57" i="1"/>
  <c r="CE57" i="2"/>
  <c r="AA190" i="1"/>
  <c r="CE190" i="2"/>
  <c r="Z160" i="1"/>
  <c r="BX160" i="1" s="1"/>
  <c r="AA104" i="1"/>
  <c r="CE104" i="2"/>
  <c r="AA85" i="1"/>
  <c r="CE85" i="2"/>
  <c r="AA77" i="1"/>
  <c r="CE77" i="2"/>
  <c r="AA199" i="1"/>
  <c r="CE199" i="2"/>
  <c r="AA221" i="1"/>
  <c r="CE221" i="2"/>
  <c r="Z291" i="1"/>
  <c r="BX291" i="1" s="1"/>
  <c r="Z171" i="1"/>
  <c r="BX171" i="1" s="1"/>
  <c r="Z151" i="1"/>
  <c r="BX151" i="1" s="1"/>
  <c r="Z161" i="1"/>
  <c r="BX161" i="1" s="1"/>
  <c r="Z180" i="1"/>
  <c r="BX180" i="1" s="1"/>
  <c r="AA162" i="1"/>
  <c r="CE162" i="2"/>
  <c r="AA301" i="1"/>
  <c r="CE301" i="2"/>
  <c r="AA61" i="1"/>
  <c r="CE61" i="2"/>
  <c r="AA198" i="1"/>
  <c r="CE198" i="2"/>
  <c r="AA194" i="1"/>
  <c r="CE194" i="2"/>
  <c r="AA280" i="1"/>
  <c r="CE280" i="2"/>
  <c r="CF132" i="2"/>
  <c r="AA184" i="1"/>
  <c r="CE184" i="2"/>
  <c r="AA186" i="1"/>
  <c r="CE186" i="2"/>
  <c r="AA51" i="1"/>
  <c r="CE51" i="2"/>
  <c r="Z181" i="1"/>
  <c r="BX181" i="1" s="1"/>
  <c r="Z354" i="1"/>
  <c r="BX18" i="1"/>
  <c r="BX354" i="1" s="1"/>
  <c r="AA200" i="1"/>
  <c r="CE200" i="2"/>
  <c r="AA168" i="1"/>
  <c r="CE168" i="2"/>
  <c r="Z277" i="1"/>
  <c r="BX277" i="1" s="1"/>
  <c r="Z68" i="1"/>
  <c r="BX68" i="1" s="1"/>
  <c r="AA62" i="1"/>
  <c r="CE62" i="2"/>
  <c r="AA106" i="1"/>
  <c r="CE106" i="2"/>
  <c r="Z242" i="1"/>
  <c r="BX242" i="1" s="1"/>
  <c r="AA103" i="1"/>
  <c r="CE103" i="2"/>
  <c r="Q320" i="2"/>
  <c r="Q118" i="1"/>
  <c r="Q320" i="1" s="1"/>
  <c r="AA197" i="1"/>
  <c r="CE197" i="2"/>
  <c r="Z64" i="1"/>
  <c r="BX64" i="1" s="1"/>
  <c r="AA261" i="1"/>
  <c r="CE261" i="2"/>
  <c r="AX2" i="2"/>
  <c r="AW2" i="16" s="1"/>
  <c r="AL4" i="2" a="1"/>
  <c r="AL4" i="2" s="1"/>
  <c r="AK2" i="1"/>
  <c r="AA11" i="1"/>
  <c r="CE11" i="2"/>
  <c r="Q319" i="2"/>
  <c r="Q33" i="1"/>
  <c r="Q319" i="1" s="1"/>
  <c r="P321" i="2"/>
  <c r="P249" i="1"/>
  <c r="P321" i="1" s="1"/>
  <c r="P330" i="1" s="1"/>
  <c r="Q316" i="2"/>
  <c r="Q19" i="1"/>
  <c r="Z345" i="1"/>
  <c r="BX20" i="1"/>
  <c r="BX345" i="1" s="1"/>
  <c r="AA157" i="1"/>
  <c r="CE157" i="2"/>
  <c r="AA18" i="1"/>
  <c r="CE18" i="2"/>
  <c r="AA36" i="1"/>
  <c r="CE36" i="2"/>
  <c r="AA87" i="1"/>
  <c r="CE87" i="2"/>
  <c r="AA167" i="1"/>
  <c r="CE167" i="2"/>
  <c r="AA31" i="1"/>
  <c r="CE31" i="2"/>
  <c r="AA251" i="1"/>
  <c r="CE251" i="2"/>
  <c r="Z263" i="1"/>
  <c r="BX263" i="1" s="1"/>
  <c r="AA219" i="1"/>
  <c r="CE219" i="2"/>
  <c r="Z141" i="1"/>
  <c r="BX141" i="1" s="1"/>
  <c r="Z346" i="1"/>
  <c r="BX21" i="1"/>
  <c r="BX346" i="1" s="1"/>
  <c r="AA110" i="1"/>
  <c r="CE110" i="2"/>
  <c r="AA150" i="1"/>
  <c r="CE150" i="2"/>
  <c r="Z137" i="1"/>
  <c r="BX137" i="1" s="1"/>
  <c r="AA74" i="1"/>
  <c r="CE74" i="2"/>
  <c r="AA80" i="1"/>
  <c r="CE80" i="2"/>
  <c r="AA257" i="1"/>
  <c r="CE257" i="2"/>
  <c r="AA274" i="1"/>
  <c r="CE274" i="2"/>
  <c r="AA279" i="1"/>
  <c r="CE279" i="2"/>
  <c r="AA48" i="1"/>
  <c r="CE48" i="2"/>
  <c r="Z245" i="1"/>
  <c r="BX245" i="1" s="1"/>
  <c r="AA302" i="1"/>
  <c r="CE302" i="2"/>
  <c r="Q318" i="2"/>
  <c r="Q30" i="1"/>
  <c r="Q318" i="1" s="1"/>
  <c r="Q360" i="1" s="1"/>
  <c r="AA192" i="1"/>
  <c r="CE192" i="2"/>
  <c r="BX289" i="1"/>
  <c r="AA300" i="1"/>
  <c r="CE300" i="2"/>
  <c r="AA22" i="1"/>
  <c r="CE22" i="2"/>
  <c r="AA14" i="1"/>
  <c r="CE14" i="2"/>
  <c r="AA254" i="1"/>
  <c r="CE254" i="2"/>
  <c r="AA58" i="1"/>
  <c r="CE58" i="2"/>
  <c r="Z60" i="1"/>
  <c r="BX60" i="1" s="1"/>
  <c r="AA99" i="1"/>
  <c r="CE99" i="2"/>
  <c r="AA296" i="1"/>
  <c r="CE296" i="2"/>
  <c r="Z247" i="1"/>
  <c r="BX247" i="1" s="1"/>
  <c r="BX313" i="2"/>
  <c r="BX325" i="2" s="1"/>
  <c r="BX310" i="2"/>
  <c r="AA172" i="1"/>
  <c r="CE172" i="2"/>
  <c r="AA174" i="1"/>
  <c r="CE174" i="2"/>
  <c r="Z265" i="1"/>
  <c r="BX265" i="1" s="1"/>
  <c r="Z283" i="1"/>
  <c r="BX283" i="1" s="1"/>
  <c r="Z145" i="1"/>
  <c r="BX145" i="1" s="1"/>
  <c r="AA163" i="1"/>
  <c r="CE163" i="2"/>
  <c r="BT2" i="2"/>
  <c r="BS2" i="16" s="1"/>
  <c r="BH4" i="2" a="1"/>
  <c r="BH4" i="2" s="1"/>
  <c r="BG2" i="1"/>
  <c r="CF304" i="2"/>
  <c r="AA45" i="1"/>
  <c r="CE45" i="2"/>
  <c r="AA236" i="1"/>
  <c r="CE236" i="2"/>
  <c r="AA12" i="1"/>
  <c r="CE12" i="2"/>
  <c r="AA246" i="1"/>
  <c r="CE246" i="2"/>
  <c r="AA178" i="1"/>
  <c r="CE178" i="2"/>
  <c r="AA39" i="1"/>
  <c r="CE39" i="2"/>
  <c r="AA224" i="1"/>
  <c r="CE224" i="2"/>
  <c r="AA278" i="1"/>
  <c r="CE278" i="2"/>
  <c r="AA222" i="1"/>
  <c r="CE222" i="2"/>
  <c r="AA260" i="1"/>
  <c r="CE260" i="2"/>
  <c r="Z128" i="1"/>
  <c r="BX128" i="1" s="1"/>
  <c r="AA148" i="1"/>
  <c r="CE148" i="2"/>
  <c r="Z139" i="1"/>
  <c r="BX139" i="1" s="1"/>
  <c r="AA20" i="1"/>
  <c r="CE20" i="2"/>
  <c r="AA42" i="1"/>
  <c r="CE42" i="2"/>
  <c r="AA109" i="1"/>
  <c r="CE109" i="2"/>
  <c r="AA203" i="1"/>
  <c r="CE203" i="2"/>
  <c r="AA75" i="1"/>
  <c r="CE75" i="2"/>
  <c r="AA276" i="1"/>
  <c r="CE276" i="2"/>
  <c r="AA121" i="1"/>
  <c r="CE121" i="2"/>
  <c r="Z134" i="1"/>
  <c r="BX134" i="1" s="1"/>
  <c r="Z314" i="1"/>
  <c r="Z331" i="1" s="1"/>
  <c r="BX9" i="1"/>
  <c r="BX314" i="1" s="1"/>
  <c r="AA21" i="1"/>
  <c r="CE21" i="2"/>
  <c r="Z292" i="1"/>
  <c r="BX292" i="1" s="1"/>
  <c r="AA92" i="1"/>
  <c r="CE92" i="2"/>
  <c r="AA216" i="1"/>
  <c r="CE216" i="2"/>
  <c r="BY3" i="2"/>
  <c r="BY5" i="2" s="1"/>
  <c r="CE3" i="2"/>
  <c r="CE5" i="2" s="1"/>
  <c r="AM2" i="2"/>
  <c r="AL2" i="16" s="1"/>
  <c r="BY4" i="16" s="1"/>
  <c r="BY5" i="16" s="1"/>
  <c r="AA4" i="2" a="1"/>
  <c r="AA4" i="2" s="1"/>
  <c r="Z2" i="1"/>
  <c r="BX4" i="1" s="1"/>
  <c r="AA67" i="1"/>
  <c r="CE67" i="2"/>
  <c r="AA289" i="1"/>
  <c r="CE289" i="2"/>
  <c r="AA88" i="1"/>
  <c r="CE88" i="2"/>
  <c r="N326" i="2"/>
  <c r="Z299" i="1"/>
  <c r="BX299" i="1" s="1"/>
  <c r="Z353" i="1"/>
  <c r="BX17" i="1"/>
  <c r="BX353" i="1" s="1"/>
  <c r="Z156" i="1"/>
  <c r="BX156" i="1" s="1"/>
  <c r="AA214" i="1"/>
  <c r="CE214" i="2"/>
  <c r="AA102" i="1"/>
  <c r="CE102" i="2"/>
  <c r="AA23" i="1"/>
  <c r="CE23" i="2"/>
  <c r="AA89" i="1"/>
  <c r="CE89" i="2"/>
  <c r="Q317" i="2"/>
  <c r="Q28" i="1"/>
  <c r="AA112" i="1"/>
  <c r="CE112" i="2"/>
  <c r="P315" i="1"/>
  <c r="P342" i="1"/>
  <c r="P343" i="1" s="1"/>
  <c r="AA9" i="1"/>
  <c r="CE9" i="2"/>
  <c r="Z237" i="1"/>
  <c r="BX237" i="1" s="1"/>
  <c r="Z183" i="1"/>
  <c r="BX183" i="1" s="1"/>
  <c r="AA268" i="1"/>
  <c r="CE268" i="2"/>
  <c r="AA225" i="1"/>
  <c r="CE225" i="2"/>
  <c r="AA43" i="1"/>
  <c r="CE43" i="2"/>
  <c r="AA238" i="1"/>
  <c r="CE238" i="2"/>
  <c r="AA73" i="1"/>
  <c r="CE73" i="2"/>
  <c r="AA37" i="1"/>
  <c r="CE37" i="2"/>
  <c r="AA56" i="1"/>
  <c r="CE56" i="2"/>
  <c r="AA13" i="1"/>
  <c r="CE13" i="2"/>
  <c r="AA123" i="1"/>
  <c r="CE123" i="2"/>
  <c r="Z239" i="1"/>
  <c r="BX239" i="1" s="1"/>
  <c r="AA79" i="1"/>
  <c r="CE79" i="2"/>
  <c r="AA84" i="1"/>
  <c r="CE84" i="2"/>
  <c r="AA217" i="1"/>
  <c r="CE217" i="2"/>
  <c r="Z188" i="1"/>
  <c r="BX188" i="1" s="1"/>
  <c r="AA207" i="1"/>
  <c r="CE207" i="2"/>
  <c r="AA196" i="1"/>
  <c r="CE196" i="2"/>
  <c r="AA209" i="1"/>
  <c r="CE209" i="2"/>
  <c r="Z136" i="1"/>
  <c r="BX136" i="1" s="1"/>
  <c r="AA211" i="1"/>
  <c r="CE211" i="2"/>
  <c r="AA17" i="1"/>
  <c r="CE17" i="2"/>
  <c r="Z271" i="1"/>
  <c r="BX271" i="1" s="1"/>
  <c r="Q322" i="2"/>
  <c r="Q262" i="1"/>
  <c r="Q322" i="1" s="1"/>
  <c r="O326" i="2"/>
  <c r="AA293" i="1"/>
  <c r="CE293" i="2"/>
  <c r="AA91" i="1"/>
  <c r="CE91" i="2"/>
  <c r="AA266" i="1"/>
  <c r="CE266" i="2"/>
  <c r="AA267" i="1"/>
  <c r="CE267" i="2"/>
  <c r="Z140" i="1"/>
  <c r="BX140" i="1" s="1"/>
  <c r="Z135" i="1"/>
  <c r="BX135" i="1" s="1"/>
  <c r="Z177" i="1"/>
  <c r="BX177" i="1" s="1"/>
  <c r="AA10" i="1"/>
  <c r="CE10" i="2"/>
  <c r="AA93" i="1"/>
  <c r="CE93" i="2"/>
  <c r="AA117" i="1"/>
  <c r="CE117" i="2"/>
  <c r="AA90" i="1"/>
  <c r="CE90" i="2"/>
  <c r="AA232" i="1"/>
  <c r="CE232" i="2"/>
  <c r="Z147" i="1"/>
  <c r="BX147" i="1" s="1"/>
  <c r="AA189" i="1"/>
  <c r="CE189" i="2"/>
  <c r="AA131" i="1"/>
  <c r="CE131" i="2"/>
  <c r="AA38" i="1"/>
  <c r="CE38" i="2"/>
  <c r="AA69" i="1"/>
  <c r="CE69" i="2"/>
  <c r="AA47" i="1"/>
  <c r="CE47" i="2"/>
  <c r="Z191" i="1"/>
  <c r="BX191" i="1" s="1"/>
  <c r="AA215" i="1"/>
  <c r="CE215" i="2"/>
  <c r="AA220" i="1"/>
  <c r="CE220" i="2"/>
  <c r="Z182" i="1"/>
  <c r="BX182" i="1" s="1"/>
  <c r="AA175" i="1"/>
  <c r="CE175" i="2"/>
  <c r="AA159" i="1"/>
  <c r="CE159" i="2"/>
  <c r="AA82" i="1"/>
  <c r="CE82" i="2"/>
  <c r="BX326" i="2" l="1"/>
  <c r="BG4" i="1"/>
  <c r="BG4" i="16"/>
  <c r="AK4" i="1"/>
  <c r="AK4" i="16"/>
  <c r="AV4" i="1"/>
  <c r="AV4" i="16"/>
  <c r="Z4" i="1"/>
  <c r="Z4" i="16"/>
  <c r="BX388" i="1"/>
  <c r="I274" i="7"/>
  <c r="I275" i="7" s="1"/>
  <c r="BR4" i="1"/>
  <c r="BR4" i="16"/>
  <c r="BX363" i="1"/>
  <c r="Z363" i="1"/>
  <c r="Z351" i="1"/>
  <c r="BX373" i="1"/>
  <c r="BX5" i="1"/>
  <c r="Z355" i="1"/>
  <c r="P337" i="1"/>
  <c r="P357" i="1" s="1"/>
  <c r="P369" i="1"/>
  <c r="AA147" i="1"/>
  <c r="CE147" i="2"/>
  <c r="AB73" i="1"/>
  <c r="AB102" i="1"/>
  <c r="AB215" i="1"/>
  <c r="AB293" i="1"/>
  <c r="AB150" i="1"/>
  <c r="AA181" i="1"/>
  <c r="CE181" i="2"/>
  <c r="AB221" i="1"/>
  <c r="AB38" i="1"/>
  <c r="AB93" i="1"/>
  <c r="AB37" i="1"/>
  <c r="AA177" i="1"/>
  <c r="CE177" i="2"/>
  <c r="AB211" i="1"/>
  <c r="AB207" i="1"/>
  <c r="AB268" i="1"/>
  <c r="AA314" i="1"/>
  <c r="AA331" i="1" s="1"/>
  <c r="AB112" i="1"/>
  <c r="AB88" i="1"/>
  <c r="AB203" i="1"/>
  <c r="AB39" i="1"/>
  <c r="AB296" i="1"/>
  <c r="AA60" i="1"/>
  <c r="CE60" i="2"/>
  <c r="AB300" i="1"/>
  <c r="AB302" i="1"/>
  <c r="AB274" i="1"/>
  <c r="AB74" i="1"/>
  <c r="AA263" i="1"/>
  <c r="CE263" i="2"/>
  <c r="AB31" i="1"/>
  <c r="R316" i="2"/>
  <c r="R19" i="1"/>
  <c r="R316" i="1" s="1"/>
  <c r="BJ2" i="2"/>
  <c r="BI2" i="16" s="1"/>
  <c r="AX4" i="2" a="1"/>
  <c r="AX4" i="2" s="1"/>
  <c r="AW2" i="1"/>
  <c r="AA64" i="1"/>
  <c r="CE64" i="2"/>
  <c r="AA277" i="1"/>
  <c r="CE277" i="2"/>
  <c r="AB200" i="1"/>
  <c r="AA171" i="1"/>
  <c r="CE171" i="2"/>
  <c r="AB77" i="1"/>
  <c r="AB190" i="1"/>
  <c r="AB173" i="1"/>
  <c r="AB76" i="1"/>
  <c r="AB24" i="1"/>
  <c r="AB256" i="1"/>
  <c r="AB25" i="1"/>
  <c r="AA281" i="1"/>
  <c r="CE281" i="2"/>
  <c r="AA341" i="1"/>
  <c r="O325" i="1"/>
  <c r="AB164" i="1"/>
  <c r="AB155" i="1"/>
  <c r="AB83" i="1"/>
  <c r="AB115" i="1"/>
  <c r="AB253" i="1"/>
  <c r="AA226" i="1"/>
  <c r="CE226" i="2"/>
  <c r="AB201" i="1"/>
  <c r="AB176" i="1"/>
  <c r="AA70" i="1"/>
  <c r="CE70" i="2"/>
  <c r="AB34" i="1"/>
  <c r="AB46" i="1"/>
  <c r="AB233" i="1"/>
  <c r="AB206" i="1"/>
  <c r="AA146" i="1"/>
  <c r="CE146" i="2"/>
  <c r="AA213" i="1"/>
  <c r="CE213" i="2"/>
  <c r="AA158" i="1"/>
  <c r="CE158" i="2"/>
  <c r="AB229" i="1"/>
  <c r="AB84" i="1"/>
  <c r="AB43" i="1"/>
  <c r="R317" i="2"/>
  <c r="R28" i="1"/>
  <c r="R317" i="1" s="1"/>
  <c r="R339" i="1" s="1"/>
  <c r="CF3" i="2"/>
  <c r="CF5" i="2" s="1"/>
  <c r="AM4" i="2" a="1"/>
  <c r="AM4" i="2" s="1"/>
  <c r="AY2" i="2"/>
  <c r="AX2" i="16" s="1"/>
  <c r="BZ4" i="16" s="1"/>
  <c r="BZ5" i="16" s="1"/>
  <c r="BZ3" i="2"/>
  <c r="BZ5" i="2" s="1"/>
  <c r="AL2" i="1"/>
  <c r="BY4" i="1" s="1"/>
  <c r="AA346" i="1"/>
  <c r="AB163" i="1"/>
  <c r="AB48" i="1"/>
  <c r="AB162" i="1"/>
  <c r="AB82" i="1"/>
  <c r="AB220" i="1"/>
  <c r="AB189" i="1"/>
  <c r="AB232" i="1"/>
  <c r="AB91" i="1"/>
  <c r="AA353" i="1"/>
  <c r="AB79" i="1"/>
  <c r="AB123" i="1"/>
  <c r="AB238" i="1"/>
  <c r="AB9" i="1"/>
  <c r="AB92" i="1"/>
  <c r="AB121" i="1"/>
  <c r="AB42" i="1"/>
  <c r="AA128" i="1"/>
  <c r="CE128" i="2"/>
  <c r="AB45" i="1"/>
  <c r="AB174" i="1"/>
  <c r="AB254" i="1"/>
  <c r="AA141" i="1"/>
  <c r="CE141" i="2"/>
  <c r="R320" i="2"/>
  <c r="R118" i="1"/>
  <c r="AA242" i="1"/>
  <c r="CE242" i="2"/>
  <c r="AB51" i="1"/>
  <c r="AB301" i="1"/>
  <c r="AA349" i="1"/>
  <c r="AB202" i="1"/>
  <c r="AB94" i="1"/>
  <c r="AB16" i="1"/>
  <c r="AB341" i="1" s="1"/>
  <c r="AB114" i="1"/>
  <c r="AB78" i="1"/>
  <c r="AB273" i="1"/>
  <c r="AA63" i="1"/>
  <c r="CE63" i="2"/>
  <c r="AA210" i="1"/>
  <c r="CE210" i="2"/>
  <c r="R323" i="2"/>
  <c r="R288" i="1"/>
  <c r="AB205" i="1"/>
  <c r="AB294" i="1"/>
  <c r="AB131" i="1"/>
  <c r="AA182" i="1"/>
  <c r="CE182" i="2"/>
  <c r="AB20" i="1"/>
  <c r="AB345" i="1" s="1"/>
  <c r="AB172" i="1"/>
  <c r="AB175" i="1"/>
  <c r="AA191" i="1"/>
  <c r="CE191" i="2"/>
  <c r="AA135" i="1"/>
  <c r="CE135" i="2"/>
  <c r="AB17" i="1"/>
  <c r="AB353" i="1" s="1"/>
  <c r="AB56" i="1"/>
  <c r="AB89" i="1"/>
  <c r="AB214" i="1"/>
  <c r="AA299" i="1"/>
  <c r="CE299" i="2"/>
  <c r="AB67" i="1"/>
  <c r="BX331" i="1"/>
  <c r="AA139" i="1"/>
  <c r="CE139" i="2"/>
  <c r="AB222" i="1"/>
  <c r="AA145" i="1"/>
  <c r="CE145" i="2"/>
  <c r="AB22" i="1"/>
  <c r="AB87" i="1"/>
  <c r="AB157" i="1"/>
  <c r="AB62" i="1"/>
  <c r="AB194" i="1"/>
  <c r="AA180" i="1"/>
  <c r="CE180" i="2"/>
  <c r="AA291" i="1"/>
  <c r="CE291" i="2"/>
  <c r="AB104" i="1"/>
  <c r="AB26" i="1"/>
  <c r="AB349" i="1" s="1"/>
  <c r="P313" i="1"/>
  <c r="P325" i="1" s="1"/>
  <c r="P310" i="1"/>
  <c r="AB240" i="1"/>
  <c r="AB125" i="1"/>
  <c r="AB269" i="1"/>
  <c r="AB185" i="1"/>
  <c r="AA127" i="1"/>
  <c r="CE127" i="2"/>
  <c r="AB166" i="1"/>
  <c r="AB41" i="1"/>
  <c r="AB107" i="1"/>
  <c r="AB44" i="1"/>
  <c r="AB126" i="1"/>
  <c r="AB298" i="1"/>
  <c r="AA290" i="1"/>
  <c r="CE290" i="2"/>
  <c r="AB53" i="1"/>
  <c r="AA241" i="1"/>
  <c r="CE241" i="2"/>
  <c r="AB272" i="1"/>
  <c r="AB72" i="1"/>
  <c r="AB259" i="1"/>
  <c r="AB32" i="1"/>
  <c r="AB117" i="1"/>
  <c r="AB196" i="1"/>
  <c r="AA245" i="1"/>
  <c r="CE245" i="2"/>
  <c r="AB80" i="1"/>
  <c r="AB11" i="1"/>
  <c r="AB168" i="1"/>
  <c r="AB184" i="1"/>
  <c r="Q310" i="2"/>
  <c r="Q313" i="2"/>
  <c r="Q6" i="1"/>
  <c r="AB130" i="1"/>
  <c r="AA193" i="1"/>
  <c r="CE193" i="2"/>
  <c r="AB101" i="1"/>
  <c r="AB15" i="1"/>
  <c r="AB230" i="1"/>
  <c r="R324" i="2"/>
  <c r="R282" i="1"/>
  <c r="R324" i="1" s="1"/>
  <c r="AA144" i="1"/>
  <c r="CE144" i="2"/>
  <c r="AA149" i="1"/>
  <c r="CE149" i="2"/>
  <c r="AA350" i="1"/>
  <c r="AB29" i="1"/>
  <c r="AB100" i="1"/>
  <c r="AA228" i="1"/>
  <c r="CE228" i="2"/>
  <c r="AB270" i="1"/>
  <c r="AB69" i="1"/>
  <c r="AA136" i="1"/>
  <c r="CE136" i="2"/>
  <c r="AB216" i="1"/>
  <c r="AB75" i="1"/>
  <c r="AB246" i="1"/>
  <c r="BT4" i="2" a="1"/>
  <c r="BT4" i="2" s="1"/>
  <c r="BS2" i="1"/>
  <c r="AB58" i="1"/>
  <c r="R318" i="2"/>
  <c r="R30" i="1"/>
  <c r="R318" i="1" s="1"/>
  <c r="R360" i="1" s="1"/>
  <c r="AB279" i="1"/>
  <c r="AA137" i="1"/>
  <c r="CE137" i="2"/>
  <c r="AB110" i="1"/>
  <c r="AB251" i="1"/>
  <c r="AA354" i="1"/>
  <c r="AB10" i="1"/>
  <c r="AA140" i="1"/>
  <c r="CE140" i="2"/>
  <c r="AB266" i="1"/>
  <c r="R322" i="2"/>
  <c r="R262" i="1"/>
  <c r="R322" i="1" s="1"/>
  <c r="AA188" i="1"/>
  <c r="CE188" i="2"/>
  <c r="AB225" i="1"/>
  <c r="AA183" i="1"/>
  <c r="CE183" i="2"/>
  <c r="AB289" i="1"/>
  <c r="AA292" i="1"/>
  <c r="CE292" i="2"/>
  <c r="AB224" i="1"/>
  <c r="AB236" i="1"/>
  <c r="AA283" i="1"/>
  <c r="CE283" i="2"/>
  <c r="AA247" i="1"/>
  <c r="CE247" i="2"/>
  <c r="AB219" i="1"/>
  <c r="AB18" i="1"/>
  <c r="AB354" i="1" s="1"/>
  <c r="BX347" i="1"/>
  <c r="Q321" i="2"/>
  <c r="Q249" i="1"/>
  <c r="Q321" i="1" s="1"/>
  <c r="Q330" i="1" s="1"/>
  <c r="AB261" i="1"/>
  <c r="AB197" i="1"/>
  <c r="AB106" i="1"/>
  <c r="AA161" i="1"/>
  <c r="CE161" i="2"/>
  <c r="AB199" i="1"/>
  <c r="AB85" i="1"/>
  <c r="AB40" i="1"/>
  <c r="AB187" i="1"/>
  <c r="AB129" i="1"/>
  <c r="AA153" i="1"/>
  <c r="CE153" i="2"/>
  <c r="AB165" i="1"/>
  <c r="AB81" i="1"/>
  <c r="AB223" i="1"/>
  <c r="AB98" i="1"/>
  <c r="BU2" i="2"/>
  <c r="BT2" i="16" s="1"/>
  <c r="BI4" i="2" a="1"/>
  <c r="BI4" i="2" s="1"/>
  <c r="BH2" i="1"/>
  <c r="AA142" i="1"/>
  <c r="CE142" i="2"/>
  <c r="AB96" i="1"/>
  <c r="AA97" i="1"/>
  <c r="CE97" i="2"/>
  <c r="AA235" i="1"/>
  <c r="CE235" i="2"/>
  <c r="AB59" i="1"/>
  <c r="AB243" i="1"/>
  <c r="AA303" i="1"/>
  <c r="CE303" i="2"/>
  <c r="AB231" i="1"/>
  <c r="AB27" i="1"/>
  <c r="AB350" i="1" s="1"/>
  <c r="AA138" i="1"/>
  <c r="CE138" i="2"/>
  <c r="AB111" i="1"/>
  <c r="AA134" i="1"/>
  <c r="CE134" i="2"/>
  <c r="AB276" i="1"/>
  <c r="AB109" i="1"/>
  <c r="AA345" i="1"/>
  <c r="AA347" i="1" s="1"/>
  <c r="AB148" i="1"/>
  <c r="AB260" i="1"/>
  <c r="AB178" i="1"/>
  <c r="AB99" i="1"/>
  <c r="AB14" i="1"/>
  <c r="AB257" i="1"/>
  <c r="AB167" i="1"/>
  <c r="Z347" i="1"/>
  <c r="AB61" i="1"/>
  <c r="AA160" i="1"/>
  <c r="CE160" i="2"/>
  <c r="AB57" i="1"/>
  <c r="P325" i="2"/>
  <c r="AB35" i="1"/>
  <c r="AB212" i="1"/>
  <c r="AB120" i="1"/>
  <c r="AB248" i="1"/>
  <c r="AA252" i="1"/>
  <c r="CE252" i="2"/>
  <c r="AB55" i="1"/>
  <c r="AA297" i="1"/>
  <c r="CE297" i="2"/>
  <c r="AB234" i="1"/>
  <c r="AB105" i="1"/>
  <c r="AA244" i="1"/>
  <c r="CE244" i="2"/>
  <c r="AA133" i="1"/>
  <c r="CE133" i="2"/>
  <c r="AA258" i="1"/>
  <c r="CE258" i="2"/>
  <c r="AB204" i="1"/>
  <c r="AB169" i="1"/>
  <c r="AB71" i="1"/>
  <c r="AB50" i="1"/>
  <c r="AB86" i="1"/>
  <c r="AA143" i="1"/>
  <c r="CE143" i="2"/>
  <c r="AB286" i="1"/>
  <c r="AB113" i="1"/>
  <c r="AB47" i="1"/>
  <c r="AB13" i="1"/>
  <c r="Q317" i="1"/>
  <c r="Q339" i="1" s="1"/>
  <c r="AB90" i="1"/>
  <c r="AA237" i="1"/>
  <c r="CE237" i="2"/>
  <c r="AA156" i="1"/>
  <c r="CE156" i="2"/>
  <c r="AB192" i="1"/>
  <c r="AA68" i="1"/>
  <c r="CE68" i="2"/>
  <c r="AB186" i="1"/>
  <c r="AB280" i="1"/>
  <c r="AA151" i="1"/>
  <c r="CE151" i="2"/>
  <c r="AB275" i="1"/>
  <c r="AB52" i="1"/>
  <c r="AB170" i="1"/>
  <c r="AB65" i="1"/>
  <c r="AA285" i="1"/>
  <c r="CE285" i="2"/>
  <c r="AA195" i="1"/>
  <c r="CE195" i="2"/>
  <c r="O369" i="1"/>
  <c r="O337" i="1"/>
  <c r="O357" i="1" s="1"/>
  <c r="O365" i="1" s="1"/>
  <c r="O367" i="1" s="1"/>
  <c r="AA179" i="1"/>
  <c r="CE179" i="2"/>
  <c r="AA264" i="1"/>
  <c r="CE264" i="2"/>
  <c r="R314" i="2"/>
  <c r="AB250" i="1"/>
  <c r="Q315" i="1"/>
  <c r="Q342" i="1"/>
  <c r="Q343" i="1" s="1"/>
  <c r="AA239" i="1"/>
  <c r="CE239" i="2"/>
  <c r="AB159" i="1"/>
  <c r="AA265" i="1"/>
  <c r="CE265" i="2"/>
  <c r="AB103" i="1"/>
  <c r="AB267" i="1"/>
  <c r="AA271" i="1"/>
  <c r="CE271" i="2"/>
  <c r="AB209" i="1"/>
  <c r="AB217" i="1"/>
  <c r="AB23" i="1"/>
  <c r="BX355" i="1"/>
  <c r="AB21" i="1"/>
  <c r="AB346" i="1" s="1"/>
  <c r="AB278" i="1"/>
  <c r="AB12" i="1"/>
  <c r="AB36" i="1"/>
  <c r="Q316" i="1"/>
  <c r="R319" i="2"/>
  <c r="R33" i="1"/>
  <c r="R319" i="1" s="1"/>
  <c r="AB198" i="1"/>
  <c r="AB295" i="1"/>
  <c r="AB218" i="1"/>
  <c r="AB255" i="1"/>
  <c r="AA284" i="1"/>
  <c r="CE284" i="2"/>
  <c r="AB152" i="1"/>
  <c r="AB54" i="1"/>
  <c r="AB227" i="1"/>
  <c r="AB122" i="1"/>
  <c r="AB154" i="1"/>
  <c r="CD326" i="2"/>
  <c r="AB108" i="1"/>
  <c r="AB119" i="1"/>
  <c r="AB116" i="1"/>
  <c r="AA95" i="1"/>
  <c r="CE95" i="2"/>
  <c r="AB49" i="1"/>
  <c r="R315" i="2"/>
  <c r="R8" i="1"/>
  <c r="AA208" i="1"/>
  <c r="CE208" i="2"/>
  <c r="AB124" i="1"/>
  <c r="AA287" i="1"/>
  <c r="CE287" i="2"/>
  <c r="AL4" i="1" l="1"/>
  <c r="AL4" i="16"/>
  <c r="AW4" i="1"/>
  <c r="AW4" i="16"/>
  <c r="BS4" i="1"/>
  <c r="BS4" i="16"/>
  <c r="BH4" i="1"/>
  <c r="BH4" i="16"/>
  <c r="BY373" i="1"/>
  <c r="BY5" i="1"/>
  <c r="P365" i="1"/>
  <c r="P367" i="1" s="1"/>
  <c r="AA351" i="1"/>
  <c r="Q369" i="1"/>
  <c r="Q337" i="1"/>
  <c r="Q357" i="1" s="1"/>
  <c r="AC250" i="1"/>
  <c r="AB244" i="1"/>
  <c r="R315" i="1"/>
  <c r="R342" i="1"/>
  <c r="R343" i="1" s="1"/>
  <c r="AC119" i="1"/>
  <c r="AC154" i="1"/>
  <c r="AC255" i="1"/>
  <c r="AC198" i="1"/>
  <c r="S319" i="2"/>
  <c r="S33" i="1"/>
  <c r="S319" i="1" s="1"/>
  <c r="AC12" i="1"/>
  <c r="AC52" i="1"/>
  <c r="AC90" i="1"/>
  <c r="AB133" i="1"/>
  <c r="AC212" i="1"/>
  <c r="AC14" i="1"/>
  <c r="AC178" i="1"/>
  <c r="AB303" i="1"/>
  <c r="AC223" i="1"/>
  <c r="AC129" i="1"/>
  <c r="AC106" i="1"/>
  <c r="AC219" i="1"/>
  <c r="AC225" i="1"/>
  <c r="AB140" i="1"/>
  <c r="AC279" i="1"/>
  <c r="AB149" i="1"/>
  <c r="Q325" i="2"/>
  <c r="AC272" i="1"/>
  <c r="AC53" i="1"/>
  <c r="AC298" i="1"/>
  <c r="AC166" i="1"/>
  <c r="AC125" i="1"/>
  <c r="AC104" i="1"/>
  <c r="AC87" i="1"/>
  <c r="AC214" i="1"/>
  <c r="AC17" i="1"/>
  <c r="AC353" i="1" s="1"/>
  <c r="AB191" i="1"/>
  <c r="AC172" i="1"/>
  <c r="AC294" i="1"/>
  <c r="AC51" i="1"/>
  <c r="S320" i="2"/>
  <c r="S118" i="1"/>
  <c r="S320" i="1" s="1"/>
  <c r="AC9" i="1"/>
  <c r="AC189" i="1"/>
  <c r="AC162" i="1"/>
  <c r="AC229" i="1"/>
  <c r="AC176" i="1"/>
  <c r="AB226" i="1"/>
  <c r="AC173" i="1"/>
  <c r="AB171" i="1"/>
  <c r="AC200" i="1"/>
  <c r="AC300" i="1"/>
  <c r="AC268" i="1"/>
  <c r="AB297" i="1"/>
  <c r="AB97" i="1"/>
  <c r="AC40" i="1"/>
  <c r="AC75" i="1"/>
  <c r="S314" i="2"/>
  <c r="AC113" i="1"/>
  <c r="AC169" i="1"/>
  <c r="AC105" i="1"/>
  <c r="AB160" i="1"/>
  <c r="AB235" i="1"/>
  <c r="AC96" i="1"/>
  <c r="R321" i="2"/>
  <c r="R249" i="1"/>
  <c r="R321" i="1" s="1"/>
  <c r="AB247" i="1"/>
  <c r="AC289" i="1"/>
  <c r="AC110" i="1"/>
  <c r="AC216" i="1"/>
  <c r="AC29" i="1"/>
  <c r="AC15" i="1"/>
  <c r="AB245" i="1"/>
  <c r="AC196" i="1"/>
  <c r="AC185" i="1"/>
  <c r="AB180" i="1"/>
  <c r="AC67" i="1"/>
  <c r="AB182" i="1"/>
  <c r="AA355" i="1"/>
  <c r="AC34" i="1"/>
  <c r="AC155" i="1"/>
  <c r="AC256" i="1"/>
  <c r="AB64" i="1"/>
  <c r="AC93" i="1"/>
  <c r="AC221" i="1"/>
  <c r="AC215" i="1"/>
  <c r="AC21" i="1"/>
  <c r="AC346" i="1" s="1"/>
  <c r="AB195" i="1"/>
  <c r="AC204" i="1"/>
  <c r="AB252" i="1"/>
  <c r="AC152" i="1"/>
  <c r="AC55" i="1"/>
  <c r="AC109" i="1"/>
  <c r="AC81" i="1"/>
  <c r="AC187" i="1"/>
  <c r="AB161" i="1"/>
  <c r="AC236" i="1"/>
  <c r="S322" i="2"/>
  <c r="S262" i="1"/>
  <c r="S322" i="1" s="1"/>
  <c r="S318" i="2"/>
  <c r="S30" i="1"/>
  <c r="S318" i="1" s="1"/>
  <c r="S360" i="1" s="1"/>
  <c r="AC246" i="1"/>
  <c r="AC259" i="1"/>
  <c r="AC126" i="1"/>
  <c r="AC107" i="1"/>
  <c r="AC240" i="1"/>
  <c r="AC62" i="1"/>
  <c r="AC89" i="1"/>
  <c r="AB347" i="1"/>
  <c r="AC205" i="1"/>
  <c r="AC78" i="1"/>
  <c r="AC121" i="1"/>
  <c r="AC238" i="1"/>
  <c r="AC48" i="1"/>
  <c r="AC43" i="1"/>
  <c r="AB213" i="1"/>
  <c r="AC206" i="1"/>
  <c r="AC201" i="1"/>
  <c r="AC253" i="1"/>
  <c r="AC190" i="1"/>
  <c r="AC74" i="1"/>
  <c r="AC88" i="1"/>
  <c r="AC150" i="1"/>
  <c r="AB208" i="1"/>
  <c r="AC267" i="1"/>
  <c r="AC159" i="1"/>
  <c r="AB142" i="1"/>
  <c r="AC224" i="1"/>
  <c r="AC23" i="1"/>
  <c r="AC124" i="1"/>
  <c r="AB95" i="1"/>
  <c r="AC227" i="1"/>
  <c r="AB239" i="1"/>
  <c r="AC65" i="1"/>
  <c r="AC275" i="1"/>
  <c r="AC86" i="1"/>
  <c r="AC248" i="1"/>
  <c r="AC99" i="1"/>
  <c r="AC243" i="1"/>
  <c r="AC108" i="1"/>
  <c r="AC122" i="1"/>
  <c r="AC295" i="1"/>
  <c r="AC278" i="1"/>
  <c r="AC103" i="1"/>
  <c r="AC192" i="1"/>
  <c r="AB237" i="1"/>
  <c r="AC286" i="1"/>
  <c r="AB258" i="1"/>
  <c r="AC234" i="1"/>
  <c r="AC35" i="1"/>
  <c r="AB138" i="1"/>
  <c r="AC231" i="1"/>
  <c r="BU4" i="2" a="1"/>
  <c r="BU4" i="2" s="1"/>
  <c r="BT2" i="1"/>
  <c r="AC85" i="1"/>
  <c r="AC197" i="1"/>
  <c r="AA363" i="1"/>
  <c r="AC69" i="1"/>
  <c r="S324" i="2"/>
  <c r="S282" i="1"/>
  <c r="S324" i="1" s="1"/>
  <c r="AC11" i="1"/>
  <c r="AB291" i="1"/>
  <c r="AB145" i="1"/>
  <c r="AB139" i="1"/>
  <c r="AC20" i="1"/>
  <c r="AC94" i="1"/>
  <c r="AC254" i="1"/>
  <c r="AB128" i="1"/>
  <c r="AC91" i="1"/>
  <c r="AC220" i="1"/>
  <c r="CG3" i="2"/>
  <c r="CG5" i="2" s="1"/>
  <c r="BK2" i="2"/>
  <c r="BJ2" i="16" s="1"/>
  <c r="CA4" i="16" s="1"/>
  <c r="CA5" i="16" s="1"/>
  <c r="AY4" i="2" a="1"/>
  <c r="AY4" i="2" s="1"/>
  <c r="CA3" i="2"/>
  <c r="CA5" i="2" s="1"/>
  <c r="AX2" i="1"/>
  <c r="BZ4" i="1" s="1"/>
  <c r="AC24" i="1"/>
  <c r="AB277" i="1"/>
  <c r="AC31" i="1"/>
  <c r="AC39" i="1"/>
  <c r="AB177" i="1"/>
  <c r="AC102" i="1"/>
  <c r="AB147" i="1"/>
  <c r="AB285" i="1"/>
  <c r="AC57" i="1"/>
  <c r="AC148" i="1"/>
  <c r="AC165" i="1"/>
  <c r="Q313" i="1"/>
  <c r="Q325" i="1" s="1"/>
  <c r="Q310" i="1"/>
  <c r="S315" i="2"/>
  <c r="S8" i="1"/>
  <c r="AB271" i="1"/>
  <c r="AC280" i="1"/>
  <c r="AC54" i="1"/>
  <c r="AC218" i="1"/>
  <c r="AC217" i="1"/>
  <c r="AC170" i="1"/>
  <c r="AC186" i="1"/>
  <c r="P326" i="2"/>
  <c r="AC257" i="1"/>
  <c r="AC260" i="1"/>
  <c r="AC276" i="1"/>
  <c r="AC111" i="1"/>
  <c r="AB153" i="1"/>
  <c r="AB292" i="1"/>
  <c r="AB188" i="1"/>
  <c r="AC10" i="1"/>
  <c r="AB228" i="1"/>
  <c r="AC101" i="1"/>
  <c r="AC130" i="1"/>
  <c r="AC117" i="1"/>
  <c r="AB241" i="1"/>
  <c r="P326" i="1"/>
  <c r="AB299" i="1"/>
  <c r="AB135" i="1"/>
  <c r="AC175" i="1"/>
  <c r="AC131" i="1"/>
  <c r="R323" i="1"/>
  <c r="AB210" i="1"/>
  <c r="AC114" i="1"/>
  <c r="AC92" i="1"/>
  <c r="AB158" i="1"/>
  <c r="AC233" i="1"/>
  <c r="AC164" i="1"/>
  <c r="AB281" i="1"/>
  <c r="AC274" i="1"/>
  <c r="AC112" i="1"/>
  <c r="AC38" i="1"/>
  <c r="AC49" i="1"/>
  <c r="AB284" i="1"/>
  <c r="AC36" i="1"/>
  <c r="AB264" i="1"/>
  <c r="AB179" i="1"/>
  <c r="AC13" i="1"/>
  <c r="AC50" i="1"/>
  <c r="AC120" i="1"/>
  <c r="AC59" i="1"/>
  <c r="AC98" i="1"/>
  <c r="AC199" i="1"/>
  <c r="AC261" i="1"/>
  <c r="AC18" i="1"/>
  <c r="AC354" i="1" s="1"/>
  <c r="AB183" i="1"/>
  <c r="AC266" i="1"/>
  <c r="AB137" i="1"/>
  <c r="AC58" i="1"/>
  <c r="AC184" i="1"/>
  <c r="AB290" i="1"/>
  <c r="AC44" i="1"/>
  <c r="AC41" i="1"/>
  <c r="AC269" i="1"/>
  <c r="AB351" i="1"/>
  <c r="AC194" i="1"/>
  <c r="AC56" i="1"/>
  <c r="S323" i="2"/>
  <c r="S288" i="1"/>
  <c r="S323" i="1" s="1"/>
  <c r="AB63" i="1"/>
  <c r="AC301" i="1"/>
  <c r="AC174" i="1"/>
  <c r="AC123" i="1"/>
  <c r="AC163" i="1"/>
  <c r="AC115" i="1"/>
  <c r="O326" i="1"/>
  <c r="AC77" i="1"/>
  <c r="BV2" i="2"/>
  <c r="BU2" i="16" s="1"/>
  <c r="BJ4" i="2" a="1"/>
  <c r="BJ4" i="2" s="1"/>
  <c r="BI2" i="1"/>
  <c r="AB60" i="1"/>
  <c r="AC207" i="1"/>
  <c r="AC37" i="1"/>
  <c r="AC73" i="1"/>
  <c r="AC22" i="1"/>
  <c r="AC202" i="1"/>
  <c r="AB242" i="1"/>
  <c r="AB141" i="1"/>
  <c r="AC232" i="1"/>
  <c r="AC82" i="1"/>
  <c r="AC84" i="1"/>
  <c r="AB146" i="1"/>
  <c r="AC46" i="1"/>
  <c r="AB70" i="1"/>
  <c r="AC25" i="1"/>
  <c r="AC76" i="1"/>
  <c r="AC302" i="1"/>
  <c r="AB181" i="1"/>
  <c r="AC293" i="1"/>
  <c r="AC116" i="1"/>
  <c r="AC209" i="1"/>
  <c r="AB136" i="1"/>
  <c r="AC270" i="1"/>
  <c r="AC80" i="1"/>
  <c r="AC72" i="1"/>
  <c r="AB127" i="1"/>
  <c r="AC26" i="1"/>
  <c r="AC349" i="1" s="1"/>
  <c r="AC157" i="1"/>
  <c r="AB287" i="1"/>
  <c r="AB265" i="1"/>
  <c r="AB151" i="1"/>
  <c r="AB68" i="1"/>
  <c r="AB156" i="1"/>
  <c r="AC47" i="1"/>
  <c r="AB143" i="1"/>
  <c r="AC71" i="1"/>
  <c r="AC61" i="1"/>
  <c r="AC167" i="1"/>
  <c r="AB134" i="1"/>
  <c r="AC27" i="1"/>
  <c r="AC350" i="1" s="1"/>
  <c r="AB283" i="1"/>
  <c r="AC251" i="1"/>
  <c r="AC100" i="1"/>
  <c r="AB144" i="1"/>
  <c r="AC230" i="1"/>
  <c r="AB193" i="1"/>
  <c r="R313" i="2"/>
  <c r="R325" i="2" s="1"/>
  <c r="R310" i="2"/>
  <c r="R6" i="1"/>
  <c r="AC168" i="1"/>
  <c r="AC32" i="1"/>
  <c r="AC222" i="1"/>
  <c r="AB355" i="1"/>
  <c r="AC273" i="1"/>
  <c r="AC16" i="1"/>
  <c r="AC341" i="1" s="1"/>
  <c r="R320" i="1"/>
  <c r="AC45" i="1"/>
  <c r="AC42" i="1"/>
  <c r="AB314" i="1"/>
  <c r="AB331" i="1" s="1"/>
  <c r="AC79" i="1"/>
  <c r="S317" i="2"/>
  <c r="S28" i="1"/>
  <c r="AC83" i="1"/>
  <c r="S316" i="2"/>
  <c r="S19" i="1"/>
  <c r="AB263" i="1"/>
  <c r="AC296" i="1"/>
  <c r="AC203" i="1"/>
  <c r="AC211" i="1"/>
  <c r="AX4" i="1" l="1"/>
  <c r="AX4" i="16"/>
  <c r="BT4" i="1"/>
  <c r="BT4" i="16"/>
  <c r="BI4" i="1"/>
  <c r="BI4" i="16"/>
  <c r="BZ373" i="1"/>
  <c r="BZ5" i="1"/>
  <c r="Q365" i="1"/>
  <c r="Q367" i="1" s="1"/>
  <c r="R330" i="1"/>
  <c r="R369" i="1" s="1"/>
  <c r="AB363" i="1"/>
  <c r="AC351" i="1"/>
  <c r="AC265" i="1"/>
  <c r="BV4" i="2" a="1"/>
  <c r="BV4" i="2" s="1"/>
  <c r="BU2" i="1"/>
  <c r="AD269" i="1"/>
  <c r="AD38" i="1"/>
  <c r="AD233" i="1"/>
  <c r="AD130" i="1"/>
  <c r="Q326" i="1"/>
  <c r="AD192" i="1"/>
  <c r="AD236" i="1"/>
  <c r="AD55" i="1"/>
  <c r="AD221" i="1"/>
  <c r="AC247" i="1"/>
  <c r="AD211" i="1"/>
  <c r="AD168" i="1"/>
  <c r="AC156" i="1"/>
  <c r="AD46" i="1"/>
  <c r="AD261" i="1"/>
  <c r="AD59" i="1"/>
  <c r="AD114" i="1"/>
  <c r="AD217" i="1"/>
  <c r="AD57" i="1"/>
  <c r="AD254" i="1"/>
  <c r="AC239" i="1"/>
  <c r="AD23" i="1"/>
  <c r="AC208" i="1"/>
  <c r="AD88" i="1"/>
  <c r="AD126" i="1"/>
  <c r="R313" i="1"/>
  <c r="R325" i="1" s="1"/>
  <c r="R310" i="1"/>
  <c r="AC127" i="1"/>
  <c r="AD270" i="1"/>
  <c r="AD116" i="1"/>
  <c r="AD123" i="1"/>
  <c r="AD184" i="1"/>
  <c r="AD266" i="1"/>
  <c r="AC179" i="1"/>
  <c r="AD49" i="1"/>
  <c r="AC281" i="1"/>
  <c r="AC158" i="1"/>
  <c r="AD175" i="1"/>
  <c r="AD101" i="1"/>
  <c r="AC188" i="1"/>
  <c r="AC271" i="1"/>
  <c r="AD102" i="1"/>
  <c r="AD31" i="1"/>
  <c r="AD11" i="1"/>
  <c r="AD85" i="1"/>
  <c r="AD86" i="1"/>
  <c r="AD159" i="1"/>
  <c r="AD206" i="1"/>
  <c r="T318" i="2"/>
  <c r="T30" i="1"/>
  <c r="AD81" i="1"/>
  <c r="AD152" i="1"/>
  <c r="AD93" i="1"/>
  <c r="AC182" i="1"/>
  <c r="S321" i="2"/>
  <c r="S249" i="1"/>
  <c r="S321" i="1" s="1"/>
  <c r="AD113" i="1"/>
  <c r="AD40" i="1"/>
  <c r="AD172" i="1"/>
  <c r="AD214" i="1"/>
  <c r="AD298" i="1"/>
  <c r="Q326" i="2"/>
  <c r="AC303" i="1"/>
  <c r="AD52" i="1"/>
  <c r="AD198" i="1"/>
  <c r="AD71" i="1"/>
  <c r="AC68" i="1"/>
  <c r="AC287" i="1"/>
  <c r="AD25" i="1"/>
  <c r="AC146" i="1"/>
  <c r="AD232" i="1"/>
  <c r="AD115" i="1"/>
  <c r="AD41" i="1"/>
  <c r="AD199" i="1"/>
  <c r="AC210" i="1"/>
  <c r="AD111" i="1"/>
  <c r="AD186" i="1"/>
  <c r="AD218" i="1"/>
  <c r="S342" i="1"/>
  <c r="S343" i="1" s="1"/>
  <c r="S315" i="1"/>
  <c r="AD165" i="1"/>
  <c r="AC285" i="1"/>
  <c r="AC139" i="1"/>
  <c r="AD35" i="1"/>
  <c r="AD122" i="1"/>
  <c r="AD227" i="1"/>
  <c r="AD224" i="1"/>
  <c r="AD78" i="1"/>
  <c r="AD240" i="1"/>
  <c r="AC161" i="1"/>
  <c r="AD21" i="1"/>
  <c r="AD155" i="1"/>
  <c r="AD15" i="1"/>
  <c r="AD110" i="1"/>
  <c r="T314" i="2"/>
  <c r="AD268" i="1"/>
  <c r="AC171" i="1"/>
  <c r="AD176" i="1"/>
  <c r="T320" i="2"/>
  <c r="T118" i="1"/>
  <c r="AD125" i="1"/>
  <c r="AD225" i="1"/>
  <c r="T323" i="2"/>
  <c r="T288" i="1"/>
  <c r="AC264" i="1"/>
  <c r="AC135" i="1"/>
  <c r="AC228" i="1"/>
  <c r="AC292" i="1"/>
  <c r="AD286" i="1"/>
  <c r="AC213" i="1"/>
  <c r="AD238" i="1"/>
  <c r="AC252" i="1"/>
  <c r="AC64" i="1"/>
  <c r="AD185" i="1"/>
  <c r="AD105" i="1"/>
  <c r="AC97" i="1"/>
  <c r="AD189" i="1"/>
  <c r="AC191" i="1"/>
  <c r="AC149" i="1"/>
  <c r="AD212" i="1"/>
  <c r="AD255" i="1"/>
  <c r="AD83" i="1"/>
  <c r="AD61" i="1"/>
  <c r="AC136" i="1"/>
  <c r="AD194" i="1"/>
  <c r="AC183" i="1"/>
  <c r="AD13" i="1"/>
  <c r="AC241" i="1"/>
  <c r="AD103" i="1"/>
  <c r="R326" i="2"/>
  <c r="AD100" i="1"/>
  <c r="AC283" i="1"/>
  <c r="AC143" i="1"/>
  <c r="AD157" i="1"/>
  <c r="AD22" i="1"/>
  <c r="AD58" i="1"/>
  <c r="AD164" i="1"/>
  <c r="AD170" i="1"/>
  <c r="BK4" i="2" a="1"/>
  <c r="BK4" i="2" s="1"/>
  <c r="CB3" i="2"/>
  <c r="CB5" i="2" s="1"/>
  <c r="BW2" i="2"/>
  <c r="BV2" i="16" s="1"/>
  <c r="CB4" i="16" s="1"/>
  <c r="CB5" i="16" s="1"/>
  <c r="CH3" i="2"/>
  <c r="CH5" i="2" s="1"/>
  <c r="BJ2" i="1"/>
  <c r="CA4" i="1" s="1"/>
  <c r="AD94" i="1"/>
  <c r="AC145" i="1"/>
  <c r="T324" i="2"/>
  <c r="T282" i="1"/>
  <c r="T324" i="1" s="1"/>
  <c r="AD108" i="1"/>
  <c r="AD99" i="1"/>
  <c r="AD275" i="1"/>
  <c r="AC95" i="1"/>
  <c r="AC142" i="1"/>
  <c r="AD150" i="1"/>
  <c r="AD74" i="1"/>
  <c r="AD259" i="1"/>
  <c r="T322" i="2"/>
  <c r="T262" i="1"/>
  <c r="AD109" i="1"/>
  <c r="AD67" i="1"/>
  <c r="AD29" i="1"/>
  <c r="AD96" i="1"/>
  <c r="AD87" i="1"/>
  <c r="AD53" i="1"/>
  <c r="AD129" i="1"/>
  <c r="AD178" i="1"/>
  <c r="AD12" i="1"/>
  <c r="AC244" i="1"/>
  <c r="S316" i="1"/>
  <c r="AD45" i="1"/>
  <c r="S313" i="2"/>
  <c r="S310" i="2"/>
  <c r="S6" i="1"/>
  <c r="AD203" i="1"/>
  <c r="T316" i="2"/>
  <c r="T19" i="1"/>
  <c r="T316" i="1" s="1"/>
  <c r="AD79" i="1"/>
  <c r="AD27" i="1"/>
  <c r="AD350" i="1" s="1"/>
  <c r="AD72" i="1"/>
  <c r="AD73" i="1"/>
  <c r="AC60" i="1"/>
  <c r="AD112" i="1"/>
  <c r="AD257" i="1"/>
  <c r="T315" i="2"/>
  <c r="T8" i="1"/>
  <c r="AC177" i="1"/>
  <c r="AC277" i="1"/>
  <c r="AD91" i="1"/>
  <c r="AD267" i="1"/>
  <c r="AD253" i="1"/>
  <c r="AD89" i="1"/>
  <c r="AC151" i="1"/>
  <c r="AD302" i="1"/>
  <c r="AC141" i="1"/>
  <c r="AD174" i="1"/>
  <c r="AD120" i="1"/>
  <c r="AD92" i="1"/>
  <c r="AD54" i="1"/>
  <c r="S317" i="1"/>
  <c r="S339" i="1" s="1"/>
  <c r="AC134" i="1"/>
  <c r="AD80" i="1"/>
  <c r="AC70" i="1"/>
  <c r="AD84" i="1"/>
  <c r="AD37" i="1"/>
  <c r="AD77" i="1"/>
  <c r="AD44" i="1"/>
  <c r="AD98" i="1"/>
  <c r="AD36" i="1"/>
  <c r="AC299" i="1"/>
  <c r="AD117" i="1"/>
  <c r="AC153" i="1"/>
  <c r="AD276" i="1"/>
  <c r="AD148" i="1"/>
  <c r="AC128" i="1"/>
  <c r="AD231" i="1"/>
  <c r="AD234" i="1"/>
  <c r="AC237" i="1"/>
  <c r="AD278" i="1"/>
  <c r="AD107" i="1"/>
  <c r="AD187" i="1"/>
  <c r="AD215" i="1"/>
  <c r="AD34" i="1"/>
  <c r="AD196" i="1"/>
  <c r="AD289" i="1"/>
  <c r="AC297" i="1"/>
  <c r="AD300" i="1"/>
  <c r="AD173" i="1"/>
  <c r="AD51" i="1"/>
  <c r="AC355" i="1"/>
  <c r="AD166" i="1"/>
  <c r="AD279" i="1"/>
  <c r="AC133" i="1"/>
  <c r="AD154" i="1"/>
  <c r="AD273" i="1"/>
  <c r="AC144" i="1"/>
  <c r="AD296" i="1"/>
  <c r="T317" i="2"/>
  <c r="T28" i="1"/>
  <c r="T317" i="1" s="1"/>
  <c r="T339" i="1" s="1"/>
  <c r="AD32" i="1"/>
  <c r="AC193" i="1"/>
  <c r="AD47" i="1"/>
  <c r="AD209" i="1"/>
  <c r="AD293" i="1"/>
  <c r="AC242" i="1"/>
  <c r="AD163" i="1"/>
  <c r="AD301" i="1"/>
  <c r="AC137" i="1"/>
  <c r="AD18" i="1"/>
  <c r="AD274" i="1"/>
  <c r="AD131" i="1"/>
  <c r="AD39" i="1"/>
  <c r="AD24" i="1"/>
  <c r="AC345" i="1"/>
  <c r="AC347" i="1" s="1"/>
  <c r="AC291" i="1"/>
  <c r="AD248" i="1"/>
  <c r="AD65" i="1"/>
  <c r="AD124" i="1"/>
  <c r="AD201" i="1"/>
  <c r="AD43" i="1"/>
  <c r="AD121" i="1"/>
  <c r="AD205" i="1"/>
  <c r="AD62" i="1"/>
  <c r="AD204" i="1"/>
  <c r="AD256" i="1"/>
  <c r="AC235" i="1"/>
  <c r="AD75" i="1"/>
  <c r="AD229" i="1"/>
  <c r="AC314" i="1"/>
  <c r="AC331" i="1" s="1"/>
  <c r="AD17" i="1"/>
  <c r="AD219" i="1"/>
  <c r="T319" i="2"/>
  <c r="T33" i="1"/>
  <c r="AD16" i="1"/>
  <c r="AD341" i="1" s="1"/>
  <c r="AD251" i="1"/>
  <c r="AD56" i="1"/>
  <c r="AC290" i="1"/>
  <c r="AC284" i="1"/>
  <c r="AD280" i="1"/>
  <c r="AD69" i="1"/>
  <c r="AC138" i="1"/>
  <c r="AD295" i="1"/>
  <c r="AD246" i="1"/>
  <c r="AC245" i="1"/>
  <c r="AD169" i="1"/>
  <c r="AC226" i="1"/>
  <c r="AD9" i="1"/>
  <c r="AD294" i="1"/>
  <c r="AD104" i="1"/>
  <c r="AD272" i="1"/>
  <c r="AC140" i="1"/>
  <c r="AD223" i="1"/>
  <c r="AD14" i="1"/>
  <c r="AD90" i="1"/>
  <c r="AD119" i="1"/>
  <c r="AD42" i="1"/>
  <c r="AD26" i="1"/>
  <c r="AD349" i="1" s="1"/>
  <c r="AD76" i="1"/>
  <c r="AD82" i="1"/>
  <c r="AD10" i="1"/>
  <c r="AC147" i="1"/>
  <c r="AD20" i="1"/>
  <c r="AD345" i="1" s="1"/>
  <c r="AD197" i="1"/>
  <c r="AD216" i="1"/>
  <c r="AC263" i="1"/>
  <c r="AD222" i="1"/>
  <c r="AD230" i="1"/>
  <c r="AD167" i="1"/>
  <c r="AC181" i="1"/>
  <c r="AD202" i="1"/>
  <c r="AD207" i="1"/>
  <c r="AC63" i="1"/>
  <c r="AD50" i="1"/>
  <c r="AD260" i="1"/>
  <c r="AD220" i="1"/>
  <c r="AC258" i="1"/>
  <c r="AD243" i="1"/>
  <c r="AD190" i="1"/>
  <c r="AD48" i="1"/>
  <c r="S330" i="1"/>
  <c r="AC195" i="1"/>
  <c r="AC180" i="1"/>
  <c r="AC160" i="1"/>
  <c r="AD200" i="1"/>
  <c r="AD162" i="1"/>
  <c r="AD106" i="1"/>
  <c r="AD250" i="1"/>
  <c r="BJ4" i="1" l="1"/>
  <c r="BJ4" i="16"/>
  <c r="BU4" i="1"/>
  <c r="BU4" i="16"/>
  <c r="R337" i="1"/>
  <c r="R357" i="1" s="1"/>
  <c r="R365" i="1" s="1"/>
  <c r="R367" i="1" s="1"/>
  <c r="AD351" i="1"/>
  <c r="CA373" i="1"/>
  <c r="CA5" i="1"/>
  <c r="AC363" i="1"/>
  <c r="AE119" i="1"/>
  <c r="AE219" i="1"/>
  <c r="AE121" i="1"/>
  <c r="AE24" i="1"/>
  <c r="AE278" i="1"/>
  <c r="AE148" i="1"/>
  <c r="AE36" i="1"/>
  <c r="AE80" i="1"/>
  <c r="AE45" i="1"/>
  <c r="AE12" i="1"/>
  <c r="AE108" i="1"/>
  <c r="AE58" i="1"/>
  <c r="AD346" i="1"/>
  <c r="AD347" i="1" s="1"/>
  <c r="AE35" i="1"/>
  <c r="AE111" i="1"/>
  <c r="AD127" i="1"/>
  <c r="AE38" i="1"/>
  <c r="AE197" i="1"/>
  <c r="AD314" i="1"/>
  <c r="AD331" i="1" s="1"/>
  <c r="AE295" i="1"/>
  <c r="AE75" i="1"/>
  <c r="AE204" i="1"/>
  <c r="AE124" i="1"/>
  <c r="AE54" i="1"/>
  <c r="AD177" i="1"/>
  <c r="AE72" i="1"/>
  <c r="AE87" i="1"/>
  <c r="AE74" i="1"/>
  <c r="AD95" i="1"/>
  <c r="AE94" i="1"/>
  <c r="AE103" i="1"/>
  <c r="AE212" i="1"/>
  <c r="AD292" i="1"/>
  <c r="AD264" i="1"/>
  <c r="AE176" i="1"/>
  <c r="AE21" i="1"/>
  <c r="AE346" i="1" s="1"/>
  <c r="AE106" i="1"/>
  <c r="AD180" i="1"/>
  <c r="AE48" i="1"/>
  <c r="AD258" i="1"/>
  <c r="AE50" i="1"/>
  <c r="AE202" i="1"/>
  <c r="AE230" i="1"/>
  <c r="AE82" i="1"/>
  <c r="AE90" i="1"/>
  <c r="AE9" i="1"/>
  <c r="AE280" i="1"/>
  <c r="U319" i="2"/>
  <c r="U33" i="1"/>
  <c r="U319" i="1" s="1"/>
  <c r="AD353" i="1"/>
  <c r="AE43" i="1"/>
  <c r="AE39" i="1"/>
  <c r="AE274" i="1"/>
  <c r="AE301" i="1"/>
  <c r="AE293" i="1"/>
  <c r="AE32" i="1"/>
  <c r="AD144" i="1"/>
  <c r="AD133" i="1"/>
  <c r="AD297" i="1"/>
  <c r="AE107" i="1"/>
  <c r="AE98" i="1"/>
  <c r="AE37" i="1"/>
  <c r="AD151" i="1"/>
  <c r="AE267" i="1"/>
  <c r="T342" i="1"/>
  <c r="T343" i="1" s="1"/>
  <c r="T315" i="1"/>
  <c r="AE203" i="1"/>
  <c r="AE178" i="1"/>
  <c r="AE109" i="1"/>
  <c r="AE22" i="1"/>
  <c r="AD183" i="1"/>
  <c r="AE189" i="1"/>
  <c r="AD213" i="1"/>
  <c r="AE225" i="1"/>
  <c r="AE224" i="1"/>
  <c r="AD146" i="1"/>
  <c r="AD68" i="1"/>
  <c r="AE214" i="1"/>
  <c r="AE206" i="1"/>
  <c r="AD188" i="1"/>
  <c r="AE266" i="1"/>
  <c r="R326" i="1"/>
  <c r="AE57" i="1"/>
  <c r="AD247" i="1"/>
  <c r="AE236" i="1"/>
  <c r="AE130" i="1"/>
  <c r="AE42" i="1"/>
  <c r="AD137" i="1"/>
  <c r="AE200" i="1"/>
  <c r="AE216" i="1"/>
  <c r="AE20" i="1"/>
  <c r="AE272" i="1"/>
  <c r="AE251" i="1"/>
  <c r="AE17" i="1"/>
  <c r="AE353" i="1" s="1"/>
  <c r="AD291" i="1"/>
  <c r="AE51" i="1"/>
  <c r="AD237" i="1"/>
  <c r="AD128" i="1"/>
  <c r="AE276" i="1"/>
  <c r="AD299" i="1"/>
  <c r="AD134" i="1"/>
  <c r="AE92" i="1"/>
  <c r="U315" i="2"/>
  <c r="U8" i="1"/>
  <c r="AD60" i="1"/>
  <c r="AE27" i="1"/>
  <c r="S313" i="1"/>
  <c r="S325" i="1" s="1"/>
  <c r="S310" i="1"/>
  <c r="AE29" i="1"/>
  <c r="T322" i="1"/>
  <c r="U324" i="2"/>
  <c r="U282" i="1"/>
  <c r="U324" i="1" s="1"/>
  <c r="AE83" i="1"/>
  <c r="T323" i="1"/>
  <c r="AE110" i="1"/>
  <c r="AD161" i="1"/>
  <c r="AD139" i="1"/>
  <c r="AE218" i="1"/>
  <c r="AD210" i="1"/>
  <c r="AE115" i="1"/>
  <c r="AE81" i="1"/>
  <c r="AE102" i="1"/>
  <c r="AE23" i="1"/>
  <c r="AE261" i="1"/>
  <c r="AD156" i="1"/>
  <c r="AD265" i="1"/>
  <c r="AE117" i="1"/>
  <c r="AE220" i="1"/>
  <c r="AE222" i="1"/>
  <c r="AD245" i="1"/>
  <c r="AD284" i="1"/>
  <c r="AD235" i="1"/>
  <c r="AE201" i="1"/>
  <c r="AE163" i="1"/>
  <c r="AE215" i="1"/>
  <c r="AE84" i="1"/>
  <c r="AD141" i="1"/>
  <c r="T313" i="2"/>
  <c r="T310" i="2"/>
  <c r="T6" i="1"/>
  <c r="AE129" i="1"/>
  <c r="U322" i="2"/>
  <c r="U262" i="1"/>
  <c r="U322" i="1" s="1"/>
  <c r="AE150" i="1"/>
  <c r="AE275" i="1"/>
  <c r="CC3" i="2"/>
  <c r="CC5" i="2" s="1"/>
  <c r="BW4" i="2" a="1"/>
  <c r="BW4" i="2" s="1"/>
  <c r="CI3" i="2"/>
  <c r="CI5" i="2" s="1"/>
  <c r="BV2" i="1"/>
  <c r="CB4" i="1" s="1"/>
  <c r="AE164" i="1"/>
  <c r="AE157" i="1"/>
  <c r="AE100" i="1"/>
  <c r="AD241" i="1"/>
  <c r="AE194" i="1"/>
  <c r="AD149" i="1"/>
  <c r="AD97" i="1"/>
  <c r="AD64" i="1"/>
  <c r="AD228" i="1"/>
  <c r="U323" i="2"/>
  <c r="U288" i="1"/>
  <c r="U323" i="1" s="1"/>
  <c r="AE125" i="1"/>
  <c r="AD171" i="1"/>
  <c r="AE227" i="1"/>
  <c r="AE25" i="1"/>
  <c r="AE71" i="1"/>
  <c r="AD303" i="1"/>
  <c r="AE113" i="1"/>
  <c r="AD182" i="1"/>
  <c r="T318" i="1"/>
  <c r="T360" i="1" s="1"/>
  <c r="AE159" i="1"/>
  <c r="AE85" i="1"/>
  <c r="AD281" i="1"/>
  <c r="AE116" i="1"/>
  <c r="AE217" i="1"/>
  <c r="AE269" i="1"/>
  <c r="AE296" i="1"/>
  <c r="AE76" i="1"/>
  <c r="AE14" i="1"/>
  <c r="AD138" i="1"/>
  <c r="AE62" i="1"/>
  <c r="AE44" i="1"/>
  <c r="AD181" i="1"/>
  <c r="AD147" i="1"/>
  <c r="AD354" i="1"/>
  <c r="AE234" i="1"/>
  <c r="AE120" i="1"/>
  <c r="T320" i="1"/>
  <c r="AE15" i="1"/>
  <c r="AE240" i="1"/>
  <c r="AD285" i="1"/>
  <c r="AE172" i="1"/>
  <c r="U318" i="2"/>
  <c r="U30" i="1"/>
  <c r="U318" i="1" s="1"/>
  <c r="U360" i="1" s="1"/>
  <c r="AD271" i="1"/>
  <c r="AE101" i="1"/>
  <c r="AE184" i="1"/>
  <c r="AE126" i="1"/>
  <c r="AD239" i="1"/>
  <c r="AE221" i="1"/>
  <c r="AE192" i="1"/>
  <c r="AE233" i="1"/>
  <c r="AE167" i="1"/>
  <c r="AE294" i="1"/>
  <c r="AE56" i="1"/>
  <c r="AE34" i="1"/>
  <c r="AE65" i="1"/>
  <c r="AE209" i="1"/>
  <c r="AE273" i="1"/>
  <c r="AE289" i="1"/>
  <c r="AD195" i="1"/>
  <c r="AE190" i="1"/>
  <c r="AD63" i="1"/>
  <c r="AE104" i="1"/>
  <c r="AE16" i="1"/>
  <c r="AE341" i="1" s="1"/>
  <c r="U317" i="2"/>
  <c r="U28" i="1"/>
  <c r="U317" i="1" s="1"/>
  <c r="U339" i="1" s="1"/>
  <c r="AE279" i="1"/>
  <c r="AD153" i="1"/>
  <c r="AE89" i="1"/>
  <c r="AE91" i="1"/>
  <c r="AE79" i="1"/>
  <c r="AD244" i="1"/>
  <c r="AE250" i="1"/>
  <c r="AD160" i="1"/>
  <c r="AE26" i="1"/>
  <c r="AE223" i="1"/>
  <c r="AD226" i="1"/>
  <c r="AE246" i="1"/>
  <c r="AE69" i="1"/>
  <c r="AD290" i="1"/>
  <c r="AD363" i="1" s="1"/>
  <c r="AE256" i="1"/>
  <c r="AE205" i="1"/>
  <c r="AE18" i="1"/>
  <c r="AE354" i="1" s="1"/>
  <c r="AD242" i="1"/>
  <c r="AE47" i="1"/>
  <c r="AE173" i="1"/>
  <c r="AE196" i="1"/>
  <c r="AD70" i="1"/>
  <c r="AE73" i="1"/>
  <c r="S325" i="2"/>
  <c r="AE53" i="1"/>
  <c r="AE96" i="1"/>
  <c r="AE67" i="1"/>
  <c r="AD142" i="1"/>
  <c r="AE99" i="1"/>
  <c r="AD136" i="1"/>
  <c r="AE105" i="1"/>
  <c r="AD252" i="1"/>
  <c r="AE286" i="1"/>
  <c r="AD135" i="1"/>
  <c r="U320" i="2"/>
  <c r="U118" i="1"/>
  <c r="U320" i="1" s="1"/>
  <c r="AE268" i="1"/>
  <c r="AE122" i="1"/>
  <c r="AE186" i="1"/>
  <c r="AE199" i="1"/>
  <c r="AE198" i="1"/>
  <c r="T321" i="2"/>
  <c r="T249" i="1"/>
  <c r="AE86" i="1"/>
  <c r="AE49" i="1"/>
  <c r="AE270" i="1"/>
  <c r="AE114" i="1"/>
  <c r="AE168" i="1"/>
  <c r="AE154" i="1"/>
  <c r="S369" i="1"/>
  <c r="S337" i="1"/>
  <c r="S357" i="1" s="1"/>
  <c r="AE243" i="1"/>
  <c r="AE260" i="1"/>
  <c r="AE10" i="1"/>
  <c r="AE229" i="1"/>
  <c r="AE248" i="1"/>
  <c r="AE131" i="1"/>
  <c r="AE166" i="1"/>
  <c r="AE187" i="1"/>
  <c r="AE174" i="1"/>
  <c r="AE302" i="1"/>
  <c r="AE253" i="1"/>
  <c r="AD277" i="1"/>
  <c r="AE257" i="1"/>
  <c r="U316" i="2"/>
  <c r="U19" i="1"/>
  <c r="AE259" i="1"/>
  <c r="AD145" i="1"/>
  <c r="AD143" i="1"/>
  <c r="AE13" i="1"/>
  <c r="AE255" i="1"/>
  <c r="U314" i="2"/>
  <c r="AE155" i="1"/>
  <c r="AE78" i="1"/>
  <c r="AE165" i="1"/>
  <c r="AD287" i="1"/>
  <c r="AE93" i="1"/>
  <c r="AE11" i="1"/>
  <c r="AE175" i="1"/>
  <c r="AE123" i="1"/>
  <c r="AE88" i="1"/>
  <c r="AE254" i="1"/>
  <c r="AE46" i="1"/>
  <c r="AE55" i="1"/>
  <c r="AE207" i="1"/>
  <c r="AD193" i="1"/>
  <c r="AE300" i="1"/>
  <c r="AE231" i="1"/>
  <c r="AE77" i="1"/>
  <c r="AE61" i="1"/>
  <c r="AD191" i="1"/>
  <c r="AE238" i="1"/>
  <c r="AE41" i="1"/>
  <c r="AE232" i="1"/>
  <c r="AE298" i="1"/>
  <c r="AD179" i="1"/>
  <c r="AE211" i="1"/>
  <c r="AE162" i="1"/>
  <c r="AD263" i="1"/>
  <c r="AD140" i="1"/>
  <c r="AE169" i="1"/>
  <c r="T319" i="1"/>
  <c r="AE112" i="1"/>
  <c r="AE170" i="1"/>
  <c r="AD283" i="1"/>
  <c r="AE185" i="1"/>
  <c r="AE52" i="1"/>
  <c r="AE40" i="1"/>
  <c r="AE152" i="1"/>
  <c r="AE31" i="1"/>
  <c r="AD158" i="1"/>
  <c r="AD208" i="1"/>
  <c r="AE59" i="1"/>
  <c r="BV4" i="1" l="1"/>
  <c r="BV4" i="16"/>
  <c r="CB373" i="1"/>
  <c r="CB5" i="1"/>
  <c r="AF11" i="1"/>
  <c r="AE277" i="1"/>
  <c r="AE281" i="1"/>
  <c r="AE158" i="1"/>
  <c r="AF185" i="1"/>
  <c r="AE140" i="1"/>
  <c r="AF300" i="1"/>
  <c r="AF46" i="1"/>
  <c r="AF78" i="1"/>
  <c r="AE287" i="1"/>
  <c r="AF255" i="1"/>
  <c r="AF257" i="1"/>
  <c r="AE142" i="1"/>
  <c r="AF53" i="1"/>
  <c r="AF294" i="1"/>
  <c r="AE285" i="1"/>
  <c r="AF296" i="1"/>
  <c r="AF159" i="1"/>
  <c r="AE141" i="1"/>
  <c r="AE283" i="1"/>
  <c r="AE179" i="1"/>
  <c r="AE193" i="1"/>
  <c r="AF254" i="1"/>
  <c r="AF175" i="1"/>
  <c r="AF259" i="1"/>
  <c r="AF166" i="1"/>
  <c r="AF198" i="1"/>
  <c r="AE136" i="1"/>
  <c r="S326" i="2"/>
  <c r="AF196" i="1"/>
  <c r="AE160" i="1"/>
  <c r="AF79" i="1"/>
  <c r="AF104" i="1"/>
  <c r="AF65" i="1"/>
  <c r="AF192" i="1"/>
  <c r="AF184" i="1"/>
  <c r="AF116" i="1"/>
  <c r="AE228" i="1"/>
  <c r="AF275" i="1"/>
  <c r="AF129" i="1"/>
  <c r="AF201" i="1"/>
  <c r="AF81" i="1"/>
  <c r="AF218" i="1"/>
  <c r="AF83" i="1"/>
  <c r="AF29" i="1"/>
  <c r="V315" i="2"/>
  <c r="V8" i="1"/>
  <c r="AE299" i="1"/>
  <c r="AE355" i="1"/>
  <c r="AF224" i="1"/>
  <c r="AE183" i="1"/>
  <c r="AF280" i="1"/>
  <c r="AE258" i="1"/>
  <c r="AF21" i="1"/>
  <c r="AF346" i="1" s="1"/>
  <c r="AF295" i="1"/>
  <c r="AE127" i="1"/>
  <c r="AF148" i="1"/>
  <c r="AF219" i="1"/>
  <c r="V314" i="2"/>
  <c r="AF59" i="1"/>
  <c r="AF31" i="1"/>
  <c r="AF52" i="1"/>
  <c r="AE263" i="1"/>
  <c r="AF77" i="1"/>
  <c r="AF155" i="1"/>
  <c r="AF13" i="1"/>
  <c r="AF229" i="1"/>
  <c r="AF243" i="1"/>
  <c r="AF114" i="1"/>
  <c r="AF86" i="1"/>
  <c r="AF268" i="1"/>
  <c r="AF286" i="1"/>
  <c r="AF18" i="1"/>
  <c r="AE290" i="1"/>
  <c r="AF279" i="1"/>
  <c r="AF172" i="1"/>
  <c r="AF234" i="1"/>
  <c r="AE181" i="1"/>
  <c r="AE138" i="1"/>
  <c r="AF71" i="1"/>
  <c r="AE171" i="1"/>
  <c r="AF194" i="1"/>
  <c r="AF222" i="1"/>
  <c r="AF23" i="1"/>
  <c r="S365" i="1"/>
  <c r="S367" i="1" s="1"/>
  <c r="AF17" i="1"/>
  <c r="AF42" i="1"/>
  <c r="AE247" i="1"/>
  <c r="AF266" i="1"/>
  <c r="AF214" i="1"/>
  <c r="AF178" i="1"/>
  <c r="AE151" i="1"/>
  <c r="AE133" i="1"/>
  <c r="AF301" i="1"/>
  <c r="AF43" i="1"/>
  <c r="AE314" i="1"/>
  <c r="AE331" i="1" s="1"/>
  <c r="AF230" i="1"/>
  <c r="AF212" i="1"/>
  <c r="AE95" i="1"/>
  <c r="AF72" i="1"/>
  <c r="AF45" i="1"/>
  <c r="AF170" i="1"/>
  <c r="U316" i="1"/>
  <c r="AF91" i="1"/>
  <c r="AF101" i="1"/>
  <c r="AE64" i="1"/>
  <c r="AF164" i="1"/>
  <c r="AF150" i="1"/>
  <c r="T313" i="1"/>
  <c r="T310" i="1"/>
  <c r="AF84" i="1"/>
  <c r="AE235" i="1"/>
  <c r="S326" i="1"/>
  <c r="AF51" i="1"/>
  <c r="AF216" i="1"/>
  <c r="AF225" i="1"/>
  <c r="AF9" i="1"/>
  <c r="AF48" i="1"/>
  <c r="AF124" i="1"/>
  <c r="AF58" i="1"/>
  <c r="AF278" i="1"/>
  <c r="AF10" i="1"/>
  <c r="AF270" i="1"/>
  <c r="T321" i="1"/>
  <c r="T330" i="1" s="1"/>
  <c r="AF69" i="1"/>
  <c r="AE63" i="1"/>
  <c r="AF34" i="1"/>
  <c r="AF25" i="1"/>
  <c r="AF220" i="1"/>
  <c r="V324" i="2"/>
  <c r="V282" i="1"/>
  <c r="V324" i="1" s="1"/>
  <c r="AE350" i="1"/>
  <c r="AF276" i="1"/>
  <c r="AF251" i="1"/>
  <c r="AE188" i="1"/>
  <c r="AE68" i="1"/>
  <c r="AF22" i="1"/>
  <c r="AF203" i="1"/>
  <c r="AF37" i="1"/>
  <c r="AF107" i="1"/>
  <c r="AE144" i="1"/>
  <c r="AF274" i="1"/>
  <c r="AD355" i="1"/>
  <c r="AF202" i="1"/>
  <c r="AF176" i="1"/>
  <c r="AE177" i="1"/>
  <c r="AF197" i="1"/>
  <c r="AF111" i="1"/>
  <c r="AF80" i="1"/>
  <c r="AF119" i="1"/>
  <c r="AF73" i="1"/>
  <c r="AF221" i="1"/>
  <c r="AF162" i="1"/>
  <c r="AF298" i="1"/>
  <c r="AF231" i="1"/>
  <c r="AF207" i="1"/>
  <c r="AF55" i="1"/>
  <c r="AE143" i="1"/>
  <c r="V316" i="2"/>
  <c r="V19" i="1"/>
  <c r="V316" i="1" s="1"/>
  <c r="AF131" i="1"/>
  <c r="AF173" i="1"/>
  <c r="AE349" i="1"/>
  <c r="AF250" i="1"/>
  <c r="V317" i="2"/>
  <c r="V28" i="1"/>
  <c r="V317" i="1" s="1"/>
  <c r="V339" i="1" s="1"/>
  <c r="AF167" i="1"/>
  <c r="AF14" i="1"/>
  <c r="AF269" i="1"/>
  <c r="AE182" i="1"/>
  <c r="AF125" i="1"/>
  <c r="AE241" i="1"/>
  <c r="U313" i="2"/>
  <c r="U310" i="2"/>
  <c r="U6" i="1"/>
  <c r="AE265" i="1"/>
  <c r="AE208" i="1"/>
  <c r="AF152" i="1"/>
  <c r="AF169" i="1"/>
  <c r="AE191" i="1"/>
  <c r="AF253" i="1"/>
  <c r="U321" i="2"/>
  <c r="U249" i="1"/>
  <c r="U321" i="1" s="1"/>
  <c r="U330" i="1" s="1"/>
  <c r="AF186" i="1"/>
  <c r="V320" i="2"/>
  <c r="V118" i="1"/>
  <c r="V320" i="1" s="1"/>
  <c r="AE252" i="1"/>
  <c r="AF99" i="1"/>
  <c r="AF96" i="1"/>
  <c r="AE70" i="1"/>
  <c r="AF205" i="1"/>
  <c r="AF26" i="1"/>
  <c r="AF349" i="1" s="1"/>
  <c r="AF89" i="1"/>
  <c r="AF273" i="1"/>
  <c r="AE239" i="1"/>
  <c r="AE271" i="1"/>
  <c r="AF44" i="1"/>
  <c r="AF85" i="1"/>
  <c r="V322" i="2"/>
  <c r="V262" i="1"/>
  <c r="V322" i="1" s="1"/>
  <c r="AF215" i="1"/>
  <c r="AE284" i="1"/>
  <c r="AF115" i="1"/>
  <c r="AF27" i="1"/>
  <c r="AF350" i="1" s="1"/>
  <c r="AF92" i="1"/>
  <c r="AE291" i="1"/>
  <c r="AF200" i="1"/>
  <c r="AF57" i="1"/>
  <c r="AE213" i="1"/>
  <c r="AF90" i="1"/>
  <c r="AE180" i="1"/>
  <c r="AF103" i="1"/>
  <c r="AF74" i="1"/>
  <c r="AF204" i="1"/>
  <c r="AF108" i="1"/>
  <c r="AF24" i="1"/>
  <c r="AF238" i="1"/>
  <c r="AF223" i="1"/>
  <c r="AF240" i="1"/>
  <c r="AF112" i="1"/>
  <c r="AF232" i="1"/>
  <c r="AF123" i="1"/>
  <c r="AF93" i="1"/>
  <c r="AE145" i="1"/>
  <c r="AF187" i="1"/>
  <c r="AF248" i="1"/>
  <c r="AF47" i="1"/>
  <c r="AF246" i="1"/>
  <c r="AF190" i="1"/>
  <c r="AF56" i="1"/>
  <c r="AF15" i="1"/>
  <c r="AF120" i="1"/>
  <c r="AF76" i="1"/>
  <c r="AF113" i="1"/>
  <c r="V323" i="2"/>
  <c r="V288" i="1"/>
  <c r="AE97" i="1"/>
  <c r="AF100" i="1"/>
  <c r="T325" i="2"/>
  <c r="AE156" i="1"/>
  <c r="AF102" i="1"/>
  <c r="AE161" i="1"/>
  <c r="AE128" i="1"/>
  <c r="AF272" i="1"/>
  <c r="AF130" i="1"/>
  <c r="AF32" i="1"/>
  <c r="AF39" i="1"/>
  <c r="V319" i="2"/>
  <c r="V33" i="1"/>
  <c r="V319" i="1" s="1"/>
  <c r="AE264" i="1"/>
  <c r="AF36" i="1"/>
  <c r="AF88" i="1"/>
  <c r="AF165" i="1"/>
  <c r="AF174" i="1"/>
  <c r="AF199" i="1"/>
  <c r="AF289" i="1"/>
  <c r="AF61" i="1"/>
  <c r="AF260" i="1"/>
  <c r="AF154" i="1"/>
  <c r="AF168" i="1"/>
  <c r="AF49" i="1"/>
  <c r="AF122" i="1"/>
  <c r="AF105" i="1"/>
  <c r="AF256" i="1"/>
  <c r="AE244" i="1"/>
  <c r="AF16" i="1"/>
  <c r="AF209" i="1"/>
  <c r="AF233" i="1"/>
  <c r="AF126" i="1"/>
  <c r="V318" i="2"/>
  <c r="V30" i="1"/>
  <c r="V318" i="1" s="1"/>
  <c r="V360" i="1" s="1"/>
  <c r="AF62" i="1"/>
  <c r="AF217" i="1"/>
  <c r="AF227" i="1"/>
  <c r="AF163" i="1"/>
  <c r="AE245" i="1"/>
  <c r="AF117" i="1"/>
  <c r="AE210" i="1"/>
  <c r="AE60" i="1"/>
  <c r="AE134" i="1"/>
  <c r="AE345" i="1"/>
  <c r="AE347" i="1" s="1"/>
  <c r="AE137" i="1"/>
  <c r="AF206" i="1"/>
  <c r="AE146" i="1"/>
  <c r="AF189" i="1"/>
  <c r="AF109" i="1"/>
  <c r="AF98" i="1"/>
  <c r="AE297" i="1"/>
  <c r="AF82" i="1"/>
  <c r="AF50" i="1"/>
  <c r="AF106" i="1"/>
  <c r="AF54" i="1"/>
  <c r="AF75" i="1"/>
  <c r="AF38" i="1"/>
  <c r="AF35" i="1"/>
  <c r="AF121" i="1"/>
  <c r="AF67" i="1"/>
  <c r="AE139" i="1"/>
  <c r="AF211" i="1"/>
  <c r="AF40" i="1"/>
  <c r="AF41" i="1"/>
  <c r="AF302" i="1"/>
  <c r="AE135" i="1"/>
  <c r="AE242" i="1"/>
  <c r="AE226" i="1"/>
  <c r="AE153" i="1"/>
  <c r="AE195" i="1"/>
  <c r="AE147" i="1"/>
  <c r="AE303" i="1"/>
  <c r="AE149" i="1"/>
  <c r="AF157" i="1"/>
  <c r="AF261" i="1"/>
  <c r="AF110" i="1"/>
  <c r="U342" i="1"/>
  <c r="U343" i="1" s="1"/>
  <c r="U315" i="1"/>
  <c r="AE237" i="1"/>
  <c r="AF20" i="1"/>
  <c r="AF345" i="1" s="1"/>
  <c r="AF347" i="1" s="1"/>
  <c r="AF236" i="1"/>
  <c r="AF267" i="1"/>
  <c r="AF293" i="1"/>
  <c r="AE292" i="1"/>
  <c r="AF94" i="1"/>
  <c r="AF87" i="1"/>
  <c r="AF12" i="1"/>
  <c r="AE351" i="1" l="1"/>
  <c r="AE363" i="1"/>
  <c r="U369" i="1"/>
  <c r="U337" i="1"/>
  <c r="U357" i="1" s="1"/>
  <c r="T369" i="1"/>
  <c r="T337" i="1"/>
  <c r="T357" i="1" s="1"/>
  <c r="T365" i="1" s="1"/>
  <c r="T367" i="1" s="1"/>
  <c r="AG106" i="1"/>
  <c r="AG206" i="1"/>
  <c r="AG94" i="1"/>
  <c r="AF147" i="1"/>
  <c r="AG174" i="1"/>
  <c r="AG302" i="1"/>
  <c r="AG121" i="1"/>
  <c r="AG54" i="1"/>
  <c r="AG189" i="1"/>
  <c r="AF210" i="1"/>
  <c r="W318" i="2"/>
  <c r="W30" i="1"/>
  <c r="W318" i="1" s="1"/>
  <c r="W360" i="1" s="1"/>
  <c r="AG269" i="1"/>
  <c r="AG22" i="1"/>
  <c r="AG12" i="1"/>
  <c r="AF292" i="1"/>
  <c r="AG236" i="1"/>
  <c r="AF195" i="1"/>
  <c r="AG35" i="1"/>
  <c r="AF297" i="1"/>
  <c r="AF146" i="1"/>
  <c r="AF134" i="1"/>
  <c r="AG117" i="1"/>
  <c r="AF341" i="1"/>
  <c r="AG105" i="1"/>
  <c r="AG289" i="1"/>
  <c r="AF161" i="1"/>
  <c r="AG100" i="1"/>
  <c r="AG200" i="1"/>
  <c r="AG215" i="1"/>
  <c r="AG44" i="1"/>
  <c r="AF239" i="1"/>
  <c r="AG14" i="1"/>
  <c r="AG207" i="1"/>
  <c r="AG119" i="1"/>
  <c r="AG197" i="1"/>
  <c r="AG220" i="1"/>
  <c r="AF235" i="1"/>
  <c r="AG164" i="1"/>
  <c r="AG214" i="1"/>
  <c r="AF353" i="1"/>
  <c r="AG172" i="1"/>
  <c r="AF290" i="1"/>
  <c r="AG268" i="1"/>
  <c r="AG229" i="1"/>
  <c r="AG77" i="1"/>
  <c r="AG148" i="1"/>
  <c r="AF183" i="1"/>
  <c r="V315" i="1"/>
  <c r="V342" i="1"/>
  <c r="V343" i="1" s="1"/>
  <c r="AG104" i="1"/>
  <c r="AG196" i="1"/>
  <c r="AG294" i="1"/>
  <c r="AF140" i="1"/>
  <c r="AG16" i="1"/>
  <c r="AG341" i="1" s="1"/>
  <c r="AG154" i="1"/>
  <c r="AG39" i="1"/>
  <c r="AG130" i="1"/>
  <c r="AG246" i="1"/>
  <c r="AG187" i="1"/>
  <c r="AG123" i="1"/>
  <c r="AG240" i="1"/>
  <c r="AG24" i="1"/>
  <c r="AG205" i="1"/>
  <c r="AG99" i="1"/>
  <c r="AG186" i="1"/>
  <c r="AG152" i="1"/>
  <c r="U313" i="1"/>
  <c r="U325" i="1" s="1"/>
  <c r="U310" i="1"/>
  <c r="AG125" i="1"/>
  <c r="AG37" i="1"/>
  <c r="AF68" i="1"/>
  <c r="AG276" i="1"/>
  <c r="AG69" i="1"/>
  <c r="AG48" i="1"/>
  <c r="AG216" i="1"/>
  <c r="AF133" i="1"/>
  <c r="AG17" i="1"/>
  <c r="AG353" i="1" s="1"/>
  <c r="AG59" i="1"/>
  <c r="AF258" i="1"/>
  <c r="W315" i="2"/>
  <c r="W8" i="1"/>
  <c r="AG218" i="1"/>
  <c r="AG275" i="1"/>
  <c r="AG184" i="1"/>
  <c r="AG159" i="1"/>
  <c r="AG257" i="1"/>
  <c r="AG78" i="1"/>
  <c r="AF277" i="1"/>
  <c r="AF139" i="1"/>
  <c r="AG217" i="1"/>
  <c r="AG98" i="1"/>
  <c r="AG88" i="1"/>
  <c r="AF97" i="1"/>
  <c r="AG76" i="1"/>
  <c r="AG103" i="1"/>
  <c r="V313" i="2"/>
  <c r="V310" i="2"/>
  <c r="V6" i="1"/>
  <c r="AG167" i="1"/>
  <c r="AG231" i="1"/>
  <c r="AG221" i="1"/>
  <c r="AF177" i="1"/>
  <c r="AG278" i="1"/>
  <c r="AF314" i="1"/>
  <c r="AF331" i="1" s="1"/>
  <c r="AG84" i="1"/>
  <c r="AF64" i="1"/>
  <c r="AG72" i="1"/>
  <c r="AG230" i="1"/>
  <c r="AG266" i="1"/>
  <c r="AF138" i="1"/>
  <c r="AF354" i="1"/>
  <c r="AG86" i="1"/>
  <c r="W314" i="2"/>
  <c r="AF127" i="1"/>
  <c r="AG224" i="1"/>
  <c r="AG79" i="1"/>
  <c r="AG175" i="1"/>
  <c r="AF179" i="1"/>
  <c r="AG53" i="1"/>
  <c r="AG185" i="1"/>
  <c r="AF291" i="1"/>
  <c r="AF363" i="1" s="1"/>
  <c r="AG115" i="1"/>
  <c r="AG273" i="1"/>
  <c r="AG87" i="1"/>
  <c r="AG293" i="1"/>
  <c r="AG110" i="1"/>
  <c r="AF303" i="1"/>
  <c r="AF135" i="1"/>
  <c r="AG67" i="1"/>
  <c r="AG50" i="1"/>
  <c r="AG62" i="1"/>
  <c r="AF244" i="1"/>
  <c r="AG260" i="1"/>
  <c r="AF264" i="1"/>
  <c r="AG272" i="1"/>
  <c r="AG102" i="1"/>
  <c r="V323" i="1"/>
  <c r="AG56" i="1"/>
  <c r="AG47" i="1"/>
  <c r="AG223" i="1"/>
  <c r="AG108" i="1"/>
  <c r="AF213" i="1"/>
  <c r="W322" i="2"/>
  <c r="W262" i="1"/>
  <c r="W322" i="1" s="1"/>
  <c r="AF252" i="1"/>
  <c r="V321" i="2"/>
  <c r="V249" i="1"/>
  <c r="V321" i="1" s="1"/>
  <c r="AF208" i="1"/>
  <c r="AF182" i="1"/>
  <c r="AG173" i="1"/>
  <c r="AF143" i="1"/>
  <c r="AG80" i="1"/>
  <c r="AG274" i="1"/>
  <c r="AG25" i="1"/>
  <c r="AG9" i="1"/>
  <c r="AG51" i="1"/>
  <c r="AG194" i="1"/>
  <c r="AG18" i="1"/>
  <c r="AG354" i="1" s="1"/>
  <c r="AG13" i="1"/>
  <c r="AF263" i="1"/>
  <c r="AG81" i="1"/>
  <c r="AF228" i="1"/>
  <c r="AG166" i="1"/>
  <c r="AG255" i="1"/>
  <c r="AG46" i="1"/>
  <c r="AF149" i="1"/>
  <c r="AF245" i="1"/>
  <c r="AF237" i="1"/>
  <c r="AG40" i="1"/>
  <c r="AG75" i="1"/>
  <c r="AG109" i="1"/>
  <c r="AF137" i="1"/>
  <c r="AG163" i="1"/>
  <c r="AG233" i="1"/>
  <c r="AG49" i="1"/>
  <c r="AG32" i="1"/>
  <c r="W323" i="2"/>
  <c r="W288" i="1"/>
  <c r="W323" i="1" s="1"/>
  <c r="AG120" i="1"/>
  <c r="AF145" i="1"/>
  <c r="AG232" i="1"/>
  <c r="AG92" i="1"/>
  <c r="AG89" i="1"/>
  <c r="AF70" i="1"/>
  <c r="U325" i="2"/>
  <c r="W317" i="2"/>
  <c r="W28" i="1"/>
  <c r="W317" i="1" s="1"/>
  <c r="W339" i="1" s="1"/>
  <c r="AG298" i="1"/>
  <c r="AG176" i="1"/>
  <c r="AG203" i="1"/>
  <c r="AF188" i="1"/>
  <c r="AG58" i="1"/>
  <c r="T325" i="1"/>
  <c r="AG170" i="1"/>
  <c r="AF151" i="1"/>
  <c r="AF181" i="1"/>
  <c r="AG114" i="1"/>
  <c r="AG295" i="1"/>
  <c r="AG280" i="1"/>
  <c r="AG29" i="1"/>
  <c r="AG192" i="1"/>
  <c r="AF283" i="1"/>
  <c r="AG296" i="1"/>
  <c r="AF142" i="1"/>
  <c r="AG41" i="1"/>
  <c r="AG38" i="1"/>
  <c r="AG267" i="1"/>
  <c r="AF128" i="1"/>
  <c r="AG190" i="1"/>
  <c r="AG204" i="1"/>
  <c r="AG57" i="1"/>
  <c r="AF271" i="1"/>
  <c r="W320" i="2"/>
  <c r="W118" i="1"/>
  <c r="W320" i="1" s="1"/>
  <c r="AF191" i="1"/>
  <c r="AG131" i="1"/>
  <c r="AG73" i="1"/>
  <c r="AG111" i="1"/>
  <c r="AF144" i="1"/>
  <c r="W324" i="2"/>
  <c r="W282" i="1"/>
  <c r="W324" i="1" s="1"/>
  <c r="AG34" i="1"/>
  <c r="AG270" i="1"/>
  <c r="AG101" i="1"/>
  <c r="AF95" i="1"/>
  <c r="AG43" i="1"/>
  <c r="AF247" i="1"/>
  <c r="AG23" i="1"/>
  <c r="AF171" i="1"/>
  <c r="AG155" i="1"/>
  <c r="AG52" i="1"/>
  <c r="AG201" i="1"/>
  <c r="AG116" i="1"/>
  <c r="AF160" i="1"/>
  <c r="AF136" i="1"/>
  <c r="AG254" i="1"/>
  <c r="AG300" i="1"/>
  <c r="AF158" i="1"/>
  <c r="AG11" i="1"/>
  <c r="AG126" i="1"/>
  <c r="AG20" i="1"/>
  <c r="AG345" i="1" s="1"/>
  <c r="AG122" i="1"/>
  <c r="AF226" i="1"/>
  <c r="AG256" i="1"/>
  <c r="AG61" i="1"/>
  <c r="AF156" i="1"/>
  <c r="AG15" i="1"/>
  <c r="AG27" i="1"/>
  <c r="AG350" i="1" s="1"/>
  <c r="AG55" i="1"/>
  <c r="AG150" i="1"/>
  <c r="AG178" i="1"/>
  <c r="AG234" i="1"/>
  <c r="AG279" i="1"/>
  <c r="AG286" i="1"/>
  <c r="AG243" i="1"/>
  <c r="AG219" i="1"/>
  <c r="AG21" i="1"/>
  <c r="AG65" i="1"/>
  <c r="AG259" i="1"/>
  <c r="AF285" i="1"/>
  <c r="AF287" i="1"/>
  <c r="AF153" i="1"/>
  <c r="AF60" i="1"/>
  <c r="AG199" i="1"/>
  <c r="AG261" i="1"/>
  <c r="AF180" i="1"/>
  <c r="AG211" i="1"/>
  <c r="AG82" i="1"/>
  <c r="W319" i="2"/>
  <c r="W33" i="1"/>
  <c r="W319" i="1" s="1"/>
  <c r="T326" i="2"/>
  <c r="AG238" i="1"/>
  <c r="AF284" i="1"/>
  <c r="AG85" i="1"/>
  <c r="AF351" i="1"/>
  <c r="AG253" i="1"/>
  <c r="AF241" i="1"/>
  <c r="AG124" i="1"/>
  <c r="AG157" i="1"/>
  <c r="AF242" i="1"/>
  <c r="AG227" i="1"/>
  <c r="AG209" i="1"/>
  <c r="AG168" i="1"/>
  <c r="AG165" i="1"/>
  <c r="AG36" i="1"/>
  <c r="AG113" i="1"/>
  <c r="AG248" i="1"/>
  <c r="AG93" i="1"/>
  <c r="AG112" i="1"/>
  <c r="AG74" i="1"/>
  <c r="AG90" i="1"/>
  <c r="AG26" i="1"/>
  <c r="AG349" i="1" s="1"/>
  <c r="AG96" i="1"/>
  <c r="AG169" i="1"/>
  <c r="AF265" i="1"/>
  <c r="AG250" i="1"/>
  <c r="W316" i="2"/>
  <c r="W19" i="1"/>
  <c r="W316" i="1" s="1"/>
  <c r="AG162" i="1"/>
  <c r="AG202" i="1"/>
  <c r="AG107" i="1"/>
  <c r="AG251" i="1"/>
  <c r="AF63" i="1"/>
  <c r="AG10" i="1"/>
  <c r="AG225" i="1"/>
  <c r="AG91" i="1"/>
  <c r="AG45" i="1"/>
  <c r="AG212" i="1"/>
  <c r="AG301" i="1"/>
  <c r="AG42" i="1"/>
  <c r="AG222" i="1"/>
  <c r="AG71" i="1"/>
  <c r="AG31" i="1"/>
  <c r="AF299" i="1"/>
  <c r="AG83" i="1"/>
  <c r="AG129" i="1"/>
  <c r="AG198" i="1"/>
  <c r="AF193" i="1"/>
  <c r="AF141" i="1"/>
  <c r="AF281" i="1"/>
  <c r="U365" i="1" l="1"/>
  <c r="U367" i="1" s="1"/>
  <c r="V330" i="1"/>
  <c r="V369" i="1" s="1"/>
  <c r="AF355" i="1"/>
  <c r="AH26" i="1"/>
  <c r="AH349" i="1" s="1"/>
  <c r="AG242" i="1"/>
  <c r="AG60" i="1"/>
  <c r="AH286" i="1"/>
  <c r="AH254" i="1"/>
  <c r="AH101" i="1"/>
  <c r="AH192" i="1"/>
  <c r="T326" i="1"/>
  <c r="AH45" i="1"/>
  <c r="AG141" i="1"/>
  <c r="AH31" i="1"/>
  <c r="AH202" i="1"/>
  <c r="AH96" i="1"/>
  <c r="AG241" i="1"/>
  <c r="AH199" i="1"/>
  <c r="AH243" i="1"/>
  <c r="AH27" i="1"/>
  <c r="AH350" i="1" s="1"/>
  <c r="AH61" i="1"/>
  <c r="AH300" i="1"/>
  <c r="AH116" i="1"/>
  <c r="AG171" i="1"/>
  <c r="X324" i="2"/>
  <c r="X282" i="1"/>
  <c r="X324" i="1" s="1"/>
  <c r="AH190" i="1"/>
  <c r="AH91" i="1"/>
  <c r="AG63" i="1"/>
  <c r="AG351" i="1"/>
  <c r="AH112" i="1"/>
  <c r="AH168" i="1"/>
  <c r="AH238" i="1"/>
  <c r="AH65" i="1"/>
  <c r="AH131" i="1"/>
  <c r="AG271" i="1"/>
  <c r="AH41" i="1"/>
  <c r="AH295" i="1"/>
  <c r="AH170" i="1"/>
  <c r="AH203" i="1"/>
  <c r="AH120" i="1"/>
  <c r="AH81" i="1"/>
  <c r="AH194" i="1"/>
  <c r="AH25" i="1"/>
  <c r="AH173" i="1"/>
  <c r="AH47" i="1"/>
  <c r="AH175" i="1"/>
  <c r="AH59" i="1"/>
  <c r="AH24" i="1"/>
  <c r="AH187" i="1"/>
  <c r="AG183" i="1"/>
  <c r="AG235" i="1"/>
  <c r="AG297" i="1"/>
  <c r="AG292" i="1"/>
  <c r="AH54" i="1"/>
  <c r="AH106" i="1"/>
  <c r="AH301" i="1"/>
  <c r="AG346" i="1"/>
  <c r="AH201" i="1"/>
  <c r="AG128" i="1"/>
  <c r="AH233" i="1"/>
  <c r="AH272" i="1"/>
  <c r="AH185" i="1"/>
  <c r="AH266" i="1"/>
  <c r="AH84" i="1"/>
  <c r="AH221" i="1"/>
  <c r="V325" i="2"/>
  <c r="AH217" i="1"/>
  <c r="AH257" i="1"/>
  <c r="AH218" i="1"/>
  <c r="AG355" i="1"/>
  <c r="AH48" i="1"/>
  <c r="AH37" i="1"/>
  <c r="AH186" i="1"/>
  <c r="AH154" i="1"/>
  <c r="AH268" i="1"/>
  <c r="AH207" i="1"/>
  <c r="AH44" i="1"/>
  <c r="AG161" i="1"/>
  <c r="X318" i="2"/>
  <c r="X30" i="1"/>
  <c r="X318" i="1" s="1"/>
  <c r="X360" i="1" s="1"/>
  <c r="AG193" i="1"/>
  <c r="AH162" i="1"/>
  <c r="AH253" i="1"/>
  <c r="AH211" i="1"/>
  <c r="AH178" i="1"/>
  <c r="AH23" i="1"/>
  <c r="AG245" i="1"/>
  <c r="W321" i="2"/>
  <c r="W249" i="1"/>
  <c r="W321" i="1" s="1"/>
  <c r="W330" i="1" s="1"/>
  <c r="AH62" i="1"/>
  <c r="AH71" i="1"/>
  <c r="AH251" i="1"/>
  <c r="AG265" i="1"/>
  <c r="AH36" i="1"/>
  <c r="AH209" i="1"/>
  <c r="AG285" i="1"/>
  <c r="AH21" i="1"/>
  <c r="AH346" i="1" s="1"/>
  <c r="AH15" i="1"/>
  <c r="AG144" i="1"/>
  <c r="AG191" i="1"/>
  <c r="AG142" i="1"/>
  <c r="AH114" i="1"/>
  <c r="AH176" i="1"/>
  <c r="U326" i="2"/>
  <c r="X323" i="2"/>
  <c r="X288" i="1"/>
  <c r="X323" i="1" s="1"/>
  <c r="AH166" i="1"/>
  <c r="AG263" i="1"/>
  <c r="AH274" i="1"/>
  <c r="AG182" i="1"/>
  <c r="AG213" i="1"/>
  <c r="AH56" i="1"/>
  <c r="AH273" i="1"/>
  <c r="AH79" i="1"/>
  <c r="AH86" i="1"/>
  <c r="AG97" i="1"/>
  <c r="W315" i="1"/>
  <c r="W342" i="1"/>
  <c r="W343" i="1" s="1"/>
  <c r="AH17" i="1"/>
  <c r="AH240" i="1"/>
  <c r="AH246" i="1"/>
  <c r="AH196" i="1"/>
  <c r="AH214" i="1"/>
  <c r="AH220" i="1"/>
  <c r="AH117" i="1"/>
  <c r="AH35" i="1"/>
  <c r="AH12" i="1"/>
  <c r="AH121" i="1"/>
  <c r="AG147" i="1"/>
  <c r="AG153" i="1"/>
  <c r="AH11" i="1"/>
  <c r="AH52" i="1"/>
  <c r="AH270" i="1"/>
  <c r="AH267" i="1"/>
  <c r="AH163" i="1"/>
  <c r="AG149" i="1"/>
  <c r="AG264" i="1"/>
  <c r="AH50" i="1"/>
  <c r="AH110" i="1"/>
  <c r="AH53" i="1"/>
  <c r="AH230" i="1"/>
  <c r="AH231" i="1"/>
  <c r="AG139" i="1"/>
  <c r="AH159" i="1"/>
  <c r="X315" i="2"/>
  <c r="X8" i="1"/>
  <c r="AH69" i="1"/>
  <c r="AH125" i="1"/>
  <c r="AH16" i="1"/>
  <c r="AH341" i="1" s="1"/>
  <c r="AH148" i="1"/>
  <c r="AG290" i="1"/>
  <c r="AH215" i="1"/>
  <c r="AH289" i="1"/>
  <c r="AH126" i="1"/>
  <c r="AH75" i="1"/>
  <c r="AG303" i="1"/>
  <c r="AH198" i="1"/>
  <c r="AH212" i="1"/>
  <c r="AH90" i="1"/>
  <c r="AH93" i="1"/>
  <c r="AG180" i="1"/>
  <c r="AH279" i="1"/>
  <c r="AG136" i="1"/>
  <c r="AH57" i="1"/>
  <c r="AH232" i="1"/>
  <c r="AH169" i="1"/>
  <c r="AH165" i="1"/>
  <c r="AH227" i="1"/>
  <c r="AH85" i="1"/>
  <c r="X319" i="2"/>
  <c r="X33" i="1"/>
  <c r="X319" i="1" s="1"/>
  <c r="AH111" i="1"/>
  <c r="AH296" i="1"/>
  <c r="AH29" i="1"/>
  <c r="AG181" i="1"/>
  <c r="AH58" i="1"/>
  <c r="AG70" i="1"/>
  <c r="AH40" i="1"/>
  <c r="AH13" i="1"/>
  <c r="AH51" i="1"/>
  <c r="AH80" i="1"/>
  <c r="AH108" i="1"/>
  <c r="AH115" i="1"/>
  <c r="AH224" i="1"/>
  <c r="AH278" i="1"/>
  <c r="AH99" i="1"/>
  <c r="AH104" i="1"/>
  <c r="AH197" i="1"/>
  <c r="AH14" i="1"/>
  <c r="AG134" i="1"/>
  <c r="AG195" i="1"/>
  <c r="AG210" i="1"/>
  <c r="AH302" i="1"/>
  <c r="AH94" i="1"/>
  <c r="AG299" i="1"/>
  <c r="AH225" i="1"/>
  <c r="X316" i="2"/>
  <c r="X19" i="1"/>
  <c r="X316" i="1" s="1"/>
  <c r="AH157" i="1"/>
  <c r="AH150" i="1"/>
  <c r="AG226" i="1"/>
  <c r="AG247" i="1"/>
  <c r="AG281" i="1"/>
  <c r="AH222" i="1"/>
  <c r="AH107" i="1"/>
  <c r="AH248" i="1"/>
  <c r="AH124" i="1"/>
  <c r="AH261" i="1"/>
  <c r="AH219" i="1"/>
  <c r="AH55" i="1"/>
  <c r="AG156" i="1"/>
  <c r="AH122" i="1"/>
  <c r="AG158" i="1"/>
  <c r="AG160" i="1"/>
  <c r="AH155" i="1"/>
  <c r="AH43" i="1"/>
  <c r="AH34" i="1"/>
  <c r="X320" i="2"/>
  <c r="X118" i="1"/>
  <c r="X320" i="1" s="1"/>
  <c r="AH204" i="1"/>
  <c r="AH38" i="1"/>
  <c r="AH298" i="1"/>
  <c r="AG145" i="1"/>
  <c r="AH32" i="1"/>
  <c r="AG137" i="1"/>
  <c r="AH46" i="1"/>
  <c r="AG228" i="1"/>
  <c r="AG314" i="1"/>
  <c r="AG331" i="1" s="1"/>
  <c r="AG252" i="1"/>
  <c r="AH260" i="1"/>
  <c r="AH67" i="1"/>
  <c r="AH293" i="1"/>
  <c r="AG179" i="1"/>
  <c r="AH72" i="1"/>
  <c r="AH167" i="1"/>
  <c r="AH103" i="1"/>
  <c r="AH88" i="1"/>
  <c r="AG277" i="1"/>
  <c r="AH184" i="1"/>
  <c r="AG133" i="1"/>
  <c r="AH276" i="1"/>
  <c r="U326" i="1"/>
  <c r="AH123" i="1"/>
  <c r="AH130" i="1"/>
  <c r="AG140" i="1"/>
  <c r="AH77" i="1"/>
  <c r="AH172" i="1"/>
  <c r="AH200" i="1"/>
  <c r="AH105" i="1"/>
  <c r="AH22" i="1"/>
  <c r="AH256" i="1"/>
  <c r="AH10" i="1"/>
  <c r="AH250" i="1"/>
  <c r="AH74" i="1"/>
  <c r="AG284" i="1"/>
  <c r="AG287" i="1"/>
  <c r="AH259" i="1"/>
  <c r="AH234" i="1"/>
  <c r="AG347" i="1"/>
  <c r="AH73" i="1"/>
  <c r="AG283" i="1"/>
  <c r="AH280" i="1"/>
  <c r="AG151" i="1"/>
  <c r="AG188" i="1"/>
  <c r="AH89" i="1"/>
  <c r="AG237" i="1"/>
  <c r="AH18" i="1"/>
  <c r="AH9" i="1"/>
  <c r="AG143" i="1"/>
  <c r="AG208" i="1"/>
  <c r="AH223" i="1"/>
  <c r="AG127" i="1"/>
  <c r="AG138" i="1"/>
  <c r="V313" i="1"/>
  <c r="V325" i="1" s="1"/>
  <c r="V310" i="1"/>
  <c r="AG258" i="1"/>
  <c r="AH205" i="1"/>
  <c r="AH164" i="1"/>
  <c r="AH119" i="1"/>
  <c r="AG239" i="1"/>
  <c r="AG146" i="1"/>
  <c r="AH236" i="1"/>
  <c r="AH189" i="1"/>
  <c r="AH174" i="1"/>
  <c r="AH206" i="1"/>
  <c r="AH83" i="1"/>
  <c r="AH92" i="1"/>
  <c r="AH129" i="1"/>
  <c r="AH42" i="1"/>
  <c r="AH113" i="1"/>
  <c r="AH82" i="1"/>
  <c r="AH20" i="1"/>
  <c r="AH345" i="1" s="1"/>
  <c r="AH347" i="1" s="1"/>
  <c r="AG95" i="1"/>
  <c r="X317" i="2"/>
  <c r="X28" i="1"/>
  <c r="X317" i="1" s="1"/>
  <c r="X339" i="1" s="1"/>
  <c r="AH49" i="1"/>
  <c r="AH109" i="1"/>
  <c r="AH255" i="1"/>
  <c r="X322" i="2"/>
  <c r="X262" i="1"/>
  <c r="X322" i="1" s="1"/>
  <c r="AH102" i="1"/>
  <c r="AG244" i="1"/>
  <c r="AG135" i="1"/>
  <c r="AH87" i="1"/>
  <c r="AG291" i="1"/>
  <c r="X314" i="2"/>
  <c r="AG64" i="1"/>
  <c r="AG177" i="1"/>
  <c r="W310" i="2"/>
  <c r="W313" i="2"/>
  <c r="W325" i="2" s="1"/>
  <c r="W6" i="1"/>
  <c r="AH76" i="1"/>
  <c r="AH98" i="1"/>
  <c r="AH78" i="1"/>
  <c r="AH275" i="1"/>
  <c r="AH216" i="1"/>
  <c r="AG68" i="1"/>
  <c r="AH152" i="1"/>
  <c r="AH39" i="1"/>
  <c r="AH294" i="1"/>
  <c r="AH229" i="1"/>
  <c r="AH100" i="1"/>
  <c r="AH269" i="1"/>
  <c r="V337" i="1" l="1"/>
  <c r="V357" i="1" s="1"/>
  <c r="V365" i="1" s="1"/>
  <c r="V367" i="1" s="1"/>
  <c r="AH314" i="1"/>
  <c r="AH331" i="1" s="1"/>
  <c r="AG363" i="1"/>
  <c r="W369" i="1"/>
  <c r="W337" i="1"/>
  <c r="W357" i="1" s="1"/>
  <c r="AH177" i="1"/>
  <c r="AI293" i="1"/>
  <c r="AI32" i="1"/>
  <c r="AI222" i="1"/>
  <c r="AI214" i="1"/>
  <c r="AI86" i="1"/>
  <c r="AI166" i="1"/>
  <c r="AH144" i="1"/>
  <c r="AH245" i="1"/>
  <c r="AI253" i="1"/>
  <c r="AI268" i="1"/>
  <c r="V326" i="2"/>
  <c r="AI185" i="1"/>
  <c r="AH297" i="1"/>
  <c r="AI47" i="1"/>
  <c r="AI170" i="1"/>
  <c r="AI131" i="1"/>
  <c r="AI91" i="1"/>
  <c r="AI27" i="1"/>
  <c r="AI350" i="1" s="1"/>
  <c r="AI101" i="1"/>
  <c r="AH242" i="1"/>
  <c r="AI129" i="1"/>
  <c r="AH146" i="1"/>
  <c r="AH143" i="1"/>
  <c r="AI123" i="1"/>
  <c r="AI184" i="1"/>
  <c r="AI167" i="1"/>
  <c r="AH228" i="1"/>
  <c r="AI204" i="1"/>
  <c r="AH210" i="1"/>
  <c r="AI227" i="1"/>
  <c r="AI57" i="1"/>
  <c r="AI93" i="1"/>
  <c r="AH303" i="1"/>
  <c r="AI215" i="1"/>
  <c r="AI125" i="1"/>
  <c r="AI159" i="1"/>
  <c r="AI230" i="1"/>
  <c r="AI50" i="1"/>
  <c r="AI267" i="1"/>
  <c r="AH153" i="1"/>
  <c r="AI35" i="1"/>
  <c r="AI17" i="1"/>
  <c r="AI353" i="1" s="1"/>
  <c r="AI114" i="1"/>
  <c r="AI209" i="1"/>
  <c r="AI71" i="1"/>
  <c r="AI201" i="1"/>
  <c r="AI24" i="1"/>
  <c r="AI81" i="1"/>
  <c r="AI168" i="1"/>
  <c r="AI116" i="1"/>
  <c r="AI96" i="1"/>
  <c r="AI45" i="1"/>
  <c r="AH351" i="1"/>
  <c r="AI229" i="1"/>
  <c r="AH138" i="1"/>
  <c r="AI172" i="1"/>
  <c r="AI43" i="1"/>
  <c r="AI261" i="1"/>
  <c r="AI150" i="1"/>
  <c r="AI225" i="1"/>
  <c r="AI278" i="1"/>
  <c r="AI80" i="1"/>
  <c r="AI296" i="1"/>
  <c r="AI48" i="1"/>
  <c r="AI294" i="1"/>
  <c r="AI216" i="1"/>
  <c r="AI76" i="1"/>
  <c r="AH64" i="1"/>
  <c r="Y317" i="2"/>
  <c r="Y28" i="1"/>
  <c r="Y317" i="1" s="1"/>
  <c r="Y339" i="1" s="1"/>
  <c r="AI174" i="1"/>
  <c r="AH127" i="1"/>
  <c r="AI89" i="1"/>
  <c r="AI234" i="1"/>
  <c r="AI22" i="1"/>
  <c r="AH281" i="1"/>
  <c r="AI51" i="1"/>
  <c r="AI196" i="1"/>
  <c r="AI79" i="1"/>
  <c r="AH182" i="1"/>
  <c r="Y323" i="2"/>
  <c r="Y288" i="1"/>
  <c r="Y323" i="1" s="1"/>
  <c r="AI15" i="1"/>
  <c r="AI23" i="1"/>
  <c r="AH161" i="1"/>
  <c r="AI154" i="1"/>
  <c r="AI221" i="1"/>
  <c r="AI272" i="1"/>
  <c r="AI54" i="1"/>
  <c r="AH235" i="1"/>
  <c r="AI173" i="1"/>
  <c r="AI295" i="1"/>
  <c r="AI65" i="1"/>
  <c r="AI190" i="1"/>
  <c r="AI243" i="1"/>
  <c r="AI254" i="1"/>
  <c r="AI26" i="1"/>
  <c r="AI349" i="1" s="1"/>
  <c r="AI98" i="1"/>
  <c r="AI164" i="1"/>
  <c r="AH284" i="1"/>
  <c r="AH70" i="1"/>
  <c r="AH353" i="1"/>
  <c r="AH213" i="1"/>
  <c r="AH135" i="1"/>
  <c r="AI77" i="1"/>
  <c r="AI67" i="1"/>
  <c r="AI155" i="1"/>
  <c r="AH156" i="1"/>
  <c r="AI124" i="1"/>
  <c r="AI157" i="1"/>
  <c r="AH299" i="1"/>
  <c r="AI197" i="1"/>
  <c r="AI224" i="1"/>
  <c r="AI58" i="1"/>
  <c r="AI92" i="1"/>
  <c r="AI280" i="1"/>
  <c r="AH277" i="1"/>
  <c r="AI72" i="1"/>
  <c r="AH145" i="1"/>
  <c r="Y320" i="2"/>
  <c r="Y118" i="1"/>
  <c r="Y320" i="1" s="1"/>
  <c r="AH195" i="1"/>
  <c r="AI165" i="1"/>
  <c r="AH136" i="1"/>
  <c r="AI90" i="1"/>
  <c r="AI75" i="1"/>
  <c r="AH290" i="1"/>
  <c r="AI69" i="1"/>
  <c r="AH139" i="1"/>
  <c r="AH264" i="1"/>
  <c r="AI270" i="1"/>
  <c r="AH147" i="1"/>
  <c r="AI117" i="1"/>
  <c r="AI36" i="1"/>
  <c r="AI62" i="1"/>
  <c r="AI162" i="1"/>
  <c r="AI218" i="1"/>
  <c r="AI59" i="1"/>
  <c r="AI120" i="1"/>
  <c r="AI112" i="1"/>
  <c r="AI202" i="1"/>
  <c r="AH68" i="1"/>
  <c r="Y322" i="2"/>
  <c r="Y262" i="1"/>
  <c r="Y322" i="1" s="1"/>
  <c r="AI206" i="1"/>
  <c r="AH151" i="1"/>
  <c r="AI205" i="1"/>
  <c r="AI74" i="1"/>
  <c r="AI111" i="1"/>
  <c r="AI269" i="1"/>
  <c r="W313" i="1"/>
  <c r="W325" i="1" s="1"/>
  <c r="W310" i="1"/>
  <c r="Y314" i="2"/>
  <c r="AI255" i="1"/>
  <c r="AI82" i="1"/>
  <c r="AI9" i="1"/>
  <c r="AI39" i="1"/>
  <c r="AI275" i="1"/>
  <c r="X313" i="2"/>
  <c r="X310" i="2"/>
  <c r="X6" i="1"/>
  <c r="AH244" i="1"/>
  <c r="AI189" i="1"/>
  <c r="AH239" i="1"/>
  <c r="AH258" i="1"/>
  <c r="AI223" i="1"/>
  <c r="AI259" i="1"/>
  <c r="AI250" i="1"/>
  <c r="AI105" i="1"/>
  <c r="AI260" i="1"/>
  <c r="AI46" i="1"/>
  <c r="AH160" i="1"/>
  <c r="AI55" i="1"/>
  <c r="AI248" i="1"/>
  <c r="AH247" i="1"/>
  <c r="Y316" i="2"/>
  <c r="Y19" i="1"/>
  <c r="Y316" i="1" s="1"/>
  <c r="AI94" i="1"/>
  <c r="AI104" i="1"/>
  <c r="AI115" i="1"/>
  <c r="AI13" i="1"/>
  <c r="AH181" i="1"/>
  <c r="Y319" i="2"/>
  <c r="Y33" i="1"/>
  <c r="Y319" i="1" s="1"/>
  <c r="X315" i="1"/>
  <c r="X342" i="1"/>
  <c r="X343" i="1" s="1"/>
  <c r="AI53" i="1"/>
  <c r="AI273" i="1"/>
  <c r="AI274" i="1"/>
  <c r="AH142" i="1"/>
  <c r="AI21" i="1"/>
  <c r="AI346" i="1" s="1"/>
  <c r="AI178" i="1"/>
  <c r="AI44" i="1"/>
  <c r="AI186" i="1"/>
  <c r="AI84" i="1"/>
  <c r="AI41" i="1"/>
  <c r="Y324" i="2"/>
  <c r="Y282" i="1"/>
  <c r="Y324" i="1" s="1"/>
  <c r="AI300" i="1"/>
  <c r="AI199" i="1"/>
  <c r="AI286" i="1"/>
  <c r="AI87" i="1"/>
  <c r="AH237" i="1"/>
  <c r="AI256" i="1"/>
  <c r="AI122" i="1"/>
  <c r="W326" i="2"/>
  <c r="AI109" i="1"/>
  <c r="AH95" i="1"/>
  <c r="AI113" i="1"/>
  <c r="AH354" i="1"/>
  <c r="AH188" i="1"/>
  <c r="AH283" i="1"/>
  <c r="AH140" i="1"/>
  <c r="AI276" i="1"/>
  <c r="AI88" i="1"/>
  <c r="AH179" i="1"/>
  <c r="AI298" i="1"/>
  <c r="AH134" i="1"/>
  <c r="AI169" i="1"/>
  <c r="AI279" i="1"/>
  <c r="AI212" i="1"/>
  <c r="AI126" i="1"/>
  <c r="AI148" i="1"/>
  <c r="Y315" i="2"/>
  <c r="Y8" i="1"/>
  <c r="AH149" i="1"/>
  <c r="AI52" i="1"/>
  <c r="AI121" i="1"/>
  <c r="AI246" i="1"/>
  <c r="AH97" i="1"/>
  <c r="AH265" i="1"/>
  <c r="X321" i="2"/>
  <c r="X249" i="1"/>
  <c r="X321" i="1" s="1"/>
  <c r="X330" i="1" s="1"/>
  <c r="AH193" i="1"/>
  <c r="AI257" i="1"/>
  <c r="AI233" i="1"/>
  <c r="AI301" i="1"/>
  <c r="AH183" i="1"/>
  <c r="AI25" i="1"/>
  <c r="AI203" i="1"/>
  <c r="AI31" i="1"/>
  <c r="AI100" i="1"/>
  <c r="AI152" i="1"/>
  <c r="AI78" i="1"/>
  <c r="AH291" i="1"/>
  <c r="AI102" i="1"/>
  <c r="AI83" i="1"/>
  <c r="AI119" i="1"/>
  <c r="V326" i="1"/>
  <c r="AH208" i="1"/>
  <c r="AI18" i="1"/>
  <c r="AI354" i="1" s="1"/>
  <c r="AH287" i="1"/>
  <c r="AI10" i="1"/>
  <c r="AI200" i="1"/>
  <c r="AH252" i="1"/>
  <c r="AH137" i="1"/>
  <c r="AI34" i="1"/>
  <c r="AH158" i="1"/>
  <c r="AI219" i="1"/>
  <c r="AI107" i="1"/>
  <c r="AH226" i="1"/>
  <c r="AI302" i="1"/>
  <c r="AI99" i="1"/>
  <c r="AI108" i="1"/>
  <c r="AI40" i="1"/>
  <c r="AI29" i="1"/>
  <c r="AI220" i="1"/>
  <c r="AI56" i="1"/>
  <c r="AH263" i="1"/>
  <c r="AH191" i="1"/>
  <c r="AI211" i="1"/>
  <c r="AI207" i="1"/>
  <c r="AI37" i="1"/>
  <c r="AI266" i="1"/>
  <c r="AH292" i="1"/>
  <c r="AI175" i="1"/>
  <c r="AH271" i="1"/>
  <c r="AI238" i="1"/>
  <c r="AH63" i="1"/>
  <c r="AI61" i="1"/>
  <c r="AH241" i="1"/>
  <c r="AI192" i="1"/>
  <c r="AH60" i="1"/>
  <c r="AI49" i="1"/>
  <c r="AI20" i="1"/>
  <c r="AI345" i="1" s="1"/>
  <c r="AI42" i="1"/>
  <c r="AI236" i="1"/>
  <c r="AI73" i="1"/>
  <c r="AI130" i="1"/>
  <c r="AH133" i="1"/>
  <c r="AI103" i="1"/>
  <c r="AI38" i="1"/>
  <c r="AI14" i="1"/>
  <c r="AI85" i="1"/>
  <c r="AI232" i="1"/>
  <c r="AH180" i="1"/>
  <c r="AI198" i="1"/>
  <c r="AI289" i="1"/>
  <c r="AI16" i="1"/>
  <c r="AI341" i="1" s="1"/>
  <c r="AI231" i="1"/>
  <c r="AI110" i="1"/>
  <c r="AI163" i="1"/>
  <c r="AI11" i="1"/>
  <c r="AI12" i="1"/>
  <c r="AI240" i="1"/>
  <c r="AI176" i="1"/>
  <c r="AH285" i="1"/>
  <c r="AI251" i="1"/>
  <c r="Y318" i="2"/>
  <c r="Y30" i="1"/>
  <c r="Y318" i="1" s="1"/>
  <c r="Y360" i="1" s="1"/>
  <c r="AI217" i="1"/>
  <c r="AH128" i="1"/>
  <c r="AI106" i="1"/>
  <c r="AI187" i="1"/>
  <c r="AI194" i="1"/>
  <c r="AH171" i="1"/>
  <c r="AH141" i="1"/>
  <c r="W365" i="1" l="1"/>
  <c r="W367" i="1" s="1"/>
  <c r="AI351" i="1"/>
  <c r="AH363" i="1"/>
  <c r="AJ187" i="1"/>
  <c r="AI299" i="1"/>
  <c r="AJ254" i="1"/>
  <c r="AI138" i="1"/>
  <c r="AJ24" i="1"/>
  <c r="AJ267" i="1"/>
  <c r="AJ125" i="1"/>
  <c r="AJ123" i="1"/>
  <c r="AI242" i="1"/>
  <c r="AI245" i="1"/>
  <c r="AJ233" i="1"/>
  <c r="AJ279" i="1"/>
  <c r="AJ115" i="1"/>
  <c r="AI239" i="1"/>
  <c r="X325" i="2"/>
  <c r="AJ82" i="1"/>
  <c r="AJ269" i="1"/>
  <c r="AI151" i="1"/>
  <c r="AI68" i="1"/>
  <c r="AI290" i="1"/>
  <c r="AJ165" i="1"/>
  <c r="AJ155" i="1"/>
  <c r="AJ79" i="1"/>
  <c r="AJ22" i="1"/>
  <c r="AJ174" i="1"/>
  <c r="AJ116" i="1"/>
  <c r="AI355" i="1"/>
  <c r="AJ57" i="1"/>
  <c r="AI228" i="1"/>
  <c r="AI177" i="1"/>
  <c r="AJ119" i="1"/>
  <c r="AJ286" i="1"/>
  <c r="AJ62" i="1"/>
  <c r="AJ185" i="1"/>
  <c r="AJ78" i="1"/>
  <c r="AJ106" i="1"/>
  <c r="AI347" i="1"/>
  <c r="AJ302" i="1"/>
  <c r="AI158" i="1"/>
  <c r="AJ18" i="1"/>
  <c r="AJ354" i="1" s="1"/>
  <c r="AJ83" i="1"/>
  <c r="AI265" i="1"/>
  <c r="AJ52" i="1"/>
  <c r="AI179" i="1"/>
  <c r="AI283" i="1"/>
  <c r="AI95" i="1"/>
  <c r="AJ256" i="1"/>
  <c r="AJ199" i="1"/>
  <c r="AJ44" i="1"/>
  <c r="AJ274" i="1"/>
  <c r="Z319" i="2"/>
  <c r="Z33" i="1"/>
  <c r="AI247" i="1"/>
  <c r="AJ46" i="1"/>
  <c r="AJ259" i="1"/>
  <c r="AJ59" i="1"/>
  <c r="AJ36" i="1"/>
  <c r="AI264" i="1"/>
  <c r="AJ72" i="1"/>
  <c r="AJ58" i="1"/>
  <c r="AJ157" i="1"/>
  <c r="AI213" i="1"/>
  <c r="AJ164" i="1"/>
  <c r="AJ243" i="1"/>
  <c r="AJ173" i="1"/>
  <c r="AJ221" i="1"/>
  <c r="AJ15" i="1"/>
  <c r="AJ216" i="1"/>
  <c r="AJ80" i="1"/>
  <c r="AJ261" i="1"/>
  <c r="AJ229" i="1"/>
  <c r="AJ201" i="1"/>
  <c r="AJ17" i="1"/>
  <c r="AJ353" i="1" s="1"/>
  <c r="AJ50" i="1"/>
  <c r="AJ215" i="1"/>
  <c r="AI143" i="1"/>
  <c r="AJ101" i="1"/>
  <c r="AJ170" i="1"/>
  <c r="AI144" i="1"/>
  <c r="AJ207" i="1"/>
  <c r="AJ298" i="1"/>
  <c r="AJ250" i="1"/>
  <c r="AJ92" i="1"/>
  <c r="AI284" i="1"/>
  <c r="AJ295" i="1"/>
  <c r="AJ23" i="1"/>
  <c r="AJ150" i="1"/>
  <c r="AJ114" i="1"/>
  <c r="AJ131" i="1"/>
  <c r="AI141" i="1"/>
  <c r="AJ110" i="1"/>
  <c r="X369" i="1"/>
  <c r="X337" i="1"/>
  <c r="X357" i="1" s="1"/>
  <c r="AJ56" i="1"/>
  <c r="AI252" i="1"/>
  <c r="AI171" i="1"/>
  <c r="AJ251" i="1"/>
  <c r="AJ12" i="1"/>
  <c r="AJ231" i="1"/>
  <c r="AI180" i="1"/>
  <c r="AJ38" i="1"/>
  <c r="AJ130" i="1"/>
  <c r="AJ20" i="1"/>
  <c r="AJ345" i="1" s="1"/>
  <c r="AI241" i="1"/>
  <c r="AI271" i="1"/>
  <c r="AJ266" i="1"/>
  <c r="AJ211" i="1"/>
  <c r="AJ220" i="1"/>
  <c r="AJ40" i="1"/>
  <c r="AJ200" i="1"/>
  <c r="AJ152" i="1"/>
  <c r="AJ25" i="1"/>
  <c r="AJ257" i="1"/>
  <c r="AJ148" i="1"/>
  <c r="AJ169" i="1"/>
  <c r="AJ41" i="1"/>
  <c r="AJ104" i="1"/>
  <c r="AJ189" i="1"/>
  <c r="AJ275" i="1"/>
  <c r="AJ255" i="1"/>
  <c r="AJ111" i="1"/>
  <c r="AJ206" i="1"/>
  <c r="AJ202" i="1"/>
  <c r="AJ75" i="1"/>
  <c r="AI195" i="1"/>
  <c r="AJ67" i="1"/>
  <c r="AJ196" i="1"/>
  <c r="AJ234" i="1"/>
  <c r="Z317" i="2"/>
  <c r="Z28" i="1"/>
  <c r="AJ168" i="1"/>
  <c r="AJ227" i="1"/>
  <c r="AJ167" i="1"/>
  <c r="AJ222" i="1"/>
  <c r="AJ29" i="1"/>
  <c r="Z315" i="2"/>
  <c r="Z8" i="1"/>
  <c r="AJ120" i="1"/>
  <c r="AJ270" i="1"/>
  <c r="AI145" i="1"/>
  <c r="AI135" i="1"/>
  <c r="AJ272" i="1"/>
  <c r="AJ296" i="1"/>
  <c r="AJ214" i="1"/>
  <c r="AJ240" i="1"/>
  <c r="AJ198" i="1"/>
  <c r="AJ14" i="1"/>
  <c r="AI133" i="1"/>
  <c r="AJ42" i="1"/>
  <c r="AJ192" i="1"/>
  <c r="AJ238" i="1"/>
  <c r="AJ203" i="1"/>
  <c r="AI128" i="1"/>
  <c r="AI226" i="1"/>
  <c r="AJ34" i="1"/>
  <c r="AI208" i="1"/>
  <c r="AJ102" i="1"/>
  <c r="AI97" i="1"/>
  <c r="AI149" i="1"/>
  <c r="AJ88" i="1"/>
  <c r="AI188" i="1"/>
  <c r="AJ109" i="1"/>
  <c r="AI237" i="1"/>
  <c r="AJ300" i="1"/>
  <c r="AJ178" i="1"/>
  <c r="AJ273" i="1"/>
  <c r="AJ248" i="1"/>
  <c r="AJ260" i="1"/>
  <c r="AJ223" i="1"/>
  <c r="Z314" i="2"/>
  <c r="AJ218" i="1"/>
  <c r="AJ117" i="1"/>
  <c r="AI277" i="1"/>
  <c r="AJ224" i="1"/>
  <c r="AJ124" i="1"/>
  <c r="AH355" i="1"/>
  <c r="AJ98" i="1"/>
  <c r="AJ190" i="1"/>
  <c r="AI235" i="1"/>
  <c r="AJ154" i="1"/>
  <c r="Z323" i="2"/>
  <c r="Z288" i="1"/>
  <c r="AJ294" i="1"/>
  <c r="AJ278" i="1"/>
  <c r="AJ43" i="1"/>
  <c r="AJ71" i="1"/>
  <c r="AJ35" i="1"/>
  <c r="AJ230" i="1"/>
  <c r="AI303" i="1"/>
  <c r="AI146" i="1"/>
  <c r="AJ27" i="1"/>
  <c r="AJ350" i="1" s="1"/>
  <c r="AJ47" i="1"/>
  <c r="AJ268" i="1"/>
  <c r="AJ166" i="1"/>
  <c r="AI140" i="1"/>
  <c r="AJ194" i="1"/>
  <c r="AJ11" i="1"/>
  <c r="AJ232" i="1"/>
  <c r="AJ73" i="1"/>
  <c r="AJ49" i="1"/>
  <c r="AJ37" i="1"/>
  <c r="AI191" i="1"/>
  <c r="AJ108" i="1"/>
  <c r="AJ10" i="1"/>
  <c r="AJ100" i="1"/>
  <c r="AI183" i="1"/>
  <c r="AI193" i="1"/>
  <c r="AJ126" i="1"/>
  <c r="AI134" i="1"/>
  <c r="AJ84" i="1"/>
  <c r="AI181" i="1"/>
  <c r="AJ94" i="1"/>
  <c r="AI244" i="1"/>
  <c r="AJ39" i="1"/>
  <c r="AJ74" i="1"/>
  <c r="Z322" i="2"/>
  <c r="Z262" i="1"/>
  <c r="AJ112" i="1"/>
  <c r="AI139" i="1"/>
  <c r="AJ90" i="1"/>
  <c r="Z320" i="2"/>
  <c r="Z118" i="1"/>
  <c r="AJ77" i="1"/>
  <c r="AJ51" i="1"/>
  <c r="AJ89" i="1"/>
  <c r="AJ45" i="1"/>
  <c r="AI210" i="1"/>
  <c r="AJ184" i="1"/>
  <c r="AJ32" i="1"/>
  <c r="Z318" i="2"/>
  <c r="Z30" i="1"/>
  <c r="AI292" i="1"/>
  <c r="AJ219" i="1"/>
  <c r="AJ122" i="1"/>
  <c r="AI160" i="1"/>
  <c r="AJ16" i="1"/>
  <c r="AJ341" i="1" s="1"/>
  <c r="AJ61" i="1"/>
  <c r="AJ217" i="1"/>
  <c r="AJ103" i="1"/>
  <c r="AJ175" i="1"/>
  <c r="AJ107" i="1"/>
  <c r="AI137" i="1"/>
  <c r="AI291" i="1"/>
  <c r="AJ246" i="1"/>
  <c r="AJ276" i="1"/>
  <c r="AJ87" i="1"/>
  <c r="Z324" i="2"/>
  <c r="Z282" i="1"/>
  <c r="AJ21" i="1"/>
  <c r="AJ346" i="1" s="1"/>
  <c r="AJ53" i="1"/>
  <c r="AJ55" i="1"/>
  <c r="AJ105" i="1"/>
  <c r="X313" i="1"/>
  <c r="X325" i="1" s="1"/>
  <c r="X310" i="1"/>
  <c r="AI314" i="1"/>
  <c r="AI331" i="1" s="1"/>
  <c r="AJ162" i="1"/>
  <c r="AI147" i="1"/>
  <c r="AJ280" i="1"/>
  <c r="AJ197" i="1"/>
  <c r="AI70" i="1"/>
  <c r="AJ26" i="1"/>
  <c r="AJ349" i="1" s="1"/>
  <c r="AJ65" i="1"/>
  <c r="AJ54" i="1"/>
  <c r="AI161" i="1"/>
  <c r="AI64" i="1"/>
  <c r="AJ48" i="1"/>
  <c r="AJ225" i="1"/>
  <c r="AJ172" i="1"/>
  <c r="AJ81" i="1"/>
  <c r="AJ209" i="1"/>
  <c r="AI153" i="1"/>
  <c r="AJ159" i="1"/>
  <c r="AJ93" i="1"/>
  <c r="AJ129" i="1"/>
  <c r="AJ91" i="1"/>
  <c r="AI297" i="1"/>
  <c r="AJ253" i="1"/>
  <c r="AJ86" i="1"/>
  <c r="AJ99" i="1"/>
  <c r="AJ121" i="1"/>
  <c r="AJ113" i="1"/>
  <c r="AI142" i="1"/>
  <c r="AJ76" i="1"/>
  <c r="AI285" i="1"/>
  <c r="AJ176" i="1"/>
  <c r="AJ163" i="1"/>
  <c r="AJ289" i="1"/>
  <c r="AJ85" i="1"/>
  <c r="AJ236" i="1"/>
  <c r="AI60" i="1"/>
  <c r="AI63" i="1"/>
  <c r="AI263" i="1"/>
  <c r="AI287" i="1"/>
  <c r="AJ31" i="1"/>
  <c r="AJ301" i="1"/>
  <c r="Y321" i="2"/>
  <c r="Y249" i="1"/>
  <c r="Y321" i="1" s="1"/>
  <c r="Y330" i="1" s="1"/>
  <c r="Y315" i="1"/>
  <c r="Y342" i="1"/>
  <c r="Y343" i="1" s="1"/>
  <c r="AJ212" i="1"/>
  <c r="AJ186" i="1"/>
  <c r="AJ13" i="1"/>
  <c r="Z316" i="2"/>
  <c r="Z19" i="1"/>
  <c r="AI258" i="1"/>
  <c r="Y310" i="2"/>
  <c r="Y313" i="2"/>
  <c r="Y6" i="1"/>
  <c r="AJ9" i="1"/>
  <c r="W326" i="1"/>
  <c r="AJ205" i="1"/>
  <c r="AJ69" i="1"/>
  <c r="AI136" i="1"/>
  <c r="AI156" i="1"/>
  <c r="AI182" i="1"/>
  <c r="AI281" i="1"/>
  <c r="AI127" i="1"/>
  <c r="AJ96" i="1"/>
  <c r="AJ204" i="1"/>
  <c r="AJ293" i="1"/>
  <c r="AJ351" i="1" l="1"/>
  <c r="AI363" i="1"/>
  <c r="AJ258" i="1"/>
  <c r="AJ291" i="1"/>
  <c r="AK192" i="1"/>
  <c r="AK222" i="1"/>
  <c r="AK17" i="1"/>
  <c r="AK353" i="1" s="1"/>
  <c r="AK80" i="1"/>
  <c r="AK173" i="1"/>
  <c r="AK157" i="1"/>
  <c r="AK36" i="1"/>
  <c r="AK106" i="1"/>
  <c r="AK286" i="1"/>
  <c r="AK57" i="1"/>
  <c r="AJ138" i="1"/>
  <c r="AJ314" i="1"/>
  <c r="AJ331" i="1" s="1"/>
  <c r="Z316" i="1"/>
  <c r="BX19" i="1"/>
  <c r="BX316" i="1" s="1"/>
  <c r="AK212" i="1"/>
  <c r="AJ63" i="1"/>
  <c r="AK289" i="1"/>
  <c r="AK53" i="1"/>
  <c r="AJ160" i="1"/>
  <c r="AA318" i="2"/>
  <c r="BY318" i="2"/>
  <c r="AA30" i="1"/>
  <c r="CE30" i="2"/>
  <c r="CE318" i="2" s="1"/>
  <c r="AJ210" i="1"/>
  <c r="AK77" i="1"/>
  <c r="AK39" i="1"/>
  <c r="AK84" i="1"/>
  <c r="AJ183" i="1"/>
  <c r="AJ191" i="1"/>
  <c r="AK232" i="1"/>
  <c r="AK166" i="1"/>
  <c r="AJ146" i="1"/>
  <c r="AK71" i="1"/>
  <c r="AA323" i="2"/>
  <c r="BY323" i="2"/>
  <c r="AA288" i="1"/>
  <c r="CE288" i="2"/>
  <c r="CE323" i="2" s="1"/>
  <c r="AJ277" i="1"/>
  <c r="AK223" i="1"/>
  <c r="AK178" i="1"/>
  <c r="AJ188" i="1"/>
  <c r="AK102" i="1"/>
  <c r="AK120" i="1"/>
  <c r="AJ195" i="1"/>
  <c r="AK111" i="1"/>
  <c r="AK104" i="1"/>
  <c r="AK257" i="1"/>
  <c r="AK40" i="1"/>
  <c r="AJ271" i="1"/>
  <c r="AK38" i="1"/>
  <c r="AK251" i="1"/>
  <c r="AK114" i="1"/>
  <c r="AJ284" i="1"/>
  <c r="AK207" i="1"/>
  <c r="Z319" i="1"/>
  <c r="BX33" i="1"/>
  <c r="BX319" i="1" s="1"/>
  <c r="AK199" i="1"/>
  <c r="AJ179" i="1"/>
  <c r="AK18" i="1"/>
  <c r="AK354" i="1" s="1"/>
  <c r="AK79" i="1"/>
  <c r="AJ68" i="1"/>
  <c r="AJ70" i="1"/>
  <c r="AK123" i="1"/>
  <c r="AJ127" i="1"/>
  <c r="AJ136" i="1"/>
  <c r="AK9" i="1"/>
  <c r="AA316" i="2"/>
  <c r="BY316" i="2"/>
  <c r="AA19" i="1"/>
  <c r="CE19" i="2"/>
  <c r="CE316" i="2" s="1"/>
  <c r="AK31" i="1"/>
  <c r="AK76" i="1"/>
  <c r="AK99" i="1"/>
  <c r="AK91" i="1"/>
  <c r="AJ153" i="1"/>
  <c r="AK225" i="1"/>
  <c r="AK54" i="1"/>
  <c r="AK197" i="1"/>
  <c r="X365" i="1"/>
  <c r="X367" i="1" s="1"/>
  <c r="AK276" i="1"/>
  <c r="AJ137" i="1"/>
  <c r="Z320" i="1"/>
  <c r="BX118" i="1"/>
  <c r="BX320" i="1" s="1"/>
  <c r="AK112" i="1"/>
  <c r="AK98" i="1"/>
  <c r="AJ128" i="1"/>
  <c r="AK42" i="1"/>
  <c r="AK240" i="1"/>
  <c r="AJ135" i="1"/>
  <c r="Z315" i="1"/>
  <c r="Z342" i="1"/>
  <c r="Z343" i="1" s="1"/>
  <c r="BX8" i="1"/>
  <c r="AK167" i="1"/>
  <c r="AJ143" i="1"/>
  <c r="AK201" i="1"/>
  <c r="AK216" i="1"/>
  <c r="AK243" i="1"/>
  <c r="AK58" i="1"/>
  <c r="AK59" i="1"/>
  <c r="AA319" i="2"/>
  <c r="BY319" i="2"/>
  <c r="AA33" i="1"/>
  <c r="CE33" i="2"/>
  <c r="CE319" i="2" s="1"/>
  <c r="AK78" i="1"/>
  <c r="AK119" i="1"/>
  <c r="AJ239" i="1"/>
  <c r="AK233" i="1"/>
  <c r="AK125" i="1"/>
  <c r="AK254" i="1"/>
  <c r="AJ156" i="1"/>
  <c r="AK301" i="1"/>
  <c r="AK121" i="1"/>
  <c r="AK172" i="1"/>
  <c r="AK103" i="1"/>
  <c r="AK190" i="1"/>
  <c r="AK272" i="1"/>
  <c r="AA317" i="2"/>
  <c r="BY317" i="2"/>
  <c r="AA28" i="1"/>
  <c r="CE28" i="2"/>
  <c r="CE317" i="2" s="1"/>
  <c r="Y310" i="1"/>
  <c r="Y313" i="1"/>
  <c r="Y325" i="1" s="1"/>
  <c r="AJ60" i="1"/>
  <c r="AK163" i="1"/>
  <c r="X326" i="1"/>
  <c r="AK21" i="1"/>
  <c r="AK346" i="1" s="1"/>
  <c r="AK217" i="1"/>
  <c r="AK122" i="1"/>
  <c r="AK45" i="1"/>
  <c r="AA320" i="2"/>
  <c r="BY320" i="2"/>
  <c r="AA118" i="1"/>
  <c r="CE118" i="2"/>
  <c r="CE320" i="2" s="1"/>
  <c r="Z322" i="1"/>
  <c r="BX262" i="1"/>
  <c r="BX322" i="1" s="1"/>
  <c r="AJ244" i="1"/>
  <c r="AJ134" i="1"/>
  <c r="AK100" i="1"/>
  <c r="AK37" i="1"/>
  <c r="AK11" i="1"/>
  <c r="AK268" i="1"/>
  <c r="AJ303" i="1"/>
  <c r="AK43" i="1"/>
  <c r="AK117" i="1"/>
  <c r="AK260" i="1"/>
  <c r="AK300" i="1"/>
  <c r="AK88" i="1"/>
  <c r="AJ208" i="1"/>
  <c r="AA315" i="2"/>
  <c r="BY315" i="2"/>
  <c r="AA8" i="1"/>
  <c r="CE8" i="2"/>
  <c r="CE315" i="2" s="1"/>
  <c r="AK234" i="1"/>
  <c r="AK75" i="1"/>
  <c r="AK255" i="1"/>
  <c r="AK41" i="1"/>
  <c r="AK25" i="1"/>
  <c r="AK220" i="1"/>
  <c r="AJ241" i="1"/>
  <c r="AJ180" i="1"/>
  <c r="AJ171" i="1"/>
  <c r="AK110" i="1"/>
  <c r="AK150" i="1"/>
  <c r="AK92" i="1"/>
  <c r="AJ144" i="1"/>
  <c r="AK256" i="1"/>
  <c r="AK52" i="1"/>
  <c r="AJ158" i="1"/>
  <c r="AK116" i="1"/>
  <c r="AK155" i="1"/>
  <c r="AJ151" i="1"/>
  <c r="AJ285" i="1"/>
  <c r="AJ297" i="1"/>
  <c r="AK162" i="1"/>
  <c r="AJ139" i="1"/>
  <c r="X326" i="2"/>
  <c r="AK293" i="1"/>
  <c r="AJ281" i="1"/>
  <c r="AK69" i="1"/>
  <c r="Z310" i="2"/>
  <c r="Z313" i="2"/>
  <c r="Z325" i="2" s="1"/>
  <c r="Z6" i="1"/>
  <c r="AJ142" i="1"/>
  <c r="AK86" i="1"/>
  <c r="AK129" i="1"/>
  <c r="AK209" i="1"/>
  <c r="AK48" i="1"/>
  <c r="AK65" i="1"/>
  <c r="AK280" i="1"/>
  <c r="Z324" i="1"/>
  <c r="BX282" i="1"/>
  <c r="BX324" i="1" s="1"/>
  <c r="AK107" i="1"/>
  <c r="AK32" i="1"/>
  <c r="AA322" i="2"/>
  <c r="BY322" i="2"/>
  <c r="AA262" i="1"/>
  <c r="CE262" i="2"/>
  <c r="CE322" i="2" s="1"/>
  <c r="AK154" i="1"/>
  <c r="AK203" i="1"/>
  <c r="AJ133" i="1"/>
  <c r="AK214" i="1"/>
  <c r="AK227" i="1"/>
  <c r="AJ347" i="1"/>
  <c r="AK215" i="1"/>
  <c r="AK229" i="1"/>
  <c r="AK15" i="1"/>
  <c r="AK164" i="1"/>
  <c r="AK72" i="1"/>
  <c r="AK259" i="1"/>
  <c r="AK185" i="1"/>
  <c r="AJ177" i="1"/>
  <c r="AK115" i="1"/>
  <c r="AJ245" i="1"/>
  <c r="AK267" i="1"/>
  <c r="AJ299" i="1"/>
  <c r="AJ161" i="1"/>
  <c r="Z323" i="1"/>
  <c r="BX288" i="1"/>
  <c r="BX323" i="1" s="1"/>
  <c r="AK198" i="1"/>
  <c r="AK279" i="1"/>
  <c r="Y325" i="2"/>
  <c r="AK13" i="1"/>
  <c r="Z321" i="2"/>
  <c r="Z249" i="1"/>
  <c r="AJ287" i="1"/>
  <c r="AK236" i="1"/>
  <c r="AK176" i="1"/>
  <c r="AK105" i="1"/>
  <c r="AA324" i="2"/>
  <c r="BY324" i="2"/>
  <c r="AA282" i="1"/>
  <c r="CE282" i="2"/>
  <c r="CE324" i="2" s="1"/>
  <c r="AK61" i="1"/>
  <c r="AK219" i="1"/>
  <c r="AK89" i="1"/>
  <c r="AK94" i="1"/>
  <c r="AK126" i="1"/>
  <c r="AK10" i="1"/>
  <c r="AK49" i="1"/>
  <c r="AK194" i="1"/>
  <c r="AK47" i="1"/>
  <c r="AK230" i="1"/>
  <c r="AK278" i="1"/>
  <c r="AK124" i="1"/>
  <c r="AK218" i="1"/>
  <c r="AK248" i="1"/>
  <c r="AJ237" i="1"/>
  <c r="AJ149" i="1"/>
  <c r="AK34" i="1"/>
  <c r="AJ145" i="1"/>
  <c r="AK196" i="1"/>
  <c r="AK202" i="1"/>
  <c r="AK275" i="1"/>
  <c r="AK169" i="1"/>
  <c r="AK152" i="1"/>
  <c r="AK211" i="1"/>
  <c r="AK20" i="1"/>
  <c r="AK345" i="1" s="1"/>
  <c r="AK231" i="1"/>
  <c r="AJ252" i="1"/>
  <c r="AJ141" i="1"/>
  <c r="AK23" i="1"/>
  <c r="AK250" i="1"/>
  <c r="AK170" i="1"/>
  <c r="AK274" i="1"/>
  <c r="AJ95" i="1"/>
  <c r="AJ265" i="1"/>
  <c r="AK302" i="1"/>
  <c r="AK174" i="1"/>
  <c r="AK165" i="1"/>
  <c r="AK269" i="1"/>
  <c r="AK87" i="1"/>
  <c r="Z318" i="1"/>
  <c r="Z360" i="1" s="1"/>
  <c r="BX30" i="1"/>
  <c r="BX318" i="1" s="1"/>
  <c r="AK204" i="1"/>
  <c r="AJ182" i="1"/>
  <c r="AK205" i="1"/>
  <c r="Y369" i="1"/>
  <c r="Y337" i="1"/>
  <c r="Y357" i="1" s="1"/>
  <c r="AK113" i="1"/>
  <c r="AK253" i="1"/>
  <c r="AK93" i="1"/>
  <c r="AK81" i="1"/>
  <c r="AJ64" i="1"/>
  <c r="AK26" i="1"/>
  <c r="AK349" i="1" s="1"/>
  <c r="AJ147" i="1"/>
  <c r="AK246" i="1"/>
  <c r="AK175" i="1"/>
  <c r="AK184" i="1"/>
  <c r="AK90" i="1"/>
  <c r="AJ235" i="1"/>
  <c r="AA314" i="2"/>
  <c r="BY314" i="2"/>
  <c r="CE7" i="2"/>
  <c r="CE314" i="2" s="1"/>
  <c r="AK238" i="1"/>
  <c r="AK14" i="1"/>
  <c r="AK296" i="1"/>
  <c r="AK29" i="1"/>
  <c r="AK168" i="1"/>
  <c r="AK50" i="1"/>
  <c r="AK261" i="1"/>
  <c r="AK221" i="1"/>
  <c r="AJ213" i="1"/>
  <c r="AJ264" i="1"/>
  <c r="AK46" i="1"/>
  <c r="AK62" i="1"/>
  <c r="AJ228" i="1"/>
  <c r="AJ242" i="1"/>
  <c r="AK24" i="1"/>
  <c r="AK96" i="1"/>
  <c r="AK159" i="1"/>
  <c r="AJ247" i="1"/>
  <c r="AK186" i="1"/>
  <c r="AJ263" i="1"/>
  <c r="AK85" i="1"/>
  <c r="AK55" i="1"/>
  <c r="AK16" i="1"/>
  <c r="AK341" i="1" s="1"/>
  <c r="AJ292" i="1"/>
  <c r="AK51" i="1"/>
  <c r="AK74" i="1"/>
  <c r="AJ181" i="1"/>
  <c r="AJ193" i="1"/>
  <c r="AK108" i="1"/>
  <c r="AK73" i="1"/>
  <c r="AJ140" i="1"/>
  <c r="AK27" i="1"/>
  <c r="AK350" i="1" s="1"/>
  <c r="AK35" i="1"/>
  <c r="AK294" i="1"/>
  <c r="AK224" i="1"/>
  <c r="AK273" i="1"/>
  <c r="AK109" i="1"/>
  <c r="AJ97" i="1"/>
  <c r="AJ226" i="1"/>
  <c r="AK270" i="1"/>
  <c r="Z317" i="1"/>
  <c r="Z339" i="1" s="1"/>
  <c r="BX28" i="1"/>
  <c r="BX317" i="1" s="1"/>
  <c r="AK67" i="1"/>
  <c r="AK206" i="1"/>
  <c r="AK189" i="1"/>
  <c r="AK148" i="1"/>
  <c r="AK200" i="1"/>
  <c r="AK266" i="1"/>
  <c r="AK130" i="1"/>
  <c r="AK12" i="1"/>
  <c r="AK56" i="1"/>
  <c r="AK131" i="1"/>
  <c r="AK295" i="1"/>
  <c r="AK298" i="1"/>
  <c r="AK101" i="1"/>
  <c r="AJ355" i="1"/>
  <c r="AK44" i="1"/>
  <c r="AJ283" i="1"/>
  <c r="AK83" i="1"/>
  <c r="AK22" i="1"/>
  <c r="AJ290" i="1"/>
  <c r="AK82" i="1"/>
  <c r="AK187" i="1"/>
  <c r="AJ363" i="1" l="1"/>
  <c r="AK351" i="1"/>
  <c r="AK347" i="1"/>
  <c r="AK314" i="1"/>
  <c r="AK331" i="1" s="1"/>
  <c r="AL12" i="1"/>
  <c r="BY12" i="1" s="1"/>
  <c r="AL159" i="1"/>
  <c r="BY159" i="1" s="1"/>
  <c r="AK135" i="1"/>
  <c r="AL276" i="1"/>
  <c r="BY276" i="1" s="1"/>
  <c r="AK63" i="1"/>
  <c r="AL82" i="1"/>
  <c r="BY82" i="1" s="1"/>
  <c r="AK283" i="1"/>
  <c r="AK235" i="1"/>
  <c r="AL204" i="1"/>
  <c r="BY204" i="1" s="1"/>
  <c r="AL165" i="1"/>
  <c r="BY165" i="1" s="1"/>
  <c r="AK95" i="1"/>
  <c r="AL23" i="1"/>
  <c r="BY23" i="1" s="1"/>
  <c r="AL20" i="1"/>
  <c r="AL275" i="1"/>
  <c r="BY275" i="1" s="1"/>
  <c r="AL34" i="1"/>
  <c r="BY34" i="1" s="1"/>
  <c r="AL218" i="1"/>
  <c r="BY218" i="1" s="1"/>
  <c r="AL47" i="1"/>
  <c r="BY47" i="1" s="1"/>
  <c r="AL126" i="1"/>
  <c r="BY126" i="1" s="1"/>
  <c r="AL61" i="1"/>
  <c r="BY61" i="1" s="1"/>
  <c r="AL105" i="1"/>
  <c r="BY105" i="1" s="1"/>
  <c r="AA321" i="2"/>
  <c r="BY321" i="2"/>
  <c r="AA249" i="1"/>
  <c r="CE249" i="2"/>
  <c r="CE321" i="2" s="1"/>
  <c r="AL198" i="1"/>
  <c r="BY198" i="1" s="1"/>
  <c r="AL227" i="1"/>
  <c r="BY227" i="1" s="1"/>
  <c r="AL154" i="1"/>
  <c r="BY154" i="1" s="1"/>
  <c r="AL32" i="1"/>
  <c r="BY32" i="1" s="1"/>
  <c r="AL280" i="1"/>
  <c r="BY280" i="1" s="1"/>
  <c r="AL129" i="1"/>
  <c r="BY129" i="1" s="1"/>
  <c r="AK285" i="1"/>
  <c r="AK158" i="1"/>
  <c r="AL92" i="1"/>
  <c r="BY92" i="1" s="1"/>
  <c r="AK180" i="1"/>
  <c r="AL41" i="1"/>
  <c r="BY41" i="1" s="1"/>
  <c r="AA342" i="1"/>
  <c r="AA343" i="1" s="1"/>
  <c r="AA315" i="1"/>
  <c r="AL88" i="1"/>
  <c r="BY88" i="1" s="1"/>
  <c r="AL43" i="1"/>
  <c r="BY43" i="1" s="1"/>
  <c r="AL37" i="1"/>
  <c r="BY37" i="1" s="1"/>
  <c r="AL45" i="1"/>
  <c r="BY45" i="1" s="1"/>
  <c r="AA317" i="1"/>
  <c r="AA339" i="1" s="1"/>
  <c r="AL190" i="1"/>
  <c r="BY190" i="1" s="1"/>
  <c r="AL301" i="1"/>
  <c r="BY301" i="1" s="1"/>
  <c r="AL233" i="1"/>
  <c r="BY233" i="1" s="1"/>
  <c r="AA319" i="1"/>
  <c r="AL58" i="1"/>
  <c r="BY58" i="1" s="1"/>
  <c r="AK143" i="1"/>
  <c r="AK153" i="1"/>
  <c r="AL31" i="1"/>
  <c r="BY31" i="1" s="1"/>
  <c r="AL9" i="1"/>
  <c r="AK70" i="1"/>
  <c r="AK179" i="1"/>
  <c r="AK284" i="1"/>
  <c r="AK271" i="1"/>
  <c r="AL111" i="1"/>
  <c r="BY111" i="1" s="1"/>
  <c r="AK188" i="1"/>
  <c r="AA323" i="1"/>
  <c r="AK146" i="1"/>
  <c r="AK183" i="1"/>
  <c r="AK210" i="1"/>
  <c r="AK160" i="1"/>
  <c r="AL57" i="1"/>
  <c r="BY57" i="1" s="1"/>
  <c r="AL157" i="1"/>
  <c r="BY157" i="1" s="1"/>
  <c r="AL222" i="1"/>
  <c r="BY222" i="1" s="1"/>
  <c r="AL35" i="1"/>
  <c r="BY35" i="1" s="1"/>
  <c r="AL14" i="1"/>
  <c r="BY14" i="1" s="1"/>
  <c r="AK299" i="1"/>
  <c r="AL295" i="1"/>
  <c r="BY295" i="1" s="1"/>
  <c r="AL189" i="1"/>
  <c r="BY189" i="1" s="1"/>
  <c r="AL273" i="1"/>
  <c r="BY273" i="1" s="1"/>
  <c r="AK193" i="1"/>
  <c r="AK263" i="1"/>
  <c r="AL96" i="1"/>
  <c r="BY96" i="1" s="1"/>
  <c r="AK213" i="1"/>
  <c r="AL238" i="1"/>
  <c r="BY238" i="1" s="1"/>
  <c r="AL246" i="1"/>
  <c r="BY246" i="1" s="1"/>
  <c r="BX360" i="1"/>
  <c r="AL267" i="1"/>
  <c r="BY267" i="1" s="1"/>
  <c r="AL185" i="1"/>
  <c r="BY185" i="1" s="1"/>
  <c r="AL15" i="1"/>
  <c r="BY15" i="1" s="1"/>
  <c r="AB317" i="2"/>
  <c r="AB28" i="1"/>
  <c r="AB317" i="1" s="1"/>
  <c r="AB339" i="1" s="1"/>
  <c r="AB319" i="2"/>
  <c r="AB33" i="1"/>
  <c r="AB319" i="1" s="1"/>
  <c r="AL240" i="1"/>
  <c r="BY240" i="1" s="1"/>
  <c r="AL112" i="1"/>
  <c r="BY112" i="1" s="1"/>
  <c r="AL212" i="1"/>
  <c r="BY212" i="1" s="1"/>
  <c r="AL109" i="1"/>
  <c r="BY109" i="1" s="1"/>
  <c r="BZ304" i="1"/>
  <c r="AL113" i="1"/>
  <c r="BY113" i="1" s="1"/>
  <c r="Z326" i="2"/>
  <c r="AL98" i="1"/>
  <c r="BY98" i="1" s="1"/>
  <c r="AL130" i="1"/>
  <c r="BY130" i="1" s="1"/>
  <c r="AL270" i="1"/>
  <c r="BY270" i="1" s="1"/>
  <c r="AL27" i="1"/>
  <c r="AK292" i="1"/>
  <c r="AK228" i="1"/>
  <c r="AL81" i="1"/>
  <c r="BY81" i="1" s="1"/>
  <c r="AK290" i="1"/>
  <c r="AL44" i="1"/>
  <c r="BY44" i="1" s="1"/>
  <c r="AL90" i="1"/>
  <c r="BY90" i="1" s="1"/>
  <c r="AL174" i="1"/>
  <c r="BY174" i="1" s="1"/>
  <c r="AL274" i="1"/>
  <c r="BY274" i="1" s="1"/>
  <c r="AK141" i="1"/>
  <c r="AL211" i="1"/>
  <c r="BY211" i="1" s="1"/>
  <c r="AL202" i="1"/>
  <c r="BY202" i="1" s="1"/>
  <c r="AK149" i="1"/>
  <c r="AL124" i="1"/>
  <c r="BY124" i="1" s="1"/>
  <c r="AL194" i="1"/>
  <c r="BY194" i="1" s="1"/>
  <c r="AL94" i="1"/>
  <c r="BY94" i="1" s="1"/>
  <c r="AA324" i="1"/>
  <c r="AL176" i="1"/>
  <c r="BY176" i="1" s="1"/>
  <c r="AL214" i="1"/>
  <c r="BY214" i="1" s="1"/>
  <c r="AA322" i="1"/>
  <c r="AL107" i="1"/>
  <c r="BY107" i="1" s="1"/>
  <c r="AL65" i="1"/>
  <c r="BY65" i="1" s="1"/>
  <c r="AL86" i="1"/>
  <c r="BY86" i="1" s="1"/>
  <c r="AL69" i="1"/>
  <c r="BY69" i="1" s="1"/>
  <c r="AK139" i="1"/>
  <c r="AK151" i="1"/>
  <c r="AL52" i="1"/>
  <c r="BY52" i="1" s="1"/>
  <c r="AL150" i="1"/>
  <c r="BY150" i="1" s="1"/>
  <c r="AK241" i="1"/>
  <c r="AL255" i="1"/>
  <c r="BY255" i="1" s="1"/>
  <c r="AB315" i="2"/>
  <c r="AB8" i="1"/>
  <c r="AL300" i="1"/>
  <c r="BY300" i="1" s="1"/>
  <c r="AK303" i="1"/>
  <c r="AL100" i="1"/>
  <c r="BY100" i="1" s="1"/>
  <c r="AA320" i="1"/>
  <c r="AL122" i="1"/>
  <c r="BY122" i="1" s="1"/>
  <c r="AL163" i="1"/>
  <c r="BY163" i="1" s="1"/>
  <c r="AL103" i="1"/>
  <c r="BY103" i="1" s="1"/>
  <c r="AK156" i="1"/>
  <c r="AK239" i="1"/>
  <c r="AL243" i="1"/>
  <c r="BY243" i="1" s="1"/>
  <c r="AL167" i="1"/>
  <c r="BY167" i="1" s="1"/>
  <c r="AL197" i="1"/>
  <c r="BY197" i="1" s="1"/>
  <c r="AL91" i="1"/>
  <c r="BY91" i="1" s="1"/>
  <c r="AA316" i="1"/>
  <c r="AK136" i="1"/>
  <c r="AK68" i="1"/>
  <c r="AL199" i="1"/>
  <c r="BY199" i="1" s="1"/>
  <c r="AL114" i="1"/>
  <c r="BY114" i="1" s="1"/>
  <c r="AL40" i="1"/>
  <c r="BY40" i="1" s="1"/>
  <c r="AK195" i="1"/>
  <c r="AL178" i="1"/>
  <c r="BY178" i="1" s="1"/>
  <c r="AB323" i="2"/>
  <c r="AB288" i="1"/>
  <c r="AB323" i="1" s="1"/>
  <c r="AL166" i="1"/>
  <c r="BY166" i="1" s="1"/>
  <c r="AL84" i="1"/>
  <c r="BY84" i="1" s="1"/>
  <c r="AA318" i="1"/>
  <c r="AA360" i="1" s="1"/>
  <c r="AL53" i="1"/>
  <c r="BY53" i="1" s="1"/>
  <c r="AL286" i="1"/>
  <c r="BY286" i="1" s="1"/>
  <c r="AL173" i="1"/>
  <c r="BY173" i="1" s="1"/>
  <c r="AL192" i="1"/>
  <c r="BY192" i="1" s="1"/>
  <c r="AL51" i="1"/>
  <c r="BY51" i="1" s="1"/>
  <c r="AK64" i="1"/>
  <c r="AK177" i="1"/>
  <c r="AL168" i="1"/>
  <c r="BY168" i="1" s="1"/>
  <c r="AL131" i="1"/>
  <c r="BY131" i="1" s="1"/>
  <c r="AL266" i="1"/>
  <c r="BY266" i="1" s="1"/>
  <c r="AL206" i="1"/>
  <c r="BY206" i="1" s="1"/>
  <c r="AK226" i="1"/>
  <c r="AL224" i="1"/>
  <c r="BY224" i="1" s="1"/>
  <c r="AK140" i="1"/>
  <c r="AK181" i="1"/>
  <c r="AL16" i="1"/>
  <c r="AL186" i="1"/>
  <c r="BY186" i="1" s="1"/>
  <c r="AL24" i="1"/>
  <c r="BY24" i="1" s="1"/>
  <c r="AL62" i="1"/>
  <c r="BY62" i="1" s="1"/>
  <c r="AL221" i="1"/>
  <c r="BY221" i="1" s="1"/>
  <c r="AL29" i="1"/>
  <c r="BY29" i="1" s="1"/>
  <c r="AB314" i="2"/>
  <c r="AK147" i="1"/>
  <c r="AL93" i="1"/>
  <c r="BY93" i="1" s="1"/>
  <c r="AL13" i="1"/>
  <c r="BY13" i="1" s="1"/>
  <c r="AK245" i="1"/>
  <c r="AL259" i="1"/>
  <c r="BY259" i="1" s="1"/>
  <c r="AL229" i="1"/>
  <c r="BY229" i="1" s="1"/>
  <c r="AB322" i="2"/>
  <c r="AB262" i="1"/>
  <c r="AB322" i="1" s="1"/>
  <c r="AB320" i="2"/>
  <c r="AB118" i="1"/>
  <c r="AB320" i="1" s="1"/>
  <c r="BX342" i="1"/>
  <c r="BX343" i="1" s="1"/>
  <c r="BX315" i="1"/>
  <c r="AL42" i="1"/>
  <c r="BY42" i="1" s="1"/>
  <c r="AB316" i="2"/>
  <c r="AB19" i="1"/>
  <c r="AB316" i="1" s="1"/>
  <c r="AB318" i="2"/>
  <c r="AB30" i="1"/>
  <c r="AB318" i="1" s="1"/>
  <c r="AB360" i="1" s="1"/>
  <c r="AL148" i="1"/>
  <c r="BY148" i="1" s="1"/>
  <c r="AL85" i="1"/>
  <c r="BY85" i="1" s="1"/>
  <c r="AL175" i="1"/>
  <c r="BY175" i="1" s="1"/>
  <c r="Z321" i="1"/>
  <c r="Z330" i="1" s="1"/>
  <c r="BX249" i="1"/>
  <c r="BX321" i="1" s="1"/>
  <c r="AL22" i="1"/>
  <c r="BY22" i="1" s="1"/>
  <c r="AL184" i="1"/>
  <c r="BY184" i="1" s="1"/>
  <c r="AL205" i="1"/>
  <c r="BY205" i="1" s="1"/>
  <c r="AL87" i="1"/>
  <c r="BY87" i="1" s="1"/>
  <c r="AL302" i="1"/>
  <c r="BY302" i="1" s="1"/>
  <c r="AL170" i="1"/>
  <c r="BY170" i="1" s="1"/>
  <c r="AK252" i="1"/>
  <c r="AL152" i="1"/>
  <c r="BY152" i="1" s="1"/>
  <c r="AL196" i="1"/>
  <c r="BY196" i="1" s="1"/>
  <c r="AK237" i="1"/>
  <c r="AL278" i="1"/>
  <c r="BY278" i="1" s="1"/>
  <c r="AL49" i="1"/>
  <c r="BY49" i="1" s="1"/>
  <c r="AL89" i="1"/>
  <c r="BY89" i="1" s="1"/>
  <c r="AB324" i="2"/>
  <c r="AB282" i="1"/>
  <c r="AB324" i="1" s="1"/>
  <c r="AL236" i="1"/>
  <c r="BY236" i="1" s="1"/>
  <c r="Y326" i="2"/>
  <c r="AK161" i="1"/>
  <c r="AK133" i="1"/>
  <c r="BZ132" i="1"/>
  <c r="AL48" i="1"/>
  <c r="BY48" i="1" s="1"/>
  <c r="AK142" i="1"/>
  <c r="AK281" i="1"/>
  <c r="AL162" i="1"/>
  <c r="BY162" i="1" s="1"/>
  <c r="AL155" i="1"/>
  <c r="BY155" i="1" s="1"/>
  <c r="AL256" i="1"/>
  <c r="BY256" i="1" s="1"/>
  <c r="AL110" i="1"/>
  <c r="BY110" i="1" s="1"/>
  <c r="AL220" i="1"/>
  <c r="BY220" i="1" s="1"/>
  <c r="AL75" i="1"/>
  <c r="BY75" i="1" s="1"/>
  <c r="AL260" i="1"/>
  <c r="BY260" i="1" s="1"/>
  <c r="AL268" i="1"/>
  <c r="BY268" i="1" s="1"/>
  <c r="AK134" i="1"/>
  <c r="AL217" i="1"/>
  <c r="BY217" i="1" s="1"/>
  <c r="AK60" i="1"/>
  <c r="AL172" i="1"/>
  <c r="BY172" i="1" s="1"/>
  <c r="AL254" i="1"/>
  <c r="BY254" i="1" s="1"/>
  <c r="AL119" i="1"/>
  <c r="BY119" i="1" s="1"/>
  <c r="AL216" i="1"/>
  <c r="BY216" i="1" s="1"/>
  <c r="AL54" i="1"/>
  <c r="BY54" i="1" s="1"/>
  <c r="AL99" i="1"/>
  <c r="BY99" i="1" s="1"/>
  <c r="AK127" i="1"/>
  <c r="AL79" i="1"/>
  <c r="BY79" i="1" s="1"/>
  <c r="AL251" i="1"/>
  <c r="BY251" i="1" s="1"/>
  <c r="AL257" i="1"/>
  <c r="BY257" i="1" s="1"/>
  <c r="AL120" i="1"/>
  <c r="BY120" i="1" s="1"/>
  <c r="AL223" i="1"/>
  <c r="BY223" i="1" s="1"/>
  <c r="AL232" i="1"/>
  <c r="BY232" i="1" s="1"/>
  <c r="AL39" i="1"/>
  <c r="BY39" i="1" s="1"/>
  <c r="AL106" i="1"/>
  <c r="BY106" i="1" s="1"/>
  <c r="AL80" i="1"/>
  <c r="BY80" i="1" s="1"/>
  <c r="AK291" i="1"/>
  <c r="AL298" i="1"/>
  <c r="BY298" i="1" s="1"/>
  <c r="AL108" i="1"/>
  <c r="BY108" i="1" s="1"/>
  <c r="AL50" i="1"/>
  <c r="BY50" i="1" s="1"/>
  <c r="AL164" i="1"/>
  <c r="BY164" i="1" s="1"/>
  <c r="AL101" i="1"/>
  <c r="BY101" i="1" s="1"/>
  <c r="AL56" i="1"/>
  <c r="BY56" i="1" s="1"/>
  <c r="AL200" i="1"/>
  <c r="BY200" i="1" s="1"/>
  <c r="AL67" i="1"/>
  <c r="BY67" i="1" s="1"/>
  <c r="AK97" i="1"/>
  <c r="AL294" i="1"/>
  <c r="BY294" i="1" s="1"/>
  <c r="AL73" i="1"/>
  <c r="BY73" i="1" s="1"/>
  <c r="AL74" i="1"/>
  <c r="BY74" i="1" s="1"/>
  <c r="AL55" i="1"/>
  <c r="BY55" i="1" s="1"/>
  <c r="AK247" i="1"/>
  <c r="AK242" i="1"/>
  <c r="AL46" i="1"/>
  <c r="BY46" i="1" s="1"/>
  <c r="AL261" i="1"/>
  <c r="BY261" i="1" s="1"/>
  <c r="AL296" i="1"/>
  <c r="BY296" i="1" s="1"/>
  <c r="AL26" i="1"/>
  <c r="AL253" i="1"/>
  <c r="BY253" i="1" s="1"/>
  <c r="AL115" i="1"/>
  <c r="BY115" i="1" s="1"/>
  <c r="AL72" i="1"/>
  <c r="BY72" i="1" s="1"/>
  <c r="AL215" i="1"/>
  <c r="BY215" i="1" s="1"/>
  <c r="Z313" i="1"/>
  <c r="Z310" i="1"/>
  <c r="BX6" i="1"/>
  <c r="Y326" i="1"/>
  <c r="AK128" i="1"/>
  <c r="AK137" i="1"/>
  <c r="AL289" i="1"/>
  <c r="AK355" i="1"/>
  <c r="AK264" i="1"/>
  <c r="AL187" i="1"/>
  <c r="BY187" i="1" s="1"/>
  <c r="AL83" i="1"/>
  <c r="BY83" i="1" s="1"/>
  <c r="BX339" i="1"/>
  <c r="AK182" i="1"/>
  <c r="AL269" i="1"/>
  <c r="BY269" i="1" s="1"/>
  <c r="AK265" i="1"/>
  <c r="AL250" i="1"/>
  <c r="BY250" i="1" s="1"/>
  <c r="AL231" i="1"/>
  <c r="BY231" i="1" s="1"/>
  <c r="AL169" i="1"/>
  <c r="BY169" i="1" s="1"/>
  <c r="AK145" i="1"/>
  <c r="AL248" i="1"/>
  <c r="BY248" i="1" s="1"/>
  <c r="AL230" i="1"/>
  <c r="BY230" i="1" s="1"/>
  <c r="AL10" i="1"/>
  <c r="BY10" i="1" s="1"/>
  <c r="AL219" i="1"/>
  <c r="BY219" i="1" s="1"/>
  <c r="AK287" i="1"/>
  <c r="AL279" i="1"/>
  <c r="BY279" i="1" s="1"/>
  <c r="AL203" i="1"/>
  <c r="BY203" i="1" s="1"/>
  <c r="AL209" i="1"/>
  <c r="BY209" i="1" s="1"/>
  <c r="AA313" i="2"/>
  <c r="AA325" i="2" s="1"/>
  <c r="AA310" i="2"/>
  <c r="AA6" i="1"/>
  <c r="CE6" i="2"/>
  <c r="AL293" i="1"/>
  <c r="BY293" i="1" s="1"/>
  <c r="AK297" i="1"/>
  <c r="AL116" i="1"/>
  <c r="BY116" i="1" s="1"/>
  <c r="AK144" i="1"/>
  <c r="AK171" i="1"/>
  <c r="AL25" i="1"/>
  <c r="BY25" i="1" s="1"/>
  <c r="AL234" i="1"/>
  <c r="BY234" i="1" s="1"/>
  <c r="AK208" i="1"/>
  <c r="AL117" i="1"/>
  <c r="BY117" i="1" s="1"/>
  <c r="AL11" i="1"/>
  <c r="BY11" i="1" s="1"/>
  <c r="AK244" i="1"/>
  <c r="AL21" i="1"/>
  <c r="Y365" i="1"/>
  <c r="Y367" i="1" s="1"/>
  <c r="AL272" i="1"/>
  <c r="BY272" i="1" s="1"/>
  <c r="AL121" i="1"/>
  <c r="BY121" i="1" s="1"/>
  <c r="AL125" i="1"/>
  <c r="BY125" i="1" s="1"/>
  <c r="AL78" i="1"/>
  <c r="BY78" i="1" s="1"/>
  <c r="AL59" i="1"/>
  <c r="BY59" i="1" s="1"/>
  <c r="AL201" i="1"/>
  <c r="BY201" i="1" s="1"/>
  <c r="AL225" i="1"/>
  <c r="BY225" i="1" s="1"/>
  <c r="AL76" i="1"/>
  <c r="BY76" i="1" s="1"/>
  <c r="AL123" i="1"/>
  <c r="BY123" i="1" s="1"/>
  <c r="AL18" i="1"/>
  <c r="AL207" i="1"/>
  <c r="BY207" i="1" s="1"/>
  <c r="AL38" i="1"/>
  <c r="BY38" i="1" s="1"/>
  <c r="AL104" i="1"/>
  <c r="BY104" i="1" s="1"/>
  <c r="AL102" i="1"/>
  <c r="BY102" i="1" s="1"/>
  <c r="AK277" i="1"/>
  <c r="AL71" i="1"/>
  <c r="BY71" i="1" s="1"/>
  <c r="AK191" i="1"/>
  <c r="AL77" i="1"/>
  <c r="BY77" i="1" s="1"/>
  <c r="AK138" i="1"/>
  <c r="AL36" i="1"/>
  <c r="BY36" i="1" s="1"/>
  <c r="AL17" i="1"/>
  <c r="AK258" i="1"/>
  <c r="AK363" i="1" l="1"/>
  <c r="Z325" i="1"/>
  <c r="Z369" i="1"/>
  <c r="Z337" i="1"/>
  <c r="Z357" i="1" s="1"/>
  <c r="CF36" i="2"/>
  <c r="Z326" i="1"/>
  <c r="CF164" i="2"/>
  <c r="CG132" i="2"/>
  <c r="CF65" i="2"/>
  <c r="CG304" i="2"/>
  <c r="CF246" i="2"/>
  <c r="AL179" i="1"/>
  <c r="BY179" i="1" s="1"/>
  <c r="CF198" i="2"/>
  <c r="AL235" i="1"/>
  <c r="BY235" i="1" s="1"/>
  <c r="CF21" i="2"/>
  <c r="AL208" i="1"/>
  <c r="BY208" i="1" s="1"/>
  <c r="AL144" i="1"/>
  <c r="BY144" i="1" s="1"/>
  <c r="AA313" i="1"/>
  <c r="AA310" i="1"/>
  <c r="AL137" i="1"/>
  <c r="BY137" i="1" s="1"/>
  <c r="AL349" i="1"/>
  <c r="BY26" i="1"/>
  <c r="BY349" i="1" s="1"/>
  <c r="CF278" i="2"/>
  <c r="AL252" i="1"/>
  <c r="BY252" i="1" s="1"/>
  <c r="CF205" i="2"/>
  <c r="CF175" i="2"/>
  <c r="CF178" i="2"/>
  <c r="CF199" i="2"/>
  <c r="CF91" i="2"/>
  <c r="CF163" i="2"/>
  <c r="AL303" i="1"/>
  <c r="BY303" i="1" s="1"/>
  <c r="AL158" i="1"/>
  <c r="BY158" i="1" s="1"/>
  <c r="CF276" i="2"/>
  <c r="CF38" i="2"/>
  <c r="CF229" i="2"/>
  <c r="AL151" i="1"/>
  <c r="BY151" i="1" s="1"/>
  <c r="AL141" i="1"/>
  <c r="BY141" i="1" s="1"/>
  <c r="CF240" i="2"/>
  <c r="CF222" i="2"/>
  <c r="CF280" i="2"/>
  <c r="AL138" i="1"/>
  <c r="BY138" i="1" s="1"/>
  <c r="AL277" i="1"/>
  <c r="BY277" i="1" s="1"/>
  <c r="CF207" i="2"/>
  <c r="CF225" i="2"/>
  <c r="CF125" i="2"/>
  <c r="BY313" i="2"/>
  <c r="BY325" i="2" s="1"/>
  <c r="BY310" i="2"/>
  <c r="CF203" i="2"/>
  <c r="CF10" i="2"/>
  <c r="CF169" i="2"/>
  <c r="CF269" i="2"/>
  <c r="CF187" i="2"/>
  <c r="CF215" i="2"/>
  <c r="CF26" i="2"/>
  <c r="AL242" i="1"/>
  <c r="BY242" i="1" s="1"/>
  <c r="CF73" i="2"/>
  <c r="CF200" i="2"/>
  <c r="CF50" i="2"/>
  <c r="CF80" i="2"/>
  <c r="CF232" i="2"/>
  <c r="CF251" i="2"/>
  <c r="CF54" i="2"/>
  <c r="CF172" i="2"/>
  <c r="CF268" i="2"/>
  <c r="CF110" i="2"/>
  <c r="AL281" i="1"/>
  <c r="BY281" i="1" s="1"/>
  <c r="AL133" i="1"/>
  <c r="BY133" i="1" s="1"/>
  <c r="AC324" i="2"/>
  <c r="AC282" i="1"/>
  <c r="AC324" i="1" s="1"/>
  <c r="AC320" i="2"/>
  <c r="AC118" i="1"/>
  <c r="AC320" i="1" s="1"/>
  <c r="CF259" i="2"/>
  <c r="AL147" i="1"/>
  <c r="BY147" i="1" s="1"/>
  <c r="CF62" i="2"/>
  <c r="AL181" i="1"/>
  <c r="BY181" i="1" s="1"/>
  <c r="CF206" i="2"/>
  <c r="AL177" i="1"/>
  <c r="BY177" i="1" s="1"/>
  <c r="CF173" i="2"/>
  <c r="CF84" i="2"/>
  <c r="AL239" i="1"/>
  <c r="BY239" i="1" s="1"/>
  <c r="AL241" i="1"/>
  <c r="BY241" i="1" s="1"/>
  <c r="AL139" i="1"/>
  <c r="BY139" i="1" s="1"/>
  <c r="CF107" i="2"/>
  <c r="AL149" i="1"/>
  <c r="BY149" i="1" s="1"/>
  <c r="CF274" i="2"/>
  <c r="CF44" i="2"/>
  <c r="AL292" i="1"/>
  <c r="BY292" i="1" s="1"/>
  <c r="CF98" i="2"/>
  <c r="CF109" i="2"/>
  <c r="AC319" i="2"/>
  <c r="AC33" i="1"/>
  <c r="AC319" i="1" s="1"/>
  <c r="CF185" i="2"/>
  <c r="CF238" i="2"/>
  <c r="AL193" i="1"/>
  <c r="BY193" i="1" s="1"/>
  <c r="AL299" i="1"/>
  <c r="BY299" i="1" s="1"/>
  <c r="CF157" i="2"/>
  <c r="AL183" i="1"/>
  <c r="BY183" i="1" s="1"/>
  <c r="CF111" i="2"/>
  <c r="AL70" i="1"/>
  <c r="BY70" i="1" s="1"/>
  <c r="AL143" i="1"/>
  <c r="BY143" i="1" s="1"/>
  <c r="CF301" i="2"/>
  <c r="CF37" i="2"/>
  <c r="CF32" i="2"/>
  <c r="AA321" i="1"/>
  <c r="AA330" i="1" s="1"/>
  <c r="CF61" i="2"/>
  <c r="CF34" i="2"/>
  <c r="AL95" i="1"/>
  <c r="BY95" i="1" s="1"/>
  <c r="AL283" i="1"/>
  <c r="BY283" i="1" s="1"/>
  <c r="AL346" i="1"/>
  <c r="BY21" i="1"/>
  <c r="BY346" i="1" s="1"/>
  <c r="AL145" i="1"/>
  <c r="BY145" i="1" s="1"/>
  <c r="CF46" i="2"/>
  <c r="CF39" i="2"/>
  <c r="CF162" i="2"/>
  <c r="CF168" i="2"/>
  <c r="CF255" i="2"/>
  <c r="CF124" i="2"/>
  <c r="CF130" i="2"/>
  <c r="CF295" i="2"/>
  <c r="CF105" i="2"/>
  <c r="CF218" i="2"/>
  <c r="CF234" i="2"/>
  <c r="CF116" i="2"/>
  <c r="AB313" i="2"/>
  <c r="AB310" i="2"/>
  <c r="AB6" i="1"/>
  <c r="AL128" i="1"/>
  <c r="BY128" i="1" s="1"/>
  <c r="AL237" i="1"/>
  <c r="BY237" i="1" s="1"/>
  <c r="CF170" i="2"/>
  <c r="CF184" i="2"/>
  <c r="CF85" i="2"/>
  <c r="AC316" i="2"/>
  <c r="AC19" i="1"/>
  <c r="AC314" i="2"/>
  <c r="AL195" i="1"/>
  <c r="BY195" i="1" s="1"/>
  <c r="AL68" i="1"/>
  <c r="BY68" i="1" s="1"/>
  <c r="CF197" i="2"/>
  <c r="CF122" i="2"/>
  <c r="CF300" i="2"/>
  <c r="AL350" i="1"/>
  <c r="BY27" i="1"/>
  <c r="BY350" i="1" s="1"/>
  <c r="AL314" i="1"/>
  <c r="AL331" i="1" s="1"/>
  <c r="BY9" i="1"/>
  <c r="BY314" i="1" s="1"/>
  <c r="CF41" i="2"/>
  <c r="AL285" i="1"/>
  <c r="BY285" i="1" s="1"/>
  <c r="AB321" i="2"/>
  <c r="AB249" i="1"/>
  <c r="AB321" i="1" s="1"/>
  <c r="AB330" i="1" s="1"/>
  <c r="AL135" i="1"/>
  <c r="BY135" i="1" s="1"/>
  <c r="CF71" i="2"/>
  <c r="CE310" i="2"/>
  <c r="CE311" i="2" s="1"/>
  <c r="CE313" i="2"/>
  <c r="CE325" i="2" s="1"/>
  <c r="CF83" i="2"/>
  <c r="CF67" i="2"/>
  <c r="AL134" i="1"/>
  <c r="BY134" i="1" s="1"/>
  <c r="CF16" i="2"/>
  <c r="CF176" i="2"/>
  <c r="AL228" i="1"/>
  <c r="BY228" i="1" s="1"/>
  <c r="CF15" i="2"/>
  <c r="AL263" i="1"/>
  <c r="BY263" i="1" s="1"/>
  <c r="AL210" i="1"/>
  <c r="BY210" i="1" s="1"/>
  <c r="CF45" i="2"/>
  <c r="CF23" i="2"/>
  <c r="AL354" i="1"/>
  <c r="BY18" i="1"/>
  <c r="BY354" i="1" s="1"/>
  <c r="AL244" i="1"/>
  <c r="BY244" i="1" s="1"/>
  <c r="AL258" i="1"/>
  <c r="BY258" i="1" s="1"/>
  <c r="CF77" i="2"/>
  <c r="CF102" i="2"/>
  <c r="CF18" i="2"/>
  <c r="CF201" i="2"/>
  <c r="CF121" i="2"/>
  <c r="CF279" i="2"/>
  <c r="CF230" i="2"/>
  <c r="CF231" i="2"/>
  <c r="AL182" i="1"/>
  <c r="BY182" i="1" s="1"/>
  <c r="AL264" i="1"/>
  <c r="BY264" i="1" s="1"/>
  <c r="CF72" i="2"/>
  <c r="CF296" i="2"/>
  <c r="AL247" i="1"/>
  <c r="BY247" i="1" s="1"/>
  <c r="CF294" i="2"/>
  <c r="CF56" i="2"/>
  <c r="CF108" i="2"/>
  <c r="CF106" i="2"/>
  <c r="CF223" i="2"/>
  <c r="CF79" i="2"/>
  <c r="CF216" i="2"/>
  <c r="AL60" i="1"/>
  <c r="BY60" i="1" s="1"/>
  <c r="CF260" i="2"/>
  <c r="CF256" i="2"/>
  <c r="AL142" i="1"/>
  <c r="BY142" i="1" s="1"/>
  <c r="AL161" i="1"/>
  <c r="BY161" i="1" s="1"/>
  <c r="AL245" i="1"/>
  <c r="BY245" i="1" s="1"/>
  <c r="CF24" i="2"/>
  <c r="AL140" i="1"/>
  <c r="BY140" i="1" s="1"/>
  <c r="CF266" i="2"/>
  <c r="AL64" i="1"/>
  <c r="BY64" i="1" s="1"/>
  <c r="CF286" i="2"/>
  <c r="CF166" i="2"/>
  <c r="AL156" i="1"/>
  <c r="BY156" i="1" s="1"/>
  <c r="AB342" i="1"/>
  <c r="AB343" i="1" s="1"/>
  <c r="AB315" i="1"/>
  <c r="CF150" i="2"/>
  <c r="CF69" i="2"/>
  <c r="CF94" i="2"/>
  <c r="CF202" i="2"/>
  <c r="CF174" i="2"/>
  <c r="AL290" i="1"/>
  <c r="BY290" i="1" s="1"/>
  <c r="CF27" i="2"/>
  <c r="CF212" i="2"/>
  <c r="CF267" i="2"/>
  <c r="AL213" i="1"/>
  <c r="BY213" i="1" s="1"/>
  <c r="CF273" i="2"/>
  <c r="CF14" i="2"/>
  <c r="CF57" i="2"/>
  <c r="AL146" i="1"/>
  <c r="BY146" i="1" s="1"/>
  <c r="AL271" i="1"/>
  <c r="BY271" i="1" s="1"/>
  <c r="CF9" i="2"/>
  <c r="CF58" i="2"/>
  <c r="CF190" i="2"/>
  <c r="CF43" i="2"/>
  <c r="CF154" i="2"/>
  <c r="CF126" i="2"/>
  <c r="CF275" i="2"/>
  <c r="CF165" i="2"/>
  <c r="CF82" i="2"/>
  <c r="CF78" i="2"/>
  <c r="CF219" i="2"/>
  <c r="CF253" i="2"/>
  <c r="CF99" i="2"/>
  <c r="AL226" i="1"/>
  <c r="BY226" i="1" s="1"/>
  <c r="CF233" i="2"/>
  <c r="AL353" i="1"/>
  <c r="BY17" i="1"/>
  <c r="BY353" i="1" s="1"/>
  <c r="CF11" i="2"/>
  <c r="CF25" i="2"/>
  <c r="AL297" i="1"/>
  <c r="BY297" i="1" s="1"/>
  <c r="CF89" i="2"/>
  <c r="CF196" i="2"/>
  <c r="CF302" i="2"/>
  <c r="CF22" i="2"/>
  <c r="CF148" i="2"/>
  <c r="AC322" i="2"/>
  <c r="AC262" i="1"/>
  <c r="AC322" i="1" s="1"/>
  <c r="CF40" i="2"/>
  <c r="AL136" i="1"/>
  <c r="BY136" i="1" s="1"/>
  <c r="CF167" i="2"/>
  <c r="AC315" i="2"/>
  <c r="AC8" i="1"/>
  <c r="AC317" i="2"/>
  <c r="AC28" i="1"/>
  <c r="AC317" i="1" s="1"/>
  <c r="AC339" i="1" s="1"/>
  <c r="AL180" i="1"/>
  <c r="BY180" i="1" s="1"/>
  <c r="AL345" i="1"/>
  <c r="BY20" i="1"/>
  <c r="BY345" i="1" s="1"/>
  <c r="CF159" i="2"/>
  <c r="AL265" i="1"/>
  <c r="BY265" i="1" s="1"/>
  <c r="CF74" i="2"/>
  <c r="CF257" i="2"/>
  <c r="CF254" i="2"/>
  <c r="CF220" i="2"/>
  <c r="CF236" i="2"/>
  <c r="CF93" i="2"/>
  <c r="AL188" i="1"/>
  <c r="BY188" i="1" s="1"/>
  <c r="CF17" i="2"/>
  <c r="AL191" i="1"/>
  <c r="BY191" i="1" s="1"/>
  <c r="CF104" i="2"/>
  <c r="CF123" i="2"/>
  <c r="CF59" i="2"/>
  <c r="CF272" i="2"/>
  <c r="AA326" i="2"/>
  <c r="AL287" i="1"/>
  <c r="BY287" i="1" s="1"/>
  <c r="CF248" i="2"/>
  <c r="CF250" i="2"/>
  <c r="BY289" i="1"/>
  <c r="BX313" i="1"/>
  <c r="BX310" i="1"/>
  <c r="CF115" i="2"/>
  <c r="CF261" i="2"/>
  <c r="CF55" i="2"/>
  <c r="AL97" i="1"/>
  <c r="BY97" i="1" s="1"/>
  <c r="CF101" i="2"/>
  <c r="CF298" i="2"/>
  <c r="CF120" i="2"/>
  <c r="AL127" i="1"/>
  <c r="BY127" i="1" s="1"/>
  <c r="CF119" i="2"/>
  <c r="CF217" i="2"/>
  <c r="CF75" i="2"/>
  <c r="CF155" i="2"/>
  <c r="CF48" i="2"/>
  <c r="CF42" i="2"/>
  <c r="CF13" i="2"/>
  <c r="CF29" i="2"/>
  <c r="CF186" i="2"/>
  <c r="CF224" i="2"/>
  <c r="CF131" i="2"/>
  <c r="CF51" i="2"/>
  <c r="CF53" i="2"/>
  <c r="AC323" i="2"/>
  <c r="AC288" i="1"/>
  <c r="AC323" i="1" s="1"/>
  <c r="CF103" i="2"/>
  <c r="CF52" i="2"/>
  <c r="CF86" i="2"/>
  <c r="CF214" i="2"/>
  <c r="CF194" i="2"/>
  <c r="CF211" i="2"/>
  <c r="CF81" i="2"/>
  <c r="CF270" i="2"/>
  <c r="CF113" i="2"/>
  <c r="CF112" i="2"/>
  <c r="BX330" i="1"/>
  <c r="CF96" i="2"/>
  <c r="CF189" i="2"/>
  <c r="CF35" i="2"/>
  <c r="AL160" i="1"/>
  <c r="BY160" i="1" s="1"/>
  <c r="AL284" i="1"/>
  <c r="BY284" i="1" s="1"/>
  <c r="CF31" i="2"/>
  <c r="CF88" i="2"/>
  <c r="CF129" i="2"/>
  <c r="CF227" i="2"/>
  <c r="CF47" i="2"/>
  <c r="CF20" i="2"/>
  <c r="CF204" i="2"/>
  <c r="AL63" i="1"/>
  <c r="BY63" i="1" s="1"/>
  <c r="CF76" i="2"/>
  <c r="CF209" i="2"/>
  <c r="AL291" i="1"/>
  <c r="BY291" i="1" s="1"/>
  <c r="CF221" i="2"/>
  <c r="CF192" i="2"/>
  <c r="AL153" i="1"/>
  <c r="BY153" i="1" s="1"/>
  <c r="CF117" i="2"/>
  <c r="AL171" i="1"/>
  <c r="BY171" i="1" s="1"/>
  <c r="CF293" i="2"/>
  <c r="CF289" i="2"/>
  <c r="Z365" i="1"/>
  <c r="Z367" i="1" s="1"/>
  <c r="CF49" i="2"/>
  <c r="CF152" i="2"/>
  <c r="CF87" i="2"/>
  <c r="AC318" i="2"/>
  <c r="AC30" i="1"/>
  <c r="AC318" i="1" s="1"/>
  <c r="AC360" i="1" s="1"/>
  <c r="AL341" i="1"/>
  <c r="BY16" i="1"/>
  <c r="BY341" i="1" s="1"/>
  <c r="BY386" i="1" s="1"/>
  <c r="CF114" i="2"/>
  <c r="CF243" i="2"/>
  <c r="CF100" i="2"/>
  <c r="CF90" i="2"/>
  <c r="CF92" i="2"/>
  <c r="CF12" i="2"/>
  <c r="BY326" i="2" l="1"/>
  <c r="BY388" i="1"/>
  <c r="J274" i="7"/>
  <c r="J275" i="7" s="1"/>
  <c r="AL355" i="1"/>
  <c r="AL347" i="1"/>
  <c r="BY347" i="1"/>
  <c r="BY363" i="1"/>
  <c r="CF64" i="2"/>
  <c r="CF161" i="2"/>
  <c r="BY331" i="1"/>
  <c r="CF70" i="2"/>
  <c r="CF193" i="2"/>
  <c r="CF239" i="2"/>
  <c r="CF141" i="2"/>
  <c r="CF140" i="2"/>
  <c r="AC321" i="2"/>
  <c r="AC249" i="1"/>
  <c r="CF183" i="2"/>
  <c r="AL363" i="1"/>
  <c r="CF182" i="2"/>
  <c r="AD314" i="2"/>
  <c r="CF128" i="2"/>
  <c r="CF95" i="2"/>
  <c r="CF292" i="2"/>
  <c r="CF133" i="2"/>
  <c r="BX325" i="1"/>
  <c r="CF195" i="2"/>
  <c r="AD323" i="2"/>
  <c r="AD288" i="1"/>
  <c r="AD323" i="1" s="1"/>
  <c r="CF291" i="2"/>
  <c r="CF284" i="2"/>
  <c r="AB369" i="1"/>
  <c r="AB337" i="1"/>
  <c r="AB357" i="1" s="1"/>
  <c r="AD317" i="2"/>
  <c r="AD28" i="1"/>
  <c r="AD317" i="1" s="1"/>
  <c r="AD339" i="1" s="1"/>
  <c r="CF271" i="2"/>
  <c r="CF142" i="2"/>
  <c r="CF134" i="2"/>
  <c r="CF285" i="2"/>
  <c r="AB313" i="1"/>
  <c r="AB325" i="1" s="1"/>
  <c r="AB310" i="1"/>
  <c r="CF147" i="2"/>
  <c r="AD320" i="2"/>
  <c r="AD118" i="1"/>
  <c r="CF151" i="2"/>
  <c r="AA325" i="1"/>
  <c r="AD318" i="2"/>
  <c r="AD30" i="1"/>
  <c r="AD318" i="1" s="1"/>
  <c r="AD360" i="1" s="1"/>
  <c r="CF297" i="2"/>
  <c r="CF247" i="2"/>
  <c r="AA369" i="1"/>
  <c r="AA337" i="1"/>
  <c r="AA357" i="1" s="1"/>
  <c r="AA365" i="1" s="1"/>
  <c r="AA367" i="1" s="1"/>
  <c r="AC313" i="2"/>
  <c r="AC325" i="2" s="1"/>
  <c r="AC310" i="2"/>
  <c r="AC6" i="1"/>
  <c r="CF145" i="2"/>
  <c r="CF181" i="2"/>
  <c r="CF281" i="2"/>
  <c r="CF158" i="2"/>
  <c r="CF264" i="2"/>
  <c r="CF237" i="2"/>
  <c r="CF138" i="2"/>
  <c r="CF137" i="2"/>
  <c r="BX369" i="1"/>
  <c r="BX337" i="1"/>
  <c r="BX357" i="1" s="1"/>
  <c r="BX365" i="1" s="1"/>
  <c r="BX367" i="1" s="1"/>
  <c r="CF188" i="2"/>
  <c r="CF265" i="2"/>
  <c r="CF146" i="2"/>
  <c r="CF156" i="2"/>
  <c r="CF258" i="2"/>
  <c r="CF210" i="2"/>
  <c r="AC316" i="1"/>
  <c r="AD319" i="2"/>
  <c r="AD33" i="1"/>
  <c r="CF139" i="2"/>
  <c r="CF177" i="2"/>
  <c r="BY351" i="1"/>
  <c r="CF144" i="2"/>
  <c r="CF179" i="2"/>
  <c r="CF242" i="2"/>
  <c r="CF160" i="2"/>
  <c r="CF153" i="2"/>
  <c r="CF63" i="2"/>
  <c r="CF127" i="2"/>
  <c r="CF287" i="2"/>
  <c r="CF191" i="2"/>
  <c r="CF180" i="2"/>
  <c r="AC342" i="1"/>
  <c r="AC343" i="1" s="1"/>
  <c r="AC315" i="1"/>
  <c r="CF213" i="2"/>
  <c r="CF228" i="2"/>
  <c r="CE326" i="2"/>
  <c r="CF135" i="2"/>
  <c r="CF68" i="2"/>
  <c r="AD316" i="2"/>
  <c r="AD19" i="1"/>
  <c r="AD316" i="1" s="1"/>
  <c r="AB325" i="2"/>
  <c r="CF149" i="2"/>
  <c r="CF277" i="2"/>
  <c r="AL351" i="1"/>
  <c r="CF235" i="2"/>
  <c r="CF283" i="2"/>
  <c r="CF171" i="2"/>
  <c r="CF97" i="2"/>
  <c r="BX311" i="1"/>
  <c r="AD315" i="2"/>
  <c r="AD8" i="1"/>
  <c r="CF136" i="2"/>
  <c r="AD322" i="2"/>
  <c r="AD262" i="1"/>
  <c r="AD322" i="1" s="1"/>
  <c r="BY355" i="1"/>
  <c r="CF226" i="2"/>
  <c r="CF290" i="2"/>
  <c r="CF245" i="2"/>
  <c r="CF60" i="2"/>
  <c r="CF244" i="2"/>
  <c r="CF263" i="2"/>
  <c r="CF143" i="2"/>
  <c r="CF299" i="2"/>
  <c r="CF241" i="2"/>
  <c r="AD324" i="2"/>
  <c r="AD282" i="1"/>
  <c r="CF303" i="2"/>
  <c r="CF252" i="2"/>
  <c r="CF208" i="2"/>
  <c r="AC326" i="2" l="1"/>
  <c r="AD324" i="1"/>
  <c r="AD320" i="1"/>
  <c r="AB365" i="1"/>
  <c r="AB367" i="1" s="1"/>
  <c r="AE314" i="2"/>
  <c r="AE324" i="2"/>
  <c r="AE282" i="1"/>
  <c r="AE324" i="1" s="1"/>
  <c r="AB326" i="2"/>
  <c r="AE320" i="2"/>
  <c r="AE118" i="1"/>
  <c r="AE320" i="1" s="1"/>
  <c r="AB326" i="1"/>
  <c r="AE323" i="2"/>
  <c r="AE288" i="1"/>
  <c r="AE323" i="1" s="1"/>
  <c r="AD315" i="1"/>
  <c r="AD342" i="1"/>
  <c r="AD343" i="1" s="1"/>
  <c r="AA326" i="1"/>
  <c r="AE317" i="2"/>
  <c r="AE28" i="1"/>
  <c r="AE322" i="2"/>
  <c r="AE262" i="1"/>
  <c r="AE315" i="2"/>
  <c r="AE8" i="1"/>
  <c r="BX374" i="1"/>
  <c r="BX326" i="1"/>
  <c r="AD319" i="1"/>
  <c r="AC313" i="1"/>
  <c r="AC310" i="1"/>
  <c r="AE318" i="2"/>
  <c r="AE30" i="1"/>
  <c r="AC321" i="1"/>
  <c r="AC330" i="1" s="1"/>
  <c r="AE316" i="2"/>
  <c r="AE19" i="1"/>
  <c r="AE319" i="2"/>
  <c r="AE33" i="1"/>
  <c r="AE319" i="1" s="1"/>
  <c r="AD313" i="2"/>
  <c r="AD310" i="2"/>
  <c r="AD6" i="1"/>
  <c r="AD321" i="2"/>
  <c r="AD249" i="1"/>
  <c r="AD321" i="1" s="1"/>
  <c r="AD330" i="1" l="1"/>
  <c r="AD369" i="1" s="1"/>
  <c r="AE321" i="2"/>
  <c r="AE249" i="1"/>
  <c r="AE321" i="1" s="1"/>
  <c r="BX377" i="1"/>
  <c r="AE315" i="1"/>
  <c r="AE342" i="1"/>
  <c r="AE343" i="1" s="1"/>
  <c r="AE317" i="1"/>
  <c r="AE339" i="1" s="1"/>
  <c r="AD325" i="2"/>
  <c r="AF315" i="2"/>
  <c r="AF8" i="1"/>
  <c r="AF317" i="2"/>
  <c r="AF28" i="1"/>
  <c r="AF317" i="1" s="1"/>
  <c r="AF339" i="1" s="1"/>
  <c r="AF324" i="2"/>
  <c r="AF282" i="1"/>
  <c r="AF324" i="1" s="1"/>
  <c r="AC369" i="1"/>
  <c r="AC337" i="1"/>
  <c r="AC357" i="1" s="1"/>
  <c r="AC365" i="1" s="1"/>
  <c r="AC367" i="1" s="1"/>
  <c r="AF323" i="2"/>
  <c r="AF288" i="1"/>
  <c r="AE316" i="1"/>
  <c r="AE322" i="1"/>
  <c r="AF320" i="2"/>
  <c r="AF118" i="1"/>
  <c r="AF320" i="1" s="1"/>
  <c r="AF314" i="2"/>
  <c r="AF316" i="2"/>
  <c r="AF19" i="1"/>
  <c r="AF316" i="1" s="1"/>
  <c r="AE318" i="1"/>
  <c r="AE360" i="1" s="1"/>
  <c r="AC325" i="1"/>
  <c r="AF322" i="2"/>
  <c r="AF262" i="1"/>
  <c r="AF322" i="1" s="1"/>
  <c r="AD313" i="1"/>
  <c r="AD325" i="1" s="1"/>
  <c r="AD310" i="1"/>
  <c r="AF319" i="2"/>
  <c r="AF33" i="1"/>
  <c r="AF318" i="2"/>
  <c r="AF30" i="1"/>
  <c r="AF318" i="1" s="1"/>
  <c r="AF360" i="1" s="1"/>
  <c r="AE313" i="2"/>
  <c r="AE325" i="2" s="1"/>
  <c r="AE310" i="2"/>
  <c r="AE6" i="1"/>
  <c r="AE330" i="1" l="1"/>
  <c r="AE369" i="1" s="1"/>
  <c r="AD337" i="1"/>
  <c r="AD357" i="1" s="1"/>
  <c r="AD365" i="1" s="1"/>
  <c r="AD367" i="1" s="1"/>
  <c r="AE313" i="1"/>
  <c r="AE325" i="1" s="1"/>
  <c r="AE310" i="1"/>
  <c r="AD326" i="1"/>
  <c r="AF313" i="2"/>
  <c r="AF310" i="2"/>
  <c r="AF6" i="1"/>
  <c r="AE326" i="2"/>
  <c r="AG320" i="2"/>
  <c r="AG118" i="1"/>
  <c r="AG320" i="1" s="1"/>
  <c r="AF323" i="1"/>
  <c r="AG317" i="2"/>
  <c r="AG28" i="1"/>
  <c r="AG317" i="1" s="1"/>
  <c r="AG339" i="1" s="1"/>
  <c r="AF315" i="1"/>
  <c r="AF342" i="1"/>
  <c r="AF343" i="1" s="1"/>
  <c r="AG322" i="2"/>
  <c r="AG262" i="1"/>
  <c r="AG322" i="1" s="1"/>
  <c r="AG314" i="2"/>
  <c r="AG323" i="2"/>
  <c r="AG288" i="1"/>
  <c r="AG323" i="1" s="1"/>
  <c r="AG315" i="2"/>
  <c r="AG8" i="1"/>
  <c r="AD326" i="2"/>
  <c r="AF321" i="2"/>
  <c r="AF249" i="1"/>
  <c r="AC326" i="1"/>
  <c r="AG318" i="2"/>
  <c r="AG30" i="1"/>
  <c r="AG318" i="1" s="1"/>
  <c r="AG360" i="1" s="1"/>
  <c r="AF319" i="1"/>
  <c r="AG319" i="2"/>
  <c r="AG33" i="1"/>
  <c r="AG319" i="1" s="1"/>
  <c r="AE337" i="1"/>
  <c r="AE357" i="1" s="1"/>
  <c r="AG316" i="2"/>
  <c r="AG19" i="1"/>
  <c r="AG316" i="1" s="1"/>
  <c r="AG324" i="2"/>
  <c r="AG282" i="1"/>
  <c r="BX379" i="1"/>
  <c r="AH322" i="2" l="1"/>
  <c r="AH262" i="1"/>
  <c r="AH322" i="1" s="1"/>
  <c r="AH320" i="2"/>
  <c r="AH118" i="1"/>
  <c r="AH320" i="1" s="1"/>
  <c r="AG313" i="2"/>
  <c r="AG310" i="2"/>
  <c r="AG6" i="1"/>
  <c r="AG324" i="1"/>
  <c r="AF321" i="1"/>
  <c r="AF330" i="1" s="1"/>
  <c r="AH324" i="2"/>
  <c r="AH282" i="1"/>
  <c r="AH324" i="1" s="1"/>
  <c r="AG321" i="2"/>
  <c r="AG249" i="1"/>
  <c r="AG321" i="1" s="1"/>
  <c r="AG315" i="1"/>
  <c r="AG342" i="1"/>
  <c r="AG343" i="1" s="1"/>
  <c r="AF325" i="2"/>
  <c r="AE365" i="1"/>
  <c r="AE367" i="1" s="1"/>
  <c r="BX381" i="1"/>
  <c r="AH319" i="2"/>
  <c r="AH33" i="1"/>
  <c r="AH315" i="2"/>
  <c r="AH8" i="1"/>
  <c r="AH314" i="2"/>
  <c r="AE326" i="1"/>
  <c r="AH317" i="2"/>
  <c r="AH28" i="1"/>
  <c r="AH317" i="1" s="1"/>
  <c r="AH339" i="1" s="1"/>
  <c r="BZ297" i="1"/>
  <c r="AH316" i="2"/>
  <c r="AH19" i="1"/>
  <c r="AH316" i="1" s="1"/>
  <c r="AH318" i="2"/>
  <c r="AH30" i="1"/>
  <c r="AH318" i="1" s="1"/>
  <c r="AH360" i="1" s="1"/>
  <c r="AH323" i="2"/>
  <c r="AH288" i="1"/>
  <c r="AH323" i="1" s="1"/>
  <c r="AF313" i="1"/>
  <c r="AF310" i="1"/>
  <c r="BX389" i="1" l="1"/>
  <c r="BX390" i="1" s="1"/>
  <c r="I266" i="7"/>
  <c r="I267" i="7" s="1"/>
  <c r="I277" i="7" s="1"/>
  <c r="I281" i="7" s="1"/>
  <c r="AG330" i="1"/>
  <c r="AF325" i="1"/>
  <c r="AF326" i="1" s="1"/>
  <c r="AF369" i="1"/>
  <c r="AF337" i="1"/>
  <c r="AF357" i="1" s="1"/>
  <c r="AF365" i="1" s="1"/>
  <c r="AF367" i="1" s="1"/>
  <c r="AI317" i="2"/>
  <c r="AI28" i="1"/>
  <c r="AI317" i="1" s="1"/>
  <c r="AI339" i="1" s="1"/>
  <c r="AF326" i="2"/>
  <c r="AI324" i="2"/>
  <c r="AI282" i="1"/>
  <c r="AI324" i="1" s="1"/>
  <c r="AG313" i="1"/>
  <c r="AG325" i="1" s="1"/>
  <c r="AG310" i="1"/>
  <c r="AI323" i="2"/>
  <c r="AI288" i="1"/>
  <c r="AI323" i="1" s="1"/>
  <c r="AI316" i="2"/>
  <c r="AI19" i="1"/>
  <c r="AI316" i="1" s="1"/>
  <c r="AH313" i="2"/>
  <c r="AH310" i="2"/>
  <c r="AH6" i="1"/>
  <c r="AI322" i="2"/>
  <c r="AI262" i="1"/>
  <c r="AI322" i="1" s="1"/>
  <c r="AI314" i="2"/>
  <c r="AI318" i="2"/>
  <c r="AI30" i="1"/>
  <c r="AI318" i="1" s="1"/>
  <c r="AI360" i="1" s="1"/>
  <c r="AH315" i="1"/>
  <c r="AH342" i="1"/>
  <c r="AH343" i="1" s="1"/>
  <c r="AI320" i="2"/>
  <c r="AI118" i="1"/>
  <c r="AI320" i="1" s="1"/>
  <c r="AG369" i="1"/>
  <c r="AG337" i="1"/>
  <c r="AG357" i="1" s="1"/>
  <c r="CH297" i="2"/>
  <c r="CG297" i="2"/>
  <c r="AI315" i="2"/>
  <c r="AI8" i="1"/>
  <c r="AH319" i="1"/>
  <c r="AH321" i="2"/>
  <c r="AH249" i="1"/>
  <c r="AH321" i="1" s="1"/>
  <c r="AG325" i="2"/>
  <c r="AI319" i="2"/>
  <c r="AI33" i="1"/>
  <c r="AI319" i="1" s="1"/>
  <c r="I284" i="7" l="1"/>
  <c r="G10" i="21"/>
  <c r="G13" i="21" s="1"/>
  <c r="G15" i="21" s="1"/>
  <c r="G16" i="21" s="1"/>
  <c r="AH330" i="1"/>
  <c r="AH369" i="1" s="1"/>
  <c r="AG326" i="2"/>
  <c r="AJ319" i="2"/>
  <c r="AJ33" i="1"/>
  <c r="AJ319" i="1" s="1"/>
  <c r="AJ315" i="2"/>
  <c r="AJ8" i="1"/>
  <c r="AJ322" i="2"/>
  <c r="AJ262" i="1"/>
  <c r="AJ322" i="1" s="1"/>
  <c r="AH325" i="2"/>
  <c r="AJ320" i="2"/>
  <c r="AJ118" i="1"/>
  <c r="AJ320" i="1" s="1"/>
  <c r="AJ323" i="2"/>
  <c r="AJ288" i="1"/>
  <c r="AJ323" i="1" s="1"/>
  <c r="AJ318" i="2"/>
  <c r="AJ30" i="1"/>
  <c r="AJ318" i="1" s="1"/>
  <c r="AJ360" i="1" s="1"/>
  <c r="CI297" i="2"/>
  <c r="AJ316" i="2"/>
  <c r="AJ19" i="1"/>
  <c r="AJ316" i="1" s="1"/>
  <c r="AJ317" i="2"/>
  <c r="AJ28" i="1"/>
  <c r="AJ317" i="1" s="1"/>
  <c r="AJ339" i="1" s="1"/>
  <c r="AI342" i="1"/>
  <c r="AI343" i="1" s="1"/>
  <c r="AI315" i="1"/>
  <c r="AI321" i="2"/>
  <c r="AI249" i="1"/>
  <c r="AI321" i="1" s="1"/>
  <c r="AI330" i="1" s="1"/>
  <c r="AH313" i="1"/>
  <c r="AH325" i="1" s="1"/>
  <c r="AH310" i="1"/>
  <c r="AG365" i="1"/>
  <c r="AG367" i="1" s="1"/>
  <c r="AJ324" i="2"/>
  <c r="AJ282" i="1"/>
  <c r="AJ324" i="1" s="1"/>
  <c r="CG17" i="2"/>
  <c r="AJ314" i="2"/>
  <c r="AI313" i="2"/>
  <c r="AI310" i="2"/>
  <c r="AI6" i="1"/>
  <c r="AG326" i="1"/>
  <c r="CG16" i="2"/>
  <c r="AH337" i="1" l="1"/>
  <c r="AH357" i="1" s="1"/>
  <c r="AH365" i="1" s="1"/>
  <c r="AH367" i="1" s="1"/>
  <c r="BZ17" i="1"/>
  <c r="BZ353" i="1" s="1"/>
  <c r="AI369" i="1"/>
  <c r="AI337" i="1"/>
  <c r="AI357" i="1" s="1"/>
  <c r="AK318" i="2"/>
  <c r="AK30" i="1"/>
  <c r="AK318" i="1" s="1"/>
  <c r="AK360" i="1" s="1"/>
  <c r="AK320" i="2"/>
  <c r="AK118" i="1"/>
  <c r="AK320" i="1" s="1"/>
  <c r="AI325" i="2"/>
  <c r="AH326" i="2"/>
  <c r="AK314" i="2"/>
  <c r="BZ16" i="1"/>
  <c r="BZ341" i="1" s="1"/>
  <c r="AK316" i="2"/>
  <c r="AK19" i="1"/>
  <c r="AK316" i="1" s="1"/>
  <c r="AK322" i="2"/>
  <c r="AK262" i="1"/>
  <c r="AK322" i="1" s="1"/>
  <c r="AJ313" i="2"/>
  <c r="AJ310" i="2"/>
  <c r="AJ6" i="1"/>
  <c r="AK324" i="2"/>
  <c r="AK282" i="1"/>
  <c r="AK324" i="1" s="1"/>
  <c r="AH326" i="1"/>
  <c r="AK323" i="2"/>
  <c r="AK288" i="1"/>
  <c r="AK323" i="1" s="1"/>
  <c r="AJ342" i="1"/>
  <c r="AJ343" i="1" s="1"/>
  <c r="AJ315" i="1"/>
  <c r="AI313" i="1"/>
  <c r="AI325" i="1" s="1"/>
  <c r="AI310" i="1"/>
  <c r="AJ321" i="2"/>
  <c r="AJ249" i="1"/>
  <c r="AJ321" i="1" s="1"/>
  <c r="AJ330" i="1" s="1"/>
  <c r="AK317" i="2"/>
  <c r="AK28" i="1"/>
  <c r="AK317" i="1" s="1"/>
  <c r="AK339" i="1" s="1"/>
  <c r="AK315" i="2"/>
  <c r="AK8" i="1"/>
  <c r="AK319" i="2"/>
  <c r="AK33" i="1"/>
  <c r="AK319" i="1" s="1"/>
  <c r="AI365" i="1" l="1"/>
  <c r="AI367" i="1" s="1"/>
  <c r="CH16" i="2"/>
  <c r="AL320" i="2"/>
  <c r="AL118" i="1"/>
  <c r="AK321" i="2"/>
  <c r="AK249" i="1"/>
  <c r="AK321" i="1" s="1"/>
  <c r="AK330" i="1" s="1"/>
  <c r="AL323" i="2"/>
  <c r="AL288" i="1"/>
  <c r="AL319" i="2"/>
  <c r="AL33" i="1"/>
  <c r="AL317" i="2"/>
  <c r="AL28" i="1"/>
  <c r="AL324" i="2"/>
  <c r="AL282" i="1"/>
  <c r="AK342" i="1"/>
  <c r="AK343" i="1" s="1"/>
  <c r="AK315" i="1"/>
  <c r="AI326" i="1"/>
  <c r="AJ313" i="1"/>
  <c r="AJ325" i="1" s="1"/>
  <c r="AJ310" i="1"/>
  <c r="AL322" i="2"/>
  <c r="AL262" i="1"/>
  <c r="BZ386" i="1"/>
  <c r="BZ388" i="1" s="1"/>
  <c r="AL314" i="2"/>
  <c r="AL318" i="2"/>
  <c r="AL30" i="1"/>
  <c r="AL315" i="2"/>
  <c r="AL8" i="1"/>
  <c r="CH17" i="2"/>
  <c r="AK313" i="2"/>
  <c r="AK325" i="2" s="1"/>
  <c r="AK310" i="2"/>
  <c r="AK6" i="1"/>
  <c r="AJ369" i="1"/>
  <c r="AJ337" i="1"/>
  <c r="AJ357" i="1" s="1"/>
  <c r="AL316" i="2"/>
  <c r="AL19" i="1"/>
  <c r="AI326" i="2"/>
  <c r="AJ325" i="2"/>
  <c r="AJ365" i="1" l="1"/>
  <c r="AJ367" i="1" s="1"/>
  <c r="AL315" i="1"/>
  <c r="AL342" i="1"/>
  <c r="AL343" i="1" s="1"/>
  <c r="BY8" i="1"/>
  <c r="AJ326" i="1"/>
  <c r="AL324" i="1"/>
  <c r="BY282" i="1"/>
  <c r="BY324" i="1" s="1"/>
  <c r="AJ326" i="2"/>
  <c r="AK313" i="1"/>
  <c r="AK325" i="1" s="1"/>
  <c r="AK310" i="1"/>
  <c r="AM315" i="2"/>
  <c r="BZ315" i="2"/>
  <c r="CF8" i="2"/>
  <c r="CF315" i="2" s="1"/>
  <c r="AK369" i="1"/>
  <c r="AK337" i="1"/>
  <c r="AK357" i="1" s="1"/>
  <c r="AM324" i="2"/>
  <c r="BZ324" i="2"/>
  <c r="CF282" i="2"/>
  <c r="CF324" i="2" s="1"/>
  <c r="AL316" i="1"/>
  <c r="BY19" i="1"/>
  <c r="BY316" i="1" s="1"/>
  <c r="AL310" i="2"/>
  <c r="AL313" i="2"/>
  <c r="AL6" i="1"/>
  <c r="AM314" i="2"/>
  <c r="BZ314" i="2"/>
  <c r="CF7" i="2"/>
  <c r="CF314" i="2" s="1"/>
  <c r="AL321" i="2"/>
  <c r="AL249" i="1"/>
  <c r="AL320" i="1"/>
  <c r="BY118" i="1"/>
  <c r="BY320" i="1" s="1"/>
  <c r="AM316" i="2"/>
  <c r="BZ316" i="2"/>
  <c r="CF19" i="2"/>
  <c r="CF316" i="2" s="1"/>
  <c r="AL317" i="1"/>
  <c r="AL339" i="1" s="1"/>
  <c r="BY28" i="1"/>
  <c r="BY317" i="1" s="1"/>
  <c r="AM320" i="2"/>
  <c r="BZ320" i="2"/>
  <c r="CF118" i="2"/>
  <c r="CF320" i="2" s="1"/>
  <c r="AK326" i="2"/>
  <c r="AL322" i="1"/>
  <c r="BY262" i="1"/>
  <c r="BY322" i="1" s="1"/>
  <c r="AM317" i="2"/>
  <c r="BZ317" i="2"/>
  <c r="CF28" i="2"/>
  <c r="CF317" i="2" s="1"/>
  <c r="AL319" i="1"/>
  <c r="BY33" i="1"/>
  <c r="BY319" i="1" s="1"/>
  <c r="AL323" i="1"/>
  <c r="BY288" i="1"/>
  <c r="BY323" i="1" s="1"/>
  <c r="AL318" i="1"/>
  <c r="AL360" i="1" s="1"/>
  <c r="BY30" i="1"/>
  <c r="BY318" i="1" s="1"/>
  <c r="AM322" i="2"/>
  <c r="BZ322" i="2"/>
  <c r="CF262" i="2"/>
  <c r="CF322" i="2" s="1"/>
  <c r="AM319" i="2"/>
  <c r="BZ319" i="2"/>
  <c r="CF33" i="2"/>
  <c r="CF319" i="2" s="1"/>
  <c r="AM323" i="2"/>
  <c r="BZ323" i="2"/>
  <c r="CF288" i="2"/>
  <c r="CF323" i="2" s="1"/>
  <c r="AM318" i="2"/>
  <c r="BZ318" i="2"/>
  <c r="CF30" i="2"/>
  <c r="CF318" i="2" s="1"/>
  <c r="BZ12" i="1" l="1"/>
  <c r="BZ62" i="1"/>
  <c r="BZ11" i="1"/>
  <c r="BZ169" i="1"/>
  <c r="BZ186" i="1"/>
  <c r="BZ278" i="1"/>
  <c r="BZ229" i="1"/>
  <c r="BZ298" i="1"/>
  <c r="BZ29" i="1"/>
  <c r="BZ82" i="1"/>
  <c r="BZ162" i="1"/>
  <c r="BZ206" i="1"/>
  <c r="BZ279" i="1"/>
  <c r="BZ185" i="1"/>
  <c r="BZ300" i="1"/>
  <c r="BZ148" i="1"/>
  <c r="BZ175" i="1"/>
  <c r="BZ114" i="1"/>
  <c r="BZ276" i="1"/>
  <c r="BZ75" i="1"/>
  <c r="BZ222" i="1"/>
  <c r="BZ166" i="1"/>
  <c r="BZ120" i="1"/>
  <c r="BZ225" i="1"/>
  <c r="AL325" i="2"/>
  <c r="BZ211" i="1"/>
  <c r="BZ155" i="1"/>
  <c r="BZ209" i="1"/>
  <c r="BZ194" i="1"/>
  <c r="BZ46" i="1"/>
  <c r="BZ217" i="1"/>
  <c r="BZ93" i="1"/>
  <c r="BZ267" i="1"/>
  <c r="BZ59" i="1"/>
  <c r="BZ190" i="1"/>
  <c r="BZ159" i="1"/>
  <c r="BZ216" i="1"/>
  <c r="BZ107" i="1"/>
  <c r="BZ50" i="1"/>
  <c r="AM313" i="2"/>
  <c r="AM310" i="2"/>
  <c r="CF6" i="2"/>
  <c r="BZ76" i="1"/>
  <c r="BZ232" i="1"/>
  <c r="BZ184" i="1"/>
  <c r="BZ257" i="1"/>
  <c r="BZ164" i="1"/>
  <c r="BZ197" i="1"/>
  <c r="BZ116" i="1"/>
  <c r="BZ56" i="1"/>
  <c r="BZ269" i="1"/>
  <c r="BZ87" i="1"/>
  <c r="BZ111" i="1"/>
  <c r="BZ150" i="1"/>
  <c r="BZ273" i="1"/>
  <c r="BZ92" i="1"/>
  <c r="BZ167" i="1"/>
  <c r="BZ52" i="1"/>
  <c r="BZ24" i="1"/>
  <c r="BZ189" i="1"/>
  <c r="BZ25" i="1"/>
  <c r="BZ54" i="1"/>
  <c r="BZ233" i="1"/>
  <c r="BZ43" i="1"/>
  <c r="BZ176" i="1"/>
  <c r="BZ152" i="1"/>
  <c r="BZ221" i="1"/>
  <c r="BZ69" i="1"/>
  <c r="BZ42" i="1"/>
  <c r="BZ214" i="1"/>
  <c r="BZ48" i="1"/>
  <c r="BZ200" i="1"/>
  <c r="BZ121" i="1"/>
  <c r="BZ294" i="1"/>
  <c r="BZ71" i="1"/>
  <c r="BZ212" i="1"/>
  <c r="BZ101" i="1"/>
  <c r="BZ22" i="1"/>
  <c r="BZ170" i="1"/>
  <c r="BZ106" i="1"/>
  <c r="BZ14" i="1"/>
  <c r="BZ32" i="1"/>
  <c r="BZ40" i="1"/>
  <c r="BY339" i="1"/>
  <c r="BZ165" i="1"/>
  <c r="BZ65" i="1"/>
  <c r="BZ246" i="1"/>
  <c r="BZ240" i="1"/>
  <c r="BZ198" i="1"/>
  <c r="BZ122" i="1"/>
  <c r="BZ203" i="1"/>
  <c r="BZ251" i="1"/>
  <c r="BZ88" i="1"/>
  <c r="CA304" i="1"/>
  <c r="BZ301" i="1"/>
  <c r="BZ250" i="1"/>
  <c r="BZ295" i="1"/>
  <c r="BZ248" i="1"/>
  <c r="BZ196" i="1"/>
  <c r="BZ34" i="1"/>
  <c r="BZ98" i="1"/>
  <c r="BZ231" i="1"/>
  <c r="AM321" i="2"/>
  <c r="BZ321" i="2"/>
  <c r="CF249" i="2"/>
  <c r="CF321" i="2" s="1"/>
  <c r="BZ199" i="1"/>
  <c r="BY342" i="1"/>
  <c r="BY343" i="1" s="1"/>
  <c r="BY315" i="1"/>
  <c r="BY360" i="1"/>
  <c r="BZ302" i="1"/>
  <c r="BZ67" i="1"/>
  <c r="BZ85" i="1"/>
  <c r="BZ23" i="1"/>
  <c r="BZ112" i="1"/>
  <c r="BZ100" i="1"/>
  <c r="BZ103" i="1"/>
  <c r="BZ90" i="1"/>
  <c r="BZ124" i="1"/>
  <c r="BZ126" i="1"/>
  <c r="BZ115" i="1"/>
  <c r="BZ108" i="1"/>
  <c r="BZ130" i="1"/>
  <c r="BZ280" i="1"/>
  <c r="BZ99" i="1"/>
  <c r="CA132" i="1"/>
  <c r="AK365" i="1"/>
  <c r="AK367" i="1" s="1"/>
  <c r="BZ96" i="1"/>
  <c r="BZ173" i="1"/>
  <c r="BZ266" i="1"/>
  <c r="BZ86" i="1"/>
  <c r="BZ163" i="1"/>
  <c r="BZ72" i="1"/>
  <c r="BZ270" i="1"/>
  <c r="BZ256" i="1"/>
  <c r="BZ94" i="1"/>
  <c r="BZ192" i="1"/>
  <c r="BZ57" i="1"/>
  <c r="BZ125" i="1"/>
  <c r="BZ15" i="1"/>
  <c r="BZ272" i="1"/>
  <c r="BZ243" i="1"/>
  <c r="BZ102" i="1"/>
  <c r="BZ259" i="1"/>
  <c r="BZ215" i="1"/>
  <c r="BZ129" i="1"/>
  <c r="BZ154" i="1"/>
  <c r="BZ275" i="1"/>
  <c r="BZ254" i="1"/>
  <c r="BZ49" i="1"/>
  <c r="BZ47" i="1"/>
  <c r="BZ89" i="1"/>
  <c r="BZ31" i="1"/>
  <c r="BZ178" i="1"/>
  <c r="BZ168" i="1"/>
  <c r="BZ91" i="1"/>
  <c r="BZ80" i="1"/>
  <c r="BZ123" i="1"/>
  <c r="BZ83" i="1"/>
  <c r="AK326" i="1"/>
  <c r="BZ78" i="1"/>
  <c r="BZ38" i="1"/>
  <c r="BZ119" i="1"/>
  <c r="BZ51" i="1"/>
  <c r="BZ238" i="1"/>
  <c r="BZ41" i="1"/>
  <c r="BZ236" i="1"/>
  <c r="BZ227" i="1"/>
  <c r="BZ113" i="1"/>
  <c r="BZ261" i="1"/>
  <c r="BZ260" i="1"/>
  <c r="BZ172" i="1"/>
  <c r="BZ202" i="1"/>
  <c r="BZ286" i="1"/>
  <c r="BZ224" i="1"/>
  <c r="BZ220" i="1"/>
  <c r="BZ223" i="1"/>
  <c r="BZ105" i="1"/>
  <c r="BZ157" i="1"/>
  <c r="BZ77" i="1"/>
  <c r="BZ73" i="1"/>
  <c r="BZ79" i="1"/>
  <c r="BZ10" i="1"/>
  <c r="BZ201" i="1"/>
  <c r="BZ61" i="1"/>
  <c r="BZ268" i="1"/>
  <c r="BZ218" i="1"/>
  <c r="BZ104" i="1"/>
  <c r="BZ131" i="1"/>
  <c r="BZ81" i="1"/>
  <c r="BZ74" i="1"/>
  <c r="BZ219" i="1"/>
  <c r="BZ35" i="1"/>
  <c r="BZ44" i="1"/>
  <c r="BZ187" i="1"/>
  <c r="BZ174" i="1"/>
  <c r="BZ117" i="1"/>
  <c r="BZ58" i="1"/>
  <c r="BZ296" i="1"/>
  <c r="BZ109" i="1"/>
  <c r="BZ207" i="1"/>
  <c r="BZ45" i="1"/>
  <c r="BZ36" i="1"/>
  <c r="BZ13" i="1"/>
  <c r="BZ205" i="1"/>
  <c r="BZ230" i="1"/>
  <c r="AL321" i="1"/>
  <c r="AL330" i="1" s="1"/>
  <c r="BY249" i="1"/>
  <c r="BY321" i="1" s="1"/>
  <c r="BZ253" i="1"/>
  <c r="BZ110" i="1"/>
  <c r="AL313" i="1"/>
  <c r="AL310" i="1"/>
  <c r="BY6" i="1"/>
  <c r="BZ234" i="1"/>
  <c r="BZ255" i="1"/>
  <c r="BZ274" i="1"/>
  <c r="BZ204" i="1"/>
  <c r="BZ39" i="1"/>
  <c r="BZ53" i="1"/>
  <c r="BZ55" i="1"/>
  <c r="BZ37" i="1"/>
  <c r="BZ293" i="1"/>
  <c r="BZ84" i="1"/>
  <c r="AL325" i="1" l="1"/>
  <c r="CG55" i="2"/>
  <c r="CG227" i="2"/>
  <c r="CG269" i="2"/>
  <c r="BY313" i="1"/>
  <c r="BY310" i="1"/>
  <c r="CG253" i="2"/>
  <c r="CG117" i="2"/>
  <c r="CG44" i="2"/>
  <c r="CG74" i="2"/>
  <c r="BZ263" i="1"/>
  <c r="BZ134" i="1"/>
  <c r="CG61" i="2"/>
  <c r="CG26" i="2"/>
  <c r="CG38" i="2"/>
  <c r="CG80" i="2"/>
  <c r="CG178" i="2"/>
  <c r="CG47" i="2"/>
  <c r="BZ277" i="1"/>
  <c r="CG129" i="2"/>
  <c r="CG102" i="2"/>
  <c r="BZ210" i="1"/>
  <c r="CG57" i="2"/>
  <c r="BZ241" i="1"/>
  <c r="CG130" i="2"/>
  <c r="CG126" i="2"/>
  <c r="BZ183" i="1"/>
  <c r="CG23" i="2"/>
  <c r="CG34" i="2"/>
  <c r="CG295" i="2"/>
  <c r="CH304" i="2"/>
  <c r="CG122" i="2"/>
  <c r="CG240" i="2"/>
  <c r="CG165" i="2"/>
  <c r="BZ239" i="1"/>
  <c r="CG14" i="2"/>
  <c r="CG22" i="2"/>
  <c r="CG71" i="2"/>
  <c r="CG200" i="2"/>
  <c r="CG42" i="2"/>
  <c r="CG54" i="2"/>
  <c r="CG24" i="2"/>
  <c r="CG273" i="2"/>
  <c r="CG9" i="2"/>
  <c r="BZ313" i="2"/>
  <c r="BZ325" i="2" s="1"/>
  <c r="BZ310" i="2"/>
  <c r="CG50" i="2"/>
  <c r="CG159" i="2"/>
  <c r="CG93" i="2"/>
  <c r="CG209" i="2"/>
  <c r="AL326" i="2"/>
  <c r="CG62" i="2"/>
  <c r="CG105" i="2"/>
  <c r="BZ26" i="1"/>
  <c r="BZ349" i="1" s="1"/>
  <c r="CG256" i="2"/>
  <c r="BZ287" i="1"/>
  <c r="CG184" i="2"/>
  <c r="CG185" i="2"/>
  <c r="BZ144" i="1"/>
  <c r="CG53" i="2"/>
  <c r="CG255" i="2"/>
  <c r="CG205" i="2"/>
  <c r="CG207" i="2"/>
  <c r="CG296" i="2"/>
  <c r="BZ21" i="1"/>
  <c r="BZ346" i="1" s="1"/>
  <c r="CG73" i="2"/>
  <c r="CG223" i="2"/>
  <c r="CG202" i="2"/>
  <c r="CG260" i="2"/>
  <c r="CG236" i="2"/>
  <c r="CG83" i="2"/>
  <c r="CG94" i="2"/>
  <c r="CG270" i="2"/>
  <c r="CG266" i="2"/>
  <c r="BZ208" i="1"/>
  <c r="BZ237" i="1"/>
  <c r="CG164" i="2"/>
  <c r="CG232" i="2"/>
  <c r="CG76" i="2"/>
  <c r="CG276" i="2"/>
  <c r="BZ151" i="1"/>
  <c r="CG279" i="2"/>
  <c r="BZ195" i="1"/>
  <c r="BZ64" i="1"/>
  <c r="CG278" i="2"/>
  <c r="BZ281" i="1"/>
  <c r="AL369" i="1"/>
  <c r="AL337" i="1"/>
  <c r="AL357" i="1" s="1"/>
  <c r="AL365" i="1" s="1"/>
  <c r="AL367" i="1" s="1"/>
  <c r="CG197" i="2"/>
  <c r="BZ265" i="1"/>
  <c r="AL326" i="1"/>
  <c r="BZ135" i="1"/>
  <c r="CG174" i="2"/>
  <c r="CG35" i="2"/>
  <c r="CG81" i="2"/>
  <c r="CG131" i="2"/>
  <c r="CG268" i="2"/>
  <c r="CG201" i="2"/>
  <c r="CG21" i="2"/>
  <c r="BZ63" i="1"/>
  <c r="BZ160" i="1"/>
  <c r="CG78" i="2"/>
  <c r="CG91" i="2"/>
  <c r="BZ180" i="1"/>
  <c r="CG215" i="2"/>
  <c r="CG243" i="2"/>
  <c r="BZ290" i="1"/>
  <c r="CH132" i="2"/>
  <c r="CG108" i="2"/>
  <c r="CG124" i="2"/>
  <c r="CG103" i="2"/>
  <c r="CG85" i="2"/>
  <c r="BY330" i="1"/>
  <c r="CG199" i="2"/>
  <c r="CG231" i="2"/>
  <c r="CG196" i="2"/>
  <c r="CG250" i="2"/>
  <c r="CG88" i="2"/>
  <c r="CG246" i="2"/>
  <c r="BZ299" i="1"/>
  <c r="CG106" i="2"/>
  <c r="BZ264" i="1"/>
  <c r="CG294" i="2"/>
  <c r="BZ177" i="1"/>
  <c r="CG69" i="2"/>
  <c r="CG25" i="2"/>
  <c r="CG52" i="2"/>
  <c r="CG150" i="2"/>
  <c r="BZ137" i="1"/>
  <c r="AM325" i="2"/>
  <c r="BZ145" i="1"/>
  <c r="CG190" i="2"/>
  <c r="CG217" i="2"/>
  <c r="CG155" i="2"/>
  <c r="CG225" i="2"/>
  <c r="CG12" i="2"/>
  <c r="BZ191" i="1"/>
  <c r="BZ292" i="1"/>
  <c r="CG169" i="2"/>
  <c r="CG293" i="2"/>
  <c r="CG39" i="2"/>
  <c r="BZ146" i="1"/>
  <c r="CG13" i="2"/>
  <c r="CG109" i="2"/>
  <c r="CG77" i="2"/>
  <c r="CG220" i="2"/>
  <c r="CG172" i="2"/>
  <c r="CG261" i="2"/>
  <c r="CG41" i="2"/>
  <c r="BZ128" i="1"/>
  <c r="BZ27" i="1"/>
  <c r="BZ350" i="1" s="1"/>
  <c r="BZ235" i="1"/>
  <c r="BZ139" i="1"/>
  <c r="CG72" i="2"/>
  <c r="CG173" i="2"/>
  <c r="BZ18" i="1"/>
  <c r="BZ354" i="1" s="1"/>
  <c r="BZ355" i="1" s="1"/>
  <c r="CG221" i="2"/>
  <c r="BZ136" i="1"/>
  <c r="CG56" i="2"/>
  <c r="BZ60" i="1"/>
  <c r="BZ285" i="1"/>
  <c r="BZ188" i="1"/>
  <c r="CG148" i="2"/>
  <c r="CG206" i="2"/>
  <c r="CG82" i="2"/>
  <c r="BZ153" i="1"/>
  <c r="BZ193" i="1"/>
  <c r="BZ20" i="1"/>
  <c r="BZ345" i="1" s="1"/>
  <c r="CG75" i="2"/>
  <c r="CG229" i="2"/>
  <c r="BZ70" i="1"/>
  <c r="CG219" i="2"/>
  <c r="BZ271" i="1"/>
  <c r="CG104" i="2"/>
  <c r="BZ140" i="1"/>
  <c r="CG10" i="2"/>
  <c r="CG238" i="2"/>
  <c r="CG51" i="2"/>
  <c r="CG27" i="2"/>
  <c r="CG168" i="2"/>
  <c r="CG31" i="2"/>
  <c r="CG49" i="2"/>
  <c r="CG275" i="2"/>
  <c r="BZ182" i="1"/>
  <c r="BZ213" i="1"/>
  <c r="CG272" i="2"/>
  <c r="CG125" i="2"/>
  <c r="CG99" i="2"/>
  <c r="BZ142" i="1"/>
  <c r="BZ171" i="1"/>
  <c r="CG100" i="2"/>
  <c r="CG67" i="2"/>
  <c r="BZ179" i="1"/>
  <c r="CG98" i="2"/>
  <c r="CG248" i="2"/>
  <c r="CG301" i="2"/>
  <c r="CG251" i="2"/>
  <c r="CG18" i="2"/>
  <c r="BZ228" i="1"/>
  <c r="CG40" i="2"/>
  <c r="CG101" i="2"/>
  <c r="CG121" i="2"/>
  <c r="CG48" i="2"/>
  <c r="BZ97" i="1"/>
  <c r="CG43" i="2"/>
  <c r="CG189" i="2"/>
  <c r="CG167" i="2"/>
  <c r="BZ247" i="1"/>
  <c r="CG87" i="2"/>
  <c r="CF310" i="2"/>
  <c r="CF311" i="2" s="1"/>
  <c r="CF313" i="2"/>
  <c r="CF325" i="2" s="1"/>
  <c r="BZ127" i="1"/>
  <c r="CG107" i="2"/>
  <c r="CG59" i="2"/>
  <c r="CG46" i="2"/>
  <c r="CG211" i="2"/>
  <c r="CG120" i="2"/>
  <c r="CG20" i="2"/>
  <c r="CG274" i="2"/>
  <c r="BZ258" i="1"/>
  <c r="BZ143" i="1"/>
  <c r="BZ9" i="1"/>
  <c r="BZ314" i="1" s="1"/>
  <c r="CG175" i="2"/>
  <c r="CG84" i="2"/>
  <c r="CG37" i="2"/>
  <c r="CG204" i="2"/>
  <c r="CG234" i="2"/>
  <c r="CG36" i="2"/>
  <c r="BZ291" i="1"/>
  <c r="CG79" i="2"/>
  <c r="CG157" i="2"/>
  <c r="CG224" i="2"/>
  <c r="CG113" i="2"/>
  <c r="BZ226" i="1"/>
  <c r="CG192" i="2"/>
  <c r="BZ303" i="1"/>
  <c r="CG163" i="2"/>
  <c r="CG96" i="2"/>
  <c r="CG152" i="2"/>
  <c r="BZ158" i="1"/>
  <c r="CG116" i="2"/>
  <c r="CG257" i="2"/>
  <c r="BZ289" i="1"/>
  <c r="CG222" i="2"/>
  <c r="CG114" i="2"/>
  <c r="CG300" i="2"/>
  <c r="CG162" i="2"/>
  <c r="BZ141" i="1"/>
  <c r="CG298" i="2"/>
  <c r="CG186" i="2"/>
  <c r="BZ283" i="1"/>
  <c r="CG45" i="2"/>
  <c r="CG286" i="2"/>
  <c r="CG86" i="2"/>
  <c r="CG176" i="2"/>
  <c r="CG29" i="2"/>
  <c r="CG110" i="2"/>
  <c r="CG230" i="2"/>
  <c r="CG58" i="2"/>
  <c r="CG187" i="2"/>
  <c r="BZ244" i="1"/>
  <c r="CG218" i="2"/>
  <c r="BZ252" i="1"/>
  <c r="BZ181" i="1"/>
  <c r="BZ138" i="1"/>
  <c r="CG119" i="2"/>
  <c r="CG123" i="2"/>
  <c r="BZ284" i="1"/>
  <c r="CG89" i="2"/>
  <c r="CG254" i="2"/>
  <c r="CG154" i="2"/>
  <c r="CG259" i="2"/>
  <c r="CG15" i="2"/>
  <c r="BZ68" i="1"/>
  <c r="CG280" i="2"/>
  <c r="CG115" i="2"/>
  <c r="CG90" i="2"/>
  <c r="CG112" i="2"/>
  <c r="CG302" i="2"/>
  <c r="BZ95" i="1"/>
  <c r="BZ245" i="1"/>
  <c r="BZ161" i="1"/>
  <c r="BZ156" i="1"/>
  <c r="CG203" i="2"/>
  <c r="CG198" i="2"/>
  <c r="CG65" i="2"/>
  <c r="CG32" i="2"/>
  <c r="CG170" i="2"/>
  <c r="CG212" i="2"/>
  <c r="BZ242" i="1"/>
  <c r="CG214" i="2"/>
  <c r="BZ147" i="1"/>
  <c r="CG233" i="2"/>
  <c r="BZ149" i="1"/>
  <c r="CG92" i="2"/>
  <c r="CG111" i="2"/>
  <c r="BZ133" i="1"/>
  <c r="CG216" i="2"/>
  <c r="CG267" i="2"/>
  <c r="CG194" i="2"/>
  <c r="CG289" i="2"/>
  <c r="CG166" i="2"/>
  <c r="CG11" i="2"/>
  <c r="BZ363" i="1" l="1"/>
  <c r="CG284" i="2"/>
  <c r="CG127" i="2"/>
  <c r="BY369" i="1"/>
  <c r="BY337" i="1"/>
  <c r="BY357" i="1" s="1"/>
  <c r="CG241" i="2"/>
  <c r="CG158" i="2"/>
  <c r="CF326" i="2"/>
  <c r="CG247" i="2"/>
  <c r="CG171" i="2"/>
  <c r="CG140" i="2"/>
  <c r="BZ347" i="1"/>
  <c r="CG292" i="2"/>
  <c r="CG137" i="2"/>
  <c r="CG281" i="2"/>
  <c r="CG287" i="2"/>
  <c r="CG228" i="2"/>
  <c r="CG95" i="2"/>
  <c r="CG97" i="2"/>
  <c r="CG285" i="2"/>
  <c r="CG235" i="2"/>
  <c r="CG141" i="2"/>
  <c r="BZ331" i="1"/>
  <c r="CG142" i="2"/>
  <c r="CG191" i="2"/>
  <c r="CG290" i="2"/>
  <c r="CG135" i="2"/>
  <c r="CG64" i="2"/>
  <c r="CG237" i="2"/>
  <c r="CG277" i="2"/>
  <c r="BY365" i="1"/>
  <c r="BY367" i="1" s="1"/>
  <c r="BY311" i="1"/>
  <c r="CG242" i="2"/>
  <c r="CG156" i="2"/>
  <c r="CG138" i="2"/>
  <c r="CG291" i="2"/>
  <c r="CG213" i="2"/>
  <c r="CG193" i="2"/>
  <c r="CG136" i="2"/>
  <c r="CG160" i="2"/>
  <c r="CG151" i="2"/>
  <c r="CG183" i="2"/>
  <c r="CG134" i="2"/>
  <c r="BY325" i="1"/>
  <c r="BY374" i="1" s="1"/>
  <c r="BY377" i="1" s="1"/>
  <c r="CG252" i="2"/>
  <c r="CG147" i="2"/>
  <c r="CG68" i="2"/>
  <c r="CG179" i="2"/>
  <c r="CG60" i="2"/>
  <c r="CG299" i="2"/>
  <c r="CG195" i="2"/>
  <c r="CG144" i="2"/>
  <c r="CG245" i="2"/>
  <c r="CG146" i="2"/>
  <c r="CG208" i="2"/>
  <c r="CG133" i="2"/>
  <c r="CG149" i="2"/>
  <c r="CG161" i="2"/>
  <c r="CG181" i="2"/>
  <c r="CG226" i="2"/>
  <c r="CG143" i="2"/>
  <c r="CG182" i="2"/>
  <c r="CG153" i="2"/>
  <c r="CG128" i="2"/>
  <c r="CG145" i="2"/>
  <c r="CG264" i="2"/>
  <c r="CG63" i="2"/>
  <c r="CG263" i="2"/>
  <c r="CG258" i="2"/>
  <c r="CG271" i="2"/>
  <c r="CG139" i="2"/>
  <c r="CG244" i="2"/>
  <c r="CG283" i="2"/>
  <c r="CG303" i="2"/>
  <c r="CG70" i="2"/>
  <c r="CG188" i="2"/>
  <c r="AM326" i="2"/>
  <c r="CG177" i="2"/>
  <c r="CG180" i="2"/>
  <c r="CG265" i="2"/>
  <c r="BZ351" i="1"/>
  <c r="BZ326" i="2"/>
  <c r="CG239" i="2"/>
  <c r="CG210" i="2"/>
  <c r="BY379" i="1" l="1"/>
  <c r="BY381" i="1" s="1"/>
  <c r="BY326" i="1"/>
  <c r="BY389" i="1" l="1"/>
  <c r="BY390" i="1" s="1"/>
  <c r="J266" i="7"/>
  <c r="J267" i="7" s="1"/>
  <c r="J277" i="7" s="1"/>
  <c r="J281" i="7" s="1"/>
  <c r="I10" i="21" l="1"/>
  <c r="I13" i="21" s="1"/>
  <c r="I15" i="21" s="1"/>
  <c r="I16" i="21" s="1"/>
  <c r="J284" i="7"/>
  <c r="CA318" i="2" l="1"/>
  <c r="CG30" i="2"/>
  <c r="CG318" i="2" s="1"/>
  <c r="BZ19" i="1"/>
  <c r="BZ316" i="1" s="1"/>
  <c r="BZ33" i="1"/>
  <c r="BZ319" i="1" s="1"/>
  <c r="CA315" i="2"/>
  <c r="CG8" i="2"/>
  <c r="CG315" i="2" s="1"/>
  <c r="CA324" i="2"/>
  <c r="CG282" i="2"/>
  <c r="CG324" i="2" s="1"/>
  <c r="BZ8" i="1"/>
  <c r="CA316" i="2"/>
  <c r="CG19" i="2"/>
  <c r="CG316" i="2" s="1"/>
  <c r="CA319" i="2"/>
  <c r="CG33" i="2"/>
  <c r="CG319" i="2" s="1"/>
  <c r="CA314" i="2"/>
  <c r="CG7" i="2"/>
  <c r="CG314" i="2" s="1"/>
  <c r="BZ262" i="1"/>
  <c r="BZ322" i="1" s="1"/>
  <c r="BZ118" i="1"/>
  <c r="BZ320" i="1" s="1"/>
  <c r="BZ28" i="1"/>
  <c r="BZ317" i="1" s="1"/>
  <c r="BZ30" i="1"/>
  <c r="BZ318" i="1" s="1"/>
  <c r="CA322" i="2"/>
  <c r="CG262" i="2"/>
  <c r="CG322" i="2" s="1"/>
  <c r="CA320" i="2"/>
  <c r="CG118" i="2"/>
  <c r="CG320" i="2" s="1"/>
  <c r="CA317" i="2"/>
  <c r="CG28" i="2"/>
  <c r="CG317" i="2" s="1"/>
  <c r="BZ288" i="1"/>
  <c r="BZ323" i="1" s="1"/>
  <c r="BZ282" i="1"/>
  <c r="BZ324" i="1" s="1"/>
  <c r="CA323" i="2"/>
  <c r="CG288" i="2"/>
  <c r="CG323" i="2" s="1"/>
  <c r="CA224" i="1" l="1"/>
  <c r="CA49" i="1"/>
  <c r="CA190" i="1"/>
  <c r="CA121" i="1"/>
  <c r="CA37" i="1"/>
  <c r="CA61" i="1"/>
  <c r="CB132" i="1"/>
  <c r="CA248" i="1"/>
  <c r="BZ339" i="1"/>
  <c r="CA98" i="1"/>
  <c r="CA83" i="1"/>
  <c r="BZ315" i="1"/>
  <c r="BZ342" i="1"/>
  <c r="BZ343" i="1" s="1"/>
  <c r="CB304" i="1"/>
  <c r="CA211" i="1"/>
  <c r="CA185" i="1"/>
  <c r="CA223" i="1"/>
  <c r="CA12" i="1"/>
  <c r="CA298" i="1"/>
  <c r="CA117" i="1"/>
  <c r="CA150" i="1"/>
  <c r="CA29" i="1"/>
  <c r="CA209" i="1"/>
  <c r="CA55" i="1"/>
  <c r="CA225" i="1"/>
  <c r="CA286" i="1"/>
  <c r="CA84" i="1"/>
  <c r="CA218" i="1"/>
  <c r="CA99" i="1"/>
  <c r="CA266" i="1"/>
  <c r="CA152" i="1"/>
  <c r="CA166" i="1"/>
  <c r="CA201" i="1"/>
  <c r="CA50" i="1"/>
  <c r="CA214" i="1"/>
  <c r="CA260" i="1"/>
  <c r="CA148" i="1"/>
  <c r="CA40" i="1"/>
  <c r="CA103" i="1"/>
  <c r="CA227" i="1"/>
  <c r="CA58" i="1"/>
  <c r="CA107" i="1"/>
  <c r="CA232" i="1"/>
  <c r="CA42" i="1"/>
  <c r="CA14" i="1"/>
  <c r="CA10" i="1"/>
  <c r="CA236" i="1"/>
  <c r="CA81" i="1"/>
  <c r="CA206" i="1"/>
  <c r="CA34" i="1"/>
  <c r="CA217" i="1"/>
  <c r="CA178" i="1"/>
  <c r="CA13" i="1"/>
  <c r="CA126" i="1"/>
  <c r="CA44" i="1"/>
  <c r="CA85" i="1"/>
  <c r="CA233" i="1"/>
  <c r="CA220" i="1"/>
  <c r="CA90" i="1"/>
  <c r="CA78" i="1"/>
  <c r="CA269" i="1"/>
  <c r="CA45" i="1"/>
  <c r="BZ360" i="1"/>
  <c r="CA76" i="1"/>
  <c r="CA46" i="1"/>
  <c r="CA47" i="1"/>
  <c r="CA167" i="1"/>
  <c r="CA155" i="1"/>
  <c r="CA255" i="1"/>
  <c r="CA48" i="1"/>
  <c r="CA93" i="1"/>
  <c r="CA15" i="1"/>
  <c r="CA87" i="1"/>
  <c r="CA280" i="1"/>
  <c r="CA80" i="1"/>
  <c r="CA257" i="1"/>
  <c r="CA207" i="1"/>
  <c r="CA196" i="1"/>
  <c r="CA268" i="1"/>
  <c r="CA294" i="1"/>
  <c r="CA157" i="1"/>
  <c r="CA174" i="1"/>
  <c r="CA186" i="1"/>
  <c r="CA115" i="1"/>
  <c r="CA273" i="1"/>
  <c r="CA43" i="1"/>
  <c r="CA65" i="1"/>
  <c r="CA129" i="1"/>
  <c r="CA122" i="1"/>
  <c r="CA184" i="1"/>
  <c r="CA82" i="1"/>
  <c r="CA102" i="1"/>
  <c r="CA198" i="1"/>
  <c r="CA114" i="1"/>
  <c r="CA168" i="1"/>
  <c r="CA222" i="1"/>
  <c r="CA31" i="1"/>
  <c r="CA230" i="1"/>
  <c r="CA110" i="1"/>
  <c r="CA72" i="1"/>
  <c r="CA36" i="1"/>
  <c r="CA231" i="1"/>
  <c r="CA219" i="1"/>
  <c r="CA75" i="1"/>
  <c r="CA32" i="1"/>
  <c r="CA251" i="1"/>
  <c r="BZ249" i="1"/>
  <c r="BZ321" i="1" s="1"/>
  <c r="CA62" i="1"/>
  <c r="CA25" i="1"/>
  <c r="CA120" i="1"/>
  <c r="CA267" i="1"/>
  <c r="CA272" i="1"/>
  <c r="CA24" i="1"/>
  <c r="CA119" i="1"/>
  <c r="CA108" i="1"/>
  <c r="CA52" i="1"/>
  <c r="CA35" i="1"/>
  <c r="CA293" i="1"/>
  <c r="CA159" i="1"/>
  <c r="BZ6" i="1"/>
  <c r="CA302" i="1"/>
  <c r="CA250" i="1"/>
  <c r="CA38" i="1"/>
  <c r="CA279" i="1"/>
  <c r="CA112" i="1"/>
  <c r="CA77" i="1"/>
  <c r="CA11" i="1"/>
  <c r="CA96" i="1"/>
  <c r="CA216" i="1"/>
  <c r="CA321" i="2"/>
  <c r="CG249" i="2"/>
  <c r="CG321" i="2" s="1"/>
  <c r="CA39" i="1"/>
  <c r="CA92" i="1"/>
  <c r="CA73" i="1"/>
  <c r="CA131" i="1"/>
  <c r="CA165" i="1"/>
  <c r="CG6" i="2"/>
  <c r="CA200" i="1"/>
  <c r="CA51" i="1"/>
  <c r="CA172" i="1"/>
  <c r="CA109" i="1"/>
  <c r="CA275" i="1"/>
  <c r="CA163" i="1"/>
  <c r="CA261" i="1"/>
  <c r="CA173" i="1"/>
  <c r="CA278" i="1"/>
  <c r="CA104" i="1"/>
  <c r="CA154" i="1"/>
  <c r="CA169" i="1"/>
  <c r="CA175" i="1"/>
  <c r="CA23" i="1"/>
  <c r="CA229" i="1"/>
  <c r="CA123" i="1"/>
  <c r="CA101" i="1"/>
  <c r="CA57" i="1"/>
  <c r="CA105" i="1"/>
  <c r="CA243" i="1"/>
  <c r="CA212" i="1"/>
  <c r="CA41" i="1"/>
  <c r="CA91" i="1"/>
  <c r="CA170" i="1"/>
  <c r="CA164" i="1"/>
  <c r="CA256" i="1"/>
  <c r="CA125" i="1"/>
  <c r="CA270" i="1"/>
  <c r="CA259" i="1"/>
  <c r="CA176" i="1"/>
  <c r="CA130" i="1"/>
  <c r="CA240" i="1"/>
  <c r="CA253" i="1"/>
  <c r="CA203" i="1"/>
  <c r="CA202" i="1"/>
  <c r="CA22" i="1"/>
  <c r="CA300" i="1"/>
  <c r="CA88" i="1"/>
  <c r="CA53" i="1"/>
  <c r="CA221" i="1"/>
  <c r="CA197" i="1"/>
  <c r="CA71" i="1"/>
  <c r="CA192" i="1"/>
  <c r="CA106" i="1"/>
  <c r="CA254" i="1"/>
  <c r="CA296" i="1"/>
  <c r="CA69" i="1"/>
  <c r="CA199" i="1"/>
  <c r="CA246" i="1"/>
  <c r="CA111" i="1"/>
  <c r="CA74" i="1"/>
  <c r="CA187" i="1"/>
  <c r="CA116" i="1"/>
  <c r="CA205" i="1"/>
  <c r="CA79" i="1"/>
  <c r="CA94" i="1"/>
  <c r="CA56" i="1"/>
  <c r="CA59" i="1"/>
  <c r="CA100" i="1"/>
  <c r="CA238" i="1"/>
  <c r="CA54" i="1"/>
  <c r="CA162" i="1"/>
  <c r="CA113" i="1"/>
  <c r="CA67" i="1"/>
  <c r="CA274" i="1"/>
  <c r="CA124" i="1"/>
  <c r="CA204" i="1"/>
  <c r="CA86" i="1"/>
  <c r="CA276" i="1"/>
  <c r="CA189" i="1"/>
  <c r="CA234" i="1"/>
  <c r="CA89" i="1"/>
  <c r="CA301" i="1"/>
  <c r="CA295" i="1"/>
  <c r="CA194" i="1"/>
  <c r="CA215" i="1"/>
  <c r="CH231" i="2" l="1"/>
  <c r="CA9" i="1"/>
  <c r="CA314" i="1" s="1"/>
  <c r="CA239" i="1"/>
  <c r="CH124" i="2"/>
  <c r="CH113" i="2"/>
  <c r="CH238" i="2"/>
  <c r="CH56" i="2"/>
  <c r="CA237" i="1"/>
  <c r="CH74" i="2"/>
  <c r="CH69" i="2"/>
  <c r="CH106" i="2"/>
  <c r="CH192" i="2"/>
  <c r="CA26" i="1"/>
  <c r="CA349" i="1" s="1"/>
  <c r="CH41" i="2"/>
  <c r="CH105" i="2"/>
  <c r="CH123" i="2"/>
  <c r="CH169" i="2"/>
  <c r="CA140" i="1"/>
  <c r="CA226" i="1"/>
  <c r="CA180" i="1"/>
  <c r="CH109" i="2"/>
  <c r="CA153" i="1"/>
  <c r="CH51" i="2"/>
  <c r="CA313" i="2"/>
  <c r="CA325" i="2" s="1"/>
  <c r="CA310" i="2"/>
  <c r="CH131" i="2"/>
  <c r="CH39" i="2"/>
  <c r="CA281" i="1"/>
  <c r="CH112" i="2"/>
  <c r="CA264" i="1"/>
  <c r="CH302" i="2"/>
  <c r="CH159" i="2"/>
  <c r="CH35" i="2"/>
  <c r="CH24" i="2"/>
  <c r="CH120" i="2"/>
  <c r="CA283" i="1"/>
  <c r="CH110" i="2"/>
  <c r="CH222" i="2"/>
  <c r="CH9" i="2"/>
  <c r="CH82" i="2"/>
  <c r="CH18" i="2"/>
  <c r="CA188" i="1"/>
  <c r="CA63" i="1"/>
  <c r="CH257" i="2"/>
  <c r="CH15" i="2"/>
  <c r="CH255" i="2"/>
  <c r="CH46" i="2"/>
  <c r="CH78" i="2"/>
  <c r="CH233" i="2"/>
  <c r="CH44" i="2"/>
  <c r="CH13" i="2"/>
  <c r="CH206" i="2"/>
  <c r="CH10" i="2"/>
  <c r="CH232" i="2"/>
  <c r="CA127" i="1"/>
  <c r="CH40" i="2"/>
  <c r="CA210" i="1"/>
  <c r="CH201" i="2"/>
  <c r="CH266" i="2"/>
  <c r="CH84" i="2"/>
  <c r="CH225" i="2"/>
  <c r="CA171" i="1"/>
  <c r="CH298" i="2"/>
  <c r="CA179" i="1"/>
  <c r="CI304" i="2"/>
  <c r="CH83" i="2"/>
  <c r="CH61" i="2"/>
  <c r="CA181" i="1"/>
  <c r="CH202" i="2"/>
  <c r="CH174" i="2"/>
  <c r="CH194" i="2"/>
  <c r="CH295" i="2"/>
  <c r="CH234" i="2"/>
  <c r="CH53" i="2"/>
  <c r="CA193" i="1"/>
  <c r="CH203" i="2"/>
  <c r="CH176" i="2"/>
  <c r="CH26" i="2"/>
  <c r="CH170" i="2"/>
  <c r="CA21" i="1"/>
  <c r="CA346" i="1" s="1"/>
  <c r="CH273" i="2"/>
  <c r="CH157" i="2"/>
  <c r="CH130" i="2"/>
  <c r="CH86" i="2"/>
  <c r="CH274" i="2"/>
  <c r="CH162" i="2"/>
  <c r="CA134" i="1"/>
  <c r="CH94" i="2"/>
  <c r="CH205" i="2"/>
  <c r="CH111" i="2"/>
  <c r="CH296" i="2"/>
  <c r="CA265" i="1"/>
  <c r="CH71" i="2"/>
  <c r="CA20" i="1"/>
  <c r="CA345" i="1" s="1"/>
  <c r="CH212" i="2"/>
  <c r="CA245" i="1"/>
  <c r="CH229" i="2"/>
  <c r="CH154" i="2"/>
  <c r="CH278" i="2"/>
  <c r="CH261" i="2"/>
  <c r="CH172" i="2"/>
  <c r="CA271" i="1"/>
  <c r="CH73" i="2"/>
  <c r="CH11" i="2"/>
  <c r="CH279" i="2"/>
  <c r="CH21" i="2"/>
  <c r="CA263" i="1"/>
  <c r="CH52" i="2"/>
  <c r="CH272" i="2"/>
  <c r="CH25" i="2"/>
  <c r="CH251" i="2"/>
  <c r="CH230" i="2"/>
  <c r="CA299" i="1"/>
  <c r="CA195" i="1"/>
  <c r="CH184" i="2"/>
  <c r="CH65" i="2"/>
  <c r="CH268" i="2"/>
  <c r="CH196" i="2"/>
  <c r="CH80" i="2"/>
  <c r="CH93" i="2"/>
  <c r="CH155" i="2"/>
  <c r="CH76" i="2"/>
  <c r="CH45" i="2"/>
  <c r="CA139" i="1"/>
  <c r="CA95" i="1"/>
  <c r="CH178" i="2"/>
  <c r="CH81" i="2"/>
  <c r="CA258" i="1"/>
  <c r="CH227" i="2"/>
  <c r="CH148" i="2"/>
  <c r="CH214" i="2"/>
  <c r="CH166" i="2"/>
  <c r="CH99" i="2"/>
  <c r="CH55" i="2"/>
  <c r="CH150" i="2"/>
  <c r="CH12" i="2"/>
  <c r="CA303" i="1"/>
  <c r="CA244" i="1"/>
  <c r="CH98" i="2"/>
  <c r="CH248" i="2"/>
  <c r="CH37" i="2"/>
  <c r="CA138" i="1"/>
  <c r="CH270" i="2"/>
  <c r="CA18" i="1"/>
  <c r="CA354" i="1" s="1"/>
  <c r="CA355" i="1" s="1"/>
  <c r="CH301" i="2"/>
  <c r="CH189" i="2"/>
  <c r="CH88" i="2"/>
  <c r="CH20" i="2"/>
  <c r="CH253" i="2"/>
  <c r="CH240" i="2"/>
  <c r="CH259" i="2"/>
  <c r="CH125" i="2"/>
  <c r="CH200" i="2"/>
  <c r="CH115" i="2"/>
  <c r="CA289" i="1"/>
  <c r="CA145" i="1"/>
  <c r="CH43" i="2"/>
  <c r="CH204" i="2"/>
  <c r="CH67" i="2"/>
  <c r="CH54" i="2"/>
  <c r="CH100" i="2"/>
  <c r="CH79" i="2"/>
  <c r="CH116" i="2"/>
  <c r="CH246" i="2"/>
  <c r="CA228" i="1"/>
  <c r="CH57" i="2"/>
  <c r="CH23" i="2"/>
  <c r="CH104" i="2"/>
  <c r="CH173" i="2"/>
  <c r="CH163" i="2"/>
  <c r="CH275" i="2"/>
  <c r="CA151" i="1"/>
  <c r="CG313" i="2"/>
  <c r="CG325" i="2" s="1"/>
  <c r="CG310" i="2"/>
  <c r="CG311" i="2" s="1"/>
  <c r="CH165" i="2"/>
  <c r="CH92" i="2"/>
  <c r="CH216" i="2"/>
  <c r="CA291" i="1"/>
  <c r="CA147" i="1"/>
  <c r="CH38" i="2"/>
  <c r="BZ313" i="1"/>
  <c r="BZ310" i="1"/>
  <c r="CA135" i="1"/>
  <c r="CH108" i="2"/>
  <c r="CH62" i="2"/>
  <c r="CH32" i="2"/>
  <c r="CH36" i="2"/>
  <c r="CA213" i="1"/>
  <c r="CH168" i="2"/>
  <c r="CH198" i="2"/>
  <c r="CH122" i="2"/>
  <c r="CH294" i="2"/>
  <c r="CA146" i="1"/>
  <c r="CA292" i="1"/>
  <c r="CH280" i="2"/>
  <c r="CA285" i="1"/>
  <c r="CH167" i="2"/>
  <c r="BZ330" i="1"/>
  <c r="CH269" i="2"/>
  <c r="CH90" i="2"/>
  <c r="CA177" i="1"/>
  <c r="CH126" i="2"/>
  <c r="CH217" i="2"/>
  <c r="CH14" i="2"/>
  <c r="CH107" i="2"/>
  <c r="CH289" i="2"/>
  <c r="CA241" i="1"/>
  <c r="CA136" i="1"/>
  <c r="CH152" i="2"/>
  <c r="CA161" i="1"/>
  <c r="CH286" i="2"/>
  <c r="CH209" i="2"/>
  <c r="CA143" i="1"/>
  <c r="CA182" i="1"/>
  <c r="CH185" i="2"/>
  <c r="CI132" i="2"/>
  <c r="CH121" i="2"/>
  <c r="CH49" i="2"/>
  <c r="CH215" i="2"/>
  <c r="CA156" i="1"/>
  <c r="CH89" i="2"/>
  <c r="CH276" i="2"/>
  <c r="CH197" i="2"/>
  <c r="CA141" i="1"/>
  <c r="CH300" i="2"/>
  <c r="CH22" i="2"/>
  <c r="CA149" i="1"/>
  <c r="CA60" i="1"/>
  <c r="CA235" i="1"/>
  <c r="CH256" i="2"/>
  <c r="CA27" i="1"/>
  <c r="CA350" i="1" s="1"/>
  <c r="CH219" i="2"/>
  <c r="CA242" i="1"/>
  <c r="CH186" i="2"/>
  <c r="CA287" i="1"/>
  <c r="CH221" i="2"/>
  <c r="CH164" i="2"/>
  <c r="CA142" i="1"/>
  <c r="CA247" i="1"/>
  <c r="CA144" i="1"/>
  <c r="CH59" i="2"/>
  <c r="CA183" i="1"/>
  <c r="CH187" i="2"/>
  <c r="CH199" i="2"/>
  <c r="CH254" i="2"/>
  <c r="CA277" i="1"/>
  <c r="CH91" i="2"/>
  <c r="CH243" i="2"/>
  <c r="CH101" i="2"/>
  <c r="CH175" i="2"/>
  <c r="CA137" i="1"/>
  <c r="CA208" i="1"/>
  <c r="CH27" i="2"/>
  <c r="CA128" i="1"/>
  <c r="CA160" i="1"/>
  <c r="CA97" i="1"/>
  <c r="CA133" i="1"/>
  <c r="CA284" i="1"/>
  <c r="CH96" i="2"/>
  <c r="CH77" i="2"/>
  <c r="CH250" i="2"/>
  <c r="CH293" i="2"/>
  <c r="CH119" i="2"/>
  <c r="CH267" i="2"/>
  <c r="CH75" i="2"/>
  <c r="CH72" i="2"/>
  <c r="CH31" i="2"/>
  <c r="CH114" i="2"/>
  <c r="CH102" i="2"/>
  <c r="CH129" i="2"/>
  <c r="CA70" i="1"/>
  <c r="CH207" i="2"/>
  <c r="CH87" i="2"/>
  <c r="CH48" i="2"/>
  <c r="CH47" i="2"/>
  <c r="CA68" i="1"/>
  <c r="CH220" i="2"/>
  <c r="CH85" i="2"/>
  <c r="CA191" i="1"/>
  <c r="CH34" i="2"/>
  <c r="CH236" i="2"/>
  <c r="CH42" i="2"/>
  <c r="CH58" i="2"/>
  <c r="CH103" i="2"/>
  <c r="CH260" i="2"/>
  <c r="CH50" i="2"/>
  <c r="CA252" i="1"/>
  <c r="CH218" i="2"/>
  <c r="CA64" i="1"/>
  <c r="CH29" i="2"/>
  <c r="CH117" i="2"/>
  <c r="CH223" i="2"/>
  <c r="CH211" i="2"/>
  <c r="CA158" i="1"/>
  <c r="CA290" i="1"/>
  <c r="CH190" i="2"/>
  <c r="CH224" i="2"/>
  <c r="CA326" i="2" l="1"/>
  <c r="CA347" i="1"/>
  <c r="CA363" i="1"/>
  <c r="CH151" i="2"/>
  <c r="CH95" i="2"/>
  <c r="CH226" i="2"/>
  <c r="CH252" i="2"/>
  <c r="CH277" i="2"/>
  <c r="CH144" i="2"/>
  <c r="CH287" i="2"/>
  <c r="CH242" i="2"/>
  <c r="CH149" i="2"/>
  <c r="CH156" i="2"/>
  <c r="CH182" i="2"/>
  <c r="CH195" i="2"/>
  <c r="CH245" i="2"/>
  <c r="CH127" i="2"/>
  <c r="CH281" i="2"/>
  <c r="CH137" i="2"/>
  <c r="CH228" i="2"/>
  <c r="CH244" i="2"/>
  <c r="CH134" i="2"/>
  <c r="CH290" i="2"/>
  <c r="CH64" i="2"/>
  <c r="CH68" i="2"/>
  <c r="CH183" i="2"/>
  <c r="CH135" i="2"/>
  <c r="CH145" i="2"/>
  <c r="CH303" i="2"/>
  <c r="CH139" i="2"/>
  <c r="CH263" i="2"/>
  <c r="CH265" i="2"/>
  <c r="CH210" i="2"/>
  <c r="CH63" i="2"/>
  <c r="CH264" i="2"/>
  <c r="CH140" i="2"/>
  <c r="CH97" i="2"/>
  <c r="BZ311" i="1"/>
  <c r="CH158" i="2"/>
  <c r="CH292" i="2"/>
  <c r="CH213" i="2"/>
  <c r="BZ325" i="1"/>
  <c r="CH258" i="2"/>
  <c r="CH171" i="2"/>
  <c r="CH188" i="2"/>
  <c r="CH239" i="2"/>
  <c r="CH247" i="2"/>
  <c r="CH143" i="2"/>
  <c r="CH177" i="2"/>
  <c r="CH147" i="2"/>
  <c r="CH160" i="2"/>
  <c r="CH142" i="2"/>
  <c r="CH235" i="2"/>
  <c r="CH141" i="2"/>
  <c r="CH285" i="2"/>
  <c r="CH291" i="2"/>
  <c r="CH179" i="2"/>
  <c r="CA331" i="1"/>
  <c r="CH299" i="2"/>
  <c r="CH133" i="2"/>
  <c r="CH191" i="2"/>
  <c r="CH208" i="2"/>
  <c r="CH136" i="2"/>
  <c r="BZ369" i="1"/>
  <c r="BZ337" i="1"/>
  <c r="BZ357" i="1" s="1"/>
  <c r="BZ365" i="1" s="1"/>
  <c r="BZ367" i="1" s="1"/>
  <c r="CH146" i="2"/>
  <c r="CG326" i="2"/>
  <c r="CH271" i="2"/>
  <c r="CH180" i="2"/>
  <c r="CH237" i="2"/>
  <c r="CH70" i="2"/>
  <c r="CH241" i="2"/>
  <c r="CH284" i="2"/>
  <c r="CH128" i="2"/>
  <c r="CH60" i="2"/>
  <c r="CH161" i="2"/>
  <c r="CH138" i="2"/>
  <c r="CH193" i="2"/>
  <c r="CH181" i="2"/>
  <c r="CH283" i="2"/>
  <c r="CH153" i="2"/>
  <c r="CA351" i="1"/>
  <c r="BZ326" i="1" l="1"/>
  <c r="BZ374" i="1"/>
  <c r="BZ377" i="1" l="1"/>
  <c r="BZ379" i="1" l="1"/>
  <c r="BZ381" i="1" l="1"/>
  <c r="BZ389" i="1" l="1"/>
  <c r="CB319" i="2" l="1"/>
  <c r="CH33" i="2"/>
  <c r="CH319" i="2" s="1"/>
  <c r="CB322" i="2"/>
  <c r="CH262" i="2"/>
  <c r="CH322" i="2" s="1"/>
  <c r="CA288" i="1"/>
  <c r="CA323" i="1" s="1"/>
  <c r="CB323" i="2"/>
  <c r="CH288" i="2"/>
  <c r="CH323" i="2" s="1"/>
  <c r="CA28" i="1"/>
  <c r="CA317" i="1" s="1"/>
  <c r="CB314" i="2"/>
  <c r="CH7" i="2"/>
  <c r="CH314" i="2" s="1"/>
  <c r="CA282" i="1"/>
  <c r="CA324" i="1" s="1"/>
  <c r="CB324" i="2"/>
  <c r="CH282" i="2"/>
  <c r="CH324" i="2" s="1"/>
  <c r="CB317" i="2"/>
  <c r="CH28" i="2"/>
  <c r="CH317" i="2" s="1"/>
  <c r="CA118" i="1"/>
  <c r="CA320" i="1" s="1"/>
  <c r="CA30" i="1"/>
  <c r="CA318" i="1" s="1"/>
  <c r="CA8" i="1"/>
  <c r="CB320" i="2"/>
  <c r="CH118" i="2"/>
  <c r="CH320" i="2" s="1"/>
  <c r="CB318" i="2"/>
  <c r="CH30" i="2"/>
  <c r="CH318" i="2" s="1"/>
  <c r="CA19" i="1"/>
  <c r="CA316" i="1" s="1"/>
  <c r="CB315" i="2"/>
  <c r="CH8" i="2"/>
  <c r="CH315" i="2" s="1"/>
  <c r="CB316" i="2"/>
  <c r="CH19" i="2"/>
  <c r="CH316" i="2" s="1"/>
  <c r="CA33" i="1"/>
  <c r="CA319" i="1" s="1"/>
  <c r="CA262" i="1"/>
  <c r="CA322" i="1" s="1"/>
  <c r="CB231" i="1" l="1"/>
  <c r="CB114" i="1"/>
  <c r="CB272" i="1"/>
  <c r="CB302" i="1"/>
  <c r="CB102" i="1"/>
  <c r="CA6" i="1"/>
  <c r="CB47" i="1"/>
  <c r="CB159" i="1"/>
  <c r="CH6" i="2"/>
  <c r="CB92" i="1"/>
  <c r="CB267" i="1"/>
  <c r="CB42" i="1"/>
  <c r="CB257" i="1"/>
  <c r="CB43" i="1"/>
  <c r="CB254" i="1"/>
  <c r="CB88" i="1"/>
  <c r="CB81" i="1"/>
  <c r="CB212" i="1"/>
  <c r="CB59" i="1"/>
  <c r="CB38" i="1"/>
  <c r="CB45" i="1"/>
  <c r="CB89" i="1"/>
  <c r="CB204" i="1"/>
  <c r="CB279" i="1"/>
  <c r="CB46" i="1"/>
  <c r="CB131" i="1"/>
  <c r="CB221" i="1"/>
  <c r="CB298" i="1"/>
  <c r="CB123" i="1"/>
  <c r="CB58" i="1"/>
  <c r="CB126" i="1"/>
  <c r="CB293" i="1"/>
  <c r="CB202" i="1"/>
  <c r="CB294" i="1"/>
  <c r="CB207" i="1"/>
  <c r="CB233" i="1"/>
  <c r="CB260" i="1"/>
  <c r="CB259" i="1"/>
  <c r="CB75" i="1"/>
  <c r="CB103" i="1"/>
  <c r="CB74" i="1"/>
  <c r="CB286" i="1"/>
  <c r="CB187" i="1"/>
  <c r="CB79" i="1"/>
  <c r="CB270" i="1"/>
  <c r="CB240" i="1"/>
  <c r="CB300" i="1"/>
  <c r="CB121" i="1"/>
  <c r="CB119" i="1"/>
  <c r="CB178" i="1"/>
  <c r="CB34" i="1"/>
  <c r="CB122" i="1"/>
  <c r="CB148" i="1"/>
  <c r="CB124" i="1"/>
  <c r="CB22" i="1"/>
  <c r="CB65" i="1"/>
  <c r="CB111" i="1"/>
  <c r="CB53" i="1"/>
  <c r="CB101" i="1"/>
  <c r="CB192" i="1"/>
  <c r="CB203" i="1"/>
  <c r="CB225" i="1"/>
  <c r="CB72" i="1"/>
  <c r="CB52" i="1"/>
  <c r="CB12" i="1"/>
  <c r="CB91" i="1"/>
  <c r="CB185" i="1"/>
  <c r="CB248" i="1"/>
  <c r="CB11" i="1"/>
  <c r="CB37" i="1"/>
  <c r="CB198" i="1"/>
  <c r="CB15" i="1"/>
  <c r="CB113" i="1"/>
  <c r="CB49" i="1"/>
  <c r="CB251" i="1"/>
  <c r="CB104" i="1"/>
  <c r="CB13" i="1"/>
  <c r="CB73" i="1"/>
  <c r="CB90" i="1"/>
  <c r="CB77" i="1"/>
  <c r="CB250" i="1"/>
  <c r="CB201" i="1"/>
  <c r="CB86" i="1"/>
  <c r="CB83" i="1"/>
  <c r="CB87" i="1"/>
  <c r="CB253" i="1"/>
  <c r="CB206" i="1"/>
  <c r="CB39" i="1"/>
  <c r="CB130" i="1"/>
  <c r="CB110" i="1"/>
  <c r="CB276" i="1"/>
  <c r="CB48" i="1"/>
  <c r="CA249" i="1"/>
  <c r="CA321" i="1" s="1"/>
  <c r="CB117" i="1"/>
  <c r="CB150" i="1"/>
  <c r="CB222" i="1"/>
  <c r="CB78" i="1"/>
  <c r="CB116" i="1"/>
  <c r="CB31" i="1"/>
  <c r="CB94" i="1"/>
  <c r="CB35" i="1"/>
  <c r="CB108" i="1"/>
  <c r="CB99" i="1"/>
  <c r="CB112" i="1"/>
  <c r="CB255" i="1"/>
  <c r="CB199" i="1"/>
  <c r="CB152" i="1"/>
  <c r="CB321" i="2"/>
  <c r="CH249" i="2"/>
  <c r="CH321" i="2" s="1"/>
  <c r="CB175" i="1"/>
  <c r="CB227" i="1"/>
  <c r="CB278" i="1"/>
  <c r="CB62" i="1"/>
  <c r="CB55" i="1"/>
  <c r="CB164" i="1"/>
  <c r="CB280" i="1"/>
  <c r="CB162" i="1"/>
  <c r="CB230" i="1"/>
  <c r="CB173" i="1"/>
  <c r="CB155" i="1"/>
  <c r="CB266" i="1"/>
  <c r="CB296" i="1"/>
  <c r="CB50" i="1"/>
  <c r="CB129" i="1"/>
  <c r="CB61" i="1"/>
  <c r="CB71" i="1"/>
  <c r="CB166" i="1"/>
  <c r="CB41" i="1"/>
  <c r="CB105" i="1"/>
  <c r="CB115" i="1"/>
  <c r="CB214" i="1"/>
  <c r="CB170" i="1"/>
  <c r="CB29" i="1"/>
  <c r="CB275" i="1"/>
  <c r="CB295" i="1"/>
  <c r="CB106" i="1"/>
  <c r="CB172" i="1"/>
  <c r="CB85" i="1"/>
  <c r="CB167" i="1"/>
  <c r="CB189" i="1"/>
  <c r="CB67" i="1"/>
  <c r="CB209" i="1"/>
  <c r="CB23" i="1"/>
  <c r="CB190" i="1"/>
  <c r="CB163" i="1"/>
  <c r="CB196" i="1"/>
  <c r="CB218" i="1"/>
  <c r="CB256" i="1"/>
  <c r="CB51" i="1"/>
  <c r="CB76" i="1"/>
  <c r="CB301" i="1"/>
  <c r="CB216" i="1"/>
  <c r="CB109" i="1"/>
  <c r="CB174" i="1"/>
  <c r="CB93" i="1"/>
  <c r="CB98" i="1"/>
  <c r="CB96" i="1"/>
  <c r="CB217" i="1"/>
  <c r="CB238" i="1"/>
  <c r="CB220" i="1"/>
  <c r="CB40" i="1"/>
  <c r="CB243" i="1"/>
  <c r="CB154" i="1"/>
  <c r="CB223" i="1"/>
  <c r="CB186" i="1"/>
  <c r="CB269" i="1"/>
  <c r="CB125" i="1"/>
  <c r="CA339" i="1"/>
  <c r="CB24" i="1"/>
  <c r="CA360" i="1"/>
  <c r="CB100" i="1"/>
  <c r="CB44" i="1"/>
  <c r="CB205" i="1"/>
  <c r="CB211" i="1"/>
  <c r="CB36" i="1"/>
  <c r="CB25" i="1"/>
  <c r="CB274" i="1"/>
  <c r="CA315" i="1"/>
  <c r="CA342" i="1"/>
  <c r="CA343" i="1" s="1"/>
  <c r="CB229" i="1"/>
  <c r="CB236" i="1"/>
  <c r="CB32" i="1"/>
  <c r="CB184" i="1"/>
  <c r="CB219" i="1"/>
  <c r="CB56" i="1"/>
  <c r="CB107" i="1"/>
  <c r="CB246" i="1"/>
  <c r="CB80" i="1"/>
  <c r="CB54" i="1"/>
  <c r="CB268" i="1"/>
  <c r="CB82" i="1"/>
  <c r="CB273" i="1"/>
  <c r="CB120" i="1"/>
  <c r="CB197" i="1"/>
  <c r="CB69" i="1"/>
  <c r="CB165" i="1"/>
  <c r="CB176" i="1"/>
  <c r="CB261" i="1"/>
  <c r="CB57" i="1"/>
  <c r="CB234" i="1"/>
  <c r="CB194" i="1"/>
  <c r="CB10" i="1"/>
  <c r="CB215" i="1"/>
  <c r="CB168" i="1"/>
  <c r="CB84" i="1"/>
  <c r="CB157" i="1"/>
  <c r="CB169" i="1"/>
  <c r="CB14" i="1"/>
  <c r="CB200" i="1"/>
  <c r="CB224" i="1"/>
  <c r="CB232" i="1"/>
  <c r="CA330" i="1" l="1"/>
  <c r="CA337" i="1" s="1"/>
  <c r="CA357" i="1" s="1"/>
  <c r="CI216" i="2"/>
  <c r="CI99" i="2"/>
  <c r="CI49" i="2"/>
  <c r="CI300" i="2"/>
  <c r="CI272" i="2"/>
  <c r="CI82" i="2"/>
  <c r="CI246" i="2"/>
  <c r="CI219" i="2"/>
  <c r="CI229" i="2"/>
  <c r="CI40" i="2"/>
  <c r="CB258" i="1"/>
  <c r="CI174" i="2"/>
  <c r="CB68" i="1"/>
  <c r="CB285" i="1"/>
  <c r="CI85" i="2"/>
  <c r="CI295" i="2"/>
  <c r="CB158" i="1"/>
  <c r="CB97" i="1"/>
  <c r="CB290" i="1"/>
  <c r="CI61" i="2"/>
  <c r="CI296" i="2"/>
  <c r="CB127" i="1"/>
  <c r="CI280" i="2"/>
  <c r="CB210" i="1"/>
  <c r="CB195" i="1"/>
  <c r="CB263" i="1"/>
  <c r="CI78" i="2"/>
  <c r="CB247" i="1"/>
  <c r="CB252" i="1"/>
  <c r="CI202" i="2"/>
  <c r="CI123" i="2"/>
  <c r="CI38" i="2"/>
  <c r="CB193" i="1"/>
  <c r="CI254" i="2"/>
  <c r="CH310" i="2"/>
  <c r="CH311" i="2" s="1"/>
  <c r="CH313" i="2"/>
  <c r="CH325" i="2" s="1"/>
  <c r="CI159" i="2"/>
  <c r="CI224" i="2"/>
  <c r="CI84" i="2"/>
  <c r="CI57" i="2"/>
  <c r="CI205" i="2"/>
  <c r="CI250" i="2"/>
  <c r="CI248" i="2"/>
  <c r="CB283" i="1"/>
  <c r="CI259" i="2"/>
  <c r="CB145" i="1"/>
  <c r="CI157" i="2"/>
  <c r="CI168" i="2"/>
  <c r="CI194" i="2"/>
  <c r="CI261" i="2"/>
  <c r="CB226" i="1"/>
  <c r="CI25" i="2"/>
  <c r="CI44" i="2"/>
  <c r="CI24" i="2"/>
  <c r="CI269" i="2"/>
  <c r="CI301" i="2"/>
  <c r="CI256" i="2"/>
  <c r="CI163" i="2"/>
  <c r="CI199" i="2"/>
  <c r="CI108" i="2"/>
  <c r="CB180" i="1"/>
  <c r="CI110" i="2"/>
  <c r="CB134" i="1"/>
  <c r="CI83" i="2"/>
  <c r="CI77" i="2"/>
  <c r="CI104" i="2"/>
  <c r="CB135" i="1"/>
  <c r="CI198" i="2"/>
  <c r="CI185" i="2"/>
  <c r="CI52" i="2"/>
  <c r="CI225" i="2"/>
  <c r="CI101" i="2"/>
  <c r="CI111" i="2"/>
  <c r="CI22" i="2"/>
  <c r="CB281" i="1"/>
  <c r="CB160" i="1"/>
  <c r="CI103" i="2"/>
  <c r="CI131" i="2"/>
  <c r="CI279" i="2"/>
  <c r="CB208" i="1"/>
  <c r="CI114" i="2"/>
  <c r="CB151" i="1"/>
  <c r="CI90" i="2"/>
  <c r="CB137" i="1"/>
  <c r="CI197" i="2"/>
  <c r="CI268" i="2"/>
  <c r="CI107" i="2"/>
  <c r="CI184" i="2"/>
  <c r="CI223" i="2"/>
  <c r="CI220" i="2"/>
  <c r="CI96" i="2"/>
  <c r="CB264" i="1"/>
  <c r="CI67" i="2"/>
  <c r="CI172" i="2"/>
  <c r="CI275" i="2"/>
  <c r="CI170" i="2"/>
  <c r="CI105" i="2"/>
  <c r="CI166" i="2"/>
  <c r="CI129" i="2"/>
  <c r="CI266" i="2"/>
  <c r="CI230" i="2"/>
  <c r="CB292" i="1"/>
  <c r="CI62" i="2"/>
  <c r="CI175" i="2"/>
  <c r="CB241" i="1"/>
  <c r="CI222" i="2"/>
  <c r="CB239" i="1"/>
  <c r="CI122" i="2"/>
  <c r="CB70" i="1"/>
  <c r="CI293" i="2"/>
  <c r="CB21" i="1"/>
  <c r="CB346" i="1" s="1"/>
  <c r="CI59" i="2"/>
  <c r="CI81" i="2"/>
  <c r="CI43" i="2"/>
  <c r="CI169" i="2"/>
  <c r="CB95" i="1"/>
  <c r="CB183" i="1"/>
  <c r="CI87" i="2"/>
  <c r="CB156" i="1"/>
  <c r="CB141" i="1"/>
  <c r="CI200" i="2"/>
  <c r="CB303" i="1"/>
  <c r="CI215" i="2"/>
  <c r="CB142" i="1"/>
  <c r="CI176" i="2"/>
  <c r="CI69" i="2"/>
  <c r="CI36" i="2"/>
  <c r="CI100" i="2"/>
  <c r="CI76" i="2"/>
  <c r="CI218" i="2"/>
  <c r="CB18" i="1"/>
  <c r="CB354" i="1" s="1"/>
  <c r="CB355" i="1" s="1"/>
  <c r="CI255" i="2"/>
  <c r="CI35" i="2"/>
  <c r="CB188" i="1"/>
  <c r="CB182" i="1"/>
  <c r="CB153" i="1"/>
  <c r="CI206" i="2"/>
  <c r="CI86" i="2"/>
  <c r="CB161" i="1"/>
  <c r="CI73" i="2"/>
  <c r="CB265" i="1"/>
  <c r="CI113" i="2"/>
  <c r="CI37" i="2"/>
  <c r="CI91" i="2"/>
  <c r="CI72" i="2"/>
  <c r="CI203" i="2"/>
  <c r="CB235" i="1"/>
  <c r="CI65" i="2"/>
  <c r="CI124" i="2"/>
  <c r="CI119" i="2"/>
  <c r="CI240" i="2"/>
  <c r="CI187" i="2"/>
  <c r="CI75" i="2"/>
  <c r="CI260" i="2"/>
  <c r="CB27" i="1"/>
  <c r="CB350" i="1" s="1"/>
  <c r="CI298" i="2"/>
  <c r="CI21" i="2"/>
  <c r="CI204" i="2"/>
  <c r="CI42" i="2"/>
  <c r="CB310" i="2"/>
  <c r="CB313" i="2"/>
  <c r="CB325" i="2" s="1"/>
  <c r="CI102" i="2"/>
  <c r="CI231" i="2"/>
  <c r="CB245" i="1"/>
  <c r="CI117" i="2"/>
  <c r="CI207" i="2"/>
  <c r="CB179" i="1"/>
  <c r="CI120" i="2"/>
  <c r="CI54" i="2"/>
  <c r="CI56" i="2"/>
  <c r="CI32" i="2"/>
  <c r="CI274" i="2"/>
  <c r="CI154" i="2"/>
  <c r="CI238" i="2"/>
  <c r="CI98" i="2"/>
  <c r="CI189" i="2"/>
  <c r="CB242" i="1"/>
  <c r="CB191" i="1"/>
  <c r="CI214" i="2"/>
  <c r="CI41" i="2"/>
  <c r="CI71" i="2"/>
  <c r="CB136" i="1"/>
  <c r="CI155" i="2"/>
  <c r="CB143" i="1"/>
  <c r="CI164" i="2"/>
  <c r="CI278" i="2"/>
  <c r="CB277" i="1"/>
  <c r="CB289" i="1"/>
  <c r="CI31" i="2"/>
  <c r="CI48" i="2"/>
  <c r="CI276" i="2"/>
  <c r="CI34" i="2"/>
  <c r="CI27" i="2"/>
  <c r="CI126" i="2"/>
  <c r="CB228" i="1"/>
  <c r="CB147" i="1"/>
  <c r="CB149" i="1"/>
  <c r="CI257" i="2"/>
  <c r="CI47" i="2"/>
  <c r="CB177" i="1"/>
  <c r="CB64" i="1"/>
  <c r="CB139" i="1"/>
  <c r="CB60" i="1"/>
  <c r="CI12" i="2"/>
  <c r="CB146" i="1"/>
  <c r="CI79" i="2"/>
  <c r="CB299" i="1"/>
  <c r="CI232" i="2"/>
  <c r="CI14" i="2"/>
  <c r="CI10" i="2"/>
  <c r="CI234" i="2"/>
  <c r="CI165" i="2"/>
  <c r="CB20" i="1"/>
  <c r="CB345" i="1" s="1"/>
  <c r="CI211" i="2"/>
  <c r="CB244" i="1"/>
  <c r="CI125" i="2"/>
  <c r="CI186" i="2"/>
  <c r="CI109" i="2"/>
  <c r="CI51" i="2"/>
  <c r="CI196" i="2"/>
  <c r="CI23" i="2"/>
  <c r="CB26" i="1"/>
  <c r="CB349" i="1" s="1"/>
  <c r="CI289" i="2"/>
  <c r="CI112" i="2"/>
  <c r="CI94" i="2"/>
  <c r="CB133" i="1"/>
  <c r="CB213" i="1"/>
  <c r="CI130" i="2"/>
  <c r="CI39" i="2"/>
  <c r="CI253" i="2"/>
  <c r="CI201" i="2"/>
  <c r="CB63" i="1"/>
  <c r="CI13" i="2"/>
  <c r="CI251" i="2"/>
  <c r="CI15" i="2"/>
  <c r="CI11" i="2"/>
  <c r="CB181" i="1"/>
  <c r="CB171" i="1"/>
  <c r="CI192" i="2"/>
  <c r="CI53" i="2"/>
  <c r="CB287" i="1"/>
  <c r="CI148" i="2"/>
  <c r="CI121" i="2"/>
  <c r="CI270" i="2"/>
  <c r="CI286" i="2"/>
  <c r="CB128" i="1"/>
  <c r="CI233" i="2"/>
  <c r="CI221" i="2"/>
  <c r="CI46" i="2"/>
  <c r="CI89" i="2"/>
  <c r="CI267" i="2"/>
  <c r="CA313" i="1"/>
  <c r="CA310" i="1"/>
  <c r="CI302" i="2"/>
  <c r="CB140" i="1"/>
  <c r="CI150" i="2"/>
  <c r="CI9" i="2"/>
  <c r="CB144" i="1"/>
  <c r="CB271" i="1"/>
  <c r="CI74" i="2"/>
  <c r="CI92" i="2"/>
  <c r="CI273" i="2"/>
  <c r="CI80" i="2"/>
  <c r="CI20" i="2"/>
  <c r="CI236" i="2"/>
  <c r="CA369" i="1"/>
  <c r="CI243" i="2"/>
  <c r="CI217" i="2"/>
  <c r="CI93" i="2"/>
  <c r="CI190" i="2"/>
  <c r="CI209" i="2"/>
  <c r="CI167" i="2"/>
  <c r="CI106" i="2"/>
  <c r="CI29" i="2"/>
  <c r="CI115" i="2"/>
  <c r="CI26" i="2"/>
  <c r="CB138" i="1"/>
  <c r="CI50" i="2"/>
  <c r="CI173" i="2"/>
  <c r="CI162" i="2"/>
  <c r="CI55" i="2"/>
  <c r="CI227" i="2"/>
  <c r="CB291" i="1"/>
  <c r="CI152" i="2"/>
  <c r="CI116" i="2"/>
  <c r="CB284" i="1"/>
  <c r="CB9" i="1"/>
  <c r="CB314" i="1" s="1"/>
  <c r="CI178" i="2"/>
  <c r="CI294" i="2"/>
  <c r="CI58" i="2"/>
  <c r="CI45" i="2"/>
  <c r="CI212" i="2"/>
  <c r="CI88" i="2"/>
  <c r="CB237" i="1"/>
  <c r="CB347" i="1" l="1"/>
  <c r="CB351" i="1"/>
  <c r="CI161" i="2"/>
  <c r="CI135" i="2"/>
  <c r="CI226" i="2"/>
  <c r="CI284" i="2"/>
  <c r="CI146" i="2"/>
  <c r="CI64" i="2"/>
  <c r="CI136" i="2"/>
  <c r="CI191" i="2"/>
  <c r="CI183" i="2"/>
  <c r="CI239" i="2"/>
  <c r="CI127" i="2"/>
  <c r="CI97" i="2"/>
  <c r="CI285" i="2"/>
  <c r="CI258" i="2"/>
  <c r="CI63" i="2"/>
  <c r="CI281" i="2"/>
  <c r="CI134" i="2"/>
  <c r="CB331" i="1"/>
  <c r="CI271" i="2"/>
  <c r="CI140" i="2"/>
  <c r="CI188" i="2"/>
  <c r="CI137" i="2"/>
  <c r="CI208" i="2"/>
  <c r="CI145" i="2"/>
  <c r="CI235" i="2"/>
  <c r="CI237" i="2"/>
  <c r="CI138" i="2"/>
  <c r="CI177" i="2"/>
  <c r="CI149" i="2"/>
  <c r="CI242" i="2"/>
  <c r="CI142" i="2"/>
  <c r="CI141" i="2"/>
  <c r="CI95" i="2"/>
  <c r="CI264" i="2"/>
  <c r="CI263" i="2"/>
  <c r="CI195" i="2"/>
  <c r="CI158" i="2"/>
  <c r="CI144" i="2"/>
  <c r="CI128" i="2"/>
  <c r="CI171" i="2"/>
  <c r="CI213" i="2"/>
  <c r="CI244" i="2"/>
  <c r="CB363" i="1"/>
  <c r="CI265" i="2"/>
  <c r="CI180" i="2"/>
  <c r="CI252" i="2"/>
  <c r="CI299" i="2"/>
  <c r="CI60" i="2"/>
  <c r="CI147" i="2"/>
  <c r="CI143" i="2"/>
  <c r="CB326" i="2"/>
  <c r="CI156" i="2"/>
  <c r="CI70" i="2"/>
  <c r="CI241" i="2"/>
  <c r="CH326" i="2"/>
  <c r="CI210" i="2"/>
  <c r="CI68" i="2"/>
  <c r="CI245" i="2"/>
  <c r="CA365" i="1"/>
  <c r="CA367" i="1" s="1"/>
  <c r="CA311" i="1"/>
  <c r="CI287" i="2"/>
  <c r="CI181" i="2"/>
  <c r="CI133" i="2"/>
  <c r="CI179" i="2"/>
  <c r="CI153" i="2"/>
  <c r="CI151" i="2"/>
  <c r="CI160" i="2"/>
  <c r="CI283" i="2"/>
  <c r="CI193" i="2"/>
  <c r="CI182" i="2"/>
  <c r="CI291" i="2"/>
  <c r="CA325" i="1"/>
  <c r="CI139" i="2"/>
  <c r="CI228" i="2"/>
  <c r="CI277" i="2"/>
  <c r="CI303" i="2"/>
  <c r="CI292" i="2"/>
  <c r="CI247" i="2"/>
  <c r="CI290" i="2"/>
  <c r="CA374" i="1" l="1"/>
  <c r="CA326" i="1"/>
  <c r="CA377" i="1" l="1"/>
  <c r="CA379" i="1" l="1"/>
  <c r="CA381" i="1" l="1"/>
  <c r="CA389" i="1" l="1"/>
  <c r="CC322" i="2" l="1"/>
  <c r="CI262" i="2"/>
  <c r="CI322" i="2" s="1"/>
  <c r="CC320" i="2"/>
  <c r="CI118" i="2"/>
  <c r="CI320" i="2" s="1"/>
  <c r="CB28" i="1"/>
  <c r="CB317" i="1" s="1"/>
  <c r="CC314" i="2"/>
  <c r="CI7" i="2"/>
  <c r="CI314" i="2" s="1"/>
  <c r="CC317" i="2"/>
  <c r="CI28" i="2"/>
  <c r="CI317" i="2" s="1"/>
  <c r="CB288" i="1"/>
  <c r="CB323" i="1" s="1"/>
  <c r="CC323" i="2"/>
  <c r="CI288" i="2"/>
  <c r="CI323" i="2" s="1"/>
  <c r="CB30" i="1"/>
  <c r="CB318" i="1" s="1"/>
  <c r="CB8" i="1"/>
  <c r="CC318" i="2"/>
  <c r="CI30" i="2"/>
  <c r="CI318" i="2" s="1"/>
  <c r="CB33" i="1"/>
  <c r="CB319" i="1" s="1"/>
  <c r="CB19" i="1"/>
  <c r="CB316" i="1" s="1"/>
  <c r="CC315" i="2"/>
  <c r="CI8" i="2"/>
  <c r="CI315" i="2" s="1"/>
  <c r="CB282" i="1"/>
  <c r="CB324" i="1" s="1"/>
  <c r="CC319" i="2"/>
  <c r="CI33" i="2"/>
  <c r="CI319" i="2" s="1"/>
  <c r="CC316" i="2"/>
  <c r="CI316" i="2"/>
  <c r="CC324" i="2"/>
  <c r="CI282" i="2"/>
  <c r="CI324" i="2" s="1"/>
  <c r="CB262" i="1"/>
  <c r="CB322" i="1" s="1"/>
  <c r="CB118" i="1"/>
  <c r="CB320" i="1" s="1"/>
  <c r="CB315" i="1" l="1"/>
  <c r="CB342" i="1"/>
  <c r="CB343" i="1" s="1"/>
  <c r="CB249" i="1"/>
  <c r="CB321" i="1" s="1"/>
  <c r="CB360" i="1"/>
  <c r="CC321" i="2"/>
  <c r="CI249" i="2"/>
  <c r="CI321" i="2" s="1"/>
  <c r="CB339" i="1"/>
  <c r="CB6" i="1"/>
  <c r="CI6" i="2"/>
  <c r="CB330" i="1" l="1"/>
  <c r="CB369" i="1" s="1"/>
  <c r="CB313" i="1"/>
  <c r="CB310" i="1"/>
  <c r="CI313" i="2"/>
  <c r="CI325" i="2" s="1"/>
  <c r="CI310" i="2"/>
  <c r="CI311" i="2" s="1"/>
  <c r="CC313" i="2"/>
  <c r="CC325" i="2" s="1"/>
  <c r="CC310" i="2"/>
  <c r="CB337" i="1" l="1"/>
  <c r="CB357" i="1" s="1"/>
  <c r="CB365" i="1" s="1"/>
  <c r="CB367" i="1" s="1"/>
  <c r="CC326" i="2"/>
  <c r="CI326" i="2"/>
  <c r="CB311" i="1"/>
  <c r="CB325" i="1"/>
  <c r="CB374" i="1" l="1"/>
  <c r="CB326" i="1"/>
  <c r="CB377" i="1" l="1"/>
  <c r="CB379" i="1" l="1"/>
  <c r="CB381" i="1" l="1"/>
  <c r="CB389" i="1" l="1"/>
  <c r="BW381" i="1"/>
  <c r="H266" i="7" l="1"/>
  <c r="H267" i="7" s="1"/>
  <c r="H277" i="7" s="1"/>
  <c r="H281" i="7" s="1"/>
  <c r="BW389" i="1"/>
  <c r="H284" i="7" l="1"/>
  <c r="E10" i="21"/>
  <c r="E13" i="21" s="1"/>
  <c r="E15" i="21" s="1"/>
  <c r="E16" i="2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<sst xmlns="http://schemas.openxmlformats.org/spreadsheetml/2006/main" count="9820" uniqueCount="1120">
  <si>
    <t>Increase per year from the 2021 Agreement Depreciation Expense;</t>
  </si>
  <si>
    <t>($ in 000's)</t>
  </si>
  <si>
    <t>2023A</t>
  </si>
  <si>
    <t>2024B</t>
  </si>
  <si>
    <t>2025R</t>
  </si>
  <si>
    <t>2022R Amount *</t>
  </si>
  <si>
    <t>* 2023/2024 GBRA</t>
  </si>
  <si>
    <t>Subtotal</t>
  </si>
  <si>
    <t>Additional Plant Growth</t>
  </si>
  <si>
    <t>Depreciation Rate Change</t>
  </si>
  <si>
    <t>Dismantlement Accrual Change</t>
  </si>
  <si>
    <t>FPSC Adjusted</t>
  </si>
  <si>
    <t>Status</t>
  </si>
  <si>
    <t>Valid</t>
  </si>
  <si>
    <t>Asset GL</t>
  </si>
  <si>
    <t>(Multiple Items)</t>
  </si>
  <si>
    <t>Using Proposed Rates</t>
  </si>
  <si>
    <t>Values</t>
  </si>
  <si>
    <t>Function</t>
  </si>
  <si>
    <t>DG Rollup 1</t>
  </si>
  <si>
    <t>DG Rollup 2</t>
  </si>
  <si>
    <t>FERC</t>
  </si>
  <si>
    <t>PowerPlant Depr Group</t>
  </si>
  <si>
    <t>Reserve GL</t>
  </si>
  <si>
    <t>Exp GL</t>
  </si>
  <si>
    <t>Sum of 2023 Accrual</t>
  </si>
  <si>
    <t>Sum of 2024 Accrual</t>
  </si>
  <si>
    <t>Sum of 2025 Accrual</t>
  </si>
  <si>
    <t>Impact</t>
  </si>
  <si>
    <t>PROD STEAM</t>
  </si>
  <si>
    <t>BIG BEND</t>
  </si>
  <si>
    <t>BIG BEND COMMON</t>
  </si>
  <si>
    <t>311</t>
  </si>
  <si>
    <t>311.40 Str &amp; Improvements-BBCM</t>
  </si>
  <si>
    <t>312</t>
  </si>
  <si>
    <t>312.40 Boiler Plant Eq-BBCM</t>
  </si>
  <si>
    <t>314</t>
  </si>
  <si>
    <t>314.40 Turbogenerator Units-BBCM</t>
  </si>
  <si>
    <t>315</t>
  </si>
  <si>
    <t>315.40 Accessory Electric Eq-BBCM</t>
  </si>
  <si>
    <t>316</t>
  </si>
  <si>
    <t>316.40 Misc Power Plant Eq-BBCM</t>
  </si>
  <si>
    <t>BIG BEND COMMON Total</t>
  </si>
  <si>
    <t>BIG BEND UNIT 4</t>
  </si>
  <si>
    <t>311.44 Str &amp; Improve-BB4 MAIN STT</t>
  </si>
  <si>
    <t>311.45 Str &amp; Improvements-BB3&amp;4 FGD</t>
  </si>
  <si>
    <t>311.54 Str &amp; Improve-BB4 SCR</t>
  </si>
  <si>
    <t>312.44 Boiler Plant Eq-BB4 MAIN STT</t>
  </si>
  <si>
    <t>312.45 Boiler Plant Eq-BB3&amp;4 FGD</t>
  </si>
  <si>
    <t>312.54 Boiler Plant Eq-BB4 SCR</t>
  </si>
  <si>
    <t>314.44 Turbogen Units-BB4 MAIN STT</t>
  </si>
  <si>
    <t>315.44 Access Elect Eq-BB4 MAIN STT</t>
  </si>
  <si>
    <t>315.45 Accessory Elect Eq-BB3&amp;4 FGD</t>
  </si>
  <si>
    <t>315.54 Accessory Elect Eq-BB4 SCR</t>
  </si>
  <si>
    <t>316.44 Misc Pwr Plt Eq-BB 4 MAIN ST</t>
  </si>
  <si>
    <t>316.45 Misc Power Plant Eq-BB3&amp;4FGD</t>
  </si>
  <si>
    <t>316.54 Misc Power Plt Eq-BB4 SCR</t>
  </si>
  <si>
    <t>BIG BEND UNIT 4 Total</t>
  </si>
  <si>
    <t>PROD STEAM Total</t>
  </si>
  <si>
    <t>PROD OTHER</t>
  </si>
  <si>
    <t>BIG BEND CT 4</t>
  </si>
  <si>
    <t>341</t>
  </si>
  <si>
    <t>341.44 Str and Improvements-BBCT4</t>
  </si>
  <si>
    <t>342</t>
  </si>
  <si>
    <t>342.44 Fuel Holders,Prod Acc-BBCT4</t>
  </si>
  <si>
    <t>343</t>
  </si>
  <si>
    <t>343.44 Prime Movers-BBCT4</t>
  </si>
  <si>
    <t>345</t>
  </si>
  <si>
    <t>345.44 Accessory Electric Eq-BBCT4</t>
  </si>
  <si>
    <t>346</t>
  </si>
  <si>
    <t>346.44 Misc Power Plant Eq-BBCT4</t>
  </si>
  <si>
    <t>BIG BEND CT 4 Total</t>
  </si>
  <si>
    <t xml:space="preserve">BIG BEND CT 5 </t>
  </si>
  <si>
    <t>341.45 Str and Improvements-BBCT5</t>
  </si>
  <si>
    <t>342.45 Fuel Holders,Prod Acc-BBCT5</t>
  </si>
  <si>
    <t>343.45 Prime Movers-BBCT5</t>
  </si>
  <si>
    <t>345.45 Accessory Electric Eq-BBCT5</t>
  </si>
  <si>
    <t>346.45 Misc Power Plant Eq-BBCT5</t>
  </si>
  <si>
    <t>BIG BEND CT 5  Total</t>
  </si>
  <si>
    <t>BIG BEND CT 6</t>
  </si>
  <si>
    <t>341.46 Str and Improvements-BBCT6</t>
  </si>
  <si>
    <t>342.46 Fuel Holders,Prod Acc-BBCT6</t>
  </si>
  <si>
    <t>343.46 Prime Movers-BBCT6</t>
  </si>
  <si>
    <t>345.46 Accessory Electric Eq-BBCT6</t>
  </si>
  <si>
    <t>346.46 Misc Power Plant Eq-BBCT6</t>
  </si>
  <si>
    <t>BIG BEND CT 6 Total</t>
  </si>
  <si>
    <t>BIG BEND NEW STEAM TURBINE 1</t>
  </si>
  <si>
    <t>341.43 Str and Improvements-BBCCST1</t>
  </si>
  <si>
    <t>342.43 Fuel Holders,ProdAcc-BBCCST1</t>
  </si>
  <si>
    <t>343.43 Prime Movers-BBCCST1</t>
  </si>
  <si>
    <t>345.43 Accessory ElectricEq-BBCCST1</t>
  </si>
  <si>
    <t>346.43 Misc Power Plant Eq-BBCCST1</t>
  </si>
  <si>
    <t>BIG BEND NEW STEAM TURBINE 1 Total</t>
  </si>
  <si>
    <t>BAYSIDE</t>
  </si>
  <si>
    <t>BAYSIDE COMMON</t>
  </si>
  <si>
    <t>341.30 Str and Improvements-BPC</t>
  </si>
  <si>
    <t>342.30 Fuel Holders,Prod Acc-BPC</t>
  </si>
  <si>
    <t>343.30 Prime Movers-BPC</t>
  </si>
  <si>
    <t>345.30 Accessory Electric Eq-BPC</t>
  </si>
  <si>
    <t>346.30 Misc Power Plant Eq-BPC</t>
  </si>
  <si>
    <t>BAYSIDE COMMON Total</t>
  </si>
  <si>
    <t>BAYSIDE UNIT 1</t>
  </si>
  <si>
    <t>341.31 Str and Improvements-BP1</t>
  </si>
  <si>
    <t>342.31 Fuel Holders,Prod Acc-BP1</t>
  </si>
  <si>
    <t>343.31 Prime Movers-BP1</t>
  </si>
  <si>
    <t>345.31 Accessory Electric Eq-BP1</t>
  </si>
  <si>
    <t>346.31 Misc Power Plant Eq-BP1</t>
  </si>
  <si>
    <t>BAYSIDE UNIT 1 Total</t>
  </si>
  <si>
    <t>BAYSIDE UNIT 2</t>
  </si>
  <si>
    <t>341.32 Str and Improvements-BP2</t>
  </si>
  <si>
    <t>342.32 Fuel Holders,Prod Acc-BP2</t>
  </si>
  <si>
    <t>343.32 Prime Movers-BP2</t>
  </si>
  <si>
    <t>345.32 Accessory Electric Eq-BP2</t>
  </si>
  <si>
    <t>346.32 Misc Power Plant Eq-BP2</t>
  </si>
  <si>
    <t>BAYSIDE UNIT 2 Total</t>
  </si>
  <si>
    <t>BAYSIDE CT 3</t>
  </si>
  <si>
    <t>341.33 Str and Improvements-BP3</t>
  </si>
  <si>
    <t>342.33 Fuel Holders,Prod Acc-BP3</t>
  </si>
  <si>
    <t>343.33 Prime Movers-BP3</t>
  </si>
  <si>
    <t>345.33 Accessory Electric Eq-BP3</t>
  </si>
  <si>
    <t>346.33 Misc Power Plant Eq-BP3</t>
  </si>
  <si>
    <t>BAYSIDE CT 3 Total</t>
  </si>
  <si>
    <t>BAYSIDE CT 4</t>
  </si>
  <si>
    <t>341.34 Str and Improvements-BP4</t>
  </si>
  <si>
    <t>342.34 Fuel Holders,Prod Acc-BP4</t>
  </si>
  <si>
    <t>343.34 Prime Movers-BP4</t>
  </si>
  <si>
    <t>345.34 Accessory Electric Eq-BP4</t>
  </si>
  <si>
    <t>346.34 Misc Power Plant Eq-BP4</t>
  </si>
  <si>
    <t>BAYSIDE CT 4 Total</t>
  </si>
  <si>
    <t>BAYSIDE CT 5</t>
  </si>
  <si>
    <t>341.35 Str and Improvements-BP5</t>
  </si>
  <si>
    <t>342.35 Fuel Holders,Prod Acc-BP5</t>
  </si>
  <si>
    <t>343.35 Prime Movers-BP5</t>
  </si>
  <si>
    <t>345.35 Accessory Electric Eq-BP5</t>
  </si>
  <si>
    <t>346.35 Misc Power Plant Eq-BP5</t>
  </si>
  <si>
    <t>BAYSIDE CT 5 Total</t>
  </si>
  <si>
    <t>BAYSIDE CT 6</t>
  </si>
  <si>
    <t>341.36 Str and Improvements-BP6</t>
  </si>
  <si>
    <t>342.36 Fuel Holders,Prod Acc-BP6</t>
  </si>
  <si>
    <t>343.36 Prime Movers-BP6</t>
  </si>
  <si>
    <t>345.36 Accessory Electric Eq-BP6</t>
  </si>
  <si>
    <t>346.36 Misc Power Plant Eq-BP6</t>
  </si>
  <si>
    <t>BAYSIDE CT 6 Total</t>
  </si>
  <si>
    <t>MACDILL AFB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</si>
  <si>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</si>
  <si>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</si>
  <si>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</si>
  <si>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</si>
  <si>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</si>
  <si>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348</t>
  </si>
  <si>
    <t>348.20 Energy Storage Battery-MDAFB</t>
  </si>
  <si>
    <t>MACDILL AFB Total</t>
  </si>
  <si>
    <t>POLK</t>
  </si>
  <si>
    <t>POLK COMMON</t>
  </si>
  <si>
    <t>341.80 Str and Improve-Polk Comm</t>
  </si>
  <si>
    <t>342.80 Fuel Holders,Prod Acc-Polk C</t>
  </si>
  <si>
    <t>343.80 Prime Movers-Polk Common</t>
  </si>
  <si>
    <t>345.80 Accessory Elect Eq-Polk Comm</t>
  </si>
  <si>
    <t>346.80 Misc Power Plt Eq-Polk Comm</t>
  </si>
  <si>
    <t>POLK COMMON Total</t>
  </si>
  <si>
    <t>POLK UNIT 1</t>
  </si>
  <si>
    <t>341.81 Str and Improvements-Polk U1</t>
  </si>
  <si>
    <t>342.81 Fuel Holders,Prod Acc-Polk 1</t>
  </si>
  <si>
    <t>343.81 Prime Movers-Polk U1</t>
  </si>
  <si>
    <t>345.81 Accessory Elect Eq-Polk U1</t>
  </si>
  <si>
    <t>346.81 Misc Power Plant Eq-Polk U1</t>
  </si>
  <si>
    <t>POLK UNIT 1 Total</t>
  </si>
  <si>
    <t>POLK UNIT 2</t>
  </si>
  <si>
    <t>341.82 Str and Improvements-Polk U2</t>
  </si>
  <si>
    <t>342.82 Fuel Holders,Prod Acc-Polk 2</t>
  </si>
  <si>
    <t>343.82 Prime Movers-Polk U2</t>
  </si>
  <si>
    <t>345.82 Accessory Elect Eq-Polk U2</t>
  </si>
  <si>
    <t>346.82 Misc Power Plant Eq-Polk U2</t>
  </si>
  <si>
    <t>POLK UNIT 2 Total</t>
  </si>
  <si>
    <t>POLK UNIT 3</t>
  </si>
  <si>
    <t>341.83 Str and Improvements-Polk U3</t>
  </si>
  <si>
    <t>342.83 Fuel Holders,Prod Acc-Polk 3</t>
  </si>
  <si>
    <t>343.83 Prime Movers-Polk U3</t>
  </si>
  <si>
    <t>345.83 Accessory Elect Eq-Polk U3</t>
  </si>
  <si>
    <t>346.83 Misc Power Plant Eq-Polk U3</t>
  </si>
  <si>
    <t>POLK UNIT 3 Total</t>
  </si>
  <si>
    <t>POLK UNIT 4</t>
  </si>
  <si>
    <t>341.84 Str and Improvements-Polk U4</t>
  </si>
  <si>
    <t>342.84 Fuel Holders,Prod Acc-Polk 4</t>
  </si>
  <si>
    <t>343.84 Prime Movers-Polk U4</t>
  </si>
  <si>
    <t>345.84 Accessory Elect Eq-Polk U4</t>
  </si>
  <si>
    <t>346.84 Misc Power Plant Eq-Polk U4</t>
  </si>
  <si>
    <t>POLK UNIT 4 Total</t>
  </si>
  <si>
    <t>POLK UNIT 5</t>
  </si>
  <si>
    <t>341.85 Str and Improvements-Polk U5</t>
  </si>
  <si>
    <t>342.85 Fuel Holders,Prod Acc-Polk 5</t>
  </si>
  <si>
    <t>343.85 Prime Movers-Polk U5</t>
  </si>
  <si>
    <t>345.85 Accessory Elect Eq-Polk U5</t>
  </si>
  <si>
    <t>346.85 Misc Power Plant Eq-Polk U5</t>
  </si>
  <si>
    <t>POLK UNIT 5 Total</t>
  </si>
  <si>
    <t>POLK CCST (2-5)</t>
  </si>
  <si>
    <t>341.86 Str and Improvements-PKCCST</t>
  </si>
  <si>
    <t>342.86 Fuel Holders,Prod Acc-PKCCST</t>
  </si>
  <si>
    <t>343.86 Prime Movers-PKCCST</t>
  </si>
  <si>
    <t>345.86 Accessory Elect Eq-PKCCST</t>
  </si>
  <si>
    <t>346.86 Misc Power Plant Eq-PKCCST</t>
  </si>
  <si>
    <t>POLK CCST (2-5) Total</t>
  </si>
  <si>
    <t>SOLAR</t>
  </si>
  <si>
    <t>SOLAR SITES</t>
  </si>
  <si>
    <t>341.99 Str and Improvements-Solar</t>
  </si>
  <si>
    <t>343.99 Prime Movers-Solar</t>
  </si>
  <si>
    <t>345.99 Accessory Elect Eq-Solar</t>
  </si>
  <si>
    <t>348.99 Energy Storage Battery Equip</t>
  </si>
  <si>
    <t>SOLAR SITES Total</t>
  </si>
  <si>
    <t>DC MICROGRID</t>
  </si>
  <si>
    <t>DC MICRO GRID</t>
  </si>
  <si>
    <t>341.98 Str and Improvements-DCMG</t>
  </si>
  <si>
    <t>343.98 Prime Movers-DCMG</t>
  </si>
  <si>
    <t>345.98 Accessory Electric Eq-DCMG</t>
  </si>
  <si>
    <t>348.98 Energy Storage Battery-DCMG</t>
  </si>
  <si>
    <t>DC MICRO GRID Total</t>
  </si>
  <si>
    <t>PROD OTHER Total</t>
  </si>
  <si>
    <t>TRANSMISSION</t>
  </si>
  <si>
    <t>350</t>
  </si>
  <si>
    <t>350.01 Land Rights</t>
  </si>
  <si>
    <t>351</t>
  </si>
  <si>
    <t>351.00 Energy Storage Battery Equip</t>
  </si>
  <si>
    <t>352</t>
  </si>
  <si>
    <t>352.00 STR and Improvements</t>
  </si>
  <si>
    <t>353</t>
  </si>
  <si>
    <t>353.00 Station Equipment</t>
  </si>
  <si>
    <t>354</t>
  </si>
  <si>
    <t>354.00 Towers &amp; Fixtures</t>
  </si>
  <si>
    <t>355</t>
  </si>
  <si>
    <t>355.00 Poles and Fixtures</t>
  </si>
  <si>
    <t>356</t>
  </si>
  <si>
    <t>356.00 OH Cond and Devices</t>
  </si>
  <si>
    <t>356.01 Clearing Rights of Way</t>
  </si>
  <si>
    <t>357</t>
  </si>
  <si>
    <t>357.00 Underground Conduit</t>
  </si>
  <si>
    <t>358</t>
  </si>
  <si>
    <t>358.00 UG Conductors &amp; Devices</t>
  </si>
  <si>
    <t>359</t>
  </si>
  <si>
    <t>359.00 Roads and Trails</t>
  </si>
  <si>
    <t>TRANSMISSION Total</t>
  </si>
  <si>
    <t>DISTRIBUTION</t>
  </si>
  <si>
    <t>361</t>
  </si>
  <si>
    <t>361.00 Structures &amp; Improvements</t>
  </si>
  <si>
    <t>362</t>
  </si>
  <si>
    <t>362.00 Station Equipment</t>
  </si>
  <si>
    <t>363</t>
  </si>
  <si>
    <t>363.00 Energy Storage Battery Equip</t>
  </si>
  <si>
    <t>364</t>
  </si>
  <si>
    <t>364.00 Poles, Towers &amp; Fixtures</t>
  </si>
  <si>
    <t>365</t>
  </si>
  <si>
    <t>365.00 OH Conductors &amp; Devices</t>
  </si>
  <si>
    <t>366</t>
  </si>
  <si>
    <t>366.00 UG Conduit &amp; Others</t>
  </si>
  <si>
    <t>367</t>
  </si>
  <si>
    <t>367.00 UG Conductors &amp; Devices</t>
  </si>
  <si>
    <t>368</t>
  </si>
  <si>
    <t>368.00 Line Transformers OH,UG,Net</t>
  </si>
  <si>
    <t>369</t>
  </si>
  <si>
    <t>369.00 Services - OH</t>
  </si>
  <si>
    <t>369.02 Services - UG</t>
  </si>
  <si>
    <t>370</t>
  </si>
  <si>
    <t>370.00 Meters - Analog &amp; AMR</t>
  </si>
  <si>
    <t>370.01 Meters - AMI</t>
  </si>
  <si>
    <t>370.10 EV Charging Stations</t>
  </si>
  <si>
    <t>373</t>
  </si>
  <si>
    <t>373.00 Street Light &amp; Signal Sys</t>
  </si>
  <si>
    <t>373.02 LS2 Lighting</t>
  </si>
  <si>
    <t>DISTRIBUTION Total</t>
  </si>
  <si>
    <t>GENERAL</t>
  </si>
  <si>
    <t>390</t>
  </si>
  <si>
    <t>390.00 Structures &amp; Improvements</t>
  </si>
  <si>
    <t>392</t>
  </si>
  <si>
    <t>392.02 ED Trans Equip - L Vehicle</t>
  </si>
  <si>
    <t>Fleet Clear</t>
  </si>
  <si>
    <t>392.03 ED Trans Equip - H Vehicle</t>
  </si>
  <si>
    <t>392.12 ES Trans Equip - L Vehicle</t>
  </si>
  <si>
    <t>392.13 ES Trans Equip - H Vehicle</t>
  </si>
  <si>
    <t>397</t>
  </si>
  <si>
    <t>397.25 Fiber Optic</t>
  </si>
  <si>
    <t>GENERAL Total</t>
  </si>
  <si>
    <t>AMORT</t>
  </si>
  <si>
    <t>312.47 Fuel Clause Big Bend</t>
  </si>
  <si>
    <t>316.47 Tools Big Bend 7yr</t>
  </si>
  <si>
    <t>342.87 Fuel Clause Polk 1</t>
  </si>
  <si>
    <t>346.37 Tools Bayside 7yr</t>
  </si>
  <si>
    <t>346.87 Tools Polk 7yr</t>
  </si>
  <si>
    <t>391</t>
  </si>
  <si>
    <t>391.01 Office Fur, Fixt &amp; Equip 7yr</t>
  </si>
  <si>
    <t>391.02 Computer &amp; Perph Equip 4yr</t>
  </si>
  <si>
    <t>391.04 Computer Hardw-Mainframe 5yr</t>
  </si>
  <si>
    <t>393</t>
  </si>
  <si>
    <t>393.00 Stores Equipment 7yr</t>
  </si>
  <si>
    <t>394</t>
  </si>
  <si>
    <t>394.00 Tool Shop &amp; Garage Equip 7yr</t>
  </si>
  <si>
    <t>394.01 ECCR Solar Car Port 5yr</t>
  </si>
  <si>
    <t>395</t>
  </si>
  <si>
    <t>395.00 Laboratory Equipment 7yr</t>
  </si>
  <si>
    <t>396</t>
  </si>
  <si>
    <t>396.00 Power Operated Equipment 7yr</t>
  </si>
  <si>
    <t>397.00 Communication Equipment 7yr</t>
  </si>
  <si>
    <t>398</t>
  </si>
  <si>
    <t>398.00 Miscellaneous Equipment 7yr</t>
  </si>
  <si>
    <t>AMORT Total</t>
  </si>
  <si>
    <t>INTANGIBLE</t>
  </si>
  <si>
    <t>303</t>
  </si>
  <si>
    <t>303.15 Intangible Software 15yr</t>
  </si>
  <si>
    <t>303.99 Intangible Software Solar</t>
  </si>
  <si>
    <t>INTANGIBLE Total</t>
  </si>
  <si>
    <t>LAND</t>
  </si>
  <si>
    <t>310</t>
  </si>
  <si>
    <t>310.40 Land &amp; Land Rights-BBCM</t>
  </si>
  <si>
    <t>340</t>
  </si>
  <si>
    <t>340.30 Land &amp; Land Rights-BPC</t>
  </si>
  <si>
    <t>340.81 Land &amp; Land Rights-Polk U1</t>
  </si>
  <si>
    <t>340.99 Land &amp; Land Rights-Solar</t>
  </si>
  <si>
    <t>350.00 Land</t>
  </si>
  <si>
    <t>360</t>
  </si>
  <si>
    <t>360.00 Land</t>
  </si>
  <si>
    <t>389</t>
  </si>
  <si>
    <t>389.00 Land &amp; Land Rights</t>
  </si>
  <si>
    <t>LAND Total</t>
  </si>
  <si>
    <t>ARO</t>
  </si>
  <si>
    <t>303.02 ARO Costs-Intangible</t>
  </si>
  <si>
    <t>ARO Def 182</t>
  </si>
  <si>
    <t>317</t>
  </si>
  <si>
    <t>317.00 ARO Costs-Steam</t>
  </si>
  <si>
    <t>347</t>
  </si>
  <si>
    <t>347.00 ARO Costs-Other</t>
  </si>
  <si>
    <t>359.10 ARO Costs-Transmission</t>
  </si>
  <si>
    <t>374</t>
  </si>
  <si>
    <t>374.00 ARO Costs-Distribution</t>
  </si>
  <si>
    <t>399</t>
  </si>
  <si>
    <t>399.10 ARO Costs-General</t>
  </si>
  <si>
    <t>ARO Total</t>
  </si>
  <si>
    <t>ACQ ADJ</t>
  </si>
  <si>
    <t>114</t>
  </si>
  <si>
    <t>114.01-OUC Acquisition Adj</t>
  </si>
  <si>
    <t>114.02-FPL Acquisition Adj</t>
  </si>
  <si>
    <t>114.03-Union Hall Acquisition Adj</t>
  </si>
  <si>
    <t>ACQ ADJ Total</t>
  </si>
  <si>
    <t>PHFFU</t>
  </si>
  <si>
    <t>105</t>
  </si>
  <si>
    <t>105.01 Future Use Non Depreciable A</t>
  </si>
  <si>
    <t>PHFFU Total</t>
  </si>
  <si>
    <t>DISMANTLEMENT</t>
  </si>
  <si>
    <t>108</t>
  </si>
  <si>
    <t>108.03-Accum Reserve Dismantling</t>
  </si>
  <si>
    <t>DISMANTLEMENT Total</t>
  </si>
  <si>
    <t>Grand Total</t>
  </si>
  <si>
    <t>2023 Accrual</t>
  </si>
  <si>
    <t>2024 Accrual</t>
  </si>
  <si>
    <t>2025 Accrual</t>
  </si>
  <si>
    <t>101/106</t>
  </si>
  <si>
    <t>Total</t>
  </si>
  <si>
    <t>Variance to MFR B-09</t>
  </si>
  <si>
    <t>MFR C-02</t>
  </si>
  <si>
    <t>Add 403 Lease</t>
  </si>
  <si>
    <t>Add 407 CETM</t>
  </si>
  <si>
    <t>Add 403 LED ECCR</t>
  </si>
  <si>
    <t>System per Books</t>
  </si>
  <si>
    <t>Separation</t>
  </si>
  <si>
    <t>Jurisdicational</t>
  </si>
  <si>
    <t>Adjustments</t>
  </si>
  <si>
    <t>Recoverable ECCR</t>
  </si>
  <si>
    <t>Recoverable ECRC</t>
  </si>
  <si>
    <t>Recoverable SPPCRC</t>
  </si>
  <si>
    <t>Recoverable CETM</t>
  </si>
  <si>
    <t>Acquisition Amortizations</t>
  </si>
  <si>
    <t>2022R C-02 Settlement *</t>
  </si>
  <si>
    <t>* 2023 2024 GBRA</t>
  </si>
  <si>
    <t>Reserve DEPR Expense</t>
  </si>
  <si>
    <t>Depr</t>
  </si>
  <si>
    <t>Approved</t>
  </si>
  <si>
    <t>Draft</t>
  </si>
  <si>
    <t>Account</t>
  </si>
  <si>
    <t>202301</t>
  </si>
  <si>
    <t>202302</t>
  </si>
  <si>
    <t>202303</t>
  </si>
  <si>
    <t>202304</t>
  </si>
  <si>
    <t>202305</t>
  </si>
  <si>
    <t>202306</t>
  </si>
  <si>
    <t>202307</t>
  </si>
  <si>
    <t>202308</t>
  </si>
  <si>
    <t>202309</t>
  </si>
  <si>
    <t>202310</t>
  </si>
  <si>
    <t>202311</t>
  </si>
  <si>
    <t>202312</t>
  </si>
  <si>
    <t>202401</t>
  </si>
  <si>
    <t>202402</t>
  </si>
  <si>
    <t>202403</t>
  </si>
  <si>
    <t>202404</t>
  </si>
  <si>
    <t>202405</t>
  </si>
  <si>
    <t>202406</t>
  </si>
  <si>
    <t>202407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</si>
  <si>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</si>
  <si>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</si>
  <si>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</si>
  <si>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</si>
  <si>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</si>
  <si>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</si>
  <si>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</si>
  <si>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</si>
  <si>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</si>
  <si>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</si>
  <si>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</si>
  <si>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</si>
  <si>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</si>
  <si>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</si>
  <si>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</si>
  <si>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</si>
  <si>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</si>
  <si>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</si>
  <si>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</si>
  <si>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</si>
  <si>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</si>
  <si>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</si>
  <si>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</si>
  <si>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</si>
  <si>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</si>
  <si>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</si>
  <si>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</si>
  <si>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</si>
  <si>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</si>
  <si>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</si>
  <si>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</si>
  <si>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</si>
  <si>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</si>
  <si>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</si>
  <si>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</si>
  <si>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</si>
  <si>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</si>
  <si>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</si>
  <si>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</si>
  <si>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</si>
  <si>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</si>
  <si>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</si>
  <si>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</si>
  <si>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</si>
  <si>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</si>
  <si>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</si>
  <si>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</si>
  <si>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</si>
  <si>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</si>
  <si>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</si>
  <si>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</si>
  <si>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</si>
  <si>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</si>
  <si>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Rates</t>
  </si>
  <si>
    <t>Variance</t>
  </si>
  <si>
    <t>Dismantlement</t>
  </si>
  <si>
    <t>Acquisition Adjustments</t>
  </si>
  <si>
    <t>Non-Utility</t>
  </si>
  <si>
    <t>SOFTWARE - Intangibles</t>
  </si>
  <si>
    <t xml:space="preserve">ARO </t>
  </si>
  <si>
    <t>GENERATION - Steam</t>
  </si>
  <si>
    <t>GENERATION - Other</t>
  </si>
  <si>
    <t>VEHICLES - General</t>
  </si>
  <si>
    <t>TOTAL</t>
  </si>
  <si>
    <t>Check to SOP Worksheet</t>
  </si>
  <si>
    <t>Plant 310-399 (FERC 403)</t>
  </si>
  <si>
    <t>Dismantlement carve-out</t>
  </si>
  <si>
    <t>ECRC carve-out</t>
  </si>
  <si>
    <t>SPP Clause carve-out</t>
  </si>
  <si>
    <t>Fuel Clause carve-out</t>
  </si>
  <si>
    <t>6810140A</t>
  </si>
  <si>
    <t>LED ECCR carve-out (Top-side)</t>
  </si>
  <si>
    <t>IRES ECCR carve-out</t>
  </si>
  <si>
    <t>Software 303 (FERC 404)</t>
  </si>
  <si>
    <t>OUC 11401 (FERC 406)</t>
  </si>
  <si>
    <t>Sebring 10804 (FERC 406)</t>
  </si>
  <si>
    <t>Zap Cap Res 12112 (FERC 416)(BTL)</t>
  </si>
  <si>
    <t>Zap Cap Bus 12114 (FERC 416)(BTL)</t>
  </si>
  <si>
    <t>121.88 Solar Lighting - Non Reg (FERC 416)(BTL)</t>
  </si>
  <si>
    <t>121.99 Solar Lighting - Regulated (FERC 416)(BTL)</t>
  </si>
  <si>
    <t>FPL 11402 (FERC 425)(BTL)</t>
  </si>
  <si>
    <t>UNION 11403 (FERC 425)(BTL)</t>
  </si>
  <si>
    <t>Total P&amp;L Impact (ATL + BTL)</t>
  </si>
  <si>
    <t>Deferred</t>
  </si>
  <si>
    <t>ARO 182</t>
  </si>
  <si>
    <t>Clearing / Allocation</t>
  </si>
  <si>
    <t>ED Vehicles</t>
  </si>
  <si>
    <t>Not calculated by PP</t>
  </si>
  <si>
    <t>ATL Depr/Amort (Less Clause, ARO, ED Vehicle)</t>
  </si>
  <si>
    <t>Check to SOP Summary</t>
  </si>
  <si>
    <t>2022 Settlement</t>
  </si>
  <si>
    <t>C-6 403, 404, 406</t>
  </si>
  <si>
    <t>From Plant</t>
  </si>
  <si>
    <t>403, 404, 406</t>
  </si>
  <si>
    <t>C-6 404 =&gt;</t>
  </si>
  <si>
    <t>SPP Hartford Lease</t>
  </si>
  <si>
    <t>C-6 407 =&gt;</t>
  </si>
  <si>
    <t>CETM Amortization</t>
  </si>
  <si>
    <t>System per Books Depr Amort Exp</t>
  </si>
  <si>
    <t>Separation Factor *</t>
  </si>
  <si>
    <t>Separation +</t>
  </si>
  <si>
    <t>Nonrecoverable SPPCRC- Whsl</t>
  </si>
  <si>
    <t>Subtotal Separation</t>
  </si>
  <si>
    <t xml:space="preserve">       Adjustment to Agreement</t>
  </si>
  <si>
    <t>Subtotal FPSC Adjustments</t>
  </si>
  <si>
    <t>Total FPSC Adjusted</t>
  </si>
  <si>
    <t>Change from 2022 Settlement</t>
  </si>
  <si>
    <t>2023 2024 GBRA</t>
  </si>
  <si>
    <t>Plant Growth</t>
  </si>
  <si>
    <t>Depr Study Rate Change</t>
  </si>
  <si>
    <t>Demo Study Rate Change</t>
  </si>
  <si>
    <t>Sum of 2023 Activity</t>
  </si>
  <si>
    <t>Sum of 2024 Activity</t>
  </si>
  <si>
    <t>Sum of 2025 Activity</t>
  </si>
  <si>
    <t>Using Current Rates</t>
  </si>
  <si>
    <t>Variance to B-09</t>
  </si>
  <si>
    <t>Sum of 2023 EOP</t>
  </si>
  <si>
    <t>Sum of 2024 EOP</t>
  </si>
  <si>
    <t>Sum of 2025 EOP</t>
  </si>
  <si>
    <t>Sum of 2023 13-Mth Avg</t>
  </si>
  <si>
    <t>Sum of 2024 13-Mth Avg</t>
  </si>
  <si>
    <t>Sum of 2025 13-Mth Avg</t>
  </si>
  <si>
    <t>2023 EOP</t>
  </si>
  <si>
    <t>2024 EOP</t>
  </si>
  <si>
    <t>2025 EOP</t>
  </si>
  <si>
    <t>2023 13-Mth Avg</t>
  </si>
  <si>
    <t>2024 13-Mth Avg</t>
  </si>
  <si>
    <t>2025 13-Mth Avg</t>
  </si>
  <si>
    <t>X</t>
  </si>
  <si>
    <t>101.1 Leases</t>
  </si>
  <si>
    <t>102 Purchases</t>
  </si>
  <si>
    <t>Variance to MFR B-07</t>
  </si>
  <si>
    <t>2022R B-01 Settlement System per Books</t>
  </si>
  <si>
    <t>Variance to 2022R</t>
  </si>
  <si>
    <t>Gross Plant</t>
  </si>
  <si>
    <t>Excludes CWIP</t>
  </si>
  <si>
    <t>2022R Settlement Amount</t>
  </si>
  <si>
    <t>Net Plant Growth</t>
  </si>
  <si>
    <t>Gross Plant Balances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</si>
  <si>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</si>
  <si>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</si>
  <si>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</si>
  <si>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</si>
  <si>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</si>
  <si>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</si>
  <si>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</si>
  <si>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</si>
  <si>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</si>
  <si>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</si>
  <si>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</si>
  <si>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</si>
  <si>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202212</t>
  </si>
  <si>
    <t>108.04-Sebring Acquisition Adj</t>
  </si>
  <si>
    <t>108.50-Dismantling Gannon Common</t>
  </si>
  <si>
    <t>108.51-Dismantling Gannon Unit 1</t>
  </si>
  <si>
    <t>108.52-Dismantling Gannon Unit 2</t>
  </si>
  <si>
    <t>108.53-Dismantling Gannon Unit 3</t>
  </si>
  <si>
    <t>108.54-Dismantling Gannon Unit 4</t>
  </si>
  <si>
    <t>108.55-Dismantling Gannon Unit 5</t>
  </si>
  <si>
    <t>108.56-Dismantling Gannon Unit 6</t>
  </si>
  <si>
    <t>121.00 Non-Utility Non-Depreciable</t>
  </si>
  <si>
    <t>121.12 Non-Utility Zap Cap Res 15yr</t>
  </si>
  <si>
    <t>121.14 Non-Utility Zap Cap Bus 15yr</t>
  </si>
  <si>
    <t>121.22 Non-Utility GTE FCU 5yr</t>
  </si>
  <si>
    <t>121.26 Non-Utility Rest 2002 5yr</t>
  </si>
  <si>
    <t>121.27 Non-Utility Rest 2008 5yr</t>
  </si>
  <si>
    <t>121.30 Non-Utility Restuarant 5yr</t>
  </si>
  <si>
    <t>121.88 Solar Lighting - Non Reg</t>
  </si>
  <si>
    <t>121.99 Solar Lighting - Regulated</t>
  </si>
  <si>
    <t>303.00 Misc Intangible Plant 5yr</t>
  </si>
  <si>
    <t>303.01 SAP Intangible Plant 10yr</t>
  </si>
  <si>
    <t>310.01 Land &amp; Land Rights-Misc</t>
  </si>
  <si>
    <t>310.11 Land &amp; LR-Dinner Lake</t>
  </si>
  <si>
    <t>311.01 Str &amp; Improvements-Misc</t>
  </si>
  <si>
    <t>311.30 Str &amp; Improvements-BPC</t>
  </si>
  <si>
    <t>311.31 Str &amp; Improvements-BP1</t>
  </si>
  <si>
    <t>311.32 Str &amp; Improvements-BP2</t>
  </si>
  <si>
    <t>311.33 Str &amp; Improvements-BP3</t>
  </si>
  <si>
    <t>311.34 Str &amp; Improvements-BP4</t>
  </si>
  <si>
    <t>311.41 Str &amp; Improvements-BB1</t>
  </si>
  <si>
    <t>311.42 Str &amp; Improvements-BB2</t>
  </si>
  <si>
    <t>311.43 Str &amp; Improvements-BB3</t>
  </si>
  <si>
    <t>311.46 Str &amp; Improve-BB1&amp;2 FGD</t>
  </si>
  <si>
    <t>311.51 Str &amp; Improve-BB1 SCR</t>
  </si>
  <si>
    <t>311.52 Str &amp; Improve-BB2 SCR</t>
  </si>
  <si>
    <t>311.53 Str &amp; Improve-BB3 SCR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</si>
  <si>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</si>
  <si>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</si>
  <si>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</si>
  <si>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</si>
  <si>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</si>
  <si>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</si>
  <si>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312.41 Boiler Plant Eq-BB1</t>
  </si>
  <si>
    <t>312.42 Boiler Plant Eq-BB2</t>
  </si>
  <si>
    <t>312.43 Boiler Plant Eq-BB3</t>
  </si>
  <si>
    <t>312.46 Boiler Plant Eq-BB1&amp;2 FGD</t>
  </si>
  <si>
    <t>312.51 Boiler Plant Eq-BB1 SCR</t>
  </si>
  <si>
    <t>312.52 Boiler Plant Eq-BB2 SCR</t>
  </si>
  <si>
    <t>312.53 Boiler Plant Eq-BB3 SCR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</si>
  <si>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</si>
  <si>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</si>
  <si>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</si>
  <si>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</si>
  <si>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</si>
  <si>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</si>
  <si>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314.41 Turbogenerator Units-BB1</t>
  </si>
  <si>
    <t>314.42 Turbogenerator Units-BB2</t>
  </si>
  <si>
    <t>314.43 Turbogenerator Units-BB3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</si>
  <si>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</si>
  <si>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</si>
  <si>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</si>
  <si>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</si>
  <si>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</si>
  <si>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315.41 Accessory Electric Eq-BB1</t>
  </si>
  <si>
    <t>315.42 Accessory Electric Eq-BB2</t>
  </si>
  <si>
    <t>315.43 Accessory Electric Eq-BB3</t>
  </si>
  <si>
    <t>315.46 Accessory Elect Eq-BB1&amp;2 FGD</t>
  </si>
  <si>
    <t>315.51 Accessory Elect Eq-BB1 SCR</t>
  </si>
  <si>
    <t>315.52 Accessory Elect Eq-BB2 SCR</t>
  </si>
  <si>
    <t>315.53 Accessory Elect Eq-BB3 SCR</t>
  </si>
  <si>
    <t>316.01 Misc Power Plant Equip</t>
  </si>
  <si>
    <t>316.17 Tools Misc Supply 7yr</t>
  </si>
  <si>
    <t>316.30 Misc Power Plant Eq-BPC</t>
  </si>
  <si>
    <t>316.31 Misc Power Plant Eq-BP1</t>
  </si>
  <si>
    <t>316.32 Misc Power Plant Eq-BP2</t>
  </si>
  <si>
    <t>316.33 Misc Power Plant Eq-BP3</t>
  </si>
  <si>
    <t>316.34 Misc Power Plant Eq-BP4</t>
  </si>
  <si>
    <t>316.41 Misc Power Plant Eq-BB1</t>
  </si>
  <si>
    <t>316.42 Misc Power Plant Eq-BB2</t>
  </si>
  <si>
    <t>316.43 Misc Power Plant Eq-BB3</t>
  </si>
  <si>
    <t>316.46 Misc Power Plt Eq-BB1&amp;2 FGD</t>
  </si>
  <si>
    <t>316.51 Misc Power Plt Eq-BB1 SCR</t>
  </si>
  <si>
    <t>316.52 Misc Power Plt Eq-BB2 SCR</t>
  </si>
  <si>
    <t>316.53 Misc Power Plt Eq-BB3 SCR</t>
  </si>
  <si>
    <t>340.28 Land &amp; Land Rights-Phillips</t>
  </si>
  <si>
    <t>340.42 Land &amp; Land Rights-BBCT1&amp;3</t>
  </si>
  <si>
    <t>341.28 Str and Improve-Phillips</t>
  </si>
  <si>
    <t>341.41 Str and Improvements-BBCT1</t>
  </si>
  <si>
    <t>341.42 Str and Improvements-BBCT2&amp;3</t>
  </si>
  <si>
    <t>342.28 FuelHolders,ProdAcc-Phillips</t>
  </si>
  <si>
    <t>342.41 Fuel Holders,Prod Acc-BBCT1</t>
  </si>
  <si>
    <t>342.42 Fuel Holders,ProdAcc-BBCT2&amp;3</t>
  </si>
  <si>
    <t>343.28 Prime Movers-Phillips</t>
  </si>
  <si>
    <t>343.41 Prime Movers-BBCT1</t>
  </si>
  <si>
    <t>343.42 Prime Movers-BBCT2&amp;3</t>
  </si>
  <si>
    <t>343.52 Prime Movers-Gannon Dismantl</t>
  </si>
  <si>
    <t>343.90 Prime Movers-Tampa Biosolids</t>
  </si>
  <si>
    <t>345.28 Accessory Elect Eq-Phillips</t>
  </si>
  <si>
    <t>345.41 Accessory Electric Eq-BBCT1</t>
  </si>
  <si>
    <t>345.42 Accessory Elect Eq-BBCT2&amp;3</t>
  </si>
  <si>
    <t>346.28 Misc Power Plant Eq-Phillips</t>
  </si>
  <si>
    <t>346.41 Misc Power Plant Eq-BBCT1</t>
  </si>
  <si>
    <t>343.00 Unapproved Distributed Gen 30yr</t>
  </si>
  <si>
    <t>348.00 Unapproved Energy Storage 10yr</t>
  </si>
  <si>
    <t>371.01 Unapproved Placeholder 10yr</t>
  </si>
  <si>
    <t>371.02 Unapproved Placeholder 15yr</t>
  </si>
  <si>
    <t>371.03 Unapproved Placeholder 30yr</t>
  </si>
  <si>
    <t>391.03 Data Handling Equip 7yr</t>
  </si>
  <si>
    <t>392.01 Trans Equipment - Invalid</t>
  </si>
  <si>
    <t>392.04 ED Trans Equip - M Vehicle</t>
  </si>
  <si>
    <t>392.14 ES Trans Equip - M Vehicle</t>
  </si>
  <si>
    <t>394.03 Tool Vehicles 7yr - Invalid</t>
  </si>
  <si>
    <t>Check to various tabs</t>
  </si>
  <si>
    <t>Check to SOP</t>
  </si>
  <si>
    <t>Invalid</t>
  </si>
  <si>
    <t>PROD DEMO</t>
  </si>
  <si>
    <t>DEMO</t>
  </si>
  <si>
    <t>INACTIVE ACCOUNT</t>
  </si>
  <si>
    <t>PHILLIPS</t>
  </si>
  <si>
    <t>COT</t>
  </si>
  <si>
    <t>BIG BEND UNIT 1</t>
  </si>
  <si>
    <t>BIG BEND UNIT 2</t>
  </si>
  <si>
    <t>BIG BEND UNIT 3</t>
  </si>
  <si>
    <t>BIG BEND UNIT 1 &amp; 2 FGD</t>
  </si>
  <si>
    <t>BIG BEND UNIT 1 SCR</t>
  </si>
  <si>
    <t>BIG BEND UNIT 2 SCR</t>
  </si>
  <si>
    <t>BIG BEND UNIT 3 SCR</t>
  </si>
  <si>
    <t>NON UTILITY</t>
  </si>
  <si>
    <t>121</t>
  </si>
  <si>
    <t>XXX</t>
  </si>
  <si>
    <t>SCHEDULE B-07</t>
  </si>
  <si>
    <t>PLANT BALANCES BY ACCOUNT AND SUB-ACCOUNT</t>
  </si>
  <si>
    <t>Page 21 of 30</t>
  </si>
  <si>
    <t>FLORIDA PUBLIC SERVICE COMMISSION</t>
  </si>
  <si>
    <t xml:space="preserve">                  EXPLANATION:</t>
  </si>
  <si>
    <t>Provide the depreciation rate and plant balances for each account or sub-account to which</t>
  </si>
  <si>
    <t>Type of data shown:</t>
  </si>
  <si>
    <t>a separate depreciation rate is prescribed. (Include Amortization/Recovery schedule amounts).</t>
  </si>
  <si>
    <t>Projected Test Year Ended 12/31/2025</t>
  </si>
  <si>
    <t>COMPANY: TAMPA ELECTRIC COMPANY</t>
  </si>
  <si>
    <t>Projected Prior Year Ended 12/31/2024</t>
  </si>
  <si>
    <t>XX</t>
  </si>
  <si>
    <t>Historical Prior Year Ended 12/31/2023</t>
  </si>
  <si>
    <t xml:space="preserve"> Witness: C. Aldazabal / J. Chronister / C. Heck /</t>
  </si>
  <si>
    <t>DOCKET NO. 20240026-EI</t>
  </si>
  <si>
    <t>(Dollar in 000's)</t>
  </si>
  <si>
    <t xml:space="preserve">                   R. Latta / K. Sparkman / K. Stryker / C. Whitworth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</si>
  <si>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</si>
  <si>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</si>
  <si>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</si>
  <si>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</si>
  <si>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</si>
  <si>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</si>
  <si>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</si>
  <si>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</si>
  <si>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</si>
  <si>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Account/</t>
  </si>
  <si>
    <t>Depreciation</t>
  </si>
  <si>
    <t>Plant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</si>
  <si>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</si>
  <si>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</si>
  <si>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</si>
  <si>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</si>
  <si>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</si>
  <si>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</si>
  <si>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</si>
  <si>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</si>
  <si>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</si>
  <si>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</si>
  <si>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</si>
  <si>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</si>
  <si>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</si>
  <si>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</si>
  <si>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</si>
  <si>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</si>
  <si>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</si>
  <si>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 xml:space="preserve">  Structures and Improvements</t>
  </si>
  <si>
    <t xml:space="preserve">  Boiler Plant Equipment</t>
  </si>
  <si>
    <t xml:space="preserve">  Turbogenerator Units</t>
  </si>
  <si>
    <t xml:space="preserve">  Accessory Electric Equipment</t>
  </si>
  <si>
    <t xml:space="preserve">  Misc. Power Plant Equipment</t>
  </si>
  <si>
    <t>TOTAL BIG BEND COMMON</t>
  </si>
  <si>
    <t>TOTAL BIG BEND UNIT 1</t>
  </si>
  <si>
    <t>TOTAL BIG BEND UNIT 2</t>
  </si>
  <si>
    <t>TOTAL BIG BEND UNIT 3</t>
  </si>
  <si>
    <t>TOTAL BIG BEND UNIT 4</t>
  </si>
  <si>
    <t>Totals may be affected due to rounding.</t>
  </si>
  <si>
    <t>Supporting Schedules:  B-08, B-11</t>
  </si>
  <si>
    <t>Recap Schedules:  B-03, B-06</t>
  </si>
  <si>
    <t>BIG BEND UNIT 3 &amp; 4 FGD</t>
  </si>
  <si>
    <t>TOTAL BIG BEND UNIT 3 &amp; 4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</si>
  <si>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</si>
  <si>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</si>
  <si>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</si>
  <si>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</si>
  <si>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</si>
  <si>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BIG BEND UNIT 4 SCR</t>
  </si>
  <si>
    <t>TOTAL BIG BEND UNIT 4 SCR</t>
  </si>
  <si>
    <t>Big Bend Fuel Clause</t>
  </si>
  <si>
    <t>Big Bend Tools - Amort</t>
  </si>
  <si>
    <t>TOTAL BIG BEND POWER STATION</t>
  </si>
  <si>
    <t>TOTAL STEAM PRODUCTION</t>
  </si>
  <si>
    <t>OTHER PRODUCTION</t>
  </si>
  <si>
    <t>BIG BEND COMBUSTION TURBINE 4</t>
  </si>
  <si>
    <t xml:space="preserve">  Fuel Holders, Producers and Accessories</t>
  </si>
  <si>
    <t xml:space="preserve">  Prime Movers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</si>
  <si>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</si>
  <si>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</si>
  <si>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</si>
  <si>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</si>
  <si>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</si>
  <si>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TOTAL BIG BEND NEW STEAM TURBINE 1</t>
  </si>
  <si>
    <t>POLK POWER STATION</t>
  </si>
  <si>
    <t>TOTAL POLK POWER COMMON</t>
  </si>
  <si>
    <t>TOTAL POLK UNIT 1</t>
  </si>
  <si>
    <t>TOTAL POLK UNIT 2</t>
  </si>
  <si>
    <t>TOTAL POLK UNIT 3</t>
  </si>
  <si>
    <t>TOTAL POLK UNIT 4</t>
  </si>
  <si>
    <t>TOTAL POLK UNIT 5</t>
  </si>
  <si>
    <t>TOTAL POLK CCST (2-5)</t>
  </si>
  <si>
    <t xml:space="preserve">Polk 1 Fuel Clause </t>
  </si>
  <si>
    <t>Polk Tools - Amort</t>
  </si>
  <si>
    <t>TOTAL POLK POWER STATION</t>
  </si>
  <si>
    <t>BAYSIDE POWER STATION</t>
  </si>
  <si>
    <t>TOTAL BAYSIDE COMMON</t>
  </si>
  <si>
    <t>TOTAL BAYSIDE UNIT 1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</si>
  <si>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</si>
  <si>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</si>
  <si>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</si>
  <si>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</si>
  <si>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</si>
  <si>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</si>
  <si>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</si>
  <si>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BAYSIDE COMBUSTION TURBINE 6</t>
  </si>
  <si>
    <t>TOTAL BAYSIDE COMBUSTION TURBINE 6</t>
  </si>
  <si>
    <t>Bayside Tools - Amort</t>
  </si>
  <si>
    <t>TOTAL BAYSIDE POWER STATION</t>
  </si>
  <si>
    <t xml:space="preserve">  Energy Battery Storage Equipment</t>
  </si>
  <si>
    <t>TOTAL SOLAR SITES</t>
  </si>
  <si>
    <t>TOTAL DC MICRO GRID</t>
  </si>
  <si>
    <t>TOTAL MACDILL AFB</t>
  </si>
  <si>
    <t>TOTAL OTHER PRODUCTION</t>
  </si>
  <si>
    <t>TOTAL PRODUCTION PLANT</t>
  </si>
  <si>
    <t>TRANSMISSION PLANT</t>
  </si>
  <si>
    <t xml:space="preserve">LAND RIGHTS </t>
  </si>
  <si>
    <t>ENERGY BATTERY STORAGE EQUIPMENT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</si>
  <si>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</si>
  <si>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</si>
  <si>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</si>
  <si>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</si>
  <si>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</si>
  <si>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</si>
  <si>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</si>
  <si>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</si>
  <si>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</si>
  <si>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TOTAL TRANSMISSION PLANT</t>
  </si>
  <si>
    <t>DISTRIBUTION PLANT</t>
  </si>
  <si>
    <t>POLES, TOWERS &amp; FIXTURES</t>
  </si>
  <si>
    <t>LINE TRANSFORMERS</t>
  </si>
  <si>
    <t>OVERHEAD SERVICES</t>
  </si>
  <si>
    <t>UNDERGROUND SERVICE</t>
  </si>
  <si>
    <t>METERS - ANALOG &amp; AMR</t>
  </si>
  <si>
    <t>METERS - AMI</t>
  </si>
  <si>
    <t>EV CHARGING STATIONS</t>
  </si>
  <si>
    <t>STREET LIGHTING &amp; SIGNAL SYSTEMS</t>
  </si>
  <si>
    <t>STREET LIGHTING - LS2</t>
  </si>
  <si>
    <t>TOTAL DISTRIBUTION PLANT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</si>
  <si>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</si>
  <si>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</si>
  <si>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</si>
  <si>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</si>
  <si>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</si>
  <si>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</si>
  <si>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</si>
  <si>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</si>
  <si>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</si>
  <si>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</si>
  <si>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</si>
  <si>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</si>
  <si>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</si>
  <si>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</si>
  <si>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</si>
  <si>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</si>
  <si>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</si>
  <si>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</si>
  <si>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</si>
  <si>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TOTAL GENERAL PLANT</t>
  </si>
  <si>
    <t>TOTAL DEPRECIABLE PLANT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</si>
  <si>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</si>
  <si>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</si>
  <si>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</si>
  <si>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</si>
  <si>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</si>
  <si>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</si>
  <si>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</si>
  <si>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</si>
  <si>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TOTAL NON-DEPRECIABLE PROPERTY</t>
  </si>
  <si>
    <t>INTANGIBLES</t>
  </si>
  <si>
    <t>SOFTWARE - AMORT - 15YR</t>
  </si>
  <si>
    <t>ASSET RETIREMENT COST - AMORT</t>
  </si>
  <si>
    <t>INTANGIBLE SOFTWARE SOLAR 30YR</t>
  </si>
  <si>
    <t>TOTAL INTANGIBLES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</si>
  <si>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</si>
  <si>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</si>
  <si>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</si>
  <si>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</si>
  <si>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</si>
  <si>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</si>
  <si>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LEASE NON-DEPRECIABLE LAND</t>
  </si>
  <si>
    <t>RIGHT OF USE ASSET-CAPITAL LEASE</t>
  </si>
  <si>
    <t>RIGHT OF USE ASSET-OPERATING LEASE</t>
  </si>
  <si>
    <t>TOTAL LEASE NON-DEPRECIABLE LAND</t>
  </si>
  <si>
    <t>TOTAL ELECTRIC PLANT IN SERVICE</t>
  </si>
  <si>
    <t>ACQUISITION ADJUSTMENTS</t>
  </si>
  <si>
    <t>ACQUISITION ADJUSTMENT - OUC</t>
  </si>
  <si>
    <t>ACQUISITION ADJUSTMENT - FPL</t>
  </si>
  <si>
    <t>ACQUISITION ADJUSTMENT - UNION HALL</t>
  </si>
  <si>
    <t>TOTAL ACQUISITION ADJUSTMENTS</t>
  </si>
  <si>
    <t>ELECTRIC PLANT PURCHASED OR SOLD</t>
  </si>
  <si>
    <t>PROPERTY HELD FOR FUTURE USE</t>
  </si>
  <si>
    <t>FOSSIL DISMANTLING - STEAM</t>
  </si>
  <si>
    <t>FOSSIL DISMANTLING - OTHER</t>
  </si>
  <si>
    <t>TOTAL FOSSIL DISMANTLING</t>
  </si>
  <si>
    <t>TOTAL ELECTRIC UTILITY PLANT</t>
  </si>
  <si>
    <t>SCHEDULE B-09</t>
  </si>
  <si>
    <t>DEPRECIATION RESERVE BALANCES BY ACCOUNT AND SUB-ACCOUNT</t>
  </si>
  <si>
    <t>Provide the depreciation reserve balances for each account or sub-account to which</t>
  </si>
  <si>
    <t>an individual depreciation rate is applied. (Include Amortization/Recovery amounts).</t>
  </si>
  <si>
    <t xml:space="preserve">Witness: C. Aldazabal / J. Chronister / </t>
  </si>
  <si>
    <t>(Dollars in 000's)</t>
  </si>
  <si>
    <t xml:space="preserve">               R. Latta / K. Stryker / C. Whitworth</t>
  </si>
  <si>
    <t>(10)</t>
  </si>
  <si>
    <t>Accumulated</t>
  </si>
  <si>
    <t>Gross</t>
  </si>
  <si>
    <t>Accrued</t>
  </si>
  <si>
    <t>Retirements</t>
  </si>
  <si>
    <t>COR</t>
  </si>
  <si>
    <t>Salvage</t>
  </si>
  <si>
    <t>Supporting Schedules:  B-10, B-11</t>
  </si>
  <si>
    <t>TOTAL DEPRECIABLE RESERVE</t>
  </si>
  <si>
    <t>TOTAL NON-DEPRECIABLE</t>
  </si>
  <si>
    <t>TOTAL ELECTRIC PLANT RESERVE</t>
  </si>
  <si>
    <t>TOTAL ELECTRIC UTILITY RESERVE</t>
  </si>
  <si>
    <t>Page 11 of 30</t>
  </si>
  <si>
    <t>Witness: C. Aldazabal / J. Chronister / C. Heck /</t>
  </si>
  <si>
    <t xml:space="preserve">               R. Latta / K. Sparkman / K. Stryker / C. Whitworth</t>
  </si>
  <si>
    <t>Witness: C. Aldazabal / J. Chronister /</t>
  </si>
  <si>
    <t>20240026-EI</t>
  </si>
  <si>
    <t>Page 1 of 30</t>
  </si>
  <si>
    <t>Witness: C. Aldazabal /  N. Allis / 
              J. Chronister / C. Heck / R. Latta / 
              K. Sparkman / K. Stryker / 
              C. Whitworth</t>
  </si>
  <si>
    <t xml:space="preserve">             </t>
  </si>
  <si>
    <t>Witness: C. Aldazabal /  N. Allis / 
               J. Chronister / C. Heck / R. Latta / 
               K. Sparkman / K. Stryker / 
               C. Whitworth</t>
  </si>
  <si>
    <t>Witness: C. Aldazabal / N. Allis / J. Chronister</t>
  </si>
  <si>
    <t xml:space="preserve">               / R. Latta / K. Stryker / C. Whitworth </t>
  </si>
  <si>
    <t>SCHEDULE C-2</t>
  </si>
  <si>
    <t>NET OPERATING INCOME ADJUSTMENTS</t>
  </si>
  <si>
    <t>Page 5 of 6</t>
  </si>
  <si>
    <t xml:space="preserve">                      EXPLANATION:</t>
  </si>
  <si>
    <t>Provide a schedule of net operating income adjustments for the test year, the prior year and the most recent</t>
  </si>
  <si>
    <t xml:space="preserve">       Type of data shown:</t>
  </si>
  <si>
    <t>historical year.  Provide the details of all adjustments on Schedule C-3.</t>
  </si>
  <si>
    <t>DOCKET No. 20240026-EI</t>
  </si>
  <si>
    <t>Witness: J. Chronister / R. Latta</t>
  </si>
  <si>
    <t>Commission Adjustments</t>
  </si>
  <si>
    <t>Jurisdictional</t>
  </si>
  <si>
    <t>Per Books</t>
  </si>
  <si>
    <t>Fuel</t>
  </si>
  <si>
    <t>GPIF</t>
  </si>
  <si>
    <t>Conservation</t>
  </si>
  <si>
    <t>Environmental</t>
  </si>
  <si>
    <t>Storm Protection</t>
  </si>
  <si>
    <t>CETM</t>
  </si>
  <si>
    <t xml:space="preserve">Industry </t>
  </si>
  <si>
    <t>Solaris</t>
  </si>
  <si>
    <t>Franchise</t>
  </si>
  <si>
    <t>Schedule C-1</t>
  </si>
  <si>
    <t>Revenues &amp;</t>
  </si>
  <si>
    <t>Revenues/</t>
  </si>
  <si>
    <t>Assoc.</t>
  </si>
  <si>
    <t>and</t>
  </si>
  <si>
    <t>Stockholder</t>
  </si>
  <si>
    <t>Fees / Gross</t>
  </si>
  <si>
    <t>Name</t>
  </si>
  <si>
    <t>Col. 5</t>
  </si>
  <si>
    <t>Expenses</t>
  </si>
  <si>
    <t>Penalties</t>
  </si>
  <si>
    <t>Dues</t>
  </si>
  <si>
    <t>Waterfall</t>
  </si>
  <si>
    <t>Relations</t>
  </si>
  <si>
    <t>Receipts Tax</t>
  </si>
  <si>
    <t>Revenue From Sales</t>
  </si>
  <si>
    <t>Other Operating</t>
  </si>
  <si>
    <t>Total Operating Revenues</t>
  </si>
  <si>
    <t>Other O&amp;M</t>
  </si>
  <si>
    <t>Purchased Power</t>
  </si>
  <si>
    <t>Deferred Costs</t>
  </si>
  <si>
    <t>Depreciation &amp; Amortization</t>
  </si>
  <si>
    <t>Taxes Other Than Income Taxes</t>
  </si>
  <si>
    <t>Income Taxes</t>
  </si>
  <si>
    <t>(Gain)/Loss on Disposal of Plant</t>
  </si>
  <si>
    <t>Total Operating Expenses</t>
  </si>
  <si>
    <t>Net Operating Income</t>
  </si>
  <si>
    <t>Supporting Schedules: C-3</t>
  </si>
  <si>
    <t>Recap Schedules: C-1</t>
  </si>
  <si>
    <t>Page 6 of 6</t>
  </si>
  <si>
    <t>(11)</t>
  </si>
  <si>
    <t>(12)</t>
  </si>
  <si>
    <t>(13)</t>
  </si>
  <si>
    <t>(14)</t>
  </si>
  <si>
    <t>(15)</t>
  </si>
  <si>
    <t>(16)</t>
  </si>
  <si>
    <t>(18)</t>
  </si>
  <si>
    <t>(19)</t>
  </si>
  <si>
    <t>Income</t>
  </si>
  <si>
    <t>Optional</t>
  </si>
  <si>
    <t>Incentive</t>
  </si>
  <si>
    <t>Asset Optimization</t>
  </si>
  <si>
    <t>Adjusted</t>
  </si>
  <si>
    <t>Tax</t>
  </si>
  <si>
    <t>Provision</t>
  </si>
  <si>
    <t>Economic</t>
  </si>
  <si>
    <t>Acq</t>
  </si>
  <si>
    <t>Parent Debt</t>
  </si>
  <si>
    <t>Compensation</t>
  </si>
  <si>
    <t>Shared Services</t>
  </si>
  <si>
    <t>Per</t>
  </si>
  <si>
    <t>True-Up</t>
  </si>
  <si>
    <t>&amp; 3rd Party</t>
  </si>
  <si>
    <t>Development</t>
  </si>
  <si>
    <t>Adj</t>
  </si>
  <si>
    <t xml:space="preserve">Adjustment </t>
  </si>
  <si>
    <t>Plan</t>
  </si>
  <si>
    <t>Adjustment</t>
  </si>
  <si>
    <t>Program</t>
  </si>
  <si>
    <t>Commission</t>
  </si>
  <si>
    <t>Page 3 of 6</t>
  </si>
  <si>
    <t>DOCKET No.  20240026-EI</t>
  </si>
  <si>
    <t>Page 4 of 6</t>
  </si>
  <si>
    <t>(17)</t>
  </si>
  <si>
    <t>Adjusment</t>
  </si>
  <si>
    <t>Page 1 of 6</t>
  </si>
  <si>
    <t>Page 2 of 6</t>
  </si>
  <si>
    <t>TAMPA ELECTRIC COMPANY</t>
  </si>
  <si>
    <t>Explained</t>
  </si>
  <si>
    <t>MFR B-09 Support for Reserve Accruals</t>
  </si>
  <si>
    <t>2022 MFR's</t>
  </si>
  <si>
    <t>Increase /</t>
  </si>
  <si>
    <t>Revised 2019</t>
  </si>
  <si>
    <t>Inclusion on MFR C-06</t>
  </si>
  <si>
    <t>Original</t>
  </si>
  <si>
    <t>Settlement</t>
  </si>
  <si>
    <t>(Reduction)</t>
  </si>
  <si>
    <t>Reg Asset</t>
  </si>
  <si>
    <t>Depr Study Filing</t>
  </si>
  <si>
    <t>to Agreement</t>
  </si>
  <si>
    <t>Notes to Revised 2019 Depr Study Filing</t>
  </si>
  <si>
    <t>Solar ASL increased = lower accruals</t>
  </si>
  <si>
    <t>Transmission ASL increased = lower accruals</t>
  </si>
  <si>
    <t>Distribution ASL increased = lower accruals</t>
  </si>
  <si>
    <t>425 (excluded from C-06)</t>
  </si>
  <si>
    <t>General Plant ASL increased = lower accruals</t>
  </si>
  <si>
    <t>Allocated (excluded from C-06)</t>
  </si>
  <si>
    <t>Deferred (excluded from C-06)</t>
  </si>
  <si>
    <t>Total MFR B-09 Reserve Accruals</t>
  </si>
  <si>
    <t>MFR C-06 Support for Depreciation &amp; Amortization</t>
  </si>
  <si>
    <t>Add LED Project (B-09 373 Reserve Adj - ECCR Treatment)</t>
  </si>
  <si>
    <t>Subtotal 403</t>
  </si>
  <si>
    <t>Total MFR C-06 Depreciation &amp; Amortization</t>
  </si>
  <si>
    <t>MFR C-01 Support for Depreciation &amp; Amortization</t>
  </si>
  <si>
    <t>403 C-06</t>
  </si>
  <si>
    <t>404 C-06</t>
  </si>
  <si>
    <t>406 C-06</t>
  </si>
  <si>
    <t>System Per Book C-01 (C-06)</t>
  </si>
  <si>
    <t>Separation Factor C-01</t>
  </si>
  <si>
    <t>Jurisdictional Amount C-01</t>
  </si>
  <si>
    <t>Commission Adjustments C-01 (C-02)</t>
  </si>
  <si>
    <t xml:space="preserve">       Conservation (Includes LED Project)</t>
  </si>
  <si>
    <t xml:space="preserve">       Environmental</t>
  </si>
  <si>
    <t xml:space="preserve">       Storm Protection Plan</t>
  </si>
  <si>
    <t>T&amp;D ASL increased = lower accruals</t>
  </si>
  <si>
    <t xml:space="preserve">       Acquisition Adjustments</t>
  </si>
  <si>
    <t>Total Commission Adjustments C-01</t>
  </si>
  <si>
    <t>Total MFR C-1 Jurisdictional Depreciation &amp; Amortization</t>
  </si>
  <si>
    <t>Original MFR C-01 FPSC Adjusted Depr Exp</t>
  </si>
  <si>
    <t>This had backed in 10-yr amort on BB1,2,3 and depr study rates</t>
  </si>
  <si>
    <t>FPSC Adjusted settled depr study rate impact</t>
  </si>
  <si>
    <t>Post filing settlement reduction via depr study rates</t>
  </si>
  <si>
    <t>FPSC Adjusted settled CETM swing out</t>
  </si>
  <si>
    <t>Remove the baked in 10-yr amort on BB1,2,3 to create the CETM clause</t>
  </si>
  <si>
    <t>ECRC depr expense was reduced to created CETM clause</t>
  </si>
  <si>
    <t>Settlement Adjustment</t>
  </si>
  <si>
    <t>Projected Test Year Ended 12/31/2022</t>
  </si>
  <si>
    <t>Projected Prior Year Ended 12/31/2021</t>
  </si>
  <si>
    <t>Historical Prior Year Ended 12/31/2020</t>
  </si>
  <si>
    <t>DOCKET No. 20210034-EI</t>
  </si>
  <si>
    <t>Witness: J. S. Chronister/ A. S. Lewis</t>
  </si>
  <si>
    <t>Rev &amp;</t>
  </si>
  <si>
    <t>Exp</t>
  </si>
  <si>
    <t xml:space="preserve">Parent </t>
  </si>
  <si>
    <t>Clean Energy</t>
  </si>
  <si>
    <t>O&amp;M</t>
  </si>
  <si>
    <t>Debt</t>
  </si>
  <si>
    <t>Transition</t>
  </si>
  <si>
    <t>Expense</t>
  </si>
  <si>
    <t>GBRA</t>
  </si>
  <si>
    <t>to</t>
  </si>
  <si>
    <t>Mechanism</t>
  </si>
  <si>
    <t>Agreement</t>
  </si>
  <si>
    <t>SCHEDULE B-1</t>
  </si>
  <si>
    <t>ADJUSTED RATE BASE</t>
  </si>
  <si>
    <t>Page 1 of 3</t>
  </si>
  <si>
    <t xml:space="preserve">                       EXPLANATION:</t>
  </si>
  <si>
    <t xml:space="preserve">Provide a schedule of the 13-month average adjusted rate base for the test year, the prior year and the most </t>
  </si>
  <si>
    <t>recent historical year.  Provide the details of all adjustments on Schedule B-2.</t>
  </si>
  <si>
    <t>Witness:  J. S. Chronister/ A. S. Lewis/ L. J. Vogt</t>
  </si>
  <si>
    <t>Provision for</t>
  </si>
  <si>
    <t>Net Plant</t>
  </si>
  <si>
    <t>Nuclear Fuel -</t>
  </si>
  <si>
    <t>Net</t>
  </si>
  <si>
    <t>Working</t>
  </si>
  <si>
    <t>Other</t>
  </si>
  <si>
    <t xml:space="preserve">Plant in </t>
  </si>
  <si>
    <t>in Service</t>
  </si>
  <si>
    <t xml:space="preserve">CWIP </t>
  </si>
  <si>
    <t>Held For</t>
  </si>
  <si>
    <t>No AFUDC</t>
  </si>
  <si>
    <t>Utility</t>
  </si>
  <si>
    <t>Capital</t>
  </si>
  <si>
    <t>Rate Base</t>
  </si>
  <si>
    <t>Service</t>
  </si>
  <si>
    <t>and Amortization</t>
  </si>
  <si>
    <t>(1 - 2)</t>
  </si>
  <si>
    <t>Future Use</t>
  </si>
  <si>
    <t>(Net)</t>
  </si>
  <si>
    <t>Allowance</t>
  </si>
  <si>
    <t>Items</t>
  </si>
  <si>
    <t>Utility Per Books</t>
  </si>
  <si>
    <t>Separation Factor</t>
  </si>
  <si>
    <t>Jurisdiction Utility</t>
  </si>
  <si>
    <t>Company Adjustments</t>
  </si>
  <si>
    <t>Total Adjustments</t>
  </si>
  <si>
    <t>Jurisdiction Adjusted Utility</t>
  </si>
  <si>
    <t>Supporting Schedules: B-2, B-3, B-6</t>
  </si>
  <si>
    <t>Recap Schedules: A-1</t>
  </si>
  <si>
    <t>Page 2 of 3</t>
  </si>
  <si>
    <t>Page 3 of 3</t>
  </si>
  <si>
    <t xml:space="preserve">Provide a schedule of the 13+month average adjusted rate base for the test year, the prior year and the most </t>
  </si>
  <si>
    <t>recent historical year.  Provide the details of all adjustments on Schedule B+2.</t>
  </si>
  <si>
    <t>Tampa Electric</t>
  </si>
  <si>
    <t>Exhibit I</t>
  </si>
  <si>
    <t>GBRA Calculations</t>
  </si>
  <si>
    <t>2023 GBRA</t>
  </si>
  <si>
    <t>2024 GBRA</t>
  </si>
  <si>
    <t>2023 &amp; 2024</t>
  </si>
  <si>
    <t>Big Bend Mod
Phase 2</t>
  </si>
  <si>
    <t>Solar Wave 2
Tranche 2</t>
  </si>
  <si>
    <t>Solar Wave 2
Tranche 3</t>
  </si>
  <si>
    <t>Total GBRA</t>
  </si>
  <si>
    <t>Per Rate Case Settlement</t>
  </si>
  <si>
    <t>Original In-Service Amount</t>
  </si>
  <si>
    <t>Rate of Return - Debt</t>
  </si>
  <si>
    <t>NOI Requested - Debt Portion</t>
  </si>
  <si>
    <t>NOI Multiplier</t>
  </si>
  <si>
    <t>Return on Rate Base - Debt</t>
  </si>
  <si>
    <t>Rate of Return - Other</t>
  </si>
  <si>
    <t>NOI Requested - Other</t>
  </si>
  <si>
    <t>NOI Calculated</t>
  </si>
  <si>
    <t>Return on Rate Base - Other</t>
  </si>
  <si>
    <t>O&amp;M Expense</t>
  </si>
  <si>
    <t>Depreciation Expense</t>
  </si>
  <si>
    <t>Property Taxes</t>
  </si>
  <si>
    <t>Revenue Requirement - Other</t>
  </si>
  <si>
    <t>ITC Amortization</t>
  </si>
  <si>
    <t>Total Revenue Requirement</t>
  </si>
  <si>
    <t>Revised for ROE Trigger</t>
  </si>
  <si>
    <t>Revenue Requirement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</si>
</sst>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_(* #,##0_);_(* \(#,##0\);_(* &quot;-&quot;??_);_(@_)"/>
    <numFmt numFmtId="166" formatCode="_(* #,##0.000_);_(* \(#,##0.000\);_(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0.0%"/>
    <numFmt numFmtId="170" formatCode="_(* #,##0.000000_);_(* \(#,##0.000000\);_(* &quot;-&quot;??_);_(@_)"/>
    <numFmt numFmtId="171" formatCode="_(&quot;$&quot;* #,##0_);_(&quot;$&quot;* \(#,##0\);_(&quot;$&quot;* &quot;-&quot;??_);_(@_)"/>
    <numFmt numFmtId="172" formatCode="0.000"/>
    <numFmt numFmtId="173" formatCode="0.0"/>
    <numFmt numFmtId="174" formatCode="_(* #,##0.0000000_);_(* \(#,##0.0000000\);_(* &quot;-&quot;??_);_(@_)"/>
    <numFmt numFmtId="175" formatCode="_(* #,##0.000000000_);_(* \(#,##0.000000000\);_(* &quot;-&quot;??_);_(@_)"/>
    <numFmt numFmtId="176" formatCode="0."/>
  </numFmts>
  <fonts count="29" x14ac:knownFonts="1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8"/>
      <name val="Courier New"/>
      <family val="3"/>
    </font>
    <font>
      <b/>
      <sz val="8"/>
      <name val="Arial"/>
      <family val="2"/>
    </font>
    <font>
      <sz val="10"/>
      <color indexed="8"/>
      <name val="Arial"/>
      <family val="2"/>
    </font>
    <font>
      <sz val="8"/>
      <color rgb="FF242424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12"/>
      <name val="Aptos Narrow"/>
      <family val="2"/>
      <scheme val="minor"/>
    </font>
    <font>
      <sz val="12"/>
      <name val="Aptos Narrow"/>
      <family val="2"/>
      <scheme val="minor"/>
    </font>
    <font>
      <sz val="12"/>
      <color rgb="FF0000CC"/>
      <name val="Aptos Narrow"/>
      <family val="2"/>
      <scheme val="minor"/>
    </font>
    <font>
      <sz val="12"/>
      <color rgb="FF00B050"/>
      <name val="Aptos Narrow"/>
      <family val="2"/>
      <scheme val="minor"/>
    </font>
    <font>
      <i/>
      <sz val="12"/>
      <name val="Aptos Narrow"/>
      <family val="2"/>
      <scheme val="minor"/>
    </font>
    <font>
      <b/>
      <sz val="14"/>
      <name val="Arial"/>
      <family val="2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>
      <alignment vertical="top"/>
    </xf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" fillId="0" borderId="0"/>
    <xf numFmtId="0" fontId="14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165" fontId="0" fillId="0" borderId="0" xfId="0" applyNumberFormat="1"/>
    <xf numFmtId="10" fontId="5" fillId="0" borderId="0" xfId="2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6" fillId="0" borderId="0" xfId="0" applyFont="1"/>
    <xf numFmtId="43" fontId="5" fillId="0" borderId="0" xfId="1" applyFont="1" applyFill="1" applyAlignment="1">
      <alignment horizontal="left"/>
    </xf>
    <xf numFmtId="165" fontId="5" fillId="0" borderId="7" xfId="1" applyNumberFormat="1" applyFont="1" applyFill="1" applyBorder="1"/>
    <xf numFmtId="165" fontId="6" fillId="0" borderId="0" xfId="1" applyNumberFormat="1" applyFont="1" applyFill="1" applyAlignment="1">
      <alignment horizontal="center"/>
    </xf>
    <xf numFmtId="43" fontId="6" fillId="0" borderId="0" xfId="1" applyFont="1" applyFill="1" applyAlignment="1"/>
    <xf numFmtId="165" fontId="6" fillId="0" borderId="0" xfId="1" applyNumberFormat="1" applyFont="1" applyFill="1"/>
    <xf numFmtId="0" fontId="5" fillId="0" borderId="0" xfId="1" applyNumberFormat="1" applyFont="1" applyFill="1" applyAlignment="1">
      <alignment horizontal="center"/>
    </xf>
    <xf numFmtId="165" fontId="5" fillId="0" borderId="0" xfId="1" applyNumberFormat="1" applyFont="1" applyFill="1"/>
    <xf numFmtId="43" fontId="5" fillId="0" borderId="0" xfId="1" quotePrefix="1" applyFont="1" applyFill="1" applyAlignment="1">
      <alignment horizontal="left"/>
    </xf>
    <xf numFmtId="43" fontId="9" fillId="0" borderId="0" xfId="1" quotePrefix="1" applyFont="1" applyFill="1" applyAlignment="1">
      <alignment horizontal="left"/>
    </xf>
    <xf numFmtId="43" fontId="5" fillId="0" borderId="0" xfId="1" applyFont="1" applyFill="1" applyAlignment="1"/>
    <xf numFmtId="43" fontId="6" fillId="0" borderId="0" xfId="1" quotePrefix="1" applyFont="1" applyFill="1" applyAlignment="1">
      <alignment horizontal="left"/>
    </xf>
    <xf numFmtId="0" fontId="5" fillId="0" borderId="0" xfId="0" applyFont="1" applyAlignment="1">
      <alignment horizontal="right"/>
    </xf>
    <xf numFmtId="166" fontId="6" fillId="0" borderId="0" xfId="1" applyNumberFormat="1" applyFont="1" applyFill="1"/>
    <xf numFmtId="0" fontId="6" fillId="0" borderId="0" xfId="0" applyFont="1" applyAlignment="1">
      <alignment horizontal="center"/>
    </xf>
    <xf numFmtId="165" fontId="6" fillId="0" borderId="0" xfId="0" applyNumberFormat="1" applyFont="1"/>
    <xf numFmtId="167" fontId="6" fillId="0" borderId="0" xfId="1" applyNumberFormat="1" applyFont="1" applyFill="1"/>
    <xf numFmtId="0" fontId="5" fillId="0" borderId="0" xfId="1" applyNumberFormat="1" applyFont="1" applyFill="1" applyAlignment="1">
      <alignment horizontal="right"/>
    </xf>
    <xf numFmtId="165" fontId="6" fillId="0" borderId="0" xfId="1" applyNumberFormat="1" applyFont="1" applyFill="1" applyAlignment="1">
      <alignment horizontal="right"/>
    </xf>
    <xf numFmtId="165" fontId="5" fillId="0" borderId="0" xfId="1" applyNumberFormat="1" applyFont="1" applyFill="1" applyAlignment="1">
      <alignment horizontal="right"/>
    </xf>
    <xf numFmtId="165" fontId="10" fillId="0" borderId="10" xfId="1" applyNumberFormat="1" applyFont="1" applyBorder="1"/>
    <xf numFmtId="165" fontId="6" fillId="0" borderId="10" xfId="1" applyNumberFormat="1" applyFont="1" applyBorder="1"/>
    <xf numFmtId="165" fontId="0" fillId="0" borderId="0" xfId="1" applyNumberFormat="1" applyFont="1"/>
    <xf numFmtId="165" fontId="5" fillId="0" borderId="7" xfId="0" applyNumberFormat="1" applyFont="1" applyBorder="1"/>
    <xf numFmtId="165" fontId="10" fillId="0" borderId="0" xfId="1" applyNumberFormat="1" applyFont="1"/>
    <xf numFmtId="43" fontId="6" fillId="0" borderId="0" xfId="1" applyFont="1"/>
    <xf numFmtId="165" fontId="6" fillId="0" borderId="0" xfId="1" applyNumberFormat="1" applyFont="1"/>
    <xf numFmtId="165" fontId="6" fillId="0" borderId="0" xfId="1" applyNumberFormat="1" applyFont="1" applyFill="1" applyAlignment="1"/>
    <xf numFmtId="43" fontId="6" fillId="0" borderId="0" xfId="1" applyFont="1" applyFill="1"/>
    <xf numFmtId="0" fontId="6" fillId="0" borderId="0" xfId="6"/>
    <xf numFmtId="165" fontId="6" fillId="0" borderId="0" xfId="6" applyNumberFormat="1"/>
    <xf numFmtId="165" fontId="5" fillId="0" borderId="7" xfId="6" applyNumberFormat="1" applyFont="1" applyBorder="1"/>
    <xf numFmtId="0" fontId="6" fillId="0" borderId="0" xfId="6" applyAlignment="1">
      <alignment horizontal="left"/>
    </xf>
    <xf numFmtId="0" fontId="6" fillId="0" borderId="0" xfId="6" applyAlignment="1">
      <alignment horizontal="right"/>
    </xf>
    <xf numFmtId="165" fontId="5" fillId="0" borderId="3" xfId="6" applyNumberFormat="1" applyFont="1" applyBorder="1"/>
    <xf numFmtId="0" fontId="6" fillId="0" borderId="8" xfId="6" applyBorder="1"/>
    <xf numFmtId="0" fontId="5" fillId="0" borderId="0" xfId="6" applyFont="1" applyAlignment="1">
      <alignment horizontal="right"/>
    </xf>
    <xf numFmtId="43" fontId="0" fillId="0" borderId="0" xfId="1" applyFont="1" applyAlignment="1">
      <alignment horizontal="left"/>
    </xf>
    <xf numFmtId="165" fontId="5" fillId="0" borderId="3" xfId="1" applyNumberFormat="1" applyFont="1" applyFill="1" applyBorder="1"/>
    <xf numFmtId="0" fontId="5" fillId="0" borderId="0" xfId="6" applyFont="1" applyAlignment="1">
      <alignment horizontal="left"/>
    </xf>
    <xf numFmtId="165" fontId="6" fillId="0" borderId="10" xfId="6" applyNumberFormat="1" applyBorder="1"/>
    <xf numFmtId="165" fontId="10" fillId="0" borderId="0" xfId="6" applyNumberFormat="1" applyFont="1"/>
    <xf numFmtId="165" fontId="5" fillId="0" borderId="11" xfId="6" applyNumberFormat="1" applyFont="1" applyBorder="1"/>
    <xf numFmtId="165" fontId="7" fillId="0" borderId="11" xfId="6" applyNumberFormat="1" applyFont="1" applyBorder="1"/>
    <xf numFmtId="170" fontId="6" fillId="0" borderId="0" xfId="1" applyNumberFormat="1" applyFont="1" applyFill="1" applyAlignment="1">
      <alignment horizontal="center"/>
    </xf>
    <xf numFmtId="170" fontId="6" fillId="0" borderId="0" xfId="1" applyNumberFormat="1" applyFont="1" applyFill="1"/>
    <xf numFmtId="0" fontId="5" fillId="0" borderId="12" xfId="6" applyFont="1" applyBorder="1" applyAlignment="1">
      <alignment horizontal="left"/>
    </xf>
    <xf numFmtId="165" fontId="5" fillId="0" borderId="0" xfId="6" applyNumberFormat="1" applyFont="1"/>
    <xf numFmtId="0" fontId="6" fillId="0" borderId="0" xfId="6" applyAlignment="1">
      <alignment horizontal="center"/>
    </xf>
    <xf numFmtId="0" fontId="6" fillId="0" borderId="8" xfId="6" applyBorder="1" applyAlignment="1">
      <alignment horizontal="center"/>
    </xf>
    <xf numFmtId="14" fontId="5" fillId="0" borderId="12" xfId="6" applyNumberFormat="1" applyFont="1" applyBorder="1" applyAlignment="1">
      <alignment horizontal="center"/>
    </xf>
    <xf numFmtId="14" fontId="5" fillId="0" borderId="12" xfId="6" applyNumberFormat="1" applyFont="1" applyBorder="1" applyAlignment="1">
      <alignment horizontal="left"/>
    </xf>
    <xf numFmtId="0" fontId="5" fillId="0" borderId="0" xfId="6" applyFont="1" applyAlignment="1">
      <alignment horizontal="center"/>
    </xf>
    <xf numFmtId="0" fontId="5" fillId="0" borderId="0" xfId="6" applyFont="1"/>
    <xf numFmtId="0" fontId="11" fillId="0" borderId="12" xfId="7" applyFont="1" applyBorder="1"/>
    <xf numFmtId="0" fontId="11" fillId="0" borderId="12" xfId="7" applyFont="1" applyBorder="1" applyAlignment="1">
      <alignment horizontal="right"/>
    </xf>
    <xf numFmtId="0" fontId="11" fillId="0" borderId="0" xfId="7" applyFont="1"/>
    <xf numFmtId="0" fontId="11" fillId="0" borderId="13" xfId="7" applyFont="1" applyBorder="1" applyAlignment="1">
      <alignment horizontal="left"/>
    </xf>
    <xf numFmtId="0" fontId="11" fillId="0" borderId="0" xfId="7" applyFont="1" applyAlignment="1">
      <alignment horizontal="right"/>
    </xf>
    <xf numFmtId="0" fontId="11" fillId="0" borderId="0" xfId="7" applyFont="1" applyAlignment="1">
      <alignment horizontal="left"/>
    </xf>
    <xf numFmtId="0" fontId="11" fillId="0" borderId="0" xfId="8" applyFont="1" applyAlignment="1">
      <alignment horizontal="left"/>
    </xf>
    <xf numFmtId="0" fontId="11" fillId="0" borderId="0" xfId="7" quotePrefix="1" applyFont="1" applyAlignment="1">
      <alignment horizontal="center"/>
    </xf>
    <xf numFmtId="0" fontId="11" fillId="0" borderId="0" xfId="7" applyFont="1" applyAlignment="1">
      <alignment horizontal="center"/>
    </xf>
    <xf numFmtId="0" fontId="11" fillId="0" borderId="0" xfId="8" applyFont="1" applyAlignment="1">
      <alignment horizontal="center"/>
    </xf>
    <xf numFmtId="0" fontId="11" fillId="0" borderId="12" xfId="7" applyFont="1" applyBorder="1" applyAlignment="1">
      <alignment horizontal="center"/>
    </xf>
    <xf numFmtId="14" fontId="11" fillId="0" borderId="12" xfId="7" applyNumberFormat="1" applyFont="1" applyBorder="1" applyAlignment="1">
      <alignment horizontal="center"/>
    </xf>
    <xf numFmtId="0" fontId="11" fillId="0" borderId="12" xfId="8" applyFont="1" applyBorder="1" applyAlignment="1">
      <alignment horizontal="center"/>
    </xf>
    <xf numFmtId="171" fontId="11" fillId="0" borderId="0" xfId="9" applyNumberFormat="1" applyFont="1" applyFill="1"/>
    <xf numFmtId="171" fontId="11" fillId="0" borderId="0" xfId="9" applyNumberFormat="1" applyFont="1" applyFill="1" applyBorder="1"/>
    <xf numFmtId="171" fontId="11" fillId="0" borderId="0" xfId="9" applyNumberFormat="1" applyFont="1" applyFill="1" applyAlignment="1">
      <alignment horizontal="left"/>
    </xf>
    <xf numFmtId="165" fontId="11" fillId="0" borderId="10" xfId="1" applyNumberFormat="1" applyFont="1" applyFill="1" applyBorder="1"/>
    <xf numFmtId="165" fontId="11" fillId="0" borderId="0" xfId="1" applyNumberFormat="1" applyFont="1" applyFill="1" applyBorder="1"/>
    <xf numFmtId="165" fontId="11" fillId="0" borderId="0" xfId="1" applyNumberFormat="1" applyFont="1" applyFill="1"/>
    <xf numFmtId="0" fontId="11" fillId="2" borderId="0" xfId="7" applyFont="1" applyFill="1"/>
    <xf numFmtId="171" fontId="11" fillId="2" borderId="0" xfId="9" applyNumberFormat="1" applyFont="1" applyFill="1"/>
    <xf numFmtId="0" fontId="11" fillId="2" borderId="0" xfId="7" applyFont="1" applyFill="1" applyAlignment="1">
      <alignment horizontal="left"/>
    </xf>
    <xf numFmtId="165" fontId="11" fillId="2" borderId="0" xfId="1" applyNumberFormat="1" applyFont="1" applyFill="1" applyBorder="1"/>
    <xf numFmtId="171" fontId="11" fillId="0" borderId="15" xfId="9" applyNumberFormat="1" applyFont="1" applyFill="1" applyBorder="1"/>
    <xf numFmtId="0" fontId="11" fillId="0" borderId="14" xfId="7" quotePrefix="1" applyFont="1" applyBorder="1"/>
    <xf numFmtId="168" fontId="11" fillId="0" borderId="0" xfId="1" applyNumberFormat="1" applyFont="1" applyFill="1" applyBorder="1"/>
    <xf numFmtId="171" fontId="11" fillId="0" borderId="0" xfId="9" quotePrefix="1" applyNumberFormat="1" applyFont="1" applyFill="1"/>
    <xf numFmtId="0" fontId="11" fillId="0" borderId="3" xfId="7" quotePrefix="1" applyFont="1" applyBorder="1" applyAlignment="1">
      <alignment horizontal="center"/>
    </xf>
    <xf numFmtId="0" fontId="11" fillId="0" borderId="0" xfId="8" applyFont="1" applyAlignment="1">
      <alignment horizontal="center" vertical="center"/>
    </xf>
    <xf numFmtId="44" fontId="11" fillId="0" borderId="0" xfId="9" applyFont="1" applyFill="1"/>
    <xf numFmtId="165" fontId="11" fillId="0" borderId="3" xfId="1" applyNumberFormat="1" applyFont="1" applyFill="1" applyBorder="1"/>
    <xf numFmtId="0" fontId="11" fillId="0" borderId="13" xfId="7" quotePrefix="1" applyFont="1" applyBorder="1"/>
    <xf numFmtId="165" fontId="13" fillId="2" borderId="0" xfId="1" applyNumberFormat="1" applyFont="1" applyFill="1" applyBorder="1"/>
    <xf numFmtId="0" fontId="0" fillId="0" borderId="0" xfId="0" pivotButton="1"/>
    <xf numFmtId="0" fontId="5" fillId="0" borderId="0" xfId="0" applyFont="1" applyAlignment="1">
      <alignment horizontal="left"/>
    </xf>
    <xf numFmtId="165" fontId="5" fillId="0" borderId="0" xfId="1" applyNumberFormat="1" applyFont="1"/>
    <xf numFmtId="0" fontId="11" fillId="0" borderId="12" xfId="11" quotePrefix="1" applyFont="1" applyBorder="1" applyAlignment="1">
      <alignment horizontal="left"/>
    </xf>
    <xf numFmtId="0" fontId="11" fillId="0" borderId="12" xfId="11" applyFont="1" applyBorder="1"/>
    <xf numFmtId="0" fontId="11" fillId="0" borderId="12" xfId="11" applyFont="1" applyBorder="1" applyAlignment="1">
      <alignment horizontal="right"/>
    </xf>
    <xf numFmtId="164" fontId="11" fillId="0" borderId="12" xfId="11" applyNumberFormat="1" applyFont="1" applyBorder="1" applyAlignment="1">
      <alignment horizontal="center"/>
    </xf>
    <xf numFmtId="0" fontId="6" fillId="0" borderId="0" xfId="12"/>
    <xf numFmtId="0" fontId="11" fillId="0" borderId="0" xfId="11" applyFont="1"/>
    <xf numFmtId="0" fontId="11" fillId="0" borderId="0" xfId="11" applyFont="1" applyAlignment="1">
      <alignment horizontal="right"/>
    </xf>
    <xf numFmtId="0" fontId="11" fillId="0" borderId="0" xfId="11" quotePrefix="1" applyFont="1" applyAlignment="1">
      <alignment horizontal="left"/>
    </xf>
    <xf numFmtId="0" fontId="11" fillId="0" borderId="13" xfId="11" applyFont="1" applyBorder="1" applyAlignment="1">
      <alignment horizontal="left"/>
    </xf>
    <xf numFmtId="0" fontId="11" fillId="0" borderId="13" xfId="11" applyFont="1" applyBorder="1" applyAlignment="1">
      <alignment horizontal="right"/>
    </xf>
    <xf numFmtId="0" fontId="11" fillId="0" borderId="0" xfId="11" applyFont="1" applyAlignment="1">
      <alignment horizontal="left"/>
    </xf>
    <xf numFmtId="0" fontId="11" fillId="0" borderId="0" xfId="13" quotePrefix="1" applyFont="1" applyAlignment="1">
      <alignment horizontal="left"/>
    </xf>
    <xf numFmtId="0" fontId="11" fillId="0" borderId="12" xfId="11" applyFont="1" applyBorder="1" applyAlignment="1">
      <alignment horizontal="center"/>
    </xf>
    <xf numFmtId="0" fontId="11" fillId="0" borderId="0" xfId="11" quotePrefix="1" applyFont="1" applyAlignment="1">
      <alignment horizontal="center"/>
    </xf>
    <xf numFmtId="0" fontId="11" fillId="0" borderId="0" xfId="11" quotePrefix="1" applyFont="1" applyAlignment="1">
      <alignment horizontal="right"/>
    </xf>
    <xf numFmtId="0" fontId="11" fillId="0" borderId="0" xfId="11" applyFont="1" applyAlignment="1">
      <alignment horizontal="center"/>
    </xf>
    <xf numFmtId="14" fontId="11" fillId="0" borderId="12" xfId="11" applyNumberFormat="1" applyFont="1" applyBorder="1" applyAlignment="1">
      <alignment horizontal="center"/>
    </xf>
    <xf numFmtId="14" fontId="11" fillId="0" borderId="12" xfId="11" quotePrefix="1" applyNumberFormat="1" applyFont="1" applyBorder="1" applyAlignment="1">
      <alignment horizontal="center"/>
    </xf>
    <xf numFmtId="0" fontId="11" fillId="0" borderId="12" xfId="11" quotePrefix="1" applyFont="1" applyBorder="1" applyAlignment="1">
      <alignment horizontal="center"/>
    </xf>
    <xf numFmtId="0" fontId="11" fillId="0" borderId="12" xfId="11" quotePrefix="1" applyFont="1" applyBorder="1" applyAlignment="1">
      <alignment horizontal="right"/>
    </xf>
    <xf numFmtId="0" fontId="11" fillId="0" borderId="0" xfId="14" applyFont="1" applyAlignment="1">
      <alignment wrapText="1"/>
    </xf>
    <xf numFmtId="164" fontId="11" fillId="0" borderId="0" xfId="11" applyNumberFormat="1" applyFont="1" applyAlignment="1">
      <alignment horizontal="center"/>
    </xf>
    <xf numFmtId="164" fontId="11" fillId="0" borderId="0" xfId="11" applyNumberFormat="1" applyFont="1"/>
    <xf numFmtId="164" fontId="11" fillId="0" borderId="0" xfId="11" applyNumberFormat="1" applyFont="1" applyAlignment="1">
      <alignment horizontal="right"/>
    </xf>
    <xf numFmtId="171" fontId="11" fillId="0" borderId="0" xfId="9" applyNumberFormat="1" applyFont="1" applyFill="1" applyProtection="1">
      <protection locked="0"/>
    </xf>
    <xf numFmtId="165" fontId="11" fillId="0" borderId="0" xfId="15" applyNumberFormat="1" applyFont="1" applyFill="1"/>
    <xf numFmtId="165" fontId="11" fillId="0" borderId="0" xfId="15" applyNumberFormat="1" applyFont="1" applyFill="1" applyAlignment="1">
      <alignment horizontal="right"/>
    </xf>
    <xf numFmtId="4" fontId="11" fillId="0" borderId="0" xfId="15" applyNumberFormat="1" applyFont="1" applyFill="1"/>
    <xf numFmtId="2" fontId="11" fillId="0" borderId="0" xfId="11" applyNumberFormat="1" applyFont="1" applyAlignment="1">
      <alignment horizontal="center"/>
    </xf>
    <xf numFmtId="165" fontId="11" fillId="0" borderId="0" xfId="15" applyNumberFormat="1" applyFont="1" applyFill="1" applyAlignment="1">
      <alignment horizontal="center"/>
    </xf>
    <xf numFmtId="43" fontId="11" fillId="0" borderId="0" xfId="15" applyFont="1" applyFill="1" applyAlignment="1">
      <alignment horizontal="right"/>
    </xf>
    <xf numFmtId="43" fontId="11" fillId="0" borderId="0" xfId="15" applyFont="1" applyFill="1"/>
    <xf numFmtId="2" fontId="11" fillId="0" borderId="0" xfId="11" applyNumberFormat="1" applyFont="1"/>
    <xf numFmtId="165" fontId="11" fillId="0" borderId="3" xfId="15" applyNumberFormat="1" applyFont="1" applyFill="1" applyBorder="1" applyAlignment="1">
      <alignment horizontal="right"/>
    </xf>
    <xf numFmtId="41" fontId="11" fillId="0" borderId="0" xfId="15" applyNumberFormat="1" applyFont="1" applyFill="1" applyAlignment="1" applyProtection="1">
      <alignment horizontal="right"/>
      <protection locked="0"/>
    </xf>
    <xf numFmtId="41" fontId="11" fillId="0" borderId="0" xfId="15" applyNumberFormat="1" applyFont="1" applyFill="1" applyAlignment="1">
      <alignment horizontal="right"/>
    </xf>
    <xf numFmtId="41" fontId="11" fillId="0" borderId="0" xfId="9" applyNumberFormat="1" applyFont="1" applyFill="1" applyAlignment="1" applyProtection="1">
      <alignment horizontal="right"/>
      <protection locked="0"/>
    </xf>
    <xf numFmtId="0" fontId="11" fillId="0" borderId="0" xfId="11" applyFont="1" applyProtection="1">
      <protection locked="0"/>
    </xf>
    <xf numFmtId="5" fontId="11" fillId="0" borderId="0" xfId="11" applyNumberFormat="1" applyFont="1"/>
    <xf numFmtId="0" fontId="11" fillId="0" borderId="0" xfId="14" quotePrefix="1" applyFont="1" applyAlignment="1">
      <alignment horizontal="right" wrapText="1"/>
    </xf>
    <xf numFmtId="173" fontId="11" fillId="0" borderId="0" xfId="11" applyNumberFormat="1" applyFont="1" applyAlignment="1">
      <alignment horizontal="center"/>
    </xf>
    <xf numFmtId="43" fontId="11" fillId="0" borderId="12" xfId="15" quotePrefix="1" applyFont="1" applyFill="1" applyBorder="1" applyAlignment="1">
      <alignment horizontal="left"/>
    </xf>
    <xf numFmtId="1" fontId="11" fillId="0" borderId="0" xfId="11" applyNumberFormat="1" applyFont="1"/>
    <xf numFmtId="1" fontId="11" fillId="0" borderId="12" xfId="11" applyNumberFormat="1" applyFont="1" applyBorder="1"/>
    <xf numFmtId="5" fontId="11" fillId="0" borderId="0" xfId="11" quotePrefix="1" applyNumberFormat="1" applyFont="1" applyAlignment="1">
      <alignment horizontal="left"/>
    </xf>
    <xf numFmtId="41" fontId="11" fillId="0" borderId="0" xfId="9" applyNumberFormat="1" applyFont="1" applyFill="1" applyAlignment="1">
      <alignment horizontal="right"/>
    </xf>
    <xf numFmtId="41" fontId="11" fillId="0" borderId="3" xfId="15" applyNumberFormat="1" applyFont="1" applyFill="1" applyBorder="1" applyAlignment="1">
      <alignment horizontal="right"/>
    </xf>
    <xf numFmtId="165" fontId="11" fillId="0" borderId="15" xfId="15" applyNumberFormat="1" applyFont="1" applyFill="1" applyBorder="1"/>
    <xf numFmtId="2" fontId="11" fillId="0" borderId="0" xfId="11" applyNumberFormat="1" applyFont="1" applyAlignment="1">
      <alignment horizontal="right"/>
    </xf>
    <xf numFmtId="14" fontId="11" fillId="0" borderId="0" xfId="11" applyNumberFormat="1" applyFont="1" applyAlignment="1">
      <alignment horizontal="center"/>
    </xf>
    <xf numFmtId="165" fontId="11" fillId="0" borderId="0" xfId="15" quotePrefix="1" applyNumberFormat="1" applyFont="1" applyFill="1" applyAlignment="1">
      <alignment horizontal="center"/>
    </xf>
    <xf numFmtId="165" fontId="11" fillId="0" borderId="0" xfId="15" quotePrefix="1" applyNumberFormat="1" applyFont="1" applyFill="1" applyAlignment="1">
      <alignment horizontal="right"/>
    </xf>
    <xf numFmtId="0" fontId="11" fillId="0" borderId="3" xfId="11" applyFont="1" applyBorder="1"/>
    <xf numFmtId="172" fontId="11" fillId="0" borderId="0" xfId="11" applyNumberFormat="1" applyFont="1" applyAlignment="1">
      <alignment horizontal="right"/>
    </xf>
    <xf numFmtId="41" fontId="11" fillId="0" borderId="0" xfId="11" applyNumberFormat="1" applyFont="1" applyAlignment="1">
      <alignment horizontal="right"/>
    </xf>
    <xf numFmtId="43" fontId="11" fillId="0" borderId="0" xfId="9" applyNumberFormat="1" applyFont="1" applyFill="1" applyProtection="1">
      <protection locked="0"/>
    </xf>
    <xf numFmtId="43" fontId="11" fillId="0" borderId="0" xfId="11" applyNumberFormat="1" applyFont="1"/>
    <xf numFmtId="43" fontId="11" fillId="0" borderId="0" xfId="15" applyFont="1" applyFill="1" applyProtection="1">
      <protection locked="0"/>
    </xf>
    <xf numFmtId="43" fontId="11" fillId="0" borderId="0" xfId="11" applyNumberFormat="1" applyFont="1" applyAlignment="1">
      <alignment horizontal="right"/>
    </xf>
    <xf numFmtId="14" fontId="11" fillId="0" borderId="0" xfId="11" quotePrefix="1" applyNumberFormat="1" applyFont="1" applyAlignment="1">
      <alignment horizontal="center"/>
    </xf>
    <xf numFmtId="165" fontId="11" fillId="0" borderId="0" xfId="11" applyNumberFormat="1" applyFont="1"/>
    <xf numFmtId="165" fontId="11" fillId="0" borderId="7" xfId="15" applyNumberFormat="1" applyFont="1" applyFill="1" applyBorder="1"/>
    <xf numFmtId="165" fontId="11" fillId="0" borderId="7" xfId="15" applyNumberFormat="1" applyFont="1" applyFill="1" applyBorder="1" applyAlignment="1">
      <alignment horizontal="center"/>
    </xf>
    <xf numFmtId="165" fontId="11" fillId="0" borderId="15" xfId="15" applyNumberFormat="1" applyFont="1" applyFill="1" applyBorder="1" applyAlignment="1"/>
    <xf numFmtId="41" fontId="11" fillId="0" borderId="0" xfId="11" applyNumberFormat="1" applyFont="1" applyAlignment="1">
      <alignment horizontal="center"/>
    </xf>
    <xf numFmtId="43" fontId="11" fillId="0" borderId="0" xfId="11" applyNumberFormat="1" applyFont="1" applyAlignment="1">
      <alignment horizontal="center"/>
    </xf>
    <xf numFmtId="0" fontId="11" fillId="0" borderId="0" xfId="12" applyFont="1"/>
    <xf numFmtId="0" fontId="11" fillId="0" borderId="0" xfId="12" applyFont="1" applyProtection="1">
      <protection locked="0"/>
    </xf>
    <xf numFmtId="5" fontId="11" fillId="0" borderId="0" xfId="12" applyNumberFormat="1" applyFont="1"/>
    <xf numFmtId="37" fontId="11" fillId="0" borderId="0" xfId="11" applyNumberFormat="1" applyFont="1" applyAlignment="1">
      <alignment horizontal="center"/>
    </xf>
    <xf numFmtId="37" fontId="11" fillId="0" borderId="0" xfId="11" applyNumberFormat="1" applyFont="1" applyAlignment="1">
      <alignment horizontal="right"/>
    </xf>
    <xf numFmtId="37" fontId="11" fillId="0" borderId="0" xfId="15" applyNumberFormat="1" applyFont="1" applyFill="1" applyAlignment="1">
      <alignment horizontal="center"/>
    </xf>
    <xf numFmtId="5" fontId="11" fillId="0" borderId="0" xfId="11" applyNumberFormat="1" applyFont="1" applyAlignment="1">
      <alignment horizontal="right"/>
    </xf>
    <xf numFmtId="165" fontId="11" fillId="0" borderId="15" xfId="15" applyNumberFormat="1" applyFont="1" applyFill="1" applyBorder="1" applyAlignment="1">
      <alignment horizontal="right"/>
    </xf>
    <xf numFmtId="0" fontId="11" fillId="0" borderId="0" xfId="9" quotePrefix="1" applyNumberFormat="1" applyFont="1" applyFill="1" applyAlignment="1" applyProtection="1">
      <alignment horizontal="left"/>
      <protection locked="0"/>
    </xf>
    <xf numFmtId="0" fontId="11" fillId="0" borderId="0" xfId="15" applyNumberFormat="1" applyFont="1" applyFill="1" applyProtection="1">
      <protection locked="0"/>
    </xf>
    <xf numFmtId="171" fontId="11" fillId="0" borderId="0" xfId="15" applyNumberFormat="1" applyFont="1" applyFill="1" applyProtection="1">
      <protection locked="0"/>
    </xf>
    <xf numFmtId="0" fontId="11" fillId="0" borderId="0" xfId="15" applyNumberFormat="1" applyFont="1" applyFill="1"/>
    <xf numFmtId="171" fontId="11" fillId="0" borderId="0" xfId="15" applyNumberFormat="1" applyFont="1" applyFill="1"/>
    <xf numFmtId="2" fontId="11" fillId="0" borderId="0" xfId="15" applyNumberFormat="1" applyFont="1" applyFill="1" applyProtection="1">
      <protection locked="0"/>
    </xf>
    <xf numFmtId="165" fontId="11" fillId="0" borderId="7" xfId="15" applyNumberFormat="1" applyFont="1" applyFill="1" applyBorder="1" applyAlignment="1">
      <alignment horizontal="right"/>
    </xf>
    <xf numFmtId="0" fontId="11" fillId="0" borderId="0" xfId="9" applyNumberFormat="1" applyFont="1" applyFill="1" applyProtection="1">
      <protection locked="0"/>
    </xf>
    <xf numFmtId="2" fontId="11" fillId="0" borderId="0" xfId="9" applyNumberFormat="1" applyFont="1" applyFill="1" applyProtection="1">
      <protection locked="0"/>
    </xf>
    <xf numFmtId="0" fontId="11" fillId="0" borderId="0" xfId="15" quotePrefix="1" applyNumberFormat="1" applyFont="1" applyFill="1" applyAlignment="1" applyProtection="1">
      <alignment horizontal="left"/>
      <protection locked="0"/>
    </xf>
    <xf numFmtId="165" fontId="11" fillId="0" borderId="0" xfId="15" applyNumberFormat="1" applyFont="1" applyFill="1" applyProtection="1">
      <protection locked="0"/>
    </xf>
    <xf numFmtId="0" fontId="11" fillId="0" borderId="0" xfId="16" quotePrefix="1" applyFont="1" applyAlignment="1">
      <alignment horizontal="left"/>
    </xf>
    <xf numFmtId="165" fontId="11" fillId="0" borderId="7" xfId="11" applyNumberFormat="1" applyFont="1" applyBorder="1"/>
    <xf numFmtId="0" fontId="11" fillId="0" borderId="0" xfId="15" applyNumberFormat="1" applyFont="1" applyFill="1" applyAlignment="1" applyProtection="1">
      <alignment horizontal="left"/>
      <protection locked="0"/>
    </xf>
    <xf numFmtId="165" fontId="11" fillId="0" borderId="10" xfId="15" applyNumberFormat="1" applyFont="1" applyFill="1" applyBorder="1"/>
    <xf numFmtId="165" fontId="11" fillId="0" borderId="3" xfId="15" applyNumberFormat="1" applyFont="1" applyFill="1" applyBorder="1"/>
    <xf numFmtId="165" fontId="11" fillId="0" borderId="0" xfId="15" applyNumberFormat="1" applyFont="1" applyFill="1" applyBorder="1"/>
    <xf numFmtId="165" fontId="11" fillId="0" borderId="0" xfId="15" applyNumberFormat="1" applyFont="1" applyFill="1" applyBorder="1" applyAlignment="1">
      <alignment horizontal="right"/>
    </xf>
    <xf numFmtId="41" fontId="11" fillId="0" borderId="0" xfId="11" applyNumberFormat="1" applyFont="1"/>
    <xf numFmtId="0" fontId="11" fillId="0" borderId="0" xfId="17" quotePrefix="1" applyFont="1" applyAlignment="1">
      <alignment horizontal="left"/>
    </xf>
    <xf numFmtId="165" fontId="11" fillId="0" borderId="0" xfId="15" applyNumberFormat="1" applyFont="1" applyFill="1" applyBorder="1" applyAlignment="1"/>
    <xf numFmtId="41" fontId="11" fillId="0" borderId="0" xfId="15" applyNumberFormat="1" applyFont="1" applyFill="1" applyBorder="1" applyAlignment="1">
      <alignment horizontal="right"/>
    </xf>
    <xf numFmtId="0" fontId="15" fillId="0" borderId="16" xfId="13" applyFont="1" applyBorder="1"/>
    <xf numFmtId="0" fontId="16" fillId="0" borderId="16" xfId="13" applyFont="1" applyBorder="1"/>
    <xf numFmtId="165" fontId="11" fillId="0" borderId="0" xfId="18" applyNumberFormat="1" applyFont="1" applyFill="1"/>
    <xf numFmtId="0" fontId="11" fillId="0" borderId="12" xfId="13" quotePrefix="1" applyFont="1" applyBorder="1" applyAlignment="1">
      <alignment horizontal="left" vertical="top"/>
    </xf>
    <xf numFmtId="0" fontId="11" fillId="0" borderId="12" xfId="13" quotePrefix="1" applyFont="1" applyBorder="1" applyAlignment="1">
      <alignment horizontal="left"/>
    </xf>
    <xf numFmtId="0" fontId="11" fillId="0" borderId="0" xfId="13" quotePrefix="1" applyFont="1" applyAlignment="1">
      <alignment horizontal="left" vertical="top"/>
    </xf>
    <xf numFmtId="0" fontId="11" fillId="0" borderId="12" xfId="11" applyFont="1" applyBorder="1" applyAlignment="1">
      <alignment horizontal="left"/>
    </xf>
    <xf numFmtId="165" fontId="6" fillId="0" borderId="0" xfId="18" applyNumberFormat="1" applyFont="1" applyFill="1"/>
    <xf numFmtId="0" fontId="5" fillId="0" borderId="10" xfId="0" applyFont="1" applyBorder="1" applyAlignment="1">
      <alignment horizontal="center"/>
    </xf>
    <xf numFmtId="165" fontId="5" fillId="0" borderId="7" xfId="1" applyNumberFormat="1" applyFont="1" applyBorder="1"/>
    <xf numFmtId="0" fontId="5" fillId="0" borderId="10" xfId="0" applyFont="1" applyBorder="1" applyAlignment="1">
      <alignment horizontal="right"/>
    </xf>
    <xf numFmtId="1" fontId="5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right"/>
    </xf>
    <xf numFmtId="165" fontId="5" fillId="0" borderId="3" xfId="0" applyNumberFormat="1" applyFont="1" applyBorder="1"/>
    <xf numFmtId="0" fontId="5" fillId="0" borderId="3" xfId="0" applyFont="1" applyBorder="1" applyAlignment="1">
      <alignment horizontal="right"/>
    </xf>
    <xf numFmtId="0" fontId="13" fillId="0" borderId="0" xfId="7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165" fontId="5" fillId="0" borderId="0" xfId="0" applyNumberFormat="1" applyFont="1"/>
    <xf numFmtId="0" fontId="17" fillId="0" borderId="12" xfId="19" applyFont="1" applyBorder="1"/>
    <xf numFmtId="0" fontId="17" fillId="0" borderId="12" xfId="7" applyFont="1" applyBorder="1"/>
    <xf numFmtId="0" fontId="17" fillId="0" borderId="12" xfId="19" applyFont="1" applyBorder="1" applyAlignment="1">
      <alignment horizontal="right"/>
    </xf>
    <xf numFmtId="0" fontId="17" fillId="0" borderId="0" xfId="19" applyFont="1"/>
    <xf numFmtId="0" fontId="17" fillId="0" borderId="0" xfId="7" applyFont="1"/>
    <xf numFmtId="0" fontId="17" fillId="0" borderId="13" xfId="19" applyFont="1" applyBorder="1" applyAlignment="1">
      <alignment horizontal="left"/>
    </xf>
    <xf numFmtId="0" fontId="17" fillId="0" borderId="0" xfId="19" applyFont="1" applyAlignment="1">
      <alignment horizontal="left"/>
    </xf>
    <xf numFmtId="0" fontId="17" fillId="0" borderId="0" xfId="19" applyFont="1" applyAlignment="1">
      <alignment horizontal="right"/>
    </xf>
    <xf numFmtId="0" fontId="17" fillId="0" borderId="12" xfId="19" applyFont="1" applyBorder="1" applyAlignment="1">
      <alignment horizontal="center"/>
    </xf>
    <xf numFmtId="0" fontId="17" fillId="0" borderId="0" xfId="7" quotePrefix="1" applyFont="1" applyAlignment="1">
      <alignment horizontal="center"/>
    </xf>
    <xf numFmtId="0" fontId="17" fillId="0" borderId="13" xfId="7" quotePrefix="1" applyFont="1" applyBorder="1" applyAlignment="1">
      <alignment horizontal="center"/>
    </xf>
    <xf numFmtId="0" fontId="17" fillId="0" borderId="0" xfId="7" applyFont="1" applyAlignment="1">
      <alignment horizontal="center"/>
    </xf>
    <xf numFmtId="0" fontId="17" fillId="0" borderId="12" xfId="7" applyFont="1" applyBorder="1" applyAlignment="1">
      <alignment horizontal="center"/>
    </xf>
    <xf numFmtId="14" fontId="17" fillId="0" borderId="12" xfId="7" applyNumberFormat="1" applyFont="1" applyBorder="1" applyAlignment="1">
      <alignment horizontal="center"/>
    </xf>
    <xf numFmtId="14" fontId="17" fillId="0" borderId="12" xfId="7" quotePrefix="1" applyNumberFormat="1" applyFont="1" applyBorder="1" applyAlignment="1">
      <alignment horizontal="center"/>
    </xf>
    <xf numFmtId="0" fontId="17" fillId="0" borderId="12" xfId="7" quotePrefix="1" applyFont="1" applyBorder="1" applyAlignment="1">
      <alignment horizontal="center"/>
    </xf>
    <xf numFmtId="0" fontId="17" fillId="0" borderId="0" xfId="14" applyFont="1" applyAlignment="1">
      <alignment horizontal="right" wrapText="1"/>
    </xf>
    <xf numFmtId="171" fontId="17" fillId="0" borderId="0" xfId="20" applyNumberFormat="1" applyFont="1" applyFill="1" applyAlignment="1"/>
    <xf numFmtId="171" fontId="17" fillId="0" borderId="0" xfId="20" applyNumberFormat="1" applyFont="1" applyFill="1" applyBorder="1" applyAlignment="1"/>
    <xf numFmtId="165" fontId="17" fillId="0" borderId="0" xfId="21" applyNumberFormat="1" applyFont="1" applyFill="1" applyAlignment="1"/>
    <xf numFmtId="43" fontId="17" fillId="0" borderId="0" xfId="7" applyNumberFormat="1" applyFont="1"/>
    <xf numFmtId="171" fontId="17" fillId="0" borderId="0" xfId="7" applyNumberFormat="1" applyFont="1"/>
    <xf numFmtId="170" fontId="17" fillId="0" borderId="10" xfId="22" applyNumberFormat="1" applyFont="1" applyFill="1" applyBorder="1" applyAlignment="1"/>
    <xf numFmtId="170" fontId="17" fillId="0" borderId="0" xfId="22" applyNumberFormat="1" applyFont="1" applyFill="1" applyBorder="1" applyAlignment="1"/>
    <xf numFmtId="165" fontId="17" fillId="0" borderId="0" xfId="21" applyNumberFormat="1" applyFont="1" applyFill="1" applyBorder="1" applyAlignment="1"/>
    <xf numFmtId="165" fontId="17" fillId="0" borderId="0" xfId="21" quotePrefix="1" applyNumberFormat="1" applyFont="1" applyFill="1" applyAlignment="1"/>
    <xf numFmtId="165" fontId="17" fillId="0" borderId="10" xfId="21" applyNumberFormat="1" applyFont="1" applyFill="1" applyBorder="1" applyAlignment="1"/>
    <xf numFmtId="171" fontId="17" fillId="0" borderId="7" xfId="20" applyNumberFormat="1" applyFont="1" applyFill="1" applyBorder="1" applyAlignment="1"/>
    <xf numFmtId="171" fontId="17" fillId="0" borderId="0" xfId="21" applyNumberFormat="1" applyFont="1" applyFill="1" applyBorder="1" applyAlignment="1"/>
    <xf numFmtId="171" fontId="18" fillId="0" borderId="7" xfId="20" applyNumberFormat="1" applyFont="1" applyFill="1" applyBorder="1" applyAlignment="1"/>
    <xf numFmtId="0" fontId="17" fillId="0" borderId="0" xfId="14" applyFont="1" applyAlignment="1">
      <alignment wrapText="1"/>
    </xf>
    <xf numFmtId="165" fontId="17" fillId="0" borderId="0" xfId="7" applyNumberFormat="1" applyFont="1"/>
    <xf numFmtId="0" fontId="19" fillId="0" borderId="0" xfId="7" applyFont="1"/>
    <xf numFmtId="165" fontId="7" fillId="0" borderId="0" xfId="22" applyNumberFormat="1" applyFont="1" applyFill="1"/>
    <xf numFmtId="0" fontId="20" fillId="0" borderId="0" xfId="7" applyFont="1"/>
    <xf numFmtId="165" fontId="20" fillId="0" borderId="0" xfId="7" applyNumberFormat="1" applyFont="1"/>
    <xf numFmtId="0" fontId="18" fillId="0" borderId="0" xfId="7" applyFont="1"/>
    <xf numFmtId="43" fontId="17" fillId="0" borderId="0" xfId="7" quotePrefix="1" applyNumberFormat="1" applyFont="1"/>
    <xf numFmtId="0" fontId="17" fillId="0" borderId="0" xfId="14" applyFont="1" applyAlignment="1">
      <alignment horizontal="left" wrapText="1"/>
    </xf>
    <xf numFmtId="170" fontId="21" fillId="0" borderId="0" xfId="22" applyNumberFormat="1" applyFont="1" applyFill="1" applyBorder="1"/>
    <xf numFmtId="170" fontId="17" fillId="0" borderId="0" xfId="22" applyNumberFormat="1" applyFont="1" applyFill="1" applyBorder="1"/>
    <xf numFmtId="43" fontId="17" fillId="0" borderId="0" xfId="22" applyFont="1" applyFill="1" applyBorder="1"/>
    <xf numFmtId="174" fontId="17" fillId="0" borderId="0" xfId="22" applyNumberFormat="1" applyFont="1" applyFill="1" applyBorder="1"/>
    <xf numFmtId="165" fontId="17" fillId="0" borderId="0" xfId="22" applyNumberFormat="1" applyFont="1" applyFill="1" applyBorder="1"/>
    <xf numFmtId="165" fontId="17" fillId="0" borderId="0" xfId="22" applyNumberFormat="1" applyFont="1" applyFill="1" applyBorder="1" applyAlignment="1"/>
    <xf numFmtId="165" fontId="17" fillId="0" borderId="0" xfId="19" applyNumberFormat="1" applyFont="1"/>
    <xf numFmtId="0" fontId="17" fillId="0" borderId="12" xfId="23" applyFont="1" applyBorder="1" applyAlignment="1">
      <alignment vertical="top"/>
    </xf>
    <xf numFmtId="170" fontId="17" fillId="0" borderId="10" xfId="21" applyNumberFormat="1" applyFont="1" applyFill="1" applyBorder="1" applyAlignment="1"/>
    <xf numFmtId="170" fontId="17" fillId="0" borderId="0" xfId="21" applyNumberFormat="1" applyFont="1" applyFill="1" applyBorder="1" applyAlignment="1"/>
    <xf numFmtId="174" fontId="17" fillId="0" borderId="10" xfId="21" applyNumberFormat="1" applyFont="1" applyFill="1" applyBorder="1" applyAlignment="1"/>
    <xf numFmtId="0" fontId="21" fillId="0" borderId="0" xfId="7" applyFont="1"/>
    <xf numFmtId="165" fontId="21" fillId="0" borderId="0" xfId="22" applyNumberFormat="1" applyFont="1" applyFill="1"/>
    <xf numFmtId="165" fontId="21" fillId="0" borderId="0" xfId="22" applyNumberFormat="1" applyFont="1" applyFill="1" applyAlignment="1"/>
    <xf numFmtId="43" fontId="17" fillId="0" borderId="0" xfId="22" applyFont="1" applyFill="1"/>
    <xf numFmtId="175" fontId="17" fillId="0" borderId="0" xfId="22" applyNumberFormat="1" applyFont="1" applyFill="1"/>
    <xf numFmtId="165" fontId="17" fillId="0" borderId="0" xfId="22" applyNumberFormat="1" applyFont="1" applyFill="1" applyAlignment="1"/>
    <xf numFmtId="0" fontId="2" fillId="0" borderId="0" xfId="23"/>
    <xf numFmtId="171" fontId="17" fillId="2" borderId="0" xfId="20" applyNumberFormat="1" applyFont="1" applyFill="1" applyAlignment="1"/>
    <xf numFmtId="0" fontId="17" fillId="2" borderId="0" xfId="19" applyFont="1" applyFill="1"/>
    <xf numFmtId="0" fontId="9" fillId="0" borderId="0" xfId="0" applyFont="1"/>
    <xf numFmtId="0" fontId="9" fillId="0" borderId="0" xfId="0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0" fillId="0" borderId="0" xfId="1" applyNumberFormat="1" applyFont="1" applyFill="1"/>
    <xf numFmtId="0" fontId="22" fillId="0" borderId="0" xfId="24" applyFont="1"/>
    <xf numFmtId="0" fontId="23" fillId="0" borderId="0" xfId="24" applyFont="1"/>
    <xf numFmtId="0" fontId="22" fillId="0" borderId="10" xfId="24" applyFont="1" applyBorder="1" applyAlignment="1">
      <alignment horizontal="centerContinuous"/>
    </xf>
    <xf numFmtId="0" fontId="22" fillId="0" borderId="10" xfId="24" applyFont="1" applyBorder="1" applyAlignment="1">
      <alignment horizontal="center"/>
    </xf>
    <xf numFmtId="176" fontId="23" fillId="0" borderId="0" xfId="24" applyNumberFormat="1" applyFont="1"/>
    <xf numFmtId="0" fontId="22" fillId="0" borderId="12" xfId="24" applyFont="1" applyBorder="1" applyAlignment="1">
      <alignment horizontal="center" wrapText="1"/>
    </xf>
    <xf numFmtId="0" fontId="22" fillId="0" borderId="0" xfId="24" applyFont="1" applyAlignment="1">
      <alignment horizontal="center" wrapText="1"/>
    </xf>
    <xf numFmtId="0" fontId="22" fillId="0" borderId="0" xfId="24" applyFont="1" applyAlignment="1">
      <alignment wrapText="1"/>
    </xf>
    <xf numFmtId="0" fontId="22" fillId="4" borderId="0" xfId="24" applyFont="1" applyFill="1" applyAlignment="1">
      <alignment horizontal="left" indent="1"/>
    </xf>
    <xf numFmtId="0" fontId="23" fillId="4" borderId="0" xfId="24" applyFont="1" applyFill="1"/>
    <xf numFmtId="0" fontId="23" fillId="0" borderId="0" xfId="24" applyFont="1" applyAlignment="1">
      <alignment horizontal="left" indent="1"/>
    </xf>
    <xf numFmtId="165" fontId="24" fillId="0" borderId="0" xfId="25" applyNumberFormat="1" applyFont="1" applyFill="1"/>
    <xf numFmtId="165" fontId="23" fillId="0" borderId="0" xfId="25" applyNumberFormat="1" applyFont="1" applyFill="1" applyBorder="1"/>
    <xf numFmtId="165" fontId="23" fillId="0" borderId="0" xfId="25" applyNumberFormat="1" applyFont="1" applyFill="1"/>
    <xf numFmtId="10" fontId="25" fillId="0" borderId="10" xfId="26" applyNumberFormat="1" applyFont="1" applyFill="1" applyBorder="1"/>
    <xf numFmtId="10" fontId="23" fillId="0" borderId="0" xfId="26" applyNumberFormat="1" applyFont="1" applyFill="1" applyBorder="1"/>
    <xf numFmtId="10" fontId="23" fillId="0" borderId="10" xfId="26" applyNumberFormat="1" applyFont="1" applyFill="1" applyBorder="1"/>
    <xf numFmtId="168" fontId="24" fillId="0" borderId="10" xfId="25" applyNumberFormat="1" applyFont="1" applyFill="1" applyBorder="1"/>
    <xf numFmtId="168" fontId="23" fillId="0" borderId="0" xfId="25" applyNumberFormat="1" applyFont="1" applyFill="1" applyBorder="1"/>
    <xf numFmtId="168" fontId="23" fillId="0" borderId="10" xfId="25" applyNumberFormat="1" applyFont="1" applyFill="1" applyBorder="1"/>
    <xf numFmtId="165" fontId="23" fillId="0" borderId="17" xfId="25" applyNumberFormat="1" applyFont="1" applyFill="1" applyBorder="1"/>
    <xf numFmtId="165" fontId="24" fillId="0" borderId="10" xfId="25" applyNumberFormat="1" applyFont="1" applyFill="1" applyBorder="1"/>
    <xf numFmtId="165" fontId="23" fillId="0" borderId="10" xfId="25" applyNumberFormat="1" applyFont="1" applyFill="1" applyBorder="1"/>
    <xf numFmtId="165" fontId="23" fillId="0" borderId="7" xfId="24" applyNumberFormat="1" applyFont="1" applyBorder="1"/>
    <xf numFmtId="0" fontId="23" fillId="0" borderId="7" xfId="24" applyFont="1" applyBorder="1"/>
    <xf numFmtId="0" fontId="22" fillId="5" borderId="0" xfId="24" applyFont="1" applyFill="1" applyAlignment="1">
      <alignment horizontal="left" indent="1"/>
    </xf>
    <xf numFmtId="0" fontId="23" fillId="5" borderId="0" xfId="24" applyFont="1" applyFill="1"/>
    <xf numFmtId="165" fontId="23" fillId="5" borderId="0" xfId="25" applyNumberFormat="1" applyFont="1" applyFill="1" applyBorder="1"/>
    <xf numFmtId="165" fontId="23" fillId="5" borderId="0" xfId="25" applyNumberFormat="1" applyFont="1" applyFill="1"/>
    <xf numFmtId="165" fontId="23" fillId="2" borderId="0" xfId="25" applyNumberFormat="1" applyFont="1" applyFill="1"/>
    <xf numFmtId="165" fontId="23" fillId="0" borderId="7" xfId="25" applyNumberFormat="1" applyFont="1" applyFill="1" applyBorder="1"/>
    <xf numFmtId="0" fontId="26" fillId="0" borderId="0" xfId="24" applyFont="1"/>
    <xf numFmtId="10" fontId="23" fillId="0" borderId="0" xfId="26" applyNumberFormat="1" applyFont="1"/>
    <xf numFmtId="43" fontId="0" fillId="0" borderId="0" xfId="0" applyNumberFormat="1"/>
    <xf numFmtId="165" fontId="5" fillId="0" borderId="3" xfId="1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40" fontId="6" fillId="0" borderId="0" xfId="0" applyNumberFormat="1" applyFont="1" applyAlignment="1">
      <alignment horizontal="center" vertical="center"/>
    </xf>
    <xf numFmtId="165" fontId="6" fillId="0" borderId="6" xfId="4" applyNumberFormat="1" applyFont="1" applyFill="1" applyBorder="1" applyAlignment="1">
      <alignment horizontal="center" vertical="center"/>
    </xf>
    <xf numFmtId="165" fontId="6" fillId="0" borderId="0" xfId="1" applyNumberFormat="1" applyFont="1" applyFill="1" applyAlignment="1">
      <alignment horizontal="center" vertic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right"/>
    </xf>
    <xf numFmtId="168" fontId="5" fillId="0" borderId="9" xfId="1" applyNumberFormat="1" applyFont="1" applyFill="1" applyBorder="1"/>
    <xf numFmtId="0" fontId="6" fillId="0" borderId="0" xfId="0" quotePrefix="1" applyFont="1" applyAlignment="1">
      <alignment horizontal="right"/>
    </xf>
    <xf numFmtId="165" fontId="6" fillId="0" borderId="10" xfId="1" applyNumberFormat="1" applyFont="1" applyFill="1" applyBorder="1"/>
    <xf numFmtId="165" fontId="5" fillId="0" borderId="11" xfId="1" applyNumberFormat="1" applyFont="1" applyFill="1" applyBorder="1"/>
    <xf numFmtId="169" fontId="6" fillId="0" borderId="0" xfId="2" applyNumberFormat="1" applyFont="1" applyFill="1" applyAlignment="1">
      <alignment horizontal="center"/>
    </xf>
    <xf numFmtId="0" fontId="27" fillId="0" borderId="0" xfId="0" quotePrefix="1" applyFont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10" xfId="10" applyFont="1" applyBorder="1" applyAlignment="1">
      <alignment horizontal="left"/>
    </xf>
    <xf numFmtId="0" fontId="5" fillId="0" borderId="10" xfId="1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/>
    <xf numFmtId="165" fontId="6" fillId="0" borderId="4" xfId="1" applyNumberFormat="1" applyFont="1" applyFill="1" applyBorder="1"/>
    <xf numFmtId="165" fontId="6" fillId="0" borderId="4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10" fontId="6" fillId="0" borderId="0" xfId="0" applyNumberFormat="1" applyFont="1"/>
    <xf numFmtId="0" fontId="5" fillId="0" borderId="5" xfId="0" applyFont="1" applyBorder="1" applyAlignment="1">
      <alignment horizontal="center"/>
    </xf>
    <xf numFmtId="0" fontId="6" fillId="0" borderId="6" xfId="0" applyFont="1" applyBorder="1"/>
    <xf numFmtId="165" fontId="6" fillId="0" borderId="6" xfId="1" applyNumberFormat="1" applyFont="1" applyFill="1" applyBorder="1"/>
    <xf numFmtId="165" fontId="6" fillId="0" borderId="6" xfId="1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43" fontId="5" fillId="0" borderId="0" xfId="1" applyFont="1" applyFill="1" applyBorder="1" applyAlignment="1">
      <alignment horizontal="center"/>
    </xf>
    <xf numFmtId="40" fontId="5" fillId="0" borderId="0" xfId="0" applyNumberFormat="1" applyFont="1" applyAlignment="1">
      <alignment horizontal="center"/>
    </xf>
    <xf numFmtId="0" fontId="27" fillId="0" borderId="0" xfId="0" applyFont="1"/>
    <xf numFmtId="0" fontId="28" fillId="0" borderId="0" xfId="0" applyFont="1"/>
    <xf numFmtId="165" fontId="5" fillId="0" borderId="6" xfId="1" applyNumberFormat="1" applyFont="1" applyFill="1" applyBorder="1"/>
    <xf numFmtId="43" fontId="6" fillId="0" borderId="6" xfId="1" applyFont="1" applyFill="1" applyBorder="1"/>
    <xf numFmtId="165" fontId="6" fillId="0" borderId="6" xfId="5" applyNumberFormat="1" applyFont="1" applyFill="1" applyBorder="1"/>
    <xf numFmtId="165" fontId="6" fillId="0" borderId="6" xfId="4" applyNumberFormat="1" applyFont="1" applyFill="1" applyBorder="1"/>
    <xf numFmtId="49" fontId="6" fillId="0" borderId="0" xfId="0" applyNumberFormat="1" applyFont="1"/>
    <xf numFmtId="0" fontId="5" fillId="0" borderId="10" xfId="10" applyFont="1" applyBorder="1"/>
    <xf numFmtId="0" fontId="6" fillId="0" borderId="0" xfId="10"/>
    <xf numFmtId="0" fontId="5" fillId="0" borderId="0" xfId="10" applyFont="1" applyAlignment="1">
      <alignment horizontal="center"/>
    </xf>
    <xf numFmtId="0" fontId="6" fillId="0" borderId="0" xfId="10" applyAlignment="1">
      <alignment horizontal="left"/>
    </xf>
    <xf numFmtId="0" fontId="6" fillId="0" borderId="0" xfId="10" applyAlignment="1">
      <alignment horizontal="center"/>
    </xf>
    <xf numFmtId="0" fontId="6" fillId="0" borderId="0" xfId="24" applyFont="1"/>
    <xf numFmtId="0" fontId="6" fillId="0" borderId="0" xfId="19" applyFont="1"/>
    <xf numFmtId="0" fontId="6" fillId="0" borderId="0" xfId="7"/>
    <xf numFmtId="0" fontId="0" fillId="0" borderId="3" xfId="0" applyBorder="1"/>
    <xf numFmtId="0" fontId="0" fillId="0" borderId="10" xfId="0" applyBorder="1"/>
    <xf numFmtId="165" fontId="0" fillId="0" borderId="10" xfId="1" applyNumberFormat="1" applyFont="1" applyBorder="1"/>
    <xf numFmtId="165" fontId="5" fillId="0" borderId="10" xfId="1" applyNumberFormat="1" applyFont="1" applyBorder="1"/>
    <xf numFmtId="0" fontId="5" fillId="0" borderId="10" xfId="0" applyFont="1" applyBorder="1"/>
    <xf numFmtId="0" fontId="5" fillId="0" borderId="10" xfId="0" applyFont="1" applyBorder="1" applyAlignment="1">
      <alignment horizontal="left"/>
    </xf>
    <xf numFmtId="0" fontId="0" fillId="3" borderId="0" xfId="0" applyFill="1"/>
    <xf numFmtId="165" fontId="0" fillId="3" borderId="0" xfId="0" applyNumberFormat="1" applyFill="1"/>
    <xf numFmtId="165" fontId="13" fillId="0" borderId="0" xfId="1" applyNumberFormat="1" applyFont="1" applyFill="1" applyBorder="1"/>
    <xf numFmtId="0" fontId="13" fillId="0" borderId="0" xfId="7" applyFont="1" applyAlignment="1">
      <alignment horizontal="center"/>
    </xf>
    <xf numFmtId="171" fontId="13" fillId="0" borderId="0" xfId="9" applyNumberFormat="1" applyFont="1" applyFill="1"/>
    <xf numFmtId="0" fontId="13" fillId="0" borderId="0" xfId="7" applyFont="1" applyAlignment="1">
      <alignment horizontal="left"/>
    </xf>
    <xf numFmtId="0" fontId="5" fillId="0" borderId="0" xfId="0" applyFont="1" applyAlignment="1">
      <alignment horizontal="left"/>
    </xf>
    <xf numFmtId="0" fontId="11" fillId="0" borderId="0" xfId="13" quotePrefix="1" applyFont="1" applyAlignment="1">
      <alignment horizontal="left" vertical="top" wrapText="1"/>
    </xf>
    <xf numFmtId="0" fontId="11" fillId="0" borderId="14" xfId="7" quotePrefix="1" applyFont="1" applyBorder="1" applyAlignment="1">
      <alignment horizontal="center"/>
    </xf>
    <xf numFmtId="0" fontId="11" fillId="0" borderId="14" xfId="7" applyFont="1" applyBorder="1" applyAlignment="1">
      <alignment horizontal="center"/>
    </xf>
    <xf numFmtId="43" fontId="5" fillId="0" borderId="12" xfId="1" applyFont="1" applyBorder="1" applyAlignment="1">
      <alignment horizontal="center"/>
    </xf>
  </cellXfs>
  <cellStyles count="27">
    <cellStyle name="Comma" xfId="1" builtinId="3"/>
    <cellStyle name="Comma 2" xfId="15" xr:uid="{D85970C2-D6BB-4BB0-9909-A83965CC7C4A}"/>
    <cellStyle name="Comma 2 2" xfId="21" xr:uid="{5B3127F2-BE3E-4AAE-B254-75D596D94FD3}"/>
    <cellStyle name="Comma 3" xfId="18" xr:uid="{FE64009B-B760-45EA-A0DC-0A918A4C1BBB}"/>
    <cellStyle name="Comma 3 2" xfId="22" xr:uid="{BE9DEE2C-C3AE-44E5-B4CC-C25E65031EAD}"/>
    <cellStyle name="Comma 3 3 5 3 4" xfId="4" xr:uid="{946CF37F-B4C5-45D4-B0F3-72E915E15EFF}"/>
    <cellStyle name="Comma 4" xfId="25" xr:uid="{8598523B-382B-4F3F-8E90-FE6951A2E26C}"/>
    <cellStyle name="Comma 4 3 3 9 2 3" xfId="5" xr:uid="{CD929BB4-8BAA-4152-9F0D-46F756EAF52F}"/>
    <cellStyle name="Currency 2" xfId="9" xr:uid="{E697D394-BE86-44B1-9BC4-5E00634CE0CC}"/>
    <cellStyle name="Currency 2 2" xfId="20" xr:uid="{F0BF9497-DE93-444D-9452-8D52E3A845FD}"/>
    <cellStyle name="Normal" xfId="0" builtinId="0"/>
    <cellStyle name="Normal 11 22" xfId="10" xr:uid="{F761E946-EFCB-42A2-AB31-4418E5E5CEDE}"/>
    <cellStyle name="Normal 2" xfId="6" xr:uid="{8BAAFF66-8DE4-4FE9-877D-A6799549DA67}"/>
    <cellStyle name="Normal 2 2" xfId="8" xr:uid="{26D8F544-A8AF-40FD-B82C-CEB60A9FD250}"/>
    <cellStyle name="Normal 2 2 17" xfId="17" xr:uid="{BFD6025F-AE97-4F1A-993F-3F96445FE39F}"/>
    <cellStyle name="Normal 2 2 6" xfId="11" xr:uid="{E8652C9E-A733-41DC-A651-A7039A3499A5}"/>
    <cellStyle name="Normal 2 2 6 4 5" xfId="16" xr:uid="{FC52B0CE-81EC-46A4-A832-D443C25692F0}"/>
    <cellStyle name="Normal 2 3" xfId="19" xr:uid="{7E4FA469-046B-4529-B17E-9A5F3CB86FEC}"/>
    <cellStyle name="Normal 25" xfId="13" xr:uid="{2AB11BDD-7D05-49C9-8F06-76A5B96C9132}"/>
    <cellStyle name="Normal 3" xfId="12" xr:uid="{1CFFD372-9A9A-4403-B607-ADB6816AD512}"/>
    <cellStyle name="Normal 3 2" xfId="23" xr:uid="{4618C52A-0266-4C53-BFAC-4F7A892AAC06}"/>
    <cellStyle name="Normal 4" xfId="24" xr:uid="{DCDC2F3D-93A4-49A1-9BD2-F073C5E04991}"/>
    <cellStyle name="Normal_MFR_2008 Actual" xfId="7" xr:uid="{433C1620-A520-48CE-90E4-8277DABF71DB}"/>
    <cellStyle name="Normal_Sheet1 2" xfId="14" xr:uid="{04BFFD2B-8776-41E0-8AF1-E2CEB0817764}"/>
    <cellStyle name="Percent" xfId="2" builtinId="5"/>
    <cellStyle name="Percent 2" xfId="3" xr:uid="{AE6FEC87-8D6D-4702-864F-C764800A87F5}"/>
    <cellStyle name="Percent 3" xfId="26" xr:uid="{11DDA758-77ED-4AA9-8582-43A1D879D100}"/>
  </cellStyles>
  <dxfs count="1006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right"/>
    </dxf>
    <dxf>
      <alignment horizontal="center"/>
    </dxf>
    <dxf>
      <alignment horizontal="center"/>
    </dxf>
    <dxf>
      <font>
        <b/>
        <family val="2"/>
      </font>
    </dxf>
    <dxf>
      <alignment horizontal="left"/>
    </dxf>
    <dxf>
      <font>
        <b/>
        <family val="2"/>
      </font>
    </dxf>
    <dxf>
      <alignment horizontal="left"/>
    </dxf>
    <dxf>
      <fill>
        <patternFill patternType="solid">
          <bgColor rgb="FFFFFF00"/>
        </patternFill>
      </fill>
    </dxf>
    <dxf>
      <font>
        <b/>
        <family val="2"/>
      </font>
    </dxf>
    <dxf>
      <font>
        <b/>
        <family val="2"/>
      </font>
    </dxf>
    <dxf>
      <font>
        <b/>
      </font>
    </dxf>
    <dxf>
      <numFmt numFmtId="165" formatCode="_(* #,##0_);_(* \(#,##0\);_(* &quot;-&quot;??_);_(@_)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ont>
        <b/>
        <family val="2"/>
      </font>
    </dxf>
    <dxf>
      <alignment horizontal="left"/>
    </dxf>
    <dxf>
      <font>
        <b/>
        <family val="2"/>
      </font>
    </dxf>
    <dxf>
      <alignment horizontal="left"/>
    </dxf>
    <dxf>
      <fill>
        <patternFill patternType="solid">
          <bgColor rgb="FFFFFF00"/>
        </patternFill>
      </fill>
    </dxf>
    <dxf>
      <font>
        <b/>
        <family val="2"/>
      </font>
    </dxf>
    <dxf>
      <font>
        <b/>
        <family val="2"/>
      </font>
    </dxf>
    <dxf>
      <font>
        <b/>
      </font>
    </dxf>
    <dxf>
      <numFmt numFmtId="165" formatCode="_(* #,##0_);_(* \(#,##0\);_(* &quot;-&quot;??_);_(@_)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ont>
        <b/>
        <family val="2"/>
      </font>
    </dxf>
    <dxf>
      <alignment horizontal="left"/>
    </dxf>
    <dxf>
      <font>
        <b/>
        <family val="2"/>
      </font>
    </dxf>
    <dxf>
      <alignment horizontal="left"/>
    </dxf>
    <dxf>
      <fill>
        <patternFill patternType="solid">
          <bgColor rgb="FFFFFF00"/>
        </patternFill>
      </fill>
    </dxf>
    <dxf>
      <font>
        <b/>
        <family val="2"/>
      </font>
    </dxf>
    <dxf>
      <fill>
        <patternFill patternType="solid">
          <bgColor rgb="FF92D050"/>
        </patternFill>
      </fill>
    </dxf>
    <dxf>
      <font>
        <b/>
        <family val="2"/>
      </font>
    </dxf>
    <dxf>
      <font>
        <b/>
      </font>
    </dxf>
    <dxf>
      <numFmt numFmtId="165" formatCode="_(* #,##0_);_(* \(#,##0\);_(* &quot;-&quot;??_);_(@_)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97.444613657404" createdVersion="8" refreshedVersion="8" minRefreshableVersion="3" recordCount="299" xr:uid="{1F960277-2FE0-4E90-A3D8-2B0BB80E2D36}">
  <cacheSource type="worksheet">
    <worksheetSource ref="A5:CJ304" sheet="Reserve DEPR w 2025 draft rates"/>
  </cacheSource>
  <cacheFields count="88">
    <cacheField name="Account" numFmtId="0">
      <sharedItems containsSemiMixedTypes="0" containsString="0" containsNumber="1" containsInteger="1" minValue="10501" maxValue="39910"/>
    </cacheField>
    <cacheField name="PowerPlant Depr Group" numFmtId="0">
      <sharedItems count="299">
        <s v="105.01 Future Use Non Depreciable A"/>
        <s v="108.03-Accum Reserve Dismantling"/>
        <s v="108.04-Sebring Acquisition Adj"/>
        <s v="108.50-Dismantling Gannon Common"/>
        <s v="108.51-Dismantling Gannon Unit 1"/>
        <s v="108.52-Dismantling Gannon Unit 2"/>
        <s v="108.53-Dismantling Gannon Unit 3"/>
        <s v="108.54-Dismantling Gannon Unit 4"/>
        <s v="108.55-Dismantling Gannon Unit 5"/>
        <s v="108.56-Dismantling Gannon Unit 6"/>
        <s v="114.01-OUC Acquisition Adj"/>
        <s v="114.02-FPL Acquisition Adj"/>
        <s v="114.03-Union Hall Acquisition Adj"/>
        <s v="121.00 Non-Utility Non-Depreciable"/>
        <s v="121.12 Non-Utility Zap Cap Res 15yr"/>
        <s v="121.14 Non-Utility Zap Cap Bus 15yr"/>
        <s v="121.22 Non-Utility GTE FCU 5yr"/>
        <s v="121.26 Non-Utility Rest 2002 5yr"/>
        <s v="121.27 Non-Utility Rest 2008 5yr"/>
        <s v="121.30 Non-Utility Restuarant 5yr"/>
        <s v="121.88 Solar Lighting - Non Reg"/>
        <s v="121.99 Solar Lighting - Regulated"/>
        <s v="303.00 Misc Intangible Plant 5yr"/>
        <s v="303.01 SAP Intangible Plant 10yr"/>
        <s v="303.02 ARO Costs-Intangible"/>
        <s v="303.15 Intangible Software 15yr"/>
        <s v="303.99 Intangible Software Solar"/>
        <s v="310.01 Land &amp; Land Rights-Misc"/>
        <s v="310.11 Land &amp; LR-Dinner Lake"/>
        <s v="310.40 Land &amp; Land Rights-BBCM"/>
        <s v="311.01 Str &amp; Improvements-Misc"/>
        <s v="311.30 Str &amp; Improvements-BPC"/>
        <s v="311.31 Str &amp; Improvements-BP1"/>
        <s v="311.32 Str &amp; Improvements-BP2"/>
        <s v="311.33 Str &amp; Improvements-BP3"/>
        <s v="311.34 Str &amp; Improvements-BP4"/>
        <s v="311.40 Str &amp; Improvements-BBCM"/>
        <s v="311.41 Str &amp; Improvements-BB1"/>
        <s v="311.42 Str &amp; Improvements-BB2"/>
        <s v="311.43 Str &amp; Improvements-BB3"/>
        <s v="311.44 Str &amp; Improve-BB4 MAIN STT"/>
        <s v="311.45 Str &amp; Improvements-BB3&amp;4 FGD"/>
        <s v="311.46 Str &amp; Improve-BB1&amp;2 FGD"/>
        <s v="311.51 Str &amp; Improve-BB1 SCR"/>
        <s v="311.52 Str &amp; Improve-BB2 SCR"/>
        <s v="311.53 Str &amp; Improve-BB3 SCR"/>
        <s v="311.54 Str &amp; Improve-BB4 SCR"/>
        <s v="311.75 Str &amp; Improvements-BPC"/>
        <s v="311.78 Str &amp; Improvements-BP3"/>
        <s v="311.79 Str &amp; Improvements-BP4"/>
        <s v="312.30 Boiler Plant Eq-BPC"/>
        <s v="312.31 Boiler Plant Eq-BP1"/>
        <s v="312.32 Boiler Plant Eq-BP2"/>
        <s v="312.40 Boiler Plant Eq-BBCM"/>
        <s v="312.41 Boiler Plant Eq-BB1"/>
        <s v="312.42 Boiler Plant Eq-BB2"/>
        <s v="312.43 Boiler Plant Eq-BB3"/>
        <s v="312.44 Boiler Plant Eq-BB4 MAIN STT"/>
        <s v="312.45 Boiler Plant Eq-BB3&amp;4 FGD"/>
        <s v="312.46 Boiler Plant Eq-BB1&amp;2 FGD"/>
        <s v="312.47 Fuel Clause Big Bend"/>
        <s v="312.51 Boiler Plant Eq-BB1 SCR"/>
        <s v="312.52 Boiler Plant Eq-BB2 SCR"/>
        <s v="312.53 Boiler Plant Eq-BB3 SCR"/>
        <s v="312.54 Boiler Plant Eq-BB4 SCR"/>
        <s v="312.75 Boiler Plant Eq-BPC"/>
        <s v="314.30 Turbogenerator Units-BPC"/>
        <s v="314.31 Turbogenerator Units-BP1"/>
        <s v="314.32 Turbogenerator Units-BP2"/>
        <s v="314.33 Turbogenerator Units-BP3"/>
        <s v="314.34 Turbogenerator Units-BP4"/>
        <s v="314.40 Turbogenerator Units-BBCM"/>
        <s v="314.41 Turbogenerator Units-BB1"/>
        <s v="314.42 Turbogenerator Units-BB2"/>
        <s v="314.43 Turbogenerator Units-BB3"/>
        <s v="314.44 Turbogen Units-BB4 MAIN STT"/>
        <s v="315.30 Accessory Electric Eq-BPC"/>
        <s v="315.31 Accessory Electric Eq-BP1"/>
        <s v="315.32 Accessory Electric Eq-BP2"/>
        <s v="315.33 Accessory Electric Eq-BP3"/>
        <s v="315.34 Accessory Electric Eq-BP4"/>
        <s v="315.40 Accessory Electric Eq-BBCM"/>
        <s v="315.41 Accessory Electric Eq-BB1"/>
        <s v="315.42 Accessory Electric Eq-BB2"/>
        <s v="315.43 Accessory Electric Eq-BB3"/>
        <s v="315.44 Access Elect Eq-BB4 MAIN STT"/>
        <s v="315.45 Accessory Elect Eq-BB3&amp;4 FGD"/>
        <s v="315.46 Accessory Elect Eq-BB1&amp;2 FGD"/>
        <s v="315.51 Accessory Elect Eq-BB1 SCR"/>
        <s v="315.52 Accessory Elect Eq-BB2 SCR"/>
        <s v="315.53 Accessory Elect Eq-BB3 SCR"/>
        <s v="315.54 Accessory Elect Eq-BB4 SCR"/>
        <s v="316.01 Misc Power Plant Equip"/>
        <s v="316.17 Tools Misc Supply 7yr"/>
        <s v="316.30 Misc Power Plant Eq-BPC"/>
        <s v="316.31 Misc Power Plant Eq-BP1"/>
        <s v="316.32 Misc Power Plant Eq-BP2"/>
        <s v="316.33 Misc Power Plant Eq-BP3"/>
        <s v="316.34 Misc Power Plant Eq-BP4"/>
        <s v="316.40 Misc Power Plant Eq-BBCM"/>
        <s v="316.41 Misc Power Plant Eq-BB1"/>
        <s v="316.42 Misc Power Plant Eq-BB2"/>
        <s v="316.43 Misc Power Plant Eq-BB3"/>
        <s v="316.44 Misc Pwr Plt Eq-BB 4 MAIN ST"/>
        <s v="316.45 Misc Power Plant Eq-BB3&amp;4FGD"/>
        <s v="316.46 Misc Power Plt Eq-BB1&amp;2 FGD"/>
        <s v="316.47 Tools Big Bend 7yr"/>
        <s v="316.51 Misc Power Plt Eq-BB1 SCR"/>
        <s v="316.52 Misc Power Plt Eq-BB2 SCR"/>
        <s v="316.53 Misc Power Plt Eq-BB3 SCR"/>
        <s v="316.54 Misc Power Plt Eq-BB4 SCR"/>
        <s v="317.00 ARO Costs-Steam"/>
        <s v="340.28 Land &amp; Land Rights-Phillips"/>
        <s v="340.30 Land &amp; Land Rights-BPC"/>
        <s v="340.42 Land &amp; Land Rights-BBCT1&amp;3"/>
        <s v="340.81 Land &amp; Land Rights-Polk U1"/>
        <s v="340.99 Land &amp; Land Rights-Solar"/>
        <s v="341.20 Str and Improvements-MDAFB"/>
        <s v="341.28 Str and Improve-Phillips"/>
        <s v="341.30 Str and Improvements-BPC"/>
        <s v="341.31 Str and Improvements-BP1"/>
        <s v="341.32 Str and Improvements-BP2"/>
        <s v="341.33 Str and Improvements-BP3"/>
        <s v="341.34 Str and Improvements-BP4"/>
        <s v="341.35 Str and Improvements-BP5"/>
        <s v="341.36 Str and Improvements-BP6"/>
        <s v="341.41 Str and Improvements-BBCT1"/>
        <s v="341.42 Str and Improvements-BBCT2&amp;3"/>
        <s v="341.43 Str and Improvements-BBCCST1"/>
        <s v="341.44 Str and Improvements-BBCT4"/>
        <s v="341.45 Str and Improvements-BBCT5"/>
        <s v="341.46 Str and Improvements-BBCT6"/>
        <s v="341.80 Str and Improve-Polk Comm"/>
        <s v="341.81 Str and Improvements-Polk U1"/>
        <s v="341.82 Str and Improvements-Polk U2"/>
        <s v="341.83 Str and Improvements-Polk U3"/>
        <s v="341.84 Str and Improvements-Polk U4"/>
        <s v="341.85 Str and Improvements-Polk U5"/>
        <s v="341.86 Str and Improvements-PKCCST"/>
        <s v="341.98 Str and Improvements-DCMG"/>
        <s v="341.99 Str and Improvements-Solar"/>
        <s v="342.20 Fuel Holders,Prod Acc-MDAFB"/>
        <s v="342.28 FuelHolders,ProdAcc-Phillips"/>
        <s v="342.30 Fuel Holders,Prod Acc-BPC"/>
        <s v="342.31 Fuel Holders,Prod Acc-BP1"/>
        <s v="342.32 Fuel Holders,Prod Acc-BP2"/>
        <s v="342.33 Fuel Holders,Prod Acc-BP3"/>
        <s v="342.34 Fuel Holders,Prod Acc-BP4"/>
        <s v="342.35 Fuel Holders,Prod Acc-BP5"/>
        <s v="342.36 Fuel Holders,Prod Acc-BP6"/>
        <s v="342.41 Fuel Holders,Prod Acc-BBCT1"/>
        <s v="342.42 Fuel Holders,ProdAcc-BBCT2&amp;3"/>
        <s v="342.43 Fuel Holders,ProdAcc-BBCCST1"/>
        <s v="342.44 Fuel Holders,Prod Acc-BBCT4"/>
        <s v="342.45 Fuel Holders,Prod Acc-BBCT5"/>
        <s v="342.46 Fuel Holders,Prod Acc-BBCT6"/>
        <s v="342.80 Fuel Holders,Prod Acc-Polk C"/>
        <s v="342.81 Fuel Holders,Prod Acc-Polk 1"/>
        <s v="342.82 Fuel Holders,Prod Acc-Polk 2"/>
        <s v="342.83 Fuel Holders,Prod Acc-Polk 3"/>
        <s v="342.84 Fuel Holders,Prod Acc-Polk 4"/>
        <s v="342.85 Fuel Holders,Prod Acc-Polk 5"/>
        <s v="342.86 Fuel Holders,Prod Acc-PKCCST"/>
        <s v="342.87 Fuel Clause Polk 1"/>
        <s v="343.20 Prime Movers-MDAFB"/>
        <s v="343.28 Prime Movers-Phillips"/>
        <s v="343.30 Prime Movers-BPC"/>
        <s v="343.31 Prime Movers-BP1"/>
        <s v="343.32 Prime Movers-BP2"/>
        <s v="343.33 Prime Movers-BP3"/>
        <s v="343.34 Prime Movers-BP4"/>
        <s v="343.35 Prime Movers-BP5"/>
        <s v="343.36 Prime Movers-BP6"/>
        <s v="343.41 Prime Movers-BBCT1"/>
        <s v="343.42 Prime Movers-BBCT2&amp;3"/>
        <s v="343.43 Prime Movers-BBCCST1"/>
        <s v="343.44 Prime Movers-BBCT4"/>
        <s v="343.45 Prime Movers-BBCT5"/>
        <s v="343.46 Prime Movers-BBCT6"/>
        <s v="343.52 Prime Movers-Gannon Dismantl"/>
        <s v="343.80 Prime Movers-Polk Common"/>
        <s v="343.81 Prime Movers-Polk U1"/>
        <s v="343.82 Prime Movers-Polk U2"/>
        <s v="343.83 Prime Movers-Polk U3"/>
        <s v="343.84 Prime Movers-Polk U4"/>
        <s v="343.85 Prime Movers-Polk U5"/>
        <s v="343.86 Prime Movers-PKCCST"/>
        <s v="343.90 Prime Movers-Tampa Biosolids"/>
        <s v="343.98 Prime Movers-DCMG"/>
        <s v="343.99 Prime Movers-Solar"/>
        <s v="345.20 Accessory Electric Eq-MDAFB"/>
        <s v="345.28 Accessory Elect Eq-Phillips"/>
        <s v="345.30 Accessory Electric Eq-BPC"/>
        <s v="345.31 Accessory Electric Eq-BP1"/>
        <s v="345.32 Accessory Electric Eq-BP2"/>
        <s v="345.33 Accessory Electric Eq-BP3"/>
        <s v="345.34 Accessory Electric Eq-BP4"/>
        <s v="345.35 Accessory Electric Eq-BP5"/>
        <s v="345.36 Accessory Electric Eq-BP6"/>
        <s v="345.41 Accessory Electric Eq-BBCT1"/>
        <s v="345.42 Accessory Elect Eq-BBCT2&amp;3"/>
        <s v="345.43 Accessory ElectricEq-BBCCST1"/>
        <s v="345.44 Accessory Electric Eq-BBCT4"/>
        <s v="345.45 Accessory Electric Eq-BBCT5"/>
        <s v="345.46 Accessory Electric Eq-BBCT6"/>
        <s v="345.80 Accessory Elect Eq-Polk Comm"/>
        <s v="345.81 Accessory Elect Eq-Polk U1"/>
        <s v="345.82 Accessory Elect Eq-Polk U2"/>
        <s v="345.83 Accessory Elect Eq-Polk U3"/>
        <s v="345.84 Accessory Elect Eq-Polk U4"/>
        <s v="345.85 Accessory Elect Eq-Polk U5"/>
        <s v="345.86 Accessory Elect Eq-PKCCST"/>
        <s v="345.98 Accessory Electric Eq-DCMG"/>
        <s v="345.99 Accessory Elect Eq-Solar"/>
        <s v="346.20 Misc Power Plant Eq-MDAFB"/>
        <s v="346.28 Misc Power Plant Eq-Phillips"/>
        <s v="346.30 Misc Power Plant Eq-BPC"/>
        <s v="346.31 Misc Power Plant Eq-BP1"/>
        <s v="346.32 Misc Power Plant Eq-BP2"/>
        <s v="346.33 Misc Power Plant Eq-BP3"/>
        <s v="346.34 Misc Power Plant Eq-BP4"/>
        <s v="346.35 Misc Power Plant Eq-BP5"/>
        <s v="346.36 Misc Power Plant Eq-BP6"/>
        <s v="346.37 Tools Bayside 7yr"/>
        <s v="346.41 Misc Power Plant Eq-BBCT1"/>
        <s v="346.43 Misc Power Plant Eq-BBCCST1"/>
        <s v="346.44 Misc Power Plant Eq-BBCT4"/>
        <s v="346.45 Misc Power Plant Eq-BBCT5"/>
        <s v="346.46 Misc Power Plant Eq-BBCT6"/>
        <s v="346.80 Misc Power Plt Eq-Polk Comm"/>
        <s v="346.81 Misc Power Plant Eq-Polk U1"/>
        <s v="346.82 Misc Power Plant Eq-Polk U2"/>
        <s v="346.83 Misc Power Plant Eq-Polk U3"/>
        <s v="346.84 Misc Power Plant Eq-Polk U4"/>
        <s v="346.85 Misc Power Plant Eq-Polk U5"/>
        <s v="346.86 Misc Power Plant Eq-PKCCST"/>
        <s v="346.87 Tools Polk 7yr"/>
        <s v="347.00 ARO Costs-Other"/>
        <s v="343.00 Unapproved Distributed Gen 30yr"/>
        <s v="348.00 Unapproved Energy Storage 10yr"/>
        <s v="348.20 Energy Storage Battery-MDAFB"/>
        <s v="348.98 Energy Storage Battery-DCMG"/>
        <s v="348.99 Energy Storage Battery Equip"/>
        <s v="350.00 Land"/>
        <s v="350.01 Land Rights"/>
        <s v="351.00 Energy Storage Battery Equip"/>
        <s v="352.00 STR and Improvements"/>
        <s v="353.00 Station Equipment"/>
        <s v="354.00 Towers &amp; Fixtures"/>
        <s v="355.00 Poles and Fixtures"/>
        <s v="356.00 OH Cond and Devices"/>
        <s v="356.01 Clearing Rights of Way"/>
        <s v="357.00 Underground Conduit"/>
        <s v="358.00 UG Conductors &amp; Devices"/>
        <s v="359.00 Roads and Trails"/>
        <s v="359.10 ARO Costs-Transmission"/>
        <s v="360.00 Land"/>
        <s v="361.00 Structures &amp; Improvements"/>
        <s v="362.00 Station Equipment"/>
        <s v="363.00 Energy Storage Battery Equip"/>
        <s v="364.00 Poles, Towers &amp; Fixtures"/>
        <s v="365.00 OH Conductors &amp; Devices"/>
        <s v="366.00 UG Conduit &amp; Others"/>
        <s v="367.00 UG Conductors &amp; Devices"/>
        <s v="368.00 Line Transformers OH,UG,Net"/>
        <s v="369.00 Services - OH"/>
        <s v="369.02 Services - UG"/>
        <s v="370.00 Meters - Analog &amp; AMR"/>
        <s v="370.01 Meters - AMI"/>
        <s v="370.10 EV Charging Stations"/>
        <s v="371.01 Unapproved Placeholder 10yr"/>
        <s v="371.02 Unapproved Placeholder 15yr"/>
        <s v="371.03 Unapproved Placeholder 30yr"/>
        <s v="373.00 Street Light &amp; Signal Sys"/>
        <s v="373.02 LS2 Lighting"/>
        <s v="374.00 ARO Costs-Distribution"/>
        <s v="389.00 Land &amp; Land Rights"/>
        <s v="390.00 Structures &amp; Improvements"/>
        <s v="391.01 Office Fur, Fixt &amp; Equip 7yr"/>
        <s v="391.02 Computer &amp; Perph Equip 4yr"/>
        <s v="391.03 Data Handling Equip 7yr"/>
        <s v="391.04 Computer Hardw-Mainframe 5yr"/>
        <s v="392.01 Trans Equipment - Invalid"/>
        <s v="392.02 ED Trans Equip - L Vehicle"/>
        <s v="392.03 ED Trans Equip - H Vehicle"/>
        <s v="392.04 ED Trans Equip - M Vehicle"/>
        <s v="392.12 ES Trans Equip - L Vehicle"/>
        <s v="392.13 ES Trans Equip - H Vehicle"/>
        <s v="392.14 ES Trans Equip - M Vehicle"/>
        <s v="393.00 Stores Equipment 7yr"/>
        <s v="394.00 Tool Shop &amp; Garage Equip 7yr"/>
        <s v="394.01 ECCR Solar Car Port 5yr"/>
        <s v="394.03 Tool Vehicles 7yr - Invalid"/>
        <s v="395.00 Laboratory Equipment 7yr"/>
        <s v="396.00 Power Operated Equipment 7yr"/>
        <s v="397.00 Communication Equipment 7yr"/>
        <s v="397.25 Fiber Optic"/>
        <s v="398.00 Miscellaneous Equipment 7yr"/>
        <s v="399.10 ARO Costs-General"/>
      </sharedItems>
    </cacheField>
    <cacheField name="202301" numFmtId="165">
      <sharedItems containsSemiMixedTypes="0" containsString="0" containsNumber="1" minValue="0" maxValue="3195565.8600000003"/>
    </cacheField>
    <cacheField name="202302" numFmtId="165">
      <sharedItems containsSemiMixedTypes="0" containsString="0" containsNumber="1" minValue="0" maxValue="3204137.15"/>
    </cacheField>
    <cacheField name="202303" numFmtId="165">
      <sharedItems containsSemiMixedTypes="0" containsString="0" containsNumber="1" minValue="0" maxValue="3219421.4899999998"/>
    </cacheField>
    <cacheField name="202304" numFmtId="165">
      <sharedItems containsSemiMixedTypes="0" containsString="0" containsNumber="1" minValue="0" maxValue="3275475.8499999996"/>
    </cacheField>
    <cacheField name="202305" numFmtId="165">
      <sharedItems containsSemiMixedTypes="0" containsString="0" containsNumber="1" minValue="0" maxValue="3286526.76"/>
    </cacheField>
    <cacheField name="202306" numFmtId="165">
      <sharedItems containsSemiMixedTypes="0" containsString="0" containsNumber="1" minValue="0" maxValue="3296886.5599999996"/>
    </cacheField>
    <cacheField name="202307" numFmtId="165">
      <sharedItems containsSemiMixedTypes="0" containsString="0" containsNumber="1" minValue="0" maxValue="3340468.67"/>
    </cacheField>
    <cacheField name="202308" numFmtId="165">
      <sharedItems containsSemiMixedTypes="0" containsString="0" containsNumber="1" minValue="0" maxValue="3344690.55"/>
    </cacheField>
    <cacheField name="202309" numFmtId="165">
      <sharedItems containsSemiMixedTypes="0" containsString="0" containsNumber="1" minValue="0" maxValue="3389167.2800000003"/>
    </cacheField>
    <cacheField name="202310" numFmtId="165">
      <sharedItems containsSemiMixedTypes="0" containsString="0" containsNumber="1" minValue="0" maxValue="3440272.4"/>
    </cacheField>
    <cacheField name="202311" numFmtId="165">
      <sharedItems containsSemiMixedTypes="0" containsString="0" containsNumber="1" minValue="0" maxValue="3471573.42"/>
    </cacheField>
    <cacheField name="202312" numFmtId="165">
      <sharedItems containsSemiMixedTypes="0" containsString="0" containsNumber="1" minValue="-1405991.97" maxValue="3500757.0300000003"/>
    </cacheField>
    <cacheField name="202401" numFmtId="165">
      <sharedItems containsSemiMixedTypes="0" containsString="0" containsNumber="1" minValue="0" maxValue="3538971.69"/>
    </cacheField>
    <cacheField name="202402" numFmtId="165">
      <sharedItems containsSemiMixedTypes="0" containsString="0" containsNumber="1" minValue="0" maxValue="3560247.53"/>
    </cacheField>
    <cacheField name="202403" numFmtId="165">
      <sharedItems containsSemiMixedTypes="0" containsString="0" containsNumber="1" minValue="0" maxValue="3594083.29"/>
    </cacheField>
    <cacheField name="202404" numFmtId="165">
      <sharedItems containsSemiMixedTypes="0" containsString="0" containsNumber="1" minValue="0" maxValue="3627150.74"/>
    </cacheField>
    <cacheField name="202405" numFmtId="165">
      <sharedItems containsSemiMixedTypes="0" containsString="0" containsNumber="1" minValue="0" maxValue="3642123.84"/>
    </cacheField>
    <cacheField name="202406" numFmtId="165">
      <sharedItems containsSemiMixedTypes="0" containsString="0" containsNumber="1" minValue="0" maxValue="3663096.53"/>
    </cacheField>
    <cacheField name="202407" numFmtId="165">
      <sharedItems containsSemiMixedTypes="0" containsString="0" containsNumber="1" minValue="0" maxValue="3690079.59"/>
    </cacheField>
    <cacheField name="202408" numFmtId="165">
      <sharedItems containsSemiMixedTypes="0" containsString="0" containsNumber="1" minValue="0" maxValue="3704977.47"/>
    </cacheField>
    <cacheField name="202409" numFmtId="165">
      <sharedItems containsSemiMixedTypes="0" containsString="0" containsNumber="1" minValue="0" maxValue="3720425.77"/>
    </cacheField>
    <cacheField name="202410" numFmtId="165">
      <sharedItems containsSemiMixedTypes="0" containsString="0" containsNumber="1" minValue="0" maxValue="3733407.04"/>
    </cacheField>
    <cacheField name="202411" numFmtId="165">
      <sharedItems containsSemiMixedTypes="0" containsString="0" containsNumber="1" minValue="0" maxValue="3746887.67"/>
    </cacheField>
    <cacheField name="202412" numFmtId="165">
      <sharedItems containsSemiMixedTypes="0" containsString="0" containsNumber="1" minValue="0" maxValue="3759068.1"/>
    </cacheField>
    <cacheField name="202501" numFmtId="165">
      <sharedItems containsSemiMixedTypes="0" containsString="0" containsNumber="1" minValue="0" maxValue="3308377.39"/>
    </cacheField>
    <cacheField name="202502" numFmtId="165">
      <sharedItems containsSemiMixedTypes="0" containsString="0" containsNumber="1" minValue="0" maxValue="3319348.71"/>
    </cacheField>
    <cacheField name="202503" numFmtId="165">
      <sharedItems containsSemiMixedTypes="0" containsString="0" containsNumber="1" minValue="0" maxValue="3329469.41"/>
    </cacheField>
    <cacheField name="202504" numFmtId="165">
      <sharedItems containsSemiMixedTypes="0" containsString="0" containsNumber="1" minValue="0" maxValue="3343598.43"/>
    </cacheField>
    <cacheField name="202505" numFmtId="165">
      <sharedItems containsSemiMixedTypes="0" containsString="0" containsNumber="1" minValue="0" maxValue="3355915.96"/>
    </cacheField>
    <cacheField name="202506" numFmtId="165">
      <sharedItems containsSemiMixedTypes="0" containsString="0" containsNumber="1" minValue="0" maxValue="3374475.55"/>
    </cacheField>
    <cacheField name="202507" numFmtId="165">
      <sharedItems containsSemiMixedTypes="0" containsString="0" containsNumber="1" minValue="0" maxValue="3407128.1"/>
    </cacheField>
    <cacheField name="202508" numFmtId="165">
      <sharedItems containsSemiMixedTypes="0" containsString="0" containsNumber="1" minValue="0" maxValue="3420727.67"/>
    </cacheField>
    <cacheField name="202509" numFmtId="165">
      <sharedItems containsSemiMixedTypes="0" containsString="0" containsNumber="1" minValue="0" maxValue="3433460.68"/>
    </cacheField>
    <cacheField name="202510" numFmtId="165">
      <sharedItems containsSemiMixedTypes="0" containsString="0" containsNumber="1" minValue="0" maxValue="3451262.84"/>
    </cacheField>
    <cacheField name="202511" numFmtId="165">
      <sharedItems containsSemiMixedTypes="0" containsString="0" containsNumber="1" minValue="0" maxValue="3556274.32"/>
    </cacheField>
    <cacheField name="202512" numFmtId="165">
      <sharedItems containsSemiMixedTypes="0" containsString="0" containsNumber="1" minValue="0" maxValue="3570568.57"/>
    </cacheField>
    <cacheField name="202601" numFmtId="165">
      <sharedItems containsSemiMixedTypes="0" containsString="0" containsNumber="1" minValue="0" maxValue="3666333.39"/>
    </cacheField>
    <cacheField name="202602" numFmtId="165">
      <sharedItems containsSemiMixedTypes="0" containsString="0" containsNumber="1" minValue="0" maxValue="1453532.67"/>
    </cacheField>
    <cacheField name="202603" numFmtId="165">
      <sharedItems containsSemiMixedTypes="0" containsString="0" containsNumber="1" minValue="0" maxValue="1453532.67"/>
    </cacheField>
    <cacheField name="202604" numFmtId="165">
      <sharedItems containsSemiMixedTypes="0" containsString="0" containsNumber="1" minValue="0" maxValue="1453532.67"/>
    </cacheField>
    <cacheField name="202605" numFmtId="165">
      <sharedItems containsSemiMixedTypes="0" containsString="0" containsNumber="1" minValue="0" maxValue="1453532.67"/>
    </cacheField>
    <cacheField name="202606" numFmtId="165">
      <sharedItems containsSemiMixedTypes="0" containsString="0" containsNumber="1" minValue="0" maxValue="1453532.67"/>
    </cacheField>
    <cacheField name="202607" numFmtId="165">
      <sharedItems containsSemiMixedTypes="0" containsString="0" containsNumber="1" minValue="0" maxValue="1453532.67"/>
    </cacheField>
    <cacheField name="202608" numFmtId="165">
      <sharedItems containsSemiMixedTypes="0" containsString="0" containsNumber="1" minValue="0" maxValue="1453532.67"/>
    </cacheField>
    <cacheField name="202609" numFmtId="165">
      <sharedItems containsSemiMixedTypes="0" containsString="0" containsNumber="1" minValue="0" maxValue="1453532.67"/>
    </cacheField>
    <cacheField name="202610" numFmtId="165">
      <sharedItems containsSemiMixedTypes="0" containsString="0" containsNumber="1" minValue="0" maxValue="1453532.67"/>
    </cacheField>
    <cacheField name="202611" numFmtId="165">
      <sharedItems containsSemiMixedTypes="0" containsString="0" containsNumber="1" minValue="0" maxValue="1453532.67"/>
    </cacheField>
    <cacheField name="202612" numFmtId="165">
      <sharedItems containsSemiMixedTypes="0" containsString="0" containsNumber="1" minValue="0" maxValue="1453532.67"/>
    </cacheField>
    <cacheField name="202701" numFmtId="165">
      <sharedItems containsSemiMixedTypes="0" containsString="0" containsNumber="1" minValue="0" maxValue="1453532.67"/>
    </cacheField>
    <cacheField name="202702" numFmtId="165">
      <sharedItems containsSemiMixedTypes="0" containsString="0" containsNumber="1" minValue="0" maxValue="1453532.67"/>
    </cacheField>
    <cacheField name="202703" numFmtId="165">
      <sharedItems containsSemiMixedTypes="0" containsString="0" containsNumber="1" minValue="0" maxValue="1453532.67"/>
    </cacheField>
    <cacheField name="202704" numFmtId="165">
      <sharedItems containsSemiMixedTypes="0" containsString="0" containsNumber="1" minValue="0" maxValue="1453532.67"/>
    </cacheField>
    <cacheField name="202705" numFmtId="165">
      <sharedItems containsSemiMixedTypes="0" containsString="0" containsNumber="1" minValue="0" maxValue="1453532.67"/>
    </cacheField>
    <cacheField name="202706" numFmtId="165">
      <sharedItems containsSemiMixedTypes="0" containsString="0" containsNumber="1" minValue="0" maxValue="1453532.67"/>
    </cacheField>
    <cacheField name="202707" numFmtId="165">
      <sharedItems containsSemiMixedTypes="0" containsString="0" containsNumber="1" minValue="0" maxValue="1453532.67"/>
    </cacheField>
    <cacheField name="202708" numFmtId="165">
      <sharedItems containsSemiMixedTypes="0" containsString="0" containsNumber="1" minValue="0" maxValue="1453532.67"/>
    </cacheField>
    <cacheField name="202709" numFmtId="165">
      <sharedItems containsSemiMixedTypes="0" containsString="0" containsNumber="1" minValue="0" maxValue="1453532.67"/>
    </cacheField>
    <cacheField name="202710" numFmtId="165">
      <sharedItems containsSemiMixedTypes="0" containsString="0" containsNumber="1" minValue="0" maxValue="1453532.67"/>
    </cacheField>
    <cacheField name="202711" numFmtId="165">
      <sharedItems containsSemiMixedTypes="0" containsString="0" containsNumber="1" minValue="0" maxValue="1453532.67"/>
    </cacheField>
    <cacheField name="202712" numFmtId="165">
      <sharedItems containsSemiMixedTypes="0" containsString="0" containsNumber="1" minValue="0" maxValue="1453532.67"/>
    </cacheField>
    <cacheField name="202801" numFmtId="165">
      <sharedItems containsSemiMixedTypes="0" containsString="0" containsNumber="1" minValue="0" maxValue="1453532.67"/>
    </cacheField>
    <cacheField name="202802" numFmtId="165">
      <sharedItems containsSemiMixedTypes="0" containsString="0" containsNumber="1" minValue="0" maxValue="1453532.67"/>
    </cacheField>
    <cacheField name="202803" numFmtId="165">
      <sharedItems containsSemiMixedTypes="0" containsString="0" containsNumber="1" minValue="0" maxValue="1453532.67"/>
    </cacheField>
    <cacheField name="202804" numFmtId="165">
      <sharedItems containsSemiMixedTypes="0" containsString="0" containsNumber="1" minValue="0" maxValue="1453532.67"/>
    </cacheField>
    <cacheField name="202805" numFmtId="165">
      <sharedItems containsSemiMixedTypes="0" containsString="0" containsNumber="1" minValue="0" maxValue="1453532.67"/>
    </cacheField>
    <cacheField name="202806" numFmtId="165">
      <sharedItems containsSemiMixedTypes="0" containsString="0" containsNumber="1" minValue="0" maxValue="1453532.67"/>
    </cacheField>
    <cacheField name="202807" numFmtId="165">
      <sharedItems containsSemiMixedTypes="0" containsString="0" containsNumber="1" minValue="0" maxValue="1453532.67"/>
    </cacheField>
    <cacheField name="202808" numFmtId="165">
      <sharedItems containsSemiMixedTypes="0" containsString="0" containsNumber="1" minValue="0" maxValue="1453532.67"/>
    </cacheField>
    <cacheField name="202809" numFmtId="165">
      <sharedItems containsSemiMixedTypes="0" containsString="0" containsNumber="1" minValue="0" maxValue="1453532.67"/>
    </cacheField>
    <cacheField name="202810" numFmtId="165">
      <sharedItems containsSemiMixedTypes="0" containsString="0" containsNumber="1" minValue="0" maxValue="1453532.67"/>
    </cacheField>
    <cacheField name="202811" numFmtId="165">
      <sharedItems containsSemiMixedTypes="0" containsString="0" containsNumber="1" minValue="0" maxValue="1453532.67"/>
    </cacheField>
    <cacheField name="202812" numFmtId="165">
      <sharedItems containsSemiMixedTypes="0" containsString="0" containsNumber="1" minValue="0" maxValue="1453532.67"/>
    </cacheField>
    <cacheField name="2023 Activity" numFmtId="165">
      <sharedItems containsSemiMixedTypes="0" containsString="0" containsNumber="1" minValue="-339964.66" maxValue="39964943.020000003"/>
    </cacheField>
    <cacheField name="2024 Activity" numFmtId="165">
      <sharedItems containsSemiMixedTypes="0" containsString="0" containsNumber="1" minValue="0" maxValue="43980519.259999998"/>
    </cacheField>
    <cacheField name="2025 Activity" numFmtId="165">
      <sharedItems containsSemiMixedTypes="0" containsString="0" containsNumber="1" minValue="0" maxValue="40688717.689999998"/>
    </cacheField>
    <cacheField name="2026 Activity" numFmtId="165">
      <sharedItems containsSemiMixedTypes="0" containsString="0" containsNumber="1" minValue="0" maxValue="17442392.039999999"/>
    </cacheField>
    <cacheField name="2027 Activity" numFmtId="165">
      <sharedItems containsSemiMixedTypes="0" containsString="0" containsNumber="1" minValue="0" maxValue="17442392.039999999"/>
    </cacheField>
    <cacheField name="2028 Activity" numFmtId="165">
      <sharedItems containsSemiMixedTypes="0" containsString="0" containsNumber="1" minValue="0" maxValue="17442392.039999999"/>
    </cacheField>
    <cacheField name="Function" numFmtId="0">
      <sharedItems count="14">
        <s v="PHFFU"/>
        <s v="DISMANTLEMENT"/>
        <s v="ACQ ADJ"/>
        <s v="PROD DEMO"/>
        <s v="NON UTILITY"/>
        <s v="INTANGIBLE"/>
        <s v="ARO"/>
        <s v="LAND"/>
        <s v="PROD STEAM"/>
        <s v="AMORT"/>
        <s v="PROD OTHER"/>
        <s v="TRANSMISSION"/>
        <s v="DISTRIBUTION"/>
        <s v="GENERAL"/>
      </sharedItems>
    </cacheField>
    <cacheField name="Asset GL" numFmtId="0">
      <sharedItems containsMixedTypes="1" containsNumber="1" containsInteger="1" minValue="105" maxValue="121" count="4">
        <n v="105"/>
        <s v="101/106"/>
        <n v="114"/>
        <n v="121"/>
      </sharedItems>
    </cacheField>
    <cacheField name="Reserve GL" numFmtId="0">
      <sharedItems containsSemiMixedTypes="0" containsString="0" containsNumber="1" containsInteger="1" minValue="105" maxValue="122" count="5">
        <n v="105"/>
        <n v="108"/>
        <n v="115"/>
        <n v="122"/>
        <n v="111"/>
      </sharedItems>
    </cacheField>
    <cacheField name="Exp GL" numFmtId="0">
      <sharedItems containsMixedTypes="1" containsNumber="1" containsInteger="1" minValue="403" maxValue="425" count="9">
        <s v="PHFFU"/>
        <n v="403"/>
        <n v="406"/>
        <n v="425"/>
        <n v="416"/>
        <n v="404"/>
        <s v="ARO Def 182"/>
        <s v="LAND"/>
        <s v="Fleet Clear"/>
      </sharedItems>
    </cacheField>
    <cacheField name="DG Rollup 1" numFmtId="0">
      <sharedItems count="56">
        <s v="PHFFU"/>
        <s v="DISMANTLEMENT"/>
        <s v="ACQ ADJ"/>
        <s v="DEMO"/>
        <s v="NON UTILITY"/>
        <s v="INTANGIBLE"/>
        <s v="ARO"/>
        <s v="LAND"/>
        <s v="BIG BEND"/>
        <s v="BAYSIDE"/>
        <s v="AMORT"/>
        <s v="MACDILL AFB"/>
        <s v="PHILLIPS"/>
        <s v="POLK"/>
        <s v="DC MICROGRID"/>
        <s v="SOLAR"/>
        <s v="COT"/>
        <s v="PROD OTHER"/>
        <s v="TRANSMISSION"/>
        <s v="DISTRIBUTION"/>
        <s v="GENERAL"/>
        <s v="INACTIVE ACCOUNT" u="1"/>
        <s v="DC MICRO GRID" u="1"/>
        <s v="IP SOFTWARE" u="1"/>
        <s v="T&amp;D LAND" u="1"/>
        <s v="GENERAL LAND" u="1"/>
        <s v="NON UTILITY ZAPCAP" u="1"/>
        <s v="NON UTILITY LS2" u="1"/>
        <s v="ACQ ADJ ATL" u="1"/>
        <s v="ACQ ADJ BTL" u="1"/>
        <s v="GP STRUCTURES" u="1"/>
        <s v="GP FURNITURE" u="1"/>
        <s v="GP PC SERVERS" u="1"/>
        <s v="GP ED VEHICLES" u="1"/>
        <s v="GP ES VEHICLES" u="1"/>
        <s v="GP STORES EQUIP" u="1"/>
        <s v="GP GARAGE TOOLS" u="1"/>
        <s v="GP ECCR CAR PORT" u="1"/>
        <s v="GP LAB EQUIP" u="1"/>
        <s v="GP POWER EQUIP" u="1"/>
        <s v="GP COMMS EQUIP" u="1"/>
        <s v="GP FIBER OPTICS" u="1"/>
        <s v="GP MISC EQUIP" u="1"/>
        <s v="T&amp;D ROW" u="1"/>
        <s v="T&amp;D SUBS" u="1"/>
        <s v="T&amp;D TOWERS" u="1"/>
        <s v="T&amp;D POLES" u="1"/>
        <s v="T&amp;D OH LINES" u="1"/>
        <s v="T&amp;D UG LINES" u="1"/>
        <s v="T&amp;D OH SVC" u="1"/>
        <s v="T&amp;D UG SVC" u="1"/>
        <s v="T&amp;D METERS AMR" u="1"/>
        <s v="T&amp;D METERS AMI" u="1"/>
        <s v="T&amp;D METERS EV" u="1"/>
        <s v="T&amp;D LS1" u="1"/>
        <s v="T&amp;D LS2" u="1"/>
      </sharedItems>
    </cacheField>
    <cacheField name="DG Rollup 2" numFmtId="0">
      <sharedItems count="86">
        <s v="PHFFU"/>
        <s v="DISMANTLEMENT"/>
        <s v="ACQ ADJ"/>
        <s v="INACTIVE ACCOUNT"/>
        <s v="NON UTILITY"/>
        <s v="INTANGIBLE"/>
        <s v="ARO"/>
        <s v="LAND"/>
        <s v="BIG BEND COMMON"/>
        <s v="BIG BEND UNIT 1"/>
        <s v="BIG BEND UNIT 2"/>
        <s v="BIG BEND UNIT 3"/>
        <s v="BIG BEND UNIT 4"/>
        <s v="BIG BEND UNIT 1 &amp; 2 FGD"/>
        <s v="BIG BEND UNIT 1 SCR"/>
        <s v="BIG BEND UNIT 2 SCR"/>
        <s v="BIG BEND UNIT 3 SCR"/>
        <s v="AMORT"/>
        <s v="MACDILL AFB"/>
        <s v="BAYSIDE COMMON"/>
        <s v="BAYSIDE UNIT 1"/>
        <s v="BAYSIDE UNIT 2"/>
        <s v="BAYSIDE CT 3"/>
        <s v="BAYSIDE CT 4"/>
        <s v="BAYSIDE CT 5"/>
        <s v="BAYSIDE CT 6"/>
        <s v="BIG BEND NEW STEAM TURBINE 1"/>
        <s v="BIG BEND CT 4"/>
        <s v="BIG BEND CT 5 "/>
        <s v="BIG BEND CT 6"/>
        <s v="POLK COMMON"/>
        <s v="POLK UNIT 1"/>
        <s v="POLK UNIT 2"/>
        <s v="POLK UNIT 3"/>
        <s v="POLK UNIT 4"/>
        <s v="POLK UNIT 5"/>
        <s v="POLK CCST (2-5)"/>
        <s v="DC MICRO GRID"/>
        <s v="SOLAR SITES"/>
        <s v="PROD OTHER"/>
        <s v="TRANSMISSION"/>
        <s v="DISTRIBUTION"/>
        <s v="GENERAL"/>
        <s v="DEMO" u="1"/>
        <s v="IP SOFTWARE" u="1"/>
        <s v="BIG BEND LAND" u="1"/>
        <s v="BAYSIDE LAND" u="1"/>
        <s v="POLK LAND" u="1"/>
        <s v="SOLAR LAND" u="1"/>
        <s v="T&amp;D LAND" u="1"/>
        <s v="GENERAL LAND" u="1"/>
        <s v="BIG BEND FUEL CLAUSE" u="1"/>
        <s v="BIG BEND TOOLS - AMORT" u="1"/>
        <s v="POLK 1 FUEL CLAUSE " u="1"/>
        <s v="BAYSIDE TOOLS - AMORT" u="1"/>
        <s v="POLK TOOLS - AMORT" u="1"/>
        <s v="NON UTILITY ZAPCAP" u="1"/>
        <s v="NON UTILITY LS2" u="1"/>
        <s v="ACQ ADJ ATL" u="1"/>
        <s v="ACQ ADJ BTL" u="1"/>
        <s v="GP STRUCTURES" u="1"/>
        <s v="GP FURNITURE" u="1"/>
        <s v="GP PC SERVERS" u="1"/>
        <s v="GP ED VEHICLES" u="1"/>
        <s v="GP ES VEHICLES" u="1"/>
        <s v="GP STORES EQUIP" u="1"/>
        <s v="GP GARAGE TOOLS" u="1"/>
        <s v="GP ECCR CAR PORT" u="1"/>
        <s v="GP LAB EQUIP" u="1"/>
        <s v="GP POWER EQUIP" u="1"/>
        <s v="GP COMMS EQUIP" u="1"/>
        <s v="GP FIBER OPTICS" u="1"/>
        <s v="GP MISC EQUIP" u="1"/>
        <s v="T&amp;D ROW" u="1"/>
        <s v="T&amp;D SUBS" u="1"/>
        <s v="T&amp;D TOWERS" u="1"/>
        <s v="T&amp;D POLES" u="1"/>
        <s v="T&amp;D OH LINES" u="1"/>
        <s v="T&amp;D UG LINES" u="1"/>
        <s v="T&amp;D OH SVC" u="1"/>
        <s v="T&amp;D UG SVC" u="1"/>
        <s v="T&amp;D METERS AMR" u="1"/>
        <s v="T&amp;D METERS AMI" u="1"/>
        <s v="T&amp;D METERS EV" u="1"/>
        <s v="T&amp;D LS1" u="1"/>
        <s v="T&amp;D LS2" u="1"/>
      </sharedItems>
    </cacheField>
    <cacheField name="Status" numFmtId="0">
      <sharedItems count="3">
        <s v="Valid"/>
        <s v="Invalid"/>
        <s v="XXX"/>
      </sharedItems>
    </cacheField>
    <cacheField name="FERC" numFmtId="0">
      <sharedItems count="55">
        <s v="105"/>
        <s v="108"/>
        <s v="114"/>
        <s v="121"/>
        <s v="303"/>
        <s v="310"/>
        <s v="311"/>
        <s v="312"/>
        <s v="314"/>
        <s v="315"/>
        <s v="316"/>
        <s v="317"/>
        <s v="340"/>
        <s v="341"/>
        <s v="342"/>
        <s v="343"/>
        <s v="345"/>
        <s v="346"/>
        <s v="347"/>
        <s v="XXX"/>
        <s v="348"/>
        <s v="350"/>
        <s v="351"/>
        <s v="352"/>
        <s v="353"/>
        <s v="354"/>
        <s v="355"/>
        <s v="356"/>
        <s v="357"/>
        <s v="358"/>
        <s v="359"/>
        <s v="360"/>
        <s v="361"/>
        <s v="362"/>
        <s v="363"/>
        <s v="364"/>
        <s v="365"/>
        <s v="366"/>
        <s v="367"/>
        <s v="368"/>
        <s v="369"/>
        <s v="370"/>
        <s v="373"/>
        <s v="374"/>
        <s v="389"/>
        <s v="390"/>
        <s v="391"/>
        <s v="392"/>
        <s v="393"/>
        <s v="394"/>
        <s v="395"/>
        <s v="396"/>
        <s v="397"/>
        <s v="398"/>
        <s v="3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97.448115740743" createdVersion="8" refreshedVersion="8" minRefreshableVersion="3" recordCount="299" xr:uid="{B9308B3E-E8D9-446D-93E9-658D0B9AFC52}">
  <cacheSource type="worksheet">
    <worksheetSource ref="A5:CQ304" sheet="ASSET BALANCES"/>
  </cacheSource>
  <cacheFields count="95">
    <cacheField name="Account" numFmtId="0">
      <sharedItems containsSemiMixedTypes="0" containsString="0" containsNumber="1" containsInteger="1" minValue="10501" maxValue="39910"/>
    </cacheField>
    <cacheField name="PowerPlant Depr Group" numFmtId="0">
      <sharedItems count="299">
        <s v="105.01 Future Use Non Depreciable A"/>
        <s v="108.03-Accum Reserve Dismantling"/>
        <s v="108.04-Sebring Acquisition Adj"/>
        <s v="108.50-Dismantling Gannon Common"/>
        <s v="108.51-Dismantling Gannon Unit 1"/>
        <s v="108.52-Dismantling Gannon Unit 2"/>
        <s v="108.53-Dismantling Gannon Unit 3"/>
        <s v="108.54-Dismantling Gannon Unit 4"/>
        <s v="108.55-Dismantling Gannon Unit 5"/>
        <s v="108.56-Dismantling Gannon Unit 6"/>
        <s v="114.01-OUC Acquisition Adj"/>
        <s v="114.02-FPL Acquisition Adj"/>
        <s v="114.03-Union Hall Acquisition Adj"/>
        <s v="121.00 Non-Utility Non-Depreciable"/>
        <s v="121.12 Non-Utility Zap Cap Res 15yr"/>
        <s v="121.14 Non-Utility Zap Cap Bus 15yr"/>
        <s v="121.22 Non-Utility GTE FCU 5yr"/>
        <s v="121.26 Non-Utility Rest 2002 5yr"/>
        <s v="121.27 Non-Utility Rest 2008 5yr"/>
        <s v="121.30 Non-Utility Restuarant 5yr"/>
        <s v="121.88 Solar Lighting - Non Reg"/>
        <s v="121.99 Solar Lighting - Regulated"/>
        <s v="303.00 Misc Intangible Plant 5yr"/>
        <s v="303.01 SAP Intangible Plant 10yr"/>
        <s v="303.02 ARO Costs-Intangible"/>
        <s v="303.15 Intangible Software 15yr"/>
        <s v="303.99 Intangible Software Solar"/>
        <s v="310.01 Land &amp; Land Rights-Misc"/>
        <s v="310.11 Land &amp; LR-Dinner Lake"/>
        <s v="310.40 Land &amp; Land Rights-BBCM"/>
        <s v="311.01 Str &amp; Improvements-Misc"/>
        <s v="311.30 Str &amp; Improvements-BPC"/>
        <s v="311.31 Str &amp; Improvements-BP1"/>
        <s v="311.32 Str &amp; Improvements-BP2"/>
        <s v="311.33 Str &amp; Improvements-BP3"/>
        <s v="311.34 Str &amp; Improvements-BP4"/>
        <s v="311.40 Str &amp; Improvements-BBCM"/>
        <s v="311.41 Str &amp; Improvements-BB1"/>
        <s v="311.42 Str &amp; Improvements-BB2"/>
        <s v="311.43 Str &amp; Improvements-BB3"/>
        <s v="311.44 Str &amp; Improve-BB4 MAIN STT"/>
        <s v="311.45 Str &amp; Improvements-BB3&amp;4 FGD"/>
        <s v="311.46 Str &amp; Improve-BB1&amp;2 FGD"/>
        <s v="311.51 Str &amp; Improve-BB1 SCR"/>
        <s v="311.52 Str &amp; Improve-BB2 SCR"/>
        <s v="311.53 Str &amp; Improve-BB3 SCR"/>
        <s v="311.54 Str &amp; Improve-BB4 SCR"/>
        <s v="311.75 Str &amp; Improvements-BPC"/>
        <s v="311.78 Str &amp; Improvements-BP3"/>
        <s v="311.79 Str &amp; Improvements-BP4"/>
        <s v="312.30 Boiler Plant Eq-BPC"/>
        <s v="312.31 Boiler Plant Eq-BP1"/>
        <s v="312.32 Boiler Plant Eq-BP2"/>
        <s v="312.40 Boiler Plant Eq-BBCM"/>
        <s v="312.41 Boiler Plant Eq-BB1"/>
        <s v="312.42 Boiler Plant Eq-BB2"/>
        <s v="312.43 Boiler Plant Eq-BB3"/>
        <s v="312.44 Boiler Plant Eq-BB4 MAIN STT"/>
        <s v="312.45 Boiler Plant Eq-BB3&amp;4 FGD"/>
        <s v="312.46 Boiler Plant Eq-BB1&amp;2 FGD"/>
        <s v="312.47 Fuel Clause Big Bend"/>
        <s v="312.51 Boiler Plant Eq-BB1 SCR"/>
        <s v="312.52 Boiler Plant Eq-BB2 SCR"/>
        <s v="312.53 Boiler Plant Eq-BB3 SCR"/>
        <s v="312.54 Boiler Plant Eq-BB4 SCR"/>
        <s v="312.75 Boiler Plant Eq-BPC"/>
        <s v="314.30 Turbogenerator Units-BPC"/>
        <s v="314.31 Turbogenerator Units-BP1"/>
        <s v="314.32 Turbogenerator Units-BP2"/>
        <s v="314.33 Turbogenerator Units-BP3"/>
        <s v="314.34 Turbogenerator Units-BP4"/>
        <s v="314.40 Turbogenerator Units-BBCM"/>
        <s v="314.41 Turbogenerator Units-BB1"/>
        <s v="314.42 Turbogenerator Units-BB2"/>
        <s v="314.43 Turbogenerator Units-BB3"/>
        <s v="314.44 Turbogen Units-BB4 MAIN STT"/>
        <s v="315.30 Accessory Electric Eq-BPC"/>
        <s v="315.31 Accessory Electric Eq-BP1"/>
        <s v="315.32 Accessory Electric Eq-BP2"/>
        <s v="315.33 Accessory Electric Eq-BP3"/>
        <s v="315.34 Accessory Electric Eq-BP4"/>
        <s v="315.40 Accessory Electric Eq-BBCM"/>
        <s v="315.41 Accessory Electric Eq-BB1"/>
        <s v="315.42 Accessory Electric Eq-BB2"/>
        <s v="315.43 Accessory Electric Eq-BB3"/>
        <s v="315.44 Access Elect Eq-BB4 MAIN STT"/>
        <s v="315.45 Accessory Elect Eq-BB3&amp;4 FGD"/>
        <s v="315.46 Accessory Elect Eq-BB1&amp;2 FGD"/>
        <s v="315.51 Accessory Elect Eq-BB1 SCR"/>
        <s v="315.52 Accessory Elect Eq-BB2 SCR"/>
        <s v="315.53 Accessory Elect Eq-BB3 SCR"/>
        <s v="315.54 Accessory Elect Eq-BB4 SCR"/>
        <s v="316.01 Misc Power Plant Equip"/>
        <s v="316.17 Tools Misc Supply 7yr"/>
        <s v="316.30 Misc Power Plant Eq-BPC"/>
        <s v="316.31 Misc Power Plant Eq-BP1"/>
        <s v="316.32 Misc Power Plant Eq-BP2"/>
        <s v="316.33 Misc Power Plant Eq-BP3"/>
        <s v="316.34 Misc Power Plant Eq-BP4"/>
        <s v="316.40 Misc Power Plant Eq-BBCM"/>
        <s v="316.41 Misc Power Plant Eq-BB1"/>
        <s v="316.42 Misc Power Plant Eq-BB2"/>
        <s v="316.43 Misc Power Plant Eq-BB3"/>
        <s v="316.44 Misc Pwr Plt Eq-BB 4 MAIN ST"/>
        <s v="316.45 Misc Power Plant Eq-BB3&amp;4FGD"/>
        <s v="316.46 Misc Power Plt Eq-BB1&amp;2 FGD"/>
        <s v="316.47 Tools Big Bend 7yr"/>
        <s v="316.51 Misc Power Plt Eq-BB1 SCR"/>
        <s v="316.52 Misc Power Plt Eq-BB2 SCR"/>
        <s v="316.53 Misc Power Plt Eq-BB3 SCR"/>
        <s v="316.54 Misc Power Plt Eq-BB4 SCR"/>
        <s v="317.00 ARO Costs-Steam"/>
        <s v="340.28 Land &amp; Land Rights-Phillips"/>
        <s v="340.30 Land &amp; Land Rights-BPC"/>
        <s v="340.42 Land &amp; Land Rights-BBCT1&amp;3"/>
        <s v="340.81 Land &amp; Land Rights-Polk U1"/>
        <s v="340.99 Land &amp; Land Rights-Solar"/>
        <s v="341.20 Str and Improvements-MDAFB"/>
        <s v="341.28 Str and Improve-Phillips"/>
        <s v="341.30 Str and Improvements-BPC"/>
        <s v="341.31 Str and Improvements-BP1"/>
        <s v="341.32 Str and Improvements-BP2"/>
        <s v="341.33 Str and Improvements-BP3"/>
        <s v="341.34 Str and Improvements-BP4"/>
        <s v="341.35 Str and Improvements-BP5"/>
        <s v="341.36 Str and Improvements-BP6"/>
        <s v="341.41 Str and Improvements-BBCT1"/>
        <s v="341.42 Str and Improvements-BBCT2&amp;3"/>
        <s v="341.43 Str and Improvements-BBCCST1"/>
        <s v="341.44 Str and Improvements-BBCT4"/>
        <s v="341.45 Str and Improvements-BBCT5"/>
        <s v="341.46 Str and Improvements-BBCT6"/>
        <s v="341.80 Str and Improve-Polk Comm"/>
        <s v="341.81 Str and Improvements-Polk U1"/>
        <s v="341.82 Str and Improvements-Polk U2"/>
        <s v="341.83 Str and Improvements-Polk U3"/>
        <s v="341.84 Str and Improvements-Polk U4"/>
        <s v="341.85 Str and Improvements-Polk U5"/>
        <s v="341.86 Str and Improvements-PKCCST"/>
        <s v="341.98 Str and Improvements-DCMG"/>
        <s v="341.99 Str and Improvements-Solar"/>
        <s v="342.20 Fuel Holders,Prod Acc-MDAFB"/>
        <s v="342.28 FuelHolders,ProdAcc-Phillips"/>
        <s v="342.30 Fuel Holders,Prod Acc-BPC"/>
        <s v="342.31 Fuel Holders,Prod Acc-BP1"/>
        <s v="342.32 Fuel Holders,Prod Acc-BP2"/>
        <s v="342.33 Fuel Holders,Prod Acc-BP3"/>
        <s v="342.34 Fuel Holders,Prod Acc-BP4"/>
        <s v="342.35 Fuel Holders,Prod Acc-BP5"/>
        <s v="342.36 Fuel Holders,Prod Acc-BP6"/>
        <s v="342.41 Fuel Holders,Prod Acc-BBCT1"/>
        <s v="342.42 Fuel Holders,ProdAcc-BBCT2&amp;3"/>
        <s v="342.43 Fuel Holders,ProdAcc-BBCCST1"/>
        <s v="342.44 Fuel Holders,Prod Acc-BBCT4"/>
        <s v="342.45 Fuel Holders,Prod Acc-BBCT5"/>
        <s v="342.46 Fuel Holders,Prod Acc-BBCT6"/>
        <s v="342.80 Fuel Holders,Prod Acc-Polk C"/>
        <s v="342.81 Fuel Holders,Prod Acc-Polk 1"/>
        <s v="342.82 Fuel Holders,Prod Acc-Polk 2"/>
        <s v="342.83 Fuel Holders,Prod Acc-Polk 3"/>
        <s v="342.84 Fuel Holders,Prod Acc-Polk 4"/>
        <s v="342.85 Fuel Holders,Prod Acc-Polk 5"/>
        <s v="342.86 Fuel Holders,Prod Acc-PKCCST"/>
        <s v="342.87 Fuel Clause Polk 1"/>
        <s v="343.20 Prime Movers-MDAFB"/>
        <s v="343.28 Prime Movers-Phillips"/>
        <s v="343.30 Prime Movers-BPC"/>
        <s v="343.31 Prime Movers-BP1"/>
        <s v="343.32 Prime Movers-BP2"/>
        <s v="343.33 Prime Movers-BP3"/>
        <s v="343.34 Prime Movers-BP4"/>
        <s v="343.35 Prime Movers-BP5"/>
        <s v="343.36 Prime Movers-BP6"/>
        <s v="343.41 Prime Movers-BBCT1"/>
        <s v="343.42 Prime Movers-BBCT2&amp;3"/>
        <s v="343.43 Prime Movers-BBCCST1"/>
        <s v="343.44 Prime Movers-BBCT4"/>
        <s v="343.45 Prime Movers-BBCT5"/>
        <s v="343.46 Prime Movers-BBCT6"/>
        <s v="343.52 Prime Movers-Gannon Dismantl"/>
        <s v="343.80 Prime Movers-Polk Common"/>
        <s v="343.81 Prime Movers-Polk U1"/>
        <s v="343.82 Prime Movers-Polk U2"/>
        <s v="343.83 Prime Movers-Polk U3"/>
        <s v="343.84 Prime Movers-Polk U4"/>
        <s v="343.85 Prime Movers-Polk U5"/>
        <s v="343.86 Prime Movers-PKCCST"/>
        <s v="343.90 Prime Movers-Tampa Biosolids"/>
        <s v="343.98 Prime Movers-DCMG"/>
        <s v="343.99 Prime Movers-Solar"/>
        <s v="345.20 Accessory Electric Eq-MDAFB"/>
        <s v="345.28 Accessory Elect Eq-Phillips"/>
        <s v="345.30 Accessory Electric Eq-BPC"/>
        <s v="345.31 Accessory Electric Eq-BP1"/>
        <s v="345.32 Accessory Electric Eq-BP2"/>
        <s v="345.33 Accessory Electric Eq-BP3"/>
        <s v="345.34 Accessory Electric Eq-BP4"/>
        <s v="345.35 Accessory Electric Eq-BP5"/>
        <s v="345.36 Accessory Electric Eq-BP6"/>
        <s v="345.41 Accessory Electric Eq-BBCT1"/>
        <s v="345.42 Accessory Elect Eq-BBCT2&amp;3"/>
        <s v="345.43 Accessory ElectricEq-BBCCST1"/>
        <s v="345.44 Accessory Electric Eq-BBCT4"/>
        <s v="345.45 Accessory Electric Eq-BBCT5"/>
        <s v="345.46 Accessory Electric Eq-BBCT6"/>
        <s v="345.80 Accessory Elect Eq-Polk Comm"/>
        <s v="345.81 Accessory Elect Eq-Polk U1"/>
        <s v="345.82 Accessory Elect Eq-Polk U2"/>
        <s v="345.83 Accessory Elect Eq-Polk U3"/>
        <s v="345.84 Accessory Elect Eq-Polk U4"/>
        <s v="345.85 Accessory Elect Eq-Polk U5"/>
        <s v="345.86 Accessory Elect Eq-PKCCST"/>
        <s v="345.98 Accessory Electric Eq-DCMG"/>
        <s v="345.99 Accessory Elect Eq-Solar"/>
        <s v="346.20 Misc Power Plant Eq-MDAFB"/>
        <s v="346.28 Misc Power Plant Eq-Phillips"/>
        <s v="346.30 Misc Power Plant Eq-BPC"/>
        <s v="346.31 Misc Power Plant Eq-BP1"/>
        <s v="346.32 Misc Power Plant Eq-BP2"/>
        <s v="346.33 Misc Power Plant Eq-BP3"/>
        <s v="346.34 Misc Power Plant Eq-BP4"/>
        <s v="346.35 Misc Power Plant Eq-BP5"/>
        <s v="346.36 Misc Power Plant Eq-BP6"/>
        <s v="346.37 Tools Bayside 7yr"/>
        <s v="346.41 Misc Power Plant Eq-BBCT1"/>
        <s v="346.43 Misc Power Plant Eq-BBCCST1"/>
        <s v="346.44 Misc Power Plant Eq-BBCT4"/>
        <s v="346.45 Misc Power Plant Eq-BBCT5"/>
        <s v="346.46 Misc Power Plant Eq-BBCT6"/>
        <s v="346.80 Misc Power Plt Eq-Polk Comm"/>
        <s v="346.81 Misc Power Plant Eq-Polk U1"/>
        <s v="346.82 Misc Power Plant Eq-Polk U2"/>
        <s v="346.83 Misc Power Plant Eq-Polk U3"/>
        <s v="346.84 Misc Power Plant Eq-Polk U4"/>
        <s v="346.85 Misc Power Plant Eq-Polk U5"/>
        <s v="346.86 Misc Power Plant Eq-PKCCST"/>
        <s v="346.87 Tools Polk 7yr"/>
        <s v="347.00 ARO Costs-Other"/>
        <s v="343.00 Unapproved Distributed Gen 30yr"/>
        <s v="348.00 Unapproved Energy Storage 10yr"/>
        <s v="348.20 Energy Storage Battery-MDAFB"/>
        <s v="348.98 Energy Storage Battery-DCMG"/>
        <s v="348.99 Energy Storage Battery Equip"/>
        <s v="350.00 Land"/>
        <s v="350.01 Land Rights"/>
        <s v="351.00 Energy Storage Battery Equip"/>
        <s v="352.00 STR and Improvements"/>
        <s v="353.00 Station Equipment"/>
        <s v="354.00 Towers &amp; Fixtures"/>
        <s v="355.00 Poles and Fixtures"/>
        <s v="356.00 OH Cond and Devices"/>
        <s v="356.01 Clearing Rights of Way"/>
        <s v="357.00 Underground Conduit"/>
        <s v="358.00 UG Conductors &amp; Devices"/>
        <s v="359.00 Roads and Trails"/>
        <s v="359.10 ARO Costs-Transmission"/>
        <s v="360.00 Land"/>
        <s v="361.00 Structures &amp; Improvements"/>
        <s v="362.00 Station Equipment"/>
        <s v="363.00 Energy Storage Battery Equip"/>
        <s v="364.00 Poles, Towers &amp; Fixtures"/>
        <s v="365.00 OH Conductors &amp; Devices"/>
        <s v="366.00 UG Conduit &amp; Others"/>
        <s v="367.00 UG Conductors &amp; Devices"/>
        <s v="368.00 Line Transformers OH,UG,Net"/>
        <s v="369.00 Services - OH"/>
        <s v="369.02 Services - UG"/>
        <s v="370.00 Meters - Analog &amp; AMR"/>
        <s v="370.01 Meters - AMI"/>
        <s v="370.10 EV Charging Stations"/>
        <s v="371.01 Unapproved Placeholder 10yr"/>
        <s v="371.02 Unapproved Placeholder 15yr"/>
        <s v="371.03 Unapproved Placeholder 30yr"/>
        <s v="373.00 Street Light &amp; Signal Sys"/>
        <s v="373.02 LS2 Lighting"/>
        <s v="374.00 ARO Costs-Distribution"/>
        <s v="389.00 Land &amp; Land Rights"/>
        <s v="390.00 Structures &amp; Improvements"/>
        <s v="391.01 Office Fur, Fixt &amp; Equip 7yr"/>
        <s v="391.02 Computer &amp; Perph Equip 4yr"/>
        <s v="391.03 Data Handling Equip 7yr"/>
        <s v="391.04 Computer Hardw-Mainframe 5yr"/>
        <s v="392.01 Trans Equipment - Invalid"/>
        <s v="392.02 ED Trans Equip - L Vehicle"/>
        <s v="392.03 ED Trans Equip - H Vehicle"/>
        <s v="392.04 ED Trans Equip - M Vehicle"/>
        <s v="392.12 ES Trans Equip - L Vehicle"/>
        <s v="392.13 ES Trans Equip - H Vehicle"/>
        <s v="392.14 ES Trans Equip - M Vehicle"/>
        <s v="393.00 Stores Equipment 7yr"/>
        <s v="394.00 Tool Shop &amp; Garage Equip 7yr"/>
        <s v="394.01 ECCR Solar Car Port 5yr"/>
        <s v="394.03 Tool Vehicles 7yr - Invalid"/>
        <s v="395.00 Laboratory Equipment 7yr"/>
        <s v="396.00 Power Operated Equipment 7yr"/>
        <s v="397.00 Communication Equipment 7yr"/>
        <s v="397.25 Fiber Optic"/>
        <s v="398.00 Miscellaneous Equipment 7yr"/>
        <s v="399.10 ARO Costs-General"/>
      </sharedItems>
    </cacheField>
    <cacheField name="202212" numFmtId="0">
      <sharedItems containsSemiMixedTypes="0" containsString="0" containsNumber="1" minValue="0" maxValue="852150896.54999983"/>
    </cacheField>
    <cacheField name="202301" numFmtId="165">
      <sharedItems containsSemiMixedTypes="0" containsString="0" containsNumber="1" minValue="0" maxValue="854436572.31999981"/>
    </cacheField>
    <cacheField name="202302" numFmtId="165">
      <sharedItems containsSemiMixedTypes="0" containsString="0" containsNumber="1" minValue="0" maxValue="858512395.26999974"/>
    </cacheField>
    <cacheField name="202303" numFmtId="165">
      <sharedItems containsSemiMixedTypes="0" containsString="0" containsNumber="1" minValue="0" maxValue="873460227.58999968"/>
    </cacheField>
    <cacheField name="202304" numFmtId="165">
      <sharedItems containsSemiMixedTypes="0" containsString="0" containsNumber="1" minValue="0" maxValue="876407138.0399996"/>
    </cacheField>
    <cacheField name="202305" numFmtId="165">
      <sharedItems containsSemiMixedTypes="0" containsString="0" containsNumber="1" minValue="0" maxValue="879169747.79999959"/>
    </cacheField>
    <cacheField name="202306" numFmtId="165">
      <sharedItems containsSemiMixedTypes="0" containsString="0" containsNumber="1" minValue="0" maxValue="890791645.38999963"/>
    </cacheField>
    <cacheField name="202307" numFmtId="165">
      <sharedItems containsSemiMixedTypes="0" containsString="0" containsNumber="1" minValue="0" maxValue="891917480.98999965"/>
    </cacheField>
    <cacheField name="202308" numFmtId="165">
      <sharedItems containsSemiMixedTypes="0" containsString="0" containsNumber="1" minValue="0" maxValue="903777940.26999962"/>
    </cacheField>
    <cacheField name="202309" numFmtId="165">
      <sharedItems containsSemiMixedTypes="0" containsString="0" containsNumber="1" minValue="0" maxValue="917405971.38999963"/>
    </cacheField>
    <cacheField name="202310" numFmtId="165">
      <sharedItems containsSemiMixedTypes="0" containsString="0" containsNumber="1" minValue="0" maxValue="925752912.45999956"/>
    </cacheField>
    <cacheField name="202311" numFmtId="165">
      <sharedItems containsSemiMixedTypes="0" containsString="0" containsNumber="1" minValue="0" maxValue="933535207.73999953"/>
    </cacheField>
    <cacheField name="202312" numFmtId="165">
      <sharedItems containsSemiMixedTypes="0" containsString="0" containsNumber="1" minValue="0" maxValue="943725784.40999961"/>
    </cacheField>
    <cacheField name="202401" numFmtId="165">
      <sharedItems containsSemiMixedTypes="0" containsString="0" containsNumber="1" minValue="0" maxValue="949399342.20099962"/>
    </cacheField>
    <cacheField name="202402" numFmtId="165">
      <sharedItems containsSemiMixedTypes="0" containsString="0" containsNumber="1" minValue="0" maxValue="958422210.06019962"/>
    </cacheField>
    <cacheField name="202403" numFmtId="165">
      <sharedItems containsSemiMixedTypes="0" containsString="0" containsNumber="1" minValue="0" maxValue="967240197.57459962"/>
    </cacheField>
    <cacheField name="202404" numFmtId="165">
      <sharedItems containsSemiMixedTypes="0" containsString="0" containsNumber="1" minValue="0" maxValue="971233023.56639969"/>
    </cacheField>
    <cacheField name="202405" numFmtId="165">
      <sharedItems containsSemiMixedTypes="0" containsString="0" containsNumber="1" minValue="0" maxValue="976825742.64459968"/>
    </cacheField>
    <cacheField name="202406" numFmtId="165">
      <sharedItems containsSemiMixedTypes="0" containsString="0" containsNumber="1" minValue="0" maxValue="984021224.45019972"/>
    </cacheField>
    <cacheField name="202407" numFmtId="165">
      <sharedItems containsSemiMixedTypes="0" containsString="0" containsNumber="1" minValue="0" maxValue="987993991.31239963"/>
    </cacheField>
    <cacheField name="202408" numFmtId="165">
      <sharedItems containsSemiMixedTypes="0" containsString="0" containsNumber="1" minValue="0" maxValue="992113538.67279959"/>
    </cacheField>
    <cacheField name="202409" numFmtId="165">
      <sharedItems containsSemiMixedTypes="0" containsString="0" containsNumber="1" minValue="0" maxValue="995575211.64959967"/>
    </cacheField>
    <cacheField name="202410" numFmtId="165">
      <sharedItems containsSemiMixedTypes="0" containsString="0" containsNumber="1" minValue="0" maxValue="999170045.99179971"/>
    </cacheField>
    <cacheField name="202411" numFmtId="165">
      <sharedItems containsSemiMixedTypes="0" containsString="0" containsNumber="1" minValue="0" maxValue="1002418160.6887997"/>
    </cacheField>
    <cacheField name="202412" numFmtId="165">
      <sharedItems containsSemiMixedTypes="0" containsString="0" containsNumber="1" minValue="0" maxValue="1012768588.9443998"/>
    </cacheField>
    <cacheField name="202501" numFmtId="165">
      <sharedItems containsSemiMixedTypes="0" containsString="0" containsNumber="1" minValue="0" maxValue="1016127157.2671998"/>
    </cacheField>
    <cacheField name="202502" numFmtId="165">
      <sharedItems containsSemiMixedTypes="0" containsString="0" containsNumber="1" minValue="0" maxValue="1019225329.6081998"/>
    </cacheField>
    <cacheField name="202503" numFmtId="165">
      <sharedItems containsSemiMixedTypes="0" containsString="0" containsNumber="1" minValue="0" maxValue="1023550539.0583999"/>
    </cacheField>
    <cacheField name="202504" numFmtId="165">
      <sharedItems containsSemiMixedTypes="0" containsString="0" containsNumber="1" minValue="0" maxValue="1027321211.3997999"/>
    </cacheField>
    <cacheField name="202505" numFmtId="165">
      <sharedItems containsSemiMixedTypes="0" containsString="0" containsNumber="1" minValue="0" maxValue="1033002718.6561999"/>
    </cacheField>
    <cacheField name="202506" numFmtId="165">
      <sharedItems containsSemiMixedTypes="0" containsString="0" containsNumber="1" minValue="0" maxValue="1042998396.7606"/>
    </cacheField>
    <cacheField name="202507" numFmtId="165">
      <sharedItems containsSemiMixedTypes="0" containsString="0" containsNumber="1" minValue="0" maxValue="1047161530.7473999"/>
    </cacheField>
    <cacheField name="202508" numFmtId="165">
      <sharedItems containsSemiMixedTypes="0" containsString="0" containsNumber="1" minValue="0" maxValue="1051059393.2175999"/>
    </cacheField>
    <cacheField name="202509" numFmtId="165">
      <sharedItems containsSemiMixedTypes="0" containsString="0" containsNumber="1" minValue="0" maxValue="1056509033.0339998"/>
    </cacheField>
    <cacheField name="202510" numFmtId="165">
      <sharedItems containsSemiMixedTypes="0" containsString="0" containsNumber="1" minValue="0" maxValue="1061520246.4415998"/>
    </cacheField>
    <cacheField name="202511" numFmtId="165">
      <sharedItems containsSemiMixedTypes="0" containsString="0" containsNumber="1" minValue="0" maxValue="1064485757.1809998"/>
    </cacheField>
    <cacheField name="202512" numFmtId="165">
      <sharedItems containsSemiMixedTypes="0" containsString="0" containsNumber="1" minValue="0" maxValue="1183290068.4200001"/>
    </cacheField>
    <cacheField name="202601" numFmtId="165">
      <sharedItems containsNonDate="0" containsString="0" containsBlank="1"/>
    </cacheField>
    <cacheField name="202602" numFmtId="165">
      <sharedItems containsNonDate="0" containsString="0" containsBlank="1"/>
    </cacheField>
    <cacheField name="202603" numFmtId="165">
      <sharedItems containsNonDate="0" containsString="0" containsBlank="1"/>
    </cacheField>
    <cacheField name="202604" numFmtId="165">
      <sharedItems containsNonDate="0" containsString="0" containsBlank="1"/>
    </cacheField>
    <cacheField name="202605" numFmtId="165">
      <sharedItems containsNonDate="0" containsString="0" containsBlank="1"/>
    </cacheField>
    <cacheField name="202606" numFmtId="165">
      <sharedItems containsNonDate="0" containsString="0" containsBlank="1"/>
    </cacheField>
    <cacheField name="202607" numFmtId="165">
      <sharedItems containsNonDate="0" containsString="0" containsBlank="1"/>
    </cacheField>
    <cacheField name="202608" numFmtId="165">
      <sharedItems containsNonDate="0" containsString="0" containsBlank="1"/>
    </cacheField>
    <cacheField name="202609" numFmtId="165">
      <sharedItems containsNonDate="0" containsString="0" containsBlank="1"/>
    </cacheField>
    <cacheField name="202610" numFmtId="165">
      <sharedItems containsNonDate="0" containsString="0" containsBlank="1"/>
    </cacheField>
    <cacheField name="202611" numFmtId="165">
      <sharedItems containsNonDate="0" containsString="0" containsBlank="1"/>
    </cacheField>
    <cacheField name="202612" numFmtId="165">
      <sharedItems containsNonDate="0" containsString="0" containsBlank="1"/>
    </cacheField>
    <cacheField name="202701" numFmtId="165">
      <sharedItems containsNonDate="0" containsString="0" containsBlank="1"/>
    </cacheField>
    <cacheField name="202702" numFmtId="165">
      <sharedItems containsNonDate="0" containsString="0" containsBlank="1"/>
    </cacheField>
    <cacheField name="202703" numFmtId="165">
      <sharedItems containsNonDate="0" containsString="0" containsBlank="1"/>
    </cacheField>
    <cacheField name="202704" numFmtId="165">
      <sharedItems containsNonDate="0" containsString="0" containsBlank="1"/>
    </cacheField>
    <cacheField name="202705" numFmtId="165">
      <sharedItems containsNonDate="0" containsString="0" containsBlank="1"/>
    </cacheField>
    <cacheField name="202706" numFmtId="165">
      <sharedItems containsNonDate="0" containsString="0" containsBlank="1"/>
    </cacheField>
    <cacheField name="202707" numFmtId="165">
      <sharedItems containsNonDate="0" containsString="0" containsBlank="1"/>
    </cacheField>
    <cacheField name="202708" numFmtId="165">
      <sharedItems containsNonDate="0" containsString="0" containsBlank="1"/>
    </cacheField>
    <cacheField name="202709" numFmtId="165">
      <sharedItems containsNonDate="0" containsString="0" containsBlank="1"/>
    </cacheField>
    <cacheField name="202710" numFmtId="165">
      <sharedItems containsNonDate="0" containsString="0" containsBlank="1"/>
    </cacheField>
    <cacheField name="202711" numFmtId="165">
      <sharedItems containsNonDate="0" containsString="0" containsBlank="1"/>
    </cacheField>
    <cacheField name="202712" numFmtId="165">
      <sharedItems containsNonDate="0" containsString="0" containsBlank="1"/>
    </cacheField>
    <cacheField name="202801" numFmtId="165">
      <sharedItems containsNonDate="0" containsString="0" containsBlank="1"/>
    </cacheField>
    <cacheField name="202802" numFmtId="165">
      <sharedItems containsNonDate="0" containsString="0" containsBlank="1"/>
    </cacheField>
    <cacheField name="202803" numFmtId="165">
      <sharedItems containsNonDate="0" containsString="0" containsBlank="1"/>
    </cacheField>
    <cacheField name="202804" numFmtId="165">
      <sharedItems containsNonDate="0" containsString="0" containsBlank="1"/>
    </cacheField>
    <cacheField name="202805" numFmtId="165">
      <sharedItems containsNonDate="0" containsString="0" containsBlank="1"/>
    </cacheField>
    <cacheField name="202806" numFmtId="165">
      <sharedItems containsNonDate="0" containsString="0" containsBlank="1"/>
    </cacheField>
    <cacheField name="202807" numFmtId="165">
      <sharedItems containsNonDate="0" containsString="0" containsBlank="1"/>
    </cacheField>
    <cacheField name="202808" numFmtId="165">
      <sharedItems containsNonDate="0" containsString="0" containsBlank="1"/>
    </cacheField>
    <cacheField name="202809" numFmtId="165">
      <sharedItems containsNonDate="0" containsString="0" containsBlank="1"/>
    </cacheField>
    <cacheField name="202810" numFmtId="165">
      <sharedItems containsNonDate="0" containsString="0" containsBlank="1"/>
    </cacheField>
    <cacheField name="202811" numFmtId="165">
      <sharedItems containsNonDate="0" containsString="0" containsBlank="1"/>
    </cacheField>
    <cacheField name="202812" numFmtId="165">
      <sharedItems containsNonDate="0" containsString="0" containsBlank="1"/>
    </cacheField>
    <cacheField name="2023 EOP" numFmtId="165">
      <sharedItems containsSemiMixedTypes="0" containsString="0" containsNumber="1" minValue="0" maxValue="943725784.40999961"/>
    </cacheField>
    <cacheField name="2024 EOP" numFmtId="165">
      <sharedItems containsSemiMixedTypes="0" containsString="0" containsNumber="1" minValue="0" maxValue="1012768588.9443998"/>
    </cacheField>
    <cacheField name="2025 EOP" numFmtId="165">
      <sharedItems containsSemiMixedTypes="0" containsString="0" containsNumber="1" minValue="0" maxValue="1183290068.4200001"/>
    </cacheField>
    <cacheField name="2026 EOP" numFmtId="165">
      <sharedItems containsSemiMixedTypes="0" containsString="0" containsNumber="1" containsInteger="1" minValue="0" maxValue="0"/>
    </cacheField>
    <cacheField name="2027 EOP" numFmtId="165">
      <sharedItems containsSemiMixedTypes="0" containsString="0" containsNumber="1" containsInteger="1" minValue="0" maxValue="0"/>
    </cacheField>
    <cacheField name="2028 EOP" numFmtId="165">
      <sharedItems containsSemiMixedTypes="0" containsString="0" containsNumber="1" containsInteger="1" minValue="0" maxValue="0"/>
    </cacheField>
    <cacheField name="2023 13-Mth Avg" numFmtId="165">
      <sharedItems containsSemiMixedTypes="0" containsString="0" containsNumber="1" minValue="0" maxValue="892387993.86000001"/>
    </cacheField>
    <cacheField name="2024 13-Mth Avg" numFmtId="165">
      <sharedItems containsSemiMixedTypes="0" containsString="0" containsNumber="1" minValue="0" maxValue="980069774.00999999"/>
    </cacheField>
    <cacheField name="2025 13-Mth Avg" numFmtId="165">
      <sharedItems containsSemiMixedTypes="0" containsString="0" containsNumber="1" minValue="0" maxValue="1040688198.04"/>
    </cacheField>
    <cacheField name="2026 13-Mth Avg" numFmtId="165">
      <sharedItems containsSemiMixedTypes="0" containsString="0" containsNumber="1" minValue="0" maxValue="91022312.959999993"/>
    </cacheField>
    <cacheField name="2027 13-Mth Avg" numFmtId="165">
      <sharedItems containsSemiMixedTypes="0" containsString="0" containsNumber="1" containsInteger="1" minValue="0" maxValue="0"/>
    </cacheField>
    <cacheField name="2028 13-Mth Avg" numFmtId="165">
      <sharedItems containsSemiMixedTypes="0" containsString="0" containsNumber="1" containsInteger="1" minValue="0" maxValue="0"/>
    </cacheField>
    <cacheField name="Function" numFmtId="0">
      <sharedItems count="14">
        <s v="PHFFU"/>
        <s v="DISMANTLEMENT"/>
        <s v="ACQ ADJ"/>
        <s v="PROD DEMO"/>
        <s v="NON UTILITY"/>
        <s v="INTANGIBLE"/>
        <s v="ARO"/>
        <s v="LAND"/>
        <s v="PROD STEAM"/>
        <s v="AMORT"/>
        <s v="PROD OTHER"/>
        <s v="TRANSMISSION"/>
        <s v="DISTRIBUTION"/>
        <s v="GENERAL"/>
      </sharedItems>
    </cacheField>
    <cacheField name="Asset GL" numFmtId="0">
      <sharedItems containsMixedTypes="1" containsNumber="1" containsInteger="1" minValue="105" maxValue="121" count="4">
        <n v="105"/>
        <s v="101/106"/>
        <n v="114"/>
        <n v="121"/>
      </sharedItems>
    </cacheField>
    <cacheField name="Reserve GL" numFmtId="0">
      <sharedItems containsSemiMixedTypes="0" containsString="0" containsNumber="1" containsInteger="1" minValue="105" maxValue="122" count="5">
        <n v="105"/>
        <n v="108"/>
        <n v="115"/>
        <n v="122"/>
        <n v="111"/>
      </sharedItems>
    </cacheField>
    <cacheField name="Exp GL" numFmtId="0">
      <sharedItems containsMixedTypes="1" containsNumber="1" containsInteger="1" minValue="403" maxValue="425" count="9">
        <s v="PHFFU"/>
        <n v="403"/>
        <n v="406"/>
        <n v="425"/>
        <n v="416"/>
        <n v="404"/>
        <s v="ARO Def 182"/>
        <s v="LAND"/>
        <s v="Fleet Clear"/>
      </sharedItems>
    </cacheField>
    <cacheField name="DG Rollup 1" numFmtId="0">
      <sharedItems count="23">
        <s v="PHFFU"/>
        <s v="DISMANTLEMENT"/>
        <s v="ACQ ADJ"/>
        <s v="DEMO"/>
        <s v="NON UTILITY"/>
        <s v="INTANGIBLE"/>
        <s v="ARO"/>
        <s v="LAND"/>
        <s v="BIG BEND"/>
        <s v="BAYSIDE"/>
        <s v="AMORT"/>
        <s v="MACDILL AFB"/>
        <s v="PHILLIPS"/>
        <s v="POLK"/>
        <s v="DC MICROGRID"/>
        <s v="SOLAR"/>
        <s v="COT"/>
        <s v="PROD OTHER"/>
        <s v="TRANSMISSION"/>
        <s v="DISTRIBUTION"/>
        <s v="GENERAL"/>
        <s v="INACTIVE ACCOUNT" u="1"/>
        <s v="DC MICRO GRID" u="1"/>
      </sharedItems>
    </cacheField>
    <cacheField name="DG Rollup 2" numFmtId="0">
      <sharedItems count="43">
        <s v="PHFFU"/>
        <s v="DISMANTLEMENT"/>
        <s v="ACQ ADJ"/>
        <s v="INACTIVE ACCOUNT"/>
        <s v="NON UTILITY"/>
        <s v="INTANGIBLE"/>
        <s v="ARO"/>
        <s v="LAND"/>
        <s v="BIG BEND COMMON"/>
        <s v="BIG BEND UNIT 1"/>
        <s v="BIG BEND UNIT 2"/>
        <s v="BIG BEND UNIT 3"/>
        <s v="BIG BEND UNIT 4"/>
        <s v="BIG BEND UNIT 1 &amp; 2 FGD"/>
        <s v="BIG BEND UNIT 1 SCR"/>
        <s v="BIG BEND UNIT 2 SCR"/>
        <s v="BIG BEND UNIT 3 SCR"/>
        <s v="AMORT"/>
        <s v="MACDILL AFB"/>
        <s v="BAYSIDE COMMON"/>
        <s v="BAYSIDE UNIT 1"/>
        <s v="BAYSIDE UNIT 2"/>
        <s v="BAYSIDE CT 3"/>
        <s v="BAYSIDE CT 4"/>
        <s v="BAYSIDE CT 5"/>
        <s v="BAYSIDE CT 6"/>
        <s v="BIG BEND NEW STEAM TURBINE 1"/>
        <s v="BIG BEND CT 4"/>
        <s v="BIG BEND CT 5 "/>
        <s v="BIG BEND CT 6"/>
        <s v="POLK COMMON"/>
        <s v="POLK UNIT 1"/>
        <s v="POLK UNIT 2"/>
        <s v="POLK UNIT 3"/>
        <s v="POLK UNIT 4"/>
        <s v="POLK UNIT 5"/>
        <s v="POLK CCST (2-5)"/>
        <s v="DC MICRO GRID"/>
        <s v="SOLAR SITES"/>
        <s v="PROD OTHER"/>
        <s v="TRANSMISSION"/>
        <s v="DISTRIBUTION"/>
        <s v="GENERAL"/>
      </sharedItems>
    </cacheField>
    <cacheField name="Status" numFmtId="0">
      <sharedItems count="3">
        <s v="Valid"/>
        <s v="Invalid"/>
        <s v="XXX"/>
      </sharedItems>
    </cacheField>
    <cacheField name="FERC" numFmtId="0">
      <sharedItems count="55">
        <s v="105"/>
        <s v="108"/>
        <s v="114"/>
        <s v="121"/>
        <s v="303"/>
        <s v="310"/>
        <s v="311"/>
        <s v="312"/>
        <s v="314"/>
        <s v="315"/>
        <s v="316"/>
        <s v="317"/>
        <s v="340"/>
        <s v="341"/>
        <s v="342"/>
        <s v="343"/>
        <s v="345"/>
        <s v="346"/>
        <s v="347"/>
        <s v="XXX"/>
        <s v="348"/>
        <s v="350"/>
        <s v="351"/>
        <s v="352"/>
        <s v="353"/>
        <s v="354"/>
        <s v="355"/>
        <s v="356"/>
        <s v="357"/>
        <s v="358"/>
        <s v="359"/>
        <s v="360"/>
        <s v="361"/>
        <s v="362"/>
        <s v="363"/>
        <s v="364"/>
        <s v="365"/>
        <s v="366"/>
        <s v="367"/>
        <s v="368"/>
        <s v="369"/>
        <s v="370"/>
        <s v="373"/>
        <s v="374"/>
        <s v="389"/>
        <s v="390"/>
        <s v="391"/>
        <s v="392"/>
        <s v="393"/>
        <s v="394"/>
        <s v="395"/>
        <s v="396"/>
        <s v="397"/>
        <s v="398"/>
        <s v="3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97.448699074077" createdVersion="8" refreshedVersion="8" minRefreshableVersion="3" recordCount="299" xr:uid="{65908475-2611-490F-B371-7056179646D0}">
  <cacheSource type="worksheet">
    <worksheetSource ref="A5:CJ304" sheet="Reserve DEPR w current rates"/>
  </cacheSource>
  <cacheFields count="88">
    <cacheField name="Account" numFmtId="0">
      <sharedItems containsSemiMixedTypes="0" containsString="0" containsNumber="1" containsInteger="1" minValue="10501" maxValue="39910"/>
    </cacheField>
    <cacheField name="PowerPlant Depr Group" numFmtId="0">
      <sharedItems count="299">
        <s v="105.01 Future Use Non Depreciable A"/>
        <s v="108.03-Accum Reserve Dismantling"/>
        <s v="108.04-Sebring Acquisition Adj"/>
        <s v="108.50-Dismantling Gannon Common"/>
        <s v="108.51-Dismantling Gannon Unit 1"/>
        <s v="108.52-Dismantling Gannon Unit 2"/>
        <s v="108.53-Dismantling Gannon Unit 3"/>
        <s v="108.54-Dismantling Gannon Unit 4"/>
        <s v="108.55-Dismantling Gannon Unit 5"/>
        <s v="108.56-Dismantling Gannon Unit 6"/>
        <s v="114.01-OUC Acquisition Adj"/>
        <s v="114.02-FPL Acquisition Adj"/>
        <s v="114.03-Union Hall Acquisition Adj"/>
        <s v="121.00 Non-Utility Non-Depreciable"/>
        <s v="121.12 Non-Utility Zap Cap Res 15yr"/>
        <s v="121.14 Non-Utility Zap Cap Bus 15yr"/>
        <s v="121.22 Non-Utility GTE FCU 5yr"/>
        <s v="121.26 Non-Utility Rest 2002 5yr"/>
        <s v="121.27 Non-Utility Rest 2008 5yr"/>
        <s v="121.30 Non-Utility Restuarant 5yr"/>
        <s v="121.88 Solar Lighting - Non Reg"/>
        <s v="121.99 Solar Lighting - Regulated"/>
        <s v="303.00 Misc Intangible Plant 5yr"/>
        <s v="303.01 SAP Intangible Plant 10yr"/>
        <s v="303.02 ARO Costs-Intangible"/>
        <s v="303.15 Intangible Software 15yr"/>
        <s v="303.99 Intangible Software Solar"/>
        <s v="310.01 Land &amp; Land Rights-Misc"/>
        <s v="310.11 Land &amp; LR-Dinner Lake"/>
        <s v="310.40 Land &amp; Land Rights-BBCM"/>
        <s v="311.01 Str &amp; Improvements-Misc"/>
        <s v="311.30 Str &amp; Improvements-BPC"/>
        <s v="311.31 Str &amp; Improvements-BP1"/>
        <s v="311.32 Str &amp; Improvements-BP2"/>
        <s v="311.33 Str &amp; Improvements-BP3"/>
        <s v="311.34 Str &amp; Improvements-BP4"/>
        <s v="311.40 Str &amp; Improvements-BBCM"/>
        <s v="311.41 Str &amp; Improvements-BB1"/>
        <s v="311.42 Str &amp; Improvements-BB2"/>
        <s v="311.43 Str &amp; Improvements-BB3"/>
        <s v="311.44 Str &amp; Improve-BB4 MAIN STT"/>
        <s v="311.45 Str &amp; Improvements-BB3&amp;4 FGD"/>
        <s v="311.46 Str &amp; Improve-BB1&amp;2 FGD"/>
        <s v="311.51 Str &amp; Improve-BB1 SCR"/>
        <s v="311.52 Str &amp; Improve-BB2 SCR"/>
        <s v="311.53 Str &amp; Improve-BB3 SCR"/>
        <s v="311.54 Str &amp; Improve-BB4 SCR"/>
        <s v="311.75 Str &amp; Improvements-BPC"/>
        <s v="311.78 Str &amp; Improvements-BP3"/>
        <s v="311.79 Str &amp; Improvements-BP4"/>
        <s v="312.30 Boiler Plant Eq-BPC"/>
        <s v="312.31 Boiler Plant Eq-BP1"/>
        <s v="312.32 Boiler Plant Eq-BP2"/>
        <s v="312.40 Boiler Plant Eq-BBCM"/>
        <s v="312.41 Boiler Plant Eq-BB1"/>
        <s v="312.42 Boiler Plant Eq-BB2"/>
        <s v="312.43 Boiler Plant Eq-BB3"/>
        <s v="312.44 Boiler Plant Eq-BB4 MAIN STT"/>
        <s v="312.45 Boiler Plant Eq-BB3&amp;4 FGD"/>
        <s v="312.46 Boiler Plant Eq-BB1&amp;2 FGD"/>
        <s v="312.47 Fuel Clause Big Bend"/>
        <s v="312.51 Boiler Plant Eq-BB1 SCR"/>
        <s v="312.52 Boiler Plant Eq-BB2 SCR"/>
        <s v="312.53 Boiler Plant Eq-BB3 SCR"/>
        <s v="312.54 Boiler Plant Eq-BB4 SCR"/>
        <s v="312.75 Boiler Plant Eq-BPC"/>
        <s v="314.30 Turbogenerator Units-BPC"/>
        <s v="314.31 Turbogenerator Units-BP1"/>
        <s v="314.32 Turbogenerator Units-BP2"/>
        <s v="314.33 Turbogenerator Units-BP3"/>
        <s v="314.34 Turbogenerator Units-BP4"/>
        <s v="314.40 Turbogenerator Units-BBCM"/>
        <s v="314.41 Turbogenerator Units-BB1"/>
        <s v="314.42 Turbogenerator Units-BB2"/>
        <s v="314.43 Turbogenerator Units-BB3"/>
        <s v="314.44 Turbogen Units-BB4 MAIN STT"/>
        <s v="315.30 Accessory Electric Eq-BPC"/>
        <s v="315.31 Accessory Electric Eq-BP1"/>
        <s v="315.32 Accessory Electric Eq-BP2"/>
        <s v="315.33 Accessory Electric Eq-BP3"/>
        <s v="315.34 Accessory Electric Eq-BP4"/>
        <s v="315.40 Accessory Electric Eq-BBCM"/>
        <s v="315.41 Accessory Electric Eq-BB1"/>
        <s v="315.42 Accessory Electric Eq-BB2"/>
        <s v="315.43 Accessory Electric Eq-BB3"/>
        <s v="315.44 Access Elect Eq-BB4 MAIN STT"/>
        <s v="315.45 Accessory Elect Eq-BB3&amp;4 FGD"/>
        <s v="315.46 Accessory Elect Eq-BB1&amp;2 FGD"/>
        <s v="315.51 Accessory Elect Eq-BB1 SCR"/>
        <s v="315.52 Accessory Elect Eq-BB2 SCR"/>
        <s v="315.53 Accessory Elect Eq-BB3 SCR"/>
        <s v="315.54 Accessory Elect Eq-BB4 SCR"/>
        <s v="316.01 Misc Power Plant Equip"/>
        <s v="316.17 Tools Misc Supply 7yr"/>
        <s v="316.30 Misc Power Plant Eq-BPC"/>
        <s v="316.31 Misc Power Plant Eq-BP1"/>
        <s v="316.32 Misc Power Plant Eq-BP2"/>
        <s v="316.33 Misc Power Plant Eq-BP3"/>
        <s v="316.34 Misc Power Plant Eq-BP4"/>
        <s v="316.40 Misc Power Plant Eq-BBCM"/>
        <s v="316.41 Misc Power Plant Eq-BB1"/>
        <s v="316.42 Misc Power Plant Eq-BB2"/>
        <s v="316.43 Misc Power Plant Eq-BB3"/>
        <s v="316.44 Misc Pwr Plt Eq-BB 4 MAIN ST"/>
        <s v="316.45 Misc Power Plant Eq-BB3&amp;4FGD"/>
        <s v="316.46 Misc Power Plt Eq-BB1&amp;2 FGD"/>
        <s v="316.47 Tools Big Bend 7yr"/>
        <s v="316.51 Misc Power Plt Eq-BB1 SCR"/>
        <s v="316.52 Misc Power Plt Eq-BB2 SCR"/>
        <s v="316.53 Misc Power Plt Eq-BB3 SCR"/>
        <s v="316.54 Misc Power Plt Eq-BB4 SCR"/>
        <s v="317.00 ARO Costs-Steam"/>
        <s v="340.28 Land &amp; Land Rights-Phillips"/>
        <s v="340.30 Land &amp; Land Rights-BPC"/>
        <s v="340.42 Land &amp; Land Rights-BBCT1&amp;3"/>
        <s v="340.81 Land &amp; Land Rights-Polk U1"/>
        <s v="340.99 Land &amp; Land Rights-Solar"/>
        <s v="341.20 Str and Improvements-MDAFB"/>
        <s v="341.28 Str and Improve-Phillips"/>
        <s v="341.30 Str and Improvements-BPC"/>
        <s v="341.31 Str and Improvements-BP1"/>
        <s v="341.32 Str and Improvements-BP2"/>
        <s v="341.33 Str and Improvements-BP3"/>
        <s v="341.34 Str and Improvements-BP4"/>
        <s v="341.35 Str and Improvements-BP5"/>
        <s v="341.36 Str and Improvements-BP6"/>
        <s v="341.41 Str and Improvements-BBCT1"/>
        <s v="341.42 Str and Improvements-BBCT2&amp;3"/>
        <s v="341.43 Str and Improvements-BBCCST1"/>
        <s v="341.44 Str and Improvements-BBCT4"/>
        <s v="341.45 Str and Improvements-BBCT5"/>
        <s v="341.46 Str and Improvements-BBCT6"/>
        <s v="341.80 Str and Improve-Polk Comm"/>
        <s v="341.81 Str and Improvements-Polk U1"/>
        <s v="341.82 Str and Improvements-Polk U2"/>
        <s v="341.83 Str and Improvements-Polk U3"/>
        <s v="341.84 Str and Improvements-Polk U4"/>
        <s v="341.85 Str and Improvements-Polk U5"/>
        <s v="341.86 Str and Improvements-PKCCST"/>
        <s v="341.98 Str and Improvements-DCMG"/>
        <s v="341.99 Str and Improvements-Solar"/>
        <s v="342.20 Fuel Holders,Prod Acc-MDAFB"/>
        <s v="342.28 FuelHolders,ProdAcc-Phillips"/>
        <s v="342.30 Fuel Holders,Prod Acc-BPC"/>
        <s v="342.31 Fuel Holders,Prod Acc-BP1"/>
        <s v="342.32 Fuel Holders,Prod Acc-BP2"/>
        <s v="342.33 Fuel Holders,Prod Acc-BP3"/>
        <s v="342.34 Fuel Holders,Prod Acc-BP4"/>
        <s v="342.35 Fuel Holders,Prod Acc-BP5"/>
        <s v="342.36 Fuel Holders,Prod Acc-BP6"/>
        <s v="342.41 Fuel Holders,Prod Acc-BBCT1"/>
        <s v="342.42 Fuel Holders,ProdAcc-BBCT2&amp;3"/>
        <s v="342.43 Fuel Holders,ProdAcc-BBCCST1"/>
        <s v="342.44 Fuel Holders,Prod Acc-BBCT4"/>
        <s v="342.45 Fuel Holders,Prod Acc-BBCT5"/>
        <s v="342.46 Fuel Holders,Prod Acc-BBCT6"/>
        <s v="342.80 Fuel Holders,Prod Acc-Polk C"/>
        <s v="342.81 Fuel Holders,Prod Acc-Polk 1"/>
        <s v="342.82 Fuel Holders,Prod Acc-Polk 2"/>
        <s v="342.83 Fuel Holders,Prod Acc-Polk 3"/>
        <s v="342.84 Fuel Holders,Prod Acc-Polk 4"/>
        <s v="342.85 Fuel Holders,Prod Acc-Polk 5"/>
        <s v="342.86 Fuel Holders,Prod Acc-PKCCST"/>
        <s v="342.87 Fuel Clause Polk 1"/>
        <s v="343.20 Prime Movers-MDAFB"/>
        <s v="343.28 Prime Movers-Phillips"/>
        <s v="343.30 Prime Movers-BPC"/>
        <s v="343.31 Prime Movers-BP1"/>
        <s v="343.32 Prime Movers-BP2"/>
        <s v="343.33 Prime Movers-BP3"/>
        <s v="343.34 Prime Movers-BP4"/>
        <s v="343.35 Prime Movers-BP5"/>
        <s v="343.36 Prime Movers-BP6"/>
        <s v="343.41 Prime Movers-BBCT1"/>
        <s v="343.42 Prime Movers-BBCT2&amp;3"/>
        <s v="343.43 Prime Movers-BBCCST1"/>
        <s v="343.44 Prime Movers-BBCT4"/>
        <s v="343.45 Prime Movers-BBCT5"/>
        <s v="343.46 Prime Movers-BBCT6"/>
        <s v="343.52 Prime Movers-Gannon Dismantl"/>
        <s v="343.80 Prime Movers-Polk Common"/>
        <s v="343.81 Prime Movers-Polk U1"/>
        <s v="343.82 Prime Movers-Polk U2"/>
        <s v="343.83 Prime Movers-Polk U3"/>
        <s v="343.84 Prime Movers-Polk U4"/>
        <s v="343.85 Prime Movers-Polk U5"/>
        <s v="343.86 Prime Movers-PKCCST"/>
        <s v="343.90 Prime Movers-Tampa Biosolids"/>
        <s v="343.98 Prime Movers-DCMG"/>
        <s v="343.99 Prime Movers-Solar"/>
        <s v="345.20 Accessory Electric Eq-MDAFB"/>
        <s v="345.28 Accessory Elect Eq-Phillips"/>
        <s v="345.30 Accessory Electric Eq-BPC"/>
        <s v="345.31 Accessory Electric Eq-BP1"/>
        <s v="345.32 Accessory Electric Eq-BP2"/>
        <s v="345.33 Accessory Electric Eq-BP3"/>
        <s v="345.34 Accessory Electric Eq-BP4"/>
        <s v="345.35 Accessory Electric Eq-BP5"/>
        <s v="345.36 Accessory Electric Eq-BP6"/>
        <s v="345.41 Accessory Electric Eq-BBCT1"/>
        <s v="345.42 Accessory Elect Eq-BBCT2&amp;3"/>
        <s v="345.43 Accessory ElectricEq-BBCCST1"/>
        <s v="345.44 Accessory Electric Eq-BBCT4"/>
        <s v="345.45 Accessory Electric Eq-BBCT5"/>
        <s v="345.46 Accessory Electric Eq-BBCT6"/>
        <s v="345.80 Accessory Elect Eq-Polk Comm"/>
        <s v="345.81 Accessory Elect Eq-Polk U1"/>
        <s v="345.82 Accessory Elect Eq-Polk U2"/>
        <s v="345.83 Accessory Elect Eq-Polk U3"/>
        <s v="345.84 Accessory Elect Eq-Polk U4"/>
        <s v="345.85 Accessory Elect Eq-Polk U5"/>
        <s v="345.86 Accessory Elect Eq-PKCCST"/>
        <s v="345.98 Accessory Electric Eq-DCMG"/>
        <s v="345.99 Accessory Elect Eq-Solar"/>
        <s v="346.20 Misc Power Plant Eq-MDAFB"/>
        <s v="346.28 Misc Power Plant Eq-Phillips"/>
        <s v="346.30 Misc Power Plant Eq-BPC"/>
        <s v="346.31 Misc Power Plant Eq-BP1"/>
        <s v="346.32 Misc Power Plant Eq-BP2"/>
        <s v="346.33 Misc Power Plant Eq-BP3"/>
        <s v="346.34 Misc Power Plant Eq-BP4"/>
        <s v="346.35 Misc Power Plant Eq-BP5"/>
        <s v="346.36 Misc Power Plant Eq-BP6"/>
        <s v="346.37 Tools Bayside 7yr"/>
        <s v="346.41 Misc Power Plant Eq-BBCT1"/>
        <s v="346.43 Misc Power Plant Eq-BBCCST1"/>
        <s v="346.44 Misc Power Plant Eq-BBCT4"/>
        <s v="346.45 Misc Power Plant Eq-BBCT5"/>
        <s v="346.46 Misc Power Plant Eq-BBCT6"/>
        <s v="346.80 Misc Power Plt Eq-Polk Comm"/>
        <s v="346.81 Misc Power Plant Eq-Polk U1"/>
        <s v="346.82 Misc Power Plant Eq-Polk U2"/>
        <s v="346.83 Misc Power Plant Eq-Polk U3"/>
        <s v="346.84 Misc Power Plant Eq-Polk U4"/>
        <s v="346.85 Misc Power Plant Eq-Polk U5"/>
        <s v="346.86 Misc Power Plant Eq-PKCCST"/>
        <s v="346.87 Tools Polk 7yr"/>
        <s v="347.00 ARO Costs-Other"/>
        <s v="343.00 Unapproved Distributed Gen 30yr"/>
        <s v="348.00 Unapproved Energy Storage 10yr"/>
        <s v="348.20 Energy Storage Battery-MDAFB"/>
        <s v="348.98 Energy Storage Battery-DCMG"/>
        <s v="348.99 Energy Storage Battery Equip"/>
        <s v="350.00 Land"/>
        <s v="350.01 Land Rights"/>
        <s v="351.00 Energy Storage Battery Equip"/>
        <s v="352.00 STR and Improvements"/>
        <s v="353.00 Station Equipment"/>
        <s v="354.00 Towers &amp; Fixtures"/>
        <s v="355.00 Poles and Fixtures"/>
        <s v="356.00 OH Cond and Devices"/>
        <s v="356.01 Clearing Rights of Way"/>
        <s v="357.00 Underground Conduit"/>
        <s v="358.00 UG Conductors &amp; Devices"/>
        <s v="359.00 Roads and Trails"/>
        <s v="359.10 ARO Costs-Transmission"/>
        <s v="360.00 Land"/>
        <s v="361.00 Structures &amp; Improvements"/>
        <s v="362.00 Station Equipment"/>
        <s v="363.00 Energy Storage Battery Equip"/>
        <s v="364.00 Poles, Towers &amp; Fixtures"/>
        <s v="365.00 OH Conductors &amp; Devices"/>
        <s v="366.00 UG Conduit &amp; Others"/>
        <s v="367.00 UG Conductors &amp; Devices"/>
        <s v="368.00 Line Transformers OH,UG,Net"/>
        <s v="369.00 Services - OH"/>
        <s v="369.02 Services - UG"/>
        <s v="370.00 Meters - Analog &amp; AMR"/>
        <s v="370.01 Meters - AMI"/>
        <s v="370.10 EV Charging Stations"/>
        <s v="371.01 Unapproved Placeholder 10yr"/>
        <s v="371.02 Unapproved Placeholder 15yr"/>
        <s v="371.03 Unapproved Placeholder 30yr"/>
        <s v="373.00 Street Light &amp; Signal Sys"/>
        <s v="373.02 LS2 Lighting"/>
        <s v="374.00 ARO Costs-Distribution"/>
        <s v="389.00 Land &amp; Land Rights"/>
        <s v="390.00 Structures &amp; Improvements"/>
        <s v="391.01 Office Fur, Fixt &amp; Equip 7yr"/>
        <s v="391.02 Computer &amp; Perph Equip 4yr"/>
        <s v="391.03 Data Handling Equip 7yr"/>
        <s v="391.04 Computer Hardw-Mainframe 5yr"/>
        <s v="392.01 Trans Equipment - Invalid"/>
        <s v="392.02 ED Trans Equip - L Vehicle"/>
        <s v="392.03 ED Trans Equip - H Vehicle"/>
        <s v="392.04 ED Trans Equip - M Vehicle"/>
        <s v="392.12 ES Trans Equip - L Vehicle"/>
        <s v="392.13 ES Trans Equip - H Vehicle"/>
        <s v="392.14 ES Trans Equip - M Vehicle"/>
        <s v="393.00 Stores Equipment 7yr"/>
        <s v="394.00 Tool Shop &amp; Garage Equip 7yr"/>
        <s v="394.01 ECCR Solar Car Port 5yr"/>
        <s v="394.03 Tool Vehicles 7yr - Invalid"/>
        <s v="395.00 Laboratory Equipment 7yr"/>
        <s v="396.00 Power Operated Equipment 7yr"/>
        <s v="397.00 Communication Equipment 7yr"/>
        <s v="397.25 Fiber Optic"/>
        <s v="398.00 Miscellaneous Equipment 7yr"/>
        <s v="399.10 ARO Costs-General"/>
      </sharedItems>
    </cacheField>
    <cacheField name="202301" numFmtId="165">
      <sharedItems containsSemiMixedTypes="0" containsString="0" containsNumber="1" minValue="0" maxValue="3195565.8600000003"/>
    </cacheField>
    <cacheField name="202302" numFmtId="165">
      <sharedItems containsSemiMixedTypes="0" containsString="0" containsNumber="1" minValue="0" maxValue="3204137.15"/>
    </cacheField>
    <cacheField name="202303" numFmtId="165">
      <sharedItems containsSemiMixedTypes="0" containsString="0" containsNumber="1" minValue="0" maxValue="3219421.4899999998"/>
    </cacheField>
    <cacheField name="202304" numFmtId="165">
      <sharedItems containsSemiMixedTypes="0" containsString="0" containsNumber="1" minValue="0" maxValue="3275475.8499999996"/>
    </cacheField>
    <cacheField name="202305" numFmtId="165">
      <sharedItems containsSemiMixedTypes="0" containsString="0" containsNumber="1" minValue="0" maxValue="3286526.76"/>
    </cacheField>
    <cacheField name="202306" numFmtId="165">
      <sharedItems containsSemiMixedTypes="0" containsString="0" containsNumber="1" minValue="0" maxValue="3296886.5599999996"/>
    </cacheField>
    <cacheField name="202307" numFmtId="165">
      <sharedItems containsSemiMixedTypes="0" containsString="0" containsNumber="1" minValue="0" maxValue="3340468.67"/>
    </cacheField>
    <cacheField name="202308" numFmtId="165">
      <sharedItems containsSemiMixedTypes="0" containsString="0" containsNumber="1" minValue="0" maxValue="3344690.55"/>
    </cacheField>
    <cacheField name="202309" numFmtId="165">
      <sharedItems containsSemiMixedTypes="0" containsString="0" containsNumber="1" minValue="0" maxValue="3389167.2800000003"/>
    </cacheField>
    <cacheField name="202310" numFmtId="165">
      <sharedItems containsSemiMixedTypes="0" containsString="0" containsNumber="1" minValue="0" maxValue="3440272.4"/>
    </cacheField>
    <cacheField name="202311" numFmtId="165">
      <sharedItems containsSemiMixedTypes="0" containsString="0" containsNumber="1" minValue="0" maxValue="3471573.42"/>
    </cacheField>
    <cacheField name="202312" numFmtId="165">
      <sharedItems containsSemiMixedTypes="0" containsString="0" containsNumber="1" minValue="-1405991.97" maxValue="3500757.0300000003"/>
    </cacheField>
    <cacheField name="202401" numFmtId="165">
      <sharedItems containsSemiMixedTypes="0" containsString="0" containsNumber="1" minValue="0" maxValue="3538971.69"/>
    </cacheField>
    <cacheField name="202402" numFmtId="165">
      <sharedItems containsSemiMixedTypes="0" containsString="0" containsNumber="1" minValue="0" maxValue="3560247.53"/>
    </cacheField>
    <cacheField name="202403" numFmtId="165">
      <sharedItems containsSemiMixedTypes="0" containsString="0" containsNumber="1" minValue="0" maxValue="3594083.29"/>
    </cacheField>
    <cacheField name="202404" numFmtId="165">
      <sharedItems containsSemiMixedTypes="0" containsString="0" containsNumber="1" minValue="0" maxValue="3627150.74"/>
    </cacheField>
    <cacheField name="202405" numFmtId="165">
      <sharedItems containsSemiMixedTypes="0" containsString="0" containsNumber="1" minValue="0" maxValue="3642123.84"/>
    </cacheField>
    <cacheField name="202406" numFmtId="165">
      <sharedItems containsSemiMixedTypes="0" containsString="0" containsNumber="1" minValue="0" maxValue="3663096.53"/>
    </cacheField>
    <cacheField name="202407" numFmtId="165">
      <sharedItems containsSemiMixedTypes="0" containsString="0" containsNumber="1" minValue="0" maxValue="3690079.59"/>
    </cacheField>
    <cacheField name="202408" numFmtId="165">
      <sharedItems containsSemiMixedTypes="0" containsString="0" containsNumber="1" minValue="0" maxValue="3704977.47"/>
    </cacheField>
    <cacheField name="202409" numFmtId="165">
      <sharedItems containsSemiMixedTypes="0" containsString="0" containsNumber="1" minValue="0" maxValue="3720425.77"/>
    </cacheField>
    <cacheField name="202410" numFmtId="165">
      <sharedItems containsSemiMixedTypes="0" containsString="0" containsNumber="1" minValue="0" maxValue="3733407.04"/>
    </cacheField>
    <cacheField name="202411" numFmtId="165">
      <sharedItems containsSemiMixedTypes="0" containsString="0" containsNumber="1" minValue="0" maxValue="3746887.67"/>
    </cacheField>
    <cacheField name="202412" numFmtId="165">
      <sharedItems containsSemiMixedTypes="0" containsString="0" containsNumber="1" minValue="0" maxValue="3759068.1"/>
    </cacheField>
    <cacheField name="202501" numFmtId="165">
      <sharedItems containsSemiMixedTypes="0" containsString="0" containsNumber="1" minValue="0" maxValue="3797882.21"/>
    </cacheField>
    <cacheField name="202502" numFmtId="165">
      <sharedItems containsSemiMixedTypes="0" containsString="0" containsNumber="1" minValue="0" maxValue="3810476.84"/>
    </cacheField>
    <cacheField name="202503" numFmtId="165">
      <sharedItems containsSemiMixedTypes="0" containsString="0" containsNumber="1" minValue="0" maxValue="3822094.99"/>
    </cacheField>
    <cacheField name="202504" numFmtId="165">
      <sharedItems containsSemiMixedTypes="0" containsString="0" containsNumber="1" minValue="0" maxValue="3838314.52"/>
    </cacheField>
    <cacheField name="202505" numFmtId="165">
      <sharedItems containsSemiMixedTypes="0" containsString="0" containsNumber="1" minValue="0" maxValue="3852454.54"/>
    </cacheField>
    <cacheField name="202506" numFmtId="165">
      <sharedItems containsSemiMixedTypes="0" containsString="0" containsNumber="1" minValue="0" maxValue="3873760.19"/>
    </cacheField>
    <cacheField name="202507" numFmtId="165">
      <sharedItems containsSemiMixedTypes="0" containsString="0" containsNumber="1" minValue="0" maxValue="3911243.99"/>
    </cacheField>
    <cacheField name="202508" numFmtId="165">
      <sharedItems containsSemiMixedTypes="0" containsString="0" containsNumber="1" minValue="0" maxValue="3926855.74"/>
    </cacheField>
    <cacheField name="202509" numFmtId="165">
      <sharedItems containsSemiMixedTypes="0" containsString="0" containsNumber="1" minValue="0" maxValue="3941472.72"/>
    </cacheField>
    <cacheField name="202510" numFmtId="165">
      <sharedItems containsSemiMixedTypes="0" containsString="0" containsNumber="1" minValue="0" maxValue="3961908.87"/>
    </cacheField>
    <cacheField name="202511" numFmtId="165">
      <sharedItems containsSemiMixedTypes="0" containsString="0" containsNumber="1" minValue="0" maxValue="3980700.92"/>
    </cacheField>
    <cacheField name="202512" numFmtId="165">
      <sharedItems containsSemiMixedTypes="0" containsString="0" containsNumber="1" minValue="0" maxValue="3991821.59"/>
    </cacheField>
    <cacheField name="202601" numFmtId="165">
      <sharedItems containsNonDate="0" containsString="0" containsBlank="1"/>
    </cacheField>
    <cacheField name="202602" numFmtId="165">
      <sharedItems containsNonDate="0" containsString="0" containsBlank="1"/>
    </cacheField>
    <cacheField name="202603" numFmtId="165">
      <sharedItems containsNonDate="0" containsString="0" containsBlank="1"/>
    </cacheField>
    <cacheField name="202604" numFmtId="165">
      <sharedItems containsNonDate="0" containsString="0" containsBlank="1"/>
    </cacheField>
    <cacheField name="202605" numFmtId="165">
      <sharedItems containsNonDate="0" containsString="0" containsBlank="1"/>
    </cacheField>
    <cacheField name="202606" numFmtId="165">
      <sharedItems containsNonDate="0" containsString="0" containsBlank="1"/>
    </cacheField>
    <cacheField name="202607" numFmtId="165">
      <sharedItems containsNonDate="0" containsString="0" containsBlank="1"/>
    </cacheField>
    <cacheField name="202608" numFmtId="165">
      <sharedItems containsNonDate="0" containsString="0" containsBlank="1"/>
    </cacheField>
    <cacheField name="202609" numFmtId="165">
      <sharedItems containsNonDate="0" containsString="0" containsBlank="1"/>
    </cacheField>
    <cacheField name="202610" numFmtId="165">
      <sharedItems containsNonDate="0" containsString="0" containsBlank="1"/>
    </cacheField>
    <cacheField name="202611" numFmtId="165">
      <sharedItems containsNonDate="0" containsString="0" containsBlank="1"/>
    </cacheField>
    <cacheField name="202612" numFmtId="165">
      <sharedItems containsNonDate="0" containsString="0" containsBlank="1"/>
    </cacheField>
    <cacheField name="202701" numFmtId="165">
      <sharedItems containsNonDate="0" containsString="0" containsBlank="1"/>
    </cacheField>
    <cacheField name="202702" numFmtId="165">
      <sharedItems containsNonDate="0" containsString="0" containsBlank="1"/>
    </cacheField>
    <cacheField name="202703" numFmtId="165">
      <sharedItems containsNonDate="0" containsString="0" containsBlank="1"/>
    </cacheField>
    <cacheField name="202704" numFmtId="165">
      <sharedItems containsNonDate="0" containsString="0" containsBlank="1"/>
    </cacheField>
    <cacheField name="202705" numFmtId="165">
      <sharedItems containsNonDate="0" containsString="0" containsBlank="1"/>
    </cacheField>
    <cacheField name="202706" numFmtId="165">
      <sharedItems containsNonDate="0" containsString="0" containsBlank="1"/>
    </cacheField>
    <cacheField name="202707" numFmtId="165">
      <sharedItems containsNonDate="0" containsString="0" containsBlank="1"/>
    </cacheField>
    <cacheField name="202708" numFmtId="165">
      <sharedItems containsNonDate="0" containsString="0" containsBlank="1"/>
    </cacheField>
    <cacheField name="202709" numFmtId="165">
      <sharedItems containsNonDate="0" containsString="0" containsBlank="1"/>
    </cacheField>
    <cacheField name="202710" numFmtId="165">
      <sharedItems containsNonDate="0" containsString="0" containsBlank="1"/>
    </cacheField>
    <cacheField name="202711" numFmtId="165">
      <sharedItems containsNonDate="0" containsString="0" containsBlank="1"/>
    </cacheField>
    <cacheField name="202712" numFmtId="165">
      <sharedItems containsNonDate="0" containsString="0" containsBlank="1"/>
    </cacheField>
    <cacheField name="202801" numFmtId="165">
      <sharedItems containsNonDate="0" containsString="0" containsBlank="1"/>
    </cacheField>
    <cacheField name="202802" numFmtId="165">
      <sharedItems containsNonDate="0" containsString="0" containsBlank="1"/>
    </cacheField>
    <cacheField name="202803" numFmtId="165">
      <sharedItems containsNonDate="0" containsString="0" containsBlank="1"/>
    </cacheField>
    <cacheField name="202804" numFmtId="165">
      <sharedItems containsNonDate="0" containsString="0" containsBlank="1"/>
    </cacheField>
    <cacheField name="202805" numFmtId="165">
      <sharedItems containsNonDate="0" containsString="0" containsBlank="1"/>
    </cacheField>
    <cacheField name="202806" numFmtId="165">
      <sharedItems containsNonDate="0" containsString="0" containsBlank="1"/>
    </cacheField>
    <cacheField name="202807" numFmtId="165">
      <sharedItems containsNonDate="0" containsString="0" containsBlank="1"/>
    </cacheField>
    <cacheField name="202808" numFmtId="165">
      <sharedItems containsNonDate="0" containsString="0" containsBlank="1"/>
    </cacheField>
    <cacheField name="202809" numFmtId="165">
      <sharedItems containsNonDate="0" containsString="0" containsBlank="1"/>
    </cacheField>
    <cacheField name="202810" numFmtId="165">
      <sharedItems containsNonDate="0" containsString="0" containsBlank="1"/>
    </cacheField>
    <cacheField name="202811" numFmtId="165">
      <sharedItems containsNonDate="0" containsString="0" containsBlank="1"/>
    </cacheField>
    <cacheField name="202812" numFmtId="165">
      <sharedItems containsNonDate="0" containsString="0" containsBlank="1"/>
    </cacheField>
    <cacheField name="2023 Activity" numFmtId="165">
      <sharedItems containsSemiMixedTypes="0" containsString="0" containsNumber="1" minValue="-339964.66" maxValue="39964943.020000003"/>
    </cacheField>
    <cacheField name="2024 Activity" numFmtId="165">
      <sharedItems containsSemiMixedTypes="0" containsString="0" containsNumber="1" minValue="0" maxValue="43980519.259999998"/>
    </cacheField>
    <cacheField name="2025 Activity" numFmtId="165">
      <sharedItems containsSemiMixedTypes="0" containsString="0" containsNumber="1" minValue="0" maxValue="46708987.119999997"/>
    </cacheField>
    <cacheField name="2026 Activity" numFmtId="165">
      <sharedItems containsSemiMixedTypes="0" containsString="0" containsNumber="1" containsInteger="1" minValue="0" maxValue="0"/>
    </cacheField>
    <cacheField name="2027 Activity" numFmtId="165">
      <sharedItems containsSemiMixedTypes="0" containsString="0" containsNumber="1" containsInteger="1" minValue="0" maxValue="0"/>
    </cacheField>
    <cacheField name="2028 Activity" numFmtId="165">
      <sharedItems containsSemiMixedTypes="0" containsString="0" containsNumber="1" containsInteger="1" minValue="0" maxValue="0"/>
    </cacheField>
    <cacheField name="Function" numFmtId="0">
      <sharedItems count="14">
        <s v="PHFFU"/>
        <s v="DISMANTLEMENT"/>
        <s v="ACQ ADJ"/>
        <s v="PROD DEMO"/>
        <s v="NON UTILITY"/>
        <s v="INTANGIBLE"/>
        <s v="ARO"/>
        <s v="LAND"/>
        <s v="PROD STEAM"/>
        <s v="AMORT"/>
        <s v="PROD OTHER"/>
        <s v="TRANSMISSION"/>
        <s v="DISTRIBUTION"/>
        <s v="GENERAL"/>
      </sharedItems>
    </cacheField>
    <cacheField name="Asset GL" numFmtId="0">
      <sharedItems containsMixedTypes="1" containsNumber="1" containsInteger="1" minValue="105" maxValue="121" count="4">
        <n v="105"/>
        <s v="101/106"/>
        <n v="114"/>
        <n v="121"/>
      </sharedItems>
    </cacheField>
    <cacheField name="Reserve GL" numFmtId="0">
      <sharedItems containsSemiMixedTypes="0" containsString="0" containsNumber="1" containsInteger="1" minValue="105" maxValue="122" count="5">
        <n v="105"/>
        <n v="108"/>
        <n v="115"/>
        <n v="122"/>
        <n v="111"/>
      </sharedItems>
    </cacheField>
    <cacheField name="Exp GL" numFmtId="0">
      <sharedItems containsMixedTypes="1" containsNumber="1" containsInteger="1" minValue="403" maxValue="425" count="9">
        <s v="PHFFU"/>
        <n v="403"/>
        <n v="406"/>
        <n v="425"/>
        <n v="416"/>
        <n v="404"/>
        <s v="ARO Def 182"/>
        <s v="LAND"/>
        <s v="Fleet Clear"/>
      </sharedItems>
    </cacheField>
    <cacheField name="DG Rollup 1" numFmtId="0">
      <sharedItems count="23">
        <s v="PHFFU"/>
        <s v="DISMANTLEMENT"/>
        <s v="ACQ ADJ"/>
        <s v="DEMO"/>
        <s v="NON UTILITY"/>
        <s v="INTANGIBLE"/>
        <s v="ARO"/>
        <s v="LAND"/>
        <s v="BIG BEND"/>
        <s v="BAYSIDE"/>
        <s v="AMORT"/>
        <s v="MACDILL AFB"/>
        <s v="PHILLIPS"/>
        <s v="POLK"/>
        <s v="DC MICROGRID"/>
        <s v="SOLAR"/>
        <s v="COT"/>
        <s v="PROD OTHER"/>
        <s v="TRANSMISSION"/>
        <s v="DISTRIBUTION"/>
        <s v="GENERAL"/>
        <s v="INACTIVE ACCOUNT" u="1"/>
        <s v="DC MICRO GRID" u="1"/>
      </sharedItems>
    </cacheField>
    <cacheField name="DG Rollup 2" numFmtId="0">
      <sharedItems count="43">
        <s v="PHFFU"/>
        <s v="DISMANTLEMENT"/>
        <s v="ACQ ADJ"/>
        <s v="INACTIVE ACCOUNT"/>
        <s v="NON UTILITY"/>
        <s v="INTANGIBLE"/>
        <s v="ARO"/>
        <s v="LAND"/>
        <s v="BIG BEND COMMON"/>
        <s v="BIG BEND UNIT 1"/>
        <s v="BIG BEND UNIT 2"/>
        <s v="BIG BEND UNIT 3"/>
        <s v="BIG BEND UNIT 4"/>
        <s v="BIG BEND UNIT 1 &amp; 2 FGD"/>
        <s v="BIG BEND UNIT 1 SCR"/>
        <s v="BIG BEND UNIT 2 SCR"/>
        <s v="BIG BEND UNIT 3 SCR"/>
        <s v="AMORT"/>
        <s v="MACDILL AFB"/>
        <s v="BAYSIDE COMMON"/>
        <s v="BAYSIDE UNIT 1"/>
        <s v="BAYSIDE UNIT 2"/>
        <s v="BAYSIDE CT 3"/>
        <s v="BAYSIDE CT 4"/>
        <s v="BAYSIDE CT 5"/>
        <s v="BAYSIDE CT 6"/>
        <s v="BIG BEND NEW STEAM TURBINE 1"/>
        <s v="BIG BEND CT 4"/>
        <s v="BIG BEND CT 5 "/>
        <s v="BIG BEND CT 6"/>
        <s v="POLK COMMON"/>
        <s v="POLK UNIT 1"/>
        <s v="POLK UNIT 2"/>
        <s v="POLK UNIT 3"/>
        <s v="POLK UNIT 4"/>
        <s v="POLK UNIT 5"/>
        <s v="POLK CCST (2-5)"/>
        <s v="DC MICRO GRID"/>
        <s v="SOLAR SITES"/>
        <s v="PROD OTHER"/>
        <s v="TRANSMISSION"/>
        <s v="DISTRIBUTION"/>
        <s v="GENERAL"/>
      </sharedItems>
    </cacheField>
    <cacheField name="Status" numFmtId="0">
      <sharedItems count="3">
        <s v="Valid"/>
        <s v="Invalid"/>
        <s v="XXX"/>
      </sharedItems>
    </cacheField>
    <cacheField name="FERC" numFmtId="0">
      <sharedItems count="55">
        <s v="105"/>
        <s v="108"/>
        <s v="114"/>
        <s v="121"/>
        <s v="303"/>
        <s v="310"/>
        <s v="311"/>
        <s v="312"/>
        <s v="314"/>
        <s v="315"/>
        <s v="316"/>
        <s v="317"/>
        <s v="340"/>
        <s v="341"/>
        <s v="342"/>
        <s v="343"/>
        <s v="345"/>
        <s v="346"/>
        <s v="347"/>
        <s v="XXX"/>
        <s v="348"/>
        <s v="350"/>
        <s v="351"/>
        <s v="352"/>
        <s v="353"/>
        <s v="354"/>
        <s v="355"/>
        <s v="356"/>
        <s v="357"/>
        <s v="358"/>
        <s v="359"/>
        <s v="360"/>
        <s v="361"/>
        <s v="362"/>
        <s v="363"/>
        <s v="364"/>
        <s v="365"/>
        <s v="366"/>
        <s v="367"/>
        <s v="368"/>
        <s v="369"/>
        <s v="370"/>
        <s v="373"/>
        <s v="374"/>
        <s v="389"/>
        <s v="390"/>
        <s v="391"/>
        <s v="392"/>
        <s v="393"/>
        <s v="394"/>
        <s v="395"/>
        <s v="396"/>
        <s v="397"/>
        <s v="398"/>
        <s v="3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">
  <r>
    <n v="1050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</r>
  <r>
    <n v="10803"/>
    <x v="1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1453532.67"/>
    <n v="8014743"/>
    <n v="8014743"/>
    <n v="17442392.039999999"/>
    <n v="17442392.039999999"/>
    <n v="17442392.039999999"/>
    <n v="17442392.039999999"/>
    <x v="1"/>
    <x v="1"/>
    <x v="1"/>
    <x v="1"/>
    <x v="1"/>
    <x v="1"/>
    <x v="0"/>
    <x v="1"/>
  </r>
  <r>
    <n v="1080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  <x v="1"/>
    <x v="2"/>
    <x v="2"/>
    <x v="2"/>
    <x v="1"/>
    <x v="1"/>
  </r>
  <r>
    <n v="1085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4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1401"/>
    <x v="10"/>
    <n v="15479.1"/>
    <n v="15479.11"/>
    <n v="15479.1"/>
    <n v="15479.11"/>
    <n v="15479.1"/>
    <n v="15479.11"/>
    <n v="15479.1"/>
    <n v="15479.11"/>
    <n v="15479.1"/>
    <n v="15479.11"/>
    <n v="15479.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0"/>
    <n v="0"/>
    <n v="0"/>
    <n v="0"/>
    <n v="0"/>
    <n v="0"/>
    <n v="0"/>
    <n v="15478.939999990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749.26"/>
    <n v="185749.32"/>
    <n v="185749.32"/>
    <n v="30958.05"/>
    <n v="0"/>
    <n v="0"/>
    <x v="2"/>
    <x v="2"/>
    <x v="2"/>
    <x v="2"/>
    <x v="2"/>
    <x v="2"/>
    <x v="0"/>
    <x v="2"/>
  </r>
  <r>
    <n v="11402"/>
    <x v="11"/>
    <n v="3491.71"/>
    <n v="3491.72"/>
    <n v="3491.71"/>
    <n v="3491.7200000000003"/>
    <n v="3491.71"/>
    <n v="3491.7200000000003"/>
    <n v="3491.71"/>
    <n v="3491.7200000000003"/>
    <n v="3491.71"/>
    <n v="3491.7200000000003"/>
    <n v="3491.71"/>
    <n v="3491.7200000000003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0"/>
    <n v="0"/>
    <n v="0"/>
    <n v="0"/>
    <n v="0"/>
    <n v="0"/>
    <n v="0"/>
    <n v="3491.55000000167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00.58"/>
    <n v="41900.639999999999"/>
    <n v="41900.639999999999"/>
    <n v="6983.27"/>
    <n v="0"/>
    <n v="0"/>
    <x v="2"/>
    <x v="2"/>
    <x v="2"/>
    <x v="3"/>
    <x v="2"/>
    <x v="2"/>
    <x v="0"/>
    <x v="2"/>
  </r>
  <r>
    <n v="11403"/>
    <x v="12"/>
    <n v="754.9"/>
    <n v="754.91"/>
    <n v="754.9"/>
    <n v="754.91"/>
    <n v="754.9"/>
    <n v="754.91"/>
    <n v="754.9"/>
    <n v="754.91"/>
    <n v="754.9"/>
    <n v="754.9"/>
    <n v="754.91"/>
    <n v="754.91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8.86"/>
    <n v="9058.7999999999993"/>
    <n v="9058.7999999999993"/>
    <n v="754.9"/>
    <n v="0"/>
    <n v="0"/>
    <x v="2"/>
    <x v="2"/>
    <x v="2"/>
    <x v="3"/>
    <x v="2"/>
    <x v="2"/>
    <x v="0"/>
    <x v="2"/>
  </r>
  <r>
    <n v="1210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0"/>
    <x v="3"/>
  </r>
  <r>
    <n v="12112"/>
    <x v="14"/>
    <n v="89556.800000000003"/>
    <n v="91168.11"/>
    <n v="91710.98"/>
    <n v="95933.73000000001"/>
    <n v="93019.02"/>
    <n v="100310.56"/>
    <n v="94159.49"/>
    <n v="95069.57"/>
    <n v="96121.180000000008"/>
    <n v="96395.650000000009"/>
    <n v="122582.22"/>
    <n v="-1405991.97"/>
    <n v="77718.2"/>
    <n v="78373.570000000007"/>
    <n v="79060.649999999994"/>
    <n v="79747.72"/>
    <n v="80434.8"/>
    <n v="80756.55"/>
    <n v="81379.95"/>
    <n v="81744.240000000005"/>
    <n v="82148.710000000006"/>
    <n v="82557.89"/>
    <n v="82941.69"/>
    <n v="83468.34"/>
    <n v="84120.36"/>
    <n v="84642.13"/>
    <n v="85199.1"/>
    <n v="85746.47"/>
    <n v="86297.54"/>
    <n v="86765.18"/>
    <n v="87295.28"/>
    <n v="87201.17"/>
    <n v="87384.39"/>
    <n v="87856.55"/>
    <n v="88165.97"/>
    <n v="88836.21"/>
    <n v="893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39964.66"/>
    <n v="970332.31"/>
    <n v="1039510.35"/>
    <n v="89393.16"/>
    <n v="0"/>
    <n v="0"/>
    <x v="4"/>
    <x v="3"/>
    <x v="3"/>
    <x v="4"/>
    <x v="4"/>
    <x v="4"/>
    <x v="0"/>
    <x v="3"/>
  </r>
  <r>
    <n v="12114"/>
    <x v="15"/>
    <n v="8172.92"/>
    <n v="8197.8799999999992"/>
    <n v="8345.15"/>
    <n v="8507.52"/>
    <n v="8350.16"/>
    <n v="9381.6299999999992"/>
    <n v="8556.41"/>
    <n v="8562"/>
    <n v="8590.2199999999993"/>
    <n v="8629.15"/>
    <n v="9499.7400000000016"/>
    <n v="2110.21"/>
    <n v="3966.46"/>
    <n v="4002.63"/>
    <n v="4038.79"/>
    <n v="4074.95"/>
    <n v="4111.1099999999997"/>
    <n v="4147.2700000000004"/>
    <n v="4183.4399999999996"/>
    <n v="4219.6000000000004"/>
    <n v="4255.76"/>
    <n v="4291.92"/>
    <n v="4328.08"/>
    <n v="4364.24"/>
    <n v="4401.54"/>
    <n v="4439.96"/>
    <n v="4476.6000000000004"/>
    <n v="4514.28"/>
    <n v="4551.33"/>
    <n v="4587.92"/>
    <n v="4610.0600000000004"/>
    <n v="4647.6000000000004"/>
    <n v="4684.18"/>
    <n v="4687.09"/>
    <n v="4702.58"/>
    <n v="4711.6899999999996"/>
    <n v="473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02.99"/>
    <n v="49984.25"/>
    <n v="55014.83"/>
    <n v="4737.16"/>
    <n v="0"/>
    <n v="0"/>
    <x v="4"/>
    <x v="3"/>
    <x v="3"/>
    <x v="4"/>
    <x v="4"/>
    <x v="4"/>
    <x v="0"/>
    <x v="3"/>
  </r>
  <r>
    <n v="1212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2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3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88"/>
    <x v="20"/>
    <n v="993.81"/>
    <n v="993.81"/>
    <n v="993.81"/>
    <n v="993.81000000000006"/>
    <n v="993.81000000000006"/>
    <n v="993.81000000000006"/>
    <n v="2577.2000000000003"/>
    <n v="993.81000000000006"/>
    <n v="993.81000000000006"/>
    <n v="993.81000000000006"/>
    <n v="993.81000000000006"/>
    <n v="1040.0999999999999"/>
    <n v="1040.0999999999999"/>
    <n v="1040.0999999999999"/>
    <n v="1040.0999999999999"/>
    <n v="1040.0999999999999"/>
    <n v="1040.0999999999999"/>
    <n v="1040.0999999999999"/>
    <n v="3240.1"/>
    <n v="3790.1"/>
    <n v="5985.49"/>
    <n v="6169.47"/>
    <n v="6353.46"/>
    <n v="6644.6"/>
    <n v="8019.6"/>
    <n v="8019.6"/>
    <n v="8019.6"/>
    <n v="8019.6"/>
    <n v="8019.6"/>
    <n v="8019.6"/>
    <n v="8019.6"/>
    <n v="8019.6"/>
    <n v="8019.6"/>
    <n v="8019.6"/>
    <n v="8019.6"/>
    <n v="8019.6"/>
    <n v="801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5.4"/>
    <n v="38423.82"/>
    <n v="96235.199999999997"/>
    <n v="8019.6"/>
    <n v="0"/>
    <n v="0"/>
    <x v="4"/>
    <x v="3"/>
    <x v="3"/>
    <x v="4"/>
    <x v="4"/>
    <x v="4"/>
    <x v="0"/>
    <x v="3"/>
  </r>
  <r>
    <n v="1219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3030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  <x v="4"/>
    <x v="5"/>
    <x v="5"/>
    <x v="5"/>
    <x v="1"/>
    <x v="4"/>
  </r>
  <r>
    <n v="303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1"/>
    <x v="4"/>
    <x v="5"/>
    <x v="5"/>
    <x v="5"/>
    <x v="1"/>
    <x v="4"/>
  </r>
  <r>
    <n v="3030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"/>
    <x v="1"/>
    <x v="6"/>
    <x v="6"/>
    <x v="6"/>
    <x v="0"/>
    <x v="4"/>
  </r>
  <r>
    <n v="30315"/>
    <x v="25"/>
    <n v="2558512.85"/>
    <n v="2565435.08"/>
    <n v="2573698.2599999998"/>
    <n v="2633433.65"/>
    <n v="2633016.44"/>
    <n v="2653448.96"/>
    <n v="2680108.4699999997"/>
    <n v="2704653.3"/>
    <n v="2727456.98"/>
    <n v="2710979.08"/>
    <n v="2716683.37"/>
    <n v="2715525.16"/>
    <n v="2911804.12"/>
    <n v="2945752.21"/>
    <n v="2993764.36"/>
    <n v="3023465.2"/>
    <n v="3022532.14"/>
    <n v="2981918.83"/>
    <n v="2986989.46"/>
    <n v="2987077.07"/>
    <n v="2981307.87"/>
    <n v="3058729.37"/>
    <n v="3068827.34"/>
    <n v="3080519.4"/>
    <n v="3224907.19"/>
    <n v="3224216.72"/>
    <n v="3226529.41"/>
    <n v="3239450.44"/>
    <n v="3242087.27"/>
    <n v="3243145.94"/>
    <n v="3244526.51"/>
    <n v="3244402.04"/>
    <n v="3243486.51"/>
    <n v="3379474.67"/>
    <n v="3556274.32"/>
    <n v="3570568.57"/>
    <n v="366633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72951.600000001"/>
    <n v="36042687.369999997"/>
    <n v="39639069.590000004"/>
    <n v="3666333.39"/>
    <n v="0"/>
    <n v="0"/>
    <x v="5"/>
    <x v="1"/>
    <x v="4"/>
    <x v="5"/>
    <x v="5"/>
    <x v="5"/>
    <x v="0"/>
    <x v="4"/>
  </r>
  <r>
    <n v="30399"/>
    <x v="26"/>
    <n v="7503.26"/>
    <n v="7503.26"/>
    <n v="7503.26"/>
    <n v="7899.67"/>
    <n v="8037.16"/>
    <n v="8037.16"/>
    <n v="8037.16"/>
    <n v="8037.16"/>
    <n v="11907.72"/>
    <n v="12102.5"/>
    <n v="12106.64"/>
    <n v="12108.710000000001"/>
    <n v="12553.58"/>
    <n v="12553.58"/>
    <n v="12553.58"/>
    <n v="12553.58"/>
    <n v="12553.58"/>
    <n v="12553.58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783.66"/>
    <n v="151552.92000000001"/>
    <n v="152462.88"/>
    <n v="12705.24"/>
    <n v="0"/>
    <n v="0"/>
    <x v="5"/>
    <x v="1"/>
    <x v="4"/>
    <x v="5"/>
    <x v="5"/>
    <x v="5"/>
    <x v="0"/>
    <x v="4"/>
  </r>
  <r>
    <n v="3100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5"/>
  </r>
  <r>
    <n v="310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5"/>
  </r>
  <r>
    <n v="3104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5"/>
  </r>
  <r>
    <n v="3110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3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40"/>
    <x v="36"/>
    <n v="675540.5"/>
    <n v="678701.04"/>
    <n v="678732.84"/>
    <n v="678736.33000000007"/>
    <n v="678709.58000000007"/>
    <n v="678832.13"/>
    <n v="674070.95"/>
    <n v="673934.20000000007"/>
    <n v="673861.02"/>
    <n v="673861.02"/>
    <n v="673897.38"/>
    <n v="674010.90999999992"/>
    <n v="749039.62"/>
    <n v="749099.92"/>
    <n v="749236.07"/>
    <n v="749236.07"/>
    <n v="749236.07"/>
    <n v="749236.07"/>
    <n v="749236.07"/>
    <n v="749236.07"/>
    <n v="749236.07"/>
    <n v="749236.07"/>
    <n v="749236.07"/>
    <n v="749236.07"/>
    <n v="590023.4"/>
    <n v="590023.4"/>
    <n v="590023.4"/>
    <n v="590023.4"/>
    <n v="590023.4"/>
    <n v="590023.4"/>
    <n v="590023.4"/>
    <n v="590023.4"/>
    <n v="590023.4"/>
    <n v="590023.4"/>
    <n v="590023.4"/>
    <n v="590023.4"/>
    <n v="59002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87.9000000004"/>
    <n v="8990500.2400000002"/>
    <n v="7080280.7999999998"/>
    <n v="590023.4"/>
    <n v="0"/>
    <n v="0"/>
    <x v="8"/>
    <x v="1"/>
    <x v="1"/>
    <x v="1"/>
    <x v="8"/>
    <x v="8"/>
    <x v="0"/>
    <x v="6"/>
  </r>
  <r>
    <n v="3114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6"/>
  </r>
  <r>
    <n v="3114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6"/>
  </r>
  <r>
    <n v="31143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6"/>
  </r>
  <r>
    <n v="31144"/>
    <x v="40"/>
    <n v="87754.37000000001"/>
    <n v="87754.37000000001"/>
    <n v="87754.37000000001"/>
    <n v="87754.37000000001"/>
    <n v="87754.37000000001"/>
    <n v="87754.37000000001"/>
    <n v="88050.97"/>
    <n v="88050.97"/>
    <n v="88080.340000000011"/>
    <n v="88080.340000000011"/>
    <n v="88511.88"/>
    <n v="88511.88"/>
    <n v="88511.87"/>
    <n v="88511.87"/>
    <n v="88511.87"/>
    <n v="88511.87"/>
    <n v="88511.87"/>
    <n v="88511.87"/>
    <n v="88511.87"/>
    <n v="88511.87"/>
    <n v="88511.87"/>
    <n v="88511.87"/>
    <n v="88511.87"/>
    <n v="88511.87"/>
    <n v="162582.34"/>
    <n v="162582.34"/>
    <n v="162582.34"/>
    <n v="162582.34"/>
    <n v="162582.34"/>
    <n v="162582.34"/>
    <n v="162582.34"/>
    <n v="162582.34"/>
    <n v="162582.34"/>
    <n v="162582.34"/>
    <n v="162582.34"/>
    <n v="162582.34"/>
    <n v="16258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812.6000000001"/>
    <n v="1062142.44"/>
    <n v="1950988.08"/>
    <n v="162582.34"/>
    <n v="0"/>
    <n v="0"/>
    <x v="8"/>
    <x v="1"/>
    <x v="1"/>
    <x v="1"/>
    <x v="8"/>
    <x v="12"/>
    <x v="0"/>
    <x v="6"/>
  </r>
  <r>
    <n v="31145"/>
    <x v="41"/>
    <n v="55981.159999999996"/>
    <n v="55981.159999999996"/>
    <n v="55981.159999999996"/>
    <n v="55981.159999999996"/>
    <n v="55981.159999999996"/>
    <n v="56009.11"/>
    <n v="56006.76"/>
    <n v="56006.76"/>
    <n v="56006.76"/>
    <n v="56006.7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93062.78"/>
    <n v="93062.78"/>
    <n v="93062.78"/>
    <n v="93062.78"/>
    <n v="93062.78"/>
    <n v="93062.78"/>
    <n v="93062.78"/>
    <n v="93062.78"/>
    <n v="93062.78"/>
    <n v="93062.78"/>
    <n v="93062.78"/>
    <n v="93062.78"/>
    <n v="9306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937.27"/>
    <n v="671971.92"/>
    <n v="1116753.3600000001"/>
    <n v="93062.78"/>
    <n v="0"/>
    <n v="0"/>
    <x v="8"/>
    <x v="1"/>
    <x v="1"/>
    <x v="1"/>
    <x v="8"/>
    <x v="12"/>
    <x v="0"/>
    <x v="6"/>
  </r>
  <r>
    <n v="31146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6"/>
  </r>
  <r>
    <n v="31151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6"/>
  </r>
  <r>
    <n v="3115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6"/>
  </r>
  <r>
    <n v="31153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6"/>
  </r>
  <r>
    <n v="31154"/>
    <x v="46"/>
    <n v="39735.10000000000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49428.37"/>
    <n v="49428.37"/>
    <n v="49428.37"/>
    <n v="49428.37"/>
    <n v="49428.37"/>
    <n v="49428.37"/>
    <n v="49428.37"/>
    <n v="49428.37"/>
    <n v="49428.37"/>
    <n v="49428.37"/>
    <n v="49428.37"/>
    <n v="49428.37"/>
    <n v="494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951.1"/>
    <n v="475872"/>
    <n v="593140.43999999994"/>
    <n v="49428.37"/>
    <n v="0"/>
    <n v="0"/>
    <x v="8"/>
    <x v="1"/>
    <x v="1"/>
    <x v="1"/>
    <x v="8"/>
    <x v="12"/>
    <x v="0"/>
    <x v="6"/>
  </r>
  <r>
    <n v="3117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78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79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230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31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3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40"/>
    <x v="53"/>
    <n v="721282"/>
    <n v="722089.07000000007"/>
    <n v="722089.07000000007"/>
    <n v="767056.55"/>
    <n v="767097.44000000006"/>
    <n v="767032.62000000011"/>
    <n v="767094.51"/>
    <n v="767364.07000000007"/>
    <n v="767634.67999999993"/>
    <n v="768025.9"/>
    <n v="769398.42999999993"/>
    <n v="724995.18"/>
    <n v="726912.34"/>
    <n v="732668.57"/>
    <n v="734927.76"/>
    <n v="737391.02"/>
    <n v="740154.49"/>
    <n v="742792.04"/>
    <n v="747435.35"/>
    <n v="747847.92"/>
    <n v="751557.38"/>
    <n v="752113.77"/>
    <n v="754530.28"/>
    <n v="755473.98"/>
    <n v="627788.52"/>
    <n v="628538.28"/>
    <n v="629343.18999999994"/>
    <n v="630035.80000000005"/>
    <n v="630728.4"/>
    <n v="631421.01"/>
    <n v="632113.61"/>
    <n v="632882.42000000004"/>
    <n v="634671.41"/>
    <n v="638299.22"/>
    <n v="639274.16"/>
    <n v="640249.09"/>
    <n v="64139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1159.5199999996"/>
    <n v="8923804.9000000004"/>
    <n v="7595345.1100000003"/>
    <n v="641395.47"/>
    <n v="0"/>
    <n v="0"/>
    <x v="8"/>
    <x v="1"/>
    <x v="1"/>
    <x v="1"/>
    <x v="8"/>
    <x v="8"/>
    <x v="0"/>
    <x v="7"/>
  </r>
  <r>
    <n v="3124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7"/>
  </r>
  <r>
    <n v="3124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7"/>
  </r>
  <r>
    <n v="31243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7"/>
  </r>
  <r>
    <n v="31244"/>
    <x v="57"/>
    <n v="808993.64"/>
    <n v="809725.13"/>
    <n v="809733.75"/>
    <n v="837257.27"/>
    <n v="836598.62"/>
    <n v="836748.77"/>
    <n v="837528.71"/>
    <n v="837705.01"/>
    <n v="834725.97"/>
    <n v="834782.52"/>
    <n v="839133.96000000008"/>
    <n v="848086.69"/>
    <n v="849914.82"/>
    <n v="862794.72"/>
    <n v="864063.27"/>
    <n v="864706.57"/>
    <n v="865231.34"/>
    <n v="866556.22"/>
    <n v="866773.05"/>
    <n v="866925.11"/>
    <n v="867077.16"/>
    <n v="867321.13"/>
    <n v="867490.01"/>
    <n v="867759.88"/>
    <n v="1416524.01"/>
    <n v="1416524.01"/>
    <n v="1416524.01"/>
    <n v="1416524.01"/>
    <n v="1417331.01"/>
    <n v="1417331.01"/>
    <n v="1419897.81"/>
    <n v="1420244.55"/>
    <n v="1424031.71"/>
    <n v="1425895.27"/>
    <n v="1426044.72"/>
    <n v="1426194.16"/>
    <n v="142830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1020.0399999991"/>
    <n v="10376613.279999999"/>
    <n v="17043066.280000001"/>
    <n v="1428306.42"/>
    <n v="0"/>
    <n v="0"/>
    <x v="8"/>
    <x v="1"/>
    <x v="1"/>
    <x v="1"/>
    <x v="8"/>
    <x v="12"/>
    <x v="0"/>
    <x v="7"/>
  </r>
  <r>
    <n v="31245"/>
    <x v="58"/>
    <n v="500343.64"/>
    <n v="500886.57"/>
    <n v="501081.97000000003"/>
    <n v="500963.93"/>
    <n v="501982.19"/>
    <n v="501688.33"/>
    <n v="504457.01"/>
    <n v="504472.21"/>
    <n v="506315.5"/>
    <n v="504038.52"/>
    <n v="504073.82"/>
    <n v="504911.11"/>
    <n v="507060.97"/>
    <n v="507099.21"/>
    <n v="507699.20000000001"/>
    <n v="507755"/>
    <n v="507810.8"/>
    <n v="507875.9"/>
    <n v="508658.11"/>
    <n v="508732.51"/>
    <n v="508806.91"/>
    <n v="508881.31"/>
    <n v="508965.01"/>
    <n v="509104.51"/>
    <n v="883865.46"/>
    <n v="883914.37"/>
    <n v="883914.37"/>
    <n v="883914.37"/>
    <n v="883914.37"/>
    <n v="883914.37"/>
    <n v="883914.37"/>
    <n v="883914.37"/>
    <n v="883914.37"/>
    <n v="885927.81"/>
    <n v="885927.81"/>
    <n v="885927.81"/>
    <n v="8859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5214.7999999998"/>
    <n v="6098449.4400000004"/>
    <n v="10612963.85"/>
    <n v="885927.81"/>
    <n v="0"/>
    <n v="0"/>
    <x v="8"/>
    <x v="1"/>
    <x v="1"/>
    <x v="1"/>
    <x v="8"/>
    <x v="12"/>
    <x v="0"/>
    <x v="7"/>
  </r>
  <r>
    <n v="31246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7"/>
  </r>
  <r>
    <n v="31247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7"/>
  </r>
  <r>
    <n v="3125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7"/>
  </r>
  <r>
    <n v="3125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7"/>
  </r>
  <r>
    <n v="31253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7"/>
  </r>
  <r>
    <n v="31254"/>
    <x v="64"/>
    <n v="115186.45999999999"/>
    <n v="115186.45999999999"/>
    <n v="115186.45999999999"/>
    <n v="115186.45999999999"/>
    <n v="115186.45999999999"/>
    <n v="115186.45999999999"/>
    <n v="115186.45999999999"/>
    <n v="115186.45999999999"/>
    <n v="115186.45999999999"/>
    <n v="115186.45999999999"/>
    <n v="120295.8"/>
    <n v="120239.33"/>
    <n v="120738.28"/>
    <n v="120738.28"/>
    <n v="120738.28"/>
    <n v="120738.28"/>
    <n v="120738.28"/>
    <n v="120802.81"/>
    <n v="120802.81"/>
    <n v="120802.81"/>
    <n v="120802.81"/>
    <n v="120802.81"/>
    <n v="120802.81"/>
    <n v="120802.81"/>
    <n v="180533.08"/>
    <n v="180533.08"/>
    <n v="180533.08"/>
    <n v="180533.08"/>
    <n v="180533.08"/>
    <n v="180533.08"/>
    <n v="180533.08"/>
    <n v="180533.08"/>
    <n v="180533.08"/>
    <n v="180533.08"/>
    <n v="180533.08"/>
    <n v="180533.08"/>
    <n v="18053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399.73"/>
    <n v="1449311.07"/>
    <n v="2166396.96"/>
    <n v="180533.08"/>
    <n v="0"/>
    <n v="0"/>
    <x v="8"/>
    <x v="1"/>
    <x v="1"/>
    <x v="1"/>
    <x v="8"/>
    <x v="12"/>
    <x v="0"/>
    <x v="7"/>
  </r>
  <r>
    <n v="31275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430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1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3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4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40"/>
    <x v="71"/>
    <n v="23774.6"/>
    <n v="23774.6"/>
    <n v="23774.6"/>
    <n v="23774.6"/>
    <n v="23774.6"/>
    <n v="23774.6"/>
    <n v="23742.51"/>
    <n v="23626.25"/>
    <n v="23662.27"/>
    <n v="23691.45"/>
    <n v="23691.45"/>
    <n v="53439.95"/>
    <n v="53439.95"/>
    <n v="57319.15"/>
    <n v="58841.65"/>
    <n v="60501.67"/>
    <n v="62364.01"/>
    <n v="64141.49"/>
    <n v="67270.679999999993"/>
    <n v="67548.710000000006"/>
    <n v="70048.570000000007"/>
    <n v="70423.53"/>
    <n v="72052.05"/>
    <n v="72688.009999999995"/>
    <n v="93553.84"/>
    <n v="94321.3"/>
    <n v="95145.23"/>
    <n v="95854.2"/>
    <n v="96563.16"/>
    <n v="97272.13"/>
    <n v="97981.09"/>
    <n v="98768.06"/>
    <n v="100599.32"/>
    <n v="104312.82"/>
    <n v="105310.78"/>
    <n v="106308.75"/>
    <n v="10748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501.48"/>
    <n v="776639.47"/>
    <n v="1185990.68"/>
    <n v="107482.21"/>
    <n v="0"/>
    <n v="0"/>
    <x v="8"/>
    <x v="1"/>
    <x v="1"/>
    <x v="1"/>
    <x v="8"/>
    <x v="8"/>
    <x v="0"/>
    <x v="8"/>
  </r>
  <r>
    <n v="31441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8"/>
  </r>
  <r>
    <n v="3144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8"/>
  </r>
  <r>
    <n v="31443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8"/>
  </r>
  <r>
    <n v="31444"/>
    <x v="75"/>
    <n v="293465.61"/>
    <n v="293465.61"/>
    <n v="293522.5"/>
    <n v="293522.5"/>
    <n v="293505.75"/>
    <n v="293504.40999999997"/>
    <n v="293771.57"/>
    <n v="302221.2"/>
    <n v="302221.2"/>
    <n v="302221.2"/>
    <n v="302340.49000000005"/>
    <n v="302366.99000000005"/>
    <n v="302367"/>
    <n v="314856.59999999998"/>
    <n v="316086.71000000002"/>
    <n v="316710.52"/>
    <n v="317219.38"/>
    <n v="318504.12"/>
    <n v="318714.38"/>
    <n v="318861.83"/>
    <n v="319009.27"/>
    <n v="319245.84000000003"/>
    <n v="319409.61"/>
    <n v="319671.3"/>
    <n v="467091.22"/>
    <n v="467091.22"/>
    <n v="467091.22"/>
    <n v="467091.22"/>
    <n v="467790.22"/>
    <n v="467790.22"/>
    <n v="470013.51"/>
    <n v="470313.84"/>
    <n v="473594.17"/>
    <n v="475208.34"/>
    <n v="475337.78"/>
    <n v="475467.23"/>
    <n v="477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129.03"/>
    <n v="3800656.56"/>
    <n v="5643880.1900000004"/>
    <n v="477296.8"/>
    <n v="0"/>
    <n v="0"/>
    <x v="8"/>
    <x v="1"/>
    <x v="1"/>
    <x v="1"/>
    <x v="8"/>
    <x v="12"/>
    <x v="0"/>
    <x v="8"/>
  </r>
  <r>
    <n v="31530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1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3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4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40"/>
    <x v="81"/>
    <n v="127880.37"/>
    <n v="127880.37"/>
    <n v="127880.37"/>
    <n v="127880.37000000001"/>
    <n v="127880.37000000001"/>
    <n v="127880.37000000001"/>
    <n v="127880.37000000001"/>
    <n v="127880.37000000001"/>
    <n v="127941.31999999999"/>
    <n v="127952.82"/>
    <n v="127878.17"/>
    <n v="127906.41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79164.17"/>
    <n v="79164.17"/>
    <n v="79164.17"/>
    <n v="79164.17"/>
    <n v="79164.17"/>
    <n v="79164.17"/>
    <n v="79164.17"/>
    <n v="79164.17"/>
    <n v="79164.17"/>
    <n v="79164.17"/>
    <n v="79164.17"/>
    <n v="79164.17"/>
    <n v="7916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721.68"/>
    <n v="1539303.36"/>
    <n v="949970.04"/>
    <n v="79164.17"/>
    <n v="0"/>
    <n v="0"/>
    <x v="8"/>
    <x v="1"/>
    <x v="1"/>
    <x v="1"/>
    <x v="8"/>
    <x v="8"/>
    <x v="0"/>
    <x v="9"/>
  </r>
  <r>
    <n v="31541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9"/>
  </r>
  <r>
    <n v="3154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9"/>
  </r>
  <r>
    <n v="31543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9"/>
  </r>
  <r>
    <n v="31544"/>
    <x v="85"/>
    <n v="126444.23"/>
    <n v="126583.41"/>
    <n v="126583.41"/>
    <n v="126583.41"/>
    <n v="126583.41"/>
    <n v="126583.41"/>
    <n v="126596.36"/>
    <n v="126596.36"/>
    <n v="126596.36"/>
    <n v="126596.36"/>
    <n v="126731.53"/>
    <n v="127024.84999999999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3338.82"/>
    <n v="123338.82"/>
    <n v="123338.82"/>
    <n v="123338.82"/>
    <n v="123338.82"/>
    <n v="123338.82"/>
    <n v="123338.82"/>
    <n v="123338.82"/>
    <n v="123338.82"/>
    <n v="123338.82"/>
    <n v="123338.82"/>
    <n v="123338.82"/>
    <n v="12333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503.1"/>
    <n v="1532925.36"/>
    <n v="1480065.84"/>
    <n v="123338.82"/>
    <n v="0"/>
    <n v="0"/>
    <x v="8"/>
    <x v="1"/>
    <x v="1"/>
    <x v="1"/>
    <x v="8"/>
    <x v="12"/>
    <x v="0"/>
    <x v="9"/>
  </r>
  <r>
    <n v="31545"/>
    <x v="86"/>
    <n v="52012.14"/>
    <n v="52012.14"/>
    <n v="52012.14"/>
    <n v="52012.14"/>
    <n v="52012.14"/>
    <n v="52012.14"/>
    <n v="52012.14"/>
    <n v="52012.14"/>
    <n v="51973.39"/>
    <n v="51973.39"/>
    <n v="51973.39"/>
    <n v="51973.39"/>
    <n v="51973.39"/>
    <n v="52003"/>
    <n v="52467.5"/>
    <n v="52510.7"/>
    <n v="52553.9"/>
    <n v="52604.3"/>
    <n v="53209.89"/>
    <n v="53267.49"/>
    <n v="53325.09"/>
    <n v="53382.69"/>
    <n v="53447.49"/>
    <n v="53555.49"/>
    <n v="62649.4"/>
    <n v="62674.86"/>
    <n v="62674.86"/>
    <n v="62674.86"/>
    <n v="62674.86"/>
    <n v="62674.86"/>
    <n v="62674.86"/>
    <n v="62674.86"/>
    <n v="62674.86"/>
    <n v="63722.74"/>
    <n v="63722.74"/>
    <n v="63722.74"/>
    <n v="6372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990.68000000005"/>
    <n v="634300.93000000005"/>
    <n v="755216.5"/>
    <n v="63722.74"/>
    <n v="0"/>
    <n v="0"/>
    <x v="8"/>
    <x v="1"/>
    <x v="1"/>
    <x v="1"/>
    <x v="8"/>
    <x v="12"/>
    <x v="0"/>
    <x v="9"/>
  </r>
  <r>
    <n v="31546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9"/>
  </r>
  <r>
    <n v="31551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9"/>
  </r>
  <r>
    <n v="3155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9"/>
  </r>
  <r>
    <n v="31553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9"/>
  </r>
  <r>
    <n v="31554"/>
    <x v="91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4"/>
    <n v="36106.14"/>
    <n v="36106.14"/>
    <n v="36106.14"/>
    <n v="36106.14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273.56"/>
    <n v="433624.94"/>
    <n v="433875.84"/>
    <n v="36156.32"/>
    <n v="0"/>
    <n v="0"/>
    <x v="8"/>
    <x v="1"/>
    <x v="1"/>
    <x v="1"/>
    <x v="8"/>
    <x v="12"/>
    <x v="0"/>
    <x v="9"/>
  </r>
  <r>
    <n v="316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10"/>
  </r>
  <r>
    <n v="31617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10"/>
  </r>
  <r>
    <n v="3163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1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3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4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40"/>
    <x v="99"/>
    <n v="70807.77"/>
    <n v="70780.150000000009"/>
    <n v="70226.209999999992"/>
    <n v="70172.87"/>
    <n v="71582.3"/>
    <n v="71621.149999999994"/>
    <n v="72630.94"/>
    <n v="72756.83"/>
    <n v="72758.62000000001"/>
    <n v="72839.7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44521.64"/>
    <n v="44521.64"/>
    <n v="44521.64"/>
    <n v="44521.64"/>
    <n v="44521.64"/>
    <n v="44521.64"/>
    <n v="44521.64"/>
    <n v="44521.64"/>
    <n v="44521.64"/>
    <n v="44521.64"/>
    <n v="44521.64"/>
    <n v="44521.64"/>
    <n v="4452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643.35"/>
    <n v="872800.44"/>
    <n v="534259.68000000005"/>
    <n v="44521.64"/>
    <n v="0"/>
    <n v="0"/>
    <x v="8"/>
    <x v="1"/>
    <x v="1"/>
    <x v="1"/>
    <x v="8"/>
    <x v="8"/>
    <x v="0"/>
    <x v="10"/>
  </r>
  <r>
    <n v="31641"/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10"/>
  </r>
  <r>
    <n v="31642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10"/>
  </r>
  <r>
    <n v="31643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10"/>
  </r>
  <r>
    <n v="31644"/>
    <x v="103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9385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84.64"/>
    <n v="105584.64"/>
    <n v="112623.6"/>
    <n v="9385.2999999999993"/>
    <n v="0"/>
    <n v="0"/>
    <x v="8"/>
    <x v="1"/>
    <x v="1"/>
    <x v="1"/>
    <x v="8"/>
    <x v="12"/>
    <x v="0"/>
    <x v="10"/>
  </r>
  <r>
    <n v="31645"/>
    <x v="104"/>
    <n v="847.42"/>
    <n v="847.42"/>
    <n v="847.42"/>
    <n v="847.42000000000007"/>
    <n v="847.42000000000007"/>
    <n v="847.42000000000007"/>
    <n v="847.42000000000007"/>
    <n v="847.42000000000007"/>
    <n v="847.42000000000007"/>
    <n v="847.42000000000007"/>
    <n v="847.42000000000007"/>
    <n v="847.42000000000007"/>
    <n v="847.42"/>
    <n v="847.42"/>
    <n v="847.42"/>
    <n v="847.42"/>
    <n v="847.42"/>
    <n v="847.42"/>
    <n v="847.42"/>
    <n v="847.42"/>
    <n v="847.42"/>
    <n v="847.42"/>
    <n v="847.42"/>
    <n v="847.42"/>
    <n v="2711.76"/>
    <n v="2711.76"/>
    <n v="2711.76"/>
    <n v="2711.76"/>
    <n v="2711.76"/>
    <n v="2711.76"/>
    <n v="2711.76"/>
    <n v="2711.76"/>
    <n v="2711.76"/>
    <n v="2711.76"/>
    <n v="2711.76"/>
    <n v="2711.76"/>
    <n v="27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9.040000000001"/>
    <n v="10169.040000000001"/>
    <n v="32541.119999999999"/>
    <n v="2711.76"/>
    <n v="0"/>
    <n v="0"/>
    <x v="8"/>
    <x v="1"/>
    <x v="1"/>
    <x v="1"/>
    <x v="8"/>
    <x v="12"/>
    <x v="0"/>
    <x v="10"/>
  </r>
  <r>
    <n v="31646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10"/>
  </r>
  <r>
    <n v="31647"/>
    <x v="106"/>
    <n v="4521.41"/>
    <n v="4521.3999999999996"/>
    <n v="4521.42"/>
    <n v="4573.13"/>
    <n v="4499.6900000000005"/>
    <n v="4499.74"/>
    <n v="3747.9900000000002"/>
    <n v="3789.91"/>
    <n v="3789.86"/>
    <n v="3789.92"/>
    <n v="3789.86"/>
    <n v="4635.6099999999997"/>
    <n v="10024.39"/>
    <n v="9938.02"/>
    <n v="9122.14"/>
    <n v="9122.14"/>
    <n v="9122.14"/>
    <n v="9122.14"/>
    <n v="9122.14"/>
    <n v="9122.14"/>
    <n v="9122.14"/>
    <n v="9122.14"/>
    <n v="9122.14"/>
    <n v="9122.14"/>
    <n v="9122.14"/>
    <n v="9122.14"/>
    <n v="8956.7800000000007"/>
    <n v="8771.61"/>
    <n v="8674.18"/>
    <n v="8674.18"/>
    <n v="8674.18"/>
    <n v="8674.18"/>
    <n v="8674.18"/>
    <n v="8674.18"/>
    <n v="8674.18"/>
    <n v="8674.18"/>
    <n v="867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79.94"/>
    <n v="111183.81"/>
    <n v="105366.11"/>
    <n v="8674.18"/>
    <n v="0"/>
    <n v="0"/>
    <x v="9"/>
    <x v="1"/>
    <x v="1"/>
    <x v="1"/>
    <x v="10"/>
    <x v="17"/>
    <x v="0"/>
    <x v="10"/>
  </r>
  <r>
    <n v="3165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10"/>
  </r>
  <r>
    <n v="31652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10"/>
  </r>
  <r>
    <n v="31653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10"/>
  </r>
  <r>
    <n v="31654"/>
    <x v="110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"/>
    <n v="1375.87"/>
    <n v="1375.87"/>
    <n v="1375.87"/>
    <n v="1375.87"/>
    <n v="1375.87"/>
    <n v="1375.87"/>
    <n v="1375.87"/>
    <n v="1375.87"/>
    <n v="1375.87"/>
    <n v="1375.87"/>
    <n v="1375.87"/>
    <n v="1100.69"/>
    <n v="1100.69"/>
    <n v="1100.69"/>
    <n v="1100.69"/>
    <n v="1100.69"/>
    <n v="1100.69"/>
    <n v="1100.69"/>
    <n v="1100.69"/>
    <n v="1100.69"/>
    <n v="1100.69"/>
    <n v="1100.69"/>
    <n v="1100.69"/>
    <n v="110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10.439999999999"/>
    <n v="16510.439999999999"/>
    <n v="13208.28"/>
    <n v="1100.69"/>
    <n v="0"/>
    <n v="0"/>
    <x v="8"/>
    <x v="1"/>
    <x v="1"/>
    <x v="1"/>
    <x v="8"/>
    <x v="12"/>
    <x v="0"/>
    <x v="10"/>
  </r>
  <r>
    <n v="31700"/>
    <x v="111"/>
    <n v="13163.58"/>
    <n v="13163.56"/>
    <n v="13163.55"/>
    <n v="13163.56"/>
    <n v="13163.56"/>
    <n v="13163.58"/>
    <n v="13163.58"/>
    <n v="13163.56"/>
    <n v="13163.550000000001"/>
    <n v="13163.57"/>
    <n v="13163.550000000001"/>
    <n v="13163.550000000001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62.75"/>
    <n v="156881.76"/>
    <n v="156881.76"/>
    <n v="13073.48"/>
    <n v="0"/>
    <n v="0"/>
    <x v="6"/>
    <x v="1"/>
    <x v="1"/>
    <x v="6"/>
    <x v="6"/>
    <x v="6"/>
    <x v="0"/>
    <x v="11"/>
  </r>
  <r>
    <n v="34028"/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12"/>
  </r>
  <r>
    <n v="34030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12"/>
  </r>
  <r>
    <n v="34042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12"/>
  </r>
  <r>
    <n v="3408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12"/>
  </r>
  <r>
    <n v="34099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12"/>
  </r>
  <r>
    <n v="34120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3"/>
  </r>
  <r>
    <n v="34128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3"/>
  </r>
  <r>
    <n v="34130"/>
    <x v="119"/>
    <n v="252539.84"/>
    <n v="281236.51999999996"/>
    <n v="281211.65000000002"/>
    <n v="281579.84999999998"/>
    <n v="281718.77"/>
    <n v="281631.32999999996"/>
    <n v="281854.49"/>
    <n v="283279.70999999996"/>
    <n v="284403.63"/>
    <n v="283556.96000000002"/>
    <n v="283637.43000000005"/>
    <n v="283828.19"/>
    <n v="296922.09999999998"/>
    <n v="296922.09999999998"/>
    <n v="296922.09999999998"/>
    <n v="296922.09999999998"/>
    <n v="296922.09999999998"/>
    <n v="316189.36"/>
    <n v="317177.71999999997"/>
    <n v="317953.23"/>
    <n v="317990.99"/>
    <n v="317990.99"/>
    <n v="317990.99"/>
    <n v="317990.99"/>
    <n v="346049.02"/>
    <n v="346049.02"/>
    <n v="346049.02"/>
    <n v="346049.02"/>
    <n v="346049.02"/>
    <n v="346049.02"/>
    <n v="346049.02"/>
    <n v="346049.02"/>
    <n v="346049.02"/>
    <n v="346049.02"/>
    <n v="346049.02"/>
    <n v="346049.02"/>
    <n v="34604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478.37"/>
    <n v="3707894.77"/>
    <n v="4152588.24"/>
    <n v="346049.02"/>
    <n v="0"/>
    <n v="0"/>
    <x v="10"/>
    <x v="1"/>
    <x v="1"/>
    <x v="1"/>
    <x v="9"/>
    <x v="19"/>
    <x v="0"/>
    <x v="13"/>
  </r>
  <r>
    <n v="34131"/>
    <x v="120"/>
    <n v="64075.759999999995"/>
    <n v="64502.46"/>
    <n v="64102.18"/>
    <n v="64402.39"/>
    <n v="64173"/>
    <n v="63900.05"/>
    <n v="63753.860000000008"/>
    <n v="63753.860000000008"/>
    <n v="63753.860000000008"/>
    <n v="63759.369999999995"/>
    <n v="63759.369999999995"/>
    <n v="63759.369999999995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86783.58"/>
    <n v="86783.58"/>
    <n v="86783.58"/>
    <n v="86783.58"/>
    <n v="86783.58"/>
    <n v="86783.58"/>
    <n v="86783.58"/>
    <n v="86783.58"/>
    <n v="86783.58"/>
    <n v="86783.58"/>
    <n v="86783.58"/>
    <n v="86783.58"/>
    <n v="8678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695.53"/>
    <n v="765112.31999999995"/>
    <n v="1041402.96"/>
    <n v="86783.58"/>
    <n v="0"/>
    <n v="0"/>
    <x v="10"/>
    <x v="1"/>
    <x v="1"/>
    <x v="1"/>
    <x v="9"/>
    <x v="20"/>
    <x v="0"/>
    <x v="13"/>
  </r>
  <r>
    <n v="34132"/>
    <x v="121"/>
    <n v="78668.23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95863.35"/>
    <n v="95863.35"/>
    <n v="95863.35"/>
    <n v="95863.35"/>
    <n v="95863.35"/>
    <n v="95863.35"/>
    <n v="95863.35"/>
    <n v="95863.35"/>
    <n v="95863.35"/>
    <n v="95863.35"/>
    <n v="95863.35"/>
    <n v="95863.35"/>
    <n v="9586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125.51"/>
    <n v="949589.76"/>
    <n v="1150360.2"/>
    <n v="95863.35"/>
    <n v="0"/>
    <n v="0"/>
    <x v="10"/>
    <x v="1"/>
    <x v="1"/>
    <x v="1"/>
    <x v="9"/>
    <x v="21"/>
    <x v="0"/>
    <x v="13"/>
  </r>
  <r>
    <n v="34133"/>
    <x v="122"/>
    <n v="1914.36"/>
    <n v="1914.36"/>
    <n v="1914.36"/>
    <n v="1914.36"/>
    <n v="1914.36"/>
    <n v="1914.36"/>
    <n v="1914.36"/>
    <n v="1914.36"/>
    <n v="1914.36"/>
    <n v="1914.36"/>
    <n v="1914.36"/>
    <n v="1914.36"/>
    <n v="1914.35"/>
    <n v="1914.35"/>
    <n v="1914.35"/>
    <n v="1914.35"/>
    <n v="1914.35"/>
    <n v="1914.35"/>
    <n v="1914.35"/>
    <n v="1914.35"/>
    <n v="1914.35"/>
    <n v="1914.35"/>
    <n v="1914.35"/>
    <n v="1914.35"/>
    <n v="2319.1"/>
    <n v="2319.1"/>
    <n v="2319.1"/>
    <n v="2319.1"/>
    <n v="2319.1"/>
    <n v="2319.1"/>
    <n v="2319.1"/>
    <n v="2319.1"/>
    <n v="2319.1"/>
    <n v="2319.1"/>
    <n v="2319.1"/>
    <n v="2319.1"/>
    <n v="231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2.32"/>
    <n v="22972.2"/>
    <n v="27829.200000000001"/>
    <n v="2319.1"/>
    <n v="0"/>
    <n v="0"/>
    <x v="10"/>
    <x v="1"/>
    <x v="1"/>
    <x v="1"/>
    <x v="9"/>
    <x v="22"/>
    <x v="0"/>
    <x v="13"/>
  </r>
  <r>
    <n v="34134"/>
    <x v="123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2"/>
    <n v="1029.92"/>
    <n v="1029.92"/>
    <n v="1029.92"/>
    <n v="1029.92"/>
    <n v="1029.92"/>
    <n v="1029.92"/>
    <n v="1029.92"/>
    <n v="1029.92"/>
    <n v="1029.92"/>
    <n v="1029.92"/>
    <n v="1029.92"/>
    <n v="1221.77"/>
    <n v="1221.77"/>
    <n v="1221.77"/>
    <n v="1221.77"/>
    <n v="1221.77"/>
    <n v="1221.77"/>
    <n v="1221.77"/>
    <n v="1221.77"/>
    <n v="1221.77"/>
    <n v="1221.77"/>
    <n v="1221.77"/>
    <n v="1221.77"/>
    <n v="122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8.92"/>
    <n v="12359.04"/>
    <n v="14661.24"/>
    <n v="1221.77"/>
    <n v="0"/>
    <n v="0"/>
    <x v="10"/>
    <x v="1"/>
    <x v="1"/>
    <x v="1"/>
    <x v="9"/>
    <x v="23"/>
    <x v="0"/>
    <x v="13"/>
  </r>
  <r>
    <n v="34135"/>
    <x v="124"/>
    <n v="2908.08"/>
    <n v="2908.08"/>
    <n v="2908.08"/>
    <n v="2908.08"/>
    <n v="2908.08"/>
    <n v="2908.08"/>
    <n v="2908.08"/>
    <n v="2908.08"/>
    <n v="2908.08"/>
    <n v="2908.08"/>
    <n v="2908.08"/>
    <n v="2908.08"/>
    <n v="2908.09"/>
    <n v="2908.09"/>
    <n v="2908.09"/>
    <n v="2908.09"/>
    <n v="2908.09"/>
    <n v="2908.09"/>
    <n v="2908.09"/>
    <n v="2908.09"/>
    <n v="2908.09"/>
    <n v="2908.09"/>
    <n v="2908.09"/>
    <n v="2908.09"/>
    <n v="3212.11"/>
    <n v="3212.11"/>
    <n v="3212.11"/>
    <n v="3212.11"/>
    <n v="3212.11"/>
    <n v="3212.11"/>
    <n v="3212.11"/>
    <n v="3212.11"/>
    <n v="3212.11"/>
    <n v="3212.11"/>
    <n v="3212.11"/>
    <n v="3212.11"/>
    <n v="321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96.959999999999"/>
    <n v="34897.08"/>
    <n v="38545.32"/>
    <n v="3212.11"/>
    <n v="0"/>
    <n v="0"/>
    <x v="10"/>
    <x v="1"/>
    <x v="1"/>
    <x v="1"/>
    <x v="9"/>
    <x v="24"/>
    <x v="0"/>
    <x v="13"/>
  </r>
  <r>
    <n v="34136"/>
    <x v="125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8012.97"/>
    <n v="8012.97"/>
    <n v="8012.97"/>
    <n v="8012.97"/>
    <n v="8012.97"/>
    <n v="8012.97"/>
    <n v="8012.97"/>
    <n v="8012.97"/>
    <n v="8012.97"/>
    <n v="8012.97"/>
    <n v="8012.97"/>
    <n v="8012.97"/>
    <n v="801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43.16"/>
    <n v="82343.16"/>
    <n v="96155.64"/>
    <n v="8012.97"/>
    <n v="0"/>
    <n v="0"/>
    <x v="10"/>
    <x v="1"/>
    <x v="1"/>
    <x v="1"/>
    <x v="9"/>
    <x v="25"/>
    <x v="0"/>
    <x v="13"/>
  </r>
  <r>
    <n v="34141"/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3"/>
  </r>
  <r>
    <n v="34142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3"/>
  </r>
  <r>
    <n v="34143"/>
    <x v="128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6547.15"/>
    <n v="6547.15"/>
    <n v="6547.15"/>
    <n v="6547.15"/>
    <n v="6547.15"/>
    <n v="6547.15"/>
    <n v="6547.15"/>
    <n v="6547.15"/>
    <n v="6547.15"/>
    <n v="6547.15"/>
    <n v="6547.15"/>
    <n v="6547.15"/>
    <n v="654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25.88"/>
    <n v="66425.88"/>
    <n v="78565.8"/>
    <n v="6547.15"/>
    <n v="0"/>
    <n v="0"/>
    <x v="10"/>
    <x v="1"/>
    <x v="1"/>
    <x v="1"/>
    <x v="8"/>
    <x v="26"/>
    <x v="0"/>
    <x v="13"/>
  </r>
  <r>
    <n v="34144"/>
    <x v="129"/>
    <n v="9933.25"/>
    <n v="9933.25"/>
    <n v="9933.25"/>
    <n v="9933.25"/>
    <n v="9933.25"/>
    <n v="9933.25"/>
    <n v="9933.25"/>
    <n v="9933.25"/>
    <n v="9933.25"/>
    <n v="9933.25"/>
    <n v="9933.25"/>
    <n v="9933.25"/>
    <n v="10007.65"/>
    <n v="10007.65"/>
    <n v="10007.65"/>
    <n v="10007.65"/>
    <n v="10007.65"/>
    <n v="10007.65"/>
    <n v="10007.65"/>
    <n v="10007.65"/>
    <n v="10007.65"/>
    <n v="10007.65"/>
    <n v="10007.65"/>
    <n v="10007.65"/>
    <n v="9396.07"/>
    <n v="9396.07"/>
    <n v="9396.07"/>
    <n v="9396.07"/>
    <n v="9396.07"/>
    <n v="9396.07"/>
    <n v="9396.07"/>
    <n v="9396.07"/>
    <n v="9396.07"/>
    <n v="9396.07"/>
    <n v="9396.07"/>
    <n v="9396.07"/>
    <n v="939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99"/>
    <n v="120091.8"/>
    <n v="112752.84"/>
    <n v="9396.07"/>
    <n v="0"/>
    <n v="0"/>
    <x v="10"/>
    <x v="1"/>
    <x v="1"/>
    <x v="1"/>
    <x v="8"/>
    <x v="27"/>
    <x v="0"/>
    <x v="13"/>
  </r>
  <r>
    <n v="34145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28"/>
    <x v="0"/>
    <x v="13"/>
  </r>
  <r>
    <n v="34146"/>
    <x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29"/>
    <x v="0"/>
    <x v="13"/>
  </r>
  <r>
    <n v="34180"/>
    <x v="132"/>
    <n v="497616.43"/>
    <n v="497476.93000000005"/>
    <n v="496882.09"/>
    <n v="497528.06"/>
    <n v="497531.82"/>
    <n v="497567.54000000004"/>
    <n v="497575.61"/>
    <n v="497957.5"/>
    <n v="497968.47"/>
    <n v="497959.69"/>
    <n v="498317.39"/>
    <n v="498346.8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79355.05"/>
    <n v="479355.05"/>
    <n v="479355.05"/>
    <n v="479355.05"/>
    <n v="479355.05"/>
    <n v="479355.05"/>
    <n v="479355.05"/>
    <n v="479355.05"/>
    <n v="479355.05"/>
    <n v="479355.05"/>
    <n v="479355.05"/>
    <n v="479355.05"/>
    <n v="47935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72728.3600000003"/>
    <n v="5983895.1600000001"/>
    <n v="5752260.5999999996"/>
    <n v="479355.05"/>
    <n v="0"/>
    <n v="0"/>
    <x v="10"/>
    <x v="1"/>
    <x v="1"/>
    <x v="1"/>
    <x v="13"/>
    <x v="30"/>
    <x v="0"/>
    <x v="13"/>
  </r>
  <r>
    <n v="34181"/>
    <x v="133"/>
    <n v="165773.01"/>
    <n v="163729.07999999999"/>
    <n v="163729.07999999999"/>
    <n v="163729.07999999999"/>
    <n v="163758.65000000002"/>
    <n v="163758.65000000002"/>
    <n v="163562.93"/>
    <n v="163564.4"/>
    <n v="163564.4"/>
    <n v="163564.4"/>
    <n v="163660.43"/>
    <n v="163728.93000000002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216830.21"/>
    <n v="216830.21"/>
    <n v="216830.21"/>
    <n v="216830.21"/>
    <n v="216830.21"/>
    <n v="216830.21"/>
    <n v="216830.21"/>
    <n v="216830.21"/>
    <n v="216830.21"/>
    <n v="216830.21"/>
    <n v="216830.21"/>
    <n v="216830.21"/>
    <n v="21683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123.04"/>
    <n v="1964747.16"/>
    <n v="2601962.52"/>
    <n v="216830.21"/>
    <n v="0"/>
    <n v="0"/>
    <x v="10"/>
    <x v="1"/>
    <x v="1"/>
    <x v="1"/>
    <x v="13"/>
    <x v="31"/>
    <x v="0"/>
    <x v="13"/>
  </r>
  <r>
    <n v="34182"/>
    <x v="134"/>
    <n v="5084.1600000000008"/>
    <n v="5084.1600000000008"/>
    <n v="5084.1600000000008"/>
    <n v="5084.1600000000008"/>
    <n v="5084.1600000000008"/>
    <n v="5072.8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4411.0600000000004"/>
    <n v="4411.0600000000004"/>
    <n v="4411.0600000000004"/>
    <n v="4411.0600000000004"/>
    <n v="4411.0600000000004"/>
    <n v="4411.0600000000004"/>
    <n v="4411.0600000000004"/>
    <n v="4411.0600000000004"/>
    <n v="4411.0600000000004"/>
    <n v="4411.0600000000004"/>
    <n v="4411.0600000000004"/>
    <n v="4411.0600000000004"/>
    <n v="4411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41.62"/>
    <n v="60896.04"/>
    <n v="52932.72"/>
    <n v="4411.0600000000004"/>
    <n v="0"/>
    <n v="0"/>
    <x v="10"/>
    <x v="1"/>
    <x v="1"/>
    <x v="1"/>
    <x v="13"/>
    <x v="32"/>
    <x v="0"/>
    <x v="13"/>
  </r>
  <r>
    <n v="34183"/>
    <x v="135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3"/>
    <n v="23202.13"/>
    <n v="23202.13"/>
    <n v="23202.13"/>
    <n v="23202.13"/>
    <n v="23202.13"/>
    <n v="23202.13"/>
    <n v="23202.13"/>
    <n v="23202.13"/>
    <n v="23202.13"/>
    <n v="23202.13"/>
    <n v="23202.13"/>
    <n v="20257.25"/>
    <n v="20257.25"/>
    <n v="20257.25"/>
    <n v="20257.25"/>
    <n v="20257.25"/>
    <n v="20257.25"/>
    <n v="20257.25"/>
    <n v="20257.25"/>
    <n v="20257.25"/>
    <n v="20257.25"/>
    <n v="20257.25"/>
    <n v="20257.25"/>
    <n v="202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25.56"/>
    <n v="278425.56"/>
    <n v="243087"/>
    <n v="20257.25"/>
    <n v="0"/>
    <n v="0"/>
    <x v="10"/>
    <x v="1"/>
    <x v="1"/>
    <x v="1"/>
    <x v="13"/>
    <x v="33"/>
    <x v="0"/>
    <x v="13"/>
  </r>
  <r>
    <n v="34184"/>
    <x v="136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77.140000000001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270.88"/>
    <n v="13270.88"/>
    <n v="13270.88"/>
    <n v="13270.88"/>
    <n v="13270.88"/>
    <n v="13270.88"/>
    <n v="13270.88"/>
    <n v="13270.88"/>
    <n v="13270.88"/>
    <n v="13270.88"/>
    <n v="13270.88"/>
    <n v="13270.88"/>
    <n v="1327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93.43"/>
    <n v="156925.68"/>
    <n v="159250.56"/>
    <n v="13270.88"/>
    <n v="0"/>
    <n v="0"/>
    <x v="10"/>
    <x v="1"/>
    <x v="1"/>
    <x v="1"/>
    <x v="13"/>
    <x v="34"/>
    <x v="0"/>
    <x v="13"/>
  </r>
  <r>
    <n v="34185"/>
    <x v="137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3025.58"/>
    <n v="13025.58"/>
    <n v="13025.58"/>
    <n v="13025.58"/>
    <n v="13025.58"/>
    <n v="13025.58"/>
    <n v="13025.58"/>
    <n v="13025.58"/>
    <n v="13025.58"/>
    <n v="13025.58"/>
    <n v="13025.58"/>
    <n v="13025.58"/>
    <n v="1302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157.6"/>
    <n v="155157.72"/>
    <n v="156306.96"/>
    <n v="13025.58"/>
    <n v="0"/>
    <n v="0"/>
    <x v="10"/>
    <x v="1"/>
    <x v="1"/>
    <x v="1"/>
    <x v="13"/>
    <x v="35"/>
    <x v="0"/>
    <x v="13"/>
  </r>
  <r>
    <n v="34186"/>
    <x v="138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32656.2"/>
    <n v="32656.2"/>
    <n v="32656.2"/>
    <n v="32656.2"/>
    <n v="32656.2"/>
    <n v="32656.2"/>
    <n v="32656.2"/>
    <n v="32656.2"/>
    <n v="32656.2"/>
    <n v="32656.2"/>
    <n v="34757.839999999997"/>
    <n v="34968.01"/>
    <n v="3517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738.4"/>
    <n v="347738.4"/>
    <n v="396287.85"/>
    <n v="35178.17"/>
    <n v="0"/>
    <n v="0"/>
    <x v="10"/>
    <x v="1"/>
    <x v="1"/>
    <x v="1"/>
    <x v="13"/>
    <x v="36"/>
    <x v="0"/>
    <x v="13"/>
  </r>
  <r>
    <n v="34198"/>
    <x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4"/>
    <x v="37"/>
    <x v="0"/>
    <x v="13"/>
  </r>
  <r>
    <n v="34199"/>
    <x v="140"/>
    <n v="890919.81"/>
    <n v="891766.86"/>
    <n v="891847.21"/>
    <n v="893513.15"/>
    <n v="893651.93"/>
    <n v="894127.89"/>
    <n v="894366.86"/>
    <n v="894665.48"/>
    <n v="894249.33000000007"/>
    <n v="894257.82000000007"/>
    <n v="894302.79"/>
    <n v="894125.33000000007"/>
    <n v="1087596.43"/>
    <n v="1087861.69"/>
    <n v="1087862.05"/>
    <n v="1089398.22"/>
    <n v="1089772.27"/>
    <n v="1089772.27"/>
    <n v="1089772.27"/>
    <n v="1089772.27"/>
    <n v="1089772.27"/>
    <n v="1089772.27"/>
    <n v="1136355.0900000001"/>
    <n v="1137498.18"/>
    <n v="1321935.6299999999"/>
    <n v="1321935.6299999999"/>
    <n v="1321935.6299999999"/>
    <n v="1321935.6299999999"/>
    <n v="1321935.6299999999"/>
    <n v="1321935.6299999999"/>
    <n v="1321935.6299999999"/>
    <n v="1321935.6299999999"/>
    <n v="1321935.6299999999"/>
    <n v="1321935.6299999999"/>
    <n v="1321935.6299999999"/>
    <n v="1321935.6299999999"/>
    <n v="1321935.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21794.460000001"/>
    <n v="13165205.279999999"/>
    <n v="15863227.560000001"/>
    <n v="1321935.6299999999"/>
    <n v="0"/>
    <n v="0"/>
    <x v="10"/>
    <x v="1"/>
    <x v="1"/>
    <x v="1"/>
    <x v="15"/>
    <x v="38"/>
    <x v="0"/>
    <x v="13"/>
  </r>
  <r>
    <n v="34220"/>
    <x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02.81"/>
    <n v="93980.29"/>
    <n v="94035.14"/>
    <n v="95896.38"/>
    <n v="95915.41"/>
    <n v="95921.7"/>
    <n v="95926.98"/>
    <n v="97270.59"/>
    <n v="9861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749.3"/>
    <n v="98615.21"/>
    <n v="0"/>
    <n v="0"/>
    <x v="10"/>
    <x v="1"/>
    <x v="1"/>
    <x v="1"/>
    <x v="11"/>
    <x v="18"/>
    <x v="0"/>
    <x v="14"/>
  </r>
  <r>
    <n v="34228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4"/>
  </r>
  <r>
    <n v="34230"/>
    <x v="143"/>
    <n v="61021"/>
    <n v="61027.78"/>
    <n v="61024.549999999996"/>
    <n v="61024.549999999996"/>
    <n v="61024.549999999996"/>
    <n v="61024.549999999996"/>
    <n v="61121.56"/>
    <n v="61121.56"/>
    <n v="61121.56"/>
    <n v="61121.56"/>
    <n v="61074.590000000004"/>
    <n v="61074.590000000004"/>
    <n v="61040.38"/>
    <n v="65133.9"/>
    <n v="68794.850000000006"/>
    <n v="91872.1"/>
    <n v="93689.1"/>
    <n v="98229.92"/>
    <n v="100622.81"/>
    <n v="100993.71"/>
    <n v="101364.61"/>
    <n v="102135.51"/>
    <n v="102508.42"/>
    <n v="102893.32"/>
    <n v="146669.28"/>
    <n v="151146.79999999999"/>
    <n v="152909.14000000001"/>
    <n v="156486.76999999999"/>
    <n v="158544.94"/>
    <n v="159893.12"/>
    <n v="161241.29"/>
    <n v="162589.46"/>
    <n v="163937.64000000001"/>
    <n v="166049.06"/>
    <n v="167474.15"/>
    <n v="168899.24"/>
    <n v="1721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782.4"/>
    <n v="1089278.6299999999"/>
    <n v="1915840.89"/>
    <n v="172150.98"/>
    <n v="0"/>
    <n v="0"/>
    <x v="10"/>
    <x v="1"/>
    <x v="1"/>
    <x v="1"/>
    <x v="9"/>
    <x v="19"/>
    <x v="0"/>
    <x v="14"/>
  </r>
  <r>
    <n v="34231"/>
    <x v="144"/>
    <n v="269332.59999999998"/>
    <n v="273743.06"/>
    <n v="273167.65000000002"/>
    <n v="273073.81"/>
    <n v="276208.18"/>
    <n v="276287.39"/>
    <n v="275058.69"/>
    <n v="275959.14"/>
    <n v="275741.95"/>
    <n v="274681.65999999997"/>
    <n v="274681.65999999997"/>
    <n v="274681.65999999997"/>
    <n v="275853.95"/>
    <n v="277207.23"/>
    <n v="281585.71999999997"/>
    <n v="284390.21999999997"/>
    <n v="285464.15000000002"/>
    <n v="298293.19"/>
    <n v="298481.12"/>
    <n v="298743.51"/>
    <n v="298823.67"/>
    <n v="301791.14"/>
    <n v="301869.90999999997"/>
    <n v="301996.68"/>
    <n v="355797.47"/>
    <n v="358421.34"/>
    <n v="358421.34"/>
    <n v="376130.46"/>
    <n v="377206.46"/>
    <n v="383865.76"/>
    <n v="390280.43"/>
    <n v="393224.43"/>
    <n v="393980.56"/>
    <n v="396865.7"/>
    <n v="396944.2"/>
    <n v="397022.7"/>
    <n v="41082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2617.45"/>
    <n v="3504500.49"/>
    <n v="4578160.8499999996"/>
    <n v="410822.52"/>
    <n v="0"/>
    <n v="0"/>
    <x v="10"/>
    <x v="1"/>
    <x v="1"/>
    <x v="1"/>
    <x v="9"/>
    <x v="20"/>
    <x v="0"/>
    <x v="14"/>
  </r>
  <r>
    <n v="34232"/>
    <x v="145"/>
    <n v="342396.22000000003"/>
    <n v="343229.86"/>
    <n v="343229.86"/>
    <n v="343229.86000000004"/>
    <n v="343230.59"/>
    <n v="343210.77"/>
    <n v="343210.77"/>
    <n v="343184.78"/>
    <n v="345354.51"/>
    <n v="345354.51"/>
    <n v="345477.66000000003"/>
    <n v="345581.53"/>
    <n v="345581.53"/>
    <n v="346866.97"/>
    <n v="349481.96"/>
    <n v="360017.97"/>
    <n v="360781.31"/>
    <n v="424903.31"/>
    <n v="439066.31"/>
    <n v="442419.67"/>
    <n v="444606.01"/>
    <n v="462056.61"/>
    <n v="462363.62"/>
    <n v="462678.1"/>
    <n v="665887.25"/>
    <n v="665896.52"/>
    <n v="666396.27"/>
    <n v="667366.99"/>
    <n v="667375.86"/>
    <n v="667384.74"/>
    <n v="667419.74"/>
    <n v="676566.41"/>
    <n v="677873.07"/>
    <n v="680113.07"/>
    <n v="681419.74"/>
    <n v="681419.74"/>
    <n v="6882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690.92"/>
    <n v="4900823.37"/>
    <n v="8065119.4000000004"/>
    <n v="688233.07"/>
    <n v="0"/>
    <n v="0"/>
    <x v="10"/>
    <x v="1"/>
    <x v="1"/>
    <x v="1"/>
    <x v="9"/>
    <x v="21"/>
    <x v="0"/>
    <x v="14"/>
  </r>
  <r>
    <n v="34233"/>
    <x v="146"/>
    <n v="9339.0400000000009"/>
    <n v="9346.34"/>
    <n v="9346.34"/>
    <n v="9346.34"/>
    <n v="9346.34"/>
    <n v="9346.34"/>
    <n v="9346.34"/>
    <n v="9346.34"/>
    <n v="9346.34"/>
    <n v="9346.34"/>
    <n v="9346.34"/>
    <n v="9346.34"/>
    <n v="9346.34"/>
    <n v="9351.14"/>
    <n v="9355.94"/>
    <n v="9430.0400000000009"/>
    <n v="9439.64"/>
    <n v="12356.96"/>
    <n v="12376.6"/>
    <n v="12397.85"/>
    <n v="12419.09"/>
    <n v="12440.34"/>
    <n v="12463.18"/>
    <n v="12495.63"/>
    <n v="12653.6"/>
    <n v="12653.6"/>
    <n v="12653.6"/>
    <n v="12653.6"/>
    <n v="12653.6"/>
    <n v="12653.6"/>
    <n v="12653.6"/>
    <n v="12653.6"/>
    <n v="12653.6"/>
    <n v="12653.6"/>
    <n v="12653.6"/>
    <n v="12653.6"/>
    <n v="1265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48.78"/>
    <n v="133872.75"/>
    <n v="151843.20000000001"/>
    <n v="12653.6"/>
    <n v="0"/>
    <n v="0"/>
    <x v="10"/>
    <x v="1"/>
    <x v="1"/>
    <x v="1"/>
    <x v="9"/>
    <x v="22"/>
    <x v="0"/>
    <x v="14"/>
  </r>
  <r>
    <n v="34234"/>
    <x v="147"/>
    <n v="8965.56"/>
    <n v="8965.56"/>
    <n v="8965.56"/>
    <n v="8965.56"/>
    <n v="8965.56"/>
    <n v="8965.56"/>
    <n v="8965.56"/>
    <n v="8965.56"/>
    <n v="8965.56"/>
    <n v="8965.56"/>
    <n v="8965.56"/>
    <n v="8965.56"/>
    <n v="8965.5499999999993"/>
    <n v="8965.5499999999993"/>
    <n v="8965.5499999999993"/>
    <n v="9024.26"/>
    <n v="9024.26"/>
    <n v="9024.26"/>
    <n v="9024.26"/>
    <n v="9024.26"/>
    <n v="9024.26"/>
    <n v="9024.26"/>
    <n v="9024.26"/>
    <n v="9024.26"/>
    <n v="7924.43"/>
    <n v="7924.43"/>
    <n v="7924.43"/>
    <n v="7924.43"/>
    <n v="7924.43"/>
    <n v="7924.43"/>
    <n v="7924.43"/>
    <n v="7924.43"/>
    <n v="7924.43"/>
    <n v="7924.43"/>
    <n v="7924.43"/>
    <n v="7924.43"/>
    <n v="792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86.72"/>
    <n v="108114.99"/>
    <n v="95093.16"/>
    <n v="7924.43"/>
    <n v="0"/>
    <n v="0"/>
    <x v="10"/>
    <x v="1"/>
    <x v="1"/>
    <x v="1"/>
    <x v="9"/>
    <x v="23"/>
    <x v="0"/>
    <x v="14"/>
  </r>
  <r>
    <n v="34235"/>
    <x v="148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"/>
    <n v="6028.34"/>
    <n v="6028.34"/>
    <n v="6117.8"/>
    <n v="6117.8"/>
    <n v="6117.8"/>
    <n v="6117.8"/>
    <n v="6117.8"/>
    <n v="6117.8"/>
    <n v="6117.8"/>
    <n v="6117.8"/>
    <n v="6117.8"/>
    <n v="5654.33"/>
    <n v="5654.33"/>
    <n v="5654.33"/>
    <n v="5654.33"/>
    <n v="5654.33"/>
    <n v="5654.33"/>
    <n v="5654.33"/>
    <n v="5654.33"/>
    <n v="5654.33"/>
    <n v="5654.33"/>
    <n v="5654.33"/>
    <n v="5654.33"/>
    <n v="56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20.759999999995"/>
    <n v="72743.61"/>
    <n v="67851.960000000006"/>
    <n v="5654.33"/>
    <n v="0"/>
    <n v="0"/>
    <x v="10"/>
    <x v="1"/>
    <x v="1"/>
    <x v="1"/>
    <x v="9"/>
    <x v="24"/>
    <x v="0"/>
    <x v="14"/>
  </r>
  <r>
    <n v="34236"/>
    <x v="149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399999999996"/>
    <n v="4739.9399999999996"/>
    <n v="4739.9399999999996"/>
    <n v="4818.91"/>
    <n v="4818.91"/>
    <n v="4818.91"/>
    <n v="4818.91"/>
    <n v="4818.91"/>
    <n v="4818.91"/>
    <n v="4818.91"/>
    <n v="4818.91"/>
    <n v="4818.91"/>
    <n v="3698.84"/>
    <n v="3698.84"/>
    <n v="3698.84"/>
    <n v="3698.84"/>
    <n v="3698.84"/>
    <n v="3698.84"/>
    <n v="3698.84"/>
    <n v="3698.84"/>
    <n v="3698.84"/>
    <n v="3698.84"/>
    <n v="3698.84"/>
    <n v="3698.84"/>
    <n v="36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79.28"/>
    <n v="57590.01"/>
    <n v="44386.080000000002"/>
    <n v="3698.84"/>
    <n v="0"/>
    <n v="0"/>
    <x v="10"/>
    <x v="1"/>
    <x v="1"/>
    <x v="1"/>
    <x v="9"/>
    <x v="25"/>
    <x v="0"/>
    <x v="14"/>
  </r>
  <r>
    <n v="34241"/>
    <x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4"/>
  </r>
  <r>
    <n v="34242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4"/>
  </r>
  <r>
    <n v="34243"/>
    <x v="152"/>
    <n v="7512.05"/>
    <n v="7512.05"/>
    <n v="7512.05"/>
    <n v="7512.05"/>
    <n v="7512.05"/>
    <n v="7512.05"/>
    <n v="7512.05"/>
    <n v="7512.05"/>
    <n v="7512.05"/>
    <n v="7490.17"/>
    <n v="7490.17"/>
    <n v="7490.17"/>
    <n v="7490.17"/>
    <n v="7535.48"/>
    <n v="7580.79"/>
    <n v="7626.1"/>
    <n v="7671.42"/>
    <n v="8330.44"/>
    <n v="8375.75"/>
    <n v="8421.07"/>
    <n v="8466.3799999999992"/>
    <n v="8511.69"/>
    <n v="8557"/>
    <n v="8602.32"/>
    <n v="6619.91"/>
    <n v="6619.91"/>
    <n v="6619.91"/>
    <n v="6619.91"/>
    <n v="6619.91"/>
    <n v="6619.91"/>
    <n v="6661.85"/>
    <n v="6661.85"/>
    <n v="6661.85"/>
    <n v="6661.85"/>
    <n v="6661.85"/>
    <n v="6661.85"/>
    <n v="666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78.96"/>
    <n v="97168.61"/>
    <n v="79690.559999999998"/>
    <n v="6661.85"/>
    <n v="0"/>
    <n v="0"/>
    <x v="10"/>
    <x v="1"/>
    <x v="1"/>
    <x v="1"/>
    <x v="8"/>
    <x v="26"/>
    <x v="0"/>
    <x v="14"/>
  </r>
  <r>
    <n v="34244"/>
    <x v="153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81.07"/>
    <n v="7747.98"/>
    <n v="7756.17"/>
    <n v="7825.7"/>
    <n v="7842.08"/>
    <n v="7861.19"/>
    <n v="7880.3"/>
    <n v="7902.14"/>
    <n v="7923.98"/>
    <n v="7945.82"/>
    <n v="7970.39"/>
    <n v="8011.34"/>
    <n v="13805.17"/>
    <n v="13805.17"/>
    <n v="13805.17"/>
    <n v="13805.17"/>
    <n v="13805.17"/>
    <n v="13805.17"/>
    <n v="13805.17"/>
    <n v="13805.17"/>
    <n v="13805.17"/>
    <n v="13805.17"/>
    <n v="13805.17"/>
    <n v="13805.17"/>
    <n v="1380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82.720000000001"/>
    <n v="91748.160000000003"/>
    <n v="165662.04"/>
    <n v="13805.17"/>
    <n v="0"/>
    <n v="0"/>
    <x v="10"/>
    <x v="1"/>
    <x v="1"/>
    <x v="1"/>
    <x v="8"/>
    <x v="27"/>
    <x v="0"/>
    <x v="14"/>
  </r>
  <r>
    <n v="34245"/>
    <x v="154"/>
    <n v="0"/>
    <n v="0"/>
    <n v="0"/>
    <n v="0"/>
    <n v="0"/>
    <n v="0"/>
    <n v="0"/>
    <n v="0"/>
    <n v="0"/>
    <n v="0"/>
    <n v="0"/>
    <n v="0"/>
    <n v="0"/>
    <n v="201.72"/>
    <n v="219.68"/>
    <n v="249.06"/>
    <n v="278.45"/>
    <n v="410.7"/>
    <n v="443.89"/>
    <n v="480.88"/>
    <n v="517.88"/>
    <n v="554.87"/>
    <n v="595.67999999999995"/>
    <n v="659.31"/>
    <n v="967.14"/>
    <n v="967.14"/>
    <n v="967.14"/>
    <n v="967.14"/>
    <n v="967.14"/>
    <n v="967.14"/>
    <n v="1321.51"/>
    <n v="1368.76"/>
    <n v="1416.01"/>
    <n v="1463.26"/>
    <n v="1510.51"/>
    <n v="1557.76"/>
    <n v="160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.12"/>
    <n v="14440.65"/>
    <n v="1605.01"/>
    <n v="0"/>
    <n v="0"/>
    <x v="10"/>
    <x v="1"/>
    <x v="1"/>
    <x v="1"/>
    <x v="8"/>
    <x v="28"/>
    <x v="0"/>
    <x v="14"/>
  </r>
  <r>
    <n v="34246"/>
    <x v="155"/>
    <n v="0"/>
    <n v="0"/>
    <n v="0"/>
    <n v="0"/>
    <n v="0"/>
    <n v="0"/>
    <n v="0"/>
    <n v="0"/>
    <n v="0"/>
    <n v="0"/>
    <n v="0"/>
    <n v="0"/>
    <n v="0"/>
    <n v="17.96"/>
    <n v="35.93"/>
    <n v="358.85"/>
    <n v="508.22"/>
    <n v="606.66"/>
    <n v="639.84"/>
    <n v="676.84"/>
    <n v="713.84"/>
    <n v="750.83"/>
    <n v="791.63"/>
    <n v="855.27"/>
    <n v="1180.51"/>
    <n v="1180.51"/>
    <n v="1180.51"/>
    <n v="1180.51"/>
    <n v="1180.51"/>
    <n v="1180.51"/>
    <n v="1180.51"/>
    <n v="1180.51"/>
    <n v="1180.51"/>
    <n v="1180.51"/>
    <n v="1180.51"/>
    <n v="1180.51"/>
    <n v="118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5.87"/>
    <n v="14166.12"/>
    <n v="1180.51"/>
    <n v="0"/>
    <n v="0"/>
    <x v="10"/>
    <x v="1"/>
    <x v="1"/>
    <x v="1"/>
    <x v="8"/>
    <x v="29"/>
    <x v="0"/>
    <x v="14"/>
  </r>
  <r>
    <n v="34280"/>
    <x v="156"/>
    <n v="24866.55"/>
    <n v="24866.55"/>
    <n v="24866.55"/>
    <n v="24866.55"/>
    <n v="24866.55"/>
    <n v="24866.55"/>
    <n v="24866.55"/>
    <n v="24866.55"/>
    <n v="24866.55"/>
    <n v="24987.33"/>
    <n v="24987.33"/>
    <n v="24987.33"/>
    <n v="26992.53"/>
    <n v="27679.95"/>
    <n v="27792.68"/>
    <n v="28006.28"/>
    <n v="28444.66"/>
    <n v="28578.02"/>
    <n v="28903.47"/>
    <n v="29067.27"/>
    <n v="29180"/>
    <n v="29292.73"/>
    <n v="29405.46"/>
    <n v="29518.19"/>
    <n v="33027.980000000003"/>
    <n v="33205.94"/>
    <n v="33383.9"/>
    <n v="33561.870000000003"/>
    <n v="34328.25"/>
    <n v="34472.519999999997"/>
    <n v="34616.800000000003"/>
    <n v="34761.08"/>
    <n v="34905.360000000001"/>
    <n v="35526.639999999999"/>
    <n v="35704.6"/>
    <n v="36179.360000000001"/>
    <n v="39589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60.94"/>
    <n v="342861.24"/>
    <n v="413674.3"/>
    <n v="39589.050000000003"/>
    <n v="0"/>
    <n v="0"/>
    <x v="10"/>
    <x v="1"/>
    <x v="1"/>
    <x v="1"/>
    <x v="13"/>
    <x v="30"/>
    <x v="0"/>
    <x v="14"/>
  </r>
  <r>
    <n v="34281"/>
    <x v="157"/>
    <n v="840521.01"/>
    <n v="840456.38"/>
    <n v="840378.28"/>
    <n v="840378.28"/>
    <n v="840378.28"/>
    <n v="840378.28"/>
    <n v="840378.28"/>
    <n v="840378.28"/>
    <n v="840458.98"/>
    <n v="840189.02"/>
    <n v="840189.02"/>
    <n v="840222.88"/>
    <n v="840044.83"/>
    <n v="843180.79"/>
    <n v="843683.26"/>
    <n v="844796.08"/>
    <n v="845406.7"/>
    <n v="846673.41"/>
    <n v="846875.49"/>
    <n v="846972.63"/>
    <n v="847069.77"/>
    <n v="847179.28"/>
    <n v="847283.88"/>
    <n v="847381.03"/>
    <n v="774567.72"/>
    <n v="774659.82"/>
    <n v="774751.92"/>
    <n v="774844.02"/>
    <n v="774936.12"/>
    <n v="900153.61"/>
    <n v="900245.71"/>
    <n v="900337.81"/>
    <n v="900429.91"/>
    <n v="900522"/>
    <n v="900614.1"/>
    <n v="900706.2"/>
    <n v="90330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4306.970000001"/>
    <n v="10146547.15"/>
    <n v="10176768.939999999"/>
    <n v="903302.92"/>
    <n v="0"/>
    <n v="0"/>
    <x v="10"/>
    <x v="1"/>
    <x v="1"/>
    <x v="1"/>
    <x v="13"/>
    <x v="31"/>
    <x v="0"/>
    <x v="14"/>
  </r>
  <r>
    <n v="34282"/>
    <x v="158"/>
    <n v="7869.58"/>
    <n v="7869.58"/>
    <n v="7869.58"/>
    <n v="7869.58"/>
    <n v="7869.58"/>
    <n v="7869.58"/>
    <n v="7869.58"/>
    <n v="7869.58"/>
    <n v="7869.58"/>
    <n v="7869.58"/>
    <n v="7869.58"/>
    <n v="7869.58"/>
    <n v="7869.57"/>
    <n v="7923.65"/>
    <n v="7930.82"/>
    <n v="7991.95"/>
    <n v="8104.47"/>
    <n v="8111.63"/>
    <n v="8118.8"/>
    <n v="8125.97"/>
    <n v="8200.89"/>
    <n v="8216.5300000000007"/>
    <n v="8232.16"/>
    <n v="8247.7999999999993"/>
    <n v="9551.18"/>
    <n v="9598.2199999999993"/>
    <n v="9640.52"/>
    <n v="9684.4"/>
    <n v="9729.86"/>
    <n v="9775.32"/>
    <n v="9819.2000000000007"/>
    <n v="9866.24"/>
    <n v="9910.1200000000008"/>
    <n v="9955.57"/>
    <n v="10190.98"/>
    <n v="13621.18"/>
    <n v="20069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34.96"/>
    <n v="97074.240000000005"/>
    <n v="121342.79"/>
    <n v="20069.240000000002"/>
    <n v="0"/>
    <n v="0"/>
    <x v="10"/>
    <x v="1"/>
    <x v="1"/>
    <x v="1"/>
    <x v="13"/>
    <x v="32"/>
    <x v="0"/>
    <x v="14"/>
  </r>
  <r>
    <n v="34283"/>
    <x v="159"/>
    <n v="3876.73"/>
    <n v="3876.73"/>
    <n v="3883.73"/>
    <n v="3883.7300000000005"/>
    <n v="3883.7300000000005"/>
    <n v="3883.7300000000005"/>
    <n v="3883.7300000000005"/>
    <n v="3883.7300000000005"/>
    <n v="3883.7300000000005"/>
    <n v="3883.7300000000005"/>
    <n v="3883.7300000000005"/>
    <n v="3883.7300000000005"/>
    <n v="3883.73"/>
    <n v="3883.73"/>
    <n v="3891.45"/>
    <n v="3937.18"/>
    <n v="4008.44"/>
    <n v="4008.44"/>
    <n v="4125.05"/>
    <n v="4125.05"/>
    <n v="4175.47"/>
    <n v="4181.7700000000004"/>
    <n v="4188.08"/>
    <n v="4194.38"/>
    <n v="3940.46"/>
    <n v="3940.46"/>
    <n v="3940.46"/>
    <n v="3940.46"/>
    <n v="3940.46"/>
    <n v="3940.46"/>
    <n v="3940.46"/>
    <n v="3940.46"/>
    <n v="3940.46"/>
    <n v="3940.46"/>
    <n v="3940.46"/>
    <n v="3940.46"/>
    <n v="726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90.76"/>
    <n v="48602.77"/>
    <n v="47285.52"/>
    <n v="7268.12"/>
    <n v="0"/>
    <n v="0"/>
    <x v="10"/>
    <x v="1"/>
    <x v="1"/>
    <x v="1"/>
    <x v="13"/>
    <x v="33"/>
    <x v="0"/>
    <x v="14"/>
  </r>
  <r>
    <n v="34284"/>
    <x v="160"/>
    <n v="5335.7099999999991"/>
    <n v="5335.7099999999991"/>
    <n v="5335.7099999999991"/>
    <n v="5335.7100000000009"/>
    <n v="5335.7100000000009"/>
    <n v="5335.7100000000009"/>
    <n v="5335.7100000000009"/>
    <n v="5335.7100000000009"/>
    <n v="5335.7100000000009"/>
    <n v="5335.7100000000009"/>
    <n v="5335.7100000000009"/>
    <n v="5335.7100000000009"/>
    <n v="5335.71"/>
    <n v="5335.71"/>
    <n v="5335.71"/>
    <n v="5462.81"/>
    <n v="5523.67"/>
    <n v="5523.67"/>
    <n v="5624.42"/>
    <n v="5624.42"/>
    <n v="5668.54"/>
    <n v="5674.06"/>
    <n v="5679.58"/>
    <n v="5685.09"/>
    <n v="8764.49"/>
    <n v="8764.49"/>
    <n v="8764.49"/>
    <n v="8764.49"/>
    <n v="8764.49"/>
    <n v="8764.49"/>
    <n v="8764.49"/>
    <n v="8764.49"/>
    <n v="8764.49"/>
    <n v="8764.49"/>
    <n v="8764.49"/>
    <n v="8764.49"/>
    <n v="17059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28.52"/>
    <n v="66473.39"/>
    <n v="105173.88"/>
    <n v="17059.689999999999"/>
    <n v="0"/>
    <n v="0"/>
    <x v="10"/>
    <x v="1"/>
    <x v="1"/>
    <x v="1"/>
    <x v="13"/>
    <x v="34"/>
    <x v="0"/>
    <x v="14"/>
  </r>
  <r>
    <n v="34285"/>
    <x v="161"/>
    <n v="7856.24"/>
    <n v="7856.24"/>
    <n v="7856.24"/>
    <n v="7856.24"/>
    <n v="7856.24"/>
    <n v="7856.24"/>
    <n v="7856.24"/>
    <n v="7856.24"/>
    <n v="8193.5"/>
    <n v="8193.5"/>
    <n v="8193.5"/>
    <n v="8193.5"/>
    <n v="8193.51"/>
    <n v="8195.19"/>
    <n v="8195.19"/>
    <n v="8330.9599999999991"/>
    <n v="8474.7999999999993"/>
    <n v="8474.7999999999993"/>
    <n v="8604.83"/>
    <n v="8604.83"/>
    <n v="8663.1299999999992"/>
    <n v="8670.42"/>
    <n v="8677.7099999999991"/>
    <n v="8685"/>
    <n v="8062.24"/>
    <n v="8062.24"/>
    <n v="8062.24"/>
    <n v="8062.24"/>
    <n v="8062.24"/>
    <n v="8062.24"/>
    <n v="8062.24"/>
    <n v="8062.24"/>
    <n v="8062.24"/>
    <n v="8062.24"/>
    <n v="8062.24"/>
    <n v="12430.18"/>
    <n v="15455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23.92"/>
    <n v="101770.37"/>
    <n v="101114.82"/>
    <n v="15455.43"/>
    <n v="0"/>
    <n v="0"/>
    <x v="10"/>
    <x v="1"/>
    <x v="1"/>
    <x v="1"/>
    <x v="13"/>
    <x v="35"/>
    <x v="0"/>
    <x v="14"/>
  </r>
  <r>
    <n v="34286"/>
    <x v="162"/>
    <n v="534972.91"/>
    <n v="534972.91"/>
    <n v="534922.02"/>
    <n v="534922.02"/>
    <n v="534922.02"/>
    <n v="534922.02"/>
    <n v="534922.02"/>
    <n v="534922.02"/>
    <n v="534535.17000000004"/>
    <n v="534535.43000000005"/>
    <n v="534535.43000000005"/>
    <n v="534535.43000000005"/>
    <n v="534604.16"/>
    <n v="535510.93000000005"/>
    <n v="535617.41"/>
    <n v="535723.89"/>
    <n v="535830.37"/>
    <n v="535936.85"/>
    <n v="536043.34"/>
    <n v="536149.81999999995"/>
    <n v="536256.30000000005"/>
    <n v="536362.78"/>
    <n v="536469.26"/>
    <n v="537217.41"/>
    <n v="604550.89"/>
    <n v="604742.27"/>
    <n v="604933.65"/>
    <n v="605125.04"/>
    <n v="605316.42000000004"/>
    <n v="605507.80000000005"/>
    <n v="605699.18999999994"/>
    <n v="605890.56999999995"/>
    <n v="606081.94999999995"/>
    <n v="606273.32999999996"/>
    <n v="606464.72"/>
    <n v="606656.1"/>
    <n v="61270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7619.4000000004"/>
    <n v="6431722.5199999996"/>
    <n v="7267241.9299999997"/>
    <n v="612704.85"/>
    <n v="0"/>
    <n v="0"/>
    <x v="10"/>
    <x v="1"/>
    <x v="1"/>
    <x v="1"/>
    <x v="13"/>
    <x v="36"/>
    <x v="0"/>
    <x v="14"/>
  </r>
  <r>
    <n v="34287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14"/>
  </r>
  <r>
    <n v="34320"/>
    <x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40.84"/>
    <n v="88854.09"/>
    <n v="88905.95"/>
    <n v="90665.67"/>
    <n v="90683.66"/>
    <n v="90689.61"/>
    <n v="90694.6"/>
    <n v="91964.92"/>
    <n v="9323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199.34"/>
    <n v="93236.2"/>
    <n v="0"/>
    <n v="0"/>
    <x v="10"/>
    <x v="1"/>
    <x v="1"/>
    <x v="1"/>
    <x v="11"/>
    <x v="18"/>
    <x v="0"/>
    <x v="15"/>
  </r>
  <r>
    <n v="34328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5"/>
  </r>
  <r>
    <n v="34330"/>
    <x v="166"/>
    <n v="177738.89"/>
    <n v="176986.73"/>
    <n v="177646.53999999998"/>
    <n v="177646.53999999998"/>
    <n v="177645.63"/>
    <n v="177645.63"/>
    <n v="177645.63"/>
    <n v="177645.63"/>
    <n v="177645.63"/>
    <n v="177645.63"/>
    <n v="179463.79"/>
    <n v="180668.13"/>
    <n v="180721.46"/>
    <n v="188226.25"/>
    <n v="194937.99"/>
    <n v="237246.29"/>
    <n v="240577.44"/>
    <n v="248902.28"/>
    <n v="253289.25"/>
    <n v="253969.23"/>
    <n v="254649.22"/>
    <n v="256062.54"/>
    <n v="256746.2"/>
    <n v="257451.85"/>
    <n v="256767.61"/>
    <n v="262516.92"/>
    <n v="264779.83"/>
    <n v="269373.64"/>
    <n v="272016.40999999997"/>
    <n v="273747.52"/>
    <n v="275478.62"/>
    <n v="277209.73"/>
    <n v="278940.83"/>
    <n v="281651.98"/>
    <n v="283481.84999999998"/>
    <n v="285311.71999999997"/>
    <n v="28948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024.4"/>
    <n v="2822780"/>
    <n v="3281276.66"/>
    <n v="289487.07"/>
    <n v="0"/>
    <n v="0"/>
    <x v="10"/>
    <x v="1"/>
    <x v="1"/>
    <x v="1"/>
    <x v="9"/>
    <x v="19"/>
    <x v="0"/>
    <x v="15"/>
  </r>
  <r>
    <n v="34331"/>
    <x v="167"/>
    <n v="1093162.55"/>
    <n v="1095330.31"/>
    <n v="1222802.43"/>
    <n v="1238352.74"/>
    <n v="1246042.73"/>
    <n v="1246021.27"/>
    <n v="1247921.94"/>
    <n v="1259492.72"/>
    <n v="1259719.1200000001"/>
    <n v="1259998.1900000002"/>
    <n v="1258349.3999999999"/>
    <n v="1258546.71"/>
    <n v="1267021.3899999999"/>
    <n v="1269085.1399999999"/>
    <n v="1275762.3400000001"/>
    <n v="1280039.2"/>
    <n v="1281676.95"/>
    <n v="1301241.23"/>
    <n v="1301527.83"/>
    <n v="1301927.96"/>
    <n v="1302050.21"/>
    <n v="1306575.6100000001"/>
    <n v="1306695.73"/>
    <n v="1306889.06"/>
    <n v="1107857.5900000001"/>
    <n v="1110737.72"/>
    <n v="1110737.72"/>
    <n v="1130176.3999999999"/>
    <n v="1131357.48"/>
    <n v="1138667.1599999999"/>
    <n v="1145708.31"/>
    <n v="1148939.8400000001"/>
    <n v="1149769.82"/>
    <n v="1152936.73"/>
    <n v="1153022.8899999999"/>
    <n v="1153109.06"/>
    <n v="1168256.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5740.109999999"/>
    <n v="15500492.65"/>
    <n v="13633020.720000001"/>
    <n v="1168256.6399999999"/>
    <n v="0"/>
    <n v="0"/>
    <x v="10"/>
    <x v="1"/>
    <x v="1"/>
    <x v="1"/>
    <x v="9"/>
    <x v="20"/>
    <x v="0"/>
    <x v="15"/>
  </r>
  <r>
    <n v="34332"/>
    <x v="168"/>
    <n v="1490707.44"/>
    <n v="1490413.6800000002"/>
    <n v="1490429.63"/>
    <n v="1490343.94"/>
    <n v="1490343.94"/>
    <n v="1490339.42"/>
    <n v="1490339.42"/>
    <n v="1490339.42"/>
    <n v="1490339.42"/>
    <n v="1490339.42"/>
    <n v="1490659.21"/>
    <n v="1490659.21"/>
    <n v="1493281.56"/>
    <n v="1495325.08"/>
    <n v="1499482.24"/>
    <n v="1516231.8"/>
    <n v="1517445.31"/>
    <n v="1619382.85"/>
    <n v="1641898.38"/>
    <n v="1647229.38"/>
    <n v="1650705.09"/>
    <n v="1678447.07"/>
    <n v="1678935.14"/>
    <n v="1679435.07"/>
    <n v="1464208.12"/>
    <n v="1464217.07"/>
    <n v="1464698.97"/>
    <n v="1465635.02"/>
    <n v="1465643.57"/>
    <n v="1465652.13"/>
    <n v="1465685.89"/>
    <n v="1474505.89"/>
    <n v="1475765.89"/>
    <n v="1477925.89"/>
    <n v="1479185.89"/>
    <n v="1479185.89"/>
    <n v="148575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5254.149999999"/>
    <n v="19117798.969999999"/>
    <n v="17642310.219999999"/>
    <n v="1485755.89"/>
    <n v="0"/>
    <n v="0"/>
    <x v="10"/>
    <x v="1"/>
    <x v="1"/>
    <x v="1"/>
    <x v="9"/>
    <x v="21"/>
    <x v="0"/>
    <x v="15"/>
  </r>
  <r>
    <n v="34333"/>
    <x v="169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40306.1"/>
    <n v="40310.32"/>
    <n v="40314.97"/>
    <n v="40319.620000000003"/>
    <n v="40391.4"/>
    <n v="40400.699999999997"/>
    <n v="43226.86"/>
    <n v="43245.89"/>
    <n v="43266.47"/>
    <n v="43287.05"/>
    <n v="43307.63"/>
    <n v="43329.760000000002"/>
    <n v="43361.19"/>
    <n v="29680.25"/>
    <n v="29680.25"/>
    <n v="29680.25"/>
    <n v="29680.25"/>
    <n v="29680.25"/>
    <n v="29680.25"/>
    <n v="29680.25"/>
    <n v="29680.25"/>
    <n v="29680.25"/>
    <n v="29680.25"/>
    <n v="29680.25"/>
    <n v="29680.25"/>
    <n v="2968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590.88"/>
    <n v="504761.86"/>
    <n v="356163"/>
    <n v="29680.25"/>
    <n v="0"/>
    <n v="0"/>
    <x v="10"/>
    <x v="1"/>
    <x v="1"/>
    <x v="1"/>
    <x v="9"/>
    <x v="22"/>
    <x v="0"/>
    <x v="15"/>
  </r>
  <r>
    <n v="34334"/>
    <x v="170"/>
    <n v="42354.71"/>
    <n v="42354.71"/>
    <n v="42354.71"/>
    <n v="42354.71"/>
    <n v="42354.71"/>
    <n v="42354.71"/>
    <n v="42354.71"/>
    <n v="42354.71"/>
    <n v="42354.71"/>
    <n v="42354.71"/>
    <n v="42354.71"/>
    <n v="42742.55"/>
    <n v="42746.91"/>
    <n v="42746.91"/>
    <n v="42746.91"/>
    <n v="42805.61"/>
    <n v="42805.61"/>
    <n v="42805.61"/>
    <n v="42805.61"/>
    <n v="42805.61"/>
    <n v="42805.61"/>
    <n v="42805.61"/>
    <n v="42805.61"/>
    <n v="42805.61"/>
    <n v="27422.35"/>
    <n v="27422.35"/>
    <n v="27422.35"/>
    <n v="27422.35"/>
    <n v="27422.35"/>
    <n v="27422.35"/>
    <n v="27422.35"/>
    <n v="27422.35"/>
    <n v="27422.35"/>
    <n v="27422.35"/>
    <n v="27422.35"/>
    <n v="27422.35"/>
    <n v="2742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644.36"/>
    <n v="513491.22"/>
    <n v="329068.2"/>
    <n v="27422.35"/>
    <n v="0"/>
    <n v="0"/>
    <x v="10"/>
    <x v="1"/>
    <x v="1"/>
    <x v="1"/>
    <x v="9"/>
    <x v="23"/>
    <x v="0"/>
    <x v="15"/>
  </r>
  <r>
    <n v="34335"/>
    <x v="171"/>
    <n v="52765.68"/>
    <n v="52765.68"/>
    <n v="52765.68"/>
    <n v="52765.68"/>
    <n v="52765.68"/>
    <n v="52765.68"/>
    <n v="52765.68"/>
    <n v="52765.68"/>
    <n v="52765.68"/>
    <n v="52765.68"/>
    <n v="52765.68"/>
    <n v="52765.68"/>
    <n v="52765.68"/>
    <n v="53179.46"/>
    <n v="53179.46"/>
    <n v="53271.63"/>
    <n v="53271.63"/>
    <n v="53271.63"/>
    <n v="53271.63"/>
    <n v="53271.63"/>
    <n v="53271.63"/>
    <n v="53271.63"/>
    <n v="53271.63"/>
    <n v="53271.63"/>
    <n v="32433.02"/>
    <n v="32433.02"/>
    <n v="32433.02"/>
    <n v="32433.02"/>
    <n v="32433.02"/>
    <n v="32433.02"/>
    <n v="32433.02"/>
    <n v="32433.02"/>
    <n v="32433.02"/>
    <n v="32433.02"/>
    <n v="32433.02"/>
    <n v="32433.02"/>
    <n v="32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188.16"/>
    <n v="638569.27"/>
    <n v="389196.24"/>
    <n v="32433.02"/>
    <n v="0"/>
    <n v="0"/>
    <x v="10"/>
    <x v="1"/>
    <x v="1"/>
    <x v="1"/>
    <x v="9"/>
    <x v="24"/>
    <x v="0"/>
    <x v="15"/>
  </r>
  <r>
    <n v="34336"/>
    <x v="17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69.71"/>
    <n v="39469.71"/>
    <n v="39469.71"/>
    <n v="39469.71"/>
    <n v="39469.71"/>
    <n v="39469.71"/>
    <n v="39469.71"/>
    <n v="39469.71"/>
    <n v="39469.71"/>
    <n v="26313.14"/>
    <n v="26313.14"/>
    <n v="26313.14"/>
    <n v="26313.14"/>
    <n v="26313.14"/>
    <n v="26313.14"/>
    <n v="26313.14"/>
    <n v="26313.14"/>
    <n v="26313.14"/>
    <n v="26313.14"/>
    <n v="26313.14"/>
    <n v="26313.14"/>
    <n v="2631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944.96"/>
    <n v="473463.63"/>
    <n v="315757.68"/>
    <n v="26313.14"/>
    <n v="0"/>
    <n v="0"/>
    <x v="10"/>
    <x v="1"/>
    <x v="1"/>
    <x v="1"/>
    <x v="9"/>
    <x v="25"/>
    <x v="0"/>
    <x v="15"/>
  </r>
  <r>
    <n v="34341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5"/>
  </r>
  <r>
    <n v="34342"/>
    <x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5"/>
  </r>
  <r>
    <n v="34343"/>
    <x v="175"/>
    <n v="1093329.56"/>
    <n v="1095571.67"/>
    <n v="1097082.52"/>
    <n v="1099067.73"/>
    <n v="1103366.2"/>
    <n v="1106292.8700000001"/>
    <n v="1106753.92"/>
    <n v="1107899.6000000001"/>
    <n v="1108570.68"/>
    <n v="1108483.3799999999"/>
    <n v="1108532.3"/>
    <n v="1108615.53"/>
    <n v="1108661.4099999999"/>
    <n v="1108706.73"/>
    <n v="1108752.04"/>
    <n v="1108797.3500000001"/>
    <n v="1108842.6599999999"/>
    <n v="1109501.69"/>
    <n v="1109547"/>
    <n v="1109592.31"/>
    <n v="1109637.6200000001"/>
    <n v="1109682.94"/>
    <n v="1109728.25"/>
    <n v="1109773.56"/>
    <n v="1393014.04"/>
    <n v="1393014.04"/>
    <n v="1393014.04"/>
    <n v="1393014.04"/>
    <n v="1393014.04"/>
    <n v="1393014.04"/>
    <n v="1393082.81"/>
    <n v="1393082.81"/>
    <n v="1393082.81"/>
    <n v="1393082.81"/>
    <n v="1393082.81"/>
    <n v="1393082.81"/>
    <n v="139308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3565.960000001"/>
    <n v="13311223.560000001"/>
    <n v="16716581.1"/>
    <n v="1393082.81"/>
    <n v="0"/>
    <n v="0"/>
    <x v="10"/>
    <x v="1"/>
    <x v="1"/>
    <x v="1"/>
    <x v="8"/>
    <x v="26"/>
    <x v="0"/>
    <x v="15"/>
  </r>
  <r>
    <n v="34344"/>
    <x v="176"/>
    <n v="52786.84"/>
    <n v="52791.3"/>
    <n v="52791.3"/>
    <n v="53279.61"/>
    <n v="53279.61"/>
    <n v="53279.61"/>
    <n v="53279.61"/>
    <n v="52493.5"/>
    <n v="52493.5"/>
    <n v="52512.639999999999"/>
    <n v="52493.5"/>
    <n v="52493.5"/>
    <n v="52525.98"/>
    <n v="55705.75"/>
    <n v="55715.519999999997"/>
    <n v="55798.42"/>
    <n v="55817.95"/>
    <n v="55840.74"/>
    <n v="55863.519999999997"/>
    <n v="55889.56"/>
    <n v="55915.6"/>
    <n v="55941.64"/>
    <n v="55970.94"/>
    <n v="56019.76"/>
    <n v="49209.94"/>
    <n v="49209.94"/>
    <n v="49209.94"/>
    <n v="49209.94"/>
    <n v="49209.94"/>
    <n v="49209.94"/>
    <n v="49209.94"/>
    <n v="49209.94"/>
    <n v="49209.94"/>
    <n v="49209.94"/>
    <n v="49209.94"/>
    <n v="49209.94"/>
    <n v="4920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974.52"/>
    <n v="667005.38"/>
    <n v="590519.28"/>
    <n v="49209.94"/>
    <n v="0"/>
    <n v="0"/>
    <x v="10"/>
    <x v="1"/>
    <x v="1"/>
    <x v="1"/>
    <x v="8"/>
    <x v="27"/>
    <x v="0"/>
    <x v="15"/>
  </r>
  <r>
    <n v="34345"/>
    <x v="177"/>
    <n v="425755.33"/>
    <n v="425754.5"/>
    <n v="425361.82"/>
    <n v="425621.59"/>
    <n v="425621.59"/>
    <n v="425621.59"/>
    <n v="425747.22000000003"/>
    <n v="425750.12"/>
    <n v="425750.12"/>
    <n v="425750.12"/>
    <n v="426586.02"/>
    <n v="426586.02"/>
    <n v="426586.02"/>
    <n v="426787.74"/>
    <n v="426805.71"/>
    <n v="426835.09"/>
    <n v="426864.47"/>
    <n v="426996.72"/>
    <n v="427029.91"/>
    <n v="427066.91"/>
    <n v="427103.9"/>
    <n v="427140.9"/>
    <n v="427181.7"/>
    <n v="427245.34"/>
    <n v="515740.7"/>
    <n v="515740.7"/>
    <n v="515740.7"/>
    <n v="515740.7"/>
    <n v="515740.7"/>
    <n v="515740.7"/>
    <n v="516068.83"/>
    <n v="516112.58"/>
    <n v="516156.33"/>
    <n v="516200.08"/>
    <n v="516243.83"/>
    <n v="516287.58"/>
    <n v="51633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906.04"/>
    <n v="5123644.41"/>
    <n v="6191513.4299999997"/>
    <n v="516331.33"/>
    <n v="0"/>
    <n v="0"/>
    <x v="10"/>
    <x v="1"/>
    <x v="1"/>
    <x v="1"/>
    <x v="8"/>
    <x v="28"/>
    <x v="0"/>
    <x v="15"/>
  </r>
  <r>
    <n v="34346"/>
    <x v="178"/>
    <n v="422593.67"/>
    <n v="422594.5"/>
    <n v="422414.97"/>
    <n v="422546.53"/>
    <n v="422546.53"/>
    <n v="422546.53"/>
    <n v="422672.17"/>
    <n v="422680.87"/>
    <n v="422680.87"/>
    <n v="422680.87"/>
    <n v="423516.77"/>
    <n v="423516.77"/>
    <n v="423516.77"/>
    <n v="423534.74"/>
    <n v="423552.7"/>
    <n v="423875.62"/>
    <n v="424024.99"/>
    <n v="424123.43"/>
    <n v="424156.62"/>
    <n v="424193.61"/>
    <n v="424230.61"/>
    <n v="424267.6"/>
    <n v="424308.4"/>
    <n v="424372.04"/>
    <n v="512272.93"/>
    <n v="512272.93"/>
    <n v="512272.93"/>
    <n v="512272.93"/>
    <n v="512272.93"/>
    <n v="512272.93"/>
    <n v="512272.93"/>
    <n v="512272.93"/>
    <n v="512272.93"/>
    <n v="512272.93"/>
    <n v="512272.93"/>
    <n v="512272.93"/>
    <n v="51227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2991.05"/>
    <n v="5088157.13"/>
    <n v="6147275.1600000001"/>
    <n v="512272.93"/>
    <n v="0"/>
    <n v="0"/>
    <x v="10"/>
    <x v="1"/>
    <x v="1"/>
    <x v="1"/>
    <x v="8"/>
    <x v="29"/>
    <x v="0"/>
    <x v="15"/>
  </r>
  <r>
    <n v="34352"/>
    <x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9"/>
    <x v="3"/>
    <x v="1"/>
    <x v="15"/>
  </r>
  <r>
    <n v="34380"/>
    <x v="180"/>
    <n v="33443.39"/>
    <n v="33443.75"/>
    <n v="33443.89"/>
    <n v="33458.22"/>
    <n v="33458.22"/>
    <n v="33458.22"/>
    <n v="33471.11"/>
    <n v="33471.11"/>
    <n v="33471.11"/>
    <n v="33471.11"/>
    <n v="33471.11"/>
    <n v="33471.11"/>
    <n v="35123.53"/>
    <n v="35948.44"/>
    <n v="36083.72"/>
    <n v="36340.04"/>
    <n v="36866.089999999997"/>
    <n v="37026.120000000003"/>
    <n v="37416.660000000003"/>
    <n v="37613.22"/>
    <n v="37748.5"/>
    <n v="37883.769999999997"/>
    <n v="38019.050000000003"/>
    <n v="38154.33"/>
    <n v="42128.800000000003"/>
    <n v="42340.34"/>
    <n v="42551.88"/>
    <n v="42763.42"/>
    <n v="43674.400000000001"/>
    <n v="43845.9"/>
    <n v="44017.4"/>
    <n v="44188.9"/>
    <n v="44360.4"/>
    <n v="45098.9"/>
    <n v="45310.44"/>
    <n v="45874.78"/>
    <n v="499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32.35"/>
    <n v="444223.47"/>
    <n v="526155.56000000006"/>
    <n v="49927.8"/>
    <n v="0"/>
    <n v="0"/>
    <x v="10"/>
    <x v="1"/>
    <x v="1"/>
    <x v="1"/>
    <x v="13"/>
    <x v="30"/>
    <x v="0"/>
    <x v="15"/>
  </r>
  <r>
    <n v="34381"/>
    <x v="181"/>
    <n v="617750.97"/>
    <n v="617662.79"/>
    <n v="610704.29"/>
    <n v="610704.29"/>
    <n v="610704.29"/>
    <n v="610704.29"/>
    <n v="610704.29"/>
    <n v="610704.29"/>
    <n v="615609.52"/>
    <n v="614931.42999999993"/>
    <n v="615838.29"/>
    <n v="615838.29"/>
    <n v="615998.92000000004"/>
    <n v="619517.31999999995"/>
    <n v="620081.06999999995"/>
    <n v="621329.6"/>
    <n v="622014.68999999994"/>
    <n v="623435.87"/>
    <n v="623662.6"/>
    <n v="623771.57999999996"/>
    <n v="623880.56999999995"/>
    <n v="624003.43000000005"/>
    <n v="624120.79"/>
    <n v="624229.78"/>
    <n v="585002.1"/>
    <n v="585107.78"/>
    <n v="585213.46"/>
    <n v="585319.14"/>
    <n v="585424.81999999995"/>
    <n v="729106.02"/>
    <n v="729211.7"/>
    <n v="729317.38"/>
    <n v="729423.05"/>
    <n v="729528.73"/>
    <n v="729634.41"/>
    <n v="729740.09"/>
    <n v="7327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1857.0300000003"/>
    <n v="7466046.2199999997"/>
    <n v="8032028.6799999997"/>
    <n v="732719.71"/>
    <n v="0"/>
    <n v="0"/>
    <x v="10"/>
    <x v="1"/>
    <x v="1"/>
    <x v="1"/>
    <x v="13"/>
    <x v="31"/>
    <x v="0"/>
    <x v="15"/>
  </r>
  <r>
    <n v="34382"/>
    <x v="182"/>
    <n v="146550.35999999999"/>
    <n v="146562.34000000003"/>
    <n v="146562.34000000003"/>
    <n v="146562.34000000003"/>
    <n v="146562.34000000003"/>
    <n v="146562.34000000003"/>
    <n v="146562.34000000003"/>
    <n v="146562.34000000003"/>
    <n v="146562.34000000003"/>
    <n v="146562.34000000003"/>
    <n v="146745.56"/>
    <n v="146745.56"/>
    <n v="146764.18"/>
    <n v="146825.81"/>
    <n v="146833.97"/>
    <n v="146903.64000000001"/>
    <n v="147031.85"/>
    <n v="147040.01999999999"/>
    <n v="147048.18"/>
    <n v="147056.35"/>
    <n v="147141.73000000001"/>
    <n v="147159.54999999999"/>
    <n v="147177.37"/>
    <n v="147195.18"/>
    <n v="122393.28"/>
    <n v="122453.14"/>
    <n v="122506.98"/>
    <n v="122562.82"/>
    <n v="122620.68"/>
    <n v="122678.54"/>
    <n v="122734.38"/>
    <n v="122794.25"/>
    <n v="122850.1"/>
    <n v="122907.95"/>
    <n v="123207.56"/>
    <n v="127573.27"/>
    <n v="135779.8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102.54"/>
    <n v="1764177.83"/>
    <n v="1477282.95"/>
    <n v="135779.89000000001"/>
    <n v="0"/>
    <n v="0"/>
    <x v="10"/>
    <x v="1"/>
    <x v="1"/>
    <x v="1"/>
    <x v="13"/>
    <x v="32"/>
    <x v="0"/>
    <x v="15"/>
  </r>
  <r>
    <n v="34383"/>
    <x v="183"/>
    <n v="115025.37"/>
    <n v="115025.37"/>
    <n v="115025.37"/>
    <n v="115025.37000000001"/>
    <n v="115025.37000000001"/>
    <n v="115025.37000000001"/>
    <n v="115025.37000000001"/>
    <n v="115025.37000000001"/>
    <n v="115025.37000000001"/>
    <n v="115025.37000000001"/>
    <n v="114962.51"/>
    <n v="114962.51"/>
    <n v="114962.51"/>
    <n v="114962.51"/>
    <n v="114971.19"/>
    <n v="115022.64"/>
    <n v="115102.81"/>
    <n v="115102.81"/>
    <n v="115234"/>
    <n v="115234"/>
    <n v="115290.72"/>
    <n v="115297.81"/>
    <n v="115304.9"/>
    <n v="115312"/>
    <n v="72906.710000000006"/>
    <n v="72906.710000000006"/>
    <n v="72906.710000000006"/>
    <n v="72906.710000000006"/>
    <n v="72906.710000000006"/>
    <n v="72906.710000000006"/>
    <n v="72906.710000000006"/>
    <n v="72906.710000000006"/>
    <n v="72906.710000000006"/>
    <n v="72906.710000000006"/>
    <n v="72906.710000000006"/>
    <n v="72906.710000000006"/>
    <n v="7584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178.72"/>
    <n v="1381797.9"/>
    <n v="874880.52"/>
    <n v="75844.42"/>
    <n v="0"/>
    <n v="0"/>
    <x v="10"/>
    <x v="1"/>
    <x v="1"/>
    <x v="1"/>
    <x v="13"/>
    <x v="33"/>
    <x v="0"/>
    <x v="15"/>
  </r>
  <r>
    <n v="34384"/>
    <x v="184"/>
    <n v="110969.4"/>
    <n v="110969.4"/>
    <n v="110969.4"/>
    <n v="110969.4"/>
    <n v="110969.4"/>
    <n v="110969.4"/>
    <n v="110969.4"/>
    <n v="110969.4"/>
    <n v="110969.4"/>
    <n v="110969.4"/>
    <n v="110981.12"/>
    <n v="110866.27"/>
    <n v="110866.27"/>
    <n v="110866.27"/>
    <n v="110866.27"/>
    <n v="111079.62"/>
    <n v="111181.78"/>
    <n v="111181.78"/>
    <n v="111350.9"/>
    <n v="111350.9"/>
    <n v="111424.96000000001"/>
    <n v="111434.22"/>
    <n v="111443.48"/>
    <n v="111452.73"/>
    <n v="97682.73"/>
    <n v="97682.73"/>
    <n v="97682.73"/>
    <n v="97682.73"/>
    <n v="97682.73"/>
    <n v="97682.73"/>
    <n v="97682.73"/>
    <n v="97682.73"/>
    <n v="97682.73"/>
    <n v="97682.73"/>
    <n v="97682.73"/>
    <n v="97682.73"/>
    <n v="10640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1541.3899999999"/>
    <n v="1334499.18"/>
    <n v="1172192.76"/>
    <n v="106405.53"/>
    <n v="0"/>
    <n v="0"/>
    <x v="10"/>
    <x v="1"/>
    <x v="1"/>
    <x v="1"/>
    <x v="13"/>
    <x v="34"/>
    <x v="0"/>
    <x v="15"/>
  </r>
  <r>
    <n v="34385"/>
    <x v="185"/>
    <n v="105111.12"/>
    <n v="105121.31"/>
    <n v="105124.55"/>
    <n v="105126.11000000002"/>
    <n v="105126.11000000002"/>
    <n v="105126.11000000002"/>
    <n v="105126.11000000002"/>
    <n v="105126.11000000002"/>
    <n v="104670.34000000001"/>
    <n v="104670.34000000001"/>
    <n v="104599.99"/>
    <n v="104599.99"/>
    <n v="104599.98"/>
    <n v="104602.27"/>
    <n v="104602.27"/>
    <n v="104785.74"/>
    <n v="104980.11"/>
    <n v="104980.11"/>
    <n v="105155.83"/>
    <n v="105155.83"/>
    <n v="105234.62"/>
    <n v="105244.47"/>
    <n v="105254.31"/>
    <n v="105264.16"/>
    <n v="88955.96"/>
    <n v="88955.96"/>
    <n v="88955.96"/>
    <n v="88955.96"/>
    <n v="88955.96"/>
    <n v="88955.96"/>
    <n v="88955.96"/>
    <n v="88955.96"/>
    <n v="88955.96"/>
    <n v="88955.96"/>
    <n v="88955.96"/>
    <n v="94789.19"/>
    <n v="9882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9528.19"/>
    <n v="1259859.7"/>
    <n v="1073304.75"/>
    <n v="98829.3"/>
    <n v="0"/>
    <n v="0"/>
    <x v="10"/>
    <x v="1"/>
    <x v="1"/>
    <x v="1"/>
    <x v="13"/>
    <x v="35"/>
    <x v="0"/>
    <x v="15"/>
  </r>
  <r>
    <n v="34386"/>
    <x v="186"/>
    <n v="578784.29"/>
    <n v="578784.29"/>
    <n v="578784.29"/>
    <n v="578783.71"/>
    <n v="578770.79"/>
    <n v="578770.79"/>
    <n v="578770.79"/>
    <n v="578770.79"/>
    <n v="578466.03"/>
    <n v="578466.03"/>
    <n v="578466.03"/>
    <n v="578466.03"/>
    <n v="578466.03"/>
    <n v="579403.02"/>
    <n v="579513.05000000005"/>
    <n v="579623.07999999996"/>
    <n v="579733.11"/>
    <n v="579843.15"/>
    <n v="579953.18000000005"/>
    <n v="580063.21"/>
    <n v="580173.24"/>
    <n v="580283.27"/>
    <n v="580393.30000000005"/>
    <n v="581166.39"/>
    <n v="653517.93999999994"/>
    <n v="653715.56999999995"/>
    <n v="653913.19999999995"/>
    <n v="654110.82999999996"/>
    <n v="654308.46"/>
    <n v="654506.09"/>
    <n v="654703.72"/>
    <n v="654901.35"/>
    <n v="655098.98"/>
    <n v="655296.61"/>
    <n v="655494.24"/>
    <n v="655691.87"/>
    <n v="661938.06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4083.8600000003"/>
    <n v="6958614.0300000003"/>
    <n v="7855258.8600000003"/>
    <n v="661938.06000000006"/>
    <n v="0"/>
    <n v="0"/>
    <x v="10"/>
    <x v="1"/>
    <x v="1"/>
    <x v="1"/>
    <x v="13"/>
    <x v="36"/>
    <x v="0"/>
    <x v="15"/>
  </r>
  <r>
    <n v="3439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6"/>
    <x v="3"/>
    <x v="1"/>
    <x v="15"/>
  </r>
  <r>
    <n v="34398"/>
    <x v="188"/>
    <n v="2485.81"/>
    <n v="2493.4299999999998"/>
    <n v="2508.35"/>
    <n v="2517.8000000000002"/>
    <n v="2525.2400000000002"/>
    <n v="2537.9"/>
    <n v="2545.27"/>
    <n v="2549.2600000000002"/>
    <n v="2556.11"/>
    <n v="2566.4700000000003"/>
    <n v="2573.42"/>
    <n v="2582.7800000000002"/>
    <n v="2586.85"/>
    <n v="2586.85"/>
    <n v="2586.85"/>
    <n v="2586.85"/>
    <n v="2586.85"/>
    <n v="2586.85"/>
    <n v="2586.85"/>
    <n v="2586.85"/>
    <n v="2586.85"/>
    <n v="2586.85"/>
    <n v="2586.85"/>
    <n v="2586.85"/>
    <n v="2673.08"/>
    <n v="2673.08"/>
    <n v="2673.08"/>
    <n v="2673.08"/>
    <n v="2673.08"/>
    <n v="2673.08"/>
    <n v="2673.08"/>
    <n v="2673.08"/>
    <n v="2673.08"/>
    <n v="2673.08"/>
    <n v="2673.08"/>
    <n v="2673.08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1.84"/>
    <n v="31042.2"/>
    <n v="32076.959999999999"/>
    <n v="2673.08"/>
    <n v="0"/>
    <n v="0"/>
    <x v="10"/>
    <x v="1"/>
    <x v="1"/>
    <x v="1"/>
    <x v="14"/>
    <x v="37"/>
    <x v="0"/>
    <x v="15"/>
  </r>
  <r>
    <n v="34399"/>
    <x v="189"/>
    <n v="1574242.12"/>
    <n v="1575865.65"/>
    <n v="1576065.24"/>
    <n v="1579752.71"/>
    <n v="1580059.6"/>
    <n v="1578820.87"/>
    <n v="1579647.85"/>
    <n v="1580470.1600000001"/>
    <n v="1580404.53"/>
    <n v="1580427.51"/>
    <n v="1581180.6"/>
    <n v="1580787.88"/>
    <n v="1940259.7"/>
    <n v="1949038.53"/>
    <n v="1952925.6"/>
    <n v="1955022.45"/>
    <n v="1961769.24"/>
    <n v="1964346.54"/>
    <n v="1965430.53"/>
    <n v="1966434.89"/>
    <n v="1967197.59"/>
    <n v="1967960.28"/>
    <n v="1971225.69"/>
    <n v="1971988.39"/>
    <n v="2714249.13"/>
    <n v="2739618.67"/>
    <n v="2741437.98"/>
    <n v="2743102.37"/>
    <n v="2744683.43"/>
    <n v="2746229.05"/>
    <n v="2753529.69"/>
    <n v="2754911.59"/>
    <n v="2756293.48"/>
    <n v="2757675.37"/>
    <n v="2759057.26"/>
    <n v="2760439.15"/>
    <n v="334279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47724.719999999"/>
    <n v="23533599.43"/>
    <n v="32971227.170000002"/>
    <n v="3342794.44"/>
    <n v="0"/>
    <n v="0"/>
    <x v="10"/>
    <x v="1"/>
    <x v="1"/>
    <x v="1"/>
    <x v="15"/>
    <x v="38"/>
    <x v="0"/>
    <x v="15"/>
  </r>
  <r>
    <n v="34520"/>
    <x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6"/>
  </r>
  <r>
    <n v="34528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6"/>
  </r>
  <r>
    <n v="34530"/>
    <x v="192"/>
    <n v="86460.05"/>
    <n v="86970.08"/>
    <n v="80117.060000000012"/>
    <n v="80117.060000000012"/>
    <n v="80117.060000000012"/>
    <n v="80117.060000000012"/>
    <n v="80117.060000000012"/>
    <n v="81027.570000000007"/>
    <n v="81032.38"/>
    <n v="81066.12"/>
    <n v="81066.12"/>
    <n v="81068.600000000006"/>
    <n v="90361.78"/>
    <n v="90361.78"/>
    <n v="90361.78"/>
    <n v="90361.78"/>
    <n v="90361.78"/>
    <n v="90361.78"/>
    <n v="90361.78"/>
    <n v="90361.78"/>
    <n v="90361.78"/>
    <n v="90361.78"/>
    <n v="90361.78"/>
    <n v="90361.78"/>
    <n v="67360.600000000006"/>
    <n v="67360.600000000006"/>
    <n v="67360.600000000006"/>
    <n v="67360.600000000006"/>
    <n v="67360.600000000006"/>
    <n v="67360.600000000006"/>
    <n v="67360.600000000006"/>
    <n v="67360.600000000006"/>
    <n v="67360.600000000006"/>
    <n v="67360.600000000006"/>
    <n v="67360.600000000006"/>
    <n v="67360.600000000006"/>
    <n v="6736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76.22"/>
    <n v="1084341.3600000001"/>
    <n v="808327.2"/>
    <n v="67360.600000000006"/>
    <n v="0"/>
    <n v="0"/>
    <x v="10"/>
    <x v="1"/>
    <x v="1"/>
    <x v="1"/>
    <x v="9"/>
    <x v="19"/>
    <x v="0"/>
    <x v="16"/>
  </r>
  <r>
    <n v="34531"/>
    <x v="193"/>
    <n v="134021.13"/>
    <n v="134021.13"/>
    <n v="134161.60999999999"/>
    <n v="134161.60999999999"/>
    <n v="135044.45000000001"/>
    <n v="134967.07"/>
    <n v="135030.14000000001"/>
    <n v="134843.62"/>
    <n v="134843.62"/>
    <n v="134843.62"/>
    <n v="134843.62"/>
    <n v="134929.65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13685.53"/>
    <n v="113685.53"/>
    <n v="113685.53"/>
    <n v="113685.53"/>
    <n v="113685.53"/>
    <n v="113685.53"/>
    <n v="113685.53"/>
    <n v="113685.53"/>
    <n v="113685.53"/>
    <n v="113685.53"/>
    <n v="113685.53"/>
    <n v="113685.53"/>
    <n v="1136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5711.27"/>
    <n v="1664681.04"/>
    <n v="1364226.36"/>
    <n v="113685.53"/>
    <n v="0"/>
    <n v="0"/>
    <x v="10"/>
    <x v="1"/>
    <x v="1"/>
    <x v="1"/>
    <x v="9"/>
    <x v="20"/>
    <x v="0"/>
    <x v="16"/>
  </r>
  <r>
    <n v="34532"/>
    <x v="194"/>
    <n v="151978.17000000001"/>
    <n v="151901.36000000002"/>
    <n v="151905.11000000002"/>
    <n v="151961.76999999999"/>
    <n v="152159.93"/>
    <n v="152296.92000000001"/>
    <n v="152301.19999999998"/>
    <n v="152276.16000000003"/>
    <n v="152276.16000000003"/>
    <n v="152316.97"/>
    <n v="152316.97"/>
    <n v="152386.12"/>
    <n v="152386.12"/>
    <n v="152720.46"/>
    <n v="152720.46"/>
    <n v="152720.46"/>
    <n v="152720.46"/>
    <n v="152720.46"/>
    <n v="152720.46"/>
    <n v="152720.46"/>
    <n v="152720.46"/>
    <n v="152720.46"/>
    <n v="152720.46"/>
    <n v="152720.46"/>
    <n v="133351.04000000001"/>
    <n v="133351.04000000001"/>
    <n v="133351.04000000001"/>
    <n v="133351.04000000001"/>
    <n v="133351.04000000001"/>
    <n v="133351.04000000001"/>
    <n v="133351.04000000001"/>
    <n v="133351.04000000001"/>
    <n v="133351.04000000001"/>
    <n v="133351.04000000001"/>
    <n v="133351.04000000001"/>
    <n v="133351.04000000001"/>
    <n v="133351.0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76.84"/>
    <n v="1832311.18"/>
    <n v="1600212.48"/>
    <n v="133351.04000000001"/>
    <n v="0"/>
    <n v="0"/>
    <x v="10"/>
    <x v="1"/>
    <x v="1"/>
    <x v="1"/>
    <x v="9"/>
    <x v="21"/>
    <x v="0"/>
    <x v="16"/>
  </r>
  <r>
    <n v="34533"/>
    <x v="195"/>
    <n v="31846.089999999997"/>
    <n v="31846.089999999997"/>
    <n v="31846.089999999997"/>
    <n v="31846.090000000004"/>
    <n v="31846.090000000004"/>
    <n v="31846.090000000004"/>
    <n v="31846.090000000004"/>
    <n v="31846.090000000004"/>
    <n v="31846.090000000004"/>
    <n v="31846.090000000004"/>
    <n v="31846.090000000004"/>
    <n v="31846.090000000004"/>
    <n v="31891.93"/>
    <n v="31891.93"/>
    <n v="31891.93"/>
    <n v="31891.93"/>
    <n v="31891.93"/>
    <n v="31891.93"/>
    <n v="31891.93"/>
    <n v="31891.93"/>
    <n v="31891.93"/>
    <n v="31891.93"/>
    <n v="31891.93"/>
    <n v="31891.93"/>
    <n v="30356.39"/>
    <n v="30356.39"/>
    <n v="30356.39"/>
    <n v="30356.39"/>
    <n v="30356.39"/>
    <n v="30356.39"/>
    <n v="30356.39"/>
    <n v="30356.39"/>
    <n v="30356.39"/>
    <n v="30356.39"/>
    <n v="30356.39"/>
    <n v="30356.39"/>
    <n v="3035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153.08"/>
    <n v="382703.16"/>
    <n v="364276.68"/>
    <n v="30356.39"/>
    <n v="0"/>
    <n v="0"/>
    <x v="10"/>
    <x v="1"/>
    <x v="1"/>
    <x v="1"/>
    <x v="9"/>
    <x v="22"/>
    <x v="0"/>
    <x v="16"/>
  </r>
  <r>
    <n v="34534"/>
    <x v="196"/>
    <n v="9727.66"/>
    <n v="9727.66"/>
    <n v="9727.66"/>
    <n v="9727.66"/>
    <n v="9727.66"/>
    <n v="9727.66"/>
    <n v="9727.66"/>
    <n v="9727.66"/>
    <n v="9727.66"/>
    <n v="9727.66"/>
    <n v="9727.66"/>
    <n v="9727.66"/>
    <n v="9775.34"/>
    <n v="9775.34"/>
    <n v="9775.34"/>
    <n v="9775.34"/>
    <n v="9775.34"/>
    <n v="9775.34"/>
    <n v="9775.34"/>
    <n v="9775.34"/>
    <n v="9775.34"/>
    <n v="9775.34"/>
    <n v="9775.34"/>
    <n v="9775.34"/>
    <n v="8483.6"/>
    <n v="8483.6"/>
    <n v="8483.6"/>
    <n v="8483.6"/>
    <n v="8483.6"/>
    <n v="8483.6"/>
    <n v="8483.6"/>
    <n v="8483.6"/>
    <n v="8483.6"/>
    <n v="8483.6"/>
    <n v="8483.6"/>
    <n v="8483.6"/>
    <n v="84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31.92"/>
    <n v="117304.08"/>
    <n v="101803.2"/>
    <n v="8483.6"/>
    <n v="0"/>
    <n v="0"/>
    <x v="10"/>
    <x v="1"/>
    <x v="1"/>
    <x v="1"/>
    <x v="9"/>
    <x v="23"/>
    <x v="0"/>
    <x v="16"/>
  </r>
  <r>
    <n v="34535"/>
    <x v="197"/>
    <n v="23368.81"/>
    <n v="23368.81"/>
    <n v="23368.81"/>
    <n v="23368.81"/>
    <n v="23368.81"/>
    <n v="23368.81"/>
    <n v="23368.81"/>
    <n v="23368.81"/>
    <n v="23368.81"/>
    <n v="23368.81"/>
    <n v="23368.81"/>
    <n v="23373.57"/>
    <n v="23419.41"/>
    <n v="23419.41"/>
    <n v="23419.41"/>
    <n v="23419.41"/>
    <n v="23419.41"/>
    <n v="23419.41"/>
    <n v="23419.41"/>
    <n v="23419.41"/>
    <n v="23419.41"/>
    <n v="23419.41"/>
    <n v="23419.41"/>
    <n v="23419.41"/>
    <n v="15265.99"/>
    <n v="15265.99"/>
    <n v="15265.99"/>
    <n v="15265.99"/>
    <n v="15265.99"/>
    <n v="15265.99"/>
    <n v="15265.99"/>
    <n v="15265.99"/>
    <n v="15265.99"/>
    <n v="15265.99"/>
    <n v="15265.99"/>
    <n v="15265.99"/>
    <n v="1526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430.48"/>
    <n v="281032.92"/>
    <n v="183191.88"/>
    <n v="15265.99"/>
    <n v="0"/>
    <n v="0"/>
    <x v="10"/>
    <x v="1"/>
    <x v="1"/>
    <x v="1"/>
    <x v="9"/>
    <x v="24"/>
    <x v="0"/>
    <x v="16"/>
  </r>
  <r>
    <n v="34536"/>
    <x v="198"/>
    <n v="33428.75"/>
    <n v="33428.75"/>
    <n v="33428.75"/>
    <n v="33428.75"/>
    <n v="33428.75"/>
    <n v="33428.75"/>
    <n v="33428.75"/>
    <n v="33428.75"/>
    <n v="33428.75"/>
    <n v="33428.75"/>
    <n v="33428.75"/>
    <n v="33443.65"/>
    <n v="33491.19"/>
    <n v="33491.19"/>
    <n v="33491.19"/>
    <n v="33491.19"/>
    <n v="33491.19"/>
    <n v="33491.19"/>
    <n v="33491.19"/>
    <n v="33491.19"/>
    <n v="33491.19"/>
    <n v="33491.19"/>
    <n v="33491.19"/>
    <n v="33491.19"/>
    <n v="28826.35"/>
    <n v="28826.35"/>
    <n v="28826.35"/>
    <n v="28826.35"/>
    <n v="28826.35"/>
    <n v="28826.35"/>
    <n v="28826.35"/>
    <n v="28826.35"/>
    <n v="28826.35"/>
    <n v="28826.35"/>
    <n v="28826.35"/>
    <n v="28826.35"/>
    <n v="2882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159.9"/>
    <n v="401894.28"/>
    <n v="345916.2"/>
    <n v="28826.35"/>
    <n v="0"/>
    <n v="0"/>
    <x v="10"/>
    <x v="1"/>
    <x v="1"/>
    <x v="1"/>
    <x v="9"/>
    <x v="25"/>
    <x v="0"/>
    <x v="16"/>
  </r>
  <r>
    <n v="34541"/>
    <x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6"/>
  </r>
  <r>
    <n v="34542"/>
    <x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6"/>
  </r>
  <r>
    <n v="34543"/>
    <x v="201"/>
    <n v="1293.49"/>
    <n v="1294.0899999999999"/>
    <n v="1294.9000000000001"/>
    <n v="1298.81"/>
    <n v="1301.17"/>
    <n v="1301.26"/>
    <n v="1302.02"/>
    <n v="1302.74"/>
    <n v="1321.82"/>
    <n v="1328.99"/>
    <n v="1387.66"/>
    <n v="1387.66"/>
    <n v="1693.3"/>
    <n v="1693.3"/>
    <n v="1693.3"/>
    <n v="1693.3"/>
    <n v="1693.3"/>
    <n v="1693.3"/>
    <n v="1693.3"/>
    <n v="1693.3"/>
    <n v="1693.3"/>
    <n v="1693.3"/>
    <n v="1693.3"/>
    <n v="1693.3"/>
    <n v="1704.98"/>
    <n v="1704.98"/>
    <n v="1704.98"/>
    <n v="1704.98"/>
    <n v="1704.98"/>
    <n v="1704.98"/>
    <n v="1704.98"/>
    <n v="1704.98"/>
    <n v="1704.98"/>
    <n v="1704.98"/>
    <n v="1704.98"/>
    <n v="1704.98"/>
    <n v="17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4.61"/>
    <n v="20319.599999999999"/>
    <n v="20459.759999999998"/>
    <n v="1704.98"/>
    <n v="0"/>
    <n v="0"/>
    <x v="10"/>
    <x v="1"/>
    <x v="1"/>
    <x v="1"/>
    <x v="8"/>
    <x v="26"/>
    <x v="0"/>
    <x v="16"/>
  </r>
  <r>
    <n v="34544"/>
    <x v="202"/>
    <n v="35757.65"/>
    <n v="35757.65"/>
    <n v="35757.65"/>
    <n v="35602.51"/>
    <n v="35602.51"/>
    <n v="35598.520000000004"/>
    <n v="35598.520000000004"/>
    <n v="35598.520000000004"/>
    <n v="35598.520000000004"/>
    <n v="35598.520000000004"/>
    <n v="35601.240000000005"/>
    <n v="35601.240000000005"/>
    <n v="38100.33"/>
    <n v="38100.33"/>
    <n v="38100.33"/>
    <n v="38100.33"/>
    <n v="38100.33"/>
    <n v="38100.33"/>
    <n v="38100.33"/>
    <n v="38100.33"/>
    <n v="38100.33"/>
    <n v="38100.33"/>
    <n v="38100.33"/>
    <n v="38100.33"/>
    <n v="32929.57"/>
    <n v="32929.57"/>
    <n v="32929.57"/>
    <n v="32929.57"/>
    <n v="32929.57"/>
    <n v="32929.57"/>
    <n v="32929.57"/>
    <n v="32929.57"/>
    <n v="32929.57"/>
    <n v="32929.57"/>
    <n v="32929.57"/>
    <n v="32929.57"/>
    <n v="3292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673.05"/>
    <n v="457203.96"/>
    <n v="395154.84"/>
    <n v="32929.57"/>
    <n v="0"/>
    <n v="0"/>
    <x v="10"/>
    <x v="1"/>
    <x v="1"/>
    <x v="1"/>
    <x v="8"/>
    <x v="27"/>
    <x v="0"/>
    <x v="16"/>
  </r>
  <r>
    <n v="34545"/>
    <x v="203"/>
    <n v="0"/>
    <n v="0"/>
    <n v="0"/>
    <n v="0"/>
    <n v="0"/>
    <n v="0"/>
    <n v="0"/>
    <n v="0"/>
    <n v="0"/>
    <n v="0"/>
    <n v="0"/>
    <n v="95.08"/>
    <n v="142.03"/>
    <n v="142.03"/>
    <n v="142.03"/>
    <n v="142.03"/>
    <n v="142.03"/>
    <n v="142.03"/>
    <n v="142.03"/>
    <n v="142.03"/>
    <n v="142.03"/>
    <n v="142.03"/>
    <n v="142.03"/>
    <n v="142.03"/>
    <n v="92.56"/>
    <n v="92.56"/>
    <n v="92.56"/>
    <n v="92.56"/>
    <n v="92.56"/>
    <n v="92.56"/>
    <n v="92.56"/>
    <n v="92.56"/>
    <n v="92.56"/>
    <n v="92.56"/>
    <n v="92.56"/>
    <n v="92.56"/>
    <n v="9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.08"/>
    <n v="1704.36"/>
    <n v="1110.72"/>
    <n v="92.56"/>
    <n v="0"/>
    <n v="0"/>
    <x v="10"/>
    <x v="1"/>
    <x v="1"/>
    <x v="1"/>
    <x v="8"/>
    <x v="28"/>
    <x v="0"/>
    <x v="16"/>
  </r>
  <r>
    <n v="34546"/>
    <x v="204"/>
    <n v="0"/>
    <n v="0"/>
    <n v="0"/>
    <n v="0"/>
    <n v="86.44"/>
    <n v="0"/>
    <n v="0"/>
    <n v="0"/>
    <n v="0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30.23"/>
    <n v="30.23"/>
    <n v="30.23"/>
    <n v="30.23"/>
    <n v="30.23"/>
    <n v="30.23"/>
    <n v="30.23"/>
    <n v="30.23"/>
    <n v="30.23"/>
    <n v="30.23"/>
    <n v="30.23"/>
    <n v="30.23"/>
    <n v="3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.58"/>
    <n v="556.55999999999995"/>
    <n v="362.76"/>
    <n v="30.23"/>
    <n v="0"/>
    <n v="0"/>
    <x v="10"/>
    <x v="1"/>
    <x v="1"/>
    <x v="1"/>
    <x v="8"/>
    <x v="29"/>
    <x v="0"/>
    <x v="16"/>
  </r>
  <r>
    <n v="34580"/>
    <x v="205"/>
    <n v="43350.68"/>
    <n v="43350.68"/>
    <n v="43356.299999999996"/>
    <n v="43356.299999999996"/>
    <n v="43557.03"/>
    <n v="43557.03"/>
    <n v="43557.03"/>
    <n v="43557.03"/>
    <n v="43557.03"/>
    <n v="43557.03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34318.080000000002"/>
    <n v="34318.080000000002"/>
    <n v="34318.080000000002"/>
    <n v="34318.080000000002"/>
    <n v="34318.080000000002"/>
    <n v="34318.080000000002"/>
    <n v="34318.080000000002"/>
    <n v="34318.080000000002"/>
    <n v="34318.080000000002"/>
    <n v="34318.080000000002"/>
    <n v="34318.080000000002"/>
    <n v="34318.080000000002"/>
    <n v="3431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59.72"/>
    <n v="522021.48"/>
    <n v="411816.96000000002"/>
    <n v="34318.080000000002"/>
    <n v="0"/>
    <n v="0"/>
    <x v="10"/>
    <x v="1"/>
    <x v="1"/>
    <x v="1"/>
    <x v="13"/>
    <x v="30"/>
    <x v="0"/>
    <x v="16"/>
  </r>
  <r>
    <n v="34581"/>
    <x v="206"/>
    <n v="166479.48000000001"/>
    <n v="166490.82"/>
    <n v="166491.22"/>
    <n v="166491.22"/>
    <n v="166509.93"/>
    <n v="166509.32999999999"/>
    <n v="166509.32999999999"/>
    <n v="166509.32999999999"/>
    <n v="166509.32999999999"/>
    <n v="167832.09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28063.85"/>
    <n v="128063.85"/>
    <n v="128063.85"/>
    <n v="128063.85"/>
    <n v="128063.85"/>
    <n v="128063.85"/>
    <n v="128063.85"/>
    <n v="128063.85"/>
    <n v="128063.85"/>
    <n v="128063.85"/>
    <n v="128063.85"/>
    <n v="128063.85"/>
    <n v="1280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096.4"/>
    <n v="1996585.92"/>
    <n v="1536766.2"/>
    <n v="128063.85"/>
    <n v="0"/>
    <n v="0"/>
    <x v="10"/>
    <x v="1"/>
    <x v="1"/>
    <x v="1"/>
    <x v="13"/>
    <x v="31"/>
    <x v="0"/>
    <x v="16"/>
  </r>
  <r>
    <n v="34582"/>
    <x v="207"/>
    <n v="54304.71"/>
    <n v="54311.76"/>
    <n v="54361.1"/>
    <n v="54413.86"/>
    <n v="54416.85"/>
    <n v="54421.95"/>
    <n v="54422.090000000004"/>
    <n v="54422.090000000004"/>
    <n v="54422.090000000004"/>
    <n v="54422.090000000004"/>
    <n v="54422.090000000004"/>
    <n v="54422.83"/>
    <n v="54451.28"/>
    <n v="54451.28"/>
    <n v="54451.28"/>
    <n v="54451.28"/>
    <n v="54451.28"/>
    <n v="54451.28"/>
    <n v="54451.28"/>
    <n v="54451.28"/>
    <n v="54451.28"/>
    <n v="54451.28"/>
    <n v="54451.28"/>
    <n v="54451.28"/>
    <n v="30909.11"/>
    <n v="30909.11"/>
    <n v="30909.11"/>
    <n v="30909.11"/>
    <n v="30909.11"/>
    <n v="30909.11"/>
    <n v="30909.11"/>
    <n v="30909.11"/>
    <n v="30909.11"/>
    <n v="30909.11"/>
    <n v="30909.11"/>
    <n v="30909.11"/>
    <n v="3090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763.51"/>
    <n v="653415.36"/>
    <n v="370909.32"/>
    <n v="30909.11"/>
    <n v="0"/>
    <n v="0"/>
    <x v="10"/>
    <x v="1"/>
    <x v="1"/>
    <x v="1"/>
    <x v="13"/>
    <x v="32"/>
    <x v="0"/>
    <x v="16"/>
  </r>
  <r>
    <n v="34583"/>
    <x v="208"/>
    <n v="28871.35"/>
    <n v="28871.35"/>
    <n v="28871.35"/>
    <n v="28871.350000000002"/>
    <n v="28871.350000000002"/>
    <n v="28898.18"/>
    <n v="28898.18"/>
    <n v="28898.18"/>
    <n v="28898.18"/>
    <n v="28898.18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12652.92"/>
    <n v="12652.92"/>
    <n v="12652.92"/>
    <n v="12652.92"/>
    <n v="12652.92"/>
    <n v="12652.92"/>
    <n v="12652.92"/>
    <n v="12652.92"/>
    <n v="12652.92"/>
    <n v="12652.92"/>
    <n v="12652.92"/>
    <n v="12652.92"/>
    <n v="126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776.69"/>
    <n v="347574.24"/>
    <n v="151835.04"/>
    <n v="12652.92"/>
    <n v="0"/>
    <n v="0"/>
    <x v="10"/>
    <x v="1"/>
    <x v="1"/>
    <x v="1"/>
    <x v="13"/>
    <x v="33"/>
    <x v="0"/>
    <x v="16"/>
  </r>
  <r>
    <n v="34584"/>
    <x v="209"/>
    <n v="11639.05"/>
    <n v="11639.05"/>
    <n v="11639.05"/>
    <n v="11639.050000000001"/>
    <n v="11639.050000000001"/>
    <n v="11639.050000000001"/>
    <n v="11639.050000000001"/>
    <n v="11639.050000000001"/>
    <n v="11639.050000000001"/>
    <n v="11639.050000000001"/>
    <n v="11639.050000000001"/>
    <n v="11639.050000000001"/>
    <n v="11639.06"/>
    <n v="11639.06"/>
    <n v="11639.06"/>
    <n v="11639.06"/>
    <n v="11639.06"/>
    <n v="11639.06"/>
    <n v="11639.06"/>
    <n v="11639.06"/>
    <n v="11639.06"/>
    <n v="11639.06"/>
    <n v="11639.06"/>
    <n v="11639.06"/>
    <n v="8147.34"/>
    <n v="8147.34"/>
    <n v="8147.34"/>
    <n v="8147.34"/>
    <n v="8147.34"/>
    <n v="8147.34"/>
    <n v="8147.34"/>
    <n v="8147.34"/>
    <n v="8147.34"/>
    <n v="8147.34"/>
    <n v="8147.34"/>
    <n v="8147.34"/>
    <n v="814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68.6"/>
    <n v="139668.72"/>
    <n v="97768.08"/>
    <n v="8147.34"/>
    <n v="0"/>
    <n v="0"/>
    <x v="10"/>
    <x v="1"/>
    <x v="1"/>
    <x v="1"/>
    <x v="13"/>
    <x v="34"/>
    <x v="0"/>
    <x v="16"/>
  </r>
  <r>
    <n v="34585"/>
    <x v="210"/>
    <n v="11855.17"/>
    <n v="11855.17"/>
    <n v="11855.17"/>
    <n v="11855.17"/>
    <n v="11855.17"/>
    <n v="11855.17"/>
    <n v="11855.17"/>
    <n v="11855.17"/>
    <n v="11855.17"/>
    <n v="11855.17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7822.21"/>
    <n v="7822.21"/>
    <n v="7822.21"/>
    <n v="7822.21"/>
    <n v="7822.21"/>
    <n v="7822.21"/>
    <n v="7822.21"/>
    <n v="7822.21"/>
    <n v="7822.21"/>
    <n v="7822.21"/>
    <n v="7822.21"/>
    <n v="7822.21"/>
    <n v="782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8.54"/>
    <n v="142721.04"/>
    <n v="93866.52"/>
    <n v="7822.21"/>
    <n v="0"/>
    <n v="0"/>
    <x v="10"/>
    <x v="1"/>
    <x v="1"/>
    <x v="1"/>
    <x v="13"/>
    <x v="35"/>
    <x v="0"/>
    <x v="16"/>
  </r>
  <r>
    <n v="34586"/>
    <x v="211"/>
    <n v="45846.48"/>
    <n v="45846.48"/>
    <n v="45846.48"/>
    <n v="45846.48"/>
    <n v="45846.48"/>
    <n v="45846.48"/>
    <n v="45846.48"/>
    <n v="45846.48"/>
    <n v="45846.48"/>
    <n v="45846.48"/>
    <n v="45846.48"/>
    <n v="45846.48"/>
    <n v="45846.49"/>
    <n v="45846.49"/>
    <n v="45846.49"/>
    <n v="45846.49"/>
    <n v="45846.49"/>
    <n v="45846.49"/>
    <n v="45846.49"/>
    <n v="45846.49"/>
    <n v="45846.49"/>
    <n v="45846.49"/>
    <n v="45846.49"/>
    <n v="45846.49"/>
    <n v="46457.77"/>
    <n v="46457.77"/>
    <n v="46457.77"/>
    <n v="46457.77"/>
    <n v="46457.77"/>
    <n v="46457.77"/>
    <n v="46457.77"/>
    <n v="46457.77"/>
    <n v="46457.77"/>
    <n v="46457.77"/>
    <n v="46457.77"/>
    <n v="46457.77"/>
    <n v="46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157.76"/>
    <n v="550157.88"/>
    <n v="557493.24"/>
    <n v="46457.77"/>
    <n v="0"/>
    <n v="0"/>
    <x v="10"/>
    <x v="1"/>
    <x v="1"/>
    <x v="1"/>
    <x v="13"/>
    <x v="36"/>
    <x v="0"/>
    <x v="16"/>
  </r>
  <r>
    <n v="34598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4"/>
    <x v="37"/>
    <x v="0"/>
    <x v="16"/>
  </r>
  <r>
    <n v="34599"/>
    <x v="213"/>
    <n v="641846.74"/>
    <n v="642508.49"/>
    <n v="642581.62"/>
    <n v="644293.57000000007"/>
    <n v="644423.12"/>
    <n v="644786.77"/>
    <n v="645055.6"/>
    <n v="645399.36"/>
    <n v="645442.43000000005"/>
    <n v="645454.77"/>
    <n v="645495.18000000005"/>
    <n v="645802.62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914327.96"/>
    <n v="914327.96"/>
    <n v="914327.96"/>
    <n v="914327.96"/>
    <n v="914327.96"/>
    <n v="914327.96"/>
    <n v="914327.96"/>
    <n v="914327.96"/>
    <n v="914327.96"/>
    <n v="914327.96"/>
    <n v="914327.96"/>
    <n v="914327.96"/>
    <n v="91432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3090.2699999996"/>
    <n v="9413790.8399999999"/>
    <n v="10971935.52"/>
    <n v="914327.96"/>
    <n v="0"/>
    <n v="0"/>
    <x v="10"/>
    <x v="1"/>
    <x v="1"/>
    <x v="1"/>
    <x v="15"/>
    <x v="38"/>
    <x v="0"/>
    <x v="16"/>
  </r>
  <r>
    <n v="34620"/>
    <x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7"/>
  </r>
  <r>
    <n v="34628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7"/>
  </r>
  <r>
    <n v="34630"/>
    <x v="216"/>
    <n v="37596.920000000006"/>
    <n v="37596.920000000006"/>
    <n v="37580.239999999998"/>
    <n v="37580.239999999998"/>
    <n v="37580.239999999998"/>
    <n v="37580.239999999998"/>
    <n v="37580.239999999998"/>
    <n v="37678.780000000006"/>
    <n v="37678.780000000006"/>
    <n v="37678.780000000006"/>
    <n v="38243.11"/>
    <n v="38271.43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1219.33"/>
    <n v="31219.33"/>
    <n v="31219.33"/>
    <n v="31219.33"/>
    <n v="31219.33"/>
    <n v="31219.33"/>
    <n v="31219.33"/>
    <n v="31219.33"/>
    <n v="31219.33"/>
    <n v="31219.33"/>
    <n v="31219.33"/>
    <n v="31219.33"/>
    <n v="3121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645.92"/>
    <n v="459671.03999999998"/>
    <n v="374631.96"/>
    <n v="31219.33"/>
    <n v="0"/>
    <n v="0"/>
    <x v="10"/>
    <x v="1"/>
    <x v="1"/>
    <x v="1"/>
    <x v="9"/>
    <x v="19"/>
    <x v="0"/>
    <x v="17"/>
  </r>
  <r>
    <n v="34631"/>
    <x v="217"/>
    <n v="3135.22"/>
    <n v="3135.22"/>
    <n v="3135.22"/>
    <n v="3135.2200000000003"/>
    <n v="3135.2200000000003"/>
    <n v="3135.2200000000003"/>
    <n v="3135.2200000000003"/>
    <n v="3135.2200000000003"/>
    <n v="3135.2200000000003"/>
    <n v="3135.2200000000003"/>
    <n v="3135.2200000000003"/>
    <n v="3135.2200000000003"/>
    <n v="3135.21"/>
    <n v="3135.21"/>
    <n v="3135.21"/>
    <n v="3135.21"/>
    <n v="3135.21"/>
    <n v="3135.21"/>
    <n v="3135.21"/>
    <n v="3135.21"/>
    <n v="3135.21"/>
    <n v="3135.21"/>
    <n v="3135.21"/>
    <n v="3135.21"/>
    <n v="4203.1499999999996"/>
    <n v="4203.1499999999996"/>
    <n v="4203.1499999999996"/>
    <n v="4203.1499999999996"/>
    <n v="4203.1499999999996"/>
    <n v="4203.1499999999996"/>
    <n v="4203.1499999999996"/>
    <n v="4203.1499999999996"/>
    <n v="4203.1499999999996"/>
    <n v="4203.1499999999996"/>
    <n v="4203.1499999999996"/>
    <n v="4203.1499999999996"/>
    <n v="4203.14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22.639999999999"/>
    <n v="37622.519999999997"/>
    <n v="50437.8"/>
    <n v="4203.1499999999996"/>
    <n v="0"/>
    <n v="0"/>
    <x v="10"/>
    <x v="1"/>
    <x v="1"/>
    <x v="1"/>
    <x v="9"/>
    <x v="20"/>
    <x v="0"/>
    <x v="17"/>
  </r>
  <r>
    <n v="34632"/>
    <x v="21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5021.79"/>
    <n v="5021.79"/>
    <n v="5021.79"/>
    <n v="5021.79"/>
    <n v="5021.79"/>
    <n v="5021.79"/>
    <n v="5021.79"/>
    <n v="5021.79"/>
    <n v="5021.79"/>
    <n v="5021.79"/>
    <n v="5021.79"/>
    <n v="5021.79"/>
    <n v="502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34.559999999998"/>
    <n v="48034.559999999998"/>
    <n v="60261.48"/>
    <n v="5021.79"/>
    <n v="0"/>
    <n v="0"/>
    <x v="10"/>
    <x v="1"/>
    <x v="1"/>
    <x v="1"/>
    <x v="9"/>
    <x v="21"/>
    <x v="0"/>
    <x v="17"/>
  </r>
  <r>
    <n v="34633"/>
    <x v="219"/>
    <n v="2.5599999999999996"/>
    <n v="2.5599999999999996"/>
    <n v="2.559999999999999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16"/>
    <n v="2.16"/>
    <n v="2.16"/>
    <n v="2.16"/>
    <n v="2.16"/>
    <n v="2.16"/>
    <n v="2.16"/>
    <n v="2.16"/>
    <n v="2.16"/>
    <n v="2.16"/>
    <n v="2.16"/>
    <n v="2.16"/>
    <n v="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2"/>
    <n v="30.72"/>
    <n v="25.92"/>
    <n v="2.16"/>
    <n v="0"/>
    <n v="0"/>
    <x v="10"/>
    <x v="1"/>
    <x v="1"/>
    <x v="1"/>
    <x v="9"/>
    <x v="22"/>
    <x v="0"/>
    <x v="17"/>
  </r>
  <r>
    <n v="34634"/>
    <x v="220"/>
    <n v="2.5599999999999996"/>
    <n v="2.5599999999999996"/>
    <n v="2.559999999999999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16"/>
    <n v="2.16"/>
    <n v="2.16"/>
    <n v="2.16"/>
    <n v="2.16"/>
    <n v="2.16"/>
    <n v="2.16"/>
    <n v="2.16"/>
    <n v="2.16"/>
    <n v="2.16"/>
    <n v="2.16"/>
    <n v="2.16"/>
    <n v="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2"/>
    <n v="30.72"/>
    <n v="25.92"/>
    <n v="2.16"/>
    <n v="0"/>
    <n v="0"/>
    <x v="10"/>
    <x v="1"/>
    <x v="1"/>
    <x v="1"/>
    <x v="9"/>
    <x v="23"/>
    <x v="0"/>
    <x v="17"/>
  </r>
  <r>
    <n v="34635"/>
    <x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9"/>
    <x v="24"/>
    <x v="0"/>
    <x v="17"/>
  </r>
  <r>
    <n v="34636"/>
    <x v="22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30.32"/>
    <n v="30.32"/>
    <n v="30.32"/>
    <n v="30.32"/>
    <n v="30.32"/>
    <n v="30.32"/>
    <n v="30.32"/>
    <n v="30.32"/>
    <n v="30.32"/>
    <n v="30.32"/>
    <n v="30.32"/>
    <n v="30.32"/>
    <n v="3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.24"/>
    <n v="258.24"/>
    <n v="363.84"/>
    <n v="30.32"/>
    <n v="0"/>
    <n v="0"/>
    <x v="10"/>
    <x v="1"/>
    <x v="1"/>
    <x v="1"/>
    <x v="9"/>
    <x v="25"/>
    <x v="0"/>
    <x v="17"/>
  </r>
  <r>
    <n v="34637"/>
    <x v="223"/>
    <n v="6206.6"/>
    <n v="6206.62"/>
    <n v="6206.58"/>
    <n v="6206.62"/>
    <n v="6206.58"/>
    <n v="6206.6100000000006"/>
    <n v="6206.59"/>
    <n v="6206.6100000000006"/>
    <n v="6206.58"/>
    <n v="6206.63"/>
    <n v="6206.57"/>
    <n v="3395.08"/>
    <n v="3389.1"/>
    <n v="3389.1"/>
    <n v="3389.1"/>
    <n v="3389.1"/>
    <n v="3389.1"/>
    <n v="3389.1"/>
    <n v="3389.1"/>
    <n v="3389.1"/>
    <n v="3197.55"/>
    <n v="3197.55"/>
    <n v="3197.55"/>
    <n v="3197.55"/>
    <n v="3197.55"/>
    <n v="3197.55"/>
    <n v="3197.55"/>
    <n v="3197.55"/>
    <n v="3197.55"/>
    <n v="3197.55"/>
    <n v="3197.55"/>
    <n v="3197.55"/>
    <n v="3197.55"/>
    <n v="2634.98"/>
    <n v="2634.98"/>
    <n v="2634.98"/>
    <n v="26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67.67"/>
    <n v="39903"/>
    <n v="36682.89"/>
    <n v="2634.98"/>
    <n v="0"/>
    <n v="0"/>
    <x v="9"/>
    <x v="1"/>
    <x v="1"/>
    <x v="1"/>
    <x v="10"/>
    <x v="17"/>
    <x v="0"/>
    <x v="17"/>
  </r>
  <r>
    <n v="34641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7"/>
  </r>
  <r>
    <n v="34643"/>
    <x v="225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683.9"/>
    <n v="683.9"/>
    <n v="683.9"/>
    <n v="683.9"/>
    <n v="683.9"/>
    <n v="683.9"/>
    <n v="683.9"/>
    <n v="683.9"/>
    <n v="683.9"/>
    <n v="683.9"/>
    <n v="683.9"/>
    <n v="683.9"/>
    <n v="68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7.2000000000007"/>
    <n v="8947.2000000000007"/>
    <n v="8206.7999999999993"/>
    <n v="683.9"/>
    <n v="0"/>
    <n v="0"/>
    <x v="10"/>
    <x v="1"/>
    <x v="1"/>
    <x v="1"/>
    <x v="8"/>
    <x v="26"/>
    <x v="0"/>
    <x v="17"/>
  </r>
  <r>
    <n v="34644"/>
    <x v="226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331.98"/>
    <n v="1331.98"/>
    <n v="1331.98"/>
    <n v="1331.98"/>
    <n v="1331.98"/>
    <n v="1331.98"/>
    <n v="1331.98"/>
    <n v="1331.98"/>
    <n v="1331.98"/>
    <n v="1331.98"/>
    <n v="1331.98"/>
    <n v="1331.98"/>
    <n v="133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9.2"/>
    <n v="14809.32"/>
    <n v="15983.76"/>
    <n v="1331.98"/>
    <n v="0"/>
    <n v="0"/>
    <x v="10"/>
    <x v="1"/>
    <x v="1"/>
    <x v="1"/>
    <x v="8"/>
    <x v="27"/>
    <x v="0"/>
    <x v="17"/>
  </r>
  <r>
    <n v="34645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28"/>
    <x v="0"/>
    <x v="17"/>
  </r>
  <r>
    <n v="34646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8"/>
    <x v="29"/>
    <x v="0"/>
    <x v="17"/>
  </r>
  <r>
    <n v="34680"/>
    <x v="229"/>
    <n v="3911.31"/>
    <n v="3911.31"/>
    <n v="3911.31"/>
    <n v="3911.31"/>
    <n v="3911.31"/>
    <n v="3911.31"/>
    <n v="3911.31"/>
    <n v="3911.31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4901.58"/>
    <n v="4901.58"/>
    <n v="4901.58"/>
    <n v="4901.58"/>
    <n v="4901.58"/>
    <n v="4901.58"/>
    <n v="4901.58"/>
    <n v="4901.58"/>
    <n v="4901.58"/>
    <n v="4901.58"/>
    <n v="4901.58"/>
    <n v="4901.58"/>
    <n v="490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01.279999999999"/>
    <n v="70532.399999999994"/>
    <n v="58818.96"/>
    <n v="4901.58"/>
    <n v="0"/>
    <n v="0"/>
    <x v="10"/>
    <x v="1"/>
    <x v="1"/>
    <x v="1"/>
    <x v="13"/>
    <x v="30"/>
    <x v="0"/>
    <x v="17"/>
  </r>
  <r>
    <n v="34681"/>
    <x v="230"/>
    <n v="22083.14"/>
    <n v="22083.14"/>
    <n v="22098.14"/>
    <n v="22108.739999999998"/>
    <n v="22108.739999999998"/>
    <n v="22108.739999999998"/>
    <n v="22108.739999999998"/>
    <n v="22108.739999999998"/>
    <n v="22108.739999999998"/>
    <n v="23497.06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9555.07"/>
    <n v="29555.07"/>
    <n v="29555.07"/>
    <n v="29555.07"/>
    <n v="29555.07"/>
    <n v="29555.07"/>
    <n v="29555.07"/>
    <n v="29555.07"/>
    <n v="29555.07"/>
    <n v="29555.07"/>
    <n v="29555.07"/>
    <n v="29555.07"/>
    <n v="2955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433.34000000003"/>
    <n v="282116.52"/>
    <n v="354660.84"/>
    <n v="29555.07"/>
    <n v="0"/>
    <n v="0"/>
    <x v="10"/>
    <x v="1"/>
    <x v="1"/>
    <x v="1"/>
    <x v="13"/>
    <x v="31"/>
    <x v="0"/>
    <x v="17"/>
  </r>
  <r>
    <n v="34682"/>
    <x v="231"/>
    <n v="245.38000000000002"/>
    <n v="245.38000000000002"/>
    <n v="245.38000000000002"/>
    <n v="245.38000000000002"/>
    <n v="245.38000000000002"/>
    <n v="245.38000000000002"/>
    <n v="842.32"/>
    <n v="842.32"/>
    <n v="245.38000000000002"/>
    <n v="245.38000000000002"/>
    <n v="245.38000000000002"/>
    <n v="245.38000000000002"/>
    <n v="245.38"/>
    <n v="245.38"/>
    <n v="245.38"/>
    <n v="245.38"/>
    <n v="245.38"/>
    <n v="245.38"/>
    <n v="245.38"/>
    <n v="245.38"/>
    <n v="245.38"/>
    <n v="245.38"/>
    <n v="245.38"/>
    <n v="245.38"/>
    <n v="216.51"/>
    <n v="216.51"/>
    <n v="216.51"/>
    <n v="216.51"/>
    <n v="216.51"/>
    <n v="216.51"/>
    <n v="216.51"/>
    <n v="216.51"/>
    <n v="216.51"/>
    <n v="216.51"/>
    <n v="216.51"/>
    <n v="216.51"/>
    <n v="216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8.4399999999996"/>
    <n v="2944.56"/>
    <n v="2598.12"/>
    <n v="216.51"/>
    <n v="0"/>
    <n v="0"/>
    <x v="10"/>
    <x v="1"/>
    <x v="1"/>
    <x v="1"/>
    <x v="13"/>
    <x v="32"/>
    <x v="0"/>
    <x v="17"/>
  </r>
  <r>
    <n v="34683"/>
    <x v="232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880.25"/>
    <n v="880.25"/>
    <n v="880.25"/>
    <n v="880.25"/>
    <n v="880.25"/>
    <n v="880.25"/>
    <n v="880.25"/>
    <n v="880.25"/>
    <n v="880.25"/>
    <n v="880.25"/>
    <n v="880.25"/>
    <n v="880.25"/>
    <n v="88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4.0400000000009"/>
    <n v="9524.0400000000009"/>
    <n v="10563"/>
    <n v="880.25"/>
    <n v="0"/>
    <n v="0"/>
    <x v="10"/>
    <x v="1"/>
    <x v="1"/>
    <x v="1"/>
    <x v="13"/>
    <x v="33"/>
    <x v="0"/>
    <x v="17"/>
  </r>
  <r>
    <n v="34684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3"/>
    <x v="34"/>
    <x v="0"/>
    <x v="17"/>
  </r>
  <r>
    <n v="34685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3"/>
    <x v="35"/>
    <x v="0"/>
    <x v="17"/>
  </r>
  <r>
    <n v="34686"/>
    <x v="235"/>
    <n v="354.06"/>
    <n v="354.06"/>
    <n v="354.06"/>
    <n v="354.06"/>
    <n v="354.06"/>
    <n v="354.06"/>
    <n v="354.06"/>
    <n v="354.06"/>
    <n v="354.06"/>
    <n v="354.06"/>
    <n v="354.06"/>
    <n v="354.06"/>
    <n v="354.07"/>
    <n v="354.07"/>
    <n v="354.07"/>
    <n v="354.07"/>
    <n v="354.07"/>
    <n v="354.07"/>
    <n v="354.07"/>
    <n v="354.07"/>
    <n v="354.07"/>
    <n v="354.07"/>
    <n v="354.07"/>
    <n v="354.07"/>
    <n v="437.86"/>
    <n v="437.86"/>
    <n v="437.86"/>
    <n v="437.86"/>
    <n v="437.86"/>
    <n v="437.86"/>
    <n v="437.86"/>
    <n v="437.86"/>
    <n v="437.86"/>
    <n v="437.86"/>
    <n v="437.86"/>
    <n v="437.86"/>
    <n v="43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8.72"/>
    <n v="4248.84"/>
    <n v="5254.32"/>
    <n v="437.86"/>
    <n v="0"/>
    <n v="0"/>
    <x v="10"/>
    <x v="1"/>
    <x v="1"/>
    <x v="1"/>
    <x v="13"/>
    <x v="36"/>
    <x v="0"/>
    <x v="17"/>
  </r>
  <r>
    <n v="34687"/>
    <x v="236"/>
    <n v="20232.55"/>
    <n v="21442.42"/>
    <n v="21643.68"/>
    <n v="22510.33"/>
    <n v="21557.14"/>
    <n v="16604.689999999999"/>
    <n v="79833.509999999995"/>
    <n v="21041.96"/>
    <n v="22319.920000000002"/>
    <n v="13790.02"/>
    <n v="84074.790000000008"/>
    <n v="23662.78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713.79"/>
    <n v="302010.23999999999"/>
    <n v="302010.23999999999"/>
    <n v="25167.52"/>
    <n v="0"/>
    <n v="0"/>
    <x v="9"/>
    <x v="1"/>
    <x v="1"/>
    <x v="1"/>
    <x v="10"/>
    <x v="17"/>
    <x v="0"/>
    <x v="17"/>
  </r>
  <r>
    <n v="34700"/>
    <x v="237"/>
    <n v="35851.4"/>
    <n v="35851.39"/>
    <n v="35851.39"/>
    <n v="35851.43"/>
    <n v="35851.440000000002"/>
    <n v="35851.43"/>
    <n v="35851.410000000003"/>
    <n v="35851.4"/>
    <n v="35851.42"/>
    <n v="35851.43"/>
    <n v="35851.370000000003"/>
    <n v="35851.42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216.93"/>
    <n v="420791.88"/>
    <n v="420791.88"/>
    <n v="35065.99"/>
    <n v="0"/>
    <n v="0"/>
    <x v="6"/>
    <x v="1"/>
    <x v="1"/>
    <x v="6"/>
    <x v="6"/>
    <x v="6"/>
    <x v="0"/>
    <x v="18"/>
  </r>
  <r>
    <n v="34300"/>
    <x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7"/>
    <x v="39"/>
    <x v="2"/>
    <x v="19"/>
  </r>
  <r>
    <n v="34800"/>
    <x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1"/>
    <x v="1"/>
    <x v="1"/>
    <x v="17"/>
    <x v="39"/>
    <x v="2"/>
    <x v="19"/>
  </r>
  <r>
    <n v="34820"/>
    <x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9.47"/>
    <n v="234632.78"/>
    <n v="235952.22"/>
    <n v="242161.32"/>
    <n v="242161.32"/>
    <n v="242161.32"/>
    <n v="268365.55"/>
    <n v="268365.55"/>
    <n v="26836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359.53"/>
    <n v="268365.55"/>
    <n v="0"/>
    <n v="0"/>
    <x v="10"/>
    <x v="1"/>
    <x v="1"/>
    <x v="1"/>
    <x v="11"/>
    <x v="18"/>
    <x v="0"/>
    <x v="20"/>
  </r>
  <r>
    <n v="34898"/>
    <x v="241"/>
    <n v="75.03"/>
    <n v="75.150000000000006"/>
    <n v="75.38"/>
    <n v="75.53"/>
    <n v="75.64"/>
    <n v="75.84"/>
    <n v="75.95"/>
    <n v="76.010000000000005"/>
    <n v="76.12"/>
    <n v="76.66"/>
    <n v="76.77"/>
    <n v="76.91"/>
    <n v="76.98"/>
    <n v="76.98"/>
    <n v="76.98"/>
    <n v="76.98"/>
    <n v="76.98"/>
    <n v="76.98"/>
    <n v="76.98"/>
    <n v="76.98"/>
    <n v="76.98"/>
    <n v="76.98"/>
    <n v="76.98"/>
    <n v="76.98"/>
    <n v="82.59"/>
    <n v="82.59"/>
    <n v="82.59"/>
    <n v="82.59"/>
    <n v="82.59"/>
    <n v="82.59"/>
    <n v="82.59"/>
    <n v="82.59"/>
    <n v="82.59"/>
    <n v="82.59"/>
    <n v="82.59"/>
    <n v="82.59"/>
    <n v="8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.99"/>
    <n v="923.76"/>
    <n v="991.08"/>
    <n v="82.59"/>
    <n v="0"/>
    <n v="0"/>
    <x v="10"/>
    <x v="1"/>
    <x v="1"/>
    <x v="1"/>
    <x v="14"/>
    <x v="37"/>
    <x v="0"/>
    <x v="20"/>
  </r>
  <r>
    <n v="34899"/>
    <x v="242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224952.51"/>
    <n v="225221.26"/>
    <n v="233415.31"/>
    <n v="239950.94"/>
    <n v="240664.83"/>
    <n v="605294.22"/>
    <n v="615452.97"/>
    <n v="1066752.75"/>
    <n v="1085850.28"/>
    <n v="1089271.5"/>
    <n v="1182095.3899999999"/>
    <n v="1182809.28"/>
    <n v="1183523.17"/>
    <n v="1184237.05"/>
    <n v="1184950.94"/>
    <n v="12270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638.28"/>
    <n v="1354567.79"/>
    <n v="10860853.32"/>
    <n v="1227081.73"/>
    <n v="0"/>
    <n v="0"/>
    <x v="10"/>
    <x v="1"/>
    <x v="1"/>
    <x v="1"/>
    <x v="15"/>
    <x v="38"/>
    <x v="0"/>
    <x v="20"/>
  </r>
  <r>
    <n v="350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21"/>
  </r>
  <r>
    <n v="35001"/>
    <x v="244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5608.23"/>
    <n v="15608.23"/>
    <n v="15608.23"/>
    <n v="15608.23"/>
    <n v="15608.23"/>
    <n v="15608.23"/>
    <n v="15608.23"/>
    <n v="15608.23"/>
    <n v="15608.23"/>
    <n v="15608.23"/>
    <n v="15608.23"/>
    <n v="15608.23"/>
    <n v="1560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09.35999999999"/>
    <n v="158109.35999999999"/>
    <n v="187298.76"/>
    <n v="15608.23"/>
    <n v="0"/>
    <n v="0"/>
    <x v="11"/>
    <x v="1"/>
    <x v="1"/>
    <x v="1"/>
    <x v="18"/>
    <x v="40"/>
    <x v="0"/>
    <x v="21"/>
  </r>
  <r>
    <n v="35100"/>
    <x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"/>
    <x v="1"/>
    <x v="1"/>
    <x v="18"/>
    <x v="40"/>
    <x v="0"/>
    <x v="22"/>
  </r>
  <r>
    <n v="35200"/>
    <x v="246"/>
    <n v="109460.40000000001"/>
    <n v="111548.43"/>
    <n v="111616.09"/>
    <n v="111868.82"/>
    <n v="111871.86"/>
    <n v="111879.11000000002"/>
    <n v="112108.54000000001"/>
    <n v="112127.55"/>
    <n v="112150.76999999999"/>
    <n v="112150.76999999999"/>
    <n v="112150.8"/>
    <n v="112150.96"/>
    <n v="112189.9"/>
    <n v="112189.9"/>
    <n v="112189.9"/>
    <n v="112189.9"/>
    <n v="112189.9"/>
    <n v="112189.9"/>
    <n v="112189.9"/>
    <n v="114416.07"/>
    <n v="114416.07"/>
    <n v="114416.07"/>
    <n v="114416.07"/>
    <n v="114416.07"/>
    <n v="137934.93"/>
    <n v="137934.93"/>
    <n v="137934.93"/>
    <n v="137934.93"/>
    <n v="137934.93"/>
    <n v="137934.93"/>
    <n v="137934.93"/>
    <n v="137934.93"/>
    <n v="137934.93"/>
    <n v="137934.93"/>
    <n v="137934.93"/>
    <n v="137934.93"/>
    <n v="13793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084.1000000001"/>
    <n v="1357409.65"/>
    <n v="1655219.16"/>
    <n v="137934.93"/>
    <n v="0"/>
    <n v="0"/>
    <x v="11"/>
    <x v="1"/>
    <x v="1"/>
    <x v="1"/>
    <x v="18"/>
    <x v="40"/>
    <x v="0"/>
    <x v="23"/>
  </r>
  <r>
    <n v="35300"/>
    <x v="247"/>
    <n v="801395.21000000008"/>
    <n v="800048.97"/>
    <n v="802911.28"/>
    <n v="803091.73"/>
    <n v="803542.9"/>
    <n v="805800.81"/>
    <n v="831666.73"/>
    <n v="831517.05"/>
    <n v="860924.47"/>
    <n v="867733.88000000012"/>
    <n v="871760.7"/>
    <n v="871604.85"/>
    <n v="871691.12"/>
    <n v="872169.07"/>
    <n v="884051.36"/>
    <n v="885019.37"/>
    <n v="886612.33"/>
    <n v="887321.43"/>
    <n v="890600.33"/>
    <n v="890866.07"/>
    <n v="891246.32"/>
    <n v="891631.09"/>
    <n v="891951.8"/>
    <n v="892280.02"/>
    <n v="883586.7"/>
    <n v="884354.33"/>
    <n v="885033.06"/>
    <n v="885684.83"/>
    <n v="891930.42"/>
    <n v="899971.13"/>
    <n v="905386.73"/>
    <n v="906151.17"/>
    <n v="907142.97"/>
    <n v="908166.02"/>
    <n v="908903.12"/>
    <n v="909683.53"/>
    <n v="94504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1998.5800000001"/>
    <n v="10635440.310000001"/>
    <n v="10775994.01"/>
    <n v="945040.54"/>
    <n v="0"/>
    <n v="0"/>
    <x v="11"/>
    <x v="1"/>
    <x v="1"/>
    <x v="1"/>
    <x v="18"/>
    <x v="40"/>
    <x v="0"/>
    <x v="24"/>
  </r>
  <r>
    <n v="35400"/>
    <x v="248"/>
    <n v="11881.47"/>
    <n v="11881.47"/>
    <n v="11881.47"/>
    <n v="11881.470000000001"/>
    <n v="11881.470000000001"/>
    <n v="11881.470000000001"/>
    <n v="11881.470000000001"/>
    <n v="11881.470000000001"/>
    <n v="11881.470000000001"/>
    <n v="11881.470000000001"/>
    <n v="11881.470000000001"/>
    <n v="11881.470000000001"/>
    <n v="11881.47"/>
    <n v="11881.47"/>
    <n v="11881.47"/>
    <n v="11881.47"/>
    <n v="11881.47"/>
    <n v="11881.47"/>
    <n v="11881.47"/>
    <n v="11881.47"/>
    <n v="11881.47"/>
    <n v="11881.47"/>
    <n v="11881.47"/>
    <n v="11881.47"/>
    <n v="5473.97"/>
    <n v="5473.97"/>
    <n v="5473.97"/>
    <n v="5473.97"/>
    <n v="5473.97"/>
    <n v="5473.97"/>
    <n v="5473.97"/>
    <n v="5473.97"/>
    <n v="5473.97"/>
    <n v="5473.97"/>
    <n v="5473.97"/>
    <n v="5473.97"/>
    <n v="547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77.64000000001"/>
    <n v="142577.64000000001"/>
    <n v="65687.64"/>
    <n v="5473.97"/>
    <n v="0"/>
    <n v="0"/>
    <x v="11"/>
    <x v="1"/>
    <x v="1"/>
    <x v="1"/>
    <x v="18"/>
    <x v="40"/>
    <x v="0"/>
    <x v="25"/>
  </r>
  <r>
    <n v="35500"/>
    <x v="249"/>
    <n v="918047.6100000001"/>
    <n v="916657.3"/>
    <n v="917706.95"/>
    <n v="923541.39000000013"/>
    <n v="924813.46"/>
    <n v="928234.24"/>
    <n v="927194.5"/>
    <n v="928912.57000000007"/>
    <n v="935285.66000000015"/>
    <n v="949945.51"/>
    <n v="951476.44"/>
    <n v="952054.96"/>
    <n v="977002.05"/>
    <n v="978581.16"/>
    <n v="1010702.58"/>
    <n v="1022378.88"/>
    <n v="1053889.19"/>
    <n v="1059254.77"/>
    <n v="1081903.54"/>
    <n v="1088516.27"/>
    <n v="1109838.3500000001"/>
    <n v="1121128.22"/>
    <n v="1126402.17"/>
    <n v="1137103.42"/>
    <n v="1192461.5900000001"/>
    <n v="1199325.81"/>
    <n v="1204429.6499999999"/>
    <n v="1209458.81"/>
    <n v="1234007.3999999999"/>
    <n v="1259503.28"/>
    <n v="1279949.56"/>
    <n v="1287803.5"/>
    <n v="1294503.05"/>
    <n v="1300560.6200000001"/>
    <n v="1305826.1499999999"/>
    <n v="1311211.6299999999"/>
    <n v="141237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73870.59"/>
    <n v="12766700.6"/>
    <n v="15079041.050000001"/>
    <n v="1412371.29"/>
    <n v="0"/>
    <n v="0"/>
    <x v="11"/>
    <x v="1"/>
    <x v="1"/>
    <x v="1"/>
    <x v="18"/>
    <x v="40"/>
    <x v="0"/>
    <x v="26"/>
  </r>
  <r>
    <n v="35600"/>
    <x v="250"/>
    <n v="416206.65"/>
    <n v="417285.95999999996"/>
    <n v="416606.95999999996"/>
    <n v="417594.1"/>
    <n v="418140.65"/>
    <n v="418411.6"/>
    <n v="419889.28"/>
    <n v="420414.19000000006"/>
    <n v="422066.32"/>
    <n v="423899.96"/>
    <n v="425066.34"/>
    <n v="424936.66000000003"/>
    <n v="432668.75"/>
    <n v="432970.72"/>
    <n v="440478.05"/>
    <n v="441089.64"/>
    <n v="442096.09"/>
    <n v="442544.1"/>
    <n v="444938.53"/>
    <n v="445106.43"/>
    <n v="445346.67"/>
    <n v="445589.78"/>
    <n v="445792.4"/>
    <n v="445999.78"/>
    <n v="463933.81"/>
    <n v="464598.06"/>
    <n v="465203.42"/>
    <n v="465790.92"/>
    <n v="470084.09"/>
    <n v="475566.44"/>
    <n v="479309.77"/>
    <n v="479971.91"/>
    <n v="480784.66"/>
    <n v="481618.12"/>
    <n v="482262.15"/>
    <n v="482934.86"/>
    <n v="50651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0518.67"/>
    <n v="5304620.9400000004"/>
    <n v="5692058.21"/>
    <n v="506513.1"/>
    <n v="0"/>
    <n v="0"/>
    <x v="11"/>
    <x v="1"/>
    <x v="1"/>
    <x v="1"/>
    <x v="18"/>
    <x v="40"/>
    <x v="0"/>
    <x v="27"/>
  </r>
  <r>
    <n v="35601"/>
    <x v="251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1794.02"/>
    <n v="1794.02"/>
    <n v="1794.02"/>
    <n v="1794.02"/>
    <n v="1794.02"/>
    <n v="1794.02"/>
    <n v="1794.02"/>
    <n v="1794.02"/>
    <n v="1794.02"/>
    <n v="1794.02"/>
    <n v="1794.02"/>
    <n v="1794.02"/>
    <n v="179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69.800000000003"/>
    <n v="33769.800000000003"/>
    <n v="21528.240000000002"/>
    <n v="1794.02"/>
    <n v="0"/>
    <n v="0"/>
    <x v="11"/>
    <x v="1"/>
    <x v="1"/>
    <x v="1"/>
    <x v="18"/>
    <x v="40"/>
    <x v="0"/>
    <x v="27"/>
  </r>
  <r>
    <n v="35700"/>
    <x v="252"/>
    <n v="6137.52"/>
    <n v="6137.52"/>
    <n v="6137.52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556.34"/>
    <n v="6556.34"/>
    <n v="6556.34"/>
    <n v="6556.34"/>
    <n v="6556.34"/>
    <n v="6556.34"/>
    <n v="6556.34"/>
    <n v="6556.34"/>
    <n v="6556.34"/>
    <n v="6556.34"/>
    <n v="6556.34"/>
    <n v="6556.34"/>
    <n v="65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9.009999999995"/>
    <n v="73488.600000000006"/>
    <n v="78676.08"/>
    <n v="6556.34"/>
    <n v="0"/>
    <n v="0"/>
    <x v="11"/>
    <x v="1"/>
    <x v="1"/>
    <x v="1"/>
    <x v="18"/>
    <x v="40"/>
    <x v="0"/>
    <x v="28"/>
  </r>
  <r>
    <n v="35800"/>
    <x v="253"/>
    <n v="26554.65"/>
    <n v="26554.65"/>
    <n v="26554.65"/>
    <n v="26798.18"/>
    <n v="26798.18"/>
    <n v="26798.18"/>
    <n v="26798.18"/>
    <n v="26798.18"/>
    <n v="27780.27"/>
    <n v="27780.27"/>
    <n v="27780.27"/>
    <n v="27796.02"/>
    <n v="27816.85"/>
    <n v="27816.85"/>
    <n v="27816.85"/>
    <n v="27816.85"/>
    <n v="27816.85"/>
    <n v="27816.85"/>
    <n v="27816.85"/>
    <n v="27816.85"/>
    <n v="27816.85"/>
    <n v="27816.85"/>
    <n v="27816.85"/>
    <n v="27816.85"/>
    <n v="28847.1"/>
    <n v="28847.1"/>
    <n v="28847.1"/>
    <n v="28847.1"/>
    <n v="28847.1"/>
    <n v="28847.1"/>
    <n v="28847.1"/>
    <n v="28847.1"/>
    <n v="28847.1"/>
    <n v="28847.1"/>
    <n v="28847.1"/>
    <n v="28847.1"/>
    <n v="2884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791.67999999999"/>
    <n v="333802.2"/>
    <n v="346165.2"/>
    <n v="28847.1"/>
    <n v="0"/>
    <n v="0"/>
    <x v="11"/>
    <x v="1"/>
    <x v="1"/>
    <x v="1"/>
    <x v="18"/>
    <x v="40"/>
    <x v="0"/>
    <x v="29"/>
  </r>
  <r>
    <n v="35900"/>
    <x v="254"/>
    <n v="21805.46"/>
    <n v="21805.46"/>
    <n v="21805.46"/>
    <n v="23067.34"/>
    <n v="23067.34"/>
    <n v="23118.79"/>
    <n v="23118.79"/>
    <n v="23142.48"/>
    <n v="23168.19"/>
    <n v="23164.54"/>
    <n v="23213.600000000002"/>
    <n v="23213.600000000002"/>
    <n v="25632.68"/>
    <n v="25646.7"/>
    <n v="25995.31"/>
    <n v="26023.72"/>
    <n v="26070.45"/>
    <n v="26091.26"/>
    <n v="26187.46"/>
    <n v="26195.25"/>
    <n v="26206.41"/>
    <n v="26217.7"/>
    <n v="26227.11"/>
    <n v="26236.74"/>
    <n v="29228.3"/>
    <n v="29253.64"/>
    <n v="29276.04"/>
    <n v="29297.56"/>
    <n v="29503.7"/>
    <n v="29769.1"/>
    <n v="29947.85"/>
    <n v="29973.08"/>
    <n v="30005.82"/>
    <n v="30039.58"/>
    <n v="30063.91"/>
    <n v="30089.67"/>
    <n v="3125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691.05"/>
    <n v="312730.78999999998"/>
    <n v="356448.25"/>
    <n v="31256.68"/>
    <n v="0"/>
    <n v="0"/>
    <x v="11"/>
    <x v="1"/>
    <x v="1"/>
    <x v="1"/>
    <x v="18"/>
    <x v="40"/>
    <x v="0"/>
    <x v="30"/>
  </r>
  <r>
    <n v="35910"/>
    <x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1"/>
    <x v="1"/>
    <x v="6"/>
    <x v="6"/>
    <x v="6"/>
    <x v="0"/>
    <x v="30"/>
  </r>
  <r>
    <n v="36000"/>
    <x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31"/>
  </r>
  <r>
    <n v="36100"/>
    <x v="257"/>
    <n v="47532.43"/>
    <n v="47532.43"/>
    <n v="47532.43"/>
    <n v="47533.240000000005"/>
    <n v="47555.439999999995"/>
    <n v="47592.25"/>
    <n v="50553.53"/>
    <n v="50559.93"/>
    <n v="50946.93"/>
    <n v="50943.66"/>
    <n v="50950.6"/>
    <n v="51207.6"/>
    <n v="51207.75"/>
    <n v="51207.75"/>
    <n v="51207.75"/>
    <n v="51207.75"/>
    <n v="51207.75"/>
    <n v="51207.75"/>
    <n v="51207.75"/>
    <n v="51207.75"/>
    <n v="51207.75"/>
    <n v="51207.75"/>
    <n v="51207.75"/>
    <n v="51207.75"/>
    <n v="73397.77"/>
    <n v="73397.77"/>
    <n v="73397.77"/>
    <n v="73397.77"/>
    <n v="73397.77"/>
    <n v="73397.77"/>
    <n v="73397.77"/>
    <n v="73397.77"/>
    <n v="73397.77"/>
    <n v="73397.77"/>
    <n v="73397.77"/>
    <n v="73397.77"/>
    <n v="7339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440.47"/>
    <n v="614493"/>
    <n v="880773.24"/>
    <n v="73397.77"/>
    <n v="0"/>
    <n v="0"/>
    <x v="12"/>
    <x v="1"/>
    <x v="1"/>
    <x v="1"/>
    <x v="19"/>
    <x v="41"/>
    <x v="0"/>
    <x v="32"/>
  </r>
  <r>
    <n v="36200"/>
    <x v="258"/>
    <n v="614488.88"/>
    <n v="616090.92999999993"/>
    <n v="621934.11"/>
    <n v="624785.01"/>
    <n v="626785"/>
    <n v="627901.16"/>
    <n v="627892"/>
    <n v="629910.9"/>
    <n v="631044.42999999993"/>
    <n v="634429.47"/>
    <n v="629641.18000000005"/>
    <n v="629517.12"/>
    <n v="644101.39"/>
    <n v="646674.62"/>
    <n v="650766.93000000005"/>
    <n v="655281.56000000006"/>
    <n v="657092.51"/>
    <n v="659629.07999999996"/>
    <n v="662892.57999999996"/>
    <n v="664694.42000000004"/>
    <n v="666562.82999999996"/>
    <n v="668132.87"/>
    <n v="669763.30000000005"/>
    <n v="671236.48"/>
    <n v="746227.72"/>
    <n v="748031.5"/>
    <n v="749704.91"/>
    <n v="751992.71"/>
    <n v="754002.84"/>
    <n v="756969.76"/>
    <n v="762096.87"/>
    <n v="764303.52"/>
    <n v="766377.34"/>
    <n v="769228.16"/>
    <n v="771859.45"/>
    <n v="773466.43"/>
    <n v="7892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4420.1900000004"/>
    <n v="7916828.5700000003"/>
    <n v="9114261.2100000009"/>
    <n v="789224.19"/>
    <n v="0"/>
    <n v="0"/>
    <x v="12"/>
    <x v="1"/>
    <x v="1"/>
    <x v="1"/>
    <x v="19"/>
    <x v="41"/>
    <x v="0"/>
    <x v="33"/>
  </r>
  <r>
    <n v="36300"/>
    <x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0"/>
    <x v="34"/>
  </r>
  <r>
    <n v="36400"/>
    <x v="260"/>
    <n v="1142831.04"/>
    <n v="1153892.54"/>
    <n v="1161476.3400000001"/>
    <n v="1162240.9500000002"/>
    <n v="1169113.25"/>
    <n v="1173967.5"/>
    <n v="1173131.08"/>
    <n v="1198299.42"/>
    <n v="1161005.43"/>
    <n v="1165389.73"/>
    <n v="1186559.8700000001"/>
    <n v="1190448.3900000001"/>
    <n v="1228350.9099999999"/>
    <n v="1237267.1000000001"/>
    <n v="1264338.3600000001"/>
    <n v="1306593.55"/>
    <n v="1331071.51"/>
    <n v="1357418.39"/>
    <n v="1369028.11"/>
    <n v="1376744.79"/>
    <n v="1390156.22"/>
    <n v="1395543.53"/>
    <n v="1401115.29"/>
    <n v="1408726.05"/>
    <n v="2051771.92"/>
    <n v="2075796.21"/>
    <n v="2104653.92"/>
    <n v="2132138.27"/>
    <n v="2152399.91"/>
    <n v="2173941.2200000002"/>
    <n v="2212593.8199999998"/>
    <n v="2236085.4500000002"/>
    <n v="2260466.9"/>
    <n v="2291218.92"/>
    <n v="2311327.7599999998"/>
    <n v="2339106.98"/>
    <n v="2376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8355.539999999"/>
    <n v="16066353.810000001"/>
    <n v="26341501.280000001"/>
    <n v="2376096.64"/>
    <n v="0"/>
    <n v="0"/>
    <x v="12"/>
    <x v="1"/>
    <x v="1"/>
    <x v="1"/>
    <x v="19"/>
    <x v="41"/>
    <x v="0"/>
    <x v="35"/>
  </r>
  <r>
    <n v="36500"/>
    <x v="261"/>
    <n v="504840.18"/>
    <n v="506960.68"/>
    <n v="509567.39"/>
    <n v="507633.77"/>
    <n v="509858.94"/>
    <n v="512504.98000000004"/>
    <n v="510239.95999999996"/>
    <n v="511333.84"/>
    <n v="514240.93000000005"/>
    <n v="513246.67000000004"/>
    <n v="527592.46"/>
    <n v="528367.38"/>
    <n v="526989.54"/>
    <n v="528043.37"/>
    <n v="530120.89"/>
    <n v="531657.17000000004"/>
    <n v="532599.54"/>
    <n v="533641.31999999995"/>
    <n v="534922.11"/>
    <n v="535722.31999999995"/>
    <n v="536544.41"/>
    <n v="537268.4"/>
    <n v="538012.25"/>
    <n v="538704.4"/>
    <n v="572808.87"/>
    <n v="574918.49"/>
    <n v="577443.96"/>
    <n v="580163.23"/>
    <n v="582794.92000000004"/>
    <n v="585728.4"/>
    <n v="589414.65"/>
    <n v="592179.74"/>
    <n v="594902.93999999994"/>
    <n v="597906.26"/>
    <n v="600346.97"/>
    <n v="602448.61"/>
    <n v="60544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6387.1799999997"/>
    <n v="6404225.7199999997"/>
    <n v="7051057.04"/>
    <n v="605441.75"/>
    <n v="0"/>
    <n v="0"/>
    <x v="12"/>
    <x v="1"/>
    <x v="1"/>
    <x v="1"/>
    <x v="19"/>
    <x v="41"/>
    <x v="0"/>
    <x v="36"/>
  </r>
  <r>
    <n v="36600"/>
    <x v="262"/>
    <n v="516607.02999999997"/>
    <n v="519870.02"/>
    <n v="525413.78"/>
    <n v="535844.6"/>
    <n v="542175.36"/>
    <n v="545808.55000000005"/>
    <n v="556669.34"/>
    <n v="559539.22"/>
    <n v="576619.85000000009"/>
    <n v="582881.53"/>
    <n v="593700.09"/>
    <n v="592079.03"/>
    <n v="604724.56999999995"/>
    <n v="607817.96"/>
    <n v="612737.5"/>
    <n v="617545.34"/>
    <n v="619722.34"/>
    <n v="622771.66"/>
    <n v="626694.86"/>
    <n v="628860.93000000005"/>
    <n v="631107.03"/>
    <n v="632994.43999999994"/>
    <n v="634954.44999999995"/>
    <n v="636725.43000000005"/>
    <n v="665040.63"/>
    <n v="666936.46"/>
    <n v="668685.29"/>
    <n v="671126.76"/>
    <n v="673255.2"/>
    <n v="676462.27"/>
    <n v="682104.56"/>
    <n v="684454.54"/>
    <n v="686654.78"/>
    <n v="689730.96"/>
    <n v="692559.66"/>
    <n v="694233.61"/>
    <n v="69916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7208.4000000004"/>
    <n v="7476656.5099999998"/>
    <n v="8151244.7199999997"/>
    <n v="699161.98"/>
    <n v="0"/>
    <n v="0"/>
    <x v="12"/>
    <x v="1"/>
    <x v="1"/>
    <x v="1"/>
    <x v="19"/>
    <x v="41"/>
    <x v="0"/>
    <x v="37"/>
  </r>
  <r>
    <n v="36700"/>
    <x v="263"/>
    <n v="722472.21000000008"/>
    <n v="732235.19000000006"/>
    <n v="743299.65"/>
    <n v="746031.90999999992"/>
    <n v="757348.35"/>
    <n v="763562.05"/>
    <n v="769874.23"/>
    <n v="771687"/>
    <n v="802204.68"/>
    <n v="802321.6100000001"/>
    <n v="820312.02"/>
    <n v="830298.6"/>
    <n v="839927.25"/>
    <n v="875377.27"/>
    <n v="922479.34"/>
    <n v="1030115.06"/>
    <n v="1095073.92"/>
    <n v="1134376.03"/>
    <n v="1174193.7"/>
    <n v="1197596.31"/>
    <n v="1233367.3400000001"/>
    <n v="1257033.1499999999"/>
    <n v="1277221.83"/>
    <n v="1300154.31"/>
    <n v="2119836.1800000002"/>
    <n v="2153134.7000000002"/>
    <n v="2182886.81"/>
    <n v="2229228.4700000002"/>
    <n v="2271790.7000000002"/>
    <n v="2308146.61"/>
    <n v="2348640.63"/>
    <n v="2383311.5499999998"/>
    <n v="2417758.6800000002"/>
    <n v="2452567.31"/>
    <n v="2491295.09"/>
    <n v="2524020.84"/>
    <n v="2561658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1647.5"/>
    <n v="13336915.51"/>
    <n v="27882617.57"/>
    <n v="2561658.8799999999"/>
    <n v="0"/>
    <n v="0"/>
    <x v="12"/>
    <x v="1"/>
    <x v="1"/>
    <x v="1"/>
    <x v="19"/>
    <x v="41"/>
    <x v="0"/>
    <x v="38"/>
  </r>
  <r>
    <n v="36800"/>
    <x v="264"/>
    <n v="3195565.8600000003"/>
    <n v="3204137.15"/>
    <n v="3219421.4899999998"/>
    <n v="3275475.8499999996"/>
    <n v="3286526.76"/>
    <n v="3296886.5599999996"/>
    <n v="3340468.67"/>
    <n v="3344690.55"/>
    <n v="3389167.2800000003"/>
    <n v="3440272.4"/>
    <n v="3471573.42"/>
    <n v="3500757.0300000003"/>
    <n v="3538971.69"/>
    <n v="3560247.53"/>
    <n v="3594083.29"/>
    <n v="3627150.74"/>
    <n v="3642123.84"/>
    <n v="3663096.53"/>
    <n v="3690079.59"/>
    <n v="3704977.47"/>
    <n v="3720425.77"/>
    <n v="3733407.04"/>
    <n v="3746887.67"/>
    <n v="3759068.1"/>
    <n v="3308377.39"/>
    <n v="3319348.71"/>
    <n v="3329469.41"/>
    <n v="3343598.43"/>
    <n v="3355915.96"/>
    <n v="3374475.55"/>
    <n v="3407128.1"/>
    <n v="3420727.67"/>
    <n v="3433460.68"/>
    <n v="3451262.84"/>
    <n v="3467632.81"/>
    <n v="3477320.14"/>
    <n v="350584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4943.020000003"/>
    <n v="43980519.259999998"/>
    <n v="40688717.689999998"/>
    <n v="3505841.13"/>
    <n v="0"/>
    <n v="0"/>
    <x v="12"/>
    <x v="1"/>
    <x v="1"/>
    <x v="1"/>
    <x v="19"/>
    <x v="41"/>
    <x v="0"/>
    <x v="39"/>
  </r>
  <r>
    <n v="36900"/>
    <x v="265"/>
    <n v="126472.02"/>
    <n v="127828.03"/>
    <n v="129136.37"/>
    <n v="126867.61000000002"/>
    <n v="128434.48999999999"/>
    <n v="130041.93"/>
    <n v="127213.58"/>
    <n v="128195.42000000001"/>
    <n v="130420.19"/>
    <n v="128729.56"/>
    <n v="131080.70000000001"/>
    <n v="132251.22"/>
    <n v="130876.74"/>
    <n v="131118.51"/>
    <n v="131503.01"/>
    <n v="131878.76999999999"/>
    <n v="132048.92000000001"/>
    <n v="132287.25"/>
    <n v="132593.88"/>
    <n v="132763.17000000001"/>
    <n v="132938.72"/>
    <n v="133086.23000000001"/>
    <n v="133239.42000000001"/>
    <n v="133377.84"/>
    <n v="164808.54999999999"/>
    <n v="164984.81"/>
    <n v="165147.41"/>
    <n v="165374.41"/>
    <n v="165572.29999999999"/>
    <n v="165870.47"/>
    <n v="166395.07"/>
    <n v="166613.56"/>
    <n v="166818.13"/>
    <n v="167104.13"/>
    <n v="167367.13"/>
    <n v="167522.76999999999"/>
    <n v="16798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6671.12"/>
    <n v="1587712.46"/>
    <n v="1993578.74"/>
    <n v="167980.99"/>
    <n v="0"/>
    <n v="0"/>
    <x v="12"/>
    <x v="1"/>
    <x v="1"/>
    <x v="1"/>
    <x v="19"/>
    <x v="41"/>
    <x v="0"/>
    <x v="40"/>
  </r>
  <r>
    <n v="36902"/>
    <x v="266"/>
    <n v="267368.56"/>
    <n v="269370.14"/>
    <n v="272198.83"/>
    <n v="270881.26"/>
    <n v="273710.13"/>
    <n v="276154.27"/>
    <n v="274366.58"/>
    <n v="276195.82"/>
    <n v="282690.37"/>
    <n v="280274.31"/>
    <n v="284163.02"/>
    <n v="285884.52"/>
    <n v="284519.67999999999"/>
    <n v="285150.55"/>
    <n v="286153.84000000003"/>
    <n v="287134.34999999998"/>
    <n v="287578.32"/>
    <n v="288200.2"/>
    <n v="289000.3"/>
    <n v="289442.05"/>
    <n v="289900.12"/>
    <n v="290285.03000000003"/>
    <n v="290684.76"/>
    <n v="291045.93"/>
    <n v="335391.15000000002"/>
    <n v="335819.81"/>
    <n v="336215.24"/>
    <n v="336767.27"/>
    <n v="337248.53"/>
    <n v="337973.67"/>
    <n v="339249.43"/>
    <n v="339780.78"/>
    <n v="340278.27"/>
    <n v="340973.81"/>
    <n v="341613.4"/>
    <n v="341991.9"/>
    <n v="34310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257.81"/>
    <n v="3459095.13"/>
    <n v="4063303.26"/>
    <n v="343106.24"/>
    <n v="0"/>
    <n v="0"/>
    <x v="12"/>
    <x v="1"/>
    <x v="1"/>
    <x v="1"/>
    <x v="19"/>
    <x v="41"/>
    <x v="0"/>
    <x v="40"/>
  </r>
  <r>
    <n v="37000"/>
    <x v="267"/>
    <n v="122783.35"/>
    <n v="122953.42"/>
    <n v="123020.07"/>
    <n v="122973.43"/>
    <n v="123105.43000000001"/>
    <n v="123179.54999999999"/>
    <n v="123001.87"/>
    <n v="123206.14"/>
    <n v="123510.46"/>
    <n v="123041.12"/>
    <n v="123190.12"/>
    <n v="123364.06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14363.38"/>
    <n v="114363.38"/>
    <n v="114363.38"/>
    <n v="114363.38"/>
    <n v="114363.38"/>
    <n v="114363.38"/>
    <n v="114363.38"/>
    <n v="114363.38"/>
    <n v="114363.38"/>
    <n v="114363.38"/>
    <n v="114363.38"/>
    <n v="114363.38"/>
    <n v="11436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329.02"/>
    <n v="1485157.32"/>
    <n v="1372360.56"/>
    <n v="114363.38"/>
    <n v="0"/>
    <n v="0"/>
    <x v="12"/>
    <x v="1"/>
    <x v="1"/>
    <x v="1"/>
    <x v="19"/>
    <x v="41"/>
    <x v="0"/>
    <x v="41"/>
  </r>
  <r>
    <n v="37001"/>
    <x v="268"/>
    <n v="792964.82"/>
    <n v="792976.49"/>
    <n v="792976.49"/>
    <n v="794337.65"/>
    <n v="794191.07000000007"/>
    <n v="794191.07000000007"/>
    <n v="794191.07000000007"/>
    <n v="794191.07000000007"/>
    <n v="794367.08000000007"/>
    <n v="794367.08000000007"/>
    <n v="793657.2"/>
    <n v="798630.92"/>
    <n v="819207.98"/>
    <n v="824009.55"/>
    <n v="830989.56"/>
    <n v="837836.32"/>
    <n v="841544.7"/>
    <n v="846293.68"/>
    <n v="852085.13"/>
    <n v="855780.46"/>
    <n v="859571.26"/>
    <n v="862934.17"/>
    <n v="866383.69"/>
    <n v="869607.7"/>
    <n v="1087232.6200000001"/>
    <n v="1091358.52"/>
    <n v="1095274.57"/>
    <n v="1100179.51"/>
    <n v="1104637.54"/>
    <n v="1110635.55"/>
    <n v="1120110.44"/>
    <n v="1124884.76"/>
    <n v="1129445.29"/>
    <n v="1135256.43"/>
    <n v="1140714.24"/>
    <n v="1144523.3700000001"/>
    <n v="115297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1042.0099999998"/>
    <n v="10166244.199999999"/>
    <n v="13384252.84"/>
    <n v="1152978.95"/>
    <n v="0"/>
    <n v="0"/>
    <x v="12"/>
    <x v="1"/>
    <x v="1"/>
    <x v="1"/>
    <x v="19"/>
    <x v="41"/>
    <x v="0"/>
    <x v="41"/>
  </r>
  <r>
    <n v="37010"/>
    <x v="269"/>
    <n v="0"/>
    <n v="0"/>
    <n v="0"/>
    <n v="0"/>
    <n v="0"/>
    <n v="0"/>
    <n v="0"/>
    <n v="0"/>
    <n v="0"/>
    <n v="0"/>
    <n v="0"/>
    <n v="0"/>
    <n v="15417.64"/>
    <n v="17100.97"/>
    <n v="18784.3"/>
    <n v="20467.64"/>
    <n v="22150.97"/>
    <n v="23834.3"/>
    <n v="25517.64"/>
    <n v="28153.29"/>
    <n v="30788.94"/>
    <n v="33424.589999999997"/>
    <n v="36060.239999999998"/>
    <n v="38695.89"/>
    <n v="41538.199999999997"/>
    <n v="43587.05"/>
    <n v="45635.91"/>
    <n v="47684.76"/>
    <n v="49733.61"/>
    <n v="51782.46"/>
    <n v="56116.91"/>
    <n v="58165.760000000002"/>
    <n v="60214.61"/>
    <n v="62263.47"/>
    <n v="64312.32"/>
    <n v="66361.17"/>
    <n v="684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96.40999999997"/>
    <n v="647396.23"/>
    <n v="68410.02"/>
    <n v="0"/>
    <n v="0"/>
    <x v="12"/>
    <x v="1"/>
    <x v="1"/>
    <x v="1"/>
    <x v="19"/>
    <x v="41"/>
    <x v="0"/>
    <x v="41"/>
  </r>
  <r>
    <n v="37101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102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103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300"/>
    <x v="273"/>
    <n v="838507.84"/>
    <n v="841042.3899999999"/>
    <n v="844862.32000000007"/>
    <n v="851683.47000000009"/>
    <n v="855704.22000000009"/>
    <n v="858977.12"/>
    <n v="863469.57000000007"/>
    <n v="864294.5"/>
    <n v="866866.64999999991"/>
    <n v="871686.3"/>
    <n v="873806.67999999993"/>
    <n v="874643.62000000011"/>
    <n v="880585.73"/>
    <n v="884059.61"/>
    <n v="887877.28"/>
    <n v="889990.99"/>
    <n v="892079.71"/>
    <n v="894160.22"/>
    <n v="896250.64"/>
    <n v="898329.87"/>
    <n v="900406.32"/>
    <n v="902487.65"/>
    <n v="904558.38"/>
    <n v="906639.31"/>
    <n v="1184589.53"/>
    <n v="1186996.75"/>
    <n v="1189357.26"/>
    <n v="1191749.6000000001"/>
    <n v="1194162.0900000001"/>
    <n v="1196563.55"/>
    <n v="1198943.74"/>
    <n v="1201343.49"/>
    <n v="1203739.5"/>
    <n v="1206142.07"/>
    <n v="1208516.52"/>
    <n v="1210918.55"/>
    <n v="121334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5544.68"/>
    <n v="10737425.710000001"/>
    <n v="14373022.65"/>
    <n v="1213348.42"/>
    <n v="0"/>
    <n v="0"/>
    <x v="12"/>
    <x v="1"/>
    <x v="1"/>
    <x v="1"/>
    <x v="19"/>
    <x v="41"/>
    <x v="0"/>
    <x v="42"/>
  </r>
  <r>
    <n v="37302"/>
    <x v="274"/>
    <n v="9414.51"/>
    <n v="9401.69"/>
    <n v="9444.66"/>
    <n v="10080.27"/>
    <n v="10072.700000000001"/>
    <n v="10056.810000000001"/>
    <n v="11259.7"/>
    <n v="12187.289999999999"/>
    <n v="12258.89"/>
    <n v="19036.080000000002"/>
    <n v="24655.670000000002"/>
    <n v="26393.11"/>
    <n v="27233.38"/>
    <n v="30967.3"/>
    <n v="37659.19"/>
    <n v="38738.61"/>
    <n v="38738.61"/>
    <n v="38738.61"/>
    <n v="43051.94"/>
    <n v="43124.86"/>
    <n v="45743.23"/>
    <n v="47811.41"/>
    <n v="48129.59"/>
    <n v="48447.77"/>
    <n v="75214.13"/>
    <n v="75214.13"/>
    <n v="75214.13"/>
    <n v="75214.13"/>
    <n v="75214.13"/>
    <n v="75214.13"/>
    <n v="75214.13"/>
    <n v="75214.13"/>
    <n v="75214.13"/>
    <n v="75214.13"/>
    <n v="75214.13"/>
    <n v="75214.13"/>
    <n v="752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261.38"/>
    <n v="488384.5"/>
    <n v="902569.56"/>
    <n v="75214.13"/>
    <n v="0"/>
    <n v="0"/>
    <x v="12"/>
    <x v="1"/>
    <x v="1"/>
    <x v="1"/>
    <x v="19"/>
    <x v="41"/>
    <x v="0"/>
    <x v="42"/>
  </r>
  <r>
    <n v="37400"/>
    <x v="275"/>
    <n v="10238.98"/>
    <n v="10238.98"/>
    <n v="10238.959999999999"/>
    <n v="10238.969999999999"/>
    <n v="10239"/>
    <n v="10239.02"/>
    <n v="10238.960000000001"/>
    <n v="10238.94"/>
    <n v="10238.969999999999"/>
    <n v="10238.950000000001"/>
    <n v="10238.99"/>
    <n v="10238.99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67.71"/>
    <n v="100242.6"/>
    <n v="100242.6"/>
    <n v="8353.5499999999993"/>
    <n v="0"/>
    <n v="0"/>
    <x v="6"/>
    <x v="1"/>
    <x v="1"/>
    <x v="6"/>
    <x v="6"/>
    <x v="6"/>
    <x v="0"/>
    <x v="43"/>
  </r>
  <r>
    <n v="38900"/>
    <x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0"/>
    <x v="44"/>
  </r>
  <r>
    <n v="39000"/>
    <x v="277"/>
    <n v="158436.47"/>
    <n v="158652.47"/>
    <n v="158679.81000000003"/>
    <n v="159072.91999999998"/>
    <n v="159137.52000000002"/>
    <n v="159375.94"/>
    <n v="159640.76999999999"/>
    <n v="160906.5"/>
    <n v="161306.27000000002"/>
    <n v="163122.92000000001"/>
    <n v="163402.88"/>
    <n v="164079.34000000003"/>
    <n v="165318.79"/>
    <n v="167110.49"/>
    <n v="169017.1"/>
    <n v="172530.33"/>
    <n v="174775.86"/>
    <n v="175453.92"/>
    <n v="179232.08"/>
    <n v="180060.01"/>
    <n v="180549.18"/>
    <n v="180703.96"/>
    <n v="180840.44"/>
    <n v="180995.20000000001"/>
    <n v="252791.96"/>
    <n v="252505.09"/>
    <n v="252686.34"/>
    <n v="252882.06"/>
    <n v="253091.94"/>
    <n v="465979.07"/>
    <n v="905247.67"/>
    <n v="910399.4"/>
    <n v="911202.22"/>
    <n v="911616.3"/>
    <n v="911877.01"/>
    <n v="913046.53"/>
    <n v="91883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5813.81"/>
    <n v="2106587.36"/>
    <n v="7193325.5899999999"/>
    <n v="918838.13"/>
    <n v="0"/>
    <n v="0"/>
    <x v="13"/>
    <x v="1"/>
    <x v="1"/>
    <x v="1"/>
    <x v="20"/>
    <x v="42"/>
    <x v="0"/>
    <x v="45"/>
  </r>
  <r>
    <n v="39101"/>
    <x v="278"/>
    <n v="82367.7"/>
    <n v="82443.850000000006"/>
    <n v="82571.900000000009"/>
    <n v="82598.570000000007"/>
    <n v="82229.039999999994"/>
    <n v="81412.86"/>
    <n v="107685.14"/>
    <n v="96540.75"/>
    <n v="96040.72"/>
    <n v="103667.12999999999"/>
    <n v="94179.819999999992"/>
    <n v="35729.98000000001"/>
    <n v="89425.49"/>
    <n v="89524.800000000003"/>
    <n v="83023.23"/>
    <n v="83130.12"/>
    <n v="79035.69"/>
    <n v="79201.649999999994"/>
    <n v="79512.820000000007"/>
    <n v="79616.639999999999"/>
    <n v="79737.210000000006"/>
    <n v="79752.22"/>
    <n v="79887.19"/>
    <n v="80658.62"/>
    <n v="81060.210000000006"/>
    <n v="79135.38"/>
    <n v="79284.850000000006"/>
    <n v="78842.539999999994"/>
    <n v="77523.3"/>
    <n v="75935.63"/>
    <n v="76857.009999999995"/>
    <n v="76909.19"/>
    <n v="76929.740000000005"/>
    <n v="77391.679999999993"/>
    <n v="77576.84"/>
    <n v="76086.94"/>
    <n v="7685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467.46"/>
    <n v="982505.68"/>
    <n v="933533.31"/>
    <n v="76850.41"/>
    <n v="0"/>
    <n v="0"/>
    <x v="9"/>
    <x v="1"/>
    <x v="1"/>
    <x v="1"/>
    <x v="10"/>
    <x v="17"/>
    <x v="0"/>
    <x v="46"/>
  </r>
  <r>
    <n v="39102"/>
    <x v="279"/>
    <n v="265278.25"/>
    <n v="264439.87"/>
    <n v="263448.88"/>
    <n v="263556.81"/>
    <n v="258616.68"/>
    <n v="261423.1"/>
    <n v="259573.89"/>
    <n v="261222.75"/>
    <n v="259148.25999999998"/>
    <n v="267523.43"/>
    <n v="264112.05"/>
    <n v="267615.11000000004"/>
    <n v="264610.98"/>
    <n v="264611.78999999998"/>
    <n v="260245.91"/>
    <n v="260544.89"/>
    <n v="261191.53"/>
    <n v="261799.53"/>
    <n v="261101.67"/>
    <n v="261881.2"/>
    <n v="262454.83"/>
    <n v="262916.59000000003"/>
    <n v="260849.94"/>
    <n v="261476.45"/>
    <n v="272006.32"/>
    <n v="265989.90999999997"/>
    <n v="268678.5"/>
    <n v="271656.02"/>
    <n v="274647"/>
    <n v="277598.75"/>
    <n v="278467.17"/>
    <n v="270337.32"/>
    <n v="271211.21999999997"/>
    <n v="272111.51"/>
    <n v="272844.96000000002"/>
    <n v="297461.34000000003"/>
    <n v="31276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5959.08"/>
    <n v="3143685.31"/>
    <n v="3293010.02"/>
    <n v="312767.11"/>
    <n v="0"/>
    <n v="0"/>
    <x v="9"/>
    <x v="1"/>
    <x v="1"/>
    <x v="1"/>
    <x v="10"/>
    <x v="17"/>
    <x v="0"/>
    <x v="46"/>
  </r>
  <r>
    <n v="39103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46"/>
  </r>
  <r>
    <n v="39104"/>
    <x v="281"/>
    <n v="661733.55000000005"/>
    <n v="660825.76"/>
    <n v="659818.79"/>
    <n v="692763.71"/>
    <n v="676327.04"/>
    <n v="677617.35"/>
    <n v="674215.65"/>
    <n v="713242.16"/>
    <n v="702284.84"/>
    <n v="712183.44"/>
    <n v="684451.66"/>
    <n v="683085.29"/>
    <n v="816790.88"/>
    <n v="841274.73"/>
    <n v="849195.53"/>
    <n v="847854.02"/>
    <n v="871851.68"/>
    <n v="871851.68"/>
    <n v="879286"/>
    <n v="880119.33"/>
    <n v="880119.33"/>
    <n v="871031.24"/>
    <n v="847721.92"/>
    <n v="847721.92"/>
    <n v="922700.05"/>
    <n v="856325.84"/>
    <n v="856443.71"/>
    <n v="856729.22"/>
    <n v="857014.73"/>
    <n v="857300.24"/>
    <n v="857585.75"/>
    <n v="862037.92"/>
    <n v="862323.43"/>
    <n v="859894.7"/>
    <n v="961846.31"/>
    <n v="962131.82"/>
    <n v="10761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8549.2400000002"/>
    <n v="10304818.26"/>
    <n v="10572333.720000001"/>
    <n v="1076107.33"/>
    <n v="0"/>
    <n v="0"/>
    <x v="9"/>
    <x v="1"/>
    <x v="1"/>
    <x v="1"/>
    <x v="10"/>
    <x v="17"/>
    <x v="0"/>
    <x v="46"/>
  </r>
  <r>
    <n v="39201"/>
    <x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  <x v="1"/>
    <x v="1"/>
    <x v="20"/>
    <x v="42"/>
    <x v="1"/>
    <x v="47"/>
  </r>
  <r>
    <n v="39202"/>
    <x v="283"/>
    <n v="136886"/>
    <n v="137069.89000000001"/>
    <n v="137528.41"/>
    <n v="141974.23000000001"/>
    <n v="150817.34"/>
    <n v="152408.33000000002"/>
    <n v="156999.22"/>
    <n v="160691.58000000002"/>
    <n v="171831.44"/>
    <n v="172061.32"/>
    <n v="178353.52"/>
    <n v="180928.5"/>
    <n v="182135.61"/>
    <n v="191017.59"/>
    <n v="193328.18"/>
    <n v="193394.59"/>
    <n v="193461"/>
    <n v="193527.4"/>
    <n v="193593.81"/>
    <n v="193660.21"/>
    <n v="193726.62"/>
    <n v="193793.03"/>
    <n v="193859.43"/>
    <n v="193925.84"/>
    <n v="180283.46"/>
    <n v="180314.32"/>
    <n v="180345.17"/>
    <n v="180376.03"/>
    <n v="180406.89"/>
    <n v="180437.74"/>
    <n v="180468.6"/>
    <n v="180499.46"/>
    <n v="180801.85"/>
    <n v="180832.71"/>
    <n v="180863.57"/>
    <n v="180894.42"/>
    <n v="18092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7549.78"/>
    <n v="2309423.31"/>
    <n v="2166524.2200000002"/>
    <n v="180925.28"/>
    <n v="0"/>
    <n v="0"/>
    <x v="13"/>
    <x v="1"/>
    <x v="1"/>
    <x v="8"/>
    <x v="20"/>
    <x v="42"/>
    <x v="0"/>
    <x v="47"/>
  </r>
  <r>
    <n v="39203"/>
    <x v="284"/>
    <n v="335353.28000000003"/>
    <n v="335398.78000000003"/>
    <n v="334877.11"/>
    <n v="330346.69"/>
    <n v="330434.25"/>
    <n v="329076.96000000002"/>
    <n v="329126.28999999998"/>
    <n v="330510.81"/>
    <n v="331741.19"/>
    <n v="331309.07"/>
    <n v="331537.11"/>
    <n v="331175.31"/>
    <n v="349833.3"/>
    <n v="349833.3"/>
    <n v="349833.3"/>
    <n v="349833.3"/>
    <n v="349833.3"/>
    <n v="349833.3"/>
    <n v="349833.3"/>
    <n v="349833.3"/>
    <n v="349833.3"/>
    <n v="349833.3"/>
    <n v="349833.3"/>
    <n v="349833.3"/>
    <n v="280539.40000000002"/>
    <n v="280539.40000000002"/>
    <n v="280539.40000000002"/>
    <n v="280539.40000000002"/>
    <n v="280539.40000000002"/>
    <n v="280539.40000000002"/>
    <n v="280539.40000000002"/>
    <n v="280539.40000000002"/>
    <n v="280539.40000000002"/>
    <n v="280539.40000000002"/>
    <n v="280539.40000000002"/>
    <n v="280539.40000000002"/>
    <n v="280539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0886.85"/>
    <n v="4197999.5999999996"/>
    <n v="3366472.8"/>
    <n v="280539.40000000002"/>
    <n v="0"/>
    <n v="0"/>
    <x v="13"/>
    <x v="1"/>
    <x v="1"/>
    <x v="8"/>
    <x v="20"/>
    <x v="42"/>
    <x v="0"/>
    <x v="47"/>
  </r>
  <r>
    <n v="39204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  <x v="1"/>
    <x v="8"/>
    <x v="20"/>
    <x v="42"/>
    <x v="1"/>
    <x v="47"/>
  </r>
  <r>
    <n v="39212"/>
    <x v="286"/>
    <n v="21456.799999999999"/>
    <n v="21456.799999999999"/>
    <n v="21321.7"/>
    <n v="23473.5"/>
    <n v="25336.71"/>
    <n v="25336.71"/>
    <n v="26294.15"/>
    <n v="26869.040000000001"/>
    <n v="27085.58"/>
    <n v="27096.57"/>
    <n v="27096.57"/>
    <n v="28150.920000000002"/>
    <n v="31161.82"/>
    <n v="31437.08"/>
    <n v="31437.08"/>
    <n v="31437.08"/>
    <n v="31437.08"/>
    <n v="32593"/>
    <n v="32593"/>
    <n v="32593"/>
    <n v="32593"/>
    <n v="32593"/>
    <n v="32593"/>
    <n v="32593"/>
    <n v="30295.46"/>
    <n v="30295.46"/>
    <n v="30295.46"/>
    <n v="30295.46"/>
    <n v="30295.46"/>
    <n v="30295.46"/>
    <n v="30295.46"/>
    <n v="30295.46"/>
    <n v="30295.46"/>
    <n v="30295.46"/>
    <n v="30295.46"/>
    <n v="30295.46"/>
    <n v="3029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975.05"/>
    <n v="385061.14"/>
    <n v="363545.52"/>
    <n v="30295.46"/>
    <n v="0"/>
    <n v="0"/>
    <x v="13"/>
    <x v="1"/>
    <x v="1"/>
    <x v="1"/>
    <x v="20"/>
    <x v="42"/>
    <x v="0"/>
    <x v="47"/>
  </r>
  <r>
    <n v="39213"/>
    <x v="287"/>
    <n v="4132.26"/>
    <n v="4132.26"/>
    <n v="4132.26"/>
    <n v="4132.26"/>
    <n v="4132.26"/>
    <n v="4132.26"/>
    <n v="4132.26"/>
    <n v="4132.26"/>
    <n v="4223.42"/>
    <n v="4225.16"/>
    <n v="4225.16"/>
    <n v="4225.16"/>
    <n v="4284.59"/>
    <n v="4284.59"/>
    <n v="4284.59"/>
    <n v="4284.59"/>
    <n v="4284.59"/>
    <n v="4284.59"/>
    <n v="4284.59"/>
    <n v="4284.59"/>
    <n v="4284.59"/>
    <n v="4284.59"/>
    <n v="4284.59"/>
    <n v="4284.59"/>
    <n v="5382.52"/>
    <n v="5382.52"/>
    <n v="5382.52"/>
    <n v="5382.52"/>
    <n v="5382.52"/>
    <n v="5382.52"/>
    <n v="5382.52"/>
    <n v="5382.52"/>
    <n v="5382.52"/>
    <n v="5382.52"/>
    <n v="5382.52"/>
    <n v="5382.52"/>
    <n v="53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6.98"/>
    <n v="51415.08"/>
    <n v="64590.239999999998"/>
    <n v="5382.52"/>
    <n v="0"/>
    <n v="0"/>
    <x v="13"/>
    <x v="1"/>
    <x v="1"/>
    <x v="1"/>
    <x v="20"/>
    <x v="42"/>
    <x v="0"/>
    <x v="47"/>
  </r>
  <r>
    <n v="39214"/>
    <x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1"/>
    <x v="1"/>
    <x v="1"/>
    <x v="20"/>
    <x v="42"/>
    <x v="1"/>
    <x v="47"/>
  </r>
  <r>
    <n v="39300"/>
    <x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48"/>
  </r>
  <r>
    <n v="39400"/>
    <x v="290"/>
    <n v="143639.86000000002"/>
    <n v="143019.17000000001"/>
    <n v="131021.82"/>
    <n v="200298.82"/>
    <n v="208377.27"/>
    <n v="137764.23000000001"/>
    <n v="172106.84000000003"/>
    <n v="158397.32"/>
    <n v="119771.95000000001"/>
    <n v="159174.73000000004"/>
    <n v="175143.23"/>
    <n v="209486.69999999998"/>
    <n v="169290.65"/>
    <n v="171987.57"/>
    <n v="174576.5"/>
    <n v="180668.28"/>
    <n v="182965.19"/>
    <n v="185400.29"/>
    <n v="187626.56"/>
    <n v="191326.31"/>
    <n v="193510.99"/>
    <n v="196366.86"/>
    <n v="203094.26"/>
    <n v="205328.14"/>
    <n v="192406.21"/>
    <n v="191463.47"/>
    <n v="189117.6"/>
    <n v="193157.89"/>
    <n v="194233.88"/>
    <n v="193102.8"/>
    <n v="192900.77"/>
    <n v="184203.96"/>
    <n v="184239.41"/>
    <n v="184235.84"/>
    <n v="188814.68"/>
    <n v="177974.41"/>
    <n v="19822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8201.94"/>
    <n v="2242141.6"/>
    <n v="2265850.92"/>
    <n v="198223.03"/>
    <n v="0"/>
    <n v="0"/>
    <x v="9"/>
    <x v="1"/>
    <x v="1"/>
    <x v="1"/>
    <x v="10"/>
    <x v="17"/>
    <x v="0"/>
    <x v="49"/>
  </r>
  <r>
    <n v="39401"/>
    <x v="291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0"/>
    <n v="0"/>
    <n v="0"/>
    <n v="0"/>
    <n v="8548.6299999980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706.68"/>
    <n v="837706.68"/>
    <n v="837706.68"/>
    <n v="78357.52"/>
    <n v="0"/>
    <n v="0"/>
    <x v="9"/>
    <x v="1"/>
    <x v="1"/>
    <x v="1"/>
    <x v="10"/>
    <x v="17"/>
    <x v="0"/>
    <x v="49"/>
  </r>
  <r>
    <n v="39403"/>
    <x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49"/>
  </r>
  <r>
    <n v="39500"/>
    <x v="293"/>
    <n v="31953.64"/>
    <n v="31960.71"/>
    <n v="31957.24"/>
    <n v="31973.9"/>
    <n v="33496.239999999998"/>
    <n v="33496.29"/>
    <n v="33622.18"/>
    <n v="32612.129999999997"/>
    <n v="31878.080000000002"/>
    <n v="32164.54"/>
    <n v="32164.3"/>
    <n v="32134.16"/>
    <n v="32141.33"/>
    <n v="32112.75"/>
    <n v="29351.03"/>
    <n v="52391.02"/>
    <n v="57839.68"/>
    <n v="65782.5"/>
    <n v="72763.14"/>
    <n v="88139.19"/>
    <n v="102795.42"/>
    <n v="116957.42"/>
    <n v="129714.39"/>
    <n v="140892.29999999999"/>
    <n v="152575.54"/>
    <n v="164268.69"/>
    <n v="172993.86"/>
    <n v="184293.37"/>
    <n v="196636.02"/>
    <n v="208111.56"/>
    <n v="219434.85"/>
    <n v="229311.55"/>
    <n v="236241.67"/>
    <n v="244265.09"/>
    <n v="246559.19"/>
    <n v="248938.07"/>
    <n v="24976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413.41"/>
    <n v="920880.17"/>
    <n v="2503629.46"/>
    <n v="249765.64"/>
    <n v="0"/>
    <n v="0"/>
    <x v="9"/>
    <x v="1"/>
    <x v="1"/>
    <x v="1"/>
    <x v="10"/>
    <x v="17"/>
    <x v="0"/>
    <x v="50"/>
  </r>
  <r>
    <n v="39600"/>
    <x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51"/>
  </r>
  <r>
    <n v="39700"/>
    <x v="295"/>
    <n v="481993.7"/>
    <n v="478476.64999999997"/>
    <n v="481684.54"/>
    <n v="477478.38"/>
    <n v="480981.37"/>
    <n v="482298.25"/>
    <n v="497844.3"/>
    <n v="499921.56000000006"/>
    <n v="505755.58"/>
    <n v="509377.20999999996"/>
    <n v="544128.37"/>
    <n v="504806.26"/>
    <n v="525507.19999999995"/>
    <n v="529474.98"/>
    <n v="535531.48"/>
    <n v="534691.92000000004"/>
    <n v="539242.78"/>
    <n v="540494.25"/>
    <n v="541085.1"/>
    <n v="542230.17000000004"/>
    <n v="542925"/>
    <n v="541768.28"/>
    <n v="539113.35"/>
    <n v="535203.68000000005"/>
    <n v="550470.11"/>
    <n v="552428.68999999994"/>
    <n v="556778.61"/>
    <n v="549507.1"/>
    <n v="553096.67000000004"/>
    <n v="554673.04"/>
    <n v="571900.79"/>
    <n v="574748.68999999994"/>
    <n v="579009.69999999995"/>
    <n v="579424.89"/>
    <n v="459827.55"/>
    <n v="457724.62"/>
    <n v="4703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4746.1699999999"/>
    <n v="6447268.1900000004"/>
    <n v="6539590.46"/>
    <n v="470383.4"/>
    <n v="0"/>
    <n v="0"/>
    <x v="9"/>
    <x v="1"/>
    <x v="1"/>
    <x v="1"/>
    <x v="10"/>
    <x v="17"/>
    <x v="0"/>
    <x v="52"/>
  </r>
  <r>
    <n v="39725"/>
    <x v="296"/>
    <n v="95467.97"/>
    <n v="95320.63"/>
    <n v="95398.66"/>
    <n v="95747.22"/>
    <n v="96412.489999999991"/>
    <n v="96461.07"/>
    <n v="98715.5"/>
    <n v="98473.14"/>
    <n v="99143.52"/>
    <n v="99470.5"/>
    <n v="102017.79000000001"/>
    <n v="101273.79000000001"/>
    <n v="101883.04"/>
    <n v="102166.73"/>
    <n v="102993.06"/>
    <n v="103380.6"/>
    <n v="103550.15"/>
    <n v="103848.85"/>
    <n v="104085.63"/>
    <n v="104536.1"/>
    <n v="105013.92"/>
    <n v="105383.19"/>
    <n v="105469.8"/>
    <n v="106101.02"/>
    <n v="123836.24"/>
    <n v="125064.78"/>
    <n v="126293.31"/>
    <n v="127911.21"/>
    <n v="129529.11"/>
    <n v="125654.04"/>
    <n v="127271.94"/>
    <n v="128889.84"/>
    <n v="196517.74"/>
    <n v="198135.64"/>
    <n v="199753.54"/>
    <n v="201371.44"/>
    <n v="20298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902.28"/>
    <n v="1248412.0900000001"/>
    <n v="1810228.83"/>
    <n v="202989.34"/>
    <n v="0"/>
    <n v="0"/>
    <x v="13"/>
    <x v="1"/>
    <x v="1"/>
    <x v="1"/>
    <x v="20"/>
    <x v="42"/>
    <x v="0"/>
    <x v="52"/>
  </r>
  <r>
    <n v="39800"/>
    <x v="297"/>
    <n v="55293.02"/>
    <n v="62780.11"/>
    <n v="63293.960000000006"/>
    <n v="63126.229999999996"/>
    <n v="3620.1100000000006"/>
    <n v="57018.310000000005"/>
    <n v="58424.07"/>
    <n v="57301.909999999996"/>
    <n v="57309.240000000005"/>
    <n v="57504.72"/>
    <n v="57540.32"/>
    <n v="58583.49"/>
    <n v="61517.13"/>
    <n v="61517.13"/>
    <n v="61641.58"/>
    <n v="62479.89"/>
    <n v="62479.89"/>
    <n v="62479.89"/>
    <n v="62479.89"/>
    <n v="60430.06"/>
    <n v="60430.06"/>
    <n v="60401.85"/>
    <n v="60401.85"/>
    <n v="60401.85"/>
    <n v="62785.19"/>
    <n v="61315.76"/>
    <n v="61053.68"/>
    <n v="60873.19"/>
    <n v="60873.19"/>
    <n v="58480.74"/>
    <n v="57727.38"/>
    <n v="57727.38"/>
    <n v="56821.57"/>
    <n v="56821.57"/>
    <n v="55827.86"/>
    <n v="54692.87"/>
    <n v="653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795.49"/>
    <n v="736661.07"/>
    <n v="705000.38"/>
    <n v="65376.21"/>
    <n v="0"/>
    <n v="0"/>
    <x v="9"/>
    <x v="1"/>
    <x v="1"/>
    <x v="1"/>
    <x v="10"/>
    <x v="17"/>
    <x v="0"/>
    <x v="53"/>
  </r>
  <r>
    <n v="39910"/>
    <x v="298"/>
    <n v="1091.45"/>
    <n v="1091.45"/>
    <n v="1091.44"/>
    <n v="1091.44"/>
    <n v="1091.45"/>
    <n v="1091.44"/>
    <n v="1091.45"/>
    <n v="1091.45"/>
    <n v="1091.44"/>
    <n v="1091.45"/>
    <n v="1091.44"/>
    <n v="1091.44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7.34"/>
    <n v="11575.08"/>
    <n v="11575.08"/>
    <n v="964.59"/>
    <n v="0"/>
    <n v="0"/>
    <x v="6"/>
    <x v="1"/>
    <x v="1"/>
    <x v="6"/>
    <x v="6"/>
    <x v="6"/>
    <x v="0"/>
    <x v="5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">
  <r>
    <n v="10501"/>
    <x v="0"/>
    <n v="54570735.410000004"/>
    <n v="54570735.410000004"/>
    <n v="54570997.910000004"/>
    <n v="54570735.410000004"/>
    <n v="54570735.410000004"/>
    <n v="54570735.410000004"/>
    <n v="54570735.410000004"/>
    <n v="54570735.410000004"/>
    <n v="58127610.410000004"/>
    <n v="58127610.410000004"/>
    <n v="58127610.410000004"/>
    <n v="58127610.410000004"/>
    <n v="58127610.410000004"/>
    <n v="63762399.530000001"/>
    <n v="63762399.530000001"/>
    <n v="63762399.530000001"/>
    <n v="63762399.530000001"/>
    <n v="63762399.530000001"/>
    <n v="63762399.530000001"/>
    <n v="63762399.530000001"/>
    <n v="63762399.530000001"/>
    <n v="63762399.530000001"/>
    <n v="63762399.530000001"/>
    <n v="64262399.530000001"/>
    <n v="64262399.530000001"/>
    <n v="64262399.530000001"/>
    <n v="70262399.530000001"/>
    <n v="70262399.530000001"/>
    <n v="70262399.530000001"/>
    <n v="70262399.530000001"/>
    <n v="70264952.269999996"/>
    <n v="70264952.269999996"/>
    <n v="70264952.269999996"/>
    <n v="70764952.269999996"/>
    <n v="70764952.269999996"/>
    <n v="70764952.269999996"/>
    <n v="70764952.26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127610.410000004"/>
    <n v="64262399.530000001"/>
    <n v="70764952.269999996"/>
    <n v="0"/>
    <n v="0"/>
    <n v="0"/>
    <n v="55938784.450000003"/>
    <n v="63405877.289999999"/>
    <n v="69494543.310000002"/>
    <n v="5443457.8700000001"/>
    <n v="0"/>
    <n v="0"/>
    <x v="0"/>
    <x v="0"/>
    <x v="0"/>
    <x v="0"/>
    <x v="0"/>
    <x v="0"/>
    <x v="0"/>
    <x v="0"/>
  </r>
  <r>
    <n v="1080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"/>
    <x v="1"/>
    <x v="1"/>
    <x v="1"/>
    <x v="1"/>
    <x v="1"/>
    <x v="0"/>
    <x v="1"/>
  </r>
  <r>
    <n v="1080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2"/>
    <x v="1"/>
    <x v="1"/>
    <x v="2"/>
    <x v="2"/>
    <x v="2"/>
    <x v="1"/>
    <x v="1"/>
  </r>
  <r>
    <n v="1085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4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085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3"/>
    <x v="1"/>
    <x v="1"/>
    <x v="1"/>
    <x v="3"/>
    <x v="3"/>
    <x v="1"/>
    <x v="1"/>
  </r>
  <r>
    <n v="11401"/>
    <x v="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n v="61828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82810"/>
    <n v="6182810"/>
    <n v="6182810"/>
    <n v="0"/>
    <n v="0"/>
    <n v="0"/>
    <n v="6182810"/>
    <n v="6182810"/>
    <n v="6182810"/>
    <n v="475600.77"/>
    <n v="0"/>
    <n v="0"/>
    <x v="2"/>
    <x v="2"/>
    <x v="2"/>
    <x v="2"/>
    <x v="2"/>
    <x v="2"/>
    <x v="0"/>
    <x v="2"/>
  </r>
  <r>
    <n v="11402"/>
    <x v="11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n v="96004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0040.88"/>
    <n v="960040.88"/>
    <n v="960040.88"/>
    <n v="0"/>
    <n v="0"/>
    <n v="0"/>
    <n v="960040.88"/>
    <n v="960040.88"/>
    <n v="960040.88"/>
    <n v="73849.3"/>
    <n v="0"/>
    <n v="0"/>
    <x v="2"/>
    <x v="2"/>
    <x v="2"/>
    <x v="3"/>
    <x v="2"/>
    <x v="2"/>
    <x v="0"/>
    <x v="2"/>
  </r>
  <r>
    <n v="11403"/>
    <x v="12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n v="34197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971.88"/>
    <n v="341971.88"/>
    <n v="341971.88"/>
    <n v="0"/>
    <n v="0"/>
    <n v="0"/>
    <n v="341971.88"/>
    <n v="341971.88"/>
    <n v="341971.88"/>
    <n v="26305.53"/>
    <n v="0"/>
    <n v="0"/>
    <x v="2"/>
    <x v="2"/>
    <x v="2"/>
    <x v="3"/>
    <x v="2"/>
    <x v="2"/>
    <x v="0"/>
    <x v="2"/>
  </r>
  <r>
    <n v="12100"/>
    <x v="13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n v="94958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9583.1"/>
    <n v="949583.1"/>
    <n v="949583.1"/>
    <n v="0"/>
    <n v="0"/>
    <n v="0"/>
    <n v="949583.1"/>
    <n v="949583.1"/>
    <n v="949583.1"/>
    <n v="73044.850000000006"/>
    <n v="0"/>
    <n v="0"/>
    <x v="4"/>
    <x v="3"/>
    <x v="3"/>
    <x v="4"/>
    <x v="4"/>
    <x v="4"/>
    <x v="0"/>
    <x v="3"/>
  </r>
  <r>
    <n v="12112"/>
    <x v="14"/>
    <n v="13195934.389999995"/>
    <n v="13390721.589999994"/>
    <n v="13458598.719999995"/>
    <n v="13597630.309999995"/>
    <n v="13573768.319999997"/>
    <n v="13630252.649999997"/>
    <n v="13710691.289999997"/>
    <n v="13827708.139999997"/>
    <n v="13960571.249999996"/>
    <n v="13839733.399999995"/>
    <n v="13898120.619999995"/>
    <n v="13917103.109999994"/>
    <n v="13919677.699999994"/>
    <n v="14037057.676499993"/>
    <n v="14160115.802999992"/>
    <n v="14283173.929499991"/>
    <n v="14406232.055999991"/>
    <n v="14463860.16249999"/>
    <n v="14575513.60899999"/>
    <n v="14640758.735499989"/>
    <n v="14713202.141999988"/>
    <n v="14786487.238499988"/>
    <n v="14855228.884999987"/>
    <n v="14949552.591499986"/>
    <n v="15066332.599999987"/>
    <n v="15159784.609999986"/>
    <n v="15259539.659999985"/>
    <n v="15357577.039999984"/>
    <n v="15456275.259999983"/>
    <n v="15540033.039999982"/>
    <n v="15634975.189999983"/>
    <n v="15618120.659999982"/>
    <n v="15650935.609999981"/>
    <n v="15735500.689999981"/>
    <n v="15790920.849999981"/>
    <n v="15910962.529999981"/>
    <n v="16010714.3499999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19677.699999994"/>
    <n v="15066332.599999987"/>
    <n v="16010714.349999981"/>
    <n v="0"/>
    <n v="0"/>
    <n v="0"/>
    <n v="13686193.189999999"/>
    <n v="14527476.390000001"/>
    <n v="15553205.550000001"/>
    <n v="1231593.4099999999"/>
    <n v="0"/>
    <n v="0"/>
    <x v="4"/>
    <x v="3"/>
    <x v="3"/>
    <x v="4"/>
    <x v="4"/>
    <x v="4"/>
    <x v="0"/>
    <x v="3"/>
  </r>
  <r>
    <n v="12114"/>
    <x v="15"/>
    <n v="676215.55999999982"/>
    <n v="677711.95999999985"/>
    <n v="686401.66999999981"/>
    <n v="686850.58999999985"/>
    <n v="686850.58999999985"/>
    <n v="698629.11999999988"/>
    <n v="699227.67999999993"/>
    <n v="699526.96"/>
    <n v="701023.36"/>
    <n v="703044.4"/>
    <n v="704461.06"/>
    <n v="705559.26"/>
    <n v="710411.48"/>
    <n v="716888.22349999996"/>
    <n v="723364.96699999995"/>
    <n v="729841.71049999993"/>
    <n v="736318.45399999991"/>
    <n v="742795.19749999989"/>
    <n v="749271.94099999988"/>
    <n v="755748.68449999986"/>
    <n v="762225.42799999984"/>
    <n v="768702.17149999982"/>
    <n v="775178.9149999998"/>
    <n v="781655.65849999979"/>
    <n v="788335.22999999975"/>
    <n v="795217.44999999972"/>
    <n v="801779.66999999969"/>
    <n v="808526.88999999966"/>
    <n v="815164.10999999964"/>
    <n v="821716.32999999961"/>
    <n v="825683.04999999958"/>
    <n v="832405.26999999955"/>
    <n v="838957.48999999953"/>
    <n v="839479.49999999953"/>
    <n v="842253.94999999949"/>
    <n v="843884.02999999945"/>
    <n v="848446.519999999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0411.48"/>
    <n v="788335.22999999975"/>
    <n v="848446.51999999944"/>
    <n v="0"/>
    <n v="0"/>
    <n v="0"/>
    <n v="695070.28"/>
    <n v="749287.54"/>
    <n v="823219.19"/>
    <n v="65265.120000000003"/>
    <n v="0"/>
    <n v="0"/>
    <x v="4"/>
    <x v="3"/>
    <x v="3"/>
    <x v="4"/>
    <x v="4"/>
    <x v="4"/>
    <x v="0"/>
    <x v="3"/>
  </r>
  <r>
    <n v="1212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2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3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12188"/>
    <x v="20"/>
    <n v="361386.82"/>
    <n v="361386.82"/>
    <n v="361386.82"/>
    <n v="361386.82"/>
    <n v="361386.82"/>
    <n v="361386.82"/>
    <n v="937165.39999999991"/>
    <n v="361386.81999999995"/>
    <n v="361386.81999999995"/>
    <n v="361386.81999999995"/>
    <n v="361386.81999999995"/>
    <n v="378216.81999999995"/>
    <n v="378216.81999999995"/>
    <n v="378216.81999999995"/>
    <n v="378216.81999999995"/>
    <n v="378216.81999999995"/>
    <n v="378216.81999999995"/>
    <n v="378216.81999999995"/>
    <n v="1178216.8199999998"/>
    <n v="1378216.8199999998"/>
    <n v="2176541.0300000003"/>
    <n v="2243445.1900000004"/>
    <n v="2310349.3500000006"/>
    <n v="2416216.8200000003"/>
    <n v="2916216.8600000003"/>
    <n v="2916216.8600000003"/>
    <n v="2916216.8600000003"/>
    <n v="2916216.8200000003"/>
    <n v="2916216.8200000003"/>
    <n v="2916216.8200000003"/>
    <n v="2916216.8200000003"/>
    <n v="2916216.8200000003"/>
    <n v="2916216.8200000003"/>
    <n v="2916216.8200000003"/>
    <n v="2916216.8200000003"/>
    <n v="2916216.8200000003"/>
    <n v="2916216.82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8216.81999999995"/>
    <n v="2916216.8600000003"/>
    <n v="2916216.8200000003"/>
    <n v="0"/>
    <n v="0"/>
    <n v="0"/>
    <n v="408266.71"/>
    <n v="1299115.68"/>
    <n v="2916216.83"/>
    <n v="224324.37"/>
    <n v="0"/>
    <n v="0"/>
    <x v="4"/>
    <x v="3"/>
    <x v="3"/>
    <x v="4"/>
    <x v="4"/>
    <x v="4"/>
    <x v="0"/>
    <x v="3"/>
  </r>
  <r>
    <n v="1219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4"/>
    <x v="3"/>
    <x v="3"/>
    <x v="4"/>
    <x v="4"/>
    <x v="4"/>
    <x v="1"/>
    <x v="3"/>
  </r>
  <r>
    <n v="3030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5"/>
    <x v="1"/>
    <x v="4"/>
    <x v="5"/>
    <x v="5"/>
    <x v="5"/>
    <x v="1"/>
    <x v="4"/>
  </r>
  <r>
    <n v="303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5"/>
    <x v="1"/>
    <x v="4"/>
    <x v="5"/>
    <x v="5"/>
    <x v="5"/>
    <x v="1"/>
    <x v="4"/>
  </r>
  <r>
    <n v="3030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6"/>
    <x v="1"/>
    <x v="1"/>
    <x v="6"/>
    <x v="6"/>
    <x v="6"/>
    <x v="0"/>
    <x v="4"/>
  </r>
  <r>
    <n v="30315"/>
    <x v="25"/>
    <n v="458241107.53999996"/>
    <n v="459480909.77999997"/>
    <n v="460960881.81999999"/>
    <n v="471659757.36000001"/>
    <n v="471585034.58000004"/>
    <n v="475244590.16000003"/>
    <n v="480019427.74000001"/>
    <n v="484415516.30000001"/>
    <n v="488499758.46000004"/>
    <n v="485548492.58000004"/>
    <n v="486570155.84000003"/>
    <n v="486362715.53000003"/>
    <n v="521517156.44000006"/>
    <n v="527597410.24000007"/>
    <n v="536196602.3900001"/>
    <n v="541516154.97000015"/>
    <n v="541349040.74000013"/>
    <n v="534075015.00000018"/>
    <n v="534983187.22000021"/>
    <n v="534998878.32000017"/>
    <n v="533965589.1000002"/>
    <n v="547832126.68000019"/>
    <n v="549640717.23000014"/>
    <n v="551734817.59000015"/>
    <n v="577595317.85000014"/>
    <n v="577471651.20000017"/>
    <n v="577885865.12000012"/>
    <n v="580200079.12000012"/>
    <n v="580672346.37000012"/>
    <n v="580861958.83000016"/>
    <n v="581109226.08000016"/>
    <n v="581086931.90000021"/>
    <n v="580922957.76000023"/>
    <n v="605279045.89000022"/>
    <n v="636944654.15000021"/>
    <n v="639504818.2900002"/>
    <n v="656656727.220000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1517156.44000006"/>
    <n v="577595317.85000014"/>
    <n v="656656727.22000015"/>
    <n v="0"/>
    <n v="0"/>
    <n v="0"/>
    <n v="479238884.93000001"/>
    <n v="541000154.90999997"/>
    <n v="596630121.51999998"/>
    <n v="50512055.939999998"/>
    <n v="0"/>
    <n v="0"/>
    <x v="5"/>
    <x v="1"/>
    <x v="4"/>
    <x v="5"/>
    <x v="5"/>
    <x v="5"/>
    <x v="0"/>
    <x v="4"/>
  </r>
  <r>
    <n v="30399"/>
    <x v="26"/>
    <n v="2728457.44"/>
    <n v="2728457.44"/>
    <n v="2728457.44"/>
    <n v="2872606.44"/>
    <n v="2922602.94"/>
    <n v="2922602.94"/>
    <n v="2922602.94"/>
    <n v="2922602.94"/>
    <n v="4330081.78"/>
    <n v="4400907.7"/>
    <n v="4402414.6800000006"/>
    <n v="4403166.9700000007"/>
    <n v="4564938.1500000004"/>
    <n v="4564938.1500000004"/>
    <n v="4564938.1500000004"/>
    <n v="4564938.1500000004"/>
    <n v="4564938.1500000004"/>
    <n v="4564938.1500000004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n v="462008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4938.1500000004"/>
    <n v="4620086.03"/>
    <n v="4620086.03"/>
    <n v="0"/>
    <n v="0"/>
    <n v="0"/>
    <n v="3449992.29"/>
    <n v="4594633.16"/>
    <n v="4620086.03"/>
    <n v="355391.23"/>
    <n v="0"/>
    <n v="0"/>
    <x v="5"/>
    <x v="1"/>
    <x v="4"/>
    <x v="5"/>
    <x v="5"/>
    <x v="5"/>
    <x v="0"/>
    <x v="4"/>
  </r>
  <r>
    <n v="3100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5"/>
  </r>
  <r>
    <n v="310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5"/>
  </r>
  <r>
    <n v="31040"/>
    <x v="29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n v="6923628.50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23628.5099999998"/>
    <n v="6923628.5099999998"/>
    <n v="6923628.5099999998"/>
    <n v="0"/>
    <n v="0"/>
    <n v="0"/>
    <n v="6923628.5099999998"/>
    <n v="6923628.5099999998"/>
    <n v="6923628.5099999998"/>
    <n v="532586.81000000006"/>
    <n v="0"/>
    <n v="0"/>
    <x v="7"/>
    <x v="1"/>
    <x v="1"/>
    <x v="7"/>
    <x v="7"/>
    <x v="7"/>
    <x v="0"/>
    <x v="5"/>
  </r>
  <r>
    <n v="3110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3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3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6"/>
  </r>
  <r>
    <n v="31140"/>
    <x v="36"/>
    <n v="253327687.73000011"/>
    <n v="254512891.98000011"/>
    <n v="254524815.44000012"/>
    <n v="254526120.46000013"/>
    <n v="254516093.30000013"/>
    <n v="254562047.8900001"/>
    <n v="252776605.2400001"/>
    <n v="252725323.12000009"/>
    <n v="252697884.60000008"/>
    <n v="252697884.60000008"/>
    <n v="252711516.26000008"/>
    <n v="252754094.87000006"/>
    <n v="280889857.93000007"/>
    <n v="280912469.08000004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n v="280963525.3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0889857.93000007"/>
    <n v="280963525.30000001"/>
    <n v="280963525.30000001"/>
    <n v="0"/>
    <n v="0"/>
    <n v="0"/>
    <n v="255632524.88"/>
    <n v="280953931.18000001"/>
    <n v="280963525.30000001"/>
    <n v="21612578.870000001"/>
    <n v="0"/>
    <n v="0"/>
    <x v="8"/>
    <x v="1"/>
    <x v="1"/>
    <x v="1"/>
    <x v="8"/>
    <x v="8"/>
    <x v="0"/>
    <x v="6"/>
  </r>
  <r>
    <n v="3114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6"/>
  </r>
  <r>
    <n v="3114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6"/>
  </r>
  <r>
    <n v="31143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6"/>
  </r>
  <r>
    <n v="31144"/>
    <x v="40"/>
    <n v="55423815.81000001"/>
    <n v="55423815.81000001"/>
    <n v="55423815.81000001"/>
    <n v="55423815.81000001"/>
    <n v="55423815.81000001"/>
    <n v="55423815.81000001"/>
    <n v="55611138.830000013"/>
    <n v="55611138.830000013"/>
    <n v="55629687.330000013"/>
    <n v="55629687.330000013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n v="55902236.31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902236.31000001"/>
    <n v="55902236.31000001"/>
    <n v="55902236.31000001"/>
    <n v="0"/>
    <n v="0"/>
    <n v="0"/>
    <n v="55594712.009999998"/>
    <n v="55902236.310000002"/>
    <n v="55902236.310000002"/>
    <n v="4300172.0199999996"/>
    <n v="0"/>
    <n v="0"/>
    <x v="8"/>
    <x v="1"/>
    <x v="1"/>
    <x v="1"/>
    <x v="8"/>
    <x v="12"/>
    <x v="0"/>
    <x v="6"/>
  </r>
  <r>
    <n v="31145"/>
    <x v="41"/>
    <n v="31989234.050000004"/>
    <n v="31989234.050000004"/>
    <n v="31989234.050000004"/>
    <n v="31989234.050000004"/>
    <n v="31989234.050000004"/>
    <n v="32005207.120000005"/>
    <n v="32003860.150000006"/>
    <n v="32003860.150000006"/>
    <n v="32003860.150000006"/>
    <n v="32003860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n v="31998663.15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998663.150000006"/>
    <n v="31998663.150000006"/>
    <n v="31998663.150000006"/>
    <n v="0"/>
    <n v="0"/>
    <n v="0"/>
    <n v="31997139.030000001"/>
    <n v="31998663.149999999"/>
    <n v="31998663.149999999"/>
    <n v="2461435.63"/>
    <n v="0"/>
    <n v="0"/>
    <x v="8"/>
    <x v="1"/>
    <x v="1"/>
    <x v="1"/>
    <x v="8"/>
    <x v="12"/>
    <x v="0"/>
    <x v="6"/>
  </r>
  <r>
    <n v="31146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6"/>
  </r>
  <r>
    <n v="31151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6"/>
  </r>
  <r>
    <n v="3115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6"/>
  </r>
  <r>
    <n v="31153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6"/>
  </r>
  <r>
    <n v="31154"/>
    <x v="46"/>
    <n v="17029332.039999999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n v="1699542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95428.25"/>
    <n v="16995428.25"/>
    <n v="16995428.25"/>
    <n v="0"/>
    <n v="0"/>
    <n v="0"/>
    <n v="16998036.23"/>
    <n v="16995428.25"/>
    <n v="16995428.25"/>
    <n v="1307340.6299999999"/>
    <n v="0"/>
    <n v="0"/>
    <x v="8"/>
    <x v="1"/>
    <x v="1"/>
    <x v="1"/>
    <x v="8"/>
    <x v="12"/>
    <x v="0"/>
    <x v="6"/>
  </r>
  <r>
    <n v="3117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78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179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6"/>
  </r>
  <r>
    <n v="31230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31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3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240"/>
    <x v="53"/>
    <n v="188160520.46999988"/>
    <n v="188371063.04999986"/>
    <n v="188371063.04999986"/>
    <n v="200101709.19999987"/>
    <n v="200112374.86999986"/>
    <n v="200095466.84999985"/>
    <n v="200111610.03999984"/>
    <n v="200181930.33999985"/>
    <n v="200252526.62999988"/>
    <n v="200354582.9799999"/>
    <n v="200712632.27999991"/>
    <n v="189129177.9199999"/>
    <n v="189629305.4799999"/>
    <n v="191130930.28499991"/>
    <n v="191720285.50499991"/>
    <n v="192362875.09499991"/>
    <n v="193083780.08999991"/>
    <n v="193771837.10999992"/>
    <n v="194983135.88499993"/>
    <n v="195090760.54999995"/>
    <n v="196058446.15499994"/>
    <n v="196203592.81999996"/>
    <n v="196833986.75999996"/>
    <n v="197080168.31999996"/>
    <n v="197728668.46999997"/>
    <n v="197964811.76999998"/>
    <n v="198218328.26999998"/>
    <n v="198436471.565"/>
    <n v="198654614.86000001"/>
    <n v="198872758.15500003"/>
    <n v="199090901.45000005"/>
    <n v="199333044.74500006"/>
    <n v="199896507.96000004"/>
    <n v="201039125.37500003"/>
    <n v="201346190.59"/>
    <n v="201653255.80499998"/>
    <n v="202014320.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629305.4799999"/>
    <n v="197728668.46999997"/>
    <n v="202014320.99999997"/>
    <n v="0"/>
    <n v="0"/>
    <n v="0"/>
    <n v="195814151.00999999"/>
    <n v="194282905.58000001"/>
    <n v="199557615.38999999"/>
    <n v="15539563.15"/>
    <n v="0"/>
    <n v="0"/>
    <x v="8"/>
    <x v="1"/>
    <x v="1"/>
    <x v="1"/>
    <x v="8"/>
    <x v="8"/>
    <x v="0"/>
    <x v="7"/>
  </r>
  <r>
    <n v="3124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7"/>
  </r>
  <r>
    <n v="3124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7"/>
  </r>
  <r>
    <n v="31243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7"/>
  </r>
  <r>
    <n v="31244"/>
    <x v="57"/>
    <n v="294179507.93999976"/>
    <n v="294445502.57999974"/>
    <n v="294448634.95999974"/>
    <n v="304457189.20999974"/>
    <n v="304217678.57999974"/>
    <n v="304272280.73999971"/>
    <n v="304555894.98999971"/>
    <n v="304620003.39999968"/>
    <n v="303536717.97999972"/>
    <n v="303557279.83999968"/>
    <n v="305139623.85999972"/>
    <n v="308395162.3799997"/>
    <n v="309059932.95999974"/>
    <n v="313743536.07499975"/>
    <n v="314204826.97499973"/>
    <n v="314438753.13999969"/>
    <n v="314629577.84499967"/>
    <n v="315111353.19499969"/>
    <n v="315190200.57499975"/>
    <n v="315245493.91499978"/>
    <n v="315300787.25499982"/>
    <n v="315389500.75499982"/>
    <n v="315450914.09499985"/>
    <n v="315549047.43499988"/>
    <n v="315953309.90499985"/>
    <n v="315953309.90499985"/>
    <n v="315953309.90499985"/>
    <n v="315953309.90499985"/>
    <n v="316133309.90499985"/>
    <n v="316133309.90499985"/>
    <n v="316705830.70999986"/>
    <n v="316783170.27999985"/>
    <n v="317627890.8949998"/>
    <n v="318043555.2699998"/>
    <n v="318076888.60499984"/>
    <n v="318110221.93999988"/>
    <n v="318581357.384999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9059932.95999974"/>
    <n v="315953309.90499985"/>
    <n v="318581357.38499987"/>
    <n v="0"/>
    <n v="0"/>
    <n v="0"/>
    <n v="302683493.02999997"/>
    <n v="314559018.00999999"/>
    <n v="316923751.88999999"/>
    <n v="24506258.260000002"/>
    <n v="0"/>
    <n v="0"/>
    <x v="8"/>
    <x v="1"/>
    <x v="1"/>
    <x v="1"/>
    <x v="8"/>
    <x v="12"/>
    <x v="0"/>
    <x v="7"/>
  </r>
  <r>
    <n v="31245"/>
    <x v="58"/>
    <n v="193681409.1699999"/>
    <n v="193891574.4499999"/>
    <n v="193967216.24999988"/>
    <n v="193921522.49999988"/>
    <n v="194315687.64999989"/>
    <n v="194201934.8599999"/>
    <n v="195273681.0699999"/>
    <n v="195279563.14999992"/>
    <n v="195993095.6999999"/>
    <n v="195111683.79999989"/>
    <n v="195125349.99999988"/>
    <n v="195449461.64999989"/>
    <n v="196281664.2599999"/>
    <n v="196296469.33999988"/>
    <n v="196528720.9199999"/>
    <n v="196550320.9199999"/>
    <n v="196571920.9199999"/>
    <n v="196597120.9199999"/>
    <n v="196899913.0399999"/>
    <n v="196928713.0399999"/>
    <n v="196957513.0399999"/>
    <n v="196986313.0399999"/>
    <n v="197018713.0399999"/>
    <n v="197072713.0399999"/>
    <n v="197144713.0399999"/>
    <n v="197155621.61499989"/>
    <n v="197155621.61499989"/>
    <n v="197155621.61499989"/>
    <n v="197155621.61499989"/>
    <n v="197155621.61499989"/>
    <n v="197155621.61499989"/>
    <n v="197155621.61499989"/>
    <n v="197155621.61499989"/>
    <n v="197604715.33499989"/>
    <n v="197604715.33499989"/>
    <n v="197604715.33499989"/>
    <n v="197604715.334999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6281664.2599999"/>
    <n v="197144713.0399999"/>
    <n v="197604715.33499989"/>
    <n v="0"/>
    <n v="0"/>
    <n v="0"/>
    <n v="194807218.81"/>
    <n v="196756523.74000001"/>
    <n v="197292965.18000001"/>
    <n v="15200362.720000001"/>
    <n v="0"/>
    <n v="0"/>
    <x v="8"/>
    <x v="1"/>
    <x v="1"/>
    <x v="1"/>
    <x v="8"/>
    <x v="12"/>
    <x v="0"/>
    <x v="7"/>
  </r>
  <r>
    <n v="31246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7"/>
  </r>
  <r>
    <n v="31247"/>
    <x v="60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n v="10156523.80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56523.809999999"/>
    <n v="10156523.809999999"/>
    <n v="10156523.809999999"/>
    <n v="0"/>
    <n v="0"/>
    <n v="0"/>
    <n v="10156523.810000001"/>
    <n v="10156523.810000001"/>
    <n v="10156523.810000001"/>
    <n v="781271.06"/>
    <n v="0"/>
    <n v="0"/>
    <x v="9"/>
    <x v="1"/>
    <x v="1"/>
    <x v="1"/>
    <x v="10"/>
    <x v="17"/>
    <x v="0"/>
    <x v="7"/>
  </r>
  <r>
    <n v="3125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7"/>
  </r>
  <r>
    <n v="3125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7"/>
  </r>
  <r>
    <n v="31253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7"/>
  </r>
  <r>
    <n v="31254"/>
    <x v="64"/>
    <n v="38395489.419999994"/>
    <n v="38395489.419999994"/>
    <n v="38395489.419999994"/>
    <n v="38395489.419999994"/>
    <n v="38395489.419999994"/>
    <n v="38395489.419999994"/>
    <n v="38395489.419999994"/>
    <n v="38395489.419999994"/>
    <n v="38395489.419999994"/>
    <n v="38395489.419999994"/>
    <n v="40098599.919999994"/>
    <n v="40079775.639999993"/>
    <n v="40246094.979999997"/>
    <n v="40246094.979999997"/>
    <n v="40246094.979999997"/>
    <n v="40246094.979999997"/>
    <n v="40246094.979999997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n v="40267602.585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246094.979999997"/>
    <n v="40267602.585000001"/>
    <n v="40267602.585000001"/>
    <n v="0"/>
    <n v="0"/>
    <n v="0"/>
    <n v="38798412.670000002"/>
    <n v="40259330.43"/>
    <n v="40267602.590000004"/>
    <n v="3097507.89"/>
    <n v="0"/>
    <n v="0"/>
    <x v="8"/>
    <x v="1"/>
    <x v="1"/>
    <x v="1"/>
    <x v="8"/>
    <x v="12"/>
    <x v="0"/>
    <x v="7"/>
  </r>
  <r>
    <n v="31275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7"/>
  </r>
  <r>
    <n v="31430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1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3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34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8"/>
  </r>
  <r>
    <n v="31440"/>
    <x v="71"/>
    <n v="9203072.7400000021"/>
    <n v="9203072.7400000021"/>
    <n v="9203072.7400000021"/>
    <n v="9203072.7400000021"/>
    <n v="9203072.7400000021"/>
    <n v="9203072.7400000021"/>
    <n v="9190646.0600000005"/>
    <n v="9145642.4700000007"/>
    <n v="9159587.4900000002"/>
    <n v="9170886.1900000013"/>
    <n v="9170886.1900000013"/>
    <n v="20686433.039999999"/>
    <n v="20686433.039999999"/>
    <n v="22188057.844999999"/>
    <n v="22777413.064999998"/>
    <n v="23420002.654999997"/>
    <n v="24140907.649999999"/>
    <n v="24828964.669999998"/>
    <n v="26040263.445"/>
    <n v="26147888.109999999"/>
    <n v="27115573.715"/>
    <n v="27260720.379999999"/>
    <n v="27891114.319999997"/>
    <n v="28137295.879999995"/>
    <n v="28785796.029999997"/>
    <n v="29021939.329999998"/>
    <n v="29275455.829999998"/>
    <n v="29493599.124999996"/>
    <n v="29711742.419999994"/>
    <n v="29929885.714999992"/>
    <n v="30148029.00999999"/>
    <n v="30390172.304999989"/>
    <n v="30953635.519999988"/>
    <n v="32096252.934999987"/>
    <n v="32403318.149999987"/>
    <n v="32710383.364999987"/>
    <n v="33071448.5599999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686433.039999999"/>
    <n v="28785796.029999997"/>
    <n v="33071448.559999987"/>
    <n v="0"/>
    <n v="0"/>
    <n v="0"/>
    <n v="10956073.15"/>
    <n v="25340033.140000001"/>
    <n v="30614742.949999999"/>
    <n v="2543957.58"/>
    <n v="0"/>
    <n v="0"/>
    <x v="8"/>
    <x v="1"/>
    <x v="1"/>
    <x v="1"/>
    <x v="8"/>
    <x v="8"/>
    <x v="0"/>
    <x v="8"/>
  </r>
  <r>
    <n v="31441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8"/>
  </r>
  <r>
    <n v="3144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8"/>
  </r>
  <r>
    <n v="31443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8"/>
  </r>
  <r>
    <n v="31444"/>
    <x v="75"/>
    <n v="110049602.76000004"/>
    <n v="110049602.76000004"/>
    <n v="110070937.33000004"/>
    <n v="110070937.33000004"/>
    <n v="110064654.40000004"/>
    <n v="110064153.90000004"/>
    <n v="110164339.53000003"/>
    <n v="113332952.71000004"/>
    <n v="113332952.71000004"/>
    <n v="113332952.71000004"/>
    <n v="113377683.92000005"/>
    <n v="113387623.48000005"/>
    <n v="113387623.48000005"/>
    <n v="118071226.59500004"/>
    <n v="118532517.49500005"/>
    <n v="118766443.66000004"/>
    <n v="118957268.36500004"/>
    <n v="119439043.71500003"/>
    <n v="119517891.09500003"/>
    <n v="119573184.43500003"/>
    <n v="119628477.77500004"/>
    <n v="119717191.27500004"/>
    <n v="119778604.61500004"/>
    <n v="119876737.95500004"/>
    <n v="120281000.42500004"/>
    <n v="120281000.42500004"/>
    <n v="120281000.42500004"/>
    <n v="120281000.42500004"/>
    <n v="120461000.42500004"/>
    <n v="120461000.42500004"/>
    <n v="121033521.23000003"/>
    <n v="121110860.80000003"/>
    <n v="121955581.41500004"/>
    <n v="122371245.79000004"/>
    <n v="122404579.12500004"/>
    <n v="122437912.46000005"/>
    <n v="122909047.905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3387623.48000005"/>
    <n v="120281000.42500004"/>
    <n v="122909047.90500006"/>
    <n v="0"/>
    <n v="0"/>
    <n v="0"/>
    <n v="111591232.08"/>
    <n v="118886708.53"/>
    <n v="121251442.41"/>
    <n v="9454542.1500000004"/>
    <n v="0"/>
    <n v="0"/>
    <x v="8"/>
    <x v="1"/>
    <x v="1"/>
    <x v="1"/>
    <x v="8"/>
    <x v="12"/>
    <x v="0"/>
    <x v="8"/>
  </r>
  <r>
    <n v="31530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1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3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34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9"/>
  </r>
  <r>
    <n v="31540"/>
    <x v="81"/>
    <n v="43844698.180000007"/>
    <n v="43844698.180000007"/>
    <n v="43844698.180000007"/>
    <n v="43844698.180000007"/>
    <n v="43844698.180000007"/>
    <n v="43844698.180000007"/>
    <n v="43844698.180000007"/>
    <n v="43844698.180000007"/>
    <n v="43865595.040000007"/>
    <n v="43869537.790000007"/>
    <n v="43843941.770000003"/>
    <n v="43853623.850000001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n v="43980094.7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980094.719999999"/>
    <n v="43980094.719999999"/>
    <n v="43980094.719999999"/>
    <n v="0"/>
    <n v="0"/>
    <n v="0"/>
    <n v="43859259.890000001"/>
    <n v="43980094.719999999"/>
    <n v="43980094.719999999"/>
    <n v="3383084.21"/>
    <n v="0"/>
    <n v="0"/>
    <x v="8"/>
    <x v="1"/>
    <x v="1"/>
    <x v="1"/>
    <x v="8"/>
    <x v="8"/>
    <x v="0"/>
    <x v="9"/>
  </r>
  <r>
    <n v="31541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9"/>
  </r>
  <r>
    <n v="3154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9"/>
  </r>
  <r>
    <n v="31543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9"/>
  </r>
  <r>
    <n v="31544"/>
    <x v="85"/>
    <n v="52321753.069999993"/>
    <n v="52379341.579999991"/>
    <n v="52379341.579999991"/>
    <n v="52379341.579999991"/>
    <n v="52379341.579999991"/>
    <n v="52379341.579999991"/>
    <n v="52384698.919999994"/>
    <n v="52384698.919999994"/>
    <n v="52384698.919999994"/>
    <n v="52384698.919999994"/>
    <n v="52440636.57"/>
    <n v="52562008.140000001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n v="52859494.07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859494.079999998"/>
    <n v="52859494.079999998"/>
    <n v="52859494.079999998"/>
    <n v="0"/>
    <n v="0"/>
    <n v="0"/>
    <n v="52432261.189999998"/>
    <n v="52859494.079999998"/>
    <n v="52859494.079999998"/>
    <n v="4066114.93"/>
    <n v="0"/>
    <n v="0"/>
    <x v="8"/>
    <x v="1"/>
    <x v="1"/>
    <x v="1"/>
    <x v="8"/>
    <x v="12"/>
    <x v="0"/>
    <x v="9"/>
  </r>
  <r>
    <n v="31545"/>
    <x v="86"/>
    <n v="26006069.59"/>
    <n v="26006069.59"/>
    <n v="26006069.59"/>
    <n v="26006069.59"/>
    <n v="26006069.59"/>
    <n v="26006069.59"/>
    <n v="26006069.59"/>
    <n v="26006069.59"/>
    <n v="25986695.150000002"/>
    <n v="25986695.150000002"/>
    <n v="25986695.150000002"/>
    <n v="25986695.150000002"/>
    <n v="25986695.150000002"/>
    <n v="26001500.230000004"/>
    <n v="26233751.810000002"/>
    <n v="26255351.810000002"/>
    <n v="26276951.810000002"/>
    <n v="26302151.810000002"/>
    <n v="26604943.93"/>
    <n v="26633743.93"/>
    <n v="26662543.93"/>
    <n v="26691343.93"/>
    <n v="26723743.93"/>
    <n v="26777743.93"/>
    <n v="26849743.93"/>
    <n v="26860652.505000003"/>
    <n v="26860652.505000003"/>
    <n v="26860652.505000003"/>
    <n v="26860652.505000003"/>
    <n v="26860652.505000003"/>
    <n v="26860652.505000003"/>
    <n v="26860652.505000003"/>
    <n v="26860652.505000003"/>
    <n v="27309746.225000001"/>
    <n v="27309746.225000001"/>
    <n v="27309746.225000001"/>
    <n v="27309746.225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695.150000002"/>
    <n v="26849743.93"/>
    <n v="27309746.225000001"/>
    <n v="0"/>
    <n v="0"/>
    <n v="0"/>
    <n v="25998617.879999999"/>
    <n v="26461554.629999999"/>
    <n v="26997996.07"/>
    <n v="2100749.71"/>
    <n v="0"/>
    <n v="0"/>
    <x v="8"/>
    <x v="1"/>
    <x v="1"/>
    <x v="1"/>
    <x v="8"/>
    <x v="12"/>
    <x v="0"/>
    <x v="9"/>
  </r>
  <r>
    <n v="31546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9"/>
  </r>
  <r>
    <n v="31551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9"/>
  </r>
  <r>
    <n v="3155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9"/>
  </r>
  <r>
    <n v="31553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9"/>
  </r>
  <r>
    <n v="31554"/>
    <x v="91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74057.879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n v="15495565.484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74057.879999999"/>
    <n v="15495565.484999999"/>
    <n v="15495565.484999999"/>
    <n v="0"/>
    <n v="0"/>
    <n v="0"/>
    <n v="15474057.880000001"/>
    <n v="15487293.33"/>
    <n v="15495565.49"/>
    <n v="1191966.58"/>
    <n v="0"/>
    <n v="0"/>
    <x v="8"/>
    <x v="1"/>
    <x v="1"/>
    <x v="1"/>
    <x v="8"/>
    <x v="12"/>
    <x v="0"/>
    <x v="9"/>
  </r>
  <r>
    <n v="316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3"/>
    <x v="1"/>
    <x v="10"/>
  </r>
  <r>
    <n v="31617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10"/>
  </r>
  <r>
    <n v="3163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1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3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34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9"/>
    <x v="3"/>
    <x v="1"/>
    <x v="10"/>
  </r>
  <r>
    <n v="31640"/>
    <x v="99"/>
    <n v="25748279.890000001"/>
    <n v="25738236"/>
    <n v="25536804.419999998"/>
    <n v="25517406.479999997"/>
    <n v="26029925.109999996"/>
    <n v="26044054.839999996"/>
    <n v="26411252.889999997"/>
    <n v="26457028.919999998"/>
    <n v="26457682.669999998"/>
    <n v="26487187.249999996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n v="26448498.7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448498.799999997"/>
    <n v="26448498.799999997"/>
    <n v="26448498.799999997"/>
    <n v="0"/>
    <n v="0"/>
    <n v="0"/>
    <n v="26136411.91"/>
    <n v="26448498.800000001"/>
    <n v="26448498.800000001"/>
    <n v="2034499.91"/>
    <n v="0"/>
    <n v="0"/>
    <x v="8"/>
    <x v="1"/>
    <x v="1"/>
    <x v="1"/>
    <x v="8"/>
    <x v="8"/>
    <x v="0"/>
    <x v="10"/>
  </r>
  <r>
    <n v="31641"/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9"/>
    <x v="1"/>
    <x v="10"/>
  </r>
  <r>
    <n v="31642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0"/>
    <x v="1"/>
    <x v="10"/>
  </r>
  <r>
    <n v="31643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1"/>
    <x v="1"/>
    <x v="10"/>
  </r>
  <r>
    <n v="31644"/>
    <x v="103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n v="586581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65811.79"/>
    <n v="5865811.79"/>
    <n v="5865811.79"/>
    <n v="0"/>
    <n v="0"/>
    <n v="0"/>
    <n v="5865811.79"/>
    <n v="5865811.79"/>
    <n v="5865811.79"/>
    <n v="451216.29"/>
    <n v="0"/>
    <n v="0"/>
    <x v="8"/>
    <x v="1"/>
    <x v="1"/>
    <x v="1"/>
    <x v="8"/>
    <x v="12"/>
    <x v="0"/>
    <x v="10"/>
  </r>
  <r>
    <n v="31645"/>
    <x v="104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n v="1694847.95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4847.9500000002"/>
    <n v="1694847.9500000002"/>
    <n v="1694847.9500000002"/>
    <n v="0"/>
    <n v="0"/>
    <n v="0"/>
    <n v="1694847.95"/>
    <n v="1694847.95"/>
    <n v="1694847.95"/>
    <n v="130372.92"/>
    <n v="0"/>
    <n v="0"/>
    <x v="8"/>
    <x v="1"/>
    <x v="1"/>
    <x v="1"/>
    <x v="8"/>
    <x v="12"/>
    <x v="0"/>
    <x v="10"/>
  </r>
  <r>
    <n v="31646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3"/>
    <x v="1"/>
    <x v="10"/>
  </r>
  <r>
    <n v="31647"/>
    <x v="106"/>
    <n v="1080501.8800000001"/>
    <n v="447611.99000000011"/>
    <n v="447611.99000000011"/>
    <n v="474118.12000000011"/>
    <n v="446303.02000000014"/>
    <n v="446303.02000000014"/>
    <n v="446303.02000000014"/>
    <n v="386676.69000000018"/>
    <n v="386676.69000000018"/>
    <n v="386676.69000000018"/>
    <n v="386676.69000000018"/>
    <n v="457714.89000000019"/>
    <n v="841207.83000000019"/>
    <n v="833959.86000000022"/>
    <n v="765494.25000000023"/>
    <n v="765494.25000000023"/>
    <n v="765494.25000000023"/>
    <n v="765494.25000000023"/>
    <n v="765494.25000000023"/>
    <n v="765494.25000000023"/>
    <n v="765494.25000000023"/>
    <n v="765494.25000000023"/>
    <n v="765494.25000000023"/>
    <n v="765494.25000000023"/>
    <n v="765494.25000000023"/>
    <n v="765494.25000000023"/>
    <n v="751617.70000000019"/>
    <n v="736079.29000000015"/>
    <n v="727902.93000000017"/>
    <n v="727902.93000000017"/>
    <n v="727902.93000000017"/>
    <n v="727902.93000000017"/>
    <n v="727902.93000000017"/>
    <n v="727902.93000000017"/>
    <n v="727902.93000000017"/>
    <n v="727902.93000000017"/>
    <n v="727902.930000000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1207.83000000019"/>
    <n v="765494.25000000023"/>
    <n v="727902.93000000017"/>
    <n v="0"/>
    <n v="0"/>
    <n v="0"/>
    <n v="510337.12"/>
    <n v="776584.96"/>
    <n v="736139.37"/>
    <n v="55992.53"/>
    <n v="0"/>
    <n v="0"/>
    <x v="9"/>
    <x v="1"/>
    <x v="1"/>
    <x v="1"/>
    <x v="10"/>
    <x v="17"/>
    <x v="0"/>
    <x v="10"/>
  </r>
  <r>
    <n v="3165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4"/>
    <x v="1"/>
    <x v="10"/>
  </r>
  <r>
    <n v="31652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5"/>
    <x v="1"/>
    <x v="10"/>
  </r>
  <r>
    <n v="31653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8"/>
    <x v="1"/>
    <x v="1"/>
    <x v="1"/>
    <x v="8"/>
    <x v="16"/>
    <x v="1"/>
    <x v="10"/>
  </r>
  <r>
    <n v="31654"/>
    <x v="110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n v="68793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7934.36"/>
    <n v="687934.36"/>
    <n v="687934.36"/>
    <n v="0"/>
    <n v="0"/>
    <n v="0"/>
    <n v="687934.36"/>
    <n v="687934.36"/>
    <n v="687934.36"/>
    <n v="52918.03"/>
    <n v="0"/>
    <n v="0"/>
    <x v="8"/>
    <x v="1"/>
    <x v="1"/>
    <x v="1"/>
    <x v="8"/>
    <x v="12"/>
    <x v="0"/>
    <x v="10"/>
  </r>
  <r>
    <n v="31700"/>
    <x v="111"/>
    <n v="30036948.829999998"/>
    <n v="30036948.829999998"/>
    <n v="30036948.829999998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n v="5602918.47999999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02918.4799999967"/>
    <n v="5602918.4799999967"/>
    <n v="5602918.4799999967"/>
    <n v="0"/>
    <n v="0"/>
    <n v="0"/>
    <n v="11241540.869999999"/>
    <n v="5602918.4800000004"/>
    <n v="5602918.4800000004"/>
    <n v="430993.73"/>
    <n v="0"/>
    <n v="0"/>
    <x v="6"/>
    <x v="1"/>
    <x v="1"/>
    <x v="6"/>
    <x v="6"/>
    <x v="6"/>
    <x v="0"/>
    <x v="11"/>
  </r>
  <r>
    <n v="34028"/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12"/>
  </r>
  <r>
    <n v="34030"/>
    <x v="113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n v="159289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2891.05"/>
    <n v="1592891.05"/>
    <n v="1592891.05"/>
    <n v="0"/>
    <n v="0"/>
    <n v="0"/>
    <n v="1592891.05"/>
    <n v="1592891.05"/>
    <n v="1592891.05"/>
    <n v="122530.08"/>
    <n v="0"/>
    <n v="0"/>
    <x v="7"/>
    <x v="1"/>
    <x v="1"/>
    <x v="7"/>
    <x v="7"/>
    <x v="7"/>
    <x v="0"/>
    <x v="12"/>
  </r>
  <r>
    <n v="34042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7"/>
    <x v="1"/>
    <x v="1"/>
    <x v="7"/>
    <x v="7"/>
    <x v="7"/>
    <x v="1"/>
    <x v="12"/>
  </r>
  <r>
    <n v="34081"/>
    <x v="115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n v="18197341.46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97341.469999999"/>
    <n v="18197341.469999999"/>
    <n v="18197341.469999999"/>
    <n v="0"/>
    <n v="0"/>
    <n v="0"/>
    <n v="18197341.469999999"/>
    <n v="18197341.469999999"/>
    <n v="18197341.469999999"/>
    <n v="1399795.5"/>
    <n v="0"/>
    <n v="0"/>
    <x v="7"/>
    <x v="1"/>
    <x v="1"/>
    <x v="7"/>
    <x v="7"/>
    <x v="7"/>
    <x v="0"/>
    <x v="12"/>
  </r>
  <r>
    <n v="34099"/>
    <x v="116"/>
    <n v="135334931.13999999"/>
    <n v="135334931.13999999"/>
    <n v="135334931.13999999"/>
    <n v="132548720.51999998"/>
    <n v="132548720.51999998"/>
    <n v="132548720.51999998"/>
    <n v="132548720.51999998"/>
    <n v="132548720.51999998"/>
    <n v="132548720.51999998"/>
    <n v="132548720.51999998"/>
    <n v="132548720.51999998"/>
    <n v="132548720.51999998"/>
    <n v="167469727.13999999"/>
    <n v="167469727.13999999"/>
    <n v="167469727.13999999"/>
    <n v="167469727.13999999"/>
    <n v="167469727.13999999"/>
    <n v="167469727.13999999"/>
    <n v="167469727.13999999"/>
    <n v="167469727.13999999"/>
    <n v="167469727.13999999"/>
    <n v="167469727.13999999"/>
    <n v="167469727.13999999"/>
    <n v="167469727.13999999"/>
    <n v="174163367.94"/>
    <n v="174163367.94"/>
    <n v="174163367.94"/>
    <n v="174163367.94"/>
    <n v="174163367.94"/>
    <n v="174163367.94"/>
    <n v="174163367.94"/>
    <n v="174163367.94"/>
    <n v="174163367.94"/>
    <n v="174163367.94"/>
    <n v="174163367.94"/>
    <n v="174163367.94"/>
    <n v="189525494.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7469727.13999999"/>
    <n v="174163367.94"/>
    <n v="189525494.19999999"/>
    <n v="0"/>
    <n v="0"/>
    <n v="0"/>
    <n v="135877923.47999999"/>
    <n v="167984622.59"/>
    <n v="175345069.96000001"/>
    <n v="14578884.17"/>
    <n v="0"/>
    <n v="0"/>
    <x v="7"/>
    <x v="1"/>
    <x v="1"/>
    <x v="7"/>
    <x v="7"/>
    <x v="7"/>
    <x v="0"/>
    <x v="12"/>
  </r>
  <r>
    <n v="34120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3"/>
  </r>
  <r>
    <n v="34128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3"/>
  </r>
  <r>
    <n v="34130"/>
    <x v="119"/>
    <n v="89131706.439999983"/>
    <n v="99259949.309999987"/>
    <n v="99251169.929999992"/>
    <n v="99381122.679999992"/>
    <n v="99430153.390000001"/>
    <n v="99399295.379999995"/>
    <n v="99478054.209999993"/>
    <n v="99981075.50999999"/>
    <n v="99761817.169999987"/>
    <n v="100078924.41999999"/>
    <n v="100107331.08999999"/>
    <n v="100174657.27"/>
    <n v="104796034.44999999"/>
    <n v="104796034.44999999"/>
    <n v="104796034.44999999"/>
    <n v="104796034.44999999"/>
    <n v="104796034.44999999"/>
    <n v="111596243.52"/>
    <n v="111945076.31999999"/>
    <n v="112218787.5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n v="112232113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796034.44999999"/>
    <n v="112232113.92"/>
    <n v="112232113.92"/>
    <n v="0"/>
    <n v="0"/>
    <n v="0"/>
    <n v="99248560.870000005"/>
    <n v="109300065.31999999"/>
    <n v="112232113.92"/>
    <n v="8633239.5299999993"/>
    <n v="0"/>
    <n v="0"/>
    <x v="10"/>
    <x v="1"/>
    <x v="1"/>
    <x v="1"/>
    <x v="9"/>
    <x v="19"/>
    <x v="0"/>
    <x v="13"/>
  </r>
  <r>
    <n v="34131"/>
    <x v="120"/>
    <n v="21358587.48"/>
    <n v="21500819.93"/>
    <n v="21367394.370000001"/>
    <n v="21467463.260000002"/>
    <n v="21390998.460000005"/>
    <n v="21300018.460000005"/>
    <n v="21251285.230000004"/>
    <n v="21251285.230000004"/>
    <n v="21251285.230000004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n v="21253120.77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53120.770000003"/>
    <n v="21253120.770000003"/>
    <n v="21253120.770000003"/>
    <n v="0"/>
    <n v="0"/>
    <n v="0"/>
    <n v="21319355.440000001"/>
    <n v="21253120.77"/>
    <n v="21253120.77"/>
    <n v="1634855.44"/>
    <n v="0"/>
    <n v="0"/>
    <x v="10"/>
    <x v="1"/>
    <x v="1"/>
    <x v="1"/>
    <x v="9"/>
    <x v="20"/>
    <x v="0"/>
    <x v="13"/>
  </r>
  <r>
    <n v="34132"/>
    <x v="121"/>
    <n v="26971966.289999999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n v="27131136.16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131136.169999998"/>
    <n v="27131136.169999998"/>
    <n v="27131136.169999998"/>
    <n v="0"/>
    <n v="0"/>
    <n v="0"/>
    <n v="27118892.329999998"/>
    <n v="27131136.170000002"/>
    <n v="27131136.170000002"/>
    <n v="2087010.47"/>
    <n v="0"/>
    <n v="0"/>
    <x v="10"/>
    <x v="1"/>
    <x v="1"/>
    <x v="1"/>
    <x v="9"/>
    <x v="21"/>
    <x v="0"/>
    <x v="13"/>
  </r>
  <r>
    <n v="34133"/>
    <x v="122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n v="65634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6349.29"/>
    <n v="656349.29"/>
    <n v="656349.29"/>
    <n v="0"/>
    <n v="0"/>
    <n v="0"/>
    <n v="656349.29"/>
    <n v="656349.29"/>
    <n v="656349.29"/>
    <n v="50488.41"/>
    <n v="0"/>
    <n v="0"/>
    <x v="10"/>
    <x v="1"/>
    <x v="1"/>
    <x v="1"/>
    <x v="9"/>
    <x v="22"/>
    <x v="0"/>
    <x v="13"/>
  </r>
  <r>
    <n v="34134"/>
    <x v="123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n v="24233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2333.96"/>
    <n v="242333.96"/>
    <n v="242333.96"/>
    <n v="0"/>
    <n v="0"/>
    <n v="0"/>
    <n v="242333.96"/>
    <n v="242333.96"/>
    <n v="242333.96"/>
    <n v="18641.07"/>
    <n v="0"/>
    <n v="0"/>
    <x v="10"/>
    <x v="1"/>
    <x v="1"/>
    <x v="1"/>
    <x v="9"/>
    <x v="23"/>
    <x v="0"/>
    <x v="13"/>
  </r>
  <r>
    <n v="34135"/>
    <x v="124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n v="79311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3114.26"/>
    <n v="793114.26"/>
    <n v="793114.26"/>
    <n v="0"/>
    <n v="0"/>
    <n v="0"/>
    <n v="793114.26"/>
    <n v="793114.26"/>
    <n v="793114.26"/>
    <n v="61008.79"/>
    <n v="0"/>
    <n v="0"/>
    <x v="10"/>
    <x v="1"/>
    <x v="1"/>
    <x v="1"/>
    <x v="9"/>
    <x v="24"/>
    <x v="0"/>
    <x v="13"/>
  </r>
  <r>
    <n v="34136"/>
    <x v="125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n v="265623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56231.54"/>
    <n v="2656231.54"/>
    <n v="2656231.54"/>
    <n v="0"/>
    <n v="0"/>
    <n v="0"/>
    <n v="2656231.54"/>
    <n v="2656231.54"/>
    <n v="2656231.54"/>
    <n v="204325.5"/>
    <n v="0"/>
    <n v="0"/>
    <x v="10"/>
    <x v="1"/>
    <x v="1"/>
    <x v="1"/>
    <x v="9"/>
    <x v="25"/>
    <x v="0"/>
    <x v="13"/>
  </r>
  <r>
    <n v="34141"/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3"/>
  </r>
  <r>
    <n v="34142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3"/>
  </r>
  <r>
    <n v="34143"/>
    <x v="12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n v="229054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90548.98"/>
    <n v="2290548.98"/>
    <n v="2290548.98"/>
    <n v="0"/>
    <n v="0"/>
    <n v="0"/>
    <n v="2290548.98"/>
    <n v="2290548.98"/>
    <n v="2290548.98"/>
    <n v="176196.08"/>
    <n v="0"/>
    <n v="0"/>
    <x v="10"/>
    <x v="1"/>
    <x v="1"/>
    <x v="1"/>
    <x v="8"/>
    <x v="26"/>
    <x v="0"/>
    <x v="13"/>
  </r>
  <r>
    <n v="34144"/>
    <x v="129"/>
    <n v="3311083.09"/>
    <n v="3311083.09"/>
    <n v="3311083.09"/>
    <n v="3311083.09"/>
    <n v="3311083.09"/>
    <n v="3311083.09"/>
    <n v="3311083.09"/>
    <n v="3311083.09"/>
    <n v="3311083.09"/>
    <n v="3311083.09"/>
    <n v="3311083.09"/>
    <n v="3311083.09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n v="333588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5882.55"/>
    <n v="3335882.55"/>
    <n v="3335882.55"/>
    <n v="0"/>
    <n v="0"/>
    <n v="0"/>
    <n v="3312990.74"/>
    <n v="3335882.55"/>
    <n v="3335882.55"/>
    <n v="256606.35"/>
    <n v="0"/>
    <n v="0"/>
    <x v="10"/>
    <x v="1"/>
    <x v="1"/>
    <x v="1"/>
    <x v="8"/>
    <x v="27"/>
    <x v="0"/>
    <x v="13"/>
  </r>
  <r>
    <n v="34145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28"/>
    <x v="0"/>
    <x v="13"/>
  </r>
  <r>
    <n v="34146"/>
    <x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29"/>
    <x v="0"/>
    <x v="13"/>
  </r>
  <r>
    <n v="34180"/>
    <x v="132"/>
    <n v="192625711.25000003"/>
    <n v="192571711.25000003"/>
    <n v="192341454.25000003"/>
    <n v="192591505.62000003"/>
    <n v="192592961.06000003"/>
    <n v="192606790.91000003"/>
    <n v="192609913.56000003"/>
    <n v="192757739.90000004"/>
    <n v="192761989.90000004"/>
    <n v="192758589.41000003"/>
    <n v="192897054.37000003"/>
    <n v="192908453.03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n v="193028877.69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028877.69000003"/>
    <n v="193028877.69000003"/>
    <n v="193028877.69000003"/>
    <n v="0"/>
    <n v="0"/>
    <n v="0"/>
    <n v="192696365.55000001"/>
    <n v="193028877.69"/>
    <n v="193028877.69"/>
    <n v="14848375.210000001"/>
    <n v="0"/>
    <n v="0"/>
    <x v="10"/>
    <x v="1"/>
    <x v="1"/>
    <x v="1"/>
    <x v="13"/>
    <x v="30"/>
    <x v="0"/>
    <x v="13"/>
  </r>
  <r>
    <n v="34181"/>
    <x v="133"/>
    <n v="53764218.080000013"/>
    <n v="53101322.220000014"/>
    <n v="53101322.220000014"/>
    <n v="53101322.220000014"/>
    <n v="53110910.790000014"/>
    <n v="53110910.790000014"/>
    <n v="53047439.610000014"/>
    <n v="53047915.230000012"/>
    <n v="53047915.230000012"/>
    <n v="53047915.230000012"/>
    <n v="53079057.110000014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n v="53101275.780000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101275.780000016"/>
    <n v="53101275.780000016"/>
    <n v="53101275.780000016"/>
    <n v="0"/>
    <n v="0"/>
    <n v="0"/>
    <n v="53135600.020000003"/>
    <n v="53101275.780000001"/>
    <n v="53101275.780000001"/>
    <n v="4084713.52"/>
    <n v="0"/>
    <n v="0"/>
    <x v="10"/>
    <x v="1"/>
    <x v="1"/>
    <x v="1"/>
    <x v="13"/>
    <x v="31"/>
    <x v="0"/>
    <x v="13"/>
  </r>
  <r>
    <n v="34182"/>
    <x v="134"/>
    <n v="2346538.2699999996"/>
    <n v="2346538.2699999996"/>
    <n v="2346538.2699999996"/>
    <n v="2346538.2699999996"/>
    <n v="2346538.2699999996"/>
    <n v="2341292.7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n v="2342155.28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2155.2899999996"/>
    <n v="2342155.2899999996"/>
    <n v="2342155.2899999996"/>
    <n v="0"/>
    <n v="0"/>
    <n v="0"/>
    <n v="2343774.71"/>
    <n v="2342155.29"/>
    <n v="2342155.29"/>
    <n v="180165.79"/>
    <n v="0"/>
    <n v="0"/>
    <x v="10"/>
    <x v="1"/>
    <x v="1"/>
    <x v="1"/>
    <x v="13"/>
    <x v="32"/>
    <x v="0"/>
    <x v="13"/>
  </r>
  <r>
    <n v="34183"/>
    <x v="135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n v="10708676.69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08676.690000001"/>
    <n v="10708676.690000001"/>
    <n v="10708676.690000001"/>
    <n v="0"/>
    <n v="0"/>
    <n v="0"/>
    <n v="10708676.689999999"/>
    <n v="10708676.689999999"/>
    <n v="10708676.689999999"/>
    <n v="823744.36"/>
    <n v="0"/>
    <n v="0"/>
    <x v="10"/>
    <x v="1"/>
    <x v="1"/>
    <x v="1"/>
    <x v="13"/>
    <x v="33"/>
    <x v="0"/>
    <x v="13"/>
  </r>
  <r>
    <n v="34184"/>
    <x v="136"/>
    <n v="5818840.9100000001"/>
    <n v="5818840.9100000001"/>
    <n v="5818840.9100000001"/>
    <n v="5818840.9100000001"/>
    <n v="5818840.9100000001"/>
    <n v="5818840.9100000001"/>
    <n v="5818840.9100000001"/>
    <n v="5818840.9100000001"/>
    <n v="5818840.9100000001"/>
    <n v="5818840.9100000001"/>
    <n v="5818840.9100000001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n v="5812062.14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12062.1499999994"/>
    <n v="5812062.1499999994"/>
    <n v="5812062.1499999994"/>
    <n v="0"/>
    <n v="0"/>
    <n v="0"/>
    <n v="5817798.0199999996"/>
    <n v="5812062.1500000004"/>
    <n v="5812062.1500000004"/>
    <n v="447081.7"/>
    <n v="0"/>
    <n v="0"/>
    <x v="10"/>
    <x v="1"/>
    <x v="1"/>
    <x v="1"/>
    <x v="13"/>
    <x v="34"/>
    <x v="0"/>
    <x v="13"/>
  </r>
  <r>
    <n v="34185"/>
    <x v="137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n v="5746580.11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46580.1100000003"/>
    <n v="5746580.1100000003"/>
    <n v="5746580.1100000003"/>
    <n v="0"/>
    <n v="0"/>
    <n v="0"/>
    <n v="5746580.1100000003"/>
    <n v="5746580.1100000003"/>
    <n v="5746580.1100000003"/>
    <n v="442044.62"/>
    <n v="0"/>
    <n v="0"/>
    <x v="10"/>
    <x v="1"/>
    <x v="1"/>
    <x v="1"/>
    <x v="13"/>
    <x v="35"/>
    <x v="0"/>
    <x v="13"/>
  </r>
  <r>
    <n v="34186"/>
    <x v="138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3374554.050000001"/>
    <n v="14235294.760000002"/>
    <n v="14321368.830000002"/>
    <n v="14407442.9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74554.050000001"/>
    <n v="13374554.050000001"/>
    <n v="14407442.900000002"/>
    <n v="0"/>
    <n v="0"/>
    <n v="0"/>
    <n v="13374554.050000001"/>
    <n v="13374554.050000001"/>
    <n v="13593049.77"/>
    <n v="1108264.8400000001"/>
    <n v="0"/>
    <n v="0"/>
    <x v="10"/>
    <x v="1"/>
    <x v="1"/>
    <x v="1"/>
    <x v="13"/>
    <x v="36"/>
    <x v="0"/>
    <x v="13"/>
  </r>
  <r>
    <n v="34198"/>
    <x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4"/>
    <x v="37"/>
    <x v="0"/>
    <x v="13"/>
  </r>
  <r>
    <n v="34199"/>
    <x v="140"/>
    <n v="368656471.17999995"/>
    <n v="369006977.03999996"/>
    <n v="369040224.33999997"/>
    <n v="369729579.78999996"/>
    <n v="369787006.91999996"/>
    <n v="369983953.64999998"/>
    <n v="370082836.62"/>
    <n v="370206406.47000003"/>
    <n v="370034206.96000004"/>
    <n v="370037717.23000002"/>
    <n v="370056327.79000002"/>
    <n v="369982895.26000005"/>
    <n v="450039902.33000004"/>
    <n v="450149663.94000006"/>
    <n v="450149813.71000004"/>
    <n v="450785471.25000006"/>
    <n v="450940250.55000007"/>
    <n v="450940250.55000007"/>
    <n v="450940250.55000007"/>
    <n v="450940250.55000007"/>
    <n v="450940250.55000007"/>
    <n v="450940250.55000007"/>
    <n v="470215901.08000004"/>
    <n v="470688900.08000004"/>
    <n v="470718920.08000004"/>
    <n v="470718920.08000004"/>
    <n v="470718920.08000004"/>
    <n v="470718920.08000004"/>
    <n v="470718920.08000004"/>
    <n v="470718920.08000004"/>
    <n v="470718920.08000004"/>
    <n v="470718920.08000004"/>
    <n v="470718920.08000004"/>
    <n v="470718920.08000004"/>
    <n v="470718920.08000004"/>
    <n v="470718920.08000004"/>
    <n v="470718920.08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0039902.33000004"/>
    <n v="470718920.08000004"/>
    <n v="470718920.08000004"/>
    <n v="0"/>
    <n v="0"/>
    <n v="0"/>
    <n v="375895731.19999999"/>
    <n v="455260775.06"/>
    <n v="470718920.07999998"/>
    <n v="36209147.700000003"/>
    <n v="0"/>
    <n v="0"/>
    <x v="10"/>
    <x v="1"/>
    <x v="1"/>
    <x v="1"/>
    <x v="15"/>
    <x v="38"/>
    <x v="0"/>
    <x v="13"/>
  </r>
  <r>
    <n v="34220"/>
    <x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19715.479999997"/>
    <n v="51261975.469999999"/>
    <n v="51291891.969999999"/>
    <n v="52307118.670000002"/>
    <n v="52317498.170000002"/>
    <n v="52320927.670000002"/>
    <n v="52323807.170000002"/>
    <n v="53056686.670000002"/>
    <n v="53790116.17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3790116.170000002"/>
    <n v="0"/>
    <n v="0"/>
    <n v="0"/>
    <n v="0"/>
    <n v="0"/>
    <n v="36099210.57"/>
    <n v="4137701.24"/>
    <n v="0"/>
    <n v="0"/>
    <x v="10"/>
    <x v="1"/>
    <x v="1"/>
    <x v="1"/>
    <x v="11"/>
    <x v="18"/>
    <x v="0"/>
    <x v="14"/>
  </r>
  <r>
    <n v="34228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4"/>
  </r>
  <r>
    <n v="34230"/>
    <x v="143"/>
    <n v="24408399.300000004"/>
    <n v="24411114.300000004"/>
    <n v="24409819.460000005"/>
    <n v="24409819.460000005"/>
    <n v="24409819.460000005"/>
    <n v="24409819.460000005"/>
    <n v="24448624.220000006"/>
    <n v="24448624.220000006"/>
    <n v="24448624.220000006"/>
    <n v="24448624.220000006"/>
    <n v="24429833.570000008"/>
    <n v="24429833.570000008"/>
    <n v="24416151.070000008"/>
    <n v="26053560.315000009"/>
    <n v="27517939.005000006"/>
    <n v="36748840.075000003"/>
    <n v="37475638.550000004"/>
    <n v="39291966.895000003"/>
    <n v="40249122.500000007"/>
    <n v="40397483.595000006"/>
    <n v="40545844.690000005"/>
    <n v="40854205.785000004"/>
    <n v="41003366.880000003"/>
    <n v="41157327.975000001"/>
    <n v="41315289.07"/>
    <n v="42576563.305"/>
    <n v="43072996.935000002"/>
    <n v="44080780.700000003"/>
    <n v="44660547.664999999"/>
    <n v="45040314.629999995"/>
    <n v="45420081.594999991"/>
    <n v="45799848.559999987"/>
    <n v="46179615.524999984"/>
    <n v="46774382.484999985"/>
    <n v="47175816.114999987"/>
    <n v="47577249.74499999"/>
    <n v="48493233.374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16151.070000008"/>
    <n v="41315289.07"/>
    <n v="48493233.374999993"/>
    <n v="0"/>
    <n v="0"/>
    <n v="0"/>
    <n v="24425315.890000001"/>
    <n v="36694364.340000004"/>
    <n v="45243593.82"/>
    <n v="3730248.72"/>
    <n v="0"/>
    <n v="0"/>
    <x v="10"/>
    <x v="1"/>
    <x v="1"/>
    <x v="1"/>
    <x v="9"/>
    <x v="19"/>
    <x v="0"/>
    <x v="14"/>
  </r>
  <r>
    <n v="34231"/>
    <x v="144"/>
    <n v="80799778.389999986"/>
    <n v="82122916.979999974"/>
    <n v="81950295.019999966"/>
    <n v="81922141.879999965"/>
    <n v="82862453.429999977"/>
    <n v="82886218.639999971"/>
    <n v="82517605.529999971"/>
    <n v="82787743.159999982"/>
    <n v="82722584.409999982"/>
    <n v="82404497.869999975"/>
    <n v="82404497.869999975"/>
    <n v="82404497.869999975"/>
    <n v="82756183.969999969"/>
    <n v="83162168.014999971"/>
    <n v="84475716.004999965"/>
    <n v="85317065.734999955"/>
    <n v="85639246.139999956"/>
    <n v="89487957.044999957"/>
    <n v="89544336.539999947"/>
    <n v="89623051.769999951"/>
    <n v="89647100.999999955"/>
    <n v="90537342.509999961"/>
    <n v="90560973.739999965"/>
    <n v="90599004.969999969"/>
    <n v="90649036.199999973"/>
    <n v="91317539.579999968"/>
    <n v="91317539.579999968"/>
    <n v="95829416.819999963"/>
    <n v="96103556.419999957"/>
    <n v="97800194.819999963"/>
    <n v="99434503.349999964"/>
    <n v="100184567.96999997"/>
    <n v="100377212.58999997"/>
    <n v="101112279.20999998"/>
    <n v="101132279.20999998"/>
    <n v="101152279.20999998"/>
    <n v="104668159.13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756183.969999969"/>
    <n v="90649036.199999973"/>
    <n v="104668159.13999997"/>
    <n v="0"/>
    <n v="0"/>
    <n v="0"/>
    <n v="82349339.620000005"/>
    <n v="87846091.049999997"/>
    <n v="97775274.159999996"/>
    <n v="8051396.8600000003"/>
    <n v="0"/>
    <n v="0"/>
    <x v="10"/>
    <x v="1"/>
    <x v="1"/>
    <x v="1"/>
    <x v="9"/>
    <x v="20"/>
    <x v="0"/>
    <x v="14"/>
  </r>
  <r>
    <n v="34232"/>
    <x v="145"/>
    <n v="105352683.11999997"/>
    <n v="105609187.88999997"/>
    <n v="105609187.88999997"/>
    <n v="105609187.88999997"/>
    <n v="105609413.03999998"/>
    <n v="105603314.86999997"/>
    <n v="105603314.86999997"/>
    <n v="105595316.17999998"/>
    <n v="106262926.54999998"/>
    <n v="106262926.54999998"/>
    <n v="106300819.69999999"/>
    <n v="106332778.90999998"/>
    <n v="106332778.90999998"/>
    <n v="106728299.39499998"/>
    <n v="107532910.62499999"/>
    <n v="110774759.74499999"/>
    <n v="111009633.88499999"/>
    <n v="130739479.80999999"/>
    <n v="135097325.435"/>
    <n v="136129130.17500001"/>
    <n v="136801849.655"/>
    <n v="142171263.72"/>
    <n v="142265730.34999999"/>
    <n v="142362490.97999999"/>
    <n v="142690124.315"/>
    <n v="142692111.91499999"/>
    <n v="142799200.315"/>
    <n v="143007212.315"/>
    <n v="143009113.51499999"/>
    <n v="143011014.71499997"/>
    <n v="143018515.91499996"/>
    <n v="144978515.91499996"/>
    <n v="145258515.91499996"/>
    <n v="145738515.91499996"/>
    <n v="146018515.91499996"/>
    <n v="146018515.91499996"/>
    <n v="147478515.914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332778.90999998"/>
    <n v="142690124.315"/>
    <n v="147478515.91499996"/>
    <n v="0"/>
    <n v="0"/>
    <n v="0"/>
    <n v="105852602.8"/>
    <n v="126971982.84999999"/>
    <n v="144286029.88"/>
    <n v="11344501.220000001"/>
    <n v="0"/>
    <n v="0"/>
    <x v="10"/>
    <x v="1"/>
    <x v="1"/>
    <x v="1"/>
    <x v="9"/>
    <x v="21"/>
    <x v="0"/>
    <x v="14"/>
  </r>
  <r>
    <n v="34233"/>
    <x v="146"/>
    <n v="3502140.4299999997"/>
    <n v="3504877.15"/>
    <n v="3504877.15"/>
    <n v="3504877.15"/>
    <n v="3504877.15"/>
    <n v="3504877.15"/>
    <n v="3504877.15"/>
    <n v="3504877.15"/>
    <n v="3504877.15"/>
    <n v="3504877.15"/>
    <n v="3504877.15"/>
    <n v="3504877.15"/>
    <n v="3504877.15"/>
    <n v="3506677.15"/>
    <n v="3508477.15"/>
    <n v="3536264.32"/>
    <n v="3539864.32"/>
    <n v="4633859.629999999"/>
    <n v="4641226.294999999"/>
    <n v="4649192.959999999"/>
    <n v="4657159.6249999991"/>
    <n v="4665126.2899999991"/>
    <n v="4673692.9549999991"/>
    <n v="4685859.6199999992"/>
    <n v="4701026.2849999992"/>
    <n v="4701026.2849999992"/>
    <n v="4701026.2849999992"/>
    <n v="4701026.2849999992"/>
    <n v="4701026.2849999992"/>
    <n v="4701026.2849999992"/>
    <n v="4701026.2849999992"/>
    <n v="4701026.2849999992"/>
    <n v="4701026.2849999992"/>
    <n v="4701026.2849999992"/>
    <n v="4701026.2849999992"/>
    <n v="4701026.2849999992"/>
    <n v="4701026.284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4877.15"/>
    <n v="4701026.2849999992"/>
    <n v="4701026.2849999992"/>
    <n v="0"/>
    <n v="0"/>
    <n v="0"/>
    <n v="3504666.63"/>
    <n v="4223331.0599999996"/>
    <n v="4701026.29"/>
    <n v="361617.41"/>
    <n v="0"/>
    <n v="0"/>
    <x v="10"/>
    <x v="1"/>
    <x v="1"/>
    <x v="1"/>
    <x v="9"/>
    <x v="22"/>
    <x v="0"/>
    <x v="14"/>
  </r>
  <r>
    <n v="34234"/>
    <x v="147"/>
    <n v="3362086.76"/>
    <n v="3362086.76"/>
    <n v="3362086.76"/>
    <n v="3362086.76"/>
    <n v="3362086.76"/>
    <n v="3362086.76"/>
    <n v="3362086.76"/>
    <n v="3362086.76"/>
    <n v="3362086.76"/>
    <n v="3362086.76"/>
    <n v="3362086.76"/>
    <n v="3362086.76"/>
    <n v="3362082.59"/>
    <n v="3362082.59"/>
    <n v="3362082.59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n v="3384097.55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62082.59"/>
    <n v="3384097.5599999996"/>
    <n v="3384097.5599999996"/>
    <n v="0"/>
    <n v="0"/>
    <n v="0"/>
    <n v="3362086.44"/>
    <n v="3379017.18"/>
    <n v="3384097.56"/>
    <n v="260315.2"/>
    <n v="0"/>
    <n v="0"/>
    <x v="10"/>
    <x v="1"/>
    <x v="1"/>
    <x v="1"/>
    <x v="9"/>
    <x v="23"/>
    <x v="0"/>
    <x v="14"/>
  </r>
  <r>
    <n v="34235"/>
    <x v="148"/>
    <n v="2046084.66"/>
    <n v="2046084.66"/>
    <n v="2046084.66"/>
    <n v="2046084.66"/>
    <n v="2046084.66"/>
    <n v="2046084.66"/>
    <n v="2046084.66"/>
    <n v="2046084.66"/>
    <n v="2046084.66"/>
    <n v="2046084.66"/>
    <n v="2046084.66"/>
    <n v="2046084.66"/>
    <n v="2046084.66"/>
    <n v="2192122.96"/>
    <n v="2192122.96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n v="2224655.694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46084.66"/>
    <n v="2224655.6949999998"/>
    <n v="2224655.6949999998"/>
    <n v="0"/>
    <n v="0"/>
    <n v="0"/>
    <n v="2046084.66"/>
    <n v="2205914.4300000002"/>
    <n v="2224655.7000000002"/>
    <n v="171127.36"/>
    <n v="0"/>
    <n v="0"/>
    <x v="10"/>
    <x v="1"/>
    <x v="1"/>
    <x v="1"/>
    <x v="9"/>
    <x v="24"/>
    <x v="0"/>
    <x v="14"/>
  </r>
  <r>
    <n v="34236"/>
    <x v="149"/>
    <n v="1537279.06"/>
    <n v="1537279.06"/>
    <n v="1537279.06"/>
    <n v="1537279.06"/>
    <n v="1537279.06"/>
    <n v="1537279.06"/>
    <n v="1537279.06"/>
    <n v="1537279.06"/>
    <n v="1537279.06"/>
    <n v="1537279.06"/>
    <n v="1537279.06"/>
    <n v="1537279.06"/>
    <n v="1537279.06"/>
    <n v="1537279.06"/>
    <n v="1537279.06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n v="156289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7279.06"/>
    <n v="1562890.97"/>
    <n v="1562890.97"/>
    <n v="0"/>
    <n v="0"/>
    <n v="0"/>
    <n v="1537279.06"/>
    <n v="1556980.53"/>
    <n v="1562890.97"/>
    <n v="120222.38"/>
    <n v="0"/>
    <n v="0"/>
    <x v="10"/>
    <x v="1"/>
    <x v="1"/>
    <x v="1"/>
    <x v="9"/>
    <x v="25"/>
    <x v="0"/>
    <x v="14"/>
  </r>
  <r>
    <n v="34241"/>
    <x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4"/>
  </r>
  <r>
    <n v="34242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4"/>
  </r>
  <r>
    <n v="34243"/>
    <x v="152"/>
    <n v="3108433.17"/>
    <n v="3108433.17"/>
    <n v="3108433.17"/>
    <n v="3108433.17"/>
    <n v="3108433.17"/>
    <n v="3108433.17"/>
    <n v="3108433.17"/>
    <n v="3108433.17"/>
    <n v="3108433.17"/>
    <n v="3099379.54"/>
    <n v="3099379.54"/>
    <n v="3099379.54"/>
    <n v="3099379.54"/>
    <n v="3118129.54"/>
    <n v="3136879.54"/>
    <n v="3155629.54"/>
    <n v="3174379.54"/>
    <n v="3447078.7149999999"/>
    <n v="3465828.7149999999"/>
    <n v="3484578.7149999999"/>
    <n v="3503328.7149999999"/>
    <n v="3522078.7149999999"/>
    <n v="3540828.7149999999"/>
    <n v="3559578.7149999999"/>
    <n v="3578328.7149999999"/>
    <n v="3578328.7149999999"/>
    <n v="3578328.7149999999"/>
    <n v="3578328.7149999999"/>
    <n v="3578328.7149999999"/>
    <n v="3578328.7149999999"/>
    <n v="3601002.3499999996"/>
    <n v="3601002.3499999996"/>
    <n v="3601002.3499999996"/>
    <n v="3601002.3499999996"/>
    <n v="3601002.3499999996"/>
    <n v="3601002.3499999996"/>
    <n v="3601002.34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99379.54"/>
    <n v="3578328.7149999999"/>
    <n v="3601002.3499999996"/>
    <n v="0"/>
    <n v="0"/>
    <n v="0"/>
    <n v="3105647.44"/>
    <n v="3368155.96"/>
    <n v="3590537.6"/>
    <n v="277000.18"/>
    <n v="0"/>
    <n v="0"/>
    <x v="10"/>
    <x v="1"/>
    <x v="1"/>
    <x v="1"/>
    <x v="8"/>
    <x v="26"/>
    <x v="0"/>
    <x v="14"/>
  </r>
  <r>
    <n v="34244"/>
    <x v="153"/>
    <n v="2353181.4700000002"/>
    <n v="2353181.4700000002"/>
    <n v="2353181.4700000002"/>
    <n v="2353181.4700000002"/>
    <n v="2353181.4700000002"/>
    <n v="2353181.4700000002"/>
    <n v="2353181.4700000002"/>
    <n v="2353181.4700000002"/>
    <n v="2353181.4700000002"/>
    <n v="2353181.4700000002"/>
    <n v="2353181.4700000002"/>
    <n v="2353181.4700000002"/>
    <n v="2345111.5"/>
    <n v="3575989.0300000003"/>
    <n v="3579769.0300000003"/>
    <n v="3611861.3250000007"/>
    <n v="3619421.3250000007"/>
    <n v="3628241.3250000007"/>
    <n v="3637061.3250000007"/>
    <n v="3647141.3250000007"/>
    <n v="3657221.3250000007"/>
    <n v="3667301.3250000007"/>
    <n v="3678641.3250000007"/>
    <n v="3697541.3250000007"/>
    <n v="3722741.3250000007"/>
    <n v="3722741.3250000007"/>
    <n v="3722741.3250000007"/>
    <n v="3722741.3250000007"/>
    <n v="3722741.3250000007"/>
    <n v="3722741.3250000007"/>
    <n v="3722741.3250000007"/>
    <n v="3722741.3250000007"/>
    <n v="3722741.3250000007"/>
    <n v="3722741.3250000007"/>
    <n v="3722741.3250000007"/>
    <n v="3722741.3250000007"/>
    <n v="3722741.325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5111.5"/>
    <n v="3722741.3250000007"/>
    <n v="3722741.3250000007"/>
    <n v="0"/>
    <n v="0"/>
    <n v="0"/>
    <n v="2352560.7000000002"/>
    <n v="3543695.6"/>
    <n v="3722741.33"/>
    <n v="286364.71999999997"/>
    <n v="0"/>
    <n v="0"/>
    <x v="10"/>
    <x v="1"/>
    <x v="1"/>
    <x v="1"/>
    <x v="8"/>
    <x v="27"/>
    <x v="0"/>
    <x v="14"/>
  </r>
  <r>
    <n v="34245"/>
    <x v="154"/>
    <n v="0"/>
    <n v="0"/>
    <n v="0"/>
    <n v="0"/>
    <n v="0"/>
    <n v="0"/>
    <n v="0"/>
    <n v="0"/>
    <n v="0"/>
    <n v="0"/>
    <n v="0"/>
    <n v="0"/>
    <n v="0"/>
    <n v="83469.525000000009"/>
    <n v="90902.85500000001"/>
    <n v="103061.19"/>
    <n v="115219.52499999999"/>
    <n v="169944.79499999998"/>
    <n v="183678.12999999998"/>
    <n v="198986.46499999997"/>
    <n v="214294.79499999998"/>
    <n v="229603.12999999998"/>
    <n v="246486.46499999997"/>
    <n v="272819.79499999998"/>
    <n v="307028.13"/>
    <n v="307028.13"/>
    <n v="307028.13"/>
    <n v="307028.13"/>
    <n v="307028.13"/>
    <n v="307028.13"/>
    <n v="419528.13"/>
    <n v="434528.13"/>
    <n v="449528.13"/>
    <n v="464528.13"/>
    <n v="479528.13"/>
    <n v="494528.13"/>
    <n v="50952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07028.13"/>
    <n v="509528.13"/>
    <n v="0"/>
    <n v="0"/>
    <n v="0"/>
    <n v="0"/>
    <n v="170422.68"/>
    <n v="391835.82"/>
    <n v="39194.47"/>
    <n v="0"/>
    <n v="0"/>
    <x v="10"/>
    <x v="1"/>
    <x v="1"/>
    <x v="1"/>
    <x v="8"/>
    <x v="28"/>
    <x v="0"/>
    <x v="14"/>
  </r>
  <r>
    <n v="34246"/>
    <x v="155"/>
    <n v="0"/>
    <n v="0"/>
    <n v="0"/>
    <n v="0"/>
    <n v="0"/>
    <n v="0"/>
    <n v="0"/>
    <n v="0"/>
    <n v="0"/>
    <n v="0"/>
    <n v="0"/>
    <n v="0"/>
    <n v="0"/>
    <n v="7433.335"/>
    <n v="14866.665000000001"/>
    <n v="148489.01500000001"/>
    <n v="210296.76"/>
    <n v="251030.09000000003"/>
    <n v="264763.42500000005"/>
    <n v="280071.76000000007"/>
    <n v="295380.09000000008"/>
    <n v="310688.4250000001"/>
    <n v="327571.76000000013"/>
    <n v="353905.09000000014"/>
    <n v="388113.42500000016"/>
    <n v="388113.42500000016"/>
    <n v="388113.42500000016"/>
    <n v="388113.42500000016"/>
    <n v="388113.42500000016"/>
    <n v="388113.42500000016"/>
    <n v="388113.42500000016"/>
    <n v="388113.42500000016"/>
    <n v="388113.42500000016"/>
    <n v="388113.42500000016"/>
    <n v="388113.42500000016"/>
    <n v="388113.42500000016"/>
    <n v="388113.42500000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88113.42500000016"/>
    <n v="388113.42500000016"/>
    <n v="0"/>
    <n v="0"/>
    <n v="0"/>
    <n v="0"/>
    <n v="219431.53"/>
    <n v="388113.43"/>
    <n v="29854.880000000001"/>
    <n v="0"/>
    <n v="0"/>
    <x v="10"/>
    <x v="1"/>
    <x v="1"/>
    <x v="1"/>
    <x v="8"/>
    <x v="29"/>
    <x v="0"/>
    <x v="14"/>
  </r>
  <r>
    <n v="34280"/>
    <x v="156"/>
    <n v="9946620.1500000004"/>
    <n v="9946620.1500000004"/>
    <n v="9946620.1500000004"/>
    <n v="9946620.1500000004"/>
    <n v="9946620.1500000004"/>
    <n v="9946620.1500000004"/>
    <n v="9946620.1500000004"/>
    <n v="9946620.1500000004"/>
    <n v="9946620.1500000004"/>
    <n v="9994929.1799999997"/>
    <n v="9994929.1799999997"/>
    <n v="9994929.1799999997"/>
    <n v="10797010.060000001"/>
    <n v="11071980.625"/>
    <n v="11117073.209999999"/>
    <n v="11202513.844999999"/>
    <n v="11377862.744999999"/>
    <n v="11431208.465"/>
    <n v="11561386.220000001"/>
    <n v="11626907.43"/>
    <n v="11672000.014999999"/>
    <n v="11717092.599999998"/>
    <n v="11762185.184999997"/>
    <n v="11807277.769999996"/>
    <n v="12463388.849999996"/>
    <n v="12530544.424999995"/>
    <n v="12597699.979999995"/>
    <n v="12664855.534999995"/>
    <n v="12954055.534999995"/>
    <n v="13008499.979999995"/>
    <n v="13062944.424999995"/>
    <n v="13117388.869999995"/>
    <n v="13171833.314999996"/>
    <n v="13406277.759999996"/>
    <n v="13473433.314999996"/>
    <n v="13652588.859999996"/>
    <n v="14939263.234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97010.060000001"/>
    <n v="12463388.849999996"/>
    <n v="14939263.234999996"/>
    <n v="0"/>
    <n v="0"/>
    <n v="0"/>
    <n v="10023183"/>
    <n v="11508299"/>
    <n v="13157136.470000001"/>
    <n v="1149174.1000000001"/>
    <n v="0"/>
    <n v="0"/>
    <x v="10"/>
    <x v="1"/>
    <x v="1"/>
    <x v="1"/>
    <x v="13"/>
    <x v="30"/>
    <x v="0"/>
    <x v="14"/>
  </r>
  <r>
    <n v="34281"/>
    <x v="157"/>
    <n v="246006149.64999998"/>
    <n v="245987233.86999997"/>
    <n v="245964375.00999996"/>
    <n v="245964375.00999996"/>
    <n v="245964375.00999996"/>
    <n v="245964375.00999996"/>
    <n v="245964375.00999996"/>
    <n v="245964375.00999996"/>
    <n v="245825309.58999997"/>
    <n v="245908981.92999998"/>
    <n v="245908981.92999998"/>
    <n v="245918891.90999997"/>
    <n v="245866778.05999997"/>
    <n v="246784620.79499999"/>
    <n v="246931686.97999999"/>
    <n v="247257390.27500001"/>
    <n v="247436108.14500001"/>
    <n v="247806851.71500003"/>
    <n v="247865997.38500005"/>
    <n v="247894428.86500004"/>
    <n v="247922860.34500003"/>
    <n v="247954910.92000002"/>
    <n v="247985527.16000003"/>
    <n v="248013958.64000002"/>
    <n v="249190687.45500001"/>
    <n v="249220317.09500003"/>
    <n v="249249946.73500004"/>
    <n v="249279576.37500006"/>
    <n v="249309206.01500008"/>
    <n v="289593654.53500009"/>
    <n v="289623284.17500007"/>
    <n v="289652913.81500006"/>
    <n v="289682543.45500004"/>
    <n v="289712173.09500003"/>
    <n v="289741802.73500001"/>
    <n v="289771432.375"/>
    <n v="290606839.07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866778.05999997"/>
    <n v="249190687.45500001"/>
    <n v="290606839.07999998"/>
    <n v="0"/>
    <n v="0"/>
    <n v="0"/>
    <n v="245939121.31"/>
    <n v="247608600.52000001"/>
    <n v="274202644.38"/>
    <n v="22354372.239999998"/>
    <n v="0"/>
    <n v="0"/>
    <x v="10"/>
    <x v="1"/>
    <x v="1"/>
    <x v="1"/>
    <x v="13"/>
    <x v="31"/>
    <x v="0"/>
    <x v="14"/>
  </r>
  <r>
    <n v="34282"/>
    <x v="158"/>
    <n v="2196160.4500000002"/>
    <n v="2196160.4500000002"/>
    <n v="2196160.4500000002"/>
    <n v="2196160.4500000002"/>
    <n v="2196160.4500000002"/>
    <n v="2196160.4500000002"/>
    <n v="2196160.4500000002"/>
    <n v="2196160.4500000002"/>
    <n v="2196160.4500000002"/>
    <n v="2196160.4500000002"/>
    <n v="2196160.4500000002"/>
    <n v="2196160.4500000002"/>
    <n v="2196160.4500000002"/>
    <n v="2211252.0699999998"/>
    <n v="2213252.0699999998"/>
    <n v="2230312.9649999999"/>
    <n v="2261711.42"/>
    <n v="2263711.42"/>
    <n v="2265711.42"/>
    <n v="2267711.42"/>
    <n v="2288620.5150000001"/>
    <n v="2292984.15"/>
    <n v="2297347.7849999997"/>
    <n v="2301711.4199999995"/>
    <n v="3721240.5999999996"/>
    <n v="3739567.6549999998"/>
    <n v="3756047.5199999996"/>
    <n v="3773142.9849999994"/>
    <n v="3790854.4499999993"/>
    <n v="3808565.9149999991"/>
    <n v="3825661.379999999"/>
    <n v="3843988.4449999989"/>
    <n v="3861083.9099999988"/>
    <n v="3878795.3749999986"/>
    <n v="3970512.8399999985"/>
    <n v="5306953.5299999984"/>
    <n v="7819185.22499999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96160.4500000002"/>
    <n v="3721240.5999999996"/>
    <n v="7819185.2249999978"/>
    <n v="0"/>
    <n v="0"/>
    <n v="0"/>
    <n v="2196160.4500000002"/>
    <n v="2370132.9"/>
    <n v="4238123.0599999996"/>
    <n v="601475.79"/>
    <n v="0"/>
    <n v="0"/>
    <x v="10"/>
    <x v="1"/>
    <x v="1"/>
    <x v="1"/>
    <x v="13"/>
    <x v="32"/>
    <x v="0"/>
    <x v="14"/>
  </r>
  <r>
    <n v="34283"/>
    <x v="159"/>
    <n v="1453776.2999999998"/>
    <n v="1453776.2999999998"/>
    <n v="1456397.6199999999"/>
    <n v="1456397.6199999999"/>
    <n v="1456397.6199999999"/>
    <n v="1456397.6199999999"/>
    <n v="1456397.6199999999"/>
    <n v="1456397.6199999999"/>
    <n v="1456397.6199999999"/>
    <n v="1456397.6199999999"/>
    <n v="1456397.6199999999"/>
    <n v="1456397.6199999999"/>
    <n v="1456397.6199999999"/>
    <n v="1456397.6199999999"/>
    <n v="1459292.44"/>
    <n v="1476441.24"/>
    <n v="1503164.73"/>
    <n v="1503164.73"/>
    <n v="1546892.7150000001"/>
    <n v="1546892.7150000001"/>
    <n v="1565801.81"/>
    <n v="1568165.4450000001"/>
    <n v="1570529.08"/>
    <n v="1572892.7150000001"/>
    <n v="1847091.01"/>
    <n v="1847091.01"/>
    <n v="1847091.01"/>
    <n v="1847091.01"/>
    <n v="1847091.01"/>
    <n v="1847091.01"/>
    <n v="1847091.01"/>
    <n v="1847091.01"/>
    <n v="1847091.01"/>
    <n v="1847091.01"/>
    <n v="1847091.01"/>
    <n v="1847091.01"/>
    <n v="3406932.41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6397.6199999999"/>
    <n v="1847091.01"/>
    <n v="3406932.4199999995"/>
    <n v="0"/>
    <n v="0"/>
    <n v="0"/>
    <n v="1455994.34"/>
    <n v="1544086.45"/>
    <n v="1967078.81"/>
    <n v="262071.72"/>
    <n v="0"/>
    <n v="0"/>
    <x v="10"/>
    <x v="1"/>
    <x v="1"/>
    <x v="1"/>
    <x v="13"/>
    <x v="33"/>
    <x v="0"/>
    <x v="14"/>
  </r>
  <r>
    <n v="34284"/>
    <x v="160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286731.6099999994"/>
    <n v="2341204.1849999991"/>
    <n v="2367286.6949999994"/>
    <n v="2367286.6949999994"/>
    <n v="2410467.2699999996"/>
    <n v="2410467.2699999996"/>
    <n v="2429376.3649999998"/>
    <n v="2431739.9999999995"/>
    <n v="2434103.6349999993"/>
    <n v="2436467.2699999991"/>
    <n v="2710665.564999999"/>
    <n v="2710665.564999999"/>
    <n v="2710665.564999999"/>
    <n v="2710665.564999999"/>
    <n v="2710665.564999999"/>
    <n v="2710665.564999999"/>
    <n v="2710665.564999999"/>
    <n v="2710665.564999999"/>
    <n v="2710665.564999999"/>
    <n v="2710665.564999999"/>
    <n v="2710665.564999999"/>
    <n v="2710665.564999999"/>
    <n v="5276194.07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86731.6099999994"/>
    <n v="2710665.564999999"/>
    <n v="5276194.0799999991"/>
    <n v="0"/>
    <n v="0"/>
    <n v="0"/>
    <n v="2286731.61"/>
    <n v="2399943.06"/>
    <n v="2908013.91"/>
    <n v="405861.08"/>
    <n v="0"/>
    <n v="0"/>
    <x v="10"/>
    <x v="1"/>
    <x v="1"/>
    <x v="1"/>
    <x v="13"/>
    <x v="34"/>
    <x v="0"/>
    <x v="14"/>
  </r>
  <r>
    <n v="34285"/>
    <x v="161"/>
    <n v="2547968.3700000006"/>
    <n v="2547968.3700000006"/>
    <n v="2547968.3700000006"/>
    <n v="2547968.3700000006"/>
    <n v="2547968.3700000006"/>
    <n v="2547968.3700000006"/>
    <n v="2547968.3700000006"/>
    <n v="2547968.3700000006"/>
    <n v="2657353.0100000007"/>
    <n v="2657353.0100000007"/>
    <n v="2657353.0100000007"/>
    <n v="2657353.0100000007"/>
    <n v="2657353.0100000007"/>
    <n v="2657900.7800000007"/>
    <n v="2657900.7800000007"/>
    <n v="2701934.3000000007"/>
    <n v="2748584.0150000006"/>
    <n v="2748584.0150000006"/>
    <n v="2790755.9150000005"/>
    <n v="2790755.9150000005"/>
    <n v="2809665.0100000007"/>
    <n v="2812028.6450000005"/>
    <n v="2814392.2800000003"/>
    <n v="2816755.915"/>
    <n v="3090954.2100000004"/>
    <n v="3090954.2100000004"/>
    <n v="3090954.2100000004"/>
    <n v="3090954.2100000004"/>
    <n v="3090954.2100000004"/>
    <n v="3090954.2100000004"/>
    <n v="3090954.2100000004"/>
    <n v="3090954.2100000004"/>
    <n v="3090954.2100000004"/>
    <n v="3090954.2100000004"/>
    <n v="3090954.2100000004"/>
    <n v="4765564.4050000003"/>
    <n v="5925405.83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57353.0100000007"/>
    <n v="3090954.2100000004"/>
    <n v="5925405.8300000001"/>
    <n v="0"/>
    <n v="0"/>
    <n v="0"/>
    <n v="2590039.39"/>
    <n v="2776735.75"/>
    <n v="3437805.12"/>
    <n v="455800.45"/>
    <n v="0"/>
    <n v="0"/>
    <x v="10"/>
    <x v="1"/>
    <x v="1"/>
    <x v="1"/>
    <x v="13"/>
    <x v="35"/>
    <x v="0"/>
    <x v="14"/>
  </r>
  <r>
    <n v="34286"/>
    <x v="162"/>
    <n v="213989163.1699999"/>
    <n v="213989163.1699999"/>
    <n v="213968805.68999991"/>
    <n v="213968805.68999991"/>
    <n v="213968805.68999991"/>
    <n v="213968805.68999991"/>
    <n v="213968805.68999991"/>
    <n v="213968805.68999991"/>
    <n v="213814070.45999992"/>
    <n v="213814169.00999993"/>
    <n v="213814169.00999993"/>
    <n v="213814169.00999993"/>
    <n v="213841663.14999992"/>
    <n v="214204371.48999992"/>
    <n v="214246964.08499992"/>
    <n v="214289556.67999992"/>
    <n v="214332149.27499992"/>
    <n v="214374741.86999992"/>
    <n v="214417334.46499991"/>
    <n v="214459927.05999991"/>
    <n v="214502519.65499991"/>
    <n v="214545112.24999991"/>
    <n v="214587704.84499991"/>
    <n v="214886964.10499993"/>
    <n v="215270346.14499995"/>
    <n v="215338494.28499994"/>
    <n v="215406642.43499994"/>
    <n v="215474790.58499995"/>
    <n v="215542938.73499995"/>
    <n v="215611086.88499996"/>
    <n v="215679235.03499997"/>
    <n v="215747383.18499997"/>
    <n v="215815531.33499998"/>
    <n v="215883679.48499998"/>
    <n v="215951827.63499999"/>
    <n v="216019975.785"/>
    <n v="218173832.644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3841663.14999992"/>
    <n v="215270346.14499995"/>
    <n v="218173832.64499998"/>
    <n v="0"/>
    <n v="0"/>
    <n v="0"/>
    <n v="213914569.31999999"/>
    <n v="214458411.93000001"/>
    <n v="215839674.16999999"/>
    <n v="16782602.510000002"/>
    <n v="0"/>
    <n v="0"/>
    <x v="10"/>
    <x v="1"/>
    <x v="1"/>
    <x v="1"/>
    <x v="13"/>
    <x v="36"/>
    <x v="0"/>
    <x v="14"/>
  </r>
  <r>
    <n v="34287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14"/>
  </r>
  <r>
    <n v="34320"/>
    <x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19715.479999997"/>
    <n v="51261975.469999999"/>
    <n v="51291891.969999999"/>
    <n v="52307118.670000002"/>
    <n v="52317498.170000002"/>
    <n v="52320927.670000002"/>
    <n v="52323807.170000002"/>
    <n v="53056686.670000002"/>
    <n v="53790116.17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3790116.170000002"/>
    <n v="0"/>
    <n v="0"/>
    <n v="0"/>
    <n v="0"/>
    <n v="0"/>
    <n v="36099210.57"/>
    <n v="4137701.24"/>
    <n v="0"/>
    <n v="0"/>
    <x v="10"/>
    <x v="1"/>
    <x v="1"/>
    <x v="1"/>
    <x v="11"/>
    <x v="18"/>
    <x v="0"/>
    <x v="15"/>
  </r>
  <r>
    <n v="34328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5"/>
  </r>
  <r>
    <n v="34330"/>
    <x v="166"/>
    <n v="38779394.590000004"/>
    <n v="38615286.280000001"/>
    <n v="38759246.090000004"/>
    <n v="38759246.090000004"/>
    <n v="38759047.490000002"/>
    <n v="38759047.490000002"/>
    <n v="38759047.490000002"/>
    <n v="38759047.490000002"/>
    <n v="38759047.490000002"/>
    <n v="38759047.490000002"/>
    <n v="39155737.010000005"/>
    <n v="39418500.070000008"/>
    <n v="39430136.840000011"/>
    <n v="41067546.085000008"/>
    <n v="42531924.775000006"/>
    <n v="51762825.844999999"/>
    <n v="52489624.32"/>
    <n v="54305952.664999999"/>
    <n v="55263108.270000003"/>
    <n v="55411469.365000002"/>
    <n v="55559830.460000001"/>
    <n v="55868191.555"/>
    <n v="56017352.649999999"/>
    <n v="56171313.744999997"/>
    <n v="56329274.839999996"/>
    <n v="57590549.074999996"/>
    <n v="58086982.704999998"/>
    <n v="59094766.469999999"/>
    <n v="59674533.434999995"/>
    <n v="60054300.399999991"/>
    <n v="60434067.364999987"/>
    <n v="60813834.329999983"/>
    <n v="61193601.294999979"/>
    <n v="61788368.25499998"/>
    <n v="62189801.884999983"/>
    <n v="62591235.514999986"/>
    <n v="63507219.1449999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430136.840000011"/>
    <n v="56329274.839999996"/>
    <n v="63507219.144999988"/>
    <n v="0"/>
    <n v="0"/>
    <n v="0"/>
    <n v="38882448.609999999"/>
    <n v="51708350.109999999"/>
    <n v="60257579.590000004"/>
    <n v="4885170.7"/>
    <n v="0"/>
    <n v="0"/>
    <x v="10"/>
    <x v="1"/>
    <x v="1"/>
    <x v="1"/>
    <x v="9"/>
    <x v="19"/>
    <x v="0"/>
    <x v="15"/>
  </r>
  <r>
    <n v="34331"/>
    <x v="167"/>
    <n v="215048371.42999998"/>
    <n v="215474815.08999997"/>
    <n v="240551296.00999996"/>
    <n v="243610375.44999996"/>
    <n v="245123159.96999997"/>
    <n v="245118937.94999996"/>
    <n v="245492840.70999995"/>
    <n v="247769059.94999993"/>
    <n v="247813598.37999994"/>
    <n v="247868495.82999992"/>
    <n v="247544144.92999995"/>
    <n v="247582959.39999995"/>
    <n v="249250108.59999996"/>
    <n v="249656092.64499998"/>
    <n v="250969640.63499999"/>
    <n v="251810990.36499998"/>
    <n v="252133170.76999998"/>
    <n v="255981881.67499998"/>
    <n v="256038261.16999999"/>
    <n v="256116976.39999998"/>
    <n v="256141025.62999997"/>
    <n v="257031267.13999996"/>
    <n v="257054898.36999995"/>
    <n v="257092929.59999993"/>
    <n v="257142960.82999992"/>
    <n v="257811464.20999992"/>
    <n v="257811464.20999992"/>
    <n v="262323341.44999993"/>
    <n v="262597481.04999992"/>
    <n v="264294119.44999993"/>
    <n v="265928427.97999993"/>
    <n v="266678492.59999993"/>
    <n v="266871137.21999994"/>
    <n v="267606203.83999994"/>
    <n v="267626203.83999994"/>
    <n v="267646203.83999994"/>
    <n v="271162083.76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50108.59999996"/>
    <n v="257142960.82999992"/>
    <n v="271162083.76999992"/>
    <n v="0"/>
    <n v="0"/>
    <n v="0"/>
    <n v="241403704.90000001"/>
    <n v="254340015.68000001"/>
    <n v="264269198.78999999"/>
    <n v="20858621.829999998"/>
    <n v="0"/>
    <n v="0"/>
    <x v="10"/>
    <x v="1"/>
    <x v="1"/>
    <x v="1"/>
    <x v="9"/>
    <x v="20"/>
    <x v="0"/>
    <x v="15"/>
  </r>
  <r>
    <n v="34332"/>
    <x v="168"/>
    <n v="288524020.20999992"/>
    <n v="288467163.90999991"/>
    <n v="288470251.5999999"/>
    <n v="288453665.8499999"/>
    <n v="288453665.8499999"/>
    <n v="288452792.56999993"/>
    <n v="288452792.56999993"/>
    <n v="288452792.56999993"/>
    <n v="288452792.56999993"/>
    <n v="288452792.56999993"/>
    <n v="288514686.86999995"/>
    <n v="288514686.86999995"/>
    <n v="289022237.57999998"/>
    <n v="289417758.065"/>
    <n v="290222369.29500002"/>
    <n v="293464218.41500002"/>
    <n v="293699092.55500007"/>
    <n v="313428938.48000008"/>
    <n v="317786784.10500008"/>
    <n v="318818588.84500009"/>
    <n v="319491308.32500011"/>
    <n v="324860722.3900001"/>
    <n v="324955189.0200001"/>
    <n v="325051949.6500001"/>
    <n v="325379582.98500013"/>
    <n v="325381570.58500016"/>
    <n v="325488658.98500013"/>
    <n v="325696670.98500013"/>
    <n v="325698572.18500012"/>
    <n v="325700473.38500011"/>
    <n v="325707974.5850001"/>
    <n v="327667974.5850001"/>
    <n v="327947974.5850001"/>
    <n v="328427974.5850001"/>
    <n v="328707974.5850001"/>
    <n v="328707974.5850001"/>
    <n v="330167974.585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9022237.57999998"/>
    <n v="325379582.98500013"/>
    <n v="330167974.5850001"/>
    <n v="0"/>
    <n v="0"/>
    <n v="0"/>
    <n v="288514180.12"/>
    <n v="309661441.51999998"/>
    <n v="326975488.55000001"/>
    <n v="25397536.510000002"/>
    <n v="0"/>
    <n v="0"/>
    <x v="10"/>
    <x v="1"/>
    <x v="1"/>
    <x v="1"/>
    <x v="9"/>
    <x v="21"/>
    <x v="0"/>
    <x v="15"/>
  </r>
  <r>
    <n v="34333"/>
    <x v="169"/>
    <n v="15458703.200000001"/>
    <n v="15458703.200000001"/>
    <n v="15458703.200000001"/>
    <n v="15458703.200000001"/>
    <n v="15458703.200000001"/>
    <n v="15458703.200000001"/>
    <n v="15458703.200000001"/>
    <n v="15458703.200000001"/>
    <n v="15458703.200000001"/>
    <n v="15458703.200000001"/>
    <n v="15458703.200000001"/>
    <n v="15602361.560000001"/>
    <n v="15603993.880000001"/>
    <n v="15605793.880000001"/>
    <n v="15607593.880000001"/>
    <n v="15635381.050000003"/>
    <n v="15638981.050000003"/>
    <n v="16732976.360000001"/>
    <n v="16740343.025"/>
    <n v="16748309.689999999"/>
    <n v="16756276.354999999"/>
    <n v="16764243.019999998"/>
    <n v="16772809.684999997"/>
    <n v="16784976.349999994"/>
    <n v="16800143.014999993"/>
    <n v="16800143.014999993"/>
    <n v="16800143.014999993"/>
    <n v="16800143.014999993"/>
    <n v="16800143.014999993"/>
    <n v="16800143.014999993"/>
    <n v="16800143.014999993"/>
    <n v="16800143.014999993"/>
    <n v="16800143.014999993"/>
    <n v="16800143.014999993"/>
    <n v="16800143.014999993"/>
    <n v="16800143.014999993"/>
    <n v="16800143.014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03993.880000001"/>
    <n v="16800143.014999993"/>
    <n v="16800143.014999993"/>
    <n v="0"/>
    <n v="0"/>
    <n v="0"/>
    <n v="15480930.050000001"/>
    <n v="16322447.789999999"/>
    <n v="16800143.02"/>
    <n v="1292318.69"/>
    <n v="0"/>
    <n v="0"/>
    <x v="10"/>
    <x v="1"/>
    <x v="1"/>
    <x v="1"/>
    <x v="9"/>
    <x v="22"/>
    <x v="0"/>
    <x v="15"/>
  </r>
  <r>
    <n v="34334"/>
    <x v="170"/>
    <n v="15883016.889999999"/>
    <n v="15883016.889999999"/>
    <n v="15883016.889999999"/>
    <n v="15883016.889999999"/>
    <n v="15883016.889999999"/>
    <n v="15883016.889999999"/>
    <n v="15883016.889999999"/>
    <n v="15883016.889999999"/>
    <n v="15883016.889999999"/>
    <n v="15883016.889999999"/>
    <n v="15883016.889999999"/>
    <n v="16028457.58"/>
    <n v="16030090"/>
    <n v="16030090"/>
    <n v="16030090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n v="16052104.97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30090"/>
    <n v="16052104.970000001"/>
    <n v="16052104.970000001"/>
    <n v="0"/>
    <n v="0"/>
    <n v="0"/>
    <n v="15905517.949999999"/>
    <n v="16047024.59"/>
    <n v="16052104.970000001"/>
    <n v="1234777.31"/>
    <n v="0"/>
    <n v="0"/>
    <x v="10"/>
    <x v="1"/>
    <x v="1"/>
    <x v="1"/>
    <x v="9"/>
    <x v="23"/>
    <x v="0"/>
    <x v="15"/>
  </r>
  <r>
    <n v="34335"/>
    <x v="171"/>
    <n v="18623181.41"/>
    <n v="18623181.41"/>
    <n v="18623181.41"/>
    <n v="18623181.41"/>
    <n v="18623181.41"/>
    <n v="18623181.41"/>
    <n v="18623181.41"/>
    <n v="18623181.41"/>
    <n v="18623181.41"/>
    <n v="18623181.41"/>
    <n v="18623181.41"/>
    <n v="18623181.41"/>
    <n v="18623181.41"/>
    <n v="18769219.710000001"/>
    <n v="18769219.710000001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n v="18801752.4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23181.41"/>
    <n v="18801752.445"/>
    <n v="18801752.445"/>
    <n v="0"/>
    <n v="0"/>
    <n v="0"/>
    <n v="18623181.41"/>
    <n v="18783011.18"/>
    <n v="18801752.449999999"/>
    <n v="1446288.65"/>
    <n v="0"/>
    <n v="0"/>
    <x v="10"/>
    <x v="1"/>
    <x v="1"/>
    <x v="1"/>
    <x v="9"/>
    <x v="24"/>
    <x v="0"/>
    <x v="15"/>
  </r>
  <r>
    <n v="34336"/>
    <x v="172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16480.32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n v="17542092.23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16480.329999998"/>
    <n v="17542092.239999998"/>
    <n v="17542092.239999998"/>
    <n v="0"/>
    <n v="0"/>
    <n v="0"/>
    <n v="17516480.329999998"/>
    <n v="17536181.800000001"/>
    <n v="17542092.239999998"/>
    <n v="1349391.71"/>
    <n v="0"/>
    <n v="0"/>
    <x v="10"/>
    <x v="1"/>
    <x v="1"/>
    <x v="1"/>
    <x v="9"/>
    <x v="25"/>
    <x v="0"/>
    <x v="15"/>
  </r>
  <r>
    <n v="34341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5"/>
  </r>
  <r>
    <n v="34342"/>
    <x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5"/>
  </r>
  <r>
    <n v="34343"/>
    <x v="175"/>
    <n v="452412231.76999998"/>
    <n v="453340001.18000001"/>
    <n v="453965182.11000001"/>
    <n v="454786644.85000002"/>
    <n v="456565325.20000005"/>
    <n v="457776359.68000007"/>
    <n v="457967139.67000008"/>
    <n v="458441215.60000008"/>
    <n v="458718901.17000008"/>
    <n v="458682777.32000005"/>
    <n v="458703021.17000008"/>
    <n v="458737459.73000008"/>
    <n v="458756447.25000006"/>
    <n v="458775197.25000006"/>
    <n v="458793947.25000006"/>
    <n v="458812697.25000006"/>
    <n v="458831447.25000006"/>
    <n v="459104146.42500007"/>
    <n v="459122896.42500007"/>
    <n v="459141646.42500007"/>
    <n v="459160396.42500007"/>
    <n v="459179146.42500007"/>
    <n v="459197896.42500007"/>
    <n v="459216646.42500007"/>
    <n v="459235396.42500007"/>
    <n v="459235396.42500007"/>
    <n v="459235396.42500007"/>
    <n v="459235396.42500007"/>
    <n v="459235396.42500007"/>
    <n v="459235396.42500007"/>
    <n v="459258070.06000006"/>
    <n v="459258070.06000006"/>
    <n v="459258070.06000006"/>
    <n v="459258070.06000006"/>
    <n v="459258070.06000006"/>
    <n v="459258070.06000006"/>
    <n v="459258070.06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8756447.25000006"/>
    <n v="459235396.42500007"/>
    <n v="459258070.06000006"/>
    <n v="0"/>
    <n v="0"/>
    <n v="0"/>
    <n v="456834823.58999997"/>
    <n v="459025223.67000002"/>
    <n v="459247605.31"/>
    <n v="35327543.850000001"/>
    <n v="0"/>
    <n v="0"/>
    <x v="10"/>
    <x v="1"/>
    <x v="1"/>
    <x v="1"/>
    <x v="8"/>
    <x v="26"/>
    <x v="0"/>
    <x v="15"/>
  </r>
  <r>
    <n v="34344"/>
    <x v="176"/>
    <n v="20433617.430000003"/>
    <n v="20435342.790000003"/>
    <n v="20435342.790000003"/>
    <n v="20624366.520000003"/>
    <n v="20624366.520000003"/>
    <n v="20624366.520000003"/>
    <n v="20624366.520000003"/>
    <n v="20320064.790000003"/>
    <n v="20320064.790000003"/>
    <n v="20327474.790000003"/>
    <n v="20320064.790000003"/>
    <n v="20320064.790000003"/>
    <n v="20332638.970000003"/>
    <n v="21563516.500000004"/>
    <n v="21567296.500000004"/>
    <n v="21599388.795000002"/>
    <n v="21606948.795000002"/>
    <n v="21615768.795000002"/>
    <n v="21624588.795000002"/>
    <n v="21634668.795000002"/>
    <n v="21644748.795000002"/>
    <n v="21654828.795000002"/>
    <n v="21666168.795000002"/>
    <n v="21685068.795000002"/>
    <n v="21710268.795000002"/>
    <n v="21710268.795000002"/>
    <n v="21710268.795000002"/>
    <n v="21710268.795000002"/>
    <n v="21710268.795000002"/>
    <n v="21710268.795000002"/>
    <n v="21710268.795000002"/>
    <n v="21710268.795000002"/>
    <n v="21710268.795000002"/>
    <n v="21710268.795000002"/>
    <n v="21710268.795000002"/>
    <n v="21710268.795000002"/>
    <n v="21710268.795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332638.970000003"/>
    <n v="21710268.795000002"/>
    <n v="21710268.795000002"/>
    <n v="0"/>
    <n v="0"/>
    <n v="0"/>
    <n v="20441703.23"/>
    <n v="21531223.07"/>
    <n v="21710268.800000001"/>
    <n v="1670020.68"/>
    <n v="0"/>
    <n v="0"/>
    <x v="10"/>
    <x v="1"/>
    <x v="1"/>
    <x v="1"/>
    <x v="8"/>
    <x v="27"/>
    <x v="0"/>
    <x v="15"/>
  </r>
  <r>
    <n v="34345"/>
    <x v="177"/>
    <n v="176174620.63999999"/>
    <n v="176174276.44"/>
    <n v="176011789.07999998"/>
    <n v="176119277.96999997"/>
    <n v="176119277.96999997"/>
    <n v="176119277.96999997"/>
    <n v="176171264.74999997"/>
    <n v="176172464.74999997"/>
    <n v="176172464.74999997"/>
    <n v="176172464.74999997"/>
    <n v="176518355.11999997"/>
    <n v="176518355.11999997"/>
    <n v="176518355.11999997"/>
    <n v="176601824.64499998"/>
    <n v="176609257.97499999"/>
    <n v="176621416.31"/>
    <n v="176633574.64500001"/>
    <n v="176688299.91500002"/>
    <n v="176702033.25000003"/>
    <n v="176717341.58500004"/>
    <n v="176732649.91500005"/>
    <n v="176747958.25000006"/>
    <n v="176764841.58500007"/>
    <n v="176791174.91500008"/>
    <n v="176825383.25000009"/>
    <n v="176825383.25000009"/>
    <n v="176825383.25000009"/>
    <n v="176825383.25000009"/>
    <n v="176825383.25000009"/>
    <n v="176825383.25000009"/>
    <n v="176937883.25000009"/>
    <n v="176952883.25000009"/>
    <n v="176967883.25000009"/>
    <n v="176982883.25000009"/>
    <n v="176997883.25000009"/>
    <n v="177012883.25000009"/>
    <n v="177027883.25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518355.11999997"/>
    <n v="176825383.25000009"/>
    <n v="177027883.25000009"/>
    <n v="0"/>
    <n v="0"/>
    <n v="0"/>
    <n v="176227864.96000001"/>
    <n v="176688777.80000001"/>
    <n v="176910190.94"/>
    <n v="13617529.48"/>
    <n v="0"/>
    <n v="0"/>
    <x v="10"/>
    <x v="1"/>
    <x v="1"/>
    <x v="1"/>
    <x v="8"/>
    <x v="28"/>
    <x v="0"/>
    <x v="15"/>
  </r>
  <r>
    <n v="34346"/>
    <x v="178"/>
    <n v="174866347.28"/>
    <n v="174866691.47999999"/>
    <n v="174792399.47999999"/>
    <n v="174846842.06"/>
    <n v="174846842.06"/>
    <n v="174846842.06"/>
    <n v="174898828.83000001"/>
    <n v="174902428.83000001"/>
    <n v="174902428.83000001"/>
    <n v="174902428.83000001"/>
    <n v="175248319.20000002"/>
    <n v="175248319.20000002"/>
    <n v="175248319.20000002"/>
    <n v="175255752.53500003"/>
    <n v="175263185.86500004"/>
    <n v="175396808.21500003"/>
    <n v="175458615.96000004"/>
    <n v="175499349.29000005"/>
    <n v="175513082.62500006"/>
    <n v="175528390.96000007"/>
    <n v="175543699.29000008"/>
    <n v="175559007.62500009"/>
    <n v="175575890.9600001"/>
    <n v="175602224.29000011"/>
    <n v="175636432.62500012"/>
    <n v="175636432.62500012"/>
    <n v="175636432.62500012"/>
    <n v="175636432.62500012"/>
    <n v="175636432.62500012"/>
    <n v="175636432.62500012"/>
    <n v="175636432.62500012"/>
    <n v="175636432.62500012"/>
    <n v="175636432.62500012"/>
    <n v="175636432.62500012"/>
    <n v="175636432.62500012"/>
    <n v="175636432.62500012"/>
    <n v="175636432.625000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248319.20000002"/>
    <n v="175636432.62500012"/>
    <n v="175636432.62500012"/>
    <n v="0"/>
    <n v="0"/>
    <n v="0"/>
    <n v="174955156.72"/>
    <n v="175467750.72999999"/>
    <n v="175636432.63"/>
    <n v="13510494.82"/>
    <n v="0"/>
    <n v="0"/>
    <x v="10"/>
    <x v="1"/>
    <x v="1"/>
    <x v="1"/>
    <x v="8"/>
    <x v="29"/>
    <x v="0"/>
    <x v="15"/>
  </r>
  <r>
    <n v="34352"/>
    <x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9"/>
    <x v="3"/>
    <x v="1"/>
    <x v="15"/>
  </r>
  <r>
    <n v="34380"/>
    <x v="180"/>
    <n v="11147795.01"/>
    <n v="11147917.369999999"/>
    <n v="11147965.5"/>
    <n v="11152738.689999999"/>
    <n v="11152738.689999999"/>
    <n v="11152738.689999999"/>
    <n v="11157035.189999999"/>
    <n v="11157035.189999999"/>
    <n v="11157035.189999999"/>
    <n v="11157035.189999999"/>
    <n v="11157035.189999999"/>
    <n v="11157035.189999999"/>
    <n v="11707842.43"/>
    <n v="11982812.994999999"/>
    <n v="12027905.579999998"/>
    <n v="12113346.214999998"/>
    <n v="12288695.114999998"/>
    <n v="12342040.834999999"/>
    <n v="12472218.59"/>
    <n v="12537739.799999999"/>
    <n v="12582832.384999998"/>
    <n v="12627924.969999997"/>
    <n v="12673017.554999996"/>
    <n v="12718110.139999995"/>
    <n v="13374221.219999995"/>
    <n v="13441376.794999994"/>
    <n v="13508532.349999994"/>
    <n v="13575687.904999994"/>
    <n v="13864887.904999994"/>
    <n v="13919332.349999994"/>
    <n v="13973776.794999994"/>
    <n v="14028221.239999995"/>
    <n v="14082665.684999995"/>
    <n v="14317110.129999995"/>
    <n v="14384265.684999995"/>
    <n v="14563421.229999995"/>
    <n v="15850095.604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07842.43"/>
    <n v="13374221.219999995"/>
    <n v="15850095.604999995"/>
    <n v="0"/>
    <n v="0"/>
    <n v="0"/>
    <n v="11196303.66"/>
    <n v="12419131.369999999"/>
    <n v="14067968.84"/>
    <n v="1219238.1200000001"/>
    <n v="0"/>
    <n v="0"/>
    <x v="10"/>
    <x v="1"/>
    <x v="1"/>
    <x v="1"/>
    <x v="13"/>
    <x v="30"/>
    <x v="0"/>
    <x v="15"/>
  </r>
  <r>
    <n v="34381"/>
    <x v="181"/>
    <n v="161152426.04999995"/>
    <n v="161129421.07999995"/>
    <n v="159314161.70999995"/>
    <n v="159314161.70999995"/>
    <n v="159314161.70999995"/>
    <n v="159314161.70999995"/>
    <n v="159314161.70999995"/>
    <n v="159314161.70999995"/>
    <n v="160593787.04999992"/>
    <n v="160416895.04999992"/>
    <n v="160653467.2599999"/>
    <n v="160653467.2599999"/>
    <n v="160695371.31999987"/>
    <n v="161613214.05499989"/>
    <n v="161760280.23999989"/>
    <n v="162085983.53499991"/>
    <n v="162264701.40499991"/>
    <n v="162635444.97499993"/>
    <n v="162694590.64499995"/>
    <n v="162723022.12499994"/>
    <n v="162751453.60499993"/>
    <n v="162783504.17999992"/>
    <n v="162814120.41999993"/>
    <n v="162842551.89999992"/>
    <n v="164019280.71499991"/>
    <n v="164048910.35499993"/>
    <n v="164078539.99499995"/>
    <n v="164108169.63499996"/>
    <n v="164137799.27499998"/>
    <n v="204422247.79499999"/>
    <n v="204451877.435"/>
    <n v="204481507.07500002"/>
    <n v="204511136.71500003"/>
    <n v="204540766.35500005"/>
    <n v="204570395.99500006"/>
    <n v="204600025.63500008"/>
    <n v="205435432.34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695371.31999987"/>
    <n v="164019280.71499991"/>
    <n v="205435432.34000006"/>
    <n v="0"/>
    <n v="0"/>
    <n v="0"/>
    <n v="160090754.25999999"/>
    <n v="162437193.78"/>
    <n v="189031237.63999999"/>
    <n v="15802725.560000001"/>
    <n v="0"/>
    <n v="0"/>
    <x v="10"/>
    <x v="1"/>
    <x v="1"/>
    <x v="1"/>
    <x v="13"/>
    <x v="31"/>
    <x v="0"/>
    <x v="15"/>
  </r>
  <r>
    <n v="34382"/>
    <x v="182"/>
    <n v="35889881.910000004"/>
    <n v="35892817.630000003"/>
    <n v="35892817.630000003"/>
    <n v="35892817.630000003"/>
    <n v="35892817.630000003"/>
    <n v="35892817.630000003"/>
    <n v="35892817.630000003"/>
    <n v="35892817.630000003"/>
    <n v="35892817.630000003"/>
    <n v="35892817.630000003"/>
    <n v="35937688"/>
    <n v="35937688"/>
    <n v="35942249.07"/>
    <n v="35957340.690000005"/>
    <n v="35959340.690000005"/>
    <n v="35976401.585000008"/>
    <n v="36007800.040000014"/>
    <n v="36009800.040000014"/>
    <n v="36011800.040000014"/>
    <n v="36013800.040000014"/>
    <n v="36034709.135000013"/>
    <n v="36039072.770000018"/>
    <n v="36043436.405000024"/>
    <n v="36047800.040000029"/>
    <n v="37467329.220000029"/>
    <n v="37485656.275000028"/>
    <n v="37502136.14000003"/>
    <n v="37519231.605000034"/>
    <n v="37536943.070000038"/>
    <n v="37554654.535000041"/>
    <n v="37571750.000000045"/>
    <n v="37590077.065000042"/>
    <n v="37607172.530000046"/>
    <n v="37624883.995000049"/>
    <n v="37716601.460000053"/>
    <n v="39053042.150000051"/>
    <n v="41565273.8450000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942249.07"/>
    <n v="37467329.220000029"/>
    <n v="41565273.845000051"/>
    <n v="0"/>
    <n v="0"/>
    <n v="0"/>
    <n v="35903297.359999999"/>
    <n v="36116221.520000003"/>
    <n v="37984211.68"/>
    <n v="3197328.76"/>
    <n v="0"/>
    <n v="0"/>
    <x v="10"/>
    <x v="1"/>
    <x v="1"/>
    <x v="1"/>
    <x v="13"/>
    <x v="32"/>
    <x v="0"/>
    <x v="15"/>
  </r>
  <r>
    <n v="34383"/>
    <x v="183"/>
    <n v="38341787.499999985"/>
    <n v="38341787.499999985"/>
    <n v="38341787.499999985"/>
    <n v="38341787.499999985"/>
    <n v="38341787.499999985"/>
    <n v="38341787.499999985"/>
    <n v="38341787.499999985"/>
    <n v="38341787.499999985"/>
    <n v="38341787.499999985"/>
    <n v="38341787.499999985"/>
    <n v="38320836.579999983"/>
    <n v="38320836.579999983"/>
    <n v="38320836.579999983"/>
    <n v="38320836.579999983"/>
    <n v="38323731.399999984"/>
    <n v="38340880.199999981"/>
    <n v="38367603.689999983"/>
    <n v="38367603.689999983"/>
    <n v="38411331.674999982"/>
    <n v="38411331.674999982"/>
    <n v="38430240.769999981"/>
    <n v="38432604.404999986"/>
    <n v="38434968.039999992"/>
    <n v="38437331.674999997"/>
    <n v="38711529.969999999"/>
    <n v="38711529.969999999"/>
    <n v="38711529.969999999"/>
    <n v="38711529.969999999"/>
    <n v="38711529.969999999"/>
    <n v="38711529.969999999"/>
    <n v="38711529.969999999"/>
    <n v="38711529.969999999"/>
    <n v="38711529.969999999"/>
    <n v="38711529.969999999"/>
    <n v="38711529.969999999"/>
    <n v="38711529.969999999"/>
    <n v="40271371.37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20836.579999983"/>
    <n v="38711529.969999999"/>
    <n v="40271371.379999995"/>
    <n v="0"/>
    <n v="0"/>
    <n v="0"/>
    <n v="38336952.670000002"/>
    <n v="38408525.409999996"/>
    <n v="38831517.770000003"/>
    <n v="3097797.8"/>
    <n v="0"/>
    <n v="0"/>
    <x v="10"/>
    <x v="1"/>
    <x v="1"/>
    <x v="1"/>
    <x v="13"/>
    <x v="33"/>
    <x v="0"/>
    <x v="15"/>
  </r>
  <r>
    <n v="34384"/>
    <x v="184"/>
    <n v="28332610.960000001"/>
    <n v="28332610.960000001"/>
    <n v="28332610.960000001"/>
    <n v="28332610.960000001"/>
    <n v="28332610.960000001"/>
    <n v="28332610.960000001"/>
    <n v="28332610.960000001"/>
    <n v="28332610.960000001"/>
    <n v="28332610.960000001"/>
    <n v="28332610.960000001"/>
    <n v="28335606.440000001"/>
    <n v="28306281.440000001"/>
    <n v="28306281.440000001"/>
    <n v="28306281.440000001"/>
    <n v="28306281.440000001"/>
    <n v="28360754.015000001"/>
    <n v="28386836.525000002"/>
    <n v="28386836.525000002"/>
    <n v="28430017.100000005"/>
    <n v="28430017.100000005"/>
    <n v="28448926.195000004"/>
    <n v="28451289.830000006"/>
    <n v="28453653.465000007"/>
    <n v="28456017.100000009"/>
    <n v="28730215.395000007"/>
    <n v="28730215.395000007"/>
    <n v="28730215.395000007"/>
    <n v="28730215.395000007"/>
    <n v="28730215.395000007"/>
    <n v="28730215.395000007"/>
    <n v="28730215.395000007"/>
    <n v="28730215.395000007"/>
    <n v="28730215.395000007"/>
    <n v="28730215.395000007"/>
    <n v="28730215.395000007"/>
    <n v="28730215.395000007"/>
    <n v="31295743.91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306281.440000001"/>
    <n v="28730215.395000007"/>
    <n v="31295743.910000008"/>
    <n v="0"/>
    <n v="0"/>
    <n v="0"/>
    <n v="28328790.690000001"/>
    <n v="28419492.890000001"/>
    <n v="28927563.739999998"/>
    <n v="2407364.92"/>
    <n v="0"/>
    <n v="0"/>
    <x v="10"/>
    <x v="1"/>
    <x v="1"/>
    <x v="1"/>
    <x v="13"/>
    <x v="34"/>
    <x v="0"/>
    <x v="15"/>
  </r>
  <r>
    <n v="34385"/>
    <x v="185"/>
    <n v="25226668.699999999"/>
    <n v="25229112.669999998"/>
    <n v="25229892.909999996"/>
    <n v="25230266.229999997"/>
    <n v="25230266.229999997"/>
    <n v="25230266.229999997"/>
    <n v="25230266.229999997"/>
    <n v="25230266.229999997"/>
    <n v="25120881.589999996"/>
    <n v="25120881.589999996"/>
    <n v="25103996.219999995"/>
    <n v="25103996.219999995"/>
    <n v="25103996.219999995"/>
    <n v="25104543.989999995"/>
    <n v="25104543.989999995"/>
    <n v="25148577.509999994"/>
    <n v="25195227.224999994"/>
    <n v="25195227.224999994"/>
    <n v="25237399.124999993"/>
    <n v="25237399.124999993"/>
    <n v="25256308.219999991"/>
    <n v="25258671.854999993"/>
    <n v="25261035.489999995"/>
    <n v="25263399.124999996"/>
    <n v="25537597.419999994"/>
    <n v="25537597.419999994"/>
    <n v="25537597.419999994"/>
    <n v="25537597.419999994"/>
    <n v="25537597.419999994"/>
    <n v="25537597.419999994"/>
    <n v="25537597.419999994"/>
    <n v="25537597.419999994"/>
    <n v="25537597.419999994"/>
    <n v="25537597.419999994"/>
    <n v="25537597.419999994"/>
    <n v="27212207.614999995"/>
    <n v="28372049.03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03996.219999995"/>
    <n v="25537597.419999994"/>
    <n v="28372049.039999995"/>
    <n v="0"/>
    <n v="0"/>
    <n v="0"/>
    <n v="25183904.41"/>
    <n v="25223378.960000001"/>
    <n v="25884448.329999998"/>
    <n v="2182465.31"/>
    <n v="0"/>
    <n v="0"/>
    <x v="10"/>
    <x v="1"/>
    <x v="1"/>
    <x v="1"/>
    <x v="13"/>
    <x v="35"/>
    <x v="0"/>
    <x v="15"/>
  </r>
  <r>
    <n v="34386"/>
    <x v="186"/>
    <n v="224045533.36000001"/>
    <n v="224045533.36000001"/>
    <n v="224045533.36000001"/>
    <n v="224045307.86000001"/>
    <n v="224040307.86000001"/>
    <n v="224040307.86000001"/>
    <n v="224040307.86000001"/>
    <n v="224040307.86000001"/>
    <n v="223922332.48000002"/>
    <n v="223922332.48000002"/>
    <n v="223922332.48000002"/>
    <n v="223922332.48000002"/>
    <n v="223922332.48000002"/>
    <n v="224285040.82000002"/>
    <n v="224327633.41500002"/>
    <n v="224370226.01000002"/>
    <n v="224412818.60500002"/>
    <n v="224455411.20000002"/>
    <n v="224498003.79500002"/>
    <n v="224540596.39000002"/>
    <n v="224583188.98500001"/>
    <n v="224625781.58000001"/>
    <n v="224668374.17500001"/>
    <n v="224967633.43500003"/>
    <n v="225351015.47500005"/>
    <n v="225419163.61500004"/>
    <n v="225487311.76500005"/>
    <n v="225555459.91500005"/>
    <n v="225623608.06500006"/>
    <n v="225691756.21500006"/>
    <n v="225759904.36500007"/>
    <n v="225828052.51500008"/>
    <n v="225896200.66500008"/>
    <n v="225964348.81500009"/>
    <n v="226032496.96500009"/>
    <n v="226100645.1150001"/>
    <n v="228254501.975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922332.48000002"/>
    <n v="225351015.47500005"/>
    <n v="228254501.97500008"/>
    <n v="0"/>
    <n v="0"/>
    <n v="0"/>
    <n v="223996523.21000001"/>
    <n v="224539081.25999999"/>
    <n v="225920343.5"/>
    <n v="17558038.609999999"/>
    <n v="0"/>
    <n v="0"/>
    <x v="10"/>
    <x v="1"/>
    <x v="1"/>
    <x v="1"/>
    <x v="13"/>
    <x v="36"/>
    <x v="0"/>
    <x v="15"/>
  </r>
  <r>
    <n v="3439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6"/>
    <x v="3"/>
    <x v="1"/>
    <x v="15"/>
  </r>
  <r>
    <n v="34398"/>
    <x v="188"/>
    <n v="903932.32000000007"/>
    <n v="906702.14"/>
    <n v="912128.15"/>
    <n v="915563.64"/>
    <n v="918267.88"/>
    <n v="922871.07"/>
    <n v="925553.48"/>
    <n v="927003.44"/>
    <n v="929494.74"/>
    <n v="933263.55"/>
    <n v="935790.85000000009"/>
    <n v="939191.14000000013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n v="940672.190000000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0672.19000000018"/>
    <n v="940672.19000000018"/>
    <n v="940672.19000000018"/>
    <n v="0"/>
    <n v="0"/>
    <n v="0"/>
    <n v="923879.58"/>
    <n v="940672.19"/>
    <n v="940672.19"/>
    <n v="72359.399999999994"/>
    <n v="0"/>
    <n v="0"/>
    <x v="10"/>
    <x v="1"/>
    <x v="1"/>
    <x v="1"/>
    <x v="14"/>
    <x v="37"/>
    <x v="0"/>
    <x v="15"/>
  </r>
  <r>
    <n v="34399"/>
    <x v="189"/>
    <n v="651410530.79999995"/>
    <n v="652082337.63999999"/>
    <n v="652164928.40999997"/>
    <n v="653690777.40999997"/>
    <n v="653817763.81999993"/>
    <n v="653305187.43999994"/>
    <n v="653647387.88"/>
    <n v="653987650.79999995"/>
    <n v="653960494.19999993"/>
    <n v="653970005.48999989"/>
    <n v="654281629.03999984"/>
    <n v="654119123.16999984"/>
    <n v="802866083.21999979"/>
    <n v="806498701.85999978"/>
    <n v="808107146.54999983"/>
    <n v="808974807.42999983"/>
    <n v="811766580.0799998"/>
    <n v="812833049.59999979"/>
    <n v="813281597.38999975"/>
    <n v="813697195.71999979"/>
    <n v="814012794.04999983"/>
    <n v="814328392.37999988"/>
    <n v="815679596.13999987"/>
    <n v="815995194.46999991"/>
    <n v="960796152.64999998"/>
    <n v="969776521.56999993"/>
    <n v="970420524.25999999"/>
    <n v="971009689.5"/>
    <n v="971569354.74000001"/>
    <n v="972116477.36000001"/>
    <n v="974700776.81000006"/>
    <n v="975189942.05000007"/>
    <n v="975679107.33000004"/>
    <n v="976168272.57000005"/>
    <n v="976657437.81000006"/>
    <n v="977146603.05000007"/>
    <n v="1183290068.42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2866083.21999979"/>
    <n v="960796152.64999998"/>
    <n v="1183290068.4200001"/>
    <n v="0"/>
    <n v="0"/>
    <n v="0"/>
    <n v="664869530.72000003"/>
    <n v="822987483.96000004"/>
    <n v="988809302.15999997"/>
    <n v="91022312.959999993"/>
    <n v="0"/>
    <n v="0"/>
    <x v="10"/>
    <x v="1"/>
    <x v="1"/>
    <x v="1"/>
    <x v="15"/>
    <x v="38"/>
    <x v="0"/>
    <x v="15"/>
  </r>
  <r>
    <n v="34520"/>
    <x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6"/>
  </r>
  <r>
    <n v="34528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6"/>
  </r>
  <r>
    <n v="34530"/>
    <x v="192"/>
    <n v="31440017.359999999"/>
    <n v="31625485.93"/>
    <n v="29133479.18"/>
    <n v="29133479.18"/>
    <n v="29133479.18"/>
    <n v="29133479.18"/>
    <n v="29133479.18"/>
    <n v="29464571.509999998"/>
    <n v="29466322.859999999"/>
    <n v="29478588.41"/>
    <n v="29478588.41"/>
    <n v="29479489.580000002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n v="32858830.60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858830.609999999"/>
    <n v="32858830.609999999"/>
    <n v="32858830.609999999"/>
    <n v="0"/>
    <n v="0"/>
    <n v="0"/>
    <n v="29919945.43"/>
    <n v="32858830.609999999"/>
    <n v="32858830.609999999"/>
    <n v="2527602.35"/>
    <n v="0"/>
    <n v="0"/>
    <x v="10"/>
    <x v="1"/>
    <x v="1"/>
    <x v="1"/>
    <x v="9"/>
    <x v="19"/>
    <x v="0"/>
    <x v="16"/>
  </r>
  <r>
    <n v="34531"/>
    <x v="193"/>
    <n v="39225695.200000003"/>
    <n v="39225695.200000003"/>
    <n v="39266811.390000001"/>
    <n v="39266811.390000001"/>
    <n v="39525206.890000001"/>
    <n v="39502557.100000001"/>
    <n v="39521016.57"/>
    <n v="39466425.969999999"/>
    <n v="39466425.969999999"/>
    <n v="39466425.969999999"/>
    <n v="39466425.969999999"/>
    <n v="39491605.609999999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n v="4060197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01976.5"/>
    <n v="40601976.5"/>
    <n v="40601976.5"/>
    <n v="0"/>
    <n v="0"/>
    <n v="0"/>
    <n v="39499467.670000002"/>
    <n v="40601976.5"/>
    <n v="40601976.5"/>
    <n v="3123228.96"/>
    <n v="0"/>
    <n v="0"/>
    <x v="10"/>
    <x v="1"/>
    <x v="1"/>
    <x v="1"/>
    <x v="9"/>
    <x v="20"/>
    <x v="0"/>
    <x v="16"/>
  </r>
  <r>
    <n v="34532"/>
    <x v="194"/>
    <n v="44481415.030000001"/>
    <n v="44458934.18"/>
    <n v="44460030.549999997"/>
    <n v="44476616.299999997"/>
    <n v="44534612.769999996"/>
    <n v="44574706.879999995"/>
    <n v="44575958.649999999"/>
    <n v="44568631.539999999"/>
    <n v="44568631.539999999"/>
    <n v="44580576.859999999"/>
    <n v="44580576.859999999"/>
    <n v="44600816.68"/>
    <n v="44600816.68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n v="44698672.58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600816.68"/>
    <n v="44698672.580000006"/>
    <n v="44698672.580000006"/>
    <n v="0"/>
    <n v="0"/>
    <n v="0"/>
    <n v="44543255.729999997"/>
    <n v="44691145.200000003"/>
    <n v="44698672.579999998"/>
    <n v="3438359.43"/>
    <n v="0"/>
    <n v="0"/>
    <x v="10"/>
    <x v="1"/>
    <x v="1"/>
    <x v="1"/>
    <x v="9"/>
    <x v="21"/>
    <x v="0"/>
    <x v="16"/>
  </r>
  <r>
    <n v="34533"/>
    <x v="195"/>
    <n v="14153816.049999999"/>
    <n v="14153816.049999999"/>
    <n v="14153816.049999999"/>
    <n v="14153816.049999999"/>
    <n v="14153816.049999999"/>
    <n v="14153816.049999999"/>
    <n v="14153816.049999999"/>
    <n v="14153816.049999999"/>
    <n v="14153816.049999999"/>
    <n v="14153816.049999999"/>
    <n v="14153816.049999999"/>
    <n v="14153816.04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n v="14174190.63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74190.639999999"/>
    <n v="14174190.639999999"/>
    <n v="14174190.639999999"/>
    <n v="0"/>
    <n v="0"/>
    <n v="0"/>
    <n v="14155383.33"/>
    <n v="14174190.640000001"/>
    <n v="14174190.640000001"/>
    <n v="1090322.3600000001"/>
    <n v="0"/>
    <n v="0"/>
    <x v="10"/>
    <x v="1"/>
    <x v="1"/>
    <x v="1"/>
    <x v="9"/>
    <x v="22"/>
    <x v="0"/>
    <x v="16"/>
  </r>
  <r>
    <n v="34534"/>
    <x v="196"/>
    <n v="4168999"/>
    <n v="4168999"/>
    <n v="4168999"/>
    <n v="4168999"/>
    <n v="4168999"/>
    <n v="4168999"/>
    <n v="4168999"/>
    <n v="4168999"/>
    <n v="4168999"/>
    <n v="4168999"/>
    <n v="4168999"/>
    <n v="4168999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n v="418943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89431.02"/>
    <n v="4189431.02"/>
    <n v="4189431.02"/>
    <n v="0"/>
    <n v="0"/>
    <n v="0"/>
    <n v="4170570.69"/>
    <n v="4189431.02"/>
    <n v="4189431.02"/>
    <n v="322263.92"/>
    <n v="0"/>
    <n v="0"/>
    <x v="10"/>
    <x v="1"/>
    <x v="1"/>
    <x v="1"/>
    <x v="9"/>
    <x v="23"/>
    <x v="0"/>
    <x v="16"/>
  </r>
  <r>
    <n v="34535"/>
    <x v="197"/>
    <n v="10386138.189999998"/>
    <n v="10386138.189999998"/>
    <n v="10386138.189999998"/>
    <n v="10386138.189999998"/>
    <n v="10386138.189999998"/>
    <n v="10386138.189999998"/>
    <n v="10386138.189999998"/>
    <n v="10386138.189999998"/>
    <n v="10386138.189999998"/>
    <n v="10386138.189999998"/>
    <n v="10386138.189999998"/>
    <n v="10388253.01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n v="10408627.60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08627.609999998"/>
    <n v="10408627.609999998"/>
    <n v="10408627.609999998"/>
    <n v="0"/>
    <n v="0"/>
    <n v="0"/>
    <n v="10388030.82"/>
    <n v="10408627.609999999"/>
    <n v="10408627.609999999"/>
    <n v="800663.66"/>
    <n v="0"/>
    <n v="0"/>
    <x v="10"/>
    <x v="1"/>
    <x v="1"/>
    <x v="1"/>
    <x v="9"/>
    <x v="24"/>
    <x v="0"/>
    <x v="16"/>
  </r>
  <r>
    <n v="34536"/>
    <x v="198"/>
    <n v="14326607.549999999"/>
    <n v="14326607.549999999"/>
    <n v="14326607.549999999"/>
    <n v="14326607.549999999"/>
    <n v="14326607.549999999"/>
    <n v="14326607.549999999"/>
    <n v="14326607.549999999"/>
    <n v="14326607.549999999"/>
    <n v="14326607.549999999"/>
    <n v="14326607.549999999"/>
    <n v="14326607.549999999"/>
    <n v="14332992.479999999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n v="14353367.06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53367.069999998"/>
    <n v="14353367.069999998"/>
    <n v="14353367.069999998"/>
    <n v="0"/>
    <n v="0"/>
    <n v="0"/>
    <n v="14329157.119999999"/>
    <n v="14353367.07"/>
    <n v="14353367.07"/>
    <n v="1104105.1599999999"/>
    <n v="0"/>
    <n v="0"/>
    <x v="10"/>
    <x v="1"/>
    <x v="1"/>
    <x v="1"/>
    <x v="9"/>
    <x v="25"/>
    <x v="0"/>
    <x v="16"/>
  </r>
  <r>
    <n v="34541"/>
    <x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6"/>
  </r>
  <r>
    <n v="34542"/>
    <x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6"/>
  </r>
  <r>
    <n v="34543"/>
    <x v="201"/>
    <n v="535237.65"/>
    <n v="535484.79"/>
    <n v="535820.86"/>
    <n v="537439.22"/>
    <n v="538414.09"/>
    <n v="538454.24"/>
    <n v="538767.9"/>
    <n v="539063.41"/>
    <n v="546961.13"/>
    <n v="549928.52"/>
    <n v="574206.17000000004"/>
    <n v="574206.17000000004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n v="70067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0677.02"/>
    <n v="700677.02"/>
    <n v="700677.02"/>
    <n v="0"/>
    <n v="0"/>
    <n v="0"/>
    <n v="557281.63"/>
    <n v="700677.02"/>
    <n v="700677.02"/>
    <n v="53898.23"/>
    <n v="0"/>
    <n v="0"/>
    <x v="10"/>
    <x v="1"/>
    <x v="1"/>
    <x v="1"/>
    <x v="8"/>
    <x v="26"/>
    <x v="0"/>
    <x v="16"/>
  </r>
  <r>
    <n v="34544"/>
    <x v="202"/>
    <n v="15324704.390000001"/>
    <n v="15324704.390000001"/>
    <n v="15324704.390000001"/>
    <n v="15258221.630000001"/>
    <n v="15258221.630000001"/>
    <n v="15256508.470000001"/>
    <n v="15256508.470000001"/>
    <n v="15256508.470000001"/>
    <n v="15256508.470000001"/>
    <n v="15256508.470000001"/>
    <n v="15257675.380000001"/>
    <n v="15257675.38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n v="16328713.47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28713.470000001"/>
    <n v="16328713.470000001"/>
    <n v="16328713.470000001"/>
    <n v="0"/>
    <n v="0"/>
    <n v="0"/>
    <n v="15355166.390000001"/>
    <n v="16328713.470000001"/>
    <n v="16328713.470000001"/>
    <n v="1256054.8799999999"/>
    <n v="0"/>
    <n v="0"/>
    <x v="10"/>
    <x v="1"/>
    <x v="1"/>
    <x v="1"/>
    <x v="8"/>
    <x v="27"/>
    <x v="0"/>
    <x v="16"/>
  </r>
  <r>
    <n v="34545"/>
    <x v="203"/>
    <n v="0"/>
    <n v="0"/>
    <n v="0"/>
    <n v="0"/>
    <n v="0"/>
    <n v="0"/>
    <n v="0"/>
    <n v="0"/>
    <n v="0"/>
    <n v="0"/>
    <n v="0"/>
    <n v="39342.99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n v="5876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769.36"/>
    <n v="58769.36"/>
    <n v="58769.36"/>
    <n v="0"/>
    <n v="0"/>
    <n v="0"/>
    <n v="7547.1"/>
    <n v="58769.36"/>
    <n v="58769.36"/>
    <n v="4520.72"/>
    <n v="0"/>
    <n v="0"/>
    <x v="10"/>
    <x v="1"/>
    <x v="1"/>
    <x v="1"/>
    <x v="8"/>
    <x v="28"/>
    <x v="0"/>
    <x v="16"/>
  </r>
  <r>
    <n v="34546"/>
    <x v="204"/>
    <n v="0"/>
    <n v="0"/>
    <n v="0"/>
    <n v="0"/>
    <n v="35769.599999999999"/>
    <n v="0"/>
    <n v="0"/>
    <n v="0"/>
    <n v="0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n v="1919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190.82"/>
    <n v="19190.82"/>
    <n v="19190.82"/>
    <n v="0"/>
    <n v="0"/>
    <n v="0"/>
    <n v="8656.3799999999992"/>
    <n v="19190.82"/>
    <n v="19190.82"/>
    <n v="1476.22"/>
    <n v="0"/>
    <n v="0"/>
    <x v="10"/>
    <x v="1"/>
    <x v="1"/>
    <x v="1"/>
    <x v="8"/>
    <x v="29"/>
    <x v="0"/>
    <x v="16"/>
  </r>
  <r>
    <n v="34580"/>
    <x v="205"/>
    <n v="14450226.379999997"/>
    <n v="14450226.379999997"/>
    <n v="14452101.639999997"/>
    <n v="14452101.639999997"/>
    <n v="14519008.439999998"/>
    <n v="14519008.439999998"/>
    <n v="14519008.439999998"/>
    <n v="14519008.439999998"/>
    <n v="14519008.439999998"/>
    <n v="14519008.439999998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n v="14500596.52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00596.529999997"/>
    <n v="14500596.529999997"/>
    <n v="14500596.529999997"/>
    <n v="0"/>
    <n v="0"/>
    <n v="0"/>
    <n v="14493884.33"/>
    <n v="14500596.529999999"/>
    <n v="14500596.529999999"/>
    <n v="1115430.5"/>
    <n v="0"/>
    <n v="0"/>
    <x v="10"/>
    <x v="1"/>
    <x v="1"/>
    <x v="1"/>
    <x v="13"/>
    <x v="30"/>
    <x v="0"/>
    <x v="16"/>
  </r>
  <r>
    <n v="34581"/>
    <x v="206"/>
    <n v="60537995.460000001"/>
    <n v="60542115.329999998"/>
    <n v="60542263.829999998"/>
    <n v="60542263.829999998"/>
    <n v="60549066.710000001"/>
    <n v="60548846.730000004"/>
    <n v="60548846.730000004"/>
    <n v="60548846.730000004"/>
    <n v="60548846.730000004"/>
    <n v="60548811.000000007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n v="60502604.2300000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502604.230000012"/>
    <n v="60502604.230000012"/>
    <n v="60502604.230000012"/>
    <n v="0"/>
    <n v="0"/>
    <n v="0"/>
    <n v="60535824.289999999"/>
    <n v="60502604.229999997"/>
    <n v="60502604.229999997"/>
    <n v="4654046.4800000004"/>
    <n v="0"/>
    <n v="0"/>
    <x v="10"/>
    <x v="1"/>
    <x v="1"/>
    <x v="1"/>
    <x v="13"/>
    <x v="31"/>
    <x v="0"/>
    <x v="16"/>
  </r>
  <r>
    <n v="34582"/>
    <x v="207"/>
    <n v="19166367.610000011"/>
    <n v="19168855.190000009"/>
    <n v="19186270.430000007"/>
    <n v="19204893.740000006"/>
    <n v="19205949.320000004"/>
    <n v="19207748.650000002"/>
    <n v="19207796.380000003"/>
    <n v="19207796.380000003"/>
    <n v="19207796.380000003"/>
    <n v="19207796.380000003"/>
    <n v="19207796.380000003"/>
    <n v="19208058.740000002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n v="19218097.86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18097.860000003"/>
    <n v="19218097.860000003"/>
    <n v="19218097.860000003"/>
    <n v="0"/>
    <n v="0"/>
    <n v="0"/>
    <n v="19200401.800000001"/>
    <n v="19218097.859999999"/>
    <n v="19218097.859999999"/>
    <n v="1478315.22"/>
    <n v="0"/>
    <n v="0"/>
    <x v="10"/>
    <x v="1"/>
    <x v="1"/>
    <x v="1"/>
    <x v="13"/>
    <x v="32"/>
    <x v="0"/>
    <x v="16"/>
  </r>
  <r>
    <n v="34583"/>
    <x v="208"/>
    <n v="9117266.8699999992"/>
    <n v="9117266.8699999992"/>
    <n v="9117266.8699999992"/>
    <n v="9117266.8699999992"/>
    <n v="9117266.8699999992"/>
    <n v="9125740.629999999"/>
    <n v="9125740.629999999"/>
    <n v="9125740.629999999"/>
    <n v="9125740.629999999"/>
    <n v="9125740.62999999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n v="9146691.54999999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46691.5499999989"/>
    <n v="9146691.5499999989"/>
    <n v="9146691.5499999989"/>
    <n v="0"/>
    <n v="0"/>
    <n v="0"/>
    <n v="9127316.3200000003"/>
    <n v="9146691.5500000007"/>
    <n v="9146691.5500000007"/>
    <n v="703591.66"/>
    <n v="0"/>
    <n v="0"/>
    <x v="10"/>
    <x v="1"/>
    <x v="1"/>
    <x v="1"/>
    <x v="13"/>
    <x v="33"/>
    <x v="0"/>
    <x v="16"/>
  </r>
  <r>
    <n v="34584"/>
    <x v="209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n v="5586747.42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86747.4299999997"/>
    <n v="5586747.4299999997"/>
    <n v="5586747.4299999997"/>
    <n v="0"/>
    <n v="0"/>
    <n v="0"/>
    <n v="5586747.4299999997"/>
    <n v="5586747.4299999997"/>
    <n v="5586747.4299999997"/>
    <n v="429749.8"/>
    <n v="0"/>
    <n v="0"/>
    <x v="10"/>
    <x v="1"/>
    <x v="1"/>
    <x v="1"/>
    <x v="13"/>
    <x v="34"/>
    <x v="0"/>
    <x v="16"/>
  </r>
  <r>
    <n v="34585"/>
    <x v="210"/>
    <n v="5471617.1000000006"/>
    <n v="5471617.1000000006"/>
    <n v="5471617.1000000006"/>
    <n v="5471617.1000000006"/>
    <n v="5471617.1000000006"/>
    <n v="5471617.1000000006"/>
    <n v="5471617.1000000006"/>
    <n v="5471617.1000000006"/>
    <n v="5471617.1000000006"/>
    <n v="5471617.1000000006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n v="5489268.98000000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89268.9800000014"/>
    <n v="5489268.9800000014"/>
    <n v="5489268.9800000014"/>
    <n v="0"/>
    <n v="0"/>
    <n v="0"/>
    <n v="5475690.6100000003"/>
    <n v="5489268.9800000004"/>
    <n v="5489268.9800000004"/>
    <n v="422251.46"/>
    <n v="0"/>
    <n v="0"/>
    <x v="10"/>
    <x v="1"/>
    <x v="1"/>
    <x v="1"/>
    <x v="13"/>
    <x v="35"/>
    <x v="0"/>
    <x v="16"/>
  </r>
  <r>
    <n v="34586"/>
    <x v="211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n v="18338595.00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38595.009999998"/>
    <n v="18338595.009999998"/>
    <n v="18338595.009999998"/>
    <n v="0"/>
    <n v="0"/>
    <n v="0"/>
    <n v="18338595.010000002"/>
    <n v="18338595.010000002"/>
    <n v="18338595.010000002"/>
    <n v="1410661.15"/>
    <n v="0"/>
    <n v="0"/>
    <x v="10"/>
    <x v="1"/>
    <x v="1"/>
    <x v="1"/>
    <x v="13"/>
    <x v="36"/>
    <x v="0"/>
    <x v="16"/>
  </r>
  <r>
    <n v="34598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4"/>
    <x v="37"/>
    <x v="0"/>
    <x v="16"/>
  </r>
  <r>
    <n v="34599"/>
    <x v="213"/>
    <n v="265591754.31000009"/>
    <n v="265865580.8900001"/>
    <n v="265895844.3600001"/>
    <n v="266604236.47000012"/>
    <n v="266657842.80000013"/>
    <n v="266808320.52000013"/>
    <n v="266919556.80000013"/>
    <n v="267061803.17000014"/>
    <n v="267079627.97000015"/>
    <n v="267084730.68000016"/>
    <n v="267101453.96000016"/>
    <n v="267228670.26000017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n v="324613475.780000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4613475.78000015"/>
    <n v="324613475.78000015"/>
    <n v="324613475.78000015"/>
    <n v="0"/>
    <n v="0"/>
    <n v="0"/>
    <n v="271116376.76999998"/>
    <n v="324613475.77999997"/>
    <n v="324613475.77999997"/>
    <n v="24970267.370000001"/>
    <n v="0"/>
    <n v="0"/>
    <x v="10"/>
    <x v="1"/>
    <x v="1"/>
    <x v="1"/>
    <x v="15"/>
    <x v="38"/>
    <x v="0"/>
    <x v="16"/>
  </r>
  <r>
    <n v="34620"/>
    <x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1"/>
    <x v="18"/>
    <x v="0"/>
    <x v="17"/>
  </r>
  <r>
    <n v="34628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2"/>
    <x v="3"/>
    <x v="1"/>
    <x v="17"/>
  </r>
  <r>
    <n v="34630"/>
    <x v="216"/>
    <n v="11279074.549999999"/>
    <n v="11279074.549999999"/>
    <n v="11274073.58"/>
    <n v="11274073.58"/>
    <n v="11274073.58"/>
    <n v="11274073.58"/>
    <n v="11274073.58"/>
    <n v="11303633.26"/>
    <n v="11303633.26"/>
    <n v="11303633.26"/>
    <n v="11472934.640000001"/>
    <n v="11481429.380000001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n v="11491776.41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91776.410000002"/>
    <n v="11491776.410000002"/>
    <n v="11491776.410000002"/>
    <n v="0"/>
    <n v="0"/>
    <n v="0"/>
    <n v="11329658.25"/>
    <n v="11491776.41"/>
    <n v="11491776.41"/>
    <n v="883982.8"/>
    <n v="0"/>
    <n v="0"/>
    <x v="10"/>
    <x v="1"/>
    <x v="1"/>
    <x v="1"/>
    <x v="9"/>
    <x v="19"/>
    <x v="0"/>
    <x v="17"/>
  </r>
  <r>
    <n v="34631"/>
    <x v="217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n v="117570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5705.21"/>
    <n v="1175705.21"/>
    <n v="1175705.21"/>
    <n v="0"/>
    <n v="0"/>
    <n v="0"/>
    <n v="1175705.21"/>
    <n v="1175705.21"/>
    <n v="1175705.21"/>
    <n v="90438.86"/>
    <n v="0"/>
    <n v="0"/>
    <x v="10"/>
    <x v="1"/>
    <x v="1"/>
    <x v="1"/>
    <x v="9"/>
    <x v="20"/>
    <x v="0"/>
    <x v="17"/>
  </r>
  <r>
    <n v="34632"/>
    <x v="218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n v="145559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5592.35"/>
    <n v="1455592.35"/>
    <n v="1455592.35"/>
    <n v="0"/>
    <n v="0"/>
    <n v="0"/>
    <n v="1455592.35"/>
    <n v="1455592.35"/>
    <n v="1455592.35"/>
    <n v="111968.64"/>
    <n v="0"/>
    <n v="0"/>
    <x v="10"/>
    <x v="1"/>
    <x v="1"/>
    <x v="1"/>
    <x v="9"/>
    <x v="21"/>
    <x v="0"/>
    <x v="17"/>
  </r>
  <r>
    <n v="34633"/>
    <x v="219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4.61"/>
    <n v="904.61"/>
    <n v="904.61"/>
    <n v="0"/>
    <n v="0"/>
    <n v="0"/>
    <n v="904.61"/>
    <n v="904.61"/>
    <n v="904.61"/>
    <n v="69.59"/>
    <n v="0"/>
    <n v="0"/>
    <x v="10"/>
    <x v="1"/>
    <x v="1"/>
    <x v="1"/>
    <x v="9"/>
    <x v="22"/>
    <x v="0"/>
    <x v="17"/>
  </r>
  <r>
    <n v="34634"/>
    <x v="220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n v="90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4.61"/>
    <n v="904.61"/>
    <n v="904.61"/>
    <n v="0"/>
    <n v="0"/>
    <n v="0"/>
    <n v="904.61"/>
    <n v="904.61"/>
    <n v="904.61"/>
    <n v="69.59"/>
    <n v="0"/>
    <n v="0"/>
    <x v="10"/>
    <x v="1"/>
    <x v="1"/>
    <x v="1"/>
    <x v="9"/>
    <x v="23"/>
    <x v="0"/>
    <x v="17"/>
  </r>
  <r>
    <n v="34635"/>
    <x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9"/>
    <x v="24"/>
    <x v="0"/>
    <x v="17"/>
  </r>
  <r>
    <n v="34636"/>
    <x v="222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n v="1173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36.48"/>
    <n v="11736.48"/>
    <n v="11736.48"/>
    <n v="0"/>
    <n v="0"/>
    <n v="0"/>
    <n v="11736.48"/>
    <n v="11736.48"/>
    <n v="11736.48"/>
    <n v="902.81"/>
    <n v="0"/>
    <n v="0"/>
    <x v="10"/>
    <x v="1"/>
    <x v="1"/>
    <x v="1"/>
    <x v="9"/>
    <x v="25"/>
    <x v="0"/>
    <x v="17"/>
  </r>
  <r>
    <n v="34637"/>
    <x v="223"/>
    <n v="585464.7699999999"/>
    <n v="520567.41999999993"/>
    <n v="520567.41999999993"/>
    <n v="520567.41999999993"/>
    <n v="520567.41999999993"/>
    <n v="520567.41999999993"/>
    <n v="520567.41999999993"/>
    <n v="520567.41999999993"/>
    <n v="520567.41999999993"/>
    <n v="520567.41999999993"/>
    <n v="520567.41999999993"/>
    <n v="520567.41999999993"/>
    <n v="284400.03999999992"/>
    <n v="284400.03999999992"/>
    <n v="284400.03999999992"/>
    <n v="284400.03999999992"/>
    <n v="284400.03999999992"/>
    <n v="284400.03999999992"/>
    <n v="284400.03999999992"/>
    <n v="284400.03999999992"/>
    <n v="268326.1999999999"/>
    <n v="268326.1999999999"/>
    <n v="268326.1999999999"/>
    <n v="268326.1999999999"/>
    <n v="268326.1999999999"/>
    <n v="268326.1999999999"/>
    <n v="268326.1999999999"/>
    <n v="268326.1999999999"/>
    <n v="268326.1999999999"/>
    <n v="268326.1999999999"/>
    <n v="268326.1999999999"/>
    <n v="268326.1999999999"/>
    <n v="268326.1999999999"/>
    <n v="221117.17999999991"/>
    <n v="221117.17999999991"/>
    <n v="221117.17999999991"/>
    <n v="221117.17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4400.03999999992"/>
    <n v="268326.1999999999"/>
    <n v="221117.17999999991"/>
    <n v="0"/>
    <n v="0"/>
    <n v="0"/>
    <n v="507392.8"/>
    <n v="278217.78999999998"/>
    <n v="253800.35"/>
    <n v="17009.009999999998"/>
    <n v="0"/>
    <n v="0"/>
    <x v="9"/>
    <x v="1"/>
    <x v="1"/>
    <x v="1"/>
    <x v="10"/>
    <x v="17"/>
    <x v="0"/>
    <x v="17"/>
  </r>
  <r>
    <n v="34641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3"/>
    <x v="1"/>
    <x v="17"/>
  </r>
  <r>
    <n v="34643"/>
    <x v="225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n v="30852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8525.93"/>
    <n v="308525.93"/>
    <n v="308525.93"/>
    <n v="0"/>
    <n v="0"/>
    <n v="0"/>
    <n v="308525.93"/>
    <n v="308525.93"/>
    <n v="308525.93"/>
    <n v="23732.76"/>
    <n v="0"/>
    <n v="0"/>
    <x v="10"/>
    <x v="1"/>
    <x v="1"/>
    <x v="1"/>
    <x v="8"/>
    <x v="26"/>
    <x v="0"/>
    <x v="17"/>
  </r>
  <r>
    <n v="34644"/>
    <x v="226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n v="51066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664.71"/>
    <n v="510664.71"/>
    <n v="510664.71"/>
    <n v="0"/>
    <n v="0"/>
    <n v="0"/>
    <n v="510664.71"/>
    <n v="510664.71"/>
    <n v="510664.71"/>
    <n v="39281.9"/>
    <n v="0"/>
    <n v="0"/>
    <x v="10"/>
    <x v="1"/>
    <x v="1"/>
    <x v="1"/>
    <x v="8"/>
    <x v="27"/>
    <x v="0"/>
    <x v="17"/>
  </r>
  <r>
    <n v="34645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28"/>
    <x v="0"/>
    <x v="17"/>
  </r>
  <r>
    <n v="34646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8"/>
    <x v="29"/>
    <x v="0"/>
    <x v="17"/>
  </r>
  <r>
    <n v="34680"/>
    <x v="229"/>
    <n v="838137.22"/>
    <n v="838137.22"/>
    <n v="838137.22"/>
    <n v="838137.22"/>
    <n v="838137.22"/>
    <n v="838137.22"/>
    <n v="838137.22"/>
    <n v="838137.22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n v="125950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9507.78"/>
    <n v="1259507.78"/>
    <n v="1259507.78"/>
    <n v="0"/>
    <n v="0"/>
    <n v="0"/>
    <n v="1000202.82"/>
    <n v="1259507.78"/>
    <n v="1259507.78"/>
    <n v="96885.21"/>
    <n v="0"/>
    <n v="0"/>
    <x v="10"/>
    <x v="1"/>
    <x v="1"/>
    <x v="1"/>
    <x v="13"/>
    <x v="30"/>
    <x v="0"/>
    <x v="17"/>
  </r>
  <r>
    <n v="34681"/>
    <x v="230"/>
    <n v="6309470.0699999975"/>
    <n v="6309470.0699999975"/>
    <n v="6313753.4499999974"/>
    <n v="6316781.9799999977"/>
    <n v="6316781.9799999977"/>
    <n v="6316781.9799999977"/>
    <n v="6316781.9799999977"/>
    <n v="6316781.9799999977"/>
    <n v="6316781.9799999977"/>
    <n v="6713447.29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n v="6717060.58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17060.589999998"/>
    <n v="6717060.589999998"/>
    <n v="6717060.589999998"/>
    <n v="0"/>
    <n v="0"/>
    <n v="0"/>
    <n v="6438308.8099999996"/>
    <n v="6717060.5899999999"/>
    <n v="6717060.5899999999"/>
    <n v="516696.97"/>
    <n v="0"/>
    <n v="0"/>
    <x v="10"/>
    <x v="1"/>
    <x v="1"/>
    <x v="1"/>
    <x v="13"/>
    <x v="31"/>
    <x v="0"/>
    <x v="17"/>
  </r>
  <r>
    <n v="34682"/>
    <x v="231"/>
    <n v="173209.91"/>
    <n v="173209.91"/>
    <n v="173209.91"/>
    <n v="173209.91"/>
    <n v="173209.91"/>
    <n v="173209.91"/>
    <n v="594580.47"/>
    <n v="594580.4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n v="173209.90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3209.90999999997"/>
    <n v="173209.90999999997"/>
    <n v="173209.90999999997"/>
    <n v="0"/>
    <n v="0"/>
    <n v="0"/>
    <n v="238036.15"/>
    <n v="173209.91"/>
    <n v="173209.91"/>
    <n v="13323.84"/>
    <n v="0"/>
    <n v="0"/>
    <x v="10"/>
    <x v="1"/>
    <x v="1"/>
    <x v="1"/>
    <x v="13"/>
    <x v="32"/>
    <x v="0"/>
    <x v="17"/>
  </r>
  <r>
    <n v="34683"/>
    <x v="23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n v="43291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2910.42"/>
    <n v="432910.42"/>
    <n v="432910.42"/>
    <n v="0"/>
    <n v="0"/>
    <n v="0"/>
    <n v="432910.42"/>
    <n v="432910.42"/>
    <n v="432910.42"/>
    <n v="33300.800000000003"/>
    <n v="0"/>
    <n v="0"/>
    <x v="10"/>
    <x v="1"/>
    <x v="1"/>
    <x v="1"/>
    <x v="13"/>
    <x v="33"/>
    <x v="0"/>
    <x v="17"/>
  </r>
  <r>
    <n v="34684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3"/>
    <x v="34"/>
    <x v="0"/>
    <x v="17"/>
  </r>
  <r>
    <n v="34685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3"/>
    <x v="35"/>
    <x v="0"/>
    <x v="17"/>
  </r>
  <r>
    <n v="34686"/>
    <x v="235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n v="14162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626.41"/>
    <n v="141626.41"/>
    <n v="141626.41"/>
    <n v="0"/>
    <n v="0"/>
    <n v="0"/>
    <n v="141626.41"/>
    <n v="141626.41"/>
    <n v="141626.41"/>
    <n v="10894.34"/>
    <n v="0"/>
    <n v="0"/>
    <x v="10"/>
    <x v="1"/>
    <x v="1"/>
    <x v="1"/>
    <x v="13"/>
    <x v="36"/>
    <x v="0"/>
    <x v="17"/>
  </r>
  <r>
    <n v="34687"/>
    <x v="236"/>
    <n v="1637257.28"/>
    <n v="1738887.54"/>
    <n v="1755589.61"/>
    <n v="1826656.4400000002"/>
    <n v="1830694.9900000002"/>
    <n v="1782593.7900000003"/>
    <n v="1799628.0400000003"/>
    <n v="1828952.8900000004"/>
    <n v="1934488.7600000002"/>
    <n v="1946805.3300000003"/>
    <n v="2001918.6400000004"/>
    <n v="2090014.6200000003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n v="2111959.94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1959.9400000004"/>
    <n v="2111959.9400000004"/>
    <n v="2111959.9400000004"/>
    <n v="0"/>
    <n v="0"/>
    <n v="0"/>
    <n v="1868111.37"/>
    <n v="2111959.94"/>
    <n v="2111959.94"/>
    <n v="162458.46"/>
    <n v="0"/>
    <n v="0"/>
    <x v="9"/>
    <x v="1"/>
    <x v="1"/>
    <x v="1"/>
    <x v="10"/>
    <x v="17"/>
    <x v="0"/>
    <x v="17"/>
  </r>
  <r>
    <n v="34700"/>
    <x v="237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n v="12376233.2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76233.219999999"/>
    <n v="12376233.219999999"/>
    <n v="12376233.219999999"/>
    <n v="0"/>
    <n v="0"/>
    <n v="0"/>
    <n v="12376233.220000001"/>
    <n v="12376233.220000001"/>
    <n v="12376233.220000001"/>
    <n v="952017.94"/>
    <n v="0"/>
    <n v="0"/>
    <x v="6"/>
    <x v="1"/>
    <x v="1"/>
    <x v="6"/>
    <x v="6"/>
    <x v="6"/>
    <x v="0"/>
    <x v="18"/>
  </r>
  <r>
    <n v="34300"/>
    <x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7"/>
    <x v="39"/>
    <x v="2"/>
    <x v="19"/>
  </r>
  <r>
    <n v="34800"/>
    <x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0"/>
    <x v="1"/>
    <x v="1"/>
    <x v="1"/>
    <x v="17"/>
    <x v="39"/>
    <x v="2"/>
    <x v="19"/>
  </r>
  <r>
    <n v="34820"/>
    <x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7135.829999998"/>
    <n v="28155933.829999998"/>
    <n v="28314265.829999998"/>
    <n v="29059357.829999998"/>
    <n v="29059357.829999998"/>
    <n v="29059357.829999998"/>
    <n v="32203865.479999997"/>
    <n v="32203865.479999997"/>
    <n v="32203865.47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2203865.479999997"/>
    <n v="0"/>
    <n v="0"/>
    <n v="0"/>
    <n v="0"/>
    <n v="0"/>
    <n v="20609769.649999999"/>
    <n v="2477220.42"/>
    <n v="0"/>
    <n v="0"/>
    <x v="10"/>
    <x v="1"/>
    <x v="1"/>
    <x v="1"/>
    <x v="11"/>
    <x v="18"/>
    <x v="0"/>
    <x v="20"/>
  </r>
  <r>
    <n v="34898"/>
    <x v="241"/>
    <n v="9004.16"/>
    <n v="9018.2899999999991"/>
    <n v="9045.9599999999991"/>
    <n v="9063.4699999999993"/>
    <n v="9077.2899999999991"/>
    <n v="9100.7599999999984"/>
    <n v="9114.4299999999985"/>
    <n v="9121.7899999999991"/>
    <n v="9134.4999999999982"/>
    <n v="9199.2299999999977"/>
    <n v="9212.1199999999972"/>
    <n v="9229.4699999999975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n v="9237.0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37.029999999997"/>
    <n v="9237.029999999997"/>
    <n v="9237.029999999997"/>
    <n v="0"/>
    <n v="0"/>
    <n v="0"/>
    <n v="9119.8799999999992"/>
    <n v="9237.0300000000007"/>
    <n v="9237.0300000000007"/>
    <n v="710.54"/>
    <n v="0"/>
    <n v="0"/>
    <x v="10"/>
    <x v="1"/>
    <x v="1"/>
    <x v="1"/>
    <x v="14"/>
    <x v="37"/>
    <x v="0"/>
    <x v="20"/>
  </r>
  <r>
    <n v="34899"/>
    <x v="242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8946382.709999999"/>
    <n v="26994301.299999997"/>
    <n v="27026550.909999996"/>
    <n v="28009837.169999998"/>
    <n v="28009837.169999998"/>
    <n v="28093170.499999996"/>
    <n v="70656912.739999995"/>
    <n v="71842759.069999993"/>
    <n v="124523666.85999998"/>
    <n v="126752951.18999998"/>
    <n v="127152315.51999998"/>
    <n v="137987788.49999997"/>
    <n v="138071121.82999998"/>
    <n v="138154455.16"/>
    <n v="138237788.49000001"/>
    <n v="138321121.82000002"/>
    <n v="143239113.03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46382.709999999"/>
    <n v="28009837.169999998"/>
    <n v="143239113.03000003"/>
    <n v="0"/>
    <n v="0"/>
    <n v="0"/>
    <n v="8946382.7100000009"/>
    <n v="14658305.460000001"/>
    <n v="108541769.38"/>
    <n v="11018393.310000001"/>
    <n v="0"/>
    <n v="0"/>
    <x v="10"/>
    <x v="1"/>
    <x v="1"/>
    <x v="1"/>
    <x v="15"/>
    <x v="38"/>
    <x v="0"/>
    <x v="20"/>
  </r>
  <r>
    <n v="35000"/>
    <x v="243"/>
    <n v="17789162.969999999"/>
    <n v="17789162.969999999"/>
    <n v="17789162.969999999"/>
    <n v="17789162.969999999"/>
    <n v="17789162.969999999"/>
    <n v="17792832.759999998"/>
    <n v="17792832.759999998"/>
    <n v="17792832.759999998"/>
    <n v="17792832.759999998"/>
    <n v="17792832.759999998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n v="17799998.55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799998.559999999"/>
    <n v="17799998.559999999"/>
    <n v="17799998.559999999"/>
    <n v="0"/>
    <n v="0"/>
    <n v="0"/>
    <n v="17793074.949999999"/>
    <n v="17799998.559999999"/>
    <n v="17799998.559999999"/>
    <n v="1369230.66"/>
    <n v="0"/>
    <n v="0"/>
    <x v="7"/>
    <x v="1"/>
    <x v="1"/>
    <x v="7"/>
    <x v="7"/>
    <x v="7"/>
    <x v="0"/>
    <x v="21"/>
  </r>
  <r>
    <n v="35001"/>
    <x v="244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n v="12162254.09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62254.090000002"/>
    <n v="12162254.090000002"/>
    <n v="12162254.090000002"/>
    <n v="0"/>
    <n v="0"/>
    <n v="0"/>
    <n v="12162254.09"/>
    <n v="12162254.09"/>
    <n v="12162254.09"/>
    <n v="935558.01"/>
    <n v="0"/>
    <n v="0"/>
    <x v="11"/>
    <x v="1"/>
    <x v="1"/>
    <x v="1"/>
    <x v="18"/>
    <x v="40"/>
    <x v="0"/>
    <x v="21"/>
  </r>
  <r>
    <n v="35100"/>
    <x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1"/>
    <x v="1"/>
    <x v="1"/>
    <x v="1"/>
    <x v="18"/>
    <x v="40"/>
    <x v="0"/>
    <x v="22"/>
  </r>
  <r>
    <n v="35200"/>
    <x v="246"/>
    <n v="72973602.059999987"/>
    <n v="74365620.319999993"/>
    <n v="74410728.199999988"/>
    <n v="74579216.599999994"/>
    <n v="74581243.289999992"/>
    <n v="74586068.469999999"/>
    <n v="74739021.879999995"/>
    <n v="74751701.689999998"/>
    <n v="74767175.819999993"/>
    <n v="74767175.819999993"/>
    <n v="74767201.149999991"/>
    <n v="74767302.689999998"/>
    <n v="74793268.689999998"/>
    <n v="74793268.689999998"/>
    <n v="74793268.689999998"/>
    <n v="74793268.689999998"/>
    <n v="74793268.689999998"/>
    <n v="74793268.689999998"/>
    <n v="74793268.689999998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n v="76277379.7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793268.689999998"/>
    <n v="76277379.719999999"/>
    <n v="76277379.719999999"/>
    <n v="0"/>
    <n v="0"/>
    <n v="0"/>
    <n v="74526871.280000001"/>
    <n v="75478243.010000005"/>
    <n v="76277379.719999999"/>
    <n v="5867490.75"/>
    <n v="0"/>
    <n v="0"/>
    <x v="11"/>
    <x v="1"/>
    <x v="1"/>
    <x v="1"/>
    <x v="18"/>
    <x v="40"/>
    <x v="0"/>
    <x v="23"/>
  </r>
  <r>
    <n v="35300"/>
    <x v="247"/>
    <n v="400697606.79000026"/>
    <n v="400024484.40000027"/>
    <n v="401455639.95000029"/>
    <n v="401545861.20000029"/>
    <n v="401771449.35000026"/>
    <n v="402900401.67000026"/>
    <n v="415833368.39000028"/>
    <n v="415758524.73000032"/>
    <n v="430462239.44000036"/>
    <n v="433866939.05000037"/>
    <n v="435880349.93000036"/>
    <n v="435802423.83000034"/>
    <n v="435845560.96000034"/>
    <n v="436084536.83670038"/>
    <n v="442025678.78380036"/>
    <n v="442509684.02480036"/>
    <n v="443306166.4422003"/>
    <n v="443660715.21090031"/>
    <n v="445300164.23260033"/>
    <n v="445433036.00180036"/>
    <n v="445623157.90400034"/>
    <n v="445815547.49620032"/>
    <n v="445975900.07700032"/>
    <n v="446140012.28460032"/>
    <n v="449281371.64640033"/>
    <n v="449671692.97140032"/>
    <n v="450016809.04040033"/>
    <n v="450348216.15210032"/>
    <n v="453523942.71440035"/>
    <n v="457612439.58840036"/>
    <n v="460366131.57870036"/>
    <n v="460754831.90780038"/>
    <n v="461259137.16280037"/>
    <n v="461779329.97730035"/>
    <n v="462154128.25380033"/>
    <n v="462550945.56880033"/>
    <n v="480529090.359100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5845560.96000034"/>
    <n v="449281371.64640033"/>
    <n v="480529090.35910034"/>
    <n v="0"/>
    <n v="0"/>
    <n v="0"/>
    <n v="416295757.67000002"/>
    <n v="443615502.44999999"/>
    <n v="458449851.30000001"/>
    <n v="36963776.18"/>
    <n v="0"/>
    <n v="0"/>
    <x v="11"/>
    <x v="1"/>
    <x v="1"/>
    <x v="1"/>
    <x v="18"/>
    <x v="40"/>
    <x v="0"/>
    <x v="24"/>
  </r>
  <r>
    <n v="35400"/>
    <x v="248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n v="5092060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92060.55"/>
    <n v="5092060.55"/>
    <n v="5092060.55"/>
    <n v="0"/>
    <n v="0"/>
    <n v="0"/>
    <n v="5092060.55"/>
    <n v="5092060.55"/>
    <n v="5092060.55"/>
    <n v="391696.97"/>
    <n v="0"/>
    <n v="0"/>
    <x v="11"/>
    <x v="1"/>
    <x v="1"/>
    <x v="1"/>
    <x v="18"/>
    <x v="40"/>
    <x v="0"/>
    <x v="25"/>
  </r>
  <r>
    <n v="35500"/>
    <x v="249"/>
    <n v="393448974.75"/>
    <n v="392853129.32999998"/>
    <n v="393302978.77999997"/>
    <n v="395803454.42999995"/>
    <n v="396348626.27999997"/>
    <n v="397814674.31999999"/>
    <n v="397369069.69999999"/>
    <n v="398105386.76999998"/>
    <n v="400836710.08999997"/>
    <n v="407119505.63"/>
    <n v="407775618.20999998"/>
    <n v="408023554.10999995"/>
    <n v="418715163.97999996"/>
    <n v="419391926.91759998"/>
    <n v="433158248.23639995"/>
    <n v="438162378.78439999"/>
    <n v="451666794.43159997"/>
    <n v="453966331.23519999"/>
    <n v="463672944.47279996"/>
    <n v="466506972.51039994"/>
    <n v="475645005.09199995"/>
    <n v="480483524.08359998"/>
    <n v="482743785.55599999"/>
    <n v="487330039.23879999"/>
    <n v="502089088.43919998"/>
    <n v="504979289.12919998"/>
    <n v="507128273.67119998"/>
    <n v="509245814.24879998"/>
    <n v="519582063.11320001"/>
    <n v="530317172.5352"/>
    <n v="538926131.79360008"/>
    <n v="542233053.77840006"/>
    <n v="545053914.98839998"/>
    <n v="547604469.90439999"/>
    <n v="549821535.9964"/>
    <n v="552089106.77640009"/>
    <n v="594682650.46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8715163.97999996"/>
    <n v="502089088.43919998"/>
    <n v="594682650.4648"/>
    <n v="0"/>
    <n v="0"/>
    <n v="0"/>
    <n v="400578218.94999999"/>
    <n v="459502477.14999998"/>
    <n v="534134812.68000001"/>
    <n v="45744819.270000003"/>
    <n v="0"/>
    <n v="0"/>
    <x v="11"/>
    <x v="1"/>
    <x v="1"/>
    <x v="1"/>
    <x v="18"/>
    <x v="40"/>
    <x v="0"/>
    <x v="26"/>
  </r>
  <r>
    <n v="35600"/>
    <x v="250"/>
    <n v="172223440.33000001"/>
    <n v="172670054.31"/>
    <n v="172389089.78999999"/>
    <n v="172797558.81"/>
    <n v="173023719.03"/>
    <n v="173135838.26000002"/>
    <n v="173747287.49000001"/>
    <n v="173964496.41999999"/>
    <n v="174648134.51999998"/>
    <n v="175406882.91999999"/>
    <n v="175889517.26999998"/>
    <n v="175835858.04999998"/>
    <n v="179035343.15999997"/>
    <n v="179160297.86359999"/>
    <n v="182266777.31039998"/>
    <n v="182519851.94839996"/>
    <n v="182936313.34759995"/>
    <n v="183121698.32719994"/>
    <n v="184112494.80079994"/>
    <n v="184181970.23439994"/>
    <n v="184281380.38199994"/>
    <n v="184381976.24959996"/>
    <n v="184465820.73599997"/>
    <n v="184551631.03679997"/>
    <n v="186194171.88119996"/>
    <n v="186460761.46119997"/>
    <n v="186703714.30319998"/>
    <n v="186939499.0668"/>
    <n v="188662509.68520001"/>
    <n v="190862785.82720003"/>
    <n v="192365124.7696"/>
    <n v="192630866.76240003"/>
    <n v="192957055.78240004"/>
    <n v="193291552.01840004"/>
    <n v="193550024.97040004"/>
    <n v="193820011.15040004"/>
    <n v="203282848.3528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5343.15999997"/>
    <n v="186194171.88119996"/>
    <n v="203282848.35280004"/>
    <n v="0"/>
    <n v="0"/>
    <n v="0"/>
    <n v="174212863.09999999"/>
    <n v="183169979.02000001"/>
    <n v="191363148.16"/>
    <n v="15637142.18"/>
    <n v="0"/>
    <n v="0"/>
    <x v="11"/>
    <x v="1"/>
    <x v="1"/>
    <x v="1"/>
    <x v="18"/>
    <x v="40"/>
    <x v="0"/>
    <x v="27"/>
  </r>
  <r>
    <n v="35601"/>
    <x v="251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n v="211061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610.13"/>
    <n v="2110610.13"/>
    <n v="2110610.13"/>
    <n v="0"/>
    <n v="0"/>
    <n v="0"/>
    <n v="2110610.13"/>
    <n v="2110610.13"/>
    <n v="2110610.13"/>
    <n v="162354.63"/>
    <n v="0"/>
    <n v="0"/>
    <x v="11"/>
    <x v="1"/>
    <x v="1"/>
    <x v="1"/>
    <x v="18"/>
    <x v="40"/>
    <x v="0"/>
    <x v="27"/>
  </r>
  <r>
    <n v="35700"/>
    <x v="252"/>
    <n v="4332363.830000001"/>
    <n v="4332363.830000001"/>
    <n v="4332363.830000001"/>
    <n v="4322859.8000000007"/>
    <n v="4322859.8000000007"/>
    <n v="4322859.8000000007"/>
    <n v="4322859.8000000007"/>
    <n v="4322859.8000000007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n v="4322860.53000000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22860.5300000012"/>
    <n v="4322860.5300000012"/>
    <n v="4322860.5300000012"/>
    <n v="0"/>
    <n v="0"/>
    <n v="0"/>
    <n v="4325053.32"/>
    <n v="4322860.53"/>
    <n v="4322860.53"/>
    <n v="332527.73"/>
    <n v="0"/>
    <n v="0"/>
    <x v="11"/>
    <x v="1"/>
    <x v="1"/>
    <x v="1"/>
    <x v="18"/>
    <x v="40"/>
    <x v="0"/>
    <x v="28"/>
  </r>
  <r>
    <n v="35800"/>
    <x v="253"/>
    <n v="11802065.470000001"/>
    <n v="11802065.470000001"/>
    <n v="11802065.470000001"/>
    <n v="11910302.01"/>
    <n v="11910302.01"/>
    <n v="11910302.01"/>
    <n v="11910302.01"/>
    <n v="11910302.01"/>
    <n v="12346787.109999999"/>
    <n v="12346787.109999999"/>
    <n v="12346787.109999999"/>
    <n v="12353787.129999999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n v="12363044.73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63044.739999998"/>
    <n v="12363044.739999998"/>
    <n v="12363044.739999998"/>
    <n v="0"/>
    <n v="0"/>
    <n v="0"/>
    <n v="12054992.279999999"/>
    <n v="12363044.74"/>
    <n v="12363044.74"/>
    <n v="951003.44"/>
    <n v="0"/>
    <n v="0"/>
    <x v="11"/>
    <x v="1"/>
    <x v="1"/>
    <x v="1"/>
    <x v="18"/>
    <x v="40"/>
    <x v="0"/>
    <x v="29"/>
  </r>
  <r>
    <n v="35900"/>
    <x v="254"/>
    <n v="16354097.980000002"/>
    <n v="16354097.980000002"/>
    <n v="16354097.980000002"/>
    <n v="17300504.040000003"/>
    <n v="17300504.040000003"/>
    <n v="17339089.120000001"/>
    <n v="17339089.120000001"/>
    <n v="17356856.57"/>
    <n v="17376138.75"/>
    <n v="17373408.100000001"/>
    <n v="17410197.300000001"/>
    <n v="17410197.300000001"/>
    <n v="19224506.77"/>
    <n v="19235023.792099997"/>
    <n v="19496485.809399996"/>
    <n v="19517786.262399994"/>
    <n v="19552838.428599995"/>
    <n v="19568441.666699994"/>
    <n v="19640591.713799994"/>
    <n v="19646439.233399995"/>
    <n v="19654806.251999993"/>
    <n v="19663273.070599992"/>
    <n v="19670329.980999991"/>
    <n v="19677552.349799994"/>
    <n v="19815799.533199996"/>
    <n v="19832977.068199996"/>
    <n v="19848165.185199995"/>
    <n v="19862749.982299995"/>
    <n v="20002509.627199996"/>
    <n v="20182439.119199995"/>
    <n v="20303625.568099994"/>
    <n v="20320731.771399993"/>
    <n v="20342925.596399993"/>
    <n v="20365818.609899994"/>
    <n v="20382312.999399994"/>
    <n v="20399776.424399994"/>
    <n v="21190971.4632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24506.77"/>
    <n v="19815799.533199996"/>
    <n v="21190971.463299993"/>
    <n v="0"/>
    <n v="0"/>
    <n v="0"/>
    <n v="17268675.77"/>
    <n v="19566451.91"/>
    <n v="20219292.530000001"/>
    <n v="1630074.73"/>
    <n v="0"/>
    <n v="0"/>
    <x v="11"/>
    <x v="1"/>
    <x v="1"/>
    <x v="1"/>
    <x v="18"/>
    <x v="40"/>
    <x v="0"/>
    <x v="30"/>
  </r>
  <r>
    <n v="35910"/>
    <x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6"/>
    <x v="1"/>
    <x v="1"/>
    <x v="6"/>
    <x v="6"/>
    <x v="6"/>
    <x v="0"/>
    <x v="30"/>
  </r>
  <r>
    <n v="36000"/>
    <x v="256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n v="10119782.53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19782.539999999"/>
    <n v="10119782.539999999"/>
    <n v="10119782.539999999"/>
    <n v="0"/>
    <n v="0"/>
    <n v="0"/>
    <n v="10119782.539999999"/>
    <n v="10119782.539999999"/>
    <n v="10119782.539999999"/>
    <n v="778444.81"/>
    <n v="0"/>
    <n v="0"/>
    <x v="7"/>
    <x v="1"/>
    <x v="1"/>
    <x v="7"/>
    <x v="7"/>
    <x v="7"/>
    <x v="0"/>
    <x v="31"/>
  </r>
  <r>
    <n v="36100"/>
    <x v="257"/>
    <n v="31688290.149999984"/>
    <n v="31688290.149999984"/>
    <n v="31688290.149999984"/>
    <n v="31688830.099999983"/>
    <n v="31703628.299999982"/>
    <n v="31728167.459999982"/>
    <n v="33702349.369999982"/>
    <n v="33706617.959999986"/>
    <n v="33964615.889999986"/>
    <n v="33962440.719999984"/>
    <n v="33967066.259999983"/>
    <n v="34138402.679999985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n v="34138496.8299999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38496.829999983"/>
    <n v="34138496.829999983"/>
    <n v="34138496.829999983"/>
    <n v="0"/>
    <n v="0"/>
    <n v="0"/>
    <n v="32905037.390000001"/>
    <n v="34138496.829999998"/>
    <n v="34138496.829999998"/>
    <n v="2626038.2200000002"/>
    <n v="0"/>
    <n v="0"/>
    <x v="12"/>
    <x v="1"/>
    <x v="1"/>
    <x v="1"/>
    <x v="19"/>
    <x v="41"/>
    <x v="0"/>
    <x v="32"/>
  </r>
  <r>
    <n v="36200"/>
    <x v="258"/>
    <n v="294954659.43000007"/>
    <n v="295723649.99000007"/>
    <n v="298528374.42000008"/>
    <n v="299896805.16000009"/>
    <n v="300856800.81000006"/>
    <n v="301392555.19000006"/>
    <n v="301388157.96000004"/>
    <n v="302357229.41000003"/>
    <n v="302901327.95000005"/>
    <n v="304526144.98000008"/>
    <n v="302227765.6400001"/>
    <n v="302168219.80000013"/>
    <n v="309168666.92000014"/>
    <n v="310403819.45600015"/>
    <n v="312368128.01320016"/>
    <n v="314535150.83360016"/>
    <n v="315404402.42240018"/>
    <n v="316621956.09360021"/>
    <n v="318188436.58320022"/>
    <n v="319053321.23840022"/>
    <n v="319950160.49480021"/>
    <n v="320703778.2936002"/>
    <n v="321486385.7688002"/>
    <n v="322193511.22080016"/>
    <n v="324446834.12040013"/>
    <n v="325231089.0552001"/>
    <n v="325958654.88120008"/>
    <n v="326953350.7944001"/>
    <n v="327827322.12680006"/>
    <n v="329117288.61920005"/>
    <n v="331346464.54960006"/>
    <n v="332305876.08840007"/>
    <n v="333207537.13160008"/>
    <n v="334447025.30400008"/>
    <n v="335591066.57560009"/>
    <n v="336289751.52600008"/>
    <n v="343140953.0628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9168666.92000014"/>
    <n v="324446834.12040013"/>
    <n v="343140953.06280005"/>
    <n v="0"/>
    <n v="0"/>
    <n v="0"/>
    <n v="301237719.81999999"/>
    <n v="317271119.33999997"/>
    <n v="331220247.22000003"/>
    <n v="26395457.93"/>
    <n v="0"/>
    <n v="0"/>
    <x v="12"/>
    <x v="1"/>
    <x v="1"/>
    <x v="1"/>
    <x v="19"/>
    <x v="41"/>
    <x v="0"/>
    <x v="33"/>
  </r>
  <r>
    <n v="36300"/>
    <x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0"/>
    <x v="34"/>
  </r>
  <r>
    <n v="36400"/>
    <x v="260"/>
    <n v="370647905.57000017"/>
    <n v="374235417.2300002"/>
    <n v="376695027.27000022"/>
    <n v="376943012.53000021"/>
    <n v="379171862.16000021"/>
    <n v="380746216.49000019"/>
    <n v="380474945.77000022"/>
    <n v="388637650.59000021"/>
    <n v="376542301.95000017"/>
    <n v="377964234.8500002"/>
    <n v="384830230.16000021"/>
    <n v="386091369.22000021"/>
    <n v="398384079.77000022"/>
    <n v="401275817.3105002"/>
    <n v="410055685.84510022"/>
    <n v="423760069.11230022"/>
    <n v="431698869.12320024"/>
    <n v="440243803.49730021"/>
    <n v="444009116.11010021"/>
    <n v="446511824.49120021"/>
    <n v="450861476.40140021"/>
    <n v="452608710.8848002"/>
    <n v="454415769.51590019"/>
    <n v="456884124.69940025"/>
    <n v="463677269.34720021"/>
    <n v="469106488.44360018"/>
    <n v="475628003.42910022"/>
    <n v="481839157.63920021"/>
    <n v="486418057.76490021"/>
    <n v="491286150.81810021"/>
    <n v="500021202.93530017"/>
    <n v="505330045.75370014"/>
    <n v="510839977.12880015"/>
    <n v="517789585.49700016"/>
    <n v="522333957.08080018"/>
    <n v="528611746.23550022"/>
    <n v="536970993.122900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8384079.77000022"/>
    <n v="463677269.34720021"/>
    <n v="536970993.12290025"/>
    <n v="0"/>
    <n v="0"/>
    <n v="0"/>
    <n v="380874173.35000002"/>
    <n v="436491278.16000003"/>
    <n v="499219433.48000002"/>
    <n v="41305461.009999998"/>
    <n v="0"/>
    <n v="0"/>
    <x v="12"/>
    <x v="1"/>
    <x v="1"/>
    <x v="1"/>
    <x v="19"/>
    <x v="41"/>
    <x v="0"/>
    <x v="35"/>
  </r>
  <r>
    <n v="36500"/>
    <x v="261"/>
    <n v="275367372.40000004"/>
    <n v="276524007.12"/>
    <n v="277945851"/>
    <n v="276891145.75999999"/>
    <n v="278104875.98000002"/>
    <n v="279548173.84000003"/>
    <n v="278312705.70000005"/>
    <n v="278909366.30000007"/>
    <n v="280495054.32000005"/>
    <n v="279952733.40000004"/>
    <n v="287777701.46000004"/>
    <n v="288200387.95000005"/>
    <n v="287448839.73000002"/>
    <n v="288023658.16799998"/>
    <n v="289156849.25160003"/>
    <n v="289994818.18680006"/>
    <n v="290508841.77120006"/>
    <n v="291077084.81680006"/>
    <n v="291775696.12160009"/>
    <n v="292212172.71920007"/>
    <n v="292660588.40240008"/>
    <n v="293055492.76680005"/>
    <n v="293461228.44440001"/>
    <n v="293838762.04040003"/>
    <n v="295008858.25520003"/>
    <n v="296095357.52760005"/>
    <n v="297396032.84560007"/>
    <n v="298796515.00720006"/>
    <n v="300151891.27840006"/>
    <n v="301662694.31960005"/>
    <n v="303561193.63480008"/>
    <n v="304985275.48920006"/>
    <n v="306387780.23080003"/>
    <n v="307934553.42200005"/>
    <n v="309191570.04280001"/>
    <n v="310273963.68800002"/>
    <n v="311815493.7663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7448839.73000002"/>
    <n v="295008858.25520003"/>
    <n v="311815493.76639998"/>
    <n v="0"/>
    <n v="0"/>
    <n v="0"/>
    <n v="280421401.14999998"/>
    <n v="291401760.81999999"/>
    <n v="303327783.04000002"/>
    <n v="23985807.210000001"/>
    <n v="0"/>
    <n v="0"/>
    <x v="12"/>
    <x v="1"/>
    <x v="1"/>
    <x v="1"/>
    <x v="19"/>
    <x v="41"/>
    <x v="0"/>
    <x v="36"/>
  </r>
  <r>
    <n v="36600"/>
    <x v="262"/>
    <n v="364663783.60000008"/>
    <n v="366967076.22000009"/>
    <n v="370880321.0800001"/>
    <n v="378243243.51000011"/>
    <n v="382712021.53000015"/>
    <n v="385276623.57000011"/>
    <n v="392943069.4600001"/>
    <n v="394968856.01000005"/>
    <n v="407025779.59000003"/>
    <n v="411445787.17000008"/>
    <n v="419082414.2700001"/>
    <n v="417938138.10000008"/>
    <n v="426864399.1400001"/>
    <n v="429047972.36350012"/>
    <n v="432520589.26770014"/>
    <n v="435914354.20210016"/>
    <n v="437451066.83640015"/>
    <n v="439603527.79710019"/>
    <n v="442372841.5127002"/>
    <n v="443901834.0224002"/>
    <n v="445487317.70780021"/>
    <n v="446819606.31960022"/>
    <n v="448203144.5393002"/>
    <n v="449453241.31380022"/>
    <n v="453436794.29440022"/>
    <n v="454729401.17720026"/>
    <n v="455921789.87570029"/>
    <n v="457586426.4084003"/>
    <n v="459037639.12230033"/>
    <n v="461224271.84870034"/>
    <n v="465071292.69310033"/>
    <n v="466673551.49990034"/>
    <n v="468173715.67760032"/>
    <n v="470271109.9490003"/>
    <n v="472199767.74160033"/>
    <n v="473341099.17850029"/>
    <n v="476701352.6383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6864399.1400001"/>
    <n v="453436794.29440022"/>
    <n v="476701352.6383003"/>
    <n v="0"/>
    <n v="0"/>
    <n v="0"/>
    <n v="393770116.39999998"/>
    <n v="440852053.01999998"/>
    <n v="464182170.16000003"/>
    <n v="36669334.82"/>
    <n v="0"/>
    <n v="0"/>
    <x v="12"/>
    <x v="1"/>
    <x v="1"/>
    <x v="1"/>
    <x v="19"/>
    <x v="41"/>
    <x v="0"/>
    <x v="37"/>
  </r>
  <r>
    <n v="36700"/>
    <x v="263"/>
    <n v="376942018.6500001"/>
    <n v="382035748.1500001"/>
    <n v="387808512.93000013"/>
    <n v="389234039.57000005"/>
    <n v="395138267.43000007"/>
    <n v="398380199.88000005"/>
    <n v="401673515.06000006"/>
    <n v="402619303.56000006"/>
    <n v="418541570.43000007"/>
    <n v="418602579.64000005"/>
    <n v="427988876.96000004"/>
    <n v="433199267.51000005"/>
    <n v="438222911.00000006"/>
    <n v="456718574.04550004"/>
    <n v="481293571.28610003"/>
    <n v="537451337.48530006"/>
    <n v="571342912.25520015"/>
    <n v="591848362.66030014"/>
    <n v="612622797.52110016"/>
    <n v="624832857.86320019"/>
    <n v="643496000.97540009"/>
    <n v="655843383.35280013"/>
    <n v="666376609.56490016"/>
    <n v="678341381.26340008"/>
    <n v="710559613.38919997"/>
    <n v="721721127.63959992"/>
    <n v="731693902.07009995"/>
    <n v="747227418.86119998"/>
    <n v="761494088.15389991"/>
    <n v="773680426.32909989"/>
    <n v="787253843.00829995"/>
    <n v="798875381.14069998"/>
    <n v="810421904.73679996"/>
    <n v="822089601.54699993"/>
    <n v="835070978.88879991"/>
    <n v="846040503.65049982"/>
    <n v="858656609.301899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8222911.00000006"/>
    <n v="710559613.38919997"/>
    <n v="858656609.30189979"/>
    <n v="0"/>
    <n v="0"/>
    <n v="0"/>
    <n v="405414370.06"/>
    <n v="589919254.82000005"/>
    <n v="784983492.21000004"/>
    <n v="66050508.409999996"/>
    <n v="0"/>
    <n v="0"/>
    <x v="12"/>
    <x v="1"/>
    <x v="1"/>
    <x v="1"/>
    <x v="19"/>
    <x v="41"/>
    <x v="0"/>
    <x v="38"/>
  </r>
  <r>
    <n v="36800"/>
    <x v="264"/>
    <n v="852150896.54999983"/>
    <n v="854436572.31999981"/>
    <n v="858512395.26999974"/>
    <n v="873460227.58999968"/>
    <n v="876407138.0399996"/>
    <n v="879169747.79999959"/>
    <n v="890791645.38999963"/>
    <n v="891917480.98999965"/>
    <n v="903777940.26999962"/>
    <n v="917405971.38999963"/>
    <n v="925752912.45999956"/>
    <n v="933535207.73999953"/>
    <n v="943725784.40999961"/>
    <n v="949399342.20099962"/>
    <n v="958422210.06019962"/>
    <n v="967240197.57459962"/>
    <n v="971233023.56639969"/>
    <n v="976825742.64459968"/>
    <n v="984021224.45019972"/>
    <n v="987993991.31239963"/>
    <n v="992113538.67279959"/>
    <n v="995575211.64959967"/>
    <n v="999170045.99179971"/>
    <n v="1002418160.6887997"/>
    <n v="1012768588.9443998"/>
    <n v="1016127157.2671998"/>
    <n v="1019225329.6081998"/>
    <n v="1023550539.0583999"/>
    <n v="1027321211.3997999"/>
    <n v="1033002718.6561999"/>
    <n v="1042998396.7606"/>
    <n v="1047161530.7473999"/>
    <n v="1051059393.2175999"/>
    <n v="1056509033.0339998"/>
    <n v="1061520246.4415998"/>
    <n v="1064485757.1809998"/>
    <n v="1073216672.1457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3725784.40999961"/>
    <n v="1012768588.9443998"/>
    <n v="1073216672.1457999"/>
    <n v="0"/>
    <n v="0"/>
    <n v="0"/>
    <n v="892387993.86000001"/>
    <n v="980069774.00999999"/>
    <n v="1040688198.04"/>
    <n v="82555128.629999995"/>
    <n v="0"/>
    <n v="0"/>
    <x v="12"/>
    <x v="1"/>
    <x v="1"/>
    <x v="1"/>
    <x v="19"/>
    <x v="41"/>
    <x v="0"/>
    <x v="39"/>
  </r>
  <r>
    <n v="36900"/>
    <x v="265"/>
    <n v="79877067.550000027"/>
    <n v="80733494.12000002"/>
    <n v="81559808.980000019"/>
    <n v="80126913.680000022"/>
    <n v="81116521.590000018"/>
    <n v="82131742.680000022"/>
    <n v="80345416.980000019"/>
    <n v="80965530.330000028"/>
    <n v="82370643.160000026"/>
    <n v="81302883.240000024"/>
    <n v="82787810.290000021"/>
    <n v="83527086.980000019"/>
    <n v="82658993.710000038"/>
    <n v="82811691.139500037"/>
    <n v="83054531.482900038"/>
    <n v="83291857.701700047"/>
    <n v="83399320.122800052"/>
    <n v="83549841.866700053"/>
    <n v="83743500.167900056"/>
    <n v="83850422.72480005"/>
    <n v="83961295.710600048"/>
    <n v="84054462.749200046"/>
    <n v="84151213.676100045"/>
    <n v="84238633.032600045"/>
    <n v="84517203.168800056"/>
    <n v="84607595.25440006"/>
    <n v="84690979.078900054"/>
    <n v="84807387.226800054"/>
    <n v="84908870.637100041"/>
    <n v="85061782.019900039"/>
    <n v="85330804.458700046"/>
    <n v="85442850.53230004"/>
    <n v="85547757.115200028"/>
    <n v="85694428.043000028"/>
    <n v="85829299.213200033"/>
    <n v="85909112.604500026"/>
    <n v="86144095.3591000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658993.710000038"/>
    <n v="84517203.168800056"/>
    <n v="86144095.359100029"/>
    <n v="0"/>
    <n v="0"/>
    <n v="0"/>
    <n v="81500301.019999996"/>
    <n v="83637151.329999998"/>
    <n v="85268628.049999997"/>
    <n v="6626468.8700000001"/>
    <n v="0"/>
    <n v="0"/>
    <x v="12"/>
    <x v="1"/>
    <x v="1"/>
    <x v="1"/>
    <x v="19"/>
    <x v="41"/>
    <x v="0"/>
    <x v="40"/>
  </r>
  <r>
    <n v="36902"/>
    <x v="266"/>
    <n v="139496640.42000005"/>
    <n v="140540945.05000004"/>
    <n v="142016784.55000004"/>
    <n v="141329349.28000006"/>
    <n v="142805286.54000005"/>
    <n v="144080485.54000005"/>
    <n v="143147777.01000005"/>
    <n v="144102170.07000005"/>
    <n v="147490628.38000005"/>
    <n v="146230076.24000004"/>
    <n v="148258965.96000004"/>
    <n v="149157143.86000004"/>
    <n v="148445050.32000002"/>
    <n v="148774198.109"/>
    <n v="149297653.9558"/>
    <n v="149809223.80340001"/>
    <n v="150040865.02560002"/>
    <n v="150365323.01340002"/>
    <n v="150782764.24580002"/>
    <n v="151013241.74960002"/>
    <n v="151252234.63120002"/>
    <n v="151453061.34840003"/>
    <n v="151661613.34220001"/>
    <n v="151850050.61520001"/>
    <n v="152450524.02760002"/>
    <n v="152645369.19880003"/>
    <n v="152825107.66780004"/>
    <n v="153076031.90360004"/>
    <n v="153294785.02420002"/>
    <n v="153624393.99980003"/>
    <n v="154204286.80740002"/>
    <n v="154445808.3346"/>
    <n v="154671940.31039998"/>
    <n v="154988097.64599997"/>
    <n v="155278819.95639998"/>
    <n v="155450862.14899999"/>
    <n v="155957380.5381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445050.32000002"/>
    <n v="152450524.02760002"/>
    <n v="155957380.53819999"/>
    <n v="0"/>
    <n v="0"/>
    <n v="0"/>
    <n v="144392407.94"/>
    <n v="150553523.40000001"/>
    <n v="154070262.12"/>
    <n v="11996721.58"/>
    <n v="0"/>
    <n v="0"/>
    <x v="12"/>
    <x v="1"/>
    <x v="1"/>
    <x v="1"/>
    <x v="19"/>
    <x v="41"/>
    <x v="0"/>
    <x v="40"/>
  </r>
  <r>
    <n v="37000"/>
    <x v="267"/>
    <n v="18650635.839999974"/>
    <n v="18676468.059999973"/>
    <n v="18686593.099999972"/>
    <n v="18679507.859999973"/>
    <n v="18699559.169999972"/>
    <n v="18710817.489999972"/>
    <n v="18683827.779999971"/>
    <n v="18714856.329999972"/>
    <n v="18761082.459999971"/>
    <n v="18689790.129999973"/>
    <n v="18712422.699999973"/>
    <n v="18738844.77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n v="18799459.2099999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99459.209999971"/>
    <n v="18799459.209999971"/>
    <n v="18799459.209999971"/>
    <n v="0"/>
    <n v="0"/>
    <n v="0"/>
    <n v="18707989.609999999"/>
    <n v="18799459.210000001"/>
    <n v="18799459.210000001"/>
    <n v="1446112.25"/>
    <n v="0"/>
    <n v="0"/>
    <x v="12"/>
    <x v="1"/>
    <x v="1"/>
    <x v="1"/>
    <x v="19"/>
    <x v="41"/>
    <x v="0"/>
    <x v="41"/>
  </r>
  <r>
    <n v="37001"/>
    <x v="268"/>
    <n v="109374458.01999997"/>
    <n v="109376068.29999997"/>
    <n v="109376068.29999997"/>
    <n v="109563812.66999997"/>
    <n v="109543596.46999997"/>
    <n v="109543596.46999997"/>
    <n v="109543596.46999997"/>
    <n v="109543596.46999997"/>
    <n v="109567872.25999998"/>
    <n v="109567872.25999998"/>
    <n v="109469959.12999997"/>
    <n v="110155988.48999996"/>
    <n v="112994204.74999997"/>
    <n v="113656488.97699997"/>
    <n v="114619249.57739997"/>
    <n v="115563629.77019997"/>
    <n v="116075130.63679996"/>
    <n v="116730162.58019996"/>
    <n v="117528983.04739995"/>
    <n v="118038684.34879994"/>
    <n v="118561553.76359995"/>
    <n v="119025403.34519994"/>
    <n v="119501199.21659994"/>
    <n v="119945889.86559995"/>
    <n v="121027749.79279995"/>
    <n v="121487034.10639995"/>
    <n v="121922957.54339994"/>
    <n v="122468962.06079994"/>
    <n v="122965217.43259993"/>
    <n v="123632899.37939993"/>
    <n v="124687618.18219993"/>
    <n v="125219082.43379992"/>
    <n v="125726748.40119992"/>
    <n v="126373628.84799993"/>
    <n v="126981176.77919993"/>
    <n v="127405198.75699992"/>
    <n v="128346450.7745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994204.74999997"/>
    <n v="121027749.79279995"/>
    <n v="128346450.77459992"/>
    <n v="0"/>
    <n v="0"/>
    <n v="0"/>
    <n v="109816976.16"/>
    <n v="117174486.90000001"/>
    <n v="124480363.42"/>
    <n v="9872803.9100000001"/>
    <n v="0"/>
    <n v="0"/>
    <x v="12"/>
    <x v="1"/>
    <x v="1"/>
    <x v="1"/>
    <x v="19"/>
    <x v="41"/>
    <x v="0"/>
    <x v="41"/>
  </r>
  <r>
    <n v="37010"/>
    <x v="269"/>
    <n v="0"/>
    <n v="0"/>
    <n v="0"/>
    <n v="0"/>
    <n v="0"/>
    <n v="0"/>
    <n v="0"/>
    <n v="0"/>
    <n v="0"/>
    <n v="0"/>
    <n v="0"/>
    <n v="0"/>
    <n v="1850116.38"/>
    <n v="2052116.3699999999"/>
    <n v="2254116.36"/>
    <n v="2456116.3499999996"/>
    <n v="2658116.34"/>
    <n v="2860116.33"/>
    <n v="3062116.3200000003"/>
    <n v="3378394.4800000004"/>
    <n v="3694672.6400000006"/>
    <n v="4010950.8000000007"/>
    <n v="4327228.9600000009"/>
    <n v="4643507.120000001"/>
    <n v="4959785.3200000012"/>
    <n v="5204424.4500000011"/>
    <n v="5449063.5500000007"/>
    <n v="5693702.6500000004"/>
    <n v="5938341.75"/>
    <n v="6182980.8499999996"/>
    <n v="6700526.4099999992"/>
    <n v="6945165.5099999988"/>
    <n v="7189804.6099999985"/>
    <n v="7434443.709999999"/>
    <n v="7679082.8099999996"/>
    <n v="7923721.9100000001"/>
    <n v="8168361.01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0116.38"/>
    <n v="4959785.3200000012"/>
    <n v="8168361.0100000007"/>
    <n v="0"/>
    <n v="0"/>
    <n v="0"/>
    <n v="142316.64000000001"/>
    <n v="3246719.52"/>
    <n v="6574569.5800000001"/>
    <n v="628335.46"/>
    <n v="0"/>
    <n v="0"/>
    <x v="12"/>
    <x v="1"/>
    <x v="1"/>
    <x v="1"/>
    <x v="19"/>
    <x v="41"/>
    <x v="0"/>
    <x v="41"/>
  </r>
  <r>
    <n v="37101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102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103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2"/>
    <x v="1"/>
    <x v="1"/>
    <x v="1"/>
    <x v="19"/>
    <x v="41"/>
    <x v="2"/>
    <x v="19"/>
  </r>
  <r>
    <n v="37300"/>
    <x v="273"/>
    <n v="359360502.45999992"/>
    <n v="360446739.39999992"/>
    <n v="362083849.22999996"/>
    <n v="365007198.24999994"/>
    <n v="366730381.16999996"/>
    <n v="368133051.02999991"/>
    <n v="370058387.50999987"/>
    <n v="370411929.04999983"/>
    <n v="371514279.97999984"/>
    <n v="373579843.89999986"/>
    <n v="374488579.97999984"/>
    <n v="374847264.6699999"/>
    <n v="377393883.42999989"/>
    <n v="378882689.33999985"/>
    <n v="380518833.55999982"/>
    <n v="381424711.73999983"/>
    <n v="382319876.69999987"/>
    <n v="383211522.09999985"/>
    <n v="384107418.19999981"/>
    <n v="384998517.52999979"/>
    <n v="385888422.68999982"/>
    <n v="386780420.33999979"/>
    <n v="387667877.3999998"/>
    <n v="388559702.27999979"/>
    <n v="389454091.40999979"/>
    <n v="390245506.48999983"/>
    <n v="391021563.77999985"/>
    <n v="391808087.09999985"/>
    <n v="392601233.82999986"/>
    <n v="393390755.40999985"/>
    <n v="394173285.39999986"/>
    <n v="394962244.5399999"/>
    <n v="395749973.67999989"/>
    <n v="396539858.07999986"/>
    <n v="397320500.98999983"/>
    <n v="398110207.44999981"/>
    <n v="398909070.249999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7393883.42999989"/>
    <n v="389454091.40999979"/>
    <n v="398909070.24999982"/>
    <n v="0"/>
    <n v="0"/>
    <n v="0"/>
    <n v="368773530"/>
    <n v="383939074.36000001"/>
    <n v="394175875.25999999"/>
    <n v="30685313.100000001"/>
    <n v="0"/>
    <n v="0"/>
    <x v="12"/>
    <x v="1"/>
    <x v="1"/>
    <x v="1"/>
    <x v="19"/>
    <x v="41"/>
    <x v="0"/>
    <x v="42"/>
  </r>
  <r>
    <n v="37302"/>
    <x v="274"/>
    <n v="4034789.15"/>
    <n v="4029293.57"/>
    <n v="4047715.1199999996"/>
    <n v="4320119.3699999992"/>
    <n v="4316869.0899999989"/>
    <n v="4310060.9999999991"/>
    <n v="4825586.629999999"/>
    <n v="5223125.9999999991"/>
    <n v="5253812.2899999991"/>
    <n v="8158319.4699999997"/>
    <n v="10566716.539999999"/>
    <n v="11311330.889999999"/>
    <n v="11671450.219999999"/>
    <n v="13271698.76"/>
    <n v="16139653.789999999"/>
    <n v="16602260.459999999"/>
    <n v="16602260.459999999"/>
    <n v="16602260.459999999"/>
    <n v="18450831.619999997"/>
    <n v="18482081.619999997"/>
    <n v="19604240.709999997"/>
    <n v="20490604.349999998"/>
    <n v="20626967.979999997"/>
    <n v="20763331.619999997"/>
    <n v="22121804.289999999"/>
    <n v="22121804.289999999"/>
    <n v="22121804.289999999"/>
    <n v="22121804.289999999"/>
    <n v="22121804.289999999"/>
    <n v="22121804.289999999"/>
    <n v="22121804.289999999"/>
    <n v="22121804.289999999"/>
    <n v="22121804.289999999"/>
    <n v="22121804.289999999"/>
    <n v="22121804.289999999"/>
    <n v="22121804.289999999"/>
    <n v="22121804.28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71450.219999999"/>
    <n v="22121804.289999999"/>
    <n v="22121804.289999999"/>
    <n v="0"/>
    <n v="0"/>
    <n v="0"/>
    <n v="6313014.5599999996"/>
    <n v="17802265.100000001"/>
    <n v="22121804.289999999"/>
    <n v="1701677.25"/>
    <n v="0"/>
    <n v="0"/>
    <x v="12"/>
    <x v="1"/>
    <x v="1"/>
    <x v="1"/>
    <x v="19"/>
    <x v="41"/>
    <x v="0"/>
    <x v="42"/>
  </r>
  <r>
    <n v="37400"/>
    <x v="275"/>
    <n v="8572307.6899999995"/>
    <n v="8572307.6899999995"/>
    <n v="8572307.6899999995"/>
    <n v="8572307.6899999995"/>
    <n v="8572307.6899999995"/>
    <n v="8572307.6899999995"/>
    <n v="8572307.6899999995"/>
    <n v="8572307.6899999995"/>
    <n v="8572307.6899999995"/>
    <n v="8572307.6899999995"/>
    <n v="8572307.6899999995"/>
    <n v="8572307.6899999995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n v="7160182.25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60182.2599999998"/>
    <n v="7160182.2599999998"/>
    <n v="7160182.2599999998"/>
    <n v="0"/>
    <n v="0"/>
    <n v="0"/>
    <n v="8463682.6600000001"/>
    <n v="7160182.2599999998"/>
    <n v="7160182.2599999998"/>
    <n v="550783.25"/>
    <n v="0"/>
    <n v="0"/>
    <x v="6"/>
    <x v="1"/>
    <x v="1"/>
    <x v="6"/>
    <x v="6"/>
    <x v="6"/>
    <x v="0"/>
    <x v="43"/>
  </r>
  <r>
    <n v="38900"/>
    <x v="276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3286630.42"/>
    <n v="13279761.399999999"/>
    <n v="26585570.300000004"/>
    <n v="26585570.300000004"/>
    <n v="26585570.300000004"/>
    <n v="26585570.300000004"/>
    <n v="26585570.300000004"/>
    <n v="26585570.300000004"/>
    <n v="26585570.3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86630.42"/>
    <n v="3286630.42"/>
    <n v="26585570.300000004"/>
    <n v="0"/>
    <n v="0"/>
    <n v="0"/>
    <n v="3286630.42"/>
    <n v="3286630.42"/>
    <n v="16600915.82"/>
    <n v="2045043.87"/>
    <n v="0"/>
    <n v="0"/>
    <x v="7"/>
    <x v="1"/>
    <x v="1"/>
    <x v="7"/>
    <x v="7"/>
    <x v="7"/>
    <x v="0"/>
    <x v="44"/>
  </r>
  <r>
    <n v="39000"/>
    <x v="277"/>
    <n v="135802681.50999996"/>
    <n v="135987827.65999997"/>
    <n v="136011258.48999998"/>
    <n v="136348215.36999997"/>
    <n v="136403587.33999997"/>
    <n v="136607950.12999997"/>
    <n v="136834943.93999997"/>
    <n v="137919857.78999996"/>
    <n v="138262519.08999994"/>
    <n v="139819647.22999993"/>
    <n v="140059608.09999993"/>
    <n v="140639431.91999993"/>
    <n v="141701821.54999992"/>
    <n v="143237564.09999993"/>
    <n v="144871796.35999992"/>
    <n v="147883142.30999991"/>
    <n v="149807878.2299999"/>
    <n v="150389073.33999988"/>
    <n v="153627496.63999987"/>
    <n v="154337155.46999988"/>
    <n v="154756441.37999988"/>
    <n v="154889109.21999988"/>
    <n v="155006094.07999989"/>
    <n v="155138740.79999989"/>
    <n v="178441382.23999989"/>
    <n v="178238888.29999989"/>
    <n v="178366828.01999989"/>
    <n v="178504986.3199999"/>
    <n v="178653132.90999991"/>
    <n v="328926400.8599999"/>
    <n v="638998357.48999989"/>
    <n v="642634871.4799999"/>
    <n v="643201567.40999985"/>
    <n v="643493860.31999981"/>
    <n v="643677885.94999981"/>
    <n v="644503433.64999986"/>
    <n v="648591622.06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701821.54999992"/>
    <n v="178441382.23999989"/>
    <n v="648591622.06999993"/>
    <n v="0"/>
    <n v="0"/>
    <n v="0"/>
    <n v="137876873.09"/>
    <n v="152622130.44"/>
    <n v="440479478.23000002"/>
    <n v="49891663.240000002"/>
    <n v="0"/>
    <n v="0"/>
    <x v="13"/>
    <x v="1"/>
    <x v="1"/>
    <x v="1"/>
    <x v="20"/>
    <x v="42"/>
    <x v="0"/>
    <x v="45"/>
  </r>
  <r>
    <n v="39101"/>
    <x v="278"/>
    <n v="7359738.9099999983"/>
    <n v="6942168.5199999977"/>
    <n v="6948106.3699999973"/>
    <n v="6973380.5699999975"/>
    <n v="6921254.5399999972"/>
    <n v="6937406.299999997"/>
    <n v="6940712.9899999974"/>
    <n v="7849772.1999999974"/>
    <n v="8021402.9599999972"/>
    <n v="8070948.0799999973"/>
    <n v="8033366.7899999972"/>
    <n v="8441005.9999999981"/>
    <n v="7504237.3199999975"/>
    <n v="7512570.6899999976"/>
    <n v="6966984.0699999975"/>
    <n v="6975953.9099999974"/>
    <n v="6632365.8899999969"/>
    <n v="6646292.0799999973"/>
    <n v="6672404.4499999974"/>
    <n v="6681116.2399999974"/>
    <n v="6691234.6199999973"/>
    <n v="6692493.7399999974"/>
    <n v="6703820.2499999972"/>
    <n v="6768555.8799999971"/>
    <n v="6802255.2699999968"/>
    <n v="6640730.8099999968"/>
    <n v="6653274.2799999965"/>
    <n v="6616157.1199999964"/>
    <n v="6505451.4599999962"/>
    <n v="6372220.8899999959"/>
    <n v="6449539.4899999956"/>
    <n v="6453918.1999999955"/>
    <n v="6455642.5399999954"/>
    <n v="6494406.6199999955"/>
    <n v="6509944.6999999955"/>
    <n v="6384917.929999996"/>
    <n v="6448985.83999999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04237.3199999975"/>
    <n v="6802255.2699999968"/>
    <n v="6448985.8399999961"/>
    <n v="0"/>
    <n v="0"/>
    <n v="0"/>
    <n v="7457192.4299999997"/>
    <n v="6865406.4900000002"/>
    <n v="6522111.1699999999"/>
    <n v="496075.83"/>
    <n v="0"/>
    <n v="0"/>
    <x v="9"/>
    <x v="1"/>
    <x v="1"/>
    <x v="1"/>
    <x v="10"/>
    <x v="17"/>
    <x v="0"/>
    <x v="46"/>
  </r>
  <r>
    <n v="39102"/>
    <x v="279"/>
    <n v="12650318.279999997"/>
    <n v="12665951.099999998"/>
    <n v="12673190.959999997"/>
    <n v="12691879.129999997"/>
    <n v="12675533.389999997"/>
    <n v="12413650.469999997"/>
    <n v="12428055.929999998"/>
    <n v="12446949.359999998"/>
    <n v="12461915.539999997"/>
    <n v="12667932.969999997"/>
    <n v="12685025.319999997"/>
    <n v="12671944.539999997"/>
    <n v="12701327.089999998"/>
    <n v="12701365.819999998"/>
    <n v="12491803.649999999"/>
    <n v="12506154.59"/>
    <n v="12537193.59"/>
    <n v="12566377.550000001"/>
    <n v="12532880.240000002"/>
    <n v="12570297.610000001"/>
    <n v="12597831.820000002"/>
    <n v="12619996.330000002"/>
    <n v="12520796.950000001"/>
    <n v="12550869.630000001"/>
    <n v="13056303.310000001"/>
    <n v="12767515.470000001"/>
    <n v="12896568.020000001"/>
    <n v="13039488.860000001"/>
    <n v="13183055.940000001"/>
    <n v="13324740.160000002"/>
    <n v="13366424.380000003"/>
    <n v="12976191.580000004"/>
    <n v="13018138.450000003"/>
    <n v="13061352.320000002"/>
    <n v="13096558.120000001"/>
    <n v="14278144.390000001"/>
    <n v="15012821.22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701327.089999998"/>
    <n v="13056303.310000001"/>
    <n v="15012821.220000001"/>
    <n v="0"/>
    <n v="0"/>
    <n v="0"/>
    <n v="12602590.310000001"/>
    <n v="12611784.48"/>
    <n v="13313638.630000001"/>
    <n v="1154832.3999999999"/>
    <n v="0"/>
    <n v="0"/>
    <x v="9"/>
    <x v="1"/>
    <x v="1"/>
    <x v="1"/>
    <x v="10"/>
    <x v="17"/>
    <x v="0"/>
    <x v="46"/>
  </r>
  <r>
    <n v="39103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46"/>
  </r>
  <r>
    <n v="39104"/>
    <x v="281"/>
    <n v="40831921.999999993"/>
    <n v="40682727.389999993"/>
    <n v="40805454.789999992"/>
    <n v="42775100.269999988"/>
    <n v="42713074.399999984"/>
    <n v="41618079.719999976"/>
    <n v="41626414.849999979"/>
    <n v="43161966.469999976"/>
    <n v="43184408.73999998"/>
    <n v="43840102.98999998"/>
    <n v="43298659.509999976"/>
    <n v="42049134.559999973"/>
    <n v="49007452.829999976"/>
    <n v="50476483.889999978"/>
    <n v="50951731.579999976"/>
    <n v="50871241.159999974"/>
    <n v="52311100.699999973"/>
    <n v="52311100.699999973"/>
    <n v="52757160.049999975"/>
    <n v="52807160.049999975"/>
    <n v="52807160.049999975"/>
    <n v="52261874.499999978"/>
    <n v="50863315.329999976"/>
    <n v="50863315.329999976"/>
    <n v="55362003.109999977"/>
    <n v="51379550.369999975"/>
    <n v="51386622.549999975"/>
    <n v="51403753.129999973"/>
    <n v="51420883.709999971"/>
    <n v="51438014.289999969"/>
    <n v="51455144.869999968"/>
    <n v="51722275.449999966"/>
    <n v="51739406.029999964"/>
    <n v="51593681.929999962"/>
    <n v="57710778.729999959"/>
    <n v="57727909.309999958"/>
    <n v="64566439.889999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007452.829999976"/>
    <n v="55362003.109999977"/>
    <n v="64566439.889999956"/>
    <n v="0"/>
    <n v="0"/>
    <n v="0"/>
    <n v="42738038.350000001"/>
    <n v="51819315.329999998"/>
    <n v="53762035.640000001"/>
    <n v="4966649.22"/>
    <n v="0"/>
    <n v="0"/>
    <x v="9"/>
    <x v="1"/>
    <x v="1"/>
    <x v="1"/>
    <x v="10"/>
    <x v="17"/>
    <x v="0"/>
    <x v="46"/>
  </r>
  <r>
    <n v="39201"/>
    <x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3"/>
    <x v="1"/>
    <x v="1"/>
    <x v="1"/>
    <x v="20"/>
    <x v="42"/>
    <x v="1"/>
    <x v="47"/>
  </r>
  <r>
    <n v="39202"/>
    <x v="283"/>
    <n v="21901759.489999995"/>
    <n v="21931182.039999995"/>
    <n v="22004546.059999995"/>
    <n v="22715877.139999993"/>
    <n v="24130774.999999993"/>
    <n v="24385332.049999993"/>
    <n v="25119875.109999992"/>
    <n v="25710653.379999992"/>
    <n v="27493030.319999993"/>
    <n v="27529810.489999995"/>
    <n v="28536562.949999996"/>
    <n v="28696416.189999994"/>
    <n v="29141697.969999991"/>
    <n v="30562814.789999992"/>
    <n v="30932509.249999993"/>
    <n v="30943134.249999993"/>
    <n v="30953759.249999993"/>
    <n v="30964384.249999993"/>
    <n v="30975009.249999993"/>
    <n v="30985634.249999993"/>
    <n v="30996259.249999993"/>
    <n v="31006884.249999993"/>
    <n v="31017509.249999993"/>
    <n v="31028134.249999993"/>
    <n v="31038759.249999993"/>
    <n v="31044071.749999993"/>
    <n v="31049384.249999993"/>
    <n v="31054696.749999993"/>
    <n v="31060009.249999993"/>
    <n v="31065321.749999993"/>
    <n v="31070634.249999993"/>
    <n v="31075946.749999993"/>
    <n v="31128009.249999993"/>
    <n v="31133321.749999993"/>
    <n v="31138634.249999993"/>
    <n v="31143946.749999993"/>
    <n v="31149259.24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141697.969999991"/>
    <n v="31038759.249999993"/>
    <n v="31149259.249999993"/>
    <n v="0"/>
    <n v="0"/>
    <n v="0"/>
    <n v="25330578.32"/>
    <n v="30811268.420000002"/>
    <n v="31088615.02"/>
    <n v="2396096.87"/>
    <n v="0"/>
    <n v="0"/>
    <x v="13"/>
    <x v="1"/>
    <x v="1"/>
    <x v="8"/>
    <x v="20"/>
    <x v="42"/>
    <x v="0"/>
    <x v="47"/>
  </r>
  <r>
    <n v="39203"/>
    <x v="284"/>
    <n v="77389217.590000004"/>
    <n v="77399718.460000008"/>
    <n v="77279332.320000008"/>
    <n v="76233851.800000012"/>
    <n v="76254058.080000013"/>
    <n v="75940836.76000002"/>
    <n v="75952220.000000015"/>
    <n v="76271726.060000017"/>
    <n v="76555658.88000001"/>
    <n v="76455938.25"/>
    <n v="76508564.75"/>
    <n v="76425071.550000012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n v="80730762.21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730762.210000008"/>
    <n v="80730762.210000008"/>
    <n v="80730762.210000008"/>
    <n v="0"/>
    <n v="0"/>
    <n v="0"/>
    <n v="76876688.980000004"/>
    <n v="80730762.209999993"/>
    <n v="80730762.209999993"/>
    <n v="6210058.6299999999"/>
    <n v="0"/>
    <n v="0"/>
    <x v="13"/>
    <x v="1"/>
    <x v="1"/>
    <x v="8"/>
    <x v="20"/>
    <x v="42"/>
    <x v="0"/>
    <x v="47"/>
  </r>
  <r>
    <n v="39204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3"/>
    <x v="1"/>
    <x v="1"/>
    <x v="8"/>
    <x v="20"/>
    <x v="42"/>
    <x v="1"/>
    <x v="47"/>
  </r>
  <r>
    <n v="39212"/>
    <x v="286"/>
    <n v="4221010.4800000004"/>
    <n v="4221010.4800000004"/>
    <n v="4194433.2100000009"/>
    <n v="4617738.1600000011"/>
    <n v="4984271.6100000003"/>
    <n v="4984271.6100000003"/>
    <n v="5172620.63"/>
    <n v="5285712.57"/>
    <n v="5328310.1100000003"/>
    <n v="5330471.96"/>
    <n v="5330471.96"/>
    <n v="5537884.96"/>
    <n v="6130194.8499999996"/>
    <n v="6184342.8199999994"/>
    <n v="6184342.8199999994"/>
    <n v="6184342.8199999994"/>
    <n v="6184342.8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n v="6411738.31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30194.8499999996"/>
    <n v="6411738.3199999994"/>
    <n v="6411738.3199999994"/>
    <n v="0"/>
    <n v="0"/>
    <n v="0"/>
    <n v="5026030.97"/>
    <n v="6320113.2800000003"/>
    <n v="6411738.3200000003"/>
    <n v="493210.64"/>
    <n v="0"/>
    <n v="0"/>
    <x v="13"/>
    <x v="1"/>
    <x v="1"/>
    <x v="1"/>
    <x v="20"/>
    <x v="42"/>
    <x v="0"/>
    <x v="47"/>
  </r>
  <r>
    <n v="39213"/>
    <x v="287"/>
    <n v="1033064.63"/>
    <n v="1033064.63"/>
    <n v="1033064.63"/>
    <n v="1033064.63"/>
    <n v="1033064.63"/>
    <n v="1033064.63"/>
    <n v="1033064.63"/>
    <n v="1033064.63"/>
    <n v="1055855.27"/>
    <n v="1056289.82"/>
    <n v="1056289.82"/>
    <n v="1056289.82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n v="1071147.39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1147.3900000001"/>
    <n v="1071147.3900000001"/>
    <n v="1071147.3900000001"/>
    <n v="0"/>
    <n v="0"/>
    <n v="0"/>
    <n v="1043106.86"/>
    <n v="1071147.3899999999"/>
    <n v="1071147.3899999999"/>
    <n v="82395.95"/>
    <n v="0"/>
    <n v="0"/>
    <x v="13"/>
    <x v="1"/>
    <x v="1"/>
    <x v="1"/>
    <x v="20"/>
    <x v="42"/>
    <x v="0"/>
    <x v="47"/>
  </r>
  <r>
    <n v="39214"/>
    <x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13"/>
    <x v="1"/>
    <x v="1"/>
    <x v="1"/>
    <x v="20"/>
    <x v="42"/>
    <x v="1"/>
    <x v="47"/>
  </r>
  <r>
    <n v="39300"/>
    <x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48"/>
  </r>
  <r>
    <n v="39400"/>
    <x v="290"/>
    <n v="12764171.400000002"/>
    <n v="11860380.690000001"/>
    <n v="11916364.390000001"/>
    <n v="12066963.360000001"/>
    <n v="12261638.130000001"/>
    <n v="12894057.790000001"/>
    <n v="13062398.950000001"/>
    <n v="12821862.100000001"/>
    <n v="13239817.060000002"/>
    <n v="14131155.370000001"/>
    <n v="14665970.560000001"/>
    <n v="15109817.220000001"/>
    <n v="14206208.460000001"/>
    <n v="14432523.240000002"/>
    <n v="14649776.170000002"/>
    <n v="15160974.840000002"/>
    <n v="15353722.390000002"/>
    <n v="15558066.690000003"/>
    <n v="15744886.350000003"/>
    <n v="16055354.450000003"/>
    <n v="16238684.170000004"/>
    <n v="16478337.620000003"/>
    <n v="17042874.940000001"/>
    <n v="17230333.310000002"/>
    <n v="16145975.260000002"/>
    <n v="16066864.770000001"/>
    <n v="15870008.15"/>
    <n v="16209053.43"/>
    <n v="16299346.220000001"/>
    <n v="16204430.470000001"/>
    <n v="16187477.24"/>
    <n v="15457675.09"/>
    <n v="15460649.799999999"/>
    <n v="15460349.939999999"/>
    <n v="15844588.219999999"/>
    <n v="14934915.399999999"/>
    <n v="16634100.44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06208.460000001"/>
    <n v="16145975.260000002"/>
    <n v="16634100.449999999"/>
    <n v="0"/>
    <n v="0"/>
    <n v="0"/>
    <n v="13153908.109999999"/>
    <n v="15715209.07"/>
    <n v="15905802.65"/>
    <n v="1279546.19"/>
    <n v="0"/>
    <n v="0"/>
    <x v="9"/>
    <x v="1"/>
    <x v="1"/>
    <x v="1"/>
    <x v="10"/>
    <x v="17"/>
    <x v="0"/>
    <x v="49"/>
  </r>
  <r>
    <n v="39401"/>
    <x v="291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n v="418853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88533.43"/>
    <n v="4188533.43"/>
    <n v="4188533.43"/>
    <n v="0"/>
    <n v="0"/>
    <n v="0"/>
    <n v="4188533.43"/>
    <n v="4188533.43"/>
    <n v="4188533.43"/>
    <n v="322194.88"/>
    <n v="0"/>
    <n v="0"/>
    <x v="9"/>
    <x v="1"/>
    <x v="1"/>
    <x v="1"/>
    <x v="10"/>
    <x v="17"/>
    <x v="0"/>
    <x v="49"/>
  </r>
  <r>
    <n v="39403"/>
    <x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1"/>
    <x v="49"/>
  </r>
  <r>
    <n v="39500"/>
    <x v="293"/>
    <n v="2674188.4300000011"/>
    <n v="2674188.4300000011"/>
    <n v="2674484.1700000013"/>
    <n v="2675834.4900000012"/>
    <n v="2803715.9000000013"/>
    <n v="2803715.9000000013"/>
    <n v="2810439.1500000013"/>
    <n v="2810439.1500000013"/>
    <n v="2820487.5400000014"/>
    <n v="2691891.2900000014"/>
    <n v="2691891.2900000014"/>
    <n v="2691891.2900000014"/>
    <n v="2697174.8600000017"/>
    <n v="2694776.5900000017"/>
    <n v="2463023.410000002"/>
    <n v="4396449.1100000022"/>
    <n v="4853679.5500000017"/>
    <n v="5520209.5400000019"/>
    <n v="6105997.5300000021"/>
    <n v="7396295.5200000023"/>
    <n v="8626189.0200000014"/>
    <n v="9814609.0100000016"/>
    <n v="10885124.000000002"/>
    <n v="11823129.99"/>
    <n v="12803541.98"/>
    <n v="13784784.9"/>
    <n v="14516967.290000001"/>
    <n v="15465177.950000001"/>
    <n v="16500924.610000001"/>
    <n v="17463906.73"/>
    <n v="18414113.390000001"/>
    <n v="19242927.050000001"/>
    <n v="19824475.609999999"/>
    <n v="20497769.960000001"/>
    <n v="20690281.370000001"/>
    <n v="20889908.190000001"/>
    <n v="2095935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97174.8600000017"/>
    <n v="12803541.98"/>
    <n v="20959354.25"/>
    <n v="0"/>
    <n v="0"/>
    <n v="0"/>
    <n v="2732333.99"/>
    <n v="6929246.1600000001"/>
    <n v="17773394.870000001"/>
    <n v="1612258.02"/>
    <n v="0"/>
    <n v="0"/>
    <x v="9"/>
    <x v="1"/>
    <x v="1"/>
    <x v="1"/>
    <x v="10"/>
    <x v="17"/>
    <x v="0"/>
    <x v="50"/>
  </r>
  <r>
    <n v="39600"/>
    <x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x v="9"/>
    <x v="1"/>
    <x v="1"/>
    <x v="1"/>
    <x v="10"/>
    <x v="17"/>
    <x v="0"/>
    <x v="51"/>
  </r>
  <r>
    <n v="39700"/>
    <x v="295"/>
    <n v="40948509.610000029"/>
    <n v="40620072.260000028"/>
    <n v="40749728.25000003"/>
    <n v="40936817.710000031"/>
    <n v="40627476.540000036"/>
    <n v="40346465.940000035"/>
    <n v="41628079.130000032"/>
    <n v="41932091.770000033"/>
    <n v="43151763.07000003"/>
    <n v="43309766.150000036"/>
    <n v="43233654.170000032"/>
    <n v="43161478.180000037"/>
    <n v="44098506.14000003"/>
    <n v="44431466.610000029"/>
    <n v="44939704.460000031"/>
    <n v="44869252.130000032"/>
    <n v="45251142.630000032"/>
    <n v="45356160.89000003"/>
    <n v="45405742.64000003"/>
    <n v="45501832.190000027"/>
    <n v="45560139.670000024"/>
    <n v="45463072.160000019"/>
    <n v="45240280.880000018"/>
    <n v="44912196.570000023"/>
    <n v="46193295.790000029"/>
    <n v="46357652.14000003"/>
    <n v="46722680.360000029"/>
    <n v="46112484.270000026"/>
    <n v="46413706.240000024"/>
    <n v="46545989.080000021"/>
    <n v="47991674.87000002"/>
    <n v="48230658.94000002"/>
    <n v="48588226.51000002"/>
    <n v="48623067.520000026"/>
    <n v="38586927.670000032"/>
    <n v="38410457.830000028"/>
    <n v="39472732.5000000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098506.14000003"/>
    <n v="46193295.790000029"/>
    <n v="39472732.500000022"/>
    <n v="0"/>
    <n v="0"/>
    <n v="0"/>
    <n v="41903416.07"/>
    <n v="45170984.060000002"/>
    <n v="45249965.670000002"/>
    <n v="3036364.04"/>
    <n v="0"/>
    <n v="0"/>
    <x v="9"/>
    <x v="1"/>
    <x v="1"/>
    <x v="1"/>
    <x v="10"/>
    <x v="17"/>
    <x v="0"/>
    <x v="52"/>
  </r>
  <r>
    <n v="39725"/>
    <x v="296"/>
    <n v="39503986.780000016"/>
    <n v="39443017.570000015"/>
    <n v="39475310.020000018"/>
    <n v="39619540.030000024"/>
    <n v="39894819.850000024"/>
    <n v="39914927.200000025"/>
    <n v="40847793.080000028"/>
    <n v="40747505.570000023"/>
    <n v="41024905.080000021"/>
    <n v="41160210.280000024"/>
    <n v="42214257.820000023"/>
    <n v="41906396.390000023"/>
    <n v="42158498.280000016"/>
    <n v="42275889.850000016"/>
    <n v="42617818.980000012"/>
    <n v="42778177.420000009"/>
    <n v="42848337.420000009"/>
    <n v="42971937.420000009"/>
    <n v="43069915.610000014"/>
    <n v="43256315.610000014"/>
    <n v="43454035.610000014"/>
    <n v="43606835.610000014"/>
    <n v="43642675.610000014"/>
    <n v="43903868.950000018"/>
    <n v="51778218.330000013"/>
    <n v="52291891.99000001"/>
    <n v="52805565.650000006"/>
    <n v="53482039.310000002"/>
    <n v="54158512.969999999"/>
    <n v="52538276.649999999"/>
    <n v="53214750.309999995"/>
    <n v="53891223.969999991"/>
    <n v="82167697.629999995"/>
    <n v="82844171.289999992"/>
    <n v="83520644.949999988"/>
    <n v="84197118.609999985"/>
    <n v="84873592.23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158498.280000016"/>
    <n v="51778218.330000013"/>
    <n v="84873592.239999995"/>
    <n v="0"/>
    <n v="0"/>
    <n v="0"/>
    <n v="40608551.380000003"/>
    <n v="43720194.210000001"/>
    <n v="64751054.149999999"/>
    <n v="6528737.8600000003"/>
    <n v="0"/>
    <n v="0"/>
    <x v="13"/>
    <x v="1"/>
    <x v="1"/>
    <x v="1"/>
    <x v="20"/>
    <x v="42"/>
    <x v="0"/>
    <x v="52"/>
  </r>
  <r>
    <n v="39800"/>
    <x v="297"/>
    <n v="4717643.8600000003"/>
    <n v="5269611.3099999996"/>
    <n v="5274294.1599999992"/>
    <n v="5300259.8099999996"/>
    <n v="5333962.76"/>
    <n v="4785329.59"/>
    <n v="4785329.59"/>
    <n v="4785732.8099999996"/>
    <n v="4815394.5599999996"/>
    <n v="4821876.8099999996"/>
    <n v="4829211.8"/>
    <n v="4916840.3499999996"/>
    <n v="5162276.46"/>
    <n v="5162276.46"/>
    <n v="5172720.1500000004"/>
    <n v="5243067.75"/>
    <n v="5243067.75"/>
    <n v="5243067.75"/>
    <n v="5243067.75"/>
    <n v="5071054.3999999994"/>
    <n v="5071054.3999999994"/>
    <n v="5068687.0399999991"/>
    <n v="5068687.0399999991"/>
    <n v="5068687.0399999991"/>
    <n v="5268687.0399999991"/>
    <n v="5145378.7299999995"/>
    <n v="5123385.42"/>
    <n v="5108239.84"/>
    <n v="5108239.84"/>
    <n v="4907474.4799999995"/>
    <n v="4844255.3999999994"/>
    <n v="4844255.3999999994"/>
    <n v="4768243.8899999997"/>
    <n v="4768243.8899999997"/>
    <n v="4684855.1599999992"/>
    <n v="4589611.4899999993"/>
    <n v="5486115.93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62276.46"/>
    <n v="5268687.0399999991"/>
    <n v="5486115.9399999995"/>
    <n v="0"/>
    <n v="0"/>
    <n v="0"/>
    <n v="4984443.37"/>
    <n v="5160492.3899999997"/>
    <n v="4972845.12"/>
    <n v="422008.92"/>
    <n v="0"/>
    <n v="0"/>
    <x v="9"/>
    <x v="1"/>
    <x v="1"/>
    <x v="1"/>
    <x v="10"/>
    <x v="17"/>
    <x v="0"/>
    <x v="53"/>
  </r>
  <r>
    <n v="39910"/>
    <x v="298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n v="26918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9187.51"/>
    <n v="269187.51"/>
    <n v="269187.51"/>
    <n v="0"/>
    <n v="0"/>
    <n v="0"/>
    <n v="269187.51"/>
    <n v="269187.51"/>
    <n v="269187.51"/>
    <n v="20706.73"/>
    <n v="0"/>
    <n v="0"/>
    <x v="6"/>
    <x v="1"/>
    <x v="1"/>
    <x v="6"/>
    <x v="6"/>
    <x v="6"/>
    <x v="0"/>
    <x v="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">
  <r>
    <n v="1050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0"/>
    <x v="0"/>
    <x v="0"/>
    <x v="0"/>
    <x v="0"/>
    <x v="0"/>
    <x v="0"/>
    <x v="0"/>
  </r>
  <r>
    <n v="10803"/>
    <x v="1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14743"/>
    <n v="8014743"/>
    <n v="8014743"/>
    <n v="0"/>
    <n v="0"/>
    <n v="0"/>
    <x v="1"/>
    <x v="1"/>
    <x v="1"/>
    <x v="1"/>
    <x v="1"/>
    <x v="1"/>
    <x v="0"/>
    <x v="1"/>
  </r>
  <r>
    <n v="1080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2"/>
    <x v="1"/>
    <x v="1"/>
    <x v="2"/>
    <x v="2"/>
    <x v="2"/>
    <x v="1"/>
    <x v="1"/>
  </r>
  <r>
    <n v="1085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4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085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3"/>
    <x v="1"/>
    <x v="1"/>
    <x v="1"/>
    <x v="3"/>
    <x v="3"/>
    <x v="1"/>
    <x v="1"/>
  </r>
  <r>
    <n v="11401"/>
    <x v="10"/>
    <n v="15479.1"/>
    <n v="15479.11"/>
    <n v="15479.1"/>
    <n v="15479.11"/>
    <n v="15479.1"/>
    <n v="15479.11"/>
    <n v="15479.1"/>
    <n v="15479.11"/>
    <n v="15479.1"/>
    <n v="15479.11"/>
    <n v="15479.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n v="1547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749.26"/>
    <n v="185749.32"/>
    <n v="185749.32"/>
    <n v="0"/>
    <n v="0"/>
    <n v="0"/>
    <x v="2"/>
    <x v="2"/>
    <x v="2"/>
    <x v="2"/>
    <x v="2"/>
    <x v="2"/>
    <x v="0"/>
    <x v="2"/>
  </r>
  <r>
    <n v="11402"/>
    <x v="11"/>
    <n v="3491.71"/>
    <n v="3491.72"/>
    <n v="3491.71"/>
    <n v="3491.7200000000003"/>
    <n v="3491.71"/>
    <n v="3491.7200000000003"/>
    <n v="3491.71"/>
    <n v="3491.7200000000003"/>
    <n v="3491.71"/>
    <n v="3491.7200000000003"/>
    <n v="3491.71"/>
    <n v="3491.7200000000003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n v="349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900.58"/>
    <n v="41900.639999999999"/>
    <n v="41900.639999999999"/>
    <n v="0"/>
    <n v="0"/>
    <n v="0"/>
    <x v="2"/>
    <x v="2"/>
    <x v="2"/>
    <x v="3"/>
    <x v="2"/>
    <x v="2"/>
    <x v="0"/>
    <x v="2"/>
  </r>
  <r>
    <n v="11403"/>
    <x v="12"/>
    <n v="754.9"/>
    <n v="754.91"/>
    <n v="754.9"/>
    <n v="754.91"/>
    <n v="754.9"/>
    <n v="754.91"/>
    <n v="754.9"/>
    <n v="754.91"/>
    <n v="754.9"/>
    <n v="754.9"/>
    <n v="754.91"/>
    <n v="754.91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n v="75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58.86"/>
    <n v="9058.7999999999993"/>
    <n v="9058.7999999999993"/>
    <n v="0"/>
    <n v="0"/>
    <n v="0"/>
    <x v="2"/>
    <x v="2"/>
    <x v="2"/>
    <x v="3"/>
    <x v="2"/>
    <x v="2"/>
    <x v="0"/>
    <x v="2"/>
  </r>
  <r>
    <n v="1210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0"/>
    <x v="3"/>
  </r>
  <r>
    <n v="12112"/>
    <x v="14"/>
    <n v="89556.800000000003"/>
    <n v="91168.11"/>
    <n v="91710.98"/>
    <n v="95933.73000000001"/>
    <n v="93019.02"/>
    <n v="100310.56"/>
    <n v="94159.49"/>
    <n v="95069.57"/>
    <n v="96121.180000000008"/>
    <n v="96395.650000000009"/>
    <n v="122582.22"/>
    <n v="-1405991.97"/>
    <n v="77718.2"/>
    <n v="78373.570000000007"/>
    <n v="79060.649999999994"/>
    <n v="79747.72"/>
    <n v="80434.8"/>
    <n v="80756.55"/>
    <n v="81379.95"/>
    <n v="81744.240000000005"/>
    <n v="82148.710000000006"/>
    <n v="82557.89"/>
    <n v="82941.69"/>
    <n v="83468.34"/>
    <n v="84120.36"/>
    <n v="84642.13"/>
    <n v="85199.1"/>
    <n v="85746.47"/>
    <n v="86297.54"/>
    <n v="86765.18"/>
    <n v="87295.28"/>
    <n v="87201.17"/>
    <n v="87384.39"/>
    <n v="87856.55"/>
    <n v="88165.97"/>
    <n v="8883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39964.66"/>
    <n v="970332.31"/>
    <n v="1039510.35"/>
    <n v="0"/>
    <n v="0"/>
    <n v="0"/>
    <x v="4"/>
    <x v="3"/>
    <x v="3"/>
    <x v="4"/>
    <x v="4"/>
    <x v="4"/>
    <x v="0"/>
    <x v="3"/>
  </r>
  <r>
    <n v="12114"/>
    <x v="15"/>
    <n v="8172.92"/>
    <n v="8197.8799999999992"/>
    <n v="8345.15"/>
    <n v="8507.52"/>
    <n v="8350.16"/>
    <n v="9381.6299999999992"/>
    <n v="8556.41"/>
    <n v="8562"/>
    <n v="8590.2199999999993"/>
    <n v="8629.15"/>
    <n v="9499.7400000000016"/>
    <n v="2110.21"/>
    <n v="3966.46"/>
    <n v="4002.63"/>
    <n v="4038.79"/>
    <n v="4074.95"/>
    <n v="4111.1099999999997"/>
    <n v="4147.2700000000004"/>
    <n v="4183.4399999999996"/>
    <n v="4219.6000000000004"/>
    <n v="4255.76"/>
    <n v="4291.92"/>
    <n v="4328.08"/>
    <n v="4364.24"/>
    <n v="4401.54"/>
    <n v="4439.96"/>
    <n v="4476.6000000000004"/>
    <n v="4514.28"/>
    <n v="4551.33"/>
    <n v="4587.92"/>
    <n v="4610.0600000000004"/>
    <n v="4647.6000000000004"/>
    <n v="4684.18"/>
    <n v="4687.09"/>
    <n v="4702.58"/>
    <n v="4711.6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902.99"/>
    <n v="49984.25"/>
    <n v="55014.83"/>
    <n v="0"/>
    <n v="0"/>
    <n v="0"/>
    <x v="4"/>
    <x v="3"/>
    <x v="3"/>
    <x v="4"/>
    <x v="4"/>
    <x v="4"/>
    <x v="0"/>
    <x v="3"/>
  </r>
  <r>
    <n v="1212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1"/>
    <x v="3"/>
  </r>
  <r>
    <n v="121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1"/>
    <x v="3"/>
  </r>
  <r>
    <n v="1212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1"/>
    <x v="3"/>
  </r>
  <r>
    <n v="1213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1"/>
    <x v="3"/>
  </r>
  <r>
    <n v="12188"/>
    <x v="20"/>
    <n v="993.81"/>
    <n v="993.81"/>
    <n v="993.81"/>
    <n v="993.81000000000006"/>
    <n v="993.81000000000006"/>
    <n v="993.81000000000006"/>
    <n v="2577.2000000000003"/>
    <n v="993.81000000000006"/>
    <n v="993.81000000000006"/>
    <n v="993.81000000000006"/>
    <n v="993.81000000000006"/>
    <n v="1040.0999999999999"/>
    <n v="1040.0999999999999"/>
    <n v="1040.0999999999999"/>
    <n v="1040.0999999999999"/>
    <n v="1040.0999999999999"/>
    <n v="1040.0999999999999"/>
    <n v="1040.0999999999999"/>
    <n v="3240.1"/>
    <n v="3790.1"/>
    <n v="5985.49"/>
    <n v="6169.47"/>
    <n v="6353.46"/>
    <n v="6644.6"/>
    <n v="8019.6"/>
    <n v="8019.6"/>
    <n v="8019.6"/>
    <n v="8019.6"/>
    <n v="8019.6"/>
    <n v="8019.6"/>
    <n v="8019.6"/>
    <n v="8019.6"/>
    <n v="8019.6"/>
    <n v="8019.6"/>
    <n v="8019.6"/>
    <n v="801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55.4"/>
    <n v="38423.82"/>
    <n v="96235.199999999997"/>
    <n v="0"/>
    <n v="0"/>
    <n v="0"/>
    <x v="4"/>
    <x v="3"/>
    <x v="3"/>
    <x v="4"/>
    <x v="4"/>
    <x v="4"/>
    <x v="0"/>
    <x v="3"/>
  </r>
  <r>
    <n v="1219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4"/>
    <x v="3"/>
    <x v="3"/>
    <x v="4"/>
    <x v="4"/>
    <x v="4"/>
    <x v="1"/>
    <x v="3"/>
  </r>
  <r>
    <n v="3030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5"/>
    <x v="1"/>
    <x v="4"/>
    <x v="5"/>
    <x v="5"/>
    <x v="5"/>
    <x v="1"/>
    <x v="4"/>
  </r>
  <r>
    <n v="303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5"/>
    <x v="1"/>
    <x v="4"/>
    <x v="5"/>
    <x v="5"/>
    <x v="5"/>
    <x v="1"/>
    <x v="4"/>
  </r>
  <r>
    <n v="3030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6"/>
    <x v="1"/>
    <x v="1"/>
    <x v="6"/>
    <x v="6"/>
    <x v="6"/>
    <x v="0"/>
    <x v="4"/>
  </r>
  <r>
    <n v="30315"/>
    <x v="25"/>
    <n v="2558512.85"/>
    <n v="2565435.08"/>
    <n v="2573698.2599999998"/>
    <n v="2633433.65"/>
    <n v="2633016.44"/>
    <n v="2653448.96"/>
    <n v="2680108.4699999997"/>
    <n v="2704653.3"/>
    <n v="2727456.98"/>
    <n v="2710979.08"/>
    <n v="2716683.37"/>
    <n v="2715525.16"/>
    <n v="2911804.12"/>
    <n v="2945752.21"/>
    <n v="2993764.36"/>
    <n v="3023465.2"/>
    <n v="3022532.14"/>
    <n v="2981918.83"/>
    <n v="2986989.46"/>
    <n v="2987077.07"/>
    <n v="2981307.87"/>
    <n v="3058729.37"/>
    <n v="3068827.34"/>
    <n v="3080519.4"/>
    <n v="3224907.19"/>
    <n v="3224216.72"/>
    <n v="3226529.41"/>
    <n v="3239450.44"/>
    <n v="3242087.27"/>
    <n v="3243145.94"/>
    <n v="3244526.51"/>
    <n v="3244402.04"/>
    <n v="3243486.51"/>
    <n v="3379474.67"/>
    <n v="3556274.32"/>
    <n v="357056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872951.600000001"/>
    <n v="36042687.369999997"/>
    <n v="39639069.590000004"/>
    <n v="0"/>
    <n v="0"/>
    <n v="0"/>
    <x v="5"/>
    <x v="1"/>
    <x v="4"/>
    <x v="5"/>
    <x v="5"/>
    <x v="5"/>
    <x v="0"/>
    <x v="4"/>
  </r>
  <r>
    <n v="30399"/>
    <x v="26"/>
    <n v="7503.26"/>
    <n v="7503.26"/>
    <n v="7503.26"/>
    <n v="7899.67"/>
    <n v="8037.16"/>
    <n v="8037.16"/>
    <n v="8037.16"/>
    <n v="8037.16"/>
    <n v="11907.72"/>
    <n v="12102.5"/>
    <n v="12106.64"/>
    <n v="12108.710000000001"/>
    <n v="12553.58"/>
    <n v="12553.58"/>
    <n v="12553.58"/>
    <n v="12553.58"/>
    <n v="12553.58"/>
    <n v="12553.58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n v="1270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783.66"/>
    <n v="151552.92000000001"/>
    <n v="152462.88"/>
    <n v="0"/>
    <n v="0"/>
    <n v="0"/>
    <x v="5"/>
    <x v="1"/>
    <x v="4"/>
    <x v="5"/>
    <x v="5"/>
    <x v="5"/>
    <x v="0"/>
    <x v="4"/>
  </r>
  <r>
    <n v="3100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1"/>
    <x v="5"/>
  </r>
  <r>
    <n v="310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1"/>
    <x v="5"/>
  </r>
  <r>
    <n v="3104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5"/>
  </r>
  <r>
    <n v="3110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3"/>
    <x v="1"/>
    <x v="6"/>
  </r>
  <r>
    <n v="3113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6"/>
  </r>
  <r>
    <n v="3113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6"/>
  </r>
  <r>
    <n v="3113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6"/>
  </r>
  <r>
    <n v="3113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6"/>
  </r>
  <r>
    <n v="3113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6"/>
  </r>
  <r>
    <n v="31140"/>
    <x v="36"/>
    <n v="675540.5"/>
    <n v="678701.04"/>
    <n v="678732.84"/>
    <n v="678736.33000000007"/>
    <n v="678709.58000000007"/>
    <n v="678832.13"/>
    <n v="674070.95"/>
    <n v="673934.20000000007"/>
    <n v="673861.02"/>
    <n v="673861.02"/>
    <n v="673897.38"/>
    <n v="674010.90999999992"/>
    <n v="749039.62"/>
    <n v="749099.92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n v="74923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12887.9000000004"/>
    <n v="8990500.2400000002"/>
    <n v="8990832.8399999999"/>
    <n v="0"/>
    <n v="0"/>
    <n v="0"/>
    <x v="8"/>
    <x v="1"/>
    <x v="1"/>
    <x v="1"/>
    <x v="8"/>
    <x v="8"/>
    <x v="0"/>
    <x v="6"/>
  </r>
  <r>
    <n v="3114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9"/>
    <x v="1"/>
    <x v="6"/>
  </r>
  <r>
    <n v="3114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0"/>
    <x v="1"/>
    <x v="6"/>
  </r>
  <r>
    <n v="31143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1"/>
    <x v="1"/>
    <x v="6"/>
  </r>
  <r>
    <n v="31144"/>
    <x v="40"/>
    <n v="87754.37000000001"/>
    <n v="87754.37000000001"/>
    <n v="87754.37000000001"/>
    <n v="87754.37000000001"/>
    <n v="87754.37000000001"/>
    <n v="87754.37000000001"/>
    <n v="88050.97"/>
    <n v="88050.97"/>
    <n v="88080.340000000011"/>
    <n v="88080.340000000011"/>
    <n v="88511.88"/>
    <n v="88511.88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n v="8851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5812.6000000001"/>
    <n v="1062142.44"/>
    <n v="1062142.44"/>
    <n v="0"/>
    <n v="0"/>
    <n v="0"/>
    <x v="8"/>
    <x v="1"/>
    <x v="1"/>
    <x v="1"/>
    <x v="8"/>
    <x v="12"/>
    <x v="0"/>
    <x v="6"/>
  </r>
  <r>
    <n v="31145"/>
    <x v="41"/>
    <n v="55981.159999999996"/>
    <n v="55981.159999999996"/>
    <n v="55981.159999999996"/>
    <n v="55981.159999999996"/>
    <n v="55981.159999999996"/>
    <n v="56009.11"/>
    <n v="56006.76"/>
    <n v="56006.76"/>
    <n v="56006.76"/>
    <n v="56006.7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n v="5599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1937.27"/>
    <n v="671971.92"/>
    <n v="671971.92"/>
    <n v="0"/>
    <n v="0"/>
    <n v="0"/>
    <x v="8"/>
    <x v="1"/>
    <x v="1"/>
    <x v="1"/>
    <x v="8"/>
    <x v="12"/>
    <x v="0"/>
    <x v="6"/>
  </r>
  <r>
    <n v="31146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3"/>
    <x v="1"/>
    <x v="6"/>
  </r>
  <r>
    <n v="31151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4"/>
    <x v="1"/>
    <x v="6"/>
  </r>
  <r>
    <n v="3115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5"/>
    <x v="1"/>
    <x v="6"/>
  </r>
  <r>
    <n v="31153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6"/>
    <x v="1"/>
    <x v="6"/>
  </r>
  <r>
    <n v="31154"/>
    <x v="46"/>
    <n v="39735.10000000000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n v="396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5951.1"/>
    <n v="475872"/>
    <n v="475872"/>
    <n v="0"/>
    <n v="0"/>
    <n v="0"/>
    <x v="8"/>
    <x v="1"/>
    <x v="1"/>
    <x v="1"/>
    <x v="8"/>
    <x v="12"/>
    <x v="0"/>
    <x v="6"/>
  </r>
  <r>
    <n v="3117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3"/>
    <x v="1"/>
    <x v="6"/>
  </r>
  <r>
    <n v="31178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3"/>
    <x v="1"/>
    <x v="6"/>
  </r>
  <r>
    <n v="31179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3"/>
    <x v="1"/>
    <x v="6"/>
  </r>
  <r>
    <n v="31230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7"/>
  </r>
  <r>
    <n v="31231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7"/>
  </r>
  <r>
    <n v="3123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7"/>
  </r>
  <r>
    <n v="31240"/>
    <x v="53"/>
    <n v="721282"/>
    <n v="722089.07000000007"/>
    <n v="722089.07000000007"/>
    <n v="767056.55"/>
    <n v="767097.44000000006"/>
    <n v="767032.62000000011"/>
    <n v="767094.51"/>
    <n v="767364.07000000007"/>
    <n v="767634.67999999993"/>
    <n v="768025.9"/>
    <n v="769398.42999999993"/>
    <n v="724995.18"/>
    <n v="726912.34"/>
    <n v="732668.57"/>
    <n v="734927.76"/>
    <n v="737391.02"/>
    <n v="740154.49"/>
    <n v="742792.04"/>
    <n v="747435.35"/>
    <n v="747847.92"/>
    <n v="751557.38"/>
    <n v="752113.77"/>
    <n v="754530.28"/>
    <n v="755473.98"/>
    <n v="757959.9"/>
    <n v="758865.11"/>
    <n v="759836.93"/>
    <n v="760673.14"/>
    <n v="761509.36"/>
    <n v="762345.57"/>
    <n v="763181.79"/>
    <n v="764110"/>
    <n v="766269.95"/>
    <n v="770649.98"/>
    <n v="771827.06"/>
    <n v="77300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31159.5199999996"/>
    <n v="8923804.9000000004"/>
    <n v="9170232.9399999995"/>
    <n v="0"/>
    <n v="0"/>
    <n v="0"/>
    <x v="8"/>
    <x v="1"/>
    <x v="1"/>
    <x v="1"/>
    <x v="8"/>
    <x v="8"/>
    <x v="0"/>
    <x v="7"/>
  </r>
  <r>
    <n v="3124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9"/>
    <x v="1"/>
    <x v="7"/>
  </r>
  <r>
    <n v="3124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0"/>
    <x v="1"/>
    <x v="7"/>
  </r>
  <r>
    <n v="31243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1"/>
    <x v="1"/>
    <x v="7"/>
  </r>
  <r>
    <n v="31244"/>
    <x v="57"/>
    <n v="808993.64"/>
    <n v="809725.13"/>
    <n v="809733.75"/>
    <n v="837257.27"/>
    <n v="836598.62"/>
    <n v="836748.77"/>
    <n v="837528.71"/>
    <n v="837705.01"/>
    <n v="834725.97"/>
    <n v="834782.52"/>
    <n v="839133.96000000008"/>
    <n v="848086.69"/>
    <n v="849914.82"/>
    <n v="862794.72"/>
    <n v="864063.27"/>
    <n v="864706.57"/>
    <n v="865231.34"/>
    <n v="866556.22"/>
    <n v="866773.05"/>
    <n v="866925.11"/>
    <n v="867077.16"/>
    <n v="867321.13"/>
    <n v="867490.01"/>
    <n v="867759.88"/>
    <n v="868871.6"/>
    <n v="868871.6"/>
    <n v="868871.6"/>
    <n v="868871.6"/>
    <n v="869366.6"/>
    <n v="869366.6"/>
    <n v="870941.03"/>
    <n v="871153.72"/>
    <n v="873476.7"/>
    <n v="874619.78"/>
    <n v="874711.44"/>
    <n v="87480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71020.0399999991"/>
    <n v="10376613.279999999"/>
    <n v="10453925.380000001"/>
    <n v="0"/>
    <n v="0"/>
    <n v="0"/>
    <x v="8"/>
    <x v="1"/>
    <x v="1"/>
    <x v="1"/>
    <x v="8"/>
    <x v="12"/>
    <x v="0"/>
    <x v="7"/>
  </r>
  <r>
    <n v="31245"/>
    <x v="58"/>
    <n v="500343.64"/>
    <n v="500886.57"/>
    <n v="501081.97000000003"/>
    <n v="500963.93"/>
    <n v="501982.19"/>
    <n v="501688.33"/>
    <n v="504457.01"/>
    <n v="504472.21"/>
    <n v="506315.5"/>
    <n v="504038.52"/>
    <n v="504073.82"/>
    <n v="504911.11"/>
    <n v="507060.97"/>
    <n v="507099.21"/>
    <n v="507699.20000000001"/>
    <n v="507755"/>
    <n v="507810.8"/>
    <n v="507875.9"/>
    <n v="508658.11"/>
    <n v="508732.51"/>
    <n v="508806.91"/>
    <n v="508881.31"/>
    <n v="508965.01"/>
    <n v="509104.51"/>
    <n v="509290.51"/>
    <n v="509318.69"/>
    <n v="509318.69"/>
    <n v="509318.69"/>
    <n v="509318.69"/>
    <n v="509318.69"/>
    <n v="509318.69"/>
    <n v="509318.69"/>
    <n v="509318.69"/>
    <n v="510478.85"/>
    <n v="510478.85"/>
    <n v="51047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35214.7999999998"/>
    <n v="6098449.4400000004"/>
    <n v="6115276.5800000001"/>
    <n v="0"/>
    <n v="0"/>
    <n v="0"/>
    <x v="8"/>
    <x v="1"/>
    <x v="1"/>
    <x v="1"/>
    <x v="8"/>
    <x v="12"/>
    <x v="0"/>
    <x v="7"/>
  </r>
  <r>
    <n v="31246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3"/>
    <x v="1"/>
    <x v="7"/>
  </r>
  <r>
    <n v="31247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0"/>
    <x v="7"/>
  </r>
  <r>
    <n v="3125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4"/>
    <x v="1"/>
    <x v="7"/>
  </r>
  <r>
    <n v="3125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5"/>
    <x v="1"/>
    <x v="7"/>
  </r>
  <r>
    <n v="31253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6"/>
    <x v="1"/>
    <x v="7"/>
  </r>
  <r>
    <n v="31254"/>
    <x v="64"/>
    <n v="115186.45999999999"/>
    <n v="115186.45999999999"/>
    <n v="115186.45999999999"/>
    <n v="115186.45999999999"/>
    <n v="115186.45999999999"/>
    <n v="115186.45999999999"/>
    <n v="115186.45999999999"/>
    <n v="115186.45999999999"/>
    <n v="115186.45999999999"/>
    <n v="115186.45999999999"/>
    <n v="120295.8"/>
    <n v="120239.33"/>
    <n v="120738.28"/>
    <n v="120738.28"/>
    <n v="120738.28"/>
    <n v="120738.28"/>
    <n v="120738.28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n v="12080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2399.73"/>
    <n v="1449311.07"/>
    <n v="1449633.72"/>
    <n v="0"/>
    <n v="0"/>
    <n v="0"/>
    <x v="8"/>
    <x v="1"/>
    <x v="1"/>
    <x v="1"/>
    <x v="8"/>
    <x v="12"/>
    <x v="0"/>
    <x v="7"/>
  </r>
  <r>
    <n v="31275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7"/>
  </r>
  <r>
    <n v="31430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8"/>
  </r>
  <r>
    <n v="31431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8"/>
  </r>
  <r>
    <n v="3143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8"/>
  </r>
  <r>
    <n v="31433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8"/>
  </r>
  <r>
    <n v="31434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8"/>
  </r>
  <r>
    <n v="31440"/>
    <x v="71"/>
    <n v="23774.6"/>
    <n v="23774.6"/>
    <n v="23774.6"/>
    <n v="23774.6"/>
    <n v="23774.6"/>
    <n v="23774.6"/>
    <n v="23742.51"/>
    <n v="23626.25"/>
    <n v="23662.27"/>
    <n v="23691.45"/>
    <n v="23691.45"/>
    <n v="53439.95"/>
    <n v="53439.95"/>
    <n v="57319.15"/>
    <n v="58841.65"/>
    <n v="60501.67"/>
    <n v="62364.01"/>
    <n v="64141.49"/>
    <n v="67270.679999999993"/>
    <n v="67548.710000000006"/>
    <n v="70048.570000000007"/>
    <n v="70423.53"/>
    <n v="72052.05"/>
    <n v="72688.009999999995"/>
    <n v="74363.31"/>
    <n v="74973.34"/>
    <n v="75628.259999999995"/>
    <n v="76191.8"/>
    <n v="76755.33"/>
    <n v="77318.87"/>
    <n v="77882.41"/>
    <n v="78507.95"/>
    <n v="79963.56"/>
    <n v="82915.320000000007"/>
    <n v="83708.570000000007"/>
    <n v="8450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501.48"/>
    <n v="776639.47"/>
    <n v="942710.54"/>
    <n v="0"/>
    <n v="0"/>
    <n v="0"/>
    <x v="8"/>
    <x v="1"/>
    <x v="1"/>
    <x v="1"/>
    <x v="8"/>
    <x v="8"/>
    <x v="0"/>
    <x v="8"/>
  </r>
  <r>
    <n v="31441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9"/>
    <x v="1"/>
    <x v="8"/>
  </r>
  <r>
    <n v="3144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0"/>
    <x v="1"/>
    <x v="8"/>
  </r>
  <r>
    <n v="31443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1"/>
    <x v="1"/>
    <x v="8"/>
  </r>
  <r>
    <n v="31444"/>
    <x v="75"/>
    <n v="293465.61"/>
    <n v="293465.61"/>
    <n v="293522.5"/>
    <n v="293522.5"/>
    <n v="293505.75"/>
    <n v="293504.40999999997"/>
    <n v="293771.57"/>
    <n v="302221.2"/>
    <n v="302221.2"/>
    <n v="302221.2"/>
    <n v="302340.49000000005"/>
    <n v="302366.99000000005"/>
    <n v="302367"/>
    <n v="314856.59999999998"/>
    <n v="316086.71000000002"/>
    <n v="316710.52"/>
    <n v="317219.38"/>
    <n v="318504.12"/>
    <n v="318714.38"/>
    <n v="318861.83"/>
    <n v="319009.27"/>
    <n v="319245.84000000003"/>
    <n v="319409.61"/>
    <n v="319671.3"/>
    <n v="320749.33"/>
    <n v="320749.33"/>
    <n v="320749.33"/>
    <n v="320749.33"/>
    <n v="321229.33"/>
    <n v="321229.33"/>
    <n v="322756.06"/>
    <n v="322962.3"/>
    <n v="325214.88"/>
    <n v="326323.32"/>
    <n v="326412.21000000002"/>
    <n v="326501.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6129.03"/>
    <n v="3800656.56"/>
    <n v="3875625.85"/>
    <n v="0"/>
    <n v="0"/>
    <n v="0"/>
    <x v="8"/>
    <x v="1"/>
    <x v="1"/>
    <x v="1"/>
    <x v="8"/>
    <x v="12"/>
    <x v="0"/>
    <x v="8"/>
  </r>
  <r>
    <n v="31530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9"/>
  </r>
  <r>
    <n v="31531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9"/>
  </r>
  <r>
    <n v="3153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9"/>
  </r>
  <r>
    <n v="31533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9"/>
  </r>
  <r>
    <n v="31534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9"/>
  </r>
  <r>
    <n v="31540"/>
    <x v="81"/>
    <n v="127880.37"/>
    <n v="127880.37"/>
    <n v="127880.37"/>
    <n v="127880.37000000001"/>
    <n v="127880.37000000001"/>
    <n v="127880.37000000001"/>
    <n v="127880.37000000001"/>
    <n v="127880.37000000001"/>
    <n v="127941.31999999999"/>
    <n v="127952.82"/>
    <n v="127878.17"/>
    <n v="127906.41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n v="12827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4721.68"/>
    <n v="1539303.36"/>
    <n v="1539303.36"/>
    <n v="0"/>
    <n v="0"/>
    <n v="0"/>
    <x v="8"/>
    <x v="1"/>
    <x v="1"/>
    <x v="1"/>
    <x v="8"/>
    <x v="8"/>
    <x v="0"/>
    <x v="9"/>
  </r>
  <r>
    <n v="31541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9"/>
    <x v="1"/>
    <x v="9"/>
  </r>
  <r>
    <n v="3154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0"/>
    <x v="1"/>
    <x v="9"/>
  </r>
  <r>
    <n v="31543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1"/>
    <x v="1"/>
    <x v="9"/>
  </r>
  <r>
    <n v="31544"/>
    <x v="85"/>
    <n v="126444.23"/>
    <n v="126583.41"/>
    <n v="126583.41"/>
    <n v="126583.41"/>
    <n v="126583.41"/>
    <n v="126583.41"/>
    <n v="126596.36"/>
    <n v="126596.36"/>
    <n v="126596.36"/>
    <n v="126596.36"/>
    <n v="126731.53"/>
    <n v="127024.84999999999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n v="12774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9503.1"/>
    <n v="1532925.36"/>
    <n v="1532925.36"/>
    <n v="0"/>
    <n v="0"/>
    <n v="0"/>
    <x v="8"/>
    <x v="1"/>
    <x v="1"/>
    <x v="1"/>
    <x v="8"/>
    <x v="12"/>
    <x v="0"/>
    <x v="9"/>
  </r>
  <r>
    <n v="31545"/>
    <x v="86"/>
    <n v="52012.14"/>
    <n v="52012.14"/>
    <n v="52012.14"/>
    <n v="52012.14"/>
    <n v="52012.14"/>
    <n v="52012.14"/>
    <n v="52012.14"/>
    <n v="52012.14"/>
    <n v="51973.39"/>
    <n v="51973.39"/>
    <n v="51973.39"/>
    <n v="51973.39"/>
    <n v="51973.39"/>
    <n v="52003"/>
    <n v="52467.5"/>
    <n v="52510.7"/>
    <n v="52553.9"/>
    <n v="52604.3"/>
    <n v="53209.89"/>
    <n v="53267.49"/>
    <n v="53325.09"/>
    <n v="53382.69"/>
    <n v="53447.49"/>
    <n v="53555.49"/>
    <n v="53699.49"/>
    <n v="53721.31"/>
    <n v="53721.31"/>
    <n v="53721.31"/>
    <n v="53721.31"/>
    <n v="53721.31"/>
    <n v="53721.31"/>
    <n v="53721.31"/>
    <n v="53721.31"/>
    <n v="54619.49"/>
    <n v="54619.49"/>
    <n v="5461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3990.68000000005"/>
    <n v="634300.93000000005"/>
    <n v="647328.43999999994"/>
    <n v="0"/>
    <n v="0"/>
    <n v="0"/>
    <x v="8"/>
    <x v="1"/>
    <x v="1"/>
    <x v="1"/>
    <x v="8"/>
    <x v="12"/>
    <x v="0"/>
    <x v="9"/>
  </r>
  <r>
    <n v="31546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3"/>
    <x v="1"/>
    <x v="9"/>
  </r>
  <r>
    <n v="31551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4"/>
    <x v="1"/>
    <x v="9"/>
  </r>
  <r>
    <n v="3155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5"/>
    <x v="1"/>
    <x v="9"/>
  </r>
  <r>
    <n v="31553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6"/>
    <x v="1"/>
    <x v="9"/>
  </r>
  <r>
    <n v="31554"/>
    <x v="91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29999999997"/>
    <n v="36106.14"/>
    <n v="36106.14"/>
    <n v="36106.14"/>
    <n v="36106.14"/>
    <n v="36106.14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n v="3615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3273.56"/>
    <n v="433624.94"/>
    <n v="433875.84"/>
    <n v="0"/>
    <n v="0"/>
    <n v="0"/>
    <x v="8"/>
    <x v="1"/>
    <x v="1"/>
    <x v="1"/>
    <x v="8"/>
    <x v="12"/>
    <x v="0"/>
    <x v="9"/>
  </r>
  <r>
    <n v="316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3"/>
    <x v="1"/>
    <x v="10"/>
  </r>
  <r>
    <n v="31617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1"/>
    <x v="10"/>
  </r>
  <r>
    <n v="3163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10"/>
  </r>
  <r>
    <n v="31631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10"/>
  </r>
  <r>
    <n v="3163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10"/>
  </r>
  <r>
    <n v="31633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10"/>
  </r>
  <r>
    <n v="31634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9"/>
    <x v="3"/>
    <x v="1"/>
    <x v="10"/>
  </r>
  <r>
    <n v="31640"/>
    <x v="99"/>
    <n v="70807.77"/>
    <n v="70780.150000000009"/>
    <n v="70226.209999999992"/>
    <n v="70172.87"/>
    <n v="71582.3"/>
    <n v="71621.149999999994"/>
    <n v="72630.94"/>
    <n v="72756.83"/>
    <n v="72758.62000000001"/>
    <n v="72839.7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n v="7273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1643.35"/>
    <n v="872800.44"/>
    <n v="872800.44"/>
    <n v="0"/>
    <n v="0"/>
    <n v="0"/>
    <x v="8"/>
    <x v="1"/>
    <x v="1"/>
    <x v="1"/>
    <x v="8"/>
    <x v="8"/>
    <x v="0"/>
    <x v="10"/>
  </r>
  <r>
    <n v="31641"/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9"/>
    <x v="1"/>
    <x v="10"/>
  </r>
  <r>
    <n v="31642"/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0"/>
    <x v="1"/>
    <x v="10"/>
  </r>
  <r>
    <n v="31643"/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1"/>
    <x v="1"/>
    <x v="10"/>
  </r>
  <r>
    <n v="31644"/>
    <x v="103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200000000012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n v="8798.7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584.64"/>
    <n v="105584.64"/>
    <n v="105584.64"/>
    <n v="0"/>
    <n v="0"/>
    <n v="0"/>
    <x v="8"/>
    <x v="1"/>
    <x v="1"/>
    <x v="1"/>
    <x v="8"/>
    <x v="12"/>
    <x v="0"/>
    <x v="10"/>
  </r>
  <r>
    <n v="31645"/>
    <x v="104"/>
    <n v="847.42"/>
    <n v="847.42"/>
    <n v="847.42"/>
    <n v="847.42000000000007"/>
    <n v="847.42000000000007"/>
    <n v="847.42000000000007"/>
    <n v="847.42000000000007"/>
    <n v="847.42000000000007"/>
    <n v="847.42000000000007"/>
    <n v="847.42000000000007"/>
    <n v="847.42000000000007"/>
    <n v="847.42000000000007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n v="84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69.040000000001"/>
    <n v="10169.040000000001"/>
    <n v="10169.040000000001"/>
    <n v="0"/>
    <n v="0"/>
    <n v="0"/>
    <x v="8"/>
    <x v="1"/>
    <x v="1"/>
    <x v="1"/>
    <x v="8"/>
    <x v="12"/>
    <x v="0"/>
    <x v="10"/>
  </r>
  <r>
    <n v="31646"/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3"/>
    <x v="1"/>
    <x v="10"/>
  </r>
  <r>
    <n v="31647"/>
    <x v="106"/>
    <n v="4521.41"/>
    <n v="4521.3999999999996"/>
    <n v="4521.42"/>
    <n v="4573.13"/>
    <n v="4499.6900000000005"/>
    <n v="4499.74"/>
    <n v="3747.9900000000002"/>
    <n v="3789.91"/>
    <n v="3789.86"/>
    <n v="3789.92"/>
    <n v="3789.86"/>
    <n v="4635.6099999999997"/>
    <n v="10024.39"/>
    <n v="9938.02"/>
    <n v="9122.14"/>
    <n v="9122.14"/>
    <n v="9122.14"/>
    <n v="9122.14"/>
    <n v="9122.14"/>
    <n v="9122.14"/>
    <n v="9122.14"/>
    <n v="9122.14"/>
    <n v="9122.14"/>
    <n v="9122.14"/>
    <n v="9122.14"/>
    <n v="9122.14"/>
    <n v="8956.7800000000007"/>
    <n v="8771.61"/>
    <n v="8674.18"/>
    <n v="8674.18"/>
    <n v="8674.18"/>
    <n v="8674.18"/>
    <n v="8674.18"/>
    <n v="8674.18"/>
    <n v="8674.18"/>
    <n v="867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679.94"/>
    <n v="111183.81"/>
    <n v="105366.11"/>
    <n v="0"/>
    <n v="0"/>
    <n v="0"/>
    <x v="9"/>
    <x v="1"/>
    <x v="1"/>
    <x v="1"/>
    <x v="10"/>
    <x v="17"/>
    <x v="0"/>
    <x v="10"/>
  </r>
  <r>
    <n v="3165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4"/>
    <x v="1"/>
    <x v="10"/>
  </r>
  <r>
    <n v="31652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5"/>
    <x v="1"/>
    <x v="10"/>
  </r>
  <r>
    <n v="31653"/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8"/>
    <x v="1"/>
    <x v="1"/>
    <x v="1"/>
    <x v="8"/>
    <x v="16"/>
    <x v="1"/>
    <x v="10"/>
  </r>
  <r>
    <n v="31654"/>
    <x v="110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00000000001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n v="137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10.439999999999"/>
    <n v="16510.439999999999"/>
    <n v="16510.439999999999"/>
    <n v="0"/>
    <n v="0"/>
    <n v="0"/>
    <x v="8"/>
    <x v="1"/>
    <x v="1"/>
    <x v="1"/>
    <x v="8"/>
    <x v="12"/>
    <x v="0"/>
    <x v="10"/>
  </r>
  <r>
    <n v="31700"/>
    <x v="111"/>
    <n v="13163.58"/>
    <n v="13163.56"/>
    <n v="13163.55"/>
    <n v="13163.56"/>
    <n v="13163.56"/>
    <n v="13163.58"/>
    <n v="13163.58"/>
    <n v="13163.56"/>
    <n v="13163.550000000001"/>
    <n v="13163.57"/>
    <n v="13163.550000000001"/>
    <n v="13163.550000000001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n v="1307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962.75"/>
    <n v="156881.76"/>
    <n v="156881.76"/>
    <n v="0"/>
    <n v="0"/>
    <n v="0"/>
    <x v="6"/>
    <x v="1"/>
    <x v="1"/>
    <x v="6"/>
    <x v="6"/>
    <x v="6"/>
    <x v="0"/>
    <x v="11"/>
  </r>
  <r>
    <n v="34028"/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1"/>
    <x v="12"/>
  </r>
  <r>
    <n v="34030"/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12"/>
  </r>
  <r>
    <n v="34042"/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1"/>
    <x v="12"/>
  </r>
  <r>
    <n v="3408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12"/>
  </r>
  <r>
    <n v="34099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12"/>
  </r>
  <r>
    <n v="34120"/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13"/>
  </r>
  <r>
    <n v="34128"/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2"/>
    <x v="3"/>
    <x v="1"/>
    <x v="13"/>
  </r>
  <r>
    <n v="34130"/>
    <x v="119"/>
    <n v="252539.84"/>
    <n v="281236.51999999996"/>
    <n v="281211.65000000002"/>
    <n v="281579.84999999998"/>
    <n v="281718.77"/>
    <n v="281631.32999999996"/>
    <n v="281854.49"/>
    <n v="283279.70999999996"/>
    <n v="284403.63"/>
    <n v="283556.96000000002"/>
    <n v="283637.43000000005"/>
    <n v="283828.19"/>
    <n v="296922.09999999998"/>
    <n v="296922.09999999998"/>
    <n v="296922.09999999998"/>
    <n v="296922.09999999998"/>
    <n v="296922.09999999998"/>
    <n v="316189.36"/>
    <n v="317177.71999999997"/>
    <n v="317953.23"/>
    <n v="317990.99"/>
    <n v="317990.99"/>
    <n v="317990.99"/>
    <n v="317990.99"/>
    <n v="317990.99"/>
    <n v="317990.99"/>
    <n v="317990.99"/>
    <n v="317990.99"/>
    <n v="317990.99"/>
    <n v="317990.99"/>
    <n v="317990.99"/>
    <n v="317990.99"/>
    <n v="317990.99"/>
    <n v="317990.99"/>
    <n v="317990.99"/>
    <n v="31799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60478.37"/>
    <n v="3707894.77"/>
    <n v="3815891.88"/>
    <n v="0"/>
    <n v="0"/>
    <n v="0"/>
    <x v="10"/>
    <x v="1"/>
    <x v="1"/>
    <x v="1"/>
    <x v="9"/>
    <x v="19"/>
    <x v="0"/>
    <x v="13"/>
  </r>
  <r>
    <n v="34131"/>
    <x v="120"/>
    <n v="64075.759999999995"/>
    <n v="64502.46"/>
    <n v="64102.18"/>
    <n v="64402.39"/>
    <n v="64173"/>
    <n v="63900.05"/>
    <n v="63753.860000000008"/>
    <n v="63753.860000000008"/>
    <n v="63753.860000000008"/>
    <n v="63759.369999999995"/>
    <n v="63759.369999999995"/>
    <n v="63759.369999999995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n v="6375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7695.53"/>
    <n v="765112.31999999995"/>
    <n v="765112.31999999995"/>
    <n v="0"/>
    <n v="0"/>
    <n v="0"/>
    <x v="10"/>
    <x v="1"/>
    <x v="1"/>
    <x v="1"/>
    <x v="9"/>
    <x v="20"/>
    <x v="0"/>
    <x v="13"/>
  </r>
  <r>
    <n v="34132"/>
    <x v="121"/>
    <n v="78668.23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n v="79132.47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9125.51"/>
    <n v="949589.76"/>
    <n v="949589.76"/>
    <n v="0"/>
    <n v="0"/>
    <n v="0"/>
    <x v="10"/>
    <x v="1"/>
    <x v="1"/>
    <x v="1"/>
    <x v="9"/>
    <x v="21"/>
    <x v="0"/>
    <x v="13"/>
  </r>
  <r>
    <n v="34133"/>
    <x v="122"/>
    <n v="1914.36"/>
    <n v="1914.36"/>
    <n v="1914.36"/>
    <n v="1914.36"/>
    <n v="1914.36"/>
    <n v="1914.36"/>
    <n v="1914.36"/>
    <n v="1914.36"/>
    <n v="1914.36"/>
    <n v="1914.36"/>
    <n v="1914.36"/>
    <n v="1914.36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n v="191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972.32"/>
    <n v="22972.2"/>
    <n v="22972.2"/>
    <n v="0"/>
    <n v="0"/>
    <n v="0"/>
    <x v="10"/>
    <x v="1"/>
    <x v="1"/>
    <x v="1"/>
    <x v="9"/>
    <x v="22"/>
    <x v="0"/>
    <x v="13"/>
  </r>
  <r>
    <n v="34134"/>
    <x v="123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100000000001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n v="102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58.92"/>
    <n v="12359.04"/>
    <n v="12359.04"/>
    <n v="0"/>
    <n v="0"/>
    <n v="0"/>
    <x v="10"/>
    <x v="1"/>
    <x v="1"/>
    <x v="1"/>
    <x v="9"/>
    <x v="23"/>
    <x v="0"/>
    <x v="13"/>
  </r>
  <r>
    <n v="34135"/>
    <x v="124"/>
    <n v="2908.08"/>
    <n v="2908.08"/>
    <n v="2908.08"/>
    <n v="2908.08"/>
    <n v="2908.08"/>
    <n v="2908.08"/>
    <n v="2908.08"/>
    <n v="2908.08"/>
    <n v="2908.08"/>
    <n v="2908.08"/>
    <n v="2908.08"/>
    <n v="2908.08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n v="290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896.959999999999"/>
    <n v="34897.08"/>
    <n v="34897.08"/>
    <n v="0"/>
    <n v="0"/>
    <n v="0"/>
    <x v="10"/>
    <x v="1"/>
    <x v="1"/>
    <x v="1"/>
    <x v="9"/>
    <x v="24"/>
    <x v="0"/>
    <x v="13"/>
  </r>
  <r>
    <n v="34136"/>
    <x v="125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n v="686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343.16"/>
    <n v="82343.16"/>
    <n v="82343.16"/>
    <n v="0"/>
    <n v="0"/>
    <n v="0"/>
    <x v="10"/>
    <x v="1"/>
    <x v="1"/>
    <x v="1"/>
    <x v="9"/>
    <x v="25"/>
    <x v="0"/>
    <x v="13"/>
  </r>
  <r>
    <n v="34141"/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3"/>
  </r>
  <r>
    <n v="34142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3"/>
  </r>
  <r>
    <n v="34143"/>
    <x v="128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n v="553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425.88"/>
    <n v="66425.88"/>
    <n v="66425.88"/>
    <n v="0"/>
    <n v="0"/>
    <n v="0"/>
    <x v="10"/>
    <x v="1"/>
    <x v="1"/>
    <x v="1"/>
    <x v="8"/>
    <x v="26"/>
    <x v="0"/>
    <x v="13"/>
  </r>
  <r>
    <n v="34144"/>
    <x v="129"/>
    <n v="9933.25"/>
    <n v="9933.25"/>
    <n v="9933.25"/>
    <n v="9933.25"/>
    <n v="9933.25"/>
    <n v="9933.25"/>
    <n v="9933.25"/>
    <n v="9933.25"/>
    <n v="9933.25"/>
    <n v="9933.25"/>
    <n v="9933.25"/>
    <n v="9933.2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n v="10007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9199"/>
    <n v="120091.8"/>
    <n v="120091.8"/>
    <n v="0"/>
    <n v="0"/>
    <n v="0"/>
    <x v="10"/>
    <x v="1"/>
    <x v="1"/>
    <x v="1"/>
    <x v="8"/>
    <x v="27"/>
    <x v="0"/>
    <x v="13"/>
  </r>
  <r>
    <n v="34145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28"/>
    <x v="0"/>
    <x v="13"/>
  </r>
  <r>
    <n v="34146"/>
    <x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29"/>
    <x v="0"/>
    <x v="13"/>
  </r>
  <r>
    <n v="34180"/>
    <x v="132"/>
    <n v="497616.43"/>
    <n v="497476.93000000005"/>
    <n v="496882.09"/>
    <n v="497528.06"/>
    <n v="497531.82"/>
    <n v="497567.54000000004"/>
    <n v="497575.61"/>
    <n v="497957.5"/>
    <n v="497968.47"/>
    <n v="497959.69"/>
    <n v="498317.39"/>
    <n v="498346.8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n v="49865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72728.3600000003"/>
    <n v="5983895.1600000001"/>
    <n v="5983895.1600000001"/>
    <n v="0"/>
    <n v="0"/>
    <n v="0"/>
    <x v="10"/>
    <x v="1"/>
    <x v="1"/>
    <x v="1"/>
    <x v="13"/>
    <x v="30"/>
    <x v="0"/>
    <x v="13"/>
  </r>
  <r>
    <n v="34181"/>
    <x v="133"/>
    <n v="165773.01"/>
    <n v="163729.07999999999"/>
    <n v="163729.07999999999"/>
    <n v="163729.07999999999"/>
    <n v="163758.65000000002"/>
    <n v="163758.65000000002"/>
    <n v="163562.93"/>
    <n v="163564.4"/>
    <n v="163564.4"/>
    <n v="163564.4"/>
    <n v="163660.43"/>
    <n v="163728.93000000002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n v="16372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66123.04"/>
    <n v="1964747.16"/>
    <n v="1964747.16"/>
    <n v="0"/>
    <n v="0"/>
    <n v="0"/>
    <x v="10"/>
    <x v="1"/>
    <x v="1"/>
    <x v="1"/>
    <x v="13"/>
    <x v="31"/>
    <x v="0"/>
    <x v="13"/>
  </r>
  <r>
    <n v="34182"/>
    <x v="134"/>
    <n v="5084.1600000000008"/>
    <n v="5084.1600000000008"/>
    <n v="5084.1600000000008"/>
    <n v="5084.1600000000008"/>
    <n v="5084.1600000000008"/>
    <n v="5072.8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n v="5074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941.62"/>
    <n v="60896.04"/>
    <n v="60896.04"/>
    <n v="0"/>
    <n v="0"/>
    <n v="0"/>
    <x v="10"/>
    <x v="1"/>
    <x v="1"/>
    <x v="1"/>
    <x v="13"/>
    <x v="32"/>
    <x v="0"/>
    <x v="13"/>
  </r>
  <r>
    <n v="34183"/>
    <x v="135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29999999997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n v="2320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8425.56"/>
    <n v="278425.56"/>
    <n v="278425.56"/>
    <n v="0"/>
    <n v="0"/>
    <n v="0"/>
    <x v="10"/>
    <x v="1"/>
    <x v="1"/>
    <x v="1"/>
    <x v="13"/>
    <x v="33"/>
    <x v="0"/>
    <x v="13"/>
  </r>
  <r>
    <n v="34184"/>
    <x v="136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92.390000000001"/>
    <n v="13077.140000000001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n v="1307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093.43"/>
    <n v="156925.68"/>
    <n v="156925.68"/>
    <n v="0"/>
    <n v="0"/>
    <n v="0"/>
    <x v="10"/>
    <x v="1"/>
    <x v="1"/>
    <x v="1"/>
    <x v="13"/>
    <x v="34"/>
    <x v="0"/>
    <x v="13"/>
  </r>
  <r>
    <n v="34185"/>
    <x v="137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0000000000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n v="1292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157.6"/>
    <n v="155157.72"/>
    <n v="155157.72"/>
    <n v="0"/>
    <n v="0"/>
    <n v="0"/>
    <x v="10"/>
    <x v="1"/>
    <x v="1"/>
    <x v="1"/>
    <x v="13"/>
    <x v="35"/>
    <x v="0"/>
    <x v="13"/>
  </r>
  <r>
    <n v="34186"/>
    <x v="138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28978.2"/>
    <n v="30843.14"/>
    <n v="3102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738.4"/>
    <n v="347738.4"/>
    <n v="351654.77"/>
    <n v="0"/>
    <n v="0"/>
    <n v="0"/>
    <x v="10"/>
    <x v="1"/>
    <x v="1"/>
    <x v="1"/>
    <x v="13"/>
    <x v="36"/>
    <x v="0"/>
    <x v="13"/>
  </r>
  <r>
    <n v="34198"/>
    <x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4"/>
    <x v="37"/>
    <x v="0"/>
    <x v="13"/>
  </r>
  <r>
    <n v="34199"/>
    <x v="140"/>
    <n v="890919.81"/>
    <n v="891766.86"/>
    <n v="891847.21"/>
    <n v="893513.15"/>
    <n v="893651.93"/>
    <n v="894127.89"/>
    <n v="894366.86"/>
    <n v="894665.48"/>
    <n v="894249.33000000007"/>
    <n v="894257.82000000007"/>
    <n v="894302.79"/>
    <n v="894125.33000000007"/>
    <n v="1087596.43"/>
    <n v="1087861.69"/>
    <n v="1087862.05"/>
    <n v="1089398.22"/>
    <n v="1089772.27"/>
    <n v="1089772.27"/>
    <n v="1089772.27"/>
    <n v="1089772.27"/>
    <n v="1089772.27"/>
    <n v="1089772.27"/>
    <n v="1136355.0900000001"/>
    <n v="1137498.18"/>
    <n v="1137570.72"/>
    <n v="1137570.72"/>
    <n v="1137570.72"/>
    <n v="1137570.72"/>
    <n v="1137570.72"/>
    <n v="1137570.72"/>
    <n v="1137570.72"/>
    <n v="1137570.72"/>
    <n v="1137570.72"/>
    <n v="1137570.72"/>
    <n v="1137570.72"/>
    <n v="113757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21794.460000001"/>
    <n v="13165205.279999999"/>
    <n v="13650848.640000001"/>
    <n v="0"/>
    <n v="0"/>
    <n v="0"/>
    <x v="10"/>
    <x v="1"/>
    <x v="1"/>
    <x v="1"/>
    <x v="15"/>
    <x v="38"/>
    <x v="0"/>
    <x v="13"/>
  </r>
  <r>
    <n v="34220"/>
    <x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14"/>
  </r>
  <r>
    <n v="34228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2"/>
    <x v="3"/>
    <x v="1"/>
    <x v="14"/>
  </r>
  <r>
    <n v="34230"/>
    <x v="143"/>
    <n v="61021"/>
    <n v="61027.78"/>
    <n v="61024.549999999996"/>
    <n v="61024.549999999996"/>
    <n v="61024.549999999996"/>
    <n v="61024.549999999996"/>
    <n v="61121.56"/>
    <n v="61121.56"/>
    <n v="61121.56"/>
    <n v="61121.56"/>
    <n v="61074.590000000004"/>
    <n v="61074.590000000004"/>
    <n v="61040.38"/>
    <n v="65133.9"/>
    <n v="68794.850000000006"/>
    <n v="91872.1"/>
    <n v="93689.1"/>
    <n v="98229.92"/>
    <n v="100622.81"/>
    <n v="100993.71"/>
    <n v="101364.61"/>
    <n v="102135.51"/>
    <n v="102508.42"/>
    <n v="102893.32"/>
    <n v="103288.22"/>
    <n v="106441.41"/>
    <n v="107682.49"/>
    <n v="110201.95"/>
    <n v="111651.37"/>
    <n v="112600.79"/>
    <n v="113550.2"/>
    <n v="114499.62"/>
    <n v="115449.04"/>
    <n v="116935.96"/>
    <n v="117939.54"/>
    <n v="118943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2782.4"/>
    <n v="1089278.6299999999"/>
    <n v="1349183.71"/>
    <n v="0"/>
    <n v="0"/>
    <n v="0"/>
    <x v="10"/>
    <x v="1"/>
    <x v="1"/>
    <x v="1"/>
    <x v="9"/>
    <x v="19"/>
    <x v="0"/>
    <x v="14"/>
  </r>
  <r>
    <n v="34231"/>
    <x v="144"/>
    <n v="269332.59999999998"/>
    <n v="273743.06"/>
    <n v="273167.65000000002"/>
    <n v="273073.81"/>
    <n v="276208.18"/>
    <n v="276287.39"/>
    <n v="275058.69"/>
    <n v="275959.14"/>
    <n v="275741.95"/>
    <n v="274681.65999999997"/>
    <n v="274681.65999999997"/>
    <n v="274681.65999999997"/>
    <n v="275853.95"/>
    <n v="277207.23"/>
    <n v="281585.71999999997"/>
    <n v="284390.21999999997"/>
    <n v="285464.15000000002"/>
    <n v="298293.19"/>
    <n v="298481.12"/>
    <n v="298743.51"/>
    <n v="298823.67"/>
    <n v="301791.14"/>
    <n v="301869.90999999997"/>
    <n v="301996.68"/>
    <n v="302163.45"/>
    <n v="304391.8"/>
    <n v="304391.8"/>
    <n v="319431.39"/>
    <n v="320345.19"/>
    <n v="326000.65000000002"/>
    <n v="331448.34000000003"/>
    <n v="333948.56"/>
    <n v="334590.71000000002"/>
    <n v="337040.93"/>
    <n v="337107.6"/>
    <n v="33717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92617.45"/>
    <n v="3504500.49"/>
    <n v="3888034.68"/>
    <n v="0"/>
    <n v="0"/>
    <n v="0"/>
    <x v="10"/>
    <x v="1"/>
    <x v="1"/>
    <x v="1"/>
    <x v="9"/>
    <x v="20"/>
    <x v="0"/>
    <x v="14"/>
  </r>
  <r>
    <n v="34232"/>
    <x v="145"/>
    <n v="342396.22000000003"/>
    <n v="343229.86"/>
    <n v="343229.86"/>
    <n v="343229.86000000004"/>
    <n v="343230.59"/>
    <n v="343210.77"/>
    <n v="343210.77"/>
    <n v="343184.78"/>
    <n v="345354.51"/>
    <n v="345354.51"/>
    <n v="345477.66000000003"/>
    <n v="345581.53"/>
    <n v="345581.53"/>
    <n v="346866.97"/>
    <n v="349481.96"/>
    <n v="360017.97"/>
    <n v="360781.31"/>
    <n v="424903.31"/>
    <n v="439066.31"/>
    <n v="442419.67"/>
    <n v="444606.01"/>
    <n v="462056.61"/>
    <n v="462363.62"/>
    <n v="462678.1"/>
    <n v="463742.9"/>
    <n v="463749.36"/>
    <n v="464097.4"/>
    <n v="464773.44"/>
    <n v="464779.62"/>
    <n v="464785.8"/>
    <n v="464810.18"/>
    <n v="471180.18"/>
    <n v="472090.18"/>
    <n v="473650.18"/>
    <n v="474560.18"/>
    <n v="47456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26690.92"/>
    <n v="4900823.37"/>
    <n v="5616779.5999999996"/>
    <n v="0"/>
    <n v="0"/>
    <n v="0"/>
    <x v="10"/>
    <x v="1"/>
    <x v="1"/>
    <x v="1"/>
    <x v="9"/>
    <x v="21"/>
    <x v="0"/>
    <x v="14"/>
  </r>
  <r>
    <n v="34233"/>
    <x v="146"/>
    <n v="9339.0400000000009"/>
    <n v="9346.34"/>
    <n v="9346.34"/>
    <n v="9346.34"/>
    <n v="9346.34"/>
    <n v="9346.34"/>
    <n v="9346.34"/>
    <n v="9346.34"/>
    <n v="9346.34"/>
    <n v="9346.34"/>
    <n v="9346.34"/>
    <n v="9346.34"/>
    <n v="9346.34"/>
    <n v="9351.14"/>
    <n v="9355.94"/>
    <n v="9430.0400000000009"/>
    <n v="9439.64"/>
    <n v="12356.96"/>
    <n v="12376.6"/>
    <n v="12397.85"/>
    <n v="12419.09"/>
    <n v="12440.34"/>
    <n v="12463.18"/>
    <n v="12495.63"/>
    <n v="12536.07"/>
    <n v="12536.07"/>
    <n v="12536.07"/>
    <n v="12536.07"/>
    <n v="12536.07"/>
    <n v="12536.07"/>
    <n v="12536.07"/>
    <n v="12536.07"/>
    <n v="12536.07"/>
    <n v="12536.07"/>
    <n v="12536.07"/>
    <n v="1253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148.78"/>
    <n v="133872.75"/>
    <n v="150432.84"/>
    <n v="0"/>
    <n v="0"/>
    <n v="0"/>
    <x v="10"/>
    <x v="1"/>
    <x v="1"/>
    <x v="1"/>
    <x v="9"/>
    <x v="22"/>
    <x v="0"/>
    <x v="14"/>
  </r>
  <r>
    <n v="34234"/>
    <x v="147"/>
    <n v="8965.56"/>
    <n v="8965.56"/>
    <n v="8965.56"/>
    <n v="8965.56"/>
    <n v="8965.56"/>
    <n v="8965.56"/>
    <n v="8965.56"/>
    <n v="8965.56"/>
    <n v="8965.56"/>
    <n v="8965.56"/>
    <n v="8965.56"/>
    <n v="8965.56"/>
    <n v="8965.5499999999993"/>
    <n v="8965.5499999999993"/>
    <n v="8965.5499999999993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n v="902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586.72"/>
    <n v="108114.99"/>
    <n v="108291.12"/>
    <n v="0"/>
    <n v="0"/>
    <n v="0"/>
    <x v="10"/>
    <x v="1"/>
    <x v="1"/>
    <x v="1"/>
    <x v="9"/>
    <x v="23"/>
    <x v="0"/>
    <x v="14"/>
  </r>
  <r>
    <n v="34235"/>
    <x v="148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00000000005"/>
    <n v="5626.73"/>
    <n v="6028.34"/>
    <n v="6028.34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n v="611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20.759999999995"/>
    <n v="72743.61"/>
    <n v="73413.600000000006"/>
    <n v="0"/>
    <n v="0"/>
    <n v="0"/>
    <x v="10"/>
    <x v="1"/>
    <x v="1"/>
    <x v="1"/>
    <x v="9"/>
    <x v="24"/>
    <x v="0"/>
    <x v="14"/>
  </r>
  <r>
    <n v="34236"/>
    <x v="149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400000000005"/>
    <n v="4739.9399999999996"/>
    <n v="4739.9399999999996"/>
    <n v="4739.9399999999996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n v="481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879.28"/>
    <n v="57590.01"/>
    <n v="57826.92"/>
    <n v="0"/>
    <n v="0"/>
    <n v="0"/>
    <x v="10"/>
    <x v="1"/>
    <x v="1"/>
    <x v="1"/>
    <x v="9"/>
    <x v="25"/>
    <x v="0"/>
    <x v="14"/>
  </r>
  <r>
    <n v="34241"/>
    <x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4"/>
  </r>
  <r>
    <n v="34242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4"/>
  </r>
  <r>
    <n v="34243"/>
    <x v="152"/>
    <n v="7512.05"/>
    <n v="7512.05"/>
    <n v="7512.05"/>
    <n v="7512.05"/>
    <n v="7512.05"/>
    <n v="7512.05"/>
    <n v="7512.05"/>
    <n v="7512.05"/>
    <n v="7512.05"/>
    <n v="7490.17"/>
    <n v="7490.17"/>
    <n v="7490.17"/>
    <n v="7490.17"/>
    <n v="7535.48"/>
    <n v="7580.79"/>
    <n v="7626.1"/>
    <n v="7671.42"/>
    <n v="8330.44"/>
    <n v="8375.75"/>
    <n v="8421.07"/>
    <n v="8466.3799999999992"/>
    <n v="8511.69"/>
    <n v="8557"/>
    <n v="8602.32"/>
    <n v="8647.6299999999992"/>
    <n v="8647.6299999999992"/>
    <n v="8647.6299999999992"/>
    <n v="8647.6299999999992"/>
    <n v="8647.6299999999992"/>
    <n v="8647.6299999999992"/>
    <n v="8702.42"/>
    <n v="8702.42"/>
    <n v="8702.42"/>
    <n v="8702.42"/>
    <n v="8702.42"/>
    <n v="870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078.96"/>
    <n v="97168.61"/>
    <n v="104100.3"/>
    <n v="0"/>
    <n v="0"/>
    <n v="0"/>
    <x v="10"/>
    <x v="1"/>
    <x v="1"/>
    <x v="1"/>
    <x v="8"/>
    <x v="26"/>
    <x v="0"/>
    <x v="14"/>
  </r>
  <r>
    <n v="34244"/>
    <x v="153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98.5599999999995"/>
    <n v="5081.07"/>
    <n v="7747.98"/>
    <n v="7756.17"/>
    <n v="7825.7"/>
    <n v="7842.08"/>
    <n v="7861.19"/>
    <n v="7880.3"/>
    <n v="7902.14"/>
    <n v="7923.98"/>
    <n v="7945.82"/>
    <n v="7970.39"/>
    <n v="8011.34"/>
    <n v="8065.94"/>
    <n v="8065.94"/>
    <n v="8065.94"/>
    <n v="8065.94"/>
    <n v="8065.94"/>
    <n v="8065.94"/>
    <n v="8065.94"/>
    <n v="8065.94"/>
    <n v="8065.94"/>
    <n v="8065.94"/>
    <n v="8065.94"/>
    <n v="806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182.720000000001"/>
    <n v="91748.160000000003"/>
    <n v="96791.28"/>
    <n v="0"/>
    <n v="0"/>
    <n v="0"/>
    <x v="10"/>
    <x v="1"/>
    <x v="1"/>
    <x v="1"/>
    <x v="8"/>
    <x v="27"/>
    <x v="0"/>
    <x v="14"/>
  </r>
  <r>
    <n v="34245"/>
    <x v="154"/>
    <n v="0"/>
    <n v="0"/>
    <n v="0"/>
    <n v="0"/>
    <n v="0"/>
    <n v="0"/>
    <n v="0"/>
    <n v="0"/>
    <n v="0"/>
    <n v="0"/>
    <n v="0"/>
    <n v="0"/>
    <n v="0"/>
    <n v="201.72"/>
    <n v="219.68"/>
    <n v="249.06"/>
    <n v="278.45"/>
    <n v="410.7"/>
    <n v="443.89"/>
    <n v="480.88"/>
    <n v="517.88"/>
    <n v="554.87"/>
    <n v="595.67999999999995"/>
    <n v="659.31"/>
    <n v="741.98"/>
    <n v="741.98"/>
    <n v="741.98"/>
    <n v="741.98"/>
    <n v="741.98"/>
    <n v="741.98"/>
    <n v="1013.86"/>
    <n v="1050.1099999999999"/>
    <n v="1086.3599999999999"/>
    <n v="1122.6099999999999"/>
    <n v="1158.8599999999999"/>
    <n v="1195.1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612.12"/>
    <n v="11078.79"/>
    <n v="0"/>
    <n v="0"/>
    <n v="0"/>
    <x v="10"/>
    <x v="1"/>
    <x v="1"/>
    <x v="1"/>
    <x v="8"/>
    <x v="28"/>
    <x v="0"/>
    <x v="14"/>
  </r>
  <r>
    <n v="34246"/>
    <x v="155"/>
    <n v="0"/>
    <n v="0"/>
    <n v="0"/>
    <n v="0"/>
    <n v="0"/>
    <n v="0"/>
    <n v="0"/>
    <n v="0"/>
    <n v="0"/>
    <n v="0"/>
    <n v="0"/>
    <n v="0"/>
    <n v="0"/>
    <n v="17.96"/>
    <n v="35.93"/>
    <n v="358.85"/>
    <n v="508.22"/>
    <n v="606.66"/>
    <n v="639.84"/>
    <n v="676.84"/>
    <n v="713.84"/>
    <n v="750.83"/>
    <n v="791.63"/>
    <n v="855.27"/>
    <n v="937.94"/>
    <n v="937.94"/>
    <n v="937.94"/>
    <n v="937.94"/>
    <n v="937.94"/>
    <n v="937.94"/>
    <n v="937.94"/>
    <n v="937.94"/>
    <n v="937.94"/>
    <n v="937.94"/>
    <n v="937.94"/>
    <n v="93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955.87"/>
    <n v="11255.28"/>
    <n v="0"/>
    <n v="0"/>
    <n v="0"/>
    <x v="10"/>
    <x v="1"/>
    <x v="1"/>
    <x v="1"/>
    <x v="8"/>
    <x v="29"/>
    <x v="0"/>
    <x v="14"/>
  </r>
  <r>
    <n v="34280"/>
    <x v="156"/>
    <n v="24866.55"/>
    <n v="24866.55"/>
    <n v="24866.55"/>
    <n v="24866.55"/>
    <n v="24866.55"/>
    <n v="24866.55"/>
    <n v="24866.55"/>
    <n v="24866.55"/>
    <n v="24866.55"/>
    <n v="24987.33"/>
    <n v="24987.33"/>
    <n v="24987.33"/>
    <n v="26992.53"/>
    <n v="27679.95"/>
    <n v="27792.68"/>
    <n v="28006.28"/>
    <n v="28444.66"/>
    <n v="28578.02"/>
    <n v="28903.47"/>
    <n v="29067.27"/>
    <n v="29180"/>
    <n v="29292.73"/>
    <n v="29405.46"/>
    <n v="29518.19"/>
    <n v="31158.47"/>
    <n v="31326.36"/>
    <n v="31494.25"/>
    <n v="31662.14"/>
    <n v="32385.14"/>
    <n v="32521.25"/>
    <n v="32657.360000000001"/>
    <n v="32793.47"/>
    <n v="32929.58"/>
    <n v="33515.69"/>
    <n v="33683.58"/>
    <n v="3413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8760.94"/>
    <n v="342861.24"/>
    <n v="390258.76"/>
    <n v="0"/>
    <n v="0"/>
    <n v="0"/>
    <x v="10"/>
    <x v="1"/>
    <x v="1"/>
    <x v="1"/>
    <x v="13"/>
    <x v="30"/>
    <x v="0"/>
    <x v="14"/>
  </r>
  <r>
    <n v="34281"/>
    <x v="157"/>
    <n v="840521.01"/>
    <n v="840456.38"/>
    <n v="840378.28"/>
    <n v="840378.28"/>
    <n v="840378.28"/>
    <n v="840378.28"/>
    <n v="840378.28"/>
    <n v="840378.28"/>
    <n v="840458.98"/>
    <n v="840189.02"/>
    <n v="840189.02"/>
    <n v="840222.88"/>
    <n v="840044.83"/>
    <n v="843180.79"/>
    <n v="843683.26"/>
    <n v="844796.08"/>
    <n v="845406.7"/>
    <n v="846673.41"/>
    <n v="846875.49"/>
    <n v="846972.63"/>
    <n v="847069.77"/>
    <n v="847179.28"/>
    <n v="847283.88"/>
    <n v="847381.03"/>
    <n v="851401.52"/>
    <n v="851502.75"/>
    <n v="851603.98"/>
    <n v="851705.22"/>
    <n v="851806.45"/>
    <n v="989444.99"/>
    <n v="989546.22"/>
    <n v="989647.46"/>
    <n v="989748.69"/>
    <n v="989849.92"/>
    <n v="989951.16"/>
    <n v="99005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84306.970000001"/>
    <n v="10146547.15"/>
    <n v="11186260.75"/>
    <n v="0"/>
    <n v="0"/>
    <n v="0"/>
    <x v="10"/>
    <x v="1"/>
    <x v="1"/>
    <x v="1"/>
    <x v="13"/>
    <x v="31"/>
    <x v="0"/>
    <x v="14"/>
  </r>
  <r>
    <n v="34282"/>
    <x v="158"/>
    <n v="7869.58"/>
    <n v="7869.58"/>
    <n v="7869.58"/>
    <n v="7869.58"/>
    <n v="7869.58"/>
    <n v="7869.58"/>
    <n v="7869.58"/>
    <n v="7869.58"/>
    <n v="7869.58"/>
    <n v="7869.58"/>
    <n v="7869.58"/>
    <n v="7869.58"/>
    <n v="7869.57"/>
    <n v="7923.65"/>
    <n v="7930.82"/>
    <n v="7991.95"/>
    <n v="8104.47"/>
    <n v="8111.63"/>
    <n v="8118.8"/>
    <n v="8125.97"/>
    <n v="8200.89"/>
    <n v="8216.5300000000007"/>
    <n v="8232.16"/>
    <n v="8247.7999999999993"/>
    <n v="13334.45"/>
    <n v="13400.12"/>
    <n v="13459.17"/>
    <n v="13520.43"/>
    <n v="13583.9"/>
    <n v="13647.36"/>
    <n v="13708.62"/>
    <n v="13774.29"/>
    <n v="13835.55"/>
    <n v="13899.02"/>
    <n v="14227.67"/>
    <n v="19016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434.96"/>
    <n v="97074.240000000005"/>
    <n v="169407.16"/>
    <n v="0"/>
    <n v="0"/>
    <n v="0"/>
    <x v="10"/>
    <x v="1"/>
    <x v="1"/>
    <x v="1"/>
    <x v="13"/>
    <x v="32"/>
    <x v="0"/>
    <x v="14"/>
  </r>
  <r>
    <n v="34283"/>
    <x v="159"/>
    <n v="3876.73"/>
    <n v="3876.73"/>
    <n v="3883.73"/>
    <n v="3883.7300000000005"/>
    <n v="3883.7300000000005"/>
    <n v="3883.7300000000005"/>
    <n v="3883.7300000000005"/>
    <n v="3883.7300000000005"/>
    <n v="3883.7300000000005"/>
    <n v="3883.7300000000005"/>
    <n v="3883.7300000000005"/>
    <n v="3883.7300000000005"/>
    <n v="3883.73"/>
    <n v="3883.73"/>
    <n v="3891.45"/>
    <n v="3937.18"/>
    <n v="4008.44"/>
    <n v="4008.44"/>
    <n v="4125.05"/>
    <n v="4125.05"/>
    <n v="4175.47"/>
    <n v="4181.7700000000004"/>
    <n v="4188.08"/>
    <n v="4194.38"/>
    <n v="4925.58"/>
    <n v="4925.58"/>
    <n v="4925.58"/>
    <n v="4925.58"/>
    <n v="4925.58"/>
    <n v="4925.58"/>
    <n v="4925.58"/>
    <n v="4925.58"/>
    <n v="4925.58"/>
    <n v="4925.58"/>
    <n v="4925.58"/>
    <n v="492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590.76"/>
    <n v="48602.77"/>
    <n v="59106.96"/>
    <n v="0"/>
    <n v="0"/>
    <n v="0"/>
    <x v="10"/>
    <x v="1"/>
    <x v="1"/>
    <x v="1"/>
    <x v="13"/>
    <x v="33"/>
    <x v="0"/>
    <x v="14"/>
  </r>
  <r>
    <n v="34284"/>
    <x v="160"/>
    <n v="5335.7099999999991"/>
    <n v="5335.7099999999991"/>
    <n v="5335.7099999999991"/>
    <n v="5335.7100000000009"/>
    <n v="5335.7100000000009"/>
    <n v="5335.7100000000009"/>
    <n v="5335.7100000000009"/>
    <n v="5335.7100000000009"/>
    <n v="5335.7100000000009"/>
    <n v="5335.7100000000009"/>
    <n v="5335.7100000000009"/>
    <n v="5335.7100000000009"/>
    <n v="5335.71"/>
    <n v="5335.71"/>
    <n v="5335.71"/>
    <n v="5462.81"/>
    <n v="5523.67"/>
    <n v="5523.67"/>
    <n v="5624.42"/>
    <n v="5624.42"/>
    <n v="5668.54"/>
    <n v="5674.06"/>
    <n v="5679.58"/>
    <n v="5685.09"/>
    <n v="6324.89"/>
    <n v="6324.89"/>
    <n v="6324.89"/>
    <n v="6324.89"/>
    <n v="6324.89"/>
    <n v="6324.89"/>
    <n v="6324.89"/>
    <n v="6324.89"/>
    <n v="6324.89"/>
    <n v="6324.89"/>
    <n v="6324.89"/>
    <n v="632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028.52"/>
    <n v="66473.39"/>
    <n v="75898.679999999993"/>
    <n v="0"/>
    <n v="0"/>
    <n v="0"/>
    <x v="10"/>
    <x v="1"/>
    <x v="1"/>
    <x v="1"/>
    <x v="13"/>
    <x v="34"/>
    <x v="0"/>
    <x v="14"/>
  </r>
  <r>
    <n v="34285"/>
    <x v="161"/>
    <n v="7856.24"/>
    <n v="7856.24"/>
    <n v="7856.24"/>
    <n v="7856.24"/>
    <n v="7856.24"/>
    <n v="7856.24"/>
    <n v="7856.24"/>
    <n v="7856.24"/>
    <n v="8193.5"/>
    <n v="8193.5"/>
    <n v="8193.5"/>
    <n v="8193.5"/>
    <n v="8193.51"/>
    <n v="8195.19"/>
    <n v="8195.19"/>
    <n v="8330.9599999999991"/>
    <n v="8474.7999999999993"/>
    <n v="8474.7999999999993"/>
    <n v="8604.83"/>
    <n v="8604.83"/>
    <n v="8663.1299999999992"/>
    <n v="8670.42"/>
    <n v="8677.7099999999991"/>
    <n v="8685"/>
    <n v="9530.44"/>
    <n v="9530.44"/>
    <n v="9530.44"/>
    <n v="9530.44"/>
    <n v="9530.44"/>
    <n v="9530.44"/>
    <n v="9530.44"/>
    <n v="9530.44"/>
    <n v="9530.44"/>
    <n v="9530.44"/>
    <n v="9530.44"/>
    <n v="1469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623.92"/>
    <n v="101770.37"/>
    <n v="119528.66"/>
    <n v="0"/>
    <n v="0"/>
    <n v="0"/>
    <x v="10"/>
    <x v="1"/>
    <x v="1"/>
    <x v="1"/>
    <x v="13"/>
    <x v="35"/>
    <x v="0"/>
    <x v="14"/>
  </r>
  <r>
    <n v="34286"/>
    <x v="162"/>
    <n v="534972.91"/>
    <n v="534972.91"/>
    <n v="534922.02"/>
    <n v="534922.02"/>
    <n v="534922.02"/>
    <n v="534922.02"/>
    <n v="534922.02"/>
    <n v="534922.02"/>
    <n v="534535.17000000004"/>
    <n v="534535.43000000005"/>
    <n v="534535.43000000005"/>
    <n v="534535.43000000005"/>
    <n v="534604.16"/>
    <n v="535510.93000000005"/>
    <n v="535617.41"/>
    <n v="535723.89"/>
    <n v="535830.37"/>
    <n v="535936.85"/>
    <n v="536043.34"/>
    <n v="536149.81999999995"/>
    <n v="536256.30000000005"/>
    <n v="536362.78"/>
    <n v="536469.26"/>
    <n v="537217.41"/>
    <n v="538175.87"/>
    <n v="538346.23999999999"/>
    <n v="538516.61"/>
    <n v="538686.98"/>
    <n v="538857.35"/>
    <n v="539027.72"/>
    <n v="539198.09"/>
    <n v="539368.46"/>
    <n v="539538.82999999996"/>
    <n v="539709.19999999995"/>
    <n v="539879.56999999995"/>
    <n v="540049.93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17619.4000000004"/>
    <n v="6431722.5199999996"/>
    <n v="6469354.8600000003"/>
    <n v="0"/>
    <n v="0"/>
    <n v="0"/>
    <x v="10"/>
    <x v="1"/>
    <x v="1"/>
    <x v="1"/>
    <x v="13"/>
    <x v="36"/>
    <x v="0"/>
    <x v="14"/>
  </r>
  <r>
    <n v="34287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0"/>
    <x v="14"/>
  </r>
  <r>
    <n v="34320"/>
    <x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15"/>
  </r>
  <r>
    <n v="34328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2"/>
    <x v="3"/>
    <x v="1"/>
    <x v="15"/>
  </r>
  <r>
    <n v="34330"/>
    <x v="166"/>
    <n v="177738.89"/>
    <n v="176986.73"/>
    <n v="177646.53999999998"/>
    <n v="177646.53999999998"/>
    <n v="177645.63"/>
    <n v="177645.63"/>
    <n v="177645.63"/>
    <n v="177645.63"/>
    <n v="177645.63"/>
    <n v="177645.63"/>
    <n v="179463.79"/>
    <n v="180668.13"/>
    <n v="180721.46"/>
    <n v="188226.25"/>
    <n v="194937.99"/>
    <n v="237246.29"/>
    <n v="240577.44"/>
    <n v="248902.28"/>
    <n v="253289.25"/>
    <n v="253969.23"/>
    <n v="254649.22"/>
    <n v="256062.54"/>
    <n v="256746.2"/>
    <n v="257451.85"/>
    <n v="258175.84"/>
    <n v="263956.68"/>
    <n v="266232"/>
    <n v="270851.01"/>
    <n v="273508.28000000003"/>
    <n v="275248.88"/>
    <n v="276989.48"/>
    <n v="278730.07"/>
    <n v="280470.67"/>
    <n v="283196.69"/>
    <n v="285036.59000000003"/>
    <n v="28687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36024.4"/>
    <n v="2822780"/>
    <n v="3299272.69"/>
    <n v="0"/>
    <n v="0"/>
    <n v="0"/>
    <x v="10"/>
    <x v="1"/>
    <x v="1"/>
    <x v="1"/>
    <x v="9"/>
    <x v="19"/>
    <x v="0"/>
    <x v="15"/>
  </r>
  <r>
    <n v="34331"/>
    <x v="167"/>
    <n v="1093162.55"/>
    <n v="1095330.31"/>
    <n v="1222802.43"/>
    <n v="1238352.74"/>
    <n v="1246042.73"/>
    <n v="1246021.27"/>
    <n v="1247921.94"/>
    <n v="1259492.72"/>
    <n v="1259719.1200000001"/>
    <n v="1259998.1900000002"/>
    <n v="1258349.3999999999"/>
    <n v="1258546.71"/>
    <n v="1267021.3899999999"/>
    <n v="1269085.1399999999"/>
    <n v="1275762.3400000001"/>
    <n v="1280039.2"/>
    <n v="1281676.95"/>
    <n v="1301241.23"/>
    <n v="1301527.83"/>
    <n v="1301927.96"/>
    <n v="1302050.21"/>
    <n v="1306575.6100000001"/>
    <n v="1306695.73"/>
    <n v="1306889.06"/>
    <n v="1307143.3799999999"/>
    <n v="1310541.6100000001"/>
    <n v="1310541.6100000001"/>
    <n v="1333476.99"/>
    <n v="1334870.53"/>
    <n v="1343495.11"/>
    <n v="1351802.84"/>
    <n v="1355615.67"/>
    <n v="1356594.95"/>
    <n v="1360331.54"/>
    <n v="1360433.2"/>
    <n v="1360534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85740.109999999"/>
    <n v="15500492.65"/>
    <n v="16085382.300000001"/>
    <n v="0"/>
    <n v="0"/>
    <n v="0"/>
    <x v="10"/>
    <x v="1"/>
    <x v="1"/>
    <x v="1"/>
    <x v="9"/>
    <x v="20"/>
    <x v="0"/>
    <x v="15"/>
  </r>
  <r>
    <n v="34332"/>
    <x v="168"/>
    <n v="1490707.44"/>
    <n v="1490413.6800000002"/>
    <n v="1490429.63"/>
    <n v="1490343.94"/>
    <n v="1490343.94"/>
    <n v="1490339.42"/>
    <n v="1490339.42"/>
    <n v="1490339.42"/>
    <n v="1490339.42"/>
    <n v="1490339.42"/>
    <n v="1490659.21"/>
    <n v="1490659.21"/>
    <n v="1493281.56"/>
    <n v="1495325.08"/>
    <n v="1499482.24"/>
    <n v="1516231.8"/>
    <n v="1517445.31"/>
    <n v="1619382.85"/>
    <n v="1641898.38"/>
    <n v="1647229.38"/>
    <n v="1650705.09"/>
    <n v="1678447.07"/>
    <n v="1678935.14"/>
    <n v="1679435.07"/>
    <n v="1681127.85"/>
    <n v="1681138.11"/>
    <n v="1681691.4"/>
    <n v="1682766.13"/>
    <n v="1682775.96"/>
    <n v="1682785.78"/>
    <n v="1682824.54"/>
    <n v="1692951.2"/>
    <n v="1694397.87"/>
    <n v="1696877.87"/>
    <n v="1698324.54"/>
    <n v="169832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85254.149999999"/>
    <n v="19117798.969999999"/>
    <n v="20255985.789999999"/>
    <n v="0"/>
    <n v="0"/>
    <n v="0"/>
    <x v="10"/>
    <x v="1"/>
    <x v="1"/>
    <x v="1"/>
    <x v="9"/>
    <x v="21"/>
    <x v="0"/>
    <x v="15"/>
  </r>
  <r>
    <n v="34333"/>
    <x v="169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39934.979999999996"/>
    <n v="40306.1"/>
    <n v="40310.32"/>
    <n v="40314.97"/>
    <n v="40319.620000000003"/>
    <n v="40391.4"/>
    <n v="40400.699999999997"/>
    <n v="43226.86"/>
    <n v="43245.89"/>
    <n v="43266.47"/>
    <n v="43287.05"/>
    <n v="43307.63"/>
    <n v="43329.760000000002"/>
    <n v="43361.19"/>
    <n v="43400.37"/>
    <n v="43400.37"/>
    <n v="43400.37"/>
    <n v="43400.37"/>
    <n v="43400.37"/>
    <n v="43400.37"/>
    <n v="43400.37"/>
    <n v="43400.37"/>
    <n v="43400.37"/>
    <n v="43400.37"/>
    <n v="43400.37"/>
    <n v="4340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9590.88"/>
    <n v="504761.86"/>
    <n v="520804.44"/>
    <n v="0"/>
    <n v="0"/>
    <n v="0"/>
    <x v="10"/>
    <x v="1"/>
    <x v="1"/>
    <x v="1"/>
    <x v="9"/>
    <x v="22"/>
    <x v="0"/>
    <x v="15"/>
  </r>
  <r>
    <n v="34334"/>
    <x v="170"/>
    <n v="42354.71"/>
    <n v="42354.71"/>
    <n v="42354.71"/>
    <n v="42354.71"/>
    <n v="42354.71"/>
    <n v="42354.71"/>
    <n v="42354.71"/>
    <n v="42354.71"/>
    <n v="42354.71"/>
    <n v="42354.71"/>
    <n v="42354.71"/>
    <n v="42742.55"/>
    <n v="42746.91"/>
    <n v="42746.91"/>
    <n v="42746.9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n v="4280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8644.36"/>
    <n v="513491.22"/>
    <n v="513667.32"/>
    <n v="0"/>
    <n v="0"/>
    <n v="0"/>
    <x v="10"/>
    <x v="1"/>
    <x v="1"/>
    <x v="1"/>
    <x v="9"/>
    <x v="23"/>
    <x v="0"/>
    <x v="15"/>
  </r>
  <r>
    <n v="34335"/>
    <x v="171"/>
    <n v="52765.68"/>
    <n v="52765.68"/>
    <n v="52765.68"/>
    <n v="52765.68"/>
    <n v="52765.68"/>
    <n v="52765.68"/>
    <n v="52765.68"/>
    <n v="52765.68"/>
    <n v="52765.68"/>
    <n v="52765.68"/>
    <n v="52765.68"/>
    <n v="52765.68"/>
    <n v="52765.68"/>
    <n v="53179.46"/>
    <n v="53179.46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n v="5327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3188.16"/>
    <n v="638569.27"/>
    <n v="639259.56000000006"/>
    <n v="0"/>
    <n v="0"/>
    <n v="0"/>
    <x v="10"/>
    <x v="1"/>
    <x v="1"/>
    <x v="1"/>
    <x v="9"/>
    <x v="24"/>
    <x v="0"/>
    <x v="15"/>
  </r>
  <r>
    <n v="34336"/>
    <x v="17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12.080000000002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n v="3946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2944.96"/>
    <n v="473463.63"/>
    <n v="473636.52"/>
    <n v="0"/>
    <n v="0"/>
    <n v="0"/>
    <x v="10"/>
    <x v="1"/>
    <x v="1"/>
    <x v="1"/>
    <x v="9"/>
    <x v="25"/>
    <x v="0"/>
    <x v="15"/>
  </r>
  <r>
    <n v="34341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5"/>
  </r>
  <r>
    <n v="34342"/>
    <x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5"/>
  </r>
  <r>
    <n v="34343"/>
    <x v="175"/>
    <n v="1093329.56"/>
    <n v="1095571.67"/>
    <n v="1097082.52"/>
    <n v="1099067.73"/>
    <n v="1103366.2"/>
    <n v="1106292.8700000001"/>
    <n v="1106753.92"/>
    <n v="1107899.6000000001"/>
    <n v="1108570.68"/>
    <n v="1108483.3799999999"/>
    <n v="1108532.3"/>
    <n v="1108615.53"/>
    <n v="1108661.4099999999"/>
    <n v="1108706.73"/>
    <n v="1108752.04"/>
    <n v="1108797.3500000001"/>
    <n v="1108842.6599999999"/>
    <n v="1109501.69"/>
    <n v="1109547"/>
    <n v="1109592.31"/>
    <n v="1109637.6200000001"/>
    <n v="1109682.94"/>
    <n v="1109728.25"/>
    <n v="1109773.56"/>
    <n v="1109818.8700000001"/>
    <n v="1109818.8700000001"/>
    <n v="1109818.8700000001"/>
    <n v="1109818.8700000001"/>
    <n v="1109818.8700000001"/>
    <n v="1109818.8700000001"/>
    <n v="1109873.67"/>
    <n v="1109873.67"/>
    <n v="1109873.67"/>
    <n v="1109873.67"/>
    <n v="1109873.67"/>
    <n v="110987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243565.960000001"/>
    <n v="13311223.560000001"/>
    <n v="13318155.24"/>
    <n v="0"/>
    <n v="0"/>
    <n v="0"/>
    <x v="10"/>
    <x v="1"/>
    <x v="1"/>
    <x v="1"/>
    <x v="8"/>
    <x v="26"/>
    <x v="0"/>
    <x v="15"/>
  </r>
  <r>
    <n v="34344"/>
    <x v="176"/>
    <n v="52786.84"/>
    <n v="52791.3"/>
    <n v="52791.3"/>
    <n v="53279.61"/>
    <n v="53279.61"/>
    <n v="53279.61"/>
    <n v="53279.61"/>
    <n v="52493.5"/>
    <n v="52493.5"/>
    <n v="52512.639999999999"/>
    <n v="52493.5"/>
    <n v="52493.5"/>
    <n v="52525.98"/>
    <n v="55705.75"/>
    <n v="55715.519999999997"/>
    <n v="55798.42"/>
    <n v="55817.95"/>
    <n v="55840.74"/>
    <n v="55863.519999999997"/>
    <n v="55889.56"/>
    <n v="55915.6"/>
    <n v="55941.64"/>
    <n v="55970.94"/>
    <n v="56019.76"/>
    <n v="56084.86"/>
    <n v="56084.86"/>
    <n v="56084.86"/>
    <n v="56084.86"/>
    <n v="56084.86"/>
    <n v="56084.86"/>
    <n v="56084.86"/>
    <n v="56084.86"/>
    <n v="56084.86"/>
    <n v="56084.86"/>
    <n v="56084.86"/>
    <n v="5608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3974.52"/>
    <n v="667005.38"/>
    <n v="673018.32"/>
    <n v="0"/>
    <n v="0"/>
    <n v="0"/>
    <x v="10"/>
    <x v="1"/>
    <x v="1"/>
    <x v="1"/>
    <x v="8"/>
    <x v="27"/>
    <x v="0"/>
    <x v="15"/>
  </r>
  <r>
    <n v="34345"/>
    <x v="177"/>
    <n v="425755.33"/>
    <n v="425754.5"/>
    <n v="425361.82"/>
    <n v="425621.59"/>
    <n v="425621.59"/>
    <n v="425621.59"/>
    <n v="425747.22000000003"/>
    <n v="425750.12"/>
    <n v="425750.12"/>
    <n v="425750.12"/>
    <n v="426586.02"/>
    <n v="426586.02"/>
    <n v="426586.02"/>
    <n v="426787.74"/>
    <n v="426805.71"/>
    <n v="426835.09"/>
    <n v="426864.47"/>
    <n v="426996.72"/>
    <n v="427029.91"/>
    <n v="427066.91"/>
    <n v="427103.9"/>
    <n v="427140.9"/>
    <n v="427181.7"/>
    <n v="427245.34"/>
    <n v="427328.01"/>
    <n v="427328.01"/>
    <n v="427328.01"/>
    <n v="427328.01"/>
    <n v="427328.01"/>
    <n v="427328.01"/>
    <n v="427599.88"/>
    <n v="427636.13"/>
    <n v="427672.38"/>
    <n v="427708.63"/>
    <n v="427744.88"/>
    <n v="42778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9906.04"/>
    <n v="5123644.41"/>
    <n v="5130111.09"/>
    <n v="0"/>
    <n v="0"/>
    <n v="0"/>
    <x v="10"/>
    <x v="1"/>
    <x v="1"/>
    <x v="1"/>
    <x v="8"/>
    <x v="28"/>
    <x v="0"/>
    <x v="15"/>
  </r>
  <r>
    <n v="34346"/>
    <x v="178"/>
    <n v="422593.67"/>
    <n v="422594.5"/>
    <n v="422414.97"/>
    <n v="422546.53"/>
    <n v="422546.53"/>
    <n v="422546.53"/>
    <n v="422672.17"/>
    <n v="422680.87"/>
    <n v="422680.87"/>
    <n v="422680.87"/>
    <n v="423516.77"/>
    <n v="423516.77"/>
    <n v="423516.77"/>
    <n v="423534.74"/>
    <n v="423552.7"/>
    <n v="423875.62"/>
    <n v="424024.99"/>
    <n v="424123.43"/>
    <n v="424156.62"/>
    <n v="424193.61"/>
    <n v="424230.61"/>
    <n v="424267.6"/>
    <n v="424308.4"/>
    <n v="424372.04"/>
    <n v="424454.71"/>
    <n v="424454.71"/>
    <n v="424454.71"/>
    <n v="424454.71"/>
    <n v="424454.71"/>
    <n v="424454.71"/>
    <n v="424454.71"/>
    <n v="424454.71"/>
    <n v="424454.71"/>
    <n v="424454.71"/>
    <n v="424454.71"/>
    <n v="42445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72991.05"/>
    <n v="5088157.13"/>
    <n v="5093456.5199999996"/>
    <n v="0"/>
    <n v="0"/>
    <n v="0"/>
    <x v="10"/>
    <x v="1"/>
    <x v="1"/>
    <x v="1"/>
    <x v="8"/>
    <x v="29"/>
    <x v="0"/>
    <x v="15"/>
  </r>
  <r>
    <n v="34352"/>
    <x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9"/>
    <x v="3"/>
    <x v="1"/>
    <x v="15"/>
  </r>
  <r>
    <n v="34380"/>
    <x v="180"/>
    <n v="33443.39"/>
    <n v="33443.75"/>
    <n v="33443.89"/>
    <n v="33458.22"/>
    <n v="33458.22"/>
    <n v="33458.22"/>
    <n v="33471.11"/>
    <n v="33471.11"/>
    <n v="33471.11"/>
    <n v="33471.11"/>
    <n v="33471.11"/>
    <n v="33471.11"/>
    <n v="35123.53"/>
    <n v="35948.44"/>
    <n v="36083.72"/>
    <n v="36340.04"/>
    <n v="36866.089999999997"/>
    <n v="37026.120000000003"/>
    <n v="37416.660000000003"/>
    <n v="37613.22"/>
    <n v="37748.5"/>
    <n v="37883.769999999997"/>
    <n v="38019.050000000003"/>
    <n v="38154.33"/>
    <n v="40122.660000000003"/>
    <n v="40324.129999999997"/>
    <n v="40525.599999999999"/>
    <n v="40727.06"/>
    <n v="41594.660000000003"/>
    <n v="41758"/>
    <n v="41921.33"/>
    <n v="42084.66"/>
    <n v="42248"/>
    <n v="42951.33"/>
    <n v="43152.800000000003"/>
    <n v="4369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1532.35"/>
    <n v="444223.47"/>
    <n v="501100.49"/>
    <n v="0"/>
    <n v="0"/>
    <n v="0"/>
    <x v="10"/>
    <x v="1"/>
    <x v="1"/>
    <x v="1"/>
    <x v="13"/>
    <x v="30"/>
    <x v="0"/>
    <x v="15"/>
  </r>
  <r>
    <n v="34381"/>
    <x v="181"/>
    <n v="617750.97"/>
    <n v="617662.79"/>
    <n v="610704.29"/>
    <n v="610704.29"/>
    <n v="610704.29"/>
    <n v="610704.29"/>
    <n v="610704.29"/>
    <n v="610704.29"/>
    <n v="615609.52"/>
    <n v="614931.42999999993"/>
    <n v="615838.29"/>
    <n v="615838.29"/>
    <n v="615998.92000000004"/>
    <n v="619517.31999999995"/>
    <n v="620081.06999999995"/>
    <n v="621329.6"/>
    <n v="622014.68999999994"/>
    <n v="623435.87"/>
    <n v="623662.6"/>
    <n v="623771.57999999996"/>
    <n v="623880.56999999995"/>
    <n v="624003.43000000005"/>
    <n v="624120.79"/>
    <n v="624229.78"/>
    <n v="628740.57999999996"/>
    <n v="628854.16"/>
    <n v="628967.74"/>
    <n v="629081.31999999995"/>
    <n v="629194.9"/>
    <n v="783618.62"/>
    <n v="783732.2"/>
    <n v="783845.78"/>
    <n v="783959.36"/>
    <n v="784072.94"/>
    <n v="784186.52"/>
    <n v="78430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61857.0300000003"/>
    <n v="7466046.2199999997"/>
    <n v="8632554.2200000007"/>
    <n v="0"/>
    <n v="0"/>
    <n v="0"/>
    <x v="10"/>
    <x v="1"/>
    <x v="1"/>
    <x v="1"/>
    <x v="13"/>
    <x v="31"/>
    <x v="0"/>
    <x v="15"/>
  </r>
  <r>
    <n v="34382"/>
    <x v="182"/>
    <n v="146550.35999999999"/>
    <n v="146562.34000000003"/>
    <n v="146562.34000000003"/>
    <n v="146562.34000000003"/>
    <n v="146562.34000000003"/>
    <n v="146562.34000000003"/>
    <n v="146562.34000000003"/>
    <n v="146562.34000000003"/>
    <n v="146562.34000000003"/>
    <n v="146562.34000000003"/>
    <n v="146745.56"/>
    <n v="146745.56"/>
    <n v="146764.18"/>
    <n v="146825.81"/>
    <n v="146833.97"/>
    <n v="146903.64000000001"/>
    <n v="147031.85"/>
    <n v="147040.01999999999"/>
    <n v="147048.18"/>
    <n v="147056.35"/>
    <n v="147141.73000000001"/>
    <n v="147159.54999999999"/>
    <n v="147177.37"/>
    <n v="147195.18"/>
    <n v="152991.59"/>
    <n v="153066.43"/>
    <n v="153133.72"/>
    <n v="153203.53"/>
    <n v="153275.85"/>
    <n v="153348.17000000001"/>
    <n v="153417.98000000001"/>
    <n v="153492.81"/>
    <n v="153562.62"/>
    <n v="153634.94"/>
    <n v="154009.46"/>
    <n v="15946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9102.54"/>
    <n v="1764177.83"/>
    <n v="1846603.69"/>
    <n v="0"/>
    <n v="0"/>
    <n v="0"/>
    <x v="10"/>
    <x v="1"/>
    <x v="1"/>
    <x v="1"/>
    <x v="13"/>
    <x v="32"/>
    <x v="0"/>
    <x v="15"/>
  </r>
  <r>
    <n v="34383"/>
    <x v="183"/>
    <n v="115025.37"/>
    <n v="115025.37"/>
    <n v="115025.37"/>
    <n v="115025.37000000001"/>
    <n v="115025.37000000001"/>
    <n v="115025.37000000001"/>
    <n v="115025.37000000001"/>
    <n v="115025.37000000001"/>
    <n v="115025.37000000001"/>
    <n v="115025.37000000001"/>
    <n v="114962.51"/>
    <n v="114962.51"/>
    <n v="114962.51"/>
    <n v="114962.51"/>
    <n v="114971.19"/>
    <n v="115022.64"/>
    <n v="115102.81"/>
    <n v="115102.81"/>
    <n v="115234"/>
    <n v="115234"/>
    <n v="115290.72"/>
    <n v="115297.81"/>
    <n v="115304.9"/>
    <n v="115312"/>
    <n v="116134.59"/>
    <n v="116134.59"/>
    <n v="116134.59"/>
    <n v="116134.59"/>
    <n v="116134.59"/>
    <n v="116134.59"/>
    <n v="116134.59"/>
    <n v="116134.59"/>
    <n v="116134.59"/>
    <n v="116134.59"/>
    <n v="116134.59"/>
    <n v="11613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0178.72"/>
    <n v="1381797.9"/>
    <n v="1393615.08"/>
    <n v="0"/>
    <n v="0"/>
    <n v="0"/>
    <x v="10"/>
    <x v="1"/>
    <x v="1"/>
    <x v="1"/>
    <x v="13"/>
    <x v="33"/>
    <x v="0"/>
    <x v="15"/>
  </r>
  <r>
    <n v="34384"/>
    <x v="184"/>
    <n v="110969.4"/>
    <n v="110969.4"/>
    <n v="110969.4"/>
    <n v="110969.4"/>
    <n v="110969.4"/>
    <n v="110969.4"/>
    <n v="110969.4"/>
    <n v="110969.4"/>
    <n v="110969.4"/>
    <n v="110969.4"/>
    <n v="110981.12"/>
    <n v="110866.27"/>
    <n v="110866.27"/>
    <n v="110866.27"/>
    <n v="110866.27"/>
    <n v="111079.62"/>
    <n v="111181.78"/>
    <n v="111181.78"/>
    <n v="111350.9"/>
    <n v="111350.9"/>
    <n v="111424.96000000001"/>
    <n v="111434.22"/>
    <n v="111443.48"/>
    <n v="111452.73"/>
    <n v="112526.68"/>
    <n v="112526.68"/>
    <n v="112526.68"/>
    <n v="112526.68"/>
    <n v="112526.68"/>
    <n v="112526.68"/>
    <n v="112526.68"/>
    <n v="112526.68"/>
    <n v="112526.68"/>
    <n v="112526.68"/>
    <n v="112526.68"/>
    <n v="11252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1541.3899999999"/>
    <n v="1334499.18"/>
    <n v="1350320.16"/>
    <n v="0"/>
    <n v="0"/>
    <n v="0"/>
    <x v="10"/>
    <x v="1"/>
    <x v="1"/>
    <x v="1"/>
    <x v="13"/>
    <x v="34"/>
    <x v="0"/>
    <x v="15"/>
  </r>
  <r>
    <n v="34385"/>
    <x v="185"/>
    <n v="105111.12"/>
    <n v="105121.31"/>
    <n v="105124.55"/>
    <n v="105126.11000000002"/>
    <n v="105126.11000000002"/>
    <n v="105126.11000000002"/>
    <n v="105126.11000000002"/>
    <n v="105126.11000000002"/>
    <n v="104670.34000000001"/>
    <n v="104670.34000000001"/>
    <n v="104599.99"/>
    <n v="104599.99"/>
    <n v="104599.98"/>
    <n v="104602.27"/>
    <n v="104602.27"/>
    <n v="104785.74"/>
    <n v="104980.11"/>
    <n v="104980.11"/>
    <n v="105155.83"/>
    <n v="105155.83"/>
    <n v="105234.62"/>
    <n v="105244.47"/>
    <n v="105254.31"/>
    <n v="105264.16"/>
    <n v="106406.66"/>
    <n v="106406.66"/>
    <n v="106406.66"/>
    <n v="106406.66"/>
    <n v="106406.66"/>
    <n v="106406.66"/>
    <n v="106406.66"/>
    <n v="106406.66"/>
    <n v="106406.66"/>
    <n v="106406.66"/>
    <n v="106406.66"/>
    <n v="11338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9528.19"/>
    <n v="1259859.7"/>
    <n v="1283857.46"/>
    <n v="0"/>
    <n v="0"/>
    <n v="0"/>
    <x v="10"/>
    <x v="1"/>
    <x v="1"/>
    <x v="1"/>
    <x v="13"/>
    <x v="35"/>
    <x v="0"/>
    <x v="15"/>
  </r>
  <r>
    <n v="34386"/>
    <x v="186"/>
    <n v="578784.29"/>
    <n v="578784.29"/>
    <n v="578784.29"/>
    <n v="578783.71"/>
    <n v="578770.79"/>
    <n v="578770.79"/>
    <n v="578770.79"/>
    <n v="578770.79"/>
    <n v="578466.03"/>
    <n v="578466.03"/>
    <n v="578466.03"/>
    <n v="578466.03"/>
    <n v="578466.03"/>
    <n v="579403.02"/>
    <n v="579513.05000000005"/>
    <n v="579623.07999999996"/>
    <n v="579733.11"/>
    <n v="579843.15"/>
    <n v="579953.18000000005"/>
    <n v="580063.21"/>
    <n v="580173.24"/>
    <n v="580283.27"/>
    <n v="580393.30000000005"/>
    <n v="581166.39"/>
    <n v="582156.79"/>
    <n v="582332.84"/>
    <n v="582508.89"/>
    <n v="582684.93999999994"/>
    <n v="582860.99"/>
    <n v="583037.04"/>
    <n v="583213.09"/>
    <n v="583389.14"/>
    <n v="583565.18999999994"/>
    <n v="583741.23"/>
    <n v="583917.28"/>
    <n v="584093.32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44083.8600000003"/>
    <n v="6958614.0300000003"/>
    <n v="6997500.75"/>
    <n v="0"/>
    <n v="0"/>
    <n v="0"/>
    <x v="10"/>
    <x v="1"/>
    <x v="1"/>
    <x v="1"/>
    <x v="13"/>
    <x v="36"/>
    <x v="0"/>
    <x v="15"/>
  </r>
  <r>
    <n v="3439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6"/>
    <x v="3"/>
    <x v="1"/>
    <x v="15"/>
  </r>
  <r>
    <n v="34398"/>
    <x v="188"/>
    <n v="2485.81"/>
    <n v="2493.4299999999998"/>
    <n v="2508.35"/>
    <n v="2517.8000000000002"/>
    <n v="2525.2400000000002"/>
    <n v="2537.9"/>
    <n v="2545.27"/>
    <n v="2549.2600000000002"/>
    <n v="2556.11"/>
    <n v="2566.4700000000003"/>
    <n v="2573.42"/>
    <n v="2582.7800000000002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n v="258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41.84"/>
    <n v="31042.2"/>
    <n v="31042.2"/>
    <n v="0"/>
    <n v="0"/>
    <n v="0"/>
    <x v="10"/>
    <x v="1"/>
    <x v="1"/>
    <x v="1"/>
    <x v="14"/>
    <x v="37"/>
    <x v="0"/>
    <x v="15"/>
  </r>
  <r>
    <n v="34399"/>
    <x v="189"/>
    <n v="1574242.12"/>
    <n v="1575865.65"/>
    <n v="1576065.24"/>
    <n v="1579752.71"/>
    <n v="1580059.6"/>
    <n v="1578820.87"/>
    <n v="1579647.85"/>
    <n v="1580470.1600000001"/>
    <n v="1580404.53"/>
    <n v="1580427.51"/>
    <n v="1581180.6"/>
    <n v="1580787.88"/>
    <n v="1940259.7"/>
    <n v="1949038.53"/>
    <n v="1952925.6"/>
    <n v="1955022.45"/>
    <n v="1961769.24"/>
    <n v="1964346.54"/>
    <n v="1965430.53"/>
    <n v="1966434.89"/>
    <n v="1967197.59"/>
    <n v="1967960.28"/>
    <n v="1971225.69"/>
    <n v="1971988.39"/>
    <n v="2321924.04"/>
    <n v="2343626.59"/>
    <n v="2345182.9300000002"/>
    <n v="2346606.75"/>
    <n v="2347959.27"/>
    <n v="2349281.4900000002"/>
    <n v="2355526.88"/>
    <n v="2356709.0299999998"/>
    <n v="2357891.1800000002"/>
    <n v="2359073.33"/>
    <n v="2360255.4700000002"/>
    <n v="236143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47724.719999999"/>
    <n v="23533599.43"/>
    <n v="28205474.579999998"/>
    <n v="0"/>
    <n v="0"/>
    <n v="0"/>
    <x v="10"/>
    <x v="1"/>
    <x v="1"/>
    <x v="1"/>
    <x v="15"/>
    <x v="38"/>
    <x v="0"/>
    <x v="15"/>
  </r>
  <r>
    <n v="34520"/>
    <x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16"/>
  </r>
  <r>
    <n v="34528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2"/>
    <x v="3"/>
    <x v="1"/>
    <x v="16"/>
  </r>
  <r>
    <n v="34530"/>
    <x v="192"/>
    <n v="86460.05"/>
    <n v="86970.08"/>
    <n v="80117.060000000012"/>
    <n v="80117.060000000012"/>
    <n v="80117.060000000012"/>
    <n v="80117.060000000012"/>
    <n v="80117.060000000012"/>
    <n v="81027.570000000007"/>
    <n v="81032.38"/>
    <n v="81066.12"/>
    <n v="81066.12"/>
    <n v="81068.600000000006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n v="9036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9276.22"/>
    <n v="1084341.3600000001"/>
    <n v="1084341.3600000001"/>
    <n v="0"/>
    <n v="0"/>
    <n v="0"/>
    <x v="10"/>
    <x v="1"/>
    <x v="1"/>
    <x v="1"/>
    <x v="9"/>
    <x v="19"/>
    <x v="0"/>
    <x v="16"/>
  </r>
  <r>
    <n v="34531"/>
    <x v="193"/>
    <n v="134021.13"/>
    <n v="134021.13"/>
    <n v="134161.60999999999"/>
    <n v="134161.60999999999"/>
    <n v="135044.45000000001"/>
    <n v="134967.07"/>
    <n v="135030.14000000001"/>
    <n v="134843.62"/>
    <n v="134843.62"/>
    <n v="134843.62"/>
    <n v="134843.62"/>
    <n v="134929.65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n v="138723.42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5711.27"/>
    <n v="1664681.04"/>
    <n v="1664681.04"/>
    <n v="0"/>
    <n v="0"/>
    <n v="0"/>
    <x v="10"/>
    <x v="1"/>
    <x v="1"/>
    <x v="1"/>
    <x v="9"/>
    <x v="20"/>
    <x v="0"/>
    <x v="16"/>
  </r>
  <r>
    <n v="34532"/>
    <x v="194"/>
    <n v="151978.17000000001"/>
    <n v="151901.36000000002"/>
    <n v="151905.11000000002"/>
    <n v="151961.76999999999"/>
    <n v="152159.93"/>
    <n v="152296.92000000001"/>
    <n v="152301.19999999998"/>
    <n v="152276.16000000003"/>
    <n v="152276.16000000003"/>
    <n v="152316.97"/>
    <n v="152316.97"/>
    <n v="152386.12"/>
    <n v="152386.12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n v="15272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6076.84"/>
    <n v="1832311.18"/>
    <n v="1832645.52"/>
    <n v="0"/>
    <n v="0"/>
    <n v="0"/>
    <x v="10"/>
    <x v="1"/>
    <x v="1"/>
    <x v="1"/>
    <x v="9"/>
    <x v="21"/>
    <x v="0"/>
    <x v="16"/>
  </r>
  <r>
    <n v="34533"/>
    <x v="195"/>
    <n v="31846.089999999997"/>
    <n v="31846.089999999997"/>
    <n v="31846.089999999997"/>
    <n v="31846.090000000004"/>
    <n v="31846.090000000004"/>
    <n v="31846.090000000004"/>
    <n v="31846.090000000004"/>
    <n v="31846.090000000004"/>
    <n v="31846.090000000004"/>
    <n v="31846.090000000004"/>
    <n v="31846.090000000004"/>
    <n v="31846.090000000004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n v="3189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2153.08"/>
    <n v="382703.16"/>
    <n v="382703.16"/>
    <n v="0"/>
    <n v="0"/>
    <n v="0"/>
    <x v="10"/>
    <x v="1"/>
    <x v="1"/>
    <x v="1"/>
    <x v="9"/>
    <x v="22"/>
    <x v="0"/>
    <x v="16"/>
  </r>
  <r>
    <n v="34534"/>
    <x v="196"/>
    <n v="9727.66"/>
    <n v="9727.66"/>
    <n v="9727.66"/>
    <n v="9727.66"/>
    <n v="9727.66"/>
    <n v="9727.66"/>
    <n v="9727.66"/>
    <n v="9727.66"/>
    <n v="9727.66"/>
    <n v="9727.66"/>
    <n v="9727.66"/>
    <n v="9727.66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n v="977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731.92"/>
    <n v="117304.08"/>
    <n v="117304.08"/>
    <n v="0"/>
    <n v="0"/>
    <n v="0"/>
    <x v="10"/>
    <x v="1"/>
    <x v="1"/>
    <x v="1"/>
    <x v="9"/>
    <x v="23"/>
    <x v="0"/>
    <x v="16"/>
  </r>
  <r>
    <n v="34535"/>
    <x v="197"/>
    <n v="23368.81"/>
    <n v="23368.81"/>
    <n v="23368.81"/>
    <n v="23368.81"/>
    <n v="23368.81"/>
    <n v="23368.81"/>
    <n v="23368.81"/>
    <n v="23368.81"/>
    <n v="23368.81"/>
    <n v="23368.81"/>
    <n v="23368.81"/>
    <n v="23373.57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n v="2341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0430.48"/>
    <n v="281032.92"/>
    <n v="281032.92"/>
    <n v="0"/>
    <n v="0"/>
    <n v="0"/>
    <x v="10"/>
    <x v="1"/>
    <x v="1"/>
    <x v="1"/>
    <x v="9"/>
    <x v="24"/>
    <x v="0"/>
    <x v="16"/>
  </r>
  <r>
    <n v="34536"/>
    <x v="198"/>
    <n v="33428.75"/>
    <n v="33428.75"/>
    <n v="33428.75"/>
    <n v="33428.75"/>
    <n v="33428.75"/>
    <n v="33428.75"/>
    <n v="33428.75"/>
    <n v="33428.75"/>
    <n v="33428.75"/>
    <n v="33428.75"/>
    <n v="33428.75"/>
    <n v="33443.65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n v="3349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1159.9"/>
    <n v="401894.28"/>
    <n v="401894.28"/>
    <n v="0"/>
    <n v="0"/>
    <n v="0"/>
    <x v="10"/>
    <x v="1"/>
    <x v="1"/>
    <x v="1"/>
    <x v="9"/>
    <x v="25"/>
    <x v="0"/>
    <x v="16"/>
  </r>
  <r>
    <n v="34541"/>
    <x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6"/>
  </r>
  <r>
    <n v="34542"/>
    <x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6"/>
  </r>
  <r>
    <n v="34543"/>
    <x v="201"/>
    <n v="1293.49"/>
    <n v="1294.0899999999999"/>
    <n v="1294.9000000000001"/>
    <n v="1298.81"/>
    <n v="1301.17"/>
    <n v="1301.26"/>
    <n v="1302.02"/>
    <n v="1302.74"/>
    <n v="1321.82"/>
    <n v="1328.99"/>
    <n v="1387.66"/>
    <n v="1387.66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n v="169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814.61"/>
    <n v="20319.599999999999"/>
    <n v="20319.599999999999"/>
    <n v="0"/>
    <n v="0"/>
    <n v="0"/>
    <x v="10"/>
    <x v="1"/>
    <x v="1"/>
    <x v="1"/>
    <x v="8"/>
    <x v="26"/>
    <x v="0"/>
    <x v="16"/>
  </r>
  <r>
    <n v="34544"/>
    <x v="202"/>
    <n v="35757.65"/>
    <n v="35757.65"/>
    <n v="35757.65"/>
    <n v="35602.51"/>
    <n v="35602.51"/>
    <n v="35598.520000000004"/>
    <n v="35598.520000000004"/>
    <n v="35598.520000000004"/>
    <n v="35598.520000000004"/>
    <n v="35598.520000000004"/>
    <n v="35601.240000000005"/>
    <n v="35601.240000000005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n v="3810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7673.05"/>
    <n v="457203.96"/>
    <n v="457203.96"/>
    <n v="0"/>
    <n v="0"/>
    <n v="0"/>
    <x v="10"/>
    <x v="1"/>
    <x v="1"/>
    <x v="1"/>
    <x v="8"/>
    <x v="27"/>
    <x v="0"/>
    <x v="16"/>
  </r>
  <r>
    <n v="34545"/>
    <x v="203"/>
    <n v="0"/>
    <n v="0"/>
    <n v="0"/>
    <n v="0"/>
    <n v="0"/>
    <n v="0"/>
    <n v="0"/>
    <n v="0"/>
    <n v="0"/>
    <n v="0"/>
    <n v="0"/>
    <n v="95.08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n v="14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.08"/>
    <n v="1704.36"/>
    <n v="1704.36"/>
    <n v="0"/>
    <n v="0"/>
    <n v="0"/>
    <x v="10"/>
    <x v="1"/>
    <x v="1"/>
    <x v="1"/>
    <x v="8"/>
    <x v="28"/>
    <x v="0"/>
    <x v="16"/>
  </r>
  <r>
    <n v="34546"/>
    <x v="204"/>
    <n v="0"/>
    <n v="0"/>
    <n v="0"/>
    <n v="0"/>
    <n v="86.44"/>
    <n v="0"/>
    <n v="0"/>
    <n v="0"/>
    <n v="0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n v="4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5.58"/>
    <n v="556.55999999999995"/>
    <n v="556.55999999999995"/>
    <n v="0"/>
    <n v="0"/>
    <n v="0"/>
    <x v="10"/>
    <x v="1"/>
    <x v="1"/>
    <x v="1"/>
    <x v="8"/>
    <x v="29"/>
    <x v="0"/>
    <x v="16"/>
  </r>
  <r>
    <n v="34580"/>
    <x v="205"/>
    <n v="43350.68"/>
    <n v="43350.68"/>
    <n v="43356.299999999996"/>
    <n v="43356.299999999996"/>
    <n v="43557.03"/>
    <n v="43557.03"/>
    <n v="43557.03"/>
    <n v="43557.03"/>
    <n v="43557.03"/>
    <n v="43557.03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n v="4350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1759.72"/>
    <n v="522021.48"/>
    <n v="522021.48"/>
    <n v="0"/>
    <n v="0"/>
    <n v="0"/>
    <x v="10"/>
    <x v="1"/>
    <x v="1"/>
    <x v="1"/>
    <x v="13"/>
    <x v="30"/>
    <x v="0"/>
    <x v="16"/>
  </r>
  <r>
    <n v="34581"/>
    <x v="206"/>
    <n v="166479.48000000001"/>
    <n v="166490.82"/>
    <n v="166491.22"/>
    <n v="166491.22"/>
    <n v="166509.93"/>
    <n v="166509.32999999999"/>
    <n v="166509.32999999999"/>
    <n v="166509.32999999999"/>
    <n v="166509.32999999999"/>
    <n v="167832.09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n v="16638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9096.4"/>
    <n v="1996585.92"/>
    <n v="1996585.92"/>
    <n v="0"/>
    <n v="0"/>
    <n v="0"/>
    <x v="10"/>
    <x v="1"/>
    <x v="1"/>
    <x v="1"/>
    <x v="13"/>
    <x v="31"/>
    <x v="0"/>
    <x v="16"/>
  </r>
  <r>
    <n v="34582"/>
    <x v="207"/>
    <n v="54304.71"/>
    <n v="54311.76"/>
    <n v="54361.1"/>
    <n v="54413.86"/>
    <n v="54416.85"/>
    <n v="54421.95"/>
    <n v="54422.090000000004"/>
    <n v="54422.090000000004"/>
    <n v="54422.090000000004"/>
    <n v="54422.090000000004"/>
    <n v="54422.090000000004"/>
    <n v="54422.83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n v="54451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763.51"/>
    <n v="653415.36"/>
    <n v="653415.36"/>
    <n v="0"/>
    <n v="0"/>
    <n v="0"/>
    <x v="10"/>
    <x v="1"/>
    <x v="1"/>
    <x v="1"/>
    <x v="13"/>
    <x v="32"/>
    <x v="0"/>
    <x v="16"/>
  </r>
  <r>
    <n v="34583"/>
    <x v="208"/>
    <n v="28871.35"/>
    <n v="28871.35"/>
    <n v="28871.35"/>
    <n v="28871.350000000002"/>
    <n v="28871.350000000002"/>
    <n v="28898.18"/>
    <n v="28898.18"/>
    <n v="28898.18"/>
    <n v="28898.18"/>
    <n v="28898.18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n v="2896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6776.69"/>
    <n v="347574.24"/>
    <n v="347574.24"/>
    <n v="0"/>
    <n v="0"/>
    <n v="0"/>
    <x v="10"/>
    <x v="1"/>
    <x v="1"/>
    <x v="1"/>
    <x v="13"/>
    <x v="33"/>
    <x v="0"/>
    <x v="16"/>
  </r>
  <r>
    <n v="34584"/>
    <x v="209"/>
    <n v="11639.05"/>
    <n v="11639.05"/>
    <n v="11639.05"/>
    <n v="11639.050000000001"/>
    <n v="11639.050000000001"/>
    <n v="11639.050000000001"/>
    <n v="11639.050000000001"/>
    <n v="11639.050000000001"/>
    <n v="11639.050000000001"/>
    <n v="11639.050000000001"/>
    <n v="11639.050000000001"/>
    <n v="11639.050000000001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n v="1163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668.6"/>
    <n v="139668.72"/>
    <n v="139668.72"/>
    <n v="0"/>
    <n v="0"/>
    <n v="0"/>
    <x v="10"/>
    <x v="1"/>
    <x v="1"/>
    <x v="1"/>
    <x v="13"/>
    <x v="34"/>
    <x v="0"/>
    <x v="16"/>
  </r>
  <r>
    <n v="34585"/>
    <x v="210"/>
    <n v="11855.17"/>
    <n v="11855.17"/>
    <n v="11855.17"/>
    <n v="11855.17"/>
    <n v="11855.17"/>
    <n v="11855.17"/>
    <n v="11855.17"/>
    <n v="11855.17"/>
    <n v="11855.17"/>
    <n v="11855.17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n v="1189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338.54"/>
    <n v="142721.04"/>
    <n v="142721.04"/>
    <n v="0"/>
    <n v="0"/>
    <n v="0"/>
    <x v="10"/>
    <x v="1"/>
    <x v="1"/>
    <x v="1"/>
    <x v="13"/>
    <x v="35"/>
    <x v="0"/>
    <x v="16"/>
  </r>
  <r>
    <n v="34586"/>
    <x v="211"/>
    <n v="45846.48"/>
    <n v="45846.48"/>
    <n v="45846.48"/>
    <n v="45846.48"/>
    <n v="45846.48"/>
    <n v="45846.48"/>
    <n v="45846.48"/>
    <n v="45846.48"/>
    <n v="45846.48"/>
    <n v="45846.48"/>
    <n v="45846.48"/>
    <n v="45846.48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n v="4584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0157.76"/>
    <n v="550157.88"/>
    <n v="550157.88"/>
    <n v="0"/>
    <n v="0"/>
    <n v="0"/>
    <x v="10"/>
    <x v="1"/>
    <x v="1"/>
    <x v="1"/>
    <x v="13"/>
    <x v="36"/>
    <x v="0"/>
    <x v="16"/>
  </r>
  <r>
    <n v="34598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4"/>
    <x v="37"/>
    <x v="0"/>
    <x v="16"/>
  </r>
  <r>
    <n v="34599"/>
    <x v="213"/>
    <n v="641846.74"/>
    <n v="642508.49"/>
    <n v="642581.62"/>
    <n v="644293.57000000007"/>
    <n v="644423.12"/>
    <n v="644786.77"/>
    <n v="645055.6"/>
    <n v="645399.36"/>
    <n v="645442.43000000005"/>
    <n v="645454.77"/>
    <n v="645495.18000000005"/>
    <n v="645802.62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n v="78448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33090.2699999996"/>
    <n v="9413790.8399999999"/>
    <n v="9413790.8399999999"/>
    <n v="0"/>
    <n v="0"/>
    <n v="0"/>
    <x v="10"/>
    <x v="1"/>
    <x v="1"/>
    <x v="1"/>
    <x v="15"/>
    <x v="38"/>
    <x v="0"/>
    <x v="16"/>
  </r>
  <r>
    <n v="34620"/>
    <x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17"/>
  </r>
  <r>
    <n v="34628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2"/>
    <x v="3"/>
    <x v="1"/>
    <x v="17"/>
  </r>
  <r>
    <n v="34630"/>
    <x v="216"/>
    <n v="37596.920000000006"/>
    <n v="37596.920000000006"/>
    <n v="37580.239999999998"/>
    <n v="37580.239999999998"/>
    <n v="37580.239999999998"/>
    <n v="37580.239999999998"/>
    <n v="37580.239999999998"/>
    <n v="37678.780000000006"/>
    <n v="37678.780000000006"/>
    <n v="37678.780000000006"/>
    <n v="38243.11"/>
    <n v="38271.43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n v="3830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2645.92"/>
    <n v="459671.03999999998"/>
    <n v="459671.03999999998"/>
    <n v="0"/>
    <n v="0"/>
    <n v="0"/>
    <x v="10"/>
    <x v="1"/>
    <x v="1"/>
    <x v="1"/>
    <x v="9"/>
    <x v="19"/>
    <x v="0"/>
    <x v="17"/>
  </r>
  <r>
    <n v="34631"/>
    <x v="217"/>
    <n v="3135.22"/>
    <n v="3135.22"/>
    <n v="3135.22"/>
    <n v="3135.2200000000003"/>
    <n v="3135.2200000000003"/>
    <n v="3135.2200000000003"/>
    <n v="3135.2200000000003"/>
    <n v="3135.2200000000003"/>
    <n v="3135.2200000000003"/>
    <n v="3135.2200000000003"/>
    <n v="3135.2200000000003"/>
    <n v="3135.2200000000003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n v="313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622.639999999999"/>
    <n v="37622.519999999997"/>
    <n v="37622.519999999997"/>
    <n v="0"/>
    <n v="0"/>
    <n v="0"/>
    <x v="10"/>
    <x v="1"/>
    <x v="1"/>
    <x v="1"/>
    <x v="9"/>
    <x v="20"/>
    <x v="0"/>
    <x v="17"/>
  </r>
  <r>
    <n v="34632"/>
    <x v="21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n v="400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34.559999999998"/>
    <n v="48034.559999999998"/>
    <n v="48034.559999999998"/>
    <n v="0"/>
    <n v="0"/>
    <n v="0"/>
    <x v="10"/>
    <x v="1"/>
    <x v="1"/>
    <x v="1"/>
    <x v="9"/>
    <x v="21"/>
    <x v="0"/>
    <x v="17"/>
  </r>
  <r>
    <n v="34633"/>
    <x v="219"/>
    <n v="2.5599999999999996"/>
    <n v="2.5599999999999996"/>
    <n v="2.559999999999999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.72"/>
    <n v="30.72"/>
    <n v="30.72"/>
    <n v="0"/>
    <n v="0"/>
    <n v="0"/>
    <x v="10"/>
    <x v="1"/>
    <x v="1"/>
    <x v="1"/>
    <x v="9"/>
    <x v="22"/>
    <x v="0"/>
    <x v="17"/>
  </r>
  <r>
    <n v="34634"/>
    <x v="220"/>
    <n v="2.5599999999999996"/>
    <n v="2.5599999999999996"/>
    <n v="2.559999999999999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n v="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.72"/>
    <n v="30.72"/>
    <n v="30.72"/>
    <n v="0"/>
    <n v="0"/>
    <n v="0"/>
    <x v="10"/>
    <x v="1"/>
    <x v="1"/>
    <x v="1"/>
    <x v="9"/>
    <x v="23"/>
    <x v="0"/>
    <x v="17"/>
  </r>
  <r>
    <n v="34635"/>
    <x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9"/>
    <x v="24"/>
    <x v="0"/>
    <x v="17"/>
  </r>
  <r>
    <n v="34636"/>
    <x v="22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n v="2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8.24"/>
    <n v="258.24"/>
    <n v="258.24"/>
    <n v="0"/>
    <n v="0"/>
    <n v="0"/>
    <x v="10"/>
    <x v="1"/>
    <x v="1"/>
    <x v="1"/>
    <x v="9"/>
    <x v="25"/>
    <x v="0"/>
    <x v="17"/>
  </r>
  <r>
    <n v="34637"/>
    <x v="223"/>
    <n v="6206.6"/>
    <n v="6206.62"/>
    <n v="6206.58"/>
    <n v="6206.62"/>
    <n v="6206.58"/>
    <n v="6206.6100000000006"/>
    <n v="6206.59"/>
    <n v="6206.6100000000006"/>
    <n v="6206.58"/>
    <n v="6206.63"/>
    <n v="6206.57"/>
    <n v="3395.08"/>
    <n v="3389.1"/>
    <n v="3389.1"/>
    <n v="3389.1"/>
    <n v="3389.1"/>
    <n v="3389.1"/>
    <n v="3389.1"/>
    <n v="3389.1"/>
    <n v="3389.1"/>
    <n v="3197.55"/>
    <n v="3197.55"/>
    <n v="3197.55"/>
    <n v="3197.55"/>
    <n v="3197.55"/>
    <n v="3197.55"/>
    <n v="3197.55"/>
    <n v="3197.55"/>
    <n v="3197.55"/>
    <n v="3197.55"/>
    <n v="3197.55"/>
    <n v="3197.55"/>
    <n v="3197.55"/>
    <n v="2634.98"/>
    <n v="2634.98"/>
    <n v="263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667.67"/>
    <n v="39903"/>
    <n v="36682.89"/>
    <n v="0"/>
    <n v="0"/>
    <n v="0"/>
    <x v="9"/>
    <x v="1"/>
    <x v="1"/>
    <x v="1"/>
    <x v="10"/>
    <x v="17"/>
    <x v="0"/>
    <x v="17"/>
  </r>
  <r>
    <n v="34641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3"/>
    <x v="1"/>
    <x v="17"/>
  </r>
  <r>
    <n v="34643"/>
    <x v="225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n v="74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47.2000000000007"/>
    <n v="8947.2000000000007"/>
    <n v="8947.2000000000007"/>
    <n v="0"/>
    <n v="0"/>
    <n v="0"/>
    <x v="10"/>
    <x v="1"/>
    <x v="1"/>
    <x v="1"/>
    <x v="8"/>
    <x v="26"/>
    <x v="0"/>
    <x v="17"/>
  </r>
  <r>
    <n v="34644"/>
    <x v="226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09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n v="1234.1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09.2"/>
    <n v="14809.32"/>
    <n v="14809.32"/>
    <n v="0"/>
    <n v="0"/>
    <n v="0"/>
    <x v="10"/>
    <x v="1"/>
    <x v="1"/>
    <x v="1"/>
    <x v="8"/>
    <x v="27"/>
    <x v="0"/>
    <x v="17"/>
  </r>
  <r>
    <n v="34645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28"/>
    <x v="0"/>
    <x v="17"/>
  </r>
  <r>
    <n v="34646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8"/>
    <x v="29"/>
    <x v="0"/>
    <x v="17"/>
  </r>
  <r>
    <n v="34680"/>
    <x v="229"/>
    <n v="3911.31"/>
    <n v="3911.31"/>
    <n v="3911.31"/>
    <n v="3911.31"/>
    <n v="3911.31"/>
    <n v="3911.31"/>
    <n v="3911.31"/>
    <n v="3911.31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n v="587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801.279999999999"/>
    <n v="70532.399999999994"/>
    <n v="70532.399999999994"/>
    <n v="0"/>
    <n v="0"/>
    <n v="0"/>
    <x v="10"/>
    <x v="1"/>
    <x v="1"/>
    <x v="1"/>
    <x v="13"/>
    <x v="30"/>
    <x v="0"/>
    <x v="17"/>
  </r>
  <r>
    <n v="34681"/>
    <x v="230"/>
    <n v="22083.14"/>
    <n v="22083.14"/>
    <n v="22098.14"/>
    <n v="22108.739999999998"/>
    <n v="22108.739999999998"/>
    <n v="22108.739999999998"/>
    <n v="22108.739999999998"/>
    <n v="22108.739999999998"/>
    <n v="22108.739999999998"/>
    <n v="23497.06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n v="2350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9433.34000000003"/>
    <n v="282116.52"/>
    <n v="282116.52"/>
    <n v="0"/>
    <n v="0"/>
    <n v="0"/>
    <x v="10"/>
    <x v="1"/>
    <x v="1"/>
    <x v="1"/>
    <x v="13"/>
    <x v="31"/>
    <x v="0"/>
    <x v="17"/>
  </r>
  <r>
    <n v="34682"/>
    <x v="231"/>
    <n v="245.38000000000002"/>
    <n v="245.38000000000002"/>
    <n v="245.38000000000002"/>
    <n v="245.38000000000002"/>
    <n v="245.38000000000002"/>
    <n v="245.38000000000002"/>
    <n v="842.32"/>
    <n v="842.32"/>
    <n v="245.38000000000002"/>
    <n v="245.38000000000002"/>
    <n v="245.38000000000002"/>
    <n v="245.38000000000002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n v="24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38.4399999999996"/>
    <n v="2944.56"/>
    <n v="2944.56"/>
    <n v="0"/>
    <n v="0"/>
    <n v="0"/>
    <x v="10"/>
    <x v="1"/>
    <x v="1"/>
    <x v="1"/>
    <x v="13"/>
    <x v="32"/>
    <x v="0"/>
    <x v="17"/>
  </r>
  <r>
    <n v="34683"/>
    <x v="232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n v="79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24.0400000000009"/>
    <n v="9524.0400000000009"/>
    <n v="9524.0400000000009"/>
    <n v="0"/>
    <n v="0"/>
    <n v="0"/>
    <x v="10"/>
    <x v="1"/>
    <x v="1"/>
    <x v="1"/>
    <x v="13"/>
    <x v="33"/>
    <x v="0"/>
    <x v="17"/>
  </r>
  <r>
    <n v="34684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3"/>
    <x v="34"/>
    <x v="0"/>
    <x v="17"/>
  </r>
  <r>
    <n v="34685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3"/>
    <x v="35"/>
    <x v="0"/>
    <x v="17"/>
  </r>
  <r>
    <n v="34686"/>
    <x v="235"/>
    <n v="354.06"/>
    <n v="354.06"/>
    <n v="354.06"/>
    <n v="354.06"/>
    <n v="354.06"/>
    <n v="354.06"/>
    <n v="354.06"/>
    <n v="354.06"/>
    <n v="354.06"/>
    <n v="354.06"/>
    <n v="354.06"/>
    <n v="354.06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n v="35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48.72"/>
    <n v="4248.84"/>
    <n v="4248.84"/>
    <n v="0"/>
    <n v="0"/>
    <n v="0"/>
    <x v="10"/>
    <x v="1"/>
    <x v="1"/>
    <x v="1"/>
    <x v="13"/>
    <x v="36"/>
    <x v="0"/>
    <x v="17"/>
  </r>
  <r>
    <n v="34687"/>
    <x v="236"/>
    <n v="20232.55"/>
    <n v="21442.42"/>
    <n v="21643.68"/>
    <n v="22510.33"/>
    <n v="21557.14"/>
    <n v="16604.689999999999"/>
    <n v="79833.509999999995"/>
    <n v="21041.96"/>
    <n v="22319.920000000002"/>
    <n v="13790.02"/>
    <n v="84074.790000000008"/>
    <n v="23662.78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n v="2516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8713.79"/>
    <n v="302010.23999999999"/>
    <n v="302010.23999999999"/>
    <n v="0"/>
    <n v="0"/>
    <n v="0"/>
    <x v="9"/>
    <x v="1"/>
    <x v="1"/>
    <x v="1"/>
    <x v="10"/>
    <x v="17"/>
    <x v="0"/>
    <x v="17"/>
  </r>
  <r>
    <n v="34700"/>
    <x v="237"/>
    <n v="35851.4"/>
    <n v="35851.39"/>
    <n v="35851.39"/>
    <n v="35851.43"/>
    <n v="35851.440000000002"/>
    <n v="35851.43"/>
    <n v="35851.410000000003"/>
    <n v="35851.4"/>
    <n v="35851.42"/>
    <n v="35851.43"/>
    <n v="35851.370000000003"/>
    <n v="35851.42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n v="3506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0216.93"/>
    <n v="420791.88"/>
    <n v="420791.88"/>
    <n v="0"/>
    <n v="0"/>
    <n v="0"/>
    <x v="6"/>
    <x v="1"/>
    <x v="1"/>
    <x v="6"/>
    <x v="6"/>
    <x v="6"/>
    <x v="0"/>
    <x v="18"/>
  </r>
  <r>
    <n v="34300"/>
    <x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7"/>
    <x v="39"/>
    <x v="2"/>
    <x v="19"/>
  </r>
  <r>
    <n v="34800"/>
    <x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7"/>
    <x v="39"/>
    <x v="2"/>
    <x v="19"/>
  </r>
  <r>
    <n v="34820"/>
    <x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0"/>
    <x v="1"/>
    <x v="1"/>
    <x v="1"/>
    <x v="11"/>
    <x v="18"/>
    <x v="0"/>
    <x v="20"/>
  </r>
  <r>
    <n v="34898"/>
    <x v="241"/>
    <n v="75.03"/>
    <n v="75.150000000000006"/>
    <n v="75.38"/>
    <n v="75.53"/>
    <n v="75.64"/>
    <n v="75.84"/>
    <n v="75.95"/>
    <n v="76.010000000000005"/>
    <n v="76.12"/>
    <n v="76.66"/>
    <n v="76.77"/>
    <n v="76.91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n v="7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0.99"/>
    <n v="923.76"/>
    <n v="923.76"/>
    <n v="0"/>
    <n v="0"/>
    <n v="0"/>
    <x v="10"/>
    <x v="1"/>
    <x v="1"/>
    <x v="1"/>
    <x v="14"/>
    <x v="37"/>
    <x v="0"/>
    <x v="20"/>
  </r>
  <r>
    <n v="34899"/>
    <x v="242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74553.19"/>
    <n v="224952.51"/>
    <n v="225221.26"/>
    <n v="233415.31"/>
    <n v="233415.31"/>
    <n v="234109.75"/>
    <n v="588807.61"/>
    <n v="598689.66"/>
    <n v="1037697.22"/>
    <n v="1056274.5900000001"/>
    <n v="1059602.6299999999"/>
    <n v="1149898.24"/>
    <n v="1150592.68"/>
    <n v="1151287.1299999999"/>
    <n v="1151981.57"/>
    <n v="115267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4638.28"/>
    <n v="1354567.79"/>
    <n v="10565032.41"/>
    <n v="0"/>
    <n v="0"/>
    <n v="0"/>
    <x v="10"/>
    <x v="1"/>
    <x v="1"/>
    <x v="1"/>
    <x v="15"/>
    <x v="38"/>
    <x v="0"/>
    <x v="20"/>
  </r>
  <r>
    <n v="350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21"/>
  </r>
  <r>
    <n v="35001"/>
    <x v="244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n v="1317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8109.35999999999"/>
    <n v="158109.35999999999"/>
    <n v="158109.35999999999"/>
    <n v="0"/>
    <n v="0"/>
    <n v="0"/>
    <x v="11"/>
    <x v="1"/>
    <x v="1"/>
    <x v="1"/>
    <x v="18"/>
    <x v="40"/>
    <x v="0"/>
    <x v="21"/>
  </r>
  <r>
    <n v="35100"/>
    <x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1"/>
    <x v="1"/>
    <x v="1"/>
    <x v="1"/>
    <x v="18"/>
    <x v="40"/>
    <x v="0"/>
    <x v="22"/>
  </r>
  <r>
    <n v="35200"/>
    <x v="246"/>
    <n v="109460.40000000001"/>
    <n v="111548.43"/>
    <n v="111616.09"/>
    <n v="111868.82"/>
    <n v="111871.86"/>
    <n v="111879.11000000002"/>
    <n v="112108.54000000001"/>
    <n v="112127.55"/>
    <n v="112150.76999999999"/>
    <n v="112150.76999999999"/>
    <n v="112150.8"/>
    <n v="112150.96"/>
    <n v="112189.9"/>
    <n v="112189.9"/>
    <n v="112189.9"/>
    <n v="112189.9"/>
    <n v="112189.9"/>
    <n v="112189.9"/>
    <n v="112189.9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n v="11441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41084.1000000001"/>
    <n v="1357409.65"/>
    <n v="1372992.84"/>
    <n v="0"/>
    <n v="0"/>
    <n v="0"/>
    <x v="11"/>
    <x v="1"/>
    <x v="1"/>
    <x v="1"/>
    <x v="18"/>
    <x v="40"/>
    <x v="0"/>
    <x v="23"/>
  </r>
  <r>
    <n v="35300"/>
    <x v="247"/>
    <n v="801395.21000000008"/>
    <n v="800048.97"/>
    <n v="802911.28"/>
    <n v="803091.73"/>
    <n v="803542.9"/>
    <n v="805800.81"/>
    <n v="831666.73"/>
    <n v="831517.05"/>
    <n v="860924.47"/>
    <n v="867733.88000000012"/>
    <n v="871760.7"/>
    <n v="871604.85"/>
    <n v="871691.12"/>
    <n v="872169.07"/>
    <n v="884051.36"/>
    <n v="885019.37"/>
    <n v="886612.33"/>
    <n v="887321.43"/>
    <n v="890600.33"/>
    <n v="890866.07"/>
    <n v="891246.32"/>
    <n v="891631.09"/>
    <n v="891951.8"/>
    <n v="892280.02"/>
    <n v="898562.74"/>
    <n v="899343.39"/>
    <n v="900033.62"/>
    <n v="900696.43"/>
    <n v="907047.89"/>
    <n v="915224.88"/>
    <n v="920732.26"/>
    <n v="921509.66"/>
    <n v="922518.27"/>
    <n v="923558.66"/>
    <n v="924308.26"/>
    <n v="92510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51998.5800000001"/>
    <n v="10635440.310000001"/>
    <n v="10958637.949999999"/>
    <n v="0"/>
    <n v="0"/>
    <n v="0"/>
    <x v="11"/>
    <x v="1"/>
    <x v="1"/>
    <x v="1"/>
    <x v="18"/>
    <x v="40"/>
    <x v="0"/>
    <x v="24"/>
  </r>
  <r>
    <n v="35400"/>
    <x v="248"/>
    <n v="11881.47"/>
    <n v="11881.47"/>
    <n v="11881.47"/>
    <n v="11881.470000000001"/>
    <n v="11881.470000000001"/>
    <n v="11881.470000000001"/>
    <n v="11881.470000000001"/>
    <n v="11881.470000000001"/>
    <n v="11881.470000000001"/>
    <n v="11881.470000000001"/>
    <n v="11881.470000000001"/>
    <n v="11881.470000000001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n v="1188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577.64000000001"/>
    <n v="142577.64000000001"/>
    <n v="142577.64000000001"/>
    <n v="0"/>
    <n v="0"/>
    <n v="0"/>
    <x v="11"/>
    <x v="1"/>
    <x v="1"/>
    <x v="1"/>
    <x v="18"/>
    <x v="40"/>
    <x v="0"/>
    <x v="25"/>
  </r>
  <r>
    <n v="35500"/>
    <x v="249"/>
    <n v="918047.6100000001"/>
    <n v="916657.3"/>
    <n v="917706.95"/>
    <n v="923541.39000000013"/>
    <n v="924813.46"/>
    <n v="928234.24"/>
    <n v="927194.5"/>
    <n v="928912.57000000007"/>
    <n v="935285.66000000015"/>
    <n v="949945.51"/>
    <n v="951476.44"/>
    <n v="952054.96"/>
    <n v="977002.05"/>
    <n v="978581.16"/>
    <n v="1010702.58"/>
    <n v="1022378.88"/>
    <n v="1053889.19"/>
    <n v="1059254.77"/>
    <n v="1081903.54"/>
    <n v="1088516.27"/>
    <n v="1109838.3500000001"/>
    <n v="1121128.22"/>
    <n v="1126402.17"/>
    <n v="1137103.42"/>
    <n v="1171541.21"/>
    <n v="1178285.01"/>
    <n v="1183299.31"/>
    <n v="1188240.23"/>
    <n v="1212358.1499999999"/>
    <n v="1237406.74"/>
    <n v="1257494.31"/>
    <n v="1265210.46"/>
    <n v="1271792.47"/>
    <n v="1277743.76"/>
    <n v="1282916.92"/>
    <n v="128820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73870.59"/>
    <n v="12766700.6"/>
    <n v="14814496.49"/>
    <n v="0"/>
    <n v="0"/>
    <n v="0"/>
    <x v="11"/>
    <x v="1"/>
    <x v="1"/>
    <x v="1"/>
    <x v="18"/>
    <x v="40"/>
    <x v="0"/>
    <x v="26"/>
  </r>
  <r>
    <n v="35600"/>
    <x v="250"/>
    <n v="416206.65"/>
    <n v="417285.95999999996"/>
    <n v="416606.95999999996"/>
    <n v="417594.1"/>
    <n v="418140.65"/>
    <n v="418411.6"/>
    <n v="419889.28"/>
    <n v="420414.19000000006"/>
    <n v="422066.32"/>
    <n v="423899.96"/>
    <n v="425066.34"/>
    <n v="424936.66000000003"/>
    <n v="432668.75"/>
    <n v="432970.72"/>
    <n v="440478.05"/>
    <n v="441089.64"/>
    <n v="442096.09"/>
    <n v="442544.1"/>
    <n v="444938.53"/>
    <n v="445106.43"/>
    <n v="445346.67"/>
    <n v="445589.78"/>
    <n v="445792.4"/>
    <n v="445999.78"/>
    <n v="449969.25"/>
    <n v="450613.51"/>
    <n v="451200.64"/>
    <n v="451770.46"/>
    <n v="455934.4"/>
    <n v="461251.73"/>
    <n v="464882.38"/>
    <n v="465524.59"/>
    <n v="466312.88"/>
    <n v="467121.25"/>
    <n v="467745.89"/>
    <n v="46839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518.67"/>
    <n v="5304620.9400000004"/>
    <n v="5520725.3399999999"/>
    <n v="0"/>
    <n v="0"/>
    <n v="0"/>
    <x v="11"/>
    <x v="1"/>
    <x v="1"/>
    <x v="1"/>
    <x v="18"/>
    <x v="40"/>
    <x v="0"/>
    <x v="27"/>
  </r>
  <r>
    <n v="35601"/>
    <x v="251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n v="281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69.800000000003"/>
    <n v="33769.800000000003"/>
    <n v="33769.800000000003"/>
    <n v="0"/>
    <n v="0"/>
    <n v="0"/>
    <x v="11"/>
    <x v="1"/>
    <x v="1"/>
    <x v="1"/>
    <x v="18"/>
    <x v="40"/>
    <x v="0"/>
    <x v="27"/>
  </r>
  <r>
    <n v="35700"/>
    <x v="252"/>
    <n v="6137.52"/>
    <n v="6137.52"/>
    <n v="6137.52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n v="612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529.009999999995"/>
    <n v="73488.600000000006"/>
    <n v="73488.600000000006"/>
    <n v="0"/>
    <n v="0"/>
    <n v="0"/>
    <x v="11"/>
    <x v="1"/>
    <x v="1"/>
    <x v="1"/>
    <x v="18"/>
    <x v="40"/>
    <x v="0"/>
    <x v="28"/>
  </r>
  <r>
    <n v="35800"/>
    <x v="253"/>
    <n v="26554.65"/>
    <n v="26554.65"/>
    <n v="26554.65"/>
    <n v="26798.18"/>
    <n v="26798.18"/>
    <n v="26798.18"/>
    <n v="26798.18"/>
    <n v="26798.18"/>
    <n v="27780.27"/>
    <n v="27780.27"/>
    <n v="27780.27"/>
    <n v="27796.02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n v="2781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4791.67999999999"/>
    <n v="333802.2"/>
    <n v="333802.2"/>
    <n v="0"/>
    <n v="0"/>
    <n v="0"/>
    <x v="11"/>
    <x v="1"/>
    <x v="1"/>
    <x v="1"/>
    <x v="18"/>
    <x v="40"/>
    <x v="0"/>
    <x v="29"/>
  </r>
  <r>
    <n v="35900"/>
    <x v="254"/>
    <n v="21805.46"/>
    <n v="21805.46"/>
    <n v="21805.46"/>
    <n v="23067.34"/>
    <n v="23067.34"/>
    <n v="23118.79"/>
    <n v="23118.79"/>
    <n v="23142.48"/>
    <n v="23168.19"/>
    <n v="23164.54"/>
    <n v="23213.600000000002"/>
    <n v="23213.600000000002"/>
    <n v="25632.68"/>
    <n v="25646.7"/>
    <n v="25995.31"/>
    <n v="26023.72"/>
    <n v="26070.45"/>
    <n v="26091.26"/>
    <n v="26187.46"/>
    <n v="26195.25"/>
    <n v="26206.41"/>
    <n v="26217.7"/>
    <n v="26227.11"/>
    <n v="26236.74"/>
    <n v="26421.07"/>
    <n v="26443.97"/>
    <n v="26464.22"/>
    <n v="26483.67"/>
    <n v="26670.01"/>
    <n v="26909.919999999998"/>
    <n v="27071.5"/>
    <n v="27094.31"/>
    <n v="27123.9"/>
    <n v="27154.42"/>
    <n v="27176.42"/>
    <n v="2719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3691.05"/>
    <n v="312730.78999999998"/>
    <n v="322213.11"/>
    <n v="0"/>
    <n v="0"/>
    <n v="0"/>
    <x v="11"/>
    <x v="1"/>
    <x v="1"/>
    <x v="1"/>
    <x v="18"/>
    <x v="40"/>
    <x v="0"/>
    <x v="30"/>
  </r>
  <r>
    <n v="35910"/>
    <x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6"/>
    <x v="1"/>
    <x v="1"/>
    <x v="6"/>
    <x v="6"/>
    <x v="6"/>
    <x v="0"/>
    <x v="30"/>
  </r>
  <r>
    <n v="36000"/>
    <x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31"/>
  </r>
  <r>
    <n v="36100"/>
    <x v="257"/>
    <n v="47532.43"/>
    <n v="47532.43"/>
    <n v="47532.43"/>
    <n v="47533.240000000005"/>
    <n v="47555.439999999995"/>
    <n v="47592.25"/>
    <n v="50553.53"/>
    <n v="50559.93"/>
    <n v="50946.93"/>
    <n v="50943.66"/>
    <n v="50950.6"/>
    <n v="51207.6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n v="5120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0440.47"/>
    <n v="614493"/>
    <n v="614493"/>
    <n v="0"/>
    <n v="0"/>
    <n v="0"/>
    <x v="12"/>
    <x v="1"/>
    <x v="1"/>
    <x v="1"/>
    <x v="19"/>
    <x v="41"/>
    <x v="0"/>
    <x v="32"/>
  </r>
  <r>
    <n v="36200"/>
    <x v="258"/>
    <n v="614488.88"/>
    <n v="616090.92999999993"/>
    <n v="621934.11"/>
    <n v="624785.01"/>
    <n v="626785"/>
    <n v="627901.16"/>
    <n v="627892"/>
    <n v="629910.9"/>
    <n v="631044.42999999993"/>
    <n v="634429.47"/>
    <n v="629641.18000000005"/>
    <n v="629517.12"/>
    <n v="644101.39"/>
    <n v="646674.62"/>
    <n v="650766.93000000005"/>
    <n v="655281.56000000006"/>
    <n v="657092.51"/>
    <n v="659629.07999999996"/>
    <n v="662892.57999999996"/>
    <n v="664694.42000000004"/>
    <n v="666562.82999999996"/>
    <n v="668132.87"/>
    <n v="669763.30000000005"/>
    <n v="671236.48"/>
    <n v="675930.9"/>
    <n v="677564.77"/>
    <n v="679080.53"/>
    <n v="681152.81"/>
    <n v="682973.59"/>
    <n v="685661.02"/>
    <n v="690305.13"/>
    <n v="692303.91"/>
    <n v="694182.37"/>
    <n v="696764.64"/>
    <n v="699148.06"/>
    <n v="70060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14420.1900000004"/>
    <n v="7916828.5700000003"/>
    <n v="8255671.3799999999"/>
    <n v="0"/>
    <n v="0"/>
    <n v="0"/>
    <x v="12"/>
    <x v="1"/>
    <x v="1"/>
    <x v="1"/>
    <x v="19"/>
    <x v="41"/>
    <x v="0"/>
    <x v="33"/>
  </r>
  <r>
    <n v="36300"/>
    <x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2"/>
    <x v="1"/>
    <x v="1"/>
    <x v="1"/>
    <x v="19"/>
    <x v="41"/>
    <x v="0"/>
    <x v="34"/>
  </r>
  <r>
    <n v="36400"/>
    <x v="260"/>
    <n v="1142831.04"/>
    <n v="1153892.54"/>
    <n v="1161476.3400000001"/>
    <n v="1162240.9500000002"/>
    <n v="1169113.25"/>
    <n v="1173967.5"/>
    <n v="1173131.08"/>
    <n v="1198299.42"/>
    <n v="1161005.43"/>
    <n v="1165389.73"/>
    <n v="1186559.8700000001"/>
    <n v="1190448.3900000001"/>
    <n v="1228350.9099999999"/>
    <n v="1237267.1000000001"/>
    <n v="1264338.3600000001"/>
    <n v="1306593.55"/>
    <n v="1331071.51"/>
    <n v="1357418.39"/>
    <n v="1369028.11"/>
    <n v="1376744.79"/>
    <n v="1390156.22"/>
    <n v="1395543.53"/>
    <n v="1401115.29"/>
    <n v="1408726.05"/>
    <n v="1429671.58"/>
    <n v="1446411.67"/>
    <n v="1466519.68"/>
    <n v="1485670.74"/>
    <n v="1499789.01"/>
    <n v="1514798.97"/>
    <n v="1541732.04"/>
    <n v="1558100.97"/>
    <n v="1575089.93"/>
    <n v="1596517.89"/>
    <n v="1610529.7"/>
    <n v="162988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38355.539999999"/>
    <n v="16066353.810000001"/>
    <n v="18354718.399999999"/>
    <n v="0"/>
    <n v="0"/>
    <n v="0"/>
    <x v="12"/>
    <x v="1"/>
    <x v="1"/>
    <x v="1"/>
    <x v="19"/>
    <x v="41"/>
    <x v="0"/>
    <x v="35"/>
  </r>
  <r>
    <n v="36500"/>
    <x v="261"/>
    <n v="504840.18"/>
    <n v="506960.68"/>
    <n v="509567.39"/>
    <n v="507633.77"/>
    <n v="509858.94"/>
    <n v="512504.98000000004"/>
    <n v="510239.95999999996"/>
    <n v="511333.84"/>
    <n v="514240.93000000005"/>
    <n v="513246.67000000004"/>
    <n v="527592.46"/>
    <n v="528367.38"/>
    <n v="526989.54"/>
    <n v="528043.37"/>
    <n v="530120.89"/>
    <n v="531657.17000000004"/>
    <n v="532599.54"/>
    <n v="533641.31999999995"/>
    <n v="534922.11"/>
    <n v="535722.31999999995"/>
    <n v="536544.41"/>
    <n v="537268.4"/>
    <n v="538012.25"/>
    <n v="538704.4"/>
    <n v="540849.56999999995"/>
    <n v="542841.49"/>
    <n v="545226.06000000006"/>
    <n v="547793.61"/>
    <n v="550278.47"/>
    <n v="553048.27"/>
    <n v="556528.85"/>
    <n v="559139.67000000004"/>
    <n v="561710.93000000005"/>
    <n v="564546.68000000005"/>
    <n v="566851.21"/>
    <n v="56883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56387.1799999997"/>
    <n v="6404225.7199999997"/>
    <n v="6657650.4100000001"/>
    <n v="0"/>
    <n v="0"/>
    <n v="0"/>
    <x v="12"/>
    <x v="1"/>
    <x v="1"/>
    <x v="1"/>
    <x v="19"/>
    <x v="41"/>
    <x v="0"/>
    <x v="36"/>
  </r>
  <r>
    <n v="36600"/>
    <x v="262"/>
    <n v="516607.02999999997"/>
    <n v="519870.02"/>
    <n v="525413.78"/>
    <n v="535844.6"/>
    <n v="542175.36"/>
    <n v="545808.55000000005"/>
    <n v="556669.34"/>
    <n v="559539.22"/>
    <n v="576619.85000000009"/>
    <n v="582881.53"/>
    <n v="593700.09"/>
    <n v="592079.03"/>
    <n v="604724.56999999995"/>
    <n v="607817.96"/>
    <n v="612737.5"/>
    <n v="617545.34"/>
    <n v="619722.34"/>
    <n v="622771.66"/>
    <n v="626694.86"/>
    <n v="628860.93000000005"/>
    <n v="631107.03"/>
    <n v="632994.43999999994"/>
    <n v="634954.44999999995"/>
    <n v="636725.43000000005"/>
    <n v="642368.79"/>
    <n v="644199.99"/>
    <n v="645889.19999999995"/>
    <n v="648247.43999999994"/>
    <n v="650303.31999999995"/>
    <n v="653401.05000000005"/>
    <n v="658851"/>
    <n v="661120.86"/>
    <n v="663246.1"/>
    <n v="666217.41"/>
    <n v="668949.67000000004"/>
    <n v="670566.56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47208.4000000004"/>
    <n v="7476656.5099999998"/>
    <n v="7873361.3899999997"/>
    <n v="0"/>
    <n v="0"/>
    <n v="0"/>
    <x v="12"/>
    <x v="1"/>
    <x v="1"/>
    <x v="1"/>
    <x v="19"/>
    <x v="41"/>
    <x v="0"/>
    <x v="37"/>
  </r>
  <r>
    <n v="36700"/>
    <x v="263"/>
    <n v="722472.21000000008"/>
    <n v="732235.19000000006"/>
    <n v="743299.65"/>
    <n v="746031.90999999992"/>
    <n v="757348.35"/>
    <n v="763562.05"/>
    <n v="769874.23"/>
    <n v="771687"/>
    <n v="802204.68"/>
    <n v="802321.6100000001"/>
    <n v="820312.02"/>
    <n v="830298.6"/>
    <n v="839927.25"/>
    <n v="875377.27"/>
    <n v="922479.34"/>
    <n v="1030115.06"/>
    <n v="1095073.92"/>
    <n v="1134376.03"/>
    <n v="1174193.7"/>
    <n v="1197596.31"/>
    <n v="1233367.3400000001"/>
    <n v="1257033.1499999999"/>
    <n v="1277221.83"/>
    <n v="1300154.31"/>
    <n v="1361905.93"/>
    <n v="1383298.83"/>
    <n v="1402413.31"/>
    <n v="1432185.89"/>
    <n v="1459530.34"/>
    <n v="1482887.48"/>
    <n v="1508903.2"/>
    <n v="1531177.81"/>
    <n v="1553308.65"/>
    <n v="1575671.74"/>
    <n v="1600552.71"/>
    <n v="162157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61647.5"/>
    <n v="13336915.51"/>
    <n v="17913413.52"/>
    <n v="0"/>
    <n v="0"/>
    <n v="0"/>
    <x v="12"/>
    <x v="1"/>
    <x v="1"/>
    <x v="1"/>
    <x v="19"/>
    <x v="41"/>
    <x v="0"/>
    <x v="38"/>
  </r>
  <r>
    <n v="36800"/>
    <x v="264"/>
    <n v="3195565.8600000003"/>
    <n v="3204137.15"/>
    <n v="3219421.4899999998"/>
    <n v="3275475.8499999996"/>
    <n v="3286526.76"/>
    <n v="3296886.5599999996"/>
    <n v="3340468.67"/>
    <n v="3344690.55"/>
    <n v="3389167.2800000003"/>
    <n v="3440272.4"/>
    <n v="3471573.42"/>
    <n v="3500757.0300000003"/>
    <n v="3538971.69"/>
    <n v="3560247.53"/>
    <n v="3594083.29"/>
    <n v="3627150.74"/>
    <n v="3642123.84"/>
    <n v="3663096.53"/>
    <n v="3690079.59"/>
    <n v="3704977.47"/>
    <n v="3720425.77"/>
    <n v="3733407.04"/>
    <n v="3746887.67"/>
    <n v="3759068.1"/>
    <n v="3797882.21"/>
    <n v="3810476.84"/>
    <n v="3822094.99"/>
    <n v="3838314.52"/>
    <n v="3852454.54"/>
    <n v="3873760.19"/>
    <n v="3911243.99"/>
    <n v="3926855.74"/>
    <n v="3941472.72"/>
    <n v="3961908.87"/>
    <n v="3980700.92"/>
    <n v="399182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64943.020000003"/>
    <n v="43980519.259999998"/>
    <n v="46708987.119999997"/>
    <n v="0"/>
    <n v="0"/>
    <n v="0"/>
    <x v="12"/>
    <x v="1"/>
    <x v="1"/>
    <x v="1"/>
    <x v="19"/>
    <x v="41"/>
    <x v="0"/>
    <x v="39"/>
  </r>
  <r>
    <n v="36900"/>
    <x v="265"/>
    <n v="126472.02"/>
    <n v="127828.03"/>
    <n v="129136.37"/>
    <n v="126867.61000000002"/>
    <n v="128434.48999999999"/>
    <n v="130041.93"/>
    <n v="127213.58"/>
    <n v="128195.42000000001"/>
    <n v="130420.19"/>
    <n v="128729.56"/>
    <n v="131080.70000000001"/>
    <n v="132251.22"/>
    <n v="130876.74"/>
    <n v="131118.51"/>
    <n v="131503.01"/>
    <n v="131878.76999999999"/>
    <n v="132048.92000000001"/>
    <n v="132287.25"/>
    <n v="132593.88"/>
    <n v="132763.17000000001"/>
    <n v="132938.72"/>
    <n v="133086.23000000001"/>
    <n v="133239.42000000001"/>
    <n v="133377.84"/>
    <n v="133818.91"/>
    <n v="133962.03"/>
    <n v="134094.04999999999"/>
    <n v="134278.35999999999"/>
    <n v="134439.04999999999"/>
    <n v="134681.15"/>
    <n v="135107.10999999999"/>
    <n v="135284.51"/>
    <n v="135450.62"/>
    <n v="135682.84"/>
    <n v="135896.39000000001"/>
    <n v="136022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6671.12"/>
    <n v="1587712.46"/>
    <n v="1618717.78"/>
    <n v="0"/>
    <n v="0"/>
    <n v="0"/>
    <x v="12"/>
    <x v="1"/>
    <x v="1"/>
    <x v="1"/>
    <x v="19"/>
    <x v="41"/>
    <x v="0"/>
    <x v="40"/>
  </r>
  <r>
    <n v="36902"/>
    <x v="266"/>
    <n v="267368.56"/>
    <n v="269370.14"/>
    <n v="272198.83"/>
    <n v="270881.26"/>
    <n v="273710.13"/>
    <n v="276154.27"/>
    <n v="274366.58"/>
    <n v="276195.82"/>
    <n v="282690.37"/>
    <n v="280274.31"/>
    <n v="284163.02"/>
    <n v="285884.52"/>
    <n v="284519.67999999999"/>
    <n v="285150.55"/>
    <n v="286153.84000000003"/>
    <n v="287134.34999999998"/>
    <n v="287578.32"/>
    <n v="288200.2"/>
    <n v="289000.3"/>
    <n v="289442.05"/>
    <n v="289900.12"/>
    <n v="290285.03000000003"/>
    <n v="290684.76"/>
    <n v="291045.93"/>
    <n v="292196.84000000003"/>
    <n v="292570.28999999998"/>
    <n v="292914.78999999998"/>
    <n v="293395.73"/>
    <n v="293815"/>
    <n v="294446.76"/>
    <n v="295558.21999999997"/>
    <n v="296021.13"/>
    <n v="296454.55"/>
    <n v="297060.52"/>
    <n v="297617.74"/>
    <n v="29794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13257.81"/>
    <n v="3459095.13"/>
    <n v="3539999.06"/>
    <n v="0"/>
    <n v="0"/>
    <n v="0"/>
    <x v="12"/>
    <x v="1"/>
    <x v="1"/>
    <x v="1"/>
    <x v="19"/>
    <x v="41"/>
    <x v="0"/>
    <x v="40"/>
  </r>
  <r>
    <n v="37000"/>
    <x v="267"/>
    <n v="122783.35"/>
    <n v="122953.42"/>
    <n v="123020.07"/>
    <n v="122973.43"/>
    <n v="123105.43000000001"/>
    <n v="123179.54999999999"/>
    <n v="123001.87"/>
    <n v="123206.14"/>
    <n v="123510.46"/>
    <n v="123041.12"/>
    <n v="123190.12"/>
    <n v="123364.06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n v="12376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7329.02"/>
    <n v="1485157.32"/>
    <n v="1485157.32"/>
    <n v="0"/>
    <n v="0"/>
    <n v="0"/>
    <x v="12"/>
    <x v="1"/>
    <x v="1"/>
    <x v="1"/>
    <x v="19"/>
    <x v="41"/>
    <x v="0"/>
    <x v="41"/>
  </r>
  <r>
    <n v="37001"/>
    <x v="268"/>
    <n v="792964.82"/>
    <n v="792976.49"/>
    <n v="792976.49"/>
    <n v="794337.65"/>
    <n v="794191.07000000007"/>
    <n v="794191.07000000007"/>
    <n v="794191.07000000007"/>
    <n v="794191.07000000007"/>
    <n v="794367.08000000007"/>
    <n v="794367.08000000007"/>
    <n v="793657.2"/>
    <n v="798630.92"/>
    <n v="819207.98"/>
    <n v="824009.55"/>
    <n v="830989.56"/>
    <n v="837836.32"/>
    <n v="841544.7"/>
    <n v="846293.68"/>
    <n v="852085.13"/>
    <n v="855780.46"/>
    <n v="859571.26"/>
    <n v="862934.17"/>
    <n v="866383.69"/>
    <n v="869607.7"/>
    <n v="877451.19"/>
    <n v="880781"/>
    <n v="883941.44"/>
    <n v="887899.97"/>
    <n v="891497.83"/>
    <n v="896338.52"/>
    <n v="903985.23"/>
    <n v="907838.35"/>
    <n v="911518.93"/>
    <n v="916208.81"/>
    <n v="920613.53"/>
    <n v="92368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31042.0099999998"/>
    <n v="10166244.199999999"/>
    <n v="10801762.49"/>
    <n v="0"/>
    <n v="0"/>
    <n v="0"/>
    <x v="12"/>
    <x v="1"/>
    <x v="1"/>
    <x v="1"/>
    <x v="19"/>
    <x v="41"/>
    <x v="0"/>
    <x v="41"/>
  </r>
  <r>
    <n v="37010"/>
    <x v="269"/>
    <n v="0"/>
    <n v="0"/>
    <n v="0"/>
    <n v="0"/>
    <n v="0"/>
    <n v="0"/>
    <n v="0"/>
    <n v="0"/>
    <n v="0"/>
    <n v="0"/>
    <n v="0"/>
    <n v="0"/>
    <n v="15417.64"/>
    <n v="17100.97"/>
    <n v="18784.3"/>
    <n v="20467.64"/>
    <n v="22150.97"/>
    <n v="23834.3"/>
    <n v="25517.64"/>
    <n v="28153.29"/>
    <n v="30788.94"/>
    <n v="33424.589999999997"/>
    <n v="36060.239999999998"/>
    <n v="38695.89"/>
    <n v="41331.54"/>
    <n v="43370.2"/>
    <n v="45408.86"/>
    <n v="47447.519999999997"/>
    <n v="49486.18"/>
    <n v="51524.84"/>
    <n v="55837.72"/>
    <n v="57876.38"/>
    <n v="59915.040000000001"/>
    <n v="61953.7"/>
    <n v="63992.36"/>
    <n v="6603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10396.40999999997"/>
    <n v="644175.35999999999"/>
    <n v="0"/>
    <n v="0"/>
    <n v="0"/>
    <x v="12"/>
    <x v="1"/>
    <x v="1"/>
    <x v="1"/>
    <x v="19"/>
    <x v="41"/>
    <x v="0"/>
    <x v="41"/>
  </r>
  <r>
    <n v="37101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2"/>
    <x v="1"/>
    <x v="1"/>
    <x v="1"/>
    <x v="19"/>
    <x v="41"/>
    <x v="2"/>
    <x v="19"/>
  </r>
  <r>
    <n v="37102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2"/>
    <x v="1"/>
    <x v="1"/>
    <x v="1"/>
    <x v="19"/>
    <x v="41"/>
    <x v="2"/>
    <x v="19"/>
  </r>
  <r>
    <n v="37103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2"/>
    <x v="1"/>
    <x v="1"/>
    <x v="1"/>
    <x v="19"/>
    <x v="41"/>
    <x v="2"/>
    <x v="19"/>
  </r>
  <r>
    <n v="37300"/>
    <x v="273"/>
    <n v="838507.84"/>
    <n v="841042.3899999999"/>
    <n v="844862.32000000007"/>
    <n v="851683.47000000009"/>
    <n v="855704.22000000009"/>
    <n v="858977.12"/>
    <n v="863469.57000000007"/>
    <n v="864294.5"/>
    <n v="866866.64999999991"/>
    <n v="871686.3"/>
    <n v="873806.67999999993"/>
    <n v="874643.62000000011"/>
    <n v="880585.73"/>
    <n v="884059.61"/>
    <n v="887877.28"/>
    <n v="889990.99"/>
    <n v="892079.71"/>
    <n v="894160.22"/>
    <n v="896250.64"/>
    <n v="898329.87"/>
    <n v="900406.32"/>
    <n v="902487.65"/>
    <n v="904558.38"/>
    <n v="906639.31"/>
    <n v="908726.21"/>
    <n v="910572.85"/>
    <n v="912383.65"/>
    <n v="914218.87"/>
    <n v="916069.55"/>
    <n v="917911.76"/>
    <n v="919737.67"/>
    <n v="921578.57"/>
    <n v="923416.61"/>
    <n v="925259.67"/>
    <n v="927081.17"/>
    <n v="92892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05544.68"/>
    <n v="10737425.710000001"/>
    <n v="11025880.4"/>
    <n v="0"/>
    <n v="0"/>
    <n v="0"/>
    <x v="12"/>
    <x v="1"/>
    <x v="1"/>
    <x v="1"/>
    <x v="19"/>
    <x v="41"/>
    <x v="0"/>
    <x v="42"/>
  </r>
  <r>
    <n v="37302"/>
    <x v="274"/>
    <n v="9414.51"/>
    <n v="9401.69"/>
    <n v="9444.66"/>
    <n v="10080.27"/>
    <n v="10072.700000000001"/>
    <n v="10056.810000000001"/>
    <n v="11259.7"/>
    <n v="12187.289999999999"/>
    <n v="12258.89"/>
    <n v="19036.080000000002"/>
    <n v="24655.670000000002"/>
    <n v="26393.11"/>
    <n v="27233.38"/>
    <n v="30967.3"/>
    <n v="37659.19"/>
    <n v="38738.61"/>
    <n v="38738.61"/>
    <n v="38738.61"/>
    <n v="43051.94"/>
    <n v="43124.86"/>
    <n v="45743.23"/>
    <n v="47811.41"/>
    <n v="48129.59"/>
    <n v="48447.77"/>
    <n v="51617.54"/>
    <n v="51617.54"/>
    <n v="51617.54"/>
    <n v="51617.54"/>
    <n v="51617.54"/>
    <n v="51617.54"/>
    <n v="51617.54"/>
    <n v="51617.54"/>
    <n v="51617.54"/>
    <n v="51617.54"/>
    <n v="51617.54"/>
    <n v="5161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261.38"/>
    <n v="488384.5"/>
    <n v="619410.48"/>
    <n v="0"/>
    <n v="0"/>
    <n v="0"/>
    <x v="12"/>
    <x v="1"/>
    <x v="1"/>
    <x v="1"/>
    <x v="19"/>
    <x v="41"/>
    <x v="0"/>
    <x v="42"/>
  </r>
  <r>
    <n v="37400"/>
    <x v="275"/>
    <n v="10238.98"/>
    <n v="10238.98"/>
    <n v="10238.959999999999"/>
    <n v="10238.969999999999"/>
    <n v="10239"/>
    <n v="10239.02"/>
    <n v="10238.960000000001"/>
    <n v="10238.94"/>
    <n v="10238.969999999999"/>
    <n v="10238.950000000001"/>
    <n v="10238.99"/>
    <n v="10238.99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n v="8353.5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867.71"/>
    <n v="100242.6"/>
    <n v="100242.6"/>
    <n v="0"/>
    <n v="0"/>
    <n v="0"/>
    <x v="6"/>
    <x v="1"/>
    <x v="1"/>
    <x v="6"/>
    <x v="6"/>
    <x v="6"/>
    <x v="0"/>
    <x v="43"/>
  </r>
  <r>
    <n v="38900"/>
    <x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7"/>
    <x v="1"/>
    <x v="1"/>
    <x v="7"/>
    <x v="7"/>
    <x v="7"/>
    <x v="0"/>
    <x v="44"/>
  </r>
  <r>
    <n v="39000"/>
    <x v="277"/>
    <n v="158436.47"/>
    <n v="158652.47"/>
    <n v="158679.81000000003"/>
    <n v="159072.91999999998"/>
    <n v="159137.52000000002"/>
    <n v="159375.94"/>
    <n v="159640.76999999999"/>
    <n v="160906.5"/>
    <n v="161306.27000000002"/>
    <n v="163122.92000000001"/>
    <n v="163402.88"/>
    <n v="164079.34000000003"/>
    <n v="165318.79"/>
    <n v="167110.49"/>
    <n v="169017.1"/>
    <n v="172530.33"/>
    <n v="174775.86"/>
    <n v="175453.92"/>
    <n v="179232.08"/>
    <n v="180060.01"/>
    <n v="180549.18"/>
    <n v="180703.96"/>
    <n v="180840.44"/>
    <n v="180995.20000000001"/>
    <n v="208181.61"/>
    <n v="207945.37"/>
    <n v="208094.63"/>
    <n v="208255.82"/>
    <n v="208428.66"/>
    <n v="383747.47"/>
    <n v="745498.08"/>
    <n v="749740.68"/>
    <n v="750401.83"/>
    <n v="750742.84"/>
    <n v="750957.53"/>
    <n v="75192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5813.81"/>
    <n v="2106587.36"/>
    <n v="5923915.1900000004"/>
    <n v="0"/>
    <n v="0"/>
    <n v="0"/>
    <x v="13"/>
    <x v="1"/>
    <x v="1"/>
    <x v="1"/>
    <x v="20"/>
    <x v="42"/>
    <x v="0"/>
    <x v="45"/>
  </r>
  <r>
    <n v="39101"/>
    <x v="278"/>
    <n v="82367.7"/>
    <n v="82443.850000000006"/>
    <n v="82571.900000000009"/>
    <n v="82598.570000000007"/>
    <n v="82229.039999999994"/>
    <n v="81412.86"/>
    <n v="107685.14"/>
    <n v="96540.75"/>
    <n v="96040.72"/>
    <n v="103667.12999999999"/>
    <n v="94179.819999999992"/>
    <n v="35729.98000000001"/>
    <n v="89425.49"/>
    <n v="89524.800000000003"/>
    <n v="83023.23"/>
    <n v="83130.12"/>
    <n v="79035.69"/>
    <n v="79201.649999999994"/>
    <n v="79512.820000000007"/>
    <n v="79616.639999999999"/>
    <n v="79737.210000000006"/>
    <n v="79752.22"/>
    <n v="79887.19"/>
    <n v="80658.62"/>
    <n v="81060.210000000006"/>
    <n v="79135.38"/>
    <n v="79284.850000000006"/>
    <n v="78842.539999999994"/>
    <n v="77523.3"/>
    <n v="75935.63"/>
    <n v="76857.009999999995"/>
    <n v="76909.19"/>
    <n v="76929.740000000005"/>
    <n v="77391.679999999993"/>
    <n v="77576.84"/>
    <n v="76086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7467.46"/>
    <n v="982505.68"/>
    <n v="933533.31"/>
    <n v="0"/>
    <n v="0"/>
    <n v="0"/>
    <x v="9"/>
    <x v="1"/>
    <x v="1"/>
    <x v="1"/>
    <x v="10"/>
    <x v="17"/>
    <x v="0"/>
    <x v="46"/>
  </r>
  <r>
    <n v="39102"/>
    <x v="279"/>
    <n v="265278.25"/>
    <n v="264439.87"/>
    <n v="263448.88"/>
    <n v="263556.81"/>
    <n v="258616.68"/>
    <n v="261423.1"/>
    <n v="259573.89"/>
    <n v="261222.75"/>
    <n v="259148.25999999998"/>
    <n v="267523.43"/>
    <n v="264112.05"/>
    <n v="267615.11000000004"/>
    <n v="264610.98"/>
    <n v="264611.78999999998"/>
    <n v="260245.91"/>
    <n v="260544.89"/>
    <n v="261191.53"/>
    <n v="261799.53"/>
    <n v="261101.67"/>
    <n v="261881.2"/>
    <n v="262454.83"/>
    <n v="262916.59000000003"/>
    <n v="260849.94"/>
    <n v="261476.45"/>
    <n v="272006.32"/>
    <n v="265989.90999999997"/>
    <n v="268678.5"/>
    <n v="271656.02"/>
    <n v="274647"/>
    <n v="277598.75"/>
    <n v="278467.17"/>
    <n v="270337.32"/>
    <n v="271211.21999999997"/>
    <n v="272111.51"/>
    <n v="272844.96000000002"/>
    <n v="297461.34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55959.08"/>
    <n v="3143685.31"/>
    <n v="3293010.02"/>
    <n v="0"/>
    <n v="0"/>
    <n v="0"/>
    <x v="9"/>
    <x v="1"/>
    <x v="1"/>
    <x v="1"/>
    <x v="10"/>
    <x v="17"/>
    <x v="0"/>
    <x v="46"/>
  </r>
  <r>
    <n v="39103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1"/>
    <x v="46"/>
  </r>
  <r>
    <n v="39104"/>
    <x v="281"/>
    <n v="661733.55000000005"/>
    <n v="660825.76"/>
    <n v="659818.79"/>
    <n v="692763.71"/>
    <n v="676327.04"/>
    <n v="677617.35"/>
    <n v="674215.65"/>
    <n v="713242.16"/>
    <n v="702284.84"/>
    <n v="712183.44"/>
    <n v="684451.66"/>
    <n v="683085.29"/>
    <n v="816790.88"/>
    <n v="841274.73"/>
    <n v="849195.53"/>
    <n v="847854.02"/>
    <n v="871851.68"/>
    <n v="871851.68"/>
    <n v="879286"/>
    <n v="880119.33"/>
    <n v="880119.33"/>
    <n v="871031.24"/>
    <n v="847721.92"/>
    <n v="847721.92"/>
    <n v="922700.05"/>
    <n v="856325.84"/>
    <n v="856443.71"/>
    <n v="856729.22"/>
    <n v="857014.73"/>
    <n v="857300.24"/>
    <n v="857585.75"/>
    <n v="862037.92"/>
    <n v="862323.43"/>
    <n v="859894.7"/>
    <n v="961846.31"/>
    <n v="96213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98549.2400000002"/>
    <n v="10304818.26"/>
    <n v="10572333.720000001"/>
    <n v="0"/>
    <n v="0"/>
    <n v="0"/>
    <x v="9"/>
    <x v="1"/>
    <x v="1"/>
    <x v="1"/>
    <x v="10"/>
    <x v="17"/>
    <x v="0"/>
    <x v="46"/>
  </r>
  <r>
    <n v="39201"/>
    <x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3"/>
    <x v="1"/>
    <x v="1"/>
    <x v="1"/>
    <x v="20"/>
    <x v="42"/>
    <x v="1"/>
    <x v="47"/>
  </r>
  <r>
    <n v="39202"/>
    <x v="283"/>
    <n v="136886"/>
    <n v="137069.89000000001"/>
    <n v="137528.41"/>
    <n v="141974.23000000001"/>
    <n v="150817.34"/>
    <n v="152408.33000000002"/>
    <n v="156999.22"/>
    <n v="160691.58000000002"/>
    <n v="171831.44"/>
    <n v="172061.32"/>
    <n v="178353.52"/>
    <n v="180928.5"/>
    <n v="182135.61"/>
    <n v="191017.59"/>
    <n v="193328.18"/>
    <n v="193394.59"/>
    <n v="193461"/>
    <n v="193527.4"/>
    <n v="193593.81"/>
    <n v="193660.21"/>
    <n v="193726.62"/>
    <n v="193793.03"/>
    <n v="193859.43"/>
    <n v="193925.84"/>
    <n v="193992.25"/>
    <n v="194025.45"/>
    <n v="194058.65"/>
    <n v="194091.85"/>
    <n v="194125.06"/>
    <n v="194158.26"/>
    <n v="194191.46"/>
    <n v="194224.67"/>
    <n v="194550.06"/>
    <n v="194583.26"/>
    <n v="194616.46"/>
    <n v="19464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7549.78"/>
    <n v="2309423.31"/>
    <n v="2331267.1"/>
    <n v="0"/>
    <n v="0"/>
    <n v="0"/>
    <x v="13"/>
    <x v="1"/>
    <x v="1"/>
    <x v="8"/>
    <x v="20"/>
    <x v="42"/>
    <x v="0"/>
    <x v="47"/>
  </r>
  <r>
    <n v="39203"/>
    <x v="284"/>
    <n v="335353.28000000003"/>
    <n v="335398.78000000003"/>
    <n v="334877.11"/>
    <n v="330346.69"/>
    <n v="330434.25"/>
    <n v="329076.96000000002"/>
    <n v="329126.28999999998"/>
    <n v="330510.81"/>
    <n v="331741.19"/>
    <n v="331309.07"/>
    <n v="331537.11"/>
    <n v="331175.31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n v="34983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80886.85"/>
    <n v="4197999.5999999996"/>
    <n v="4197999.5999999996"/>
    <n v="0"/>
    <n v="0"/>
    <n v="0"/>
    <x v="13"/>
    <x v="1"/>
    <x v="1"/>
    <x v="8"/>
    <x v="20"/>
    <x v="42"/>
    <x v="0"/>
    <x v="47"/>
  </r>
  <r>
    <n v="39204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3"/>
    <x v="1"/>
    <x v="1"/>
    <x v="8"/>
    <x v="20"/>
    <x v="42"/>
    <x v="1"/>
    <x v="47"/>
  </r>
  <r>
    <n v="39212"/>
    <x v="286"/>
    <n v="21456.799999999999"/>
    <n v="21456.799999999999"/>
    <n v="21321.7"/>
    <n v="23473.5"/>
    <n v="25336.71"/>
    <n v="25336.71"/>
    <n v="26294.15"/>
    <n v="26869.040000000001"/>
    <n v="27085.58"/>
    <n v="27096.57"/>
    <n v="27096.57"/>
    <n v="28150.920000000002"/>
    <n v="31161.82"/>
    <n v="31437.08"/>
    <n v="31437.08"/>
    <n v="31437.08"/>
    <n v="31437.08"/>
    <n v="32593"/>
    <n v="32593"/>
    <n v="32593"/>
    <n v="32593"/>
    <n v="32593"/>
    <n v="32593"/>
    <n v="32593"/>
    <n v="32593"/>
    <n v="32593"/>
    <n v="32593"/>
    <n v="32593"/>
    <n v="32593"/>
    <n v="32593"/>
    <n v="32593"/>
    <n v="32593"/>
    <n v="32593"/>
    <n v="32593"/>
    <n v="32593"/>
    <n v="32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975.05"/>
    <n v="385061.14"/>
    <n v="391116"/>
    <n v="0"/>
    <n v="0"/>
    <n v="0"/>
    <x v="13"/>
    <x v="1"/>
    <x v="1"/>
    <x v="1"/>
    <x v="20"/>
    <x v="42"/>
    <x v="0"/>
    <x v="47"/>
  </r>
  <r>
    <n v="39213"/>
    <x v="287"/>
    <n v="4132.26"/>
    <n v="4132.26"/>
    <n v="4132.26"/>
    <n v="4132.26"/>
    <n v="4132.26"/>
    <n v="4132.26"/>
    <n v="4132.26"/>
    <n v="4132.26"/>
    <n v="4223.42"/>
    <n v="4225.16"/>
    <n v="4225.16"/>
    <n v="4225.16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n v="428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956.98"/>
    <n v="51415.08"/>
    <n v="51415.08"/>
    <n v="0"/>
    <n v="0"/>
    <n v="0"/>
    <x v="13"/>
    <x v="1"/>
    <x v="1"/>
    <x v="1"/>
    <x v="20"/>
    <x v="42"/>
    <x v="0"/>
    <x v="47"/>
  </r>
  <r>
    <n v="39214"/>
    <x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13"/>
    <x v="1"/>
    <x v="1"/>
    <x v="1"/>
    <x v="20"/>
    <x v="42"/>
    <x v="1"/>
    <x v="47"/>
  </r>
  <r>
    <n v="39300"/>
    <x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0"/>
    <x v="48"/>
  </r>
  <r>
    <n v="39400"/>
    <x v="290"/>
    <n v="143639.86000000002"/>
    <n v="143019.17000000001"/>
    <n v="131021.82"/>
    <n v="200298.82"/>
    <n v="208377.27"/>
    <n v="137764.23000000001"/>
    <n v="172106.84000000003"/>
    <n v="158397.32"/>
    <n v="119771.95000000001"/>
    <n v="159174.73000000004"/>
    <n v="175143.23"/>
    <n v="209486.69999999998"/>
    <n v="169290.65"/>
    <n v="171987.57"/>
    <n v="174576.5"/>
    <n v="180668.28"/>
    <n v="182965.19"/>
    <n v="185400.29"/>
    <n v="187626.56"/>
    <n v="191326.31"/>
    <n v="193510.99"/>
    <n v="196366.86"/>
    <n v="203094.26"/>
    <n v="205328.14"/>
    <n v="192406.21"/>
    <n v="191463.47"/>
    <n v="189117.6"/>
    <n v="193157.89"/>
    <n v="194233.88"/>
    <n v="193102.8"/>
    <n v="192900.77"/>
    <n v="184203.96"/>
    <n v="184239.41"/>
    <n v="184235.84"/>
    <n v="188814.68"/>
    <n v="17797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58201.94"/>
    <n v="2242141.6"/>
    <n v="2265850.92"/>
    <n v="0"/>
    <n v="0"/>
    <n v="0"/>
    <x v="9"/>
    <x v="1"/>
    <x v="1"/>
    <x v="1"/>
    <x v="10"/>
    <x v="17"/>
    <x v="0"/>
    <x v="49"/>
  </r>
  <r>
    <n v="39401"/>
    <x v="291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n v="6980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7706.68"/>
    <n v="837706.68"/>
    <n v="837706.68"/>
    <n v="0"/>
    <n v="0"/>
    <n v="0"/>
    <x v="9"/>
    <x v="1"/>
    <x v="1"/>
    <x v="1"/>
    <x v="10"/>
    <x v="17"/>
    <x v="0"/>
    <x v="49"/>
  </r>
  <r>
    <n v="39403"/>
    <x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1"/>
    <x v="49"/>
  </r>
  <r>
    <n v="39500"/>
    <x v="293"/>
    <n v="31953.64"/>
    <n v="31960.71"/>
    <n v="31957.24"/>
    <n v="31973.9"/>
    <n v="33496.239999999998"/>
    <n v="33496.29"/>
    <n v="33622.18"/>
    <n v="32612.129999999997"/>
    <n v="31878.080000000002"/>
    <n v="32164.54"/>
    <n v="32164.3"/>
    <n v="32134.16"/>
    <n v="32141.33"/>
    <n v="32112.75"/>
    <n v="29351.03"/>
    <n v="52391.02"/>
    <n v="57839.68"/>
    <n v="65782.5"/>
    <n v="72763.14"/>
    <n v="88139.19"/>
    <n v="102795.42"/>
    <n v="116957.42"/>
    <n v="129714.39"/>
    <n v="140892.29999999999"/>
    <n v="152575.54"/>
    <n v="164268.69"/>
    <n v="172993.86"/>
    <n v="184293.37"/>
    <n v="196636.02"/>
    <n v="208111.56"/>
    <n v="219434.85"/>
    <n v="229311.55"/>
    <n v="236241.67"/>
    <n v="244265.09"/>
    <n v="246559.19"/>
    <n v="24893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9413.41"/>
    <n v="920880.17"/>
    <n v="2503629.46"/>
    <n v="0"/>
    <n v="0"/>
    <n v="0"/>
    <x v="9"/>
    <x v="1"/>
    <x v="1"/>
    <x v="1"/>
    <x v="10"/>
    <x v="17"/>
    <x v="0"/>
    <x v="50"/>
  </r>
  <r>
    <n v="39600"/>
    <x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x v="9"/>
    <x v="1"/>
    <x v="1"/>
    <x v="1"/>
    <x v="10"/>
    <x v="17"/>
    <x v="0"/>
    <x v="51"/>
  </r>
  <r>
    <n v="39700"/>
    <x v="295"/>
    <n v="481993.7"/>
    <n v="478476.64999999997"/>
    <n v="481684.54"/>
    <n v="477478.38"/>
    <n v="480981.37"/>
    <n v="482298.25"/>
    <n v="497844.3"/>
    <n v="499921.56000000006"/>
    <n v="505755.58"/>
    <n v="509377.20999999996"/>
    <n v="544128.37"/>
    <n v="504806.26"/>
    <n v="525507.19999999995"/>
    <n v="529474.98"/>
    <n v="535531.48"/>
    <n v="534691.92000000004"/>
    <n v="539242.78"/>
    <n v="540494.25"/>
    <n v="541085.1"/>
    <n v="542230.17000000004"/>
    <n v="542925"/>
    <n v="541768.28"/>
    <n v="539113.35"/>
    <n v="535203.68000000005"/>
    <n v="550470.11"/>
    <n v="552428.68999999994"/>
    <n v="556778.61"/>
    <n v="549507.1"/>
    <n v="553096.67000000004"/>
    <n v="554673.04"/>
    <n v="571900.79"/>
    <n v="574748.68999999994"/>
    <n v="579009.69999999995"/>
    <n v="579424.89"/>
    <n v="459827.55"/>
    <n v="45772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44746.1699999999"/>
    <n v="6447268.1900000004"/>
    <n v="6539590.46"/>
    <n v="0"/>
    <n v="0"/>
    <n v="0"/>
    <x v="9"/>
    <x v="1"/>
    <x v="1"/>
    <x v="1"/>
    <x v="10"/>
    <x v="17"/>
    <x v="0"/>
    <x v="52"/>
  </r>
  <r>
    <n v="39725"/>
    <x v="296"/>
    <n v="95467.97"/>
    <n v="95320.63"/>
    <n v="95398.66"/>
    <n v="95747.22"/>
    <n v="96412.489999999991"/>
    <n v="96461.07"/>
    <n v="98715.5"/>
    <n v="98473.14"/>
    <n v="99143.52"/>
    <n v="99470.5"/>
    <n v="102017.79000000001"/>
    <n v="101273.79000000001"/>
    <n v="101883.04"/>
    <n v="102166.73"/>
    <n v="102993.06"/>
    <n v="103380.6"/>
    <n v="103550.15"/>
    <n v="103848.85"/>
    <n v="104085.63"/>
    <n v="104536.1"/>
    <n v="105013.92"/>
    <n v="105383.19"/>
    <n v="105469.8"/>
    <n v="106101.02"/>
    <n v="125130.69"/>
    <n v="126372.07"/>
    <n v="127613.45"/>
    <n v="129248.26"/>
    <n v="130883.07"/>
    <n v="126967.5"/>
    <n v="128602.31"/>
    <n v="130237.12"/>
    <n v="198571.94"/>
    <n v="200206.75"/>
    <n v="201841.56"/>
    <n v="20347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3902.28"/>
    <n v="1248412.0900000001"/>
    <n v="1829151.09"/>
    <n v="0"/>
    <n v="0"/>
    <n v="0"/>
    <x v="13"/>
    <x v="1"/>
    <x v="1"/>
    <x v="1"/>
    <x v="20"/>
    <x v="42"/>
    <x v="0"/>
    <x v="52"/>
  </r>
  <r>
    <n v="39800"/>
    <x v="297"/>
    <n v="55293.02"/>
    <n v="62780.11"/>
    <n v="63293.960000000006"/>
    <n v="63126.229999999996"/>
    <n v="3620.1100000000006"/>
    <n v="57018.310000000005"/>
    <n v="58424.07"/>
    <n v="57301.909999999996"/>
    <n v="57309.240000000005"/>
    <n v="57504.72"/>
    <n v="57540.32"/>
    <n v="58583.49"/>
    <n v="61517.13"/>
    <n v="61517.13"/>
    <n v="61641.58"/>
    <n v="62479.89"/>
    <n v="62479.89"/>
    <n v="62479.89"/>
    <n v="62479.89"/>
    <n v="60430.06"/>
    <n v="60430.06"/>
    <n v="60401.85"/>
    <n v="60401.85"/>
    <n v="60401.85"/>
    <n v="62785.19"/>
    <n v="61315.76"/>
    <n v="61053.68"/>
    <n v="60873.19"/>
    <n v="60873.19"/>
    <n v="58480.74"/>
    <n v="57727.38"/>
    <n v="57727.38"/>
    <n v="56821.57"/>
    <n v="56821.57"/>
    <n v="55827.86"/>
    <n v="5469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1795.49"/>
    <n v="736661.07"/>
    <n v="705000.38"/>
    <n v="0"/>
    <n v="0"/>
    <n v="0"/>
    <x v="9"/>
    <x v="1"/>
    <x v="1"/>
    <x v="1"/>
    <x v="10"/>
    <x v="17"/>
    <x v="0"/>
    <x v="53"/>
  </r>
  <r>
    <n v="39910"/>
    <x v="298"/>
    <n v="1091.45"/>
    <n v="1091.45"/>
    <n v="1091.44"/>
    <n v="1091.44"/>
    <n v="1091.45"/>
    <n v="1091.44"/>
    <n v="1091.45"/>
    <n v="1091.45"/>
    <n v="1091.44"/>
    <n v="1091.45"/>
    <n v="1091.44"/>
    <n v="1091.44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n v="96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97.34"/>
    <n v="11575.08"/>
    <n v="11575.08"/>
    <n v="0"/>
    <n v="0"/>
    <n v="0"/>
    <x v="6"/>
    <x v="1"/>
    <x v="1"/>
    <x v="6"/>
    <x v="6"/>
    <x v="6"/>
    <x v="0"/>
    <x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D993E8-D5C9-4FCC-A11F-33A7EF2BBD7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4:J240" firstHeaderRow="1" firstDataRow="2" firstDataCol="7" rowPageCount="2" colPageCount="1"/>
  <pivotFields count="88">
    <pivotField compact="0" outline="0" showAll="0"/>
    <pivotField axis="axisRow" compact="0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238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</pivotField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axis="axisRow" compact="0" outline="0" showAll="0">
      <items count="15">
        <item x="8"/>
        <item x="10"/>
        <item x="11"/>
        <item x="12"/>
        <item x="13"/>
        <item x="9"/>
        <item x="3"/>
        <item x="5"/>
        <item x="7"/>
        <item x="6"/>
        <item x="2"/>
        <item x="0"/>
        <item x="1"/>
        <item x="4"/>
        <item t="default"/>
      </items>
    </pivotField>
    <pivotField axis="axisPage" compact="0" outline="0" multipleItemSelectionAllowed="1" showAll="0">
      <items count="5">
        <item x="0"/>
        <item x="2"/>
        <item h="1" x="3"/>
        <item x="1"/>
        <item t="default"/>
      </items>
    </pivotField>
    <pivotField axis="axisRow" compact="0" outline="0" showAll="0" sortType="ascending" defaultSubtotal="0">
      <items count="5">
        <item x="0"/>
        <item x="1"/>
        <item x="4"/>
        <item x="2"/>
        <item x="3"/>
      </items>
    </pivotField>
    <pivotField axis="axisRow" compact="0" outline="0" showAll="0" sortType="ascending">
      <items count="10">
        <item x="1"/>
        <item x="5"/>
        <item x="2"/>
        <item x="4"/>
        <item x="3"/>
        <item x="6"/>
        <item x="8"/>
        <item x="7"/>
        <item x="0"/>
        <item t="default"/>
      </items>
    </pivotField>
    <pivotField axis="axisRow" compact="0" outline="0" showAll="0" defaultSubtotal="0">
      <items count="56">
        <item m="1" x="28"/>
        <item m="1" x="29"/>
        <item x="8"/>
        <item x="9"/>
        <item m="1" x="22"/>
        <item x="3"/>
        <item m="1" x="25"/>
        <item m="1" x="40"/>
        <item m="1" x="37"/>
        <item m="1" x="33"/>
        <item m="1" x="34"/>
        <item m="1" x="41"/>
        <item m="1" x="31"/>
        <item m="1" x="36"/>
        <item m="1" x="38"/>
        <item m="1" x="42"/>
        <item m="1" x="32"/>
        <item m="1" x="39"/>
        <item m="1" x="35"/>
        <item m="1" x="30"/>
        <item m="1" x="21"/>
        <item m="1" x="23"/>
        <item x="11"/>
        <item x="4"/>
        <item m="1" x="27"/>
        <item m="1" x="26"/>
        <item x="0"/>
        <item x="13"/>
        <item x="17"/>
        <item x="15"/>
        <item m="1" x="24"/>
        <item m="1" x="54"/>
        <item m="1" x="55"/>
        <item m="1" x="52"/>
        <item m="1" x="51"/>
        <item m="1" x="53"/>
        <item m="1" x="47"/>
        <item m="1" x="49"/>
        <item m="1" x="46"/>
        <item m="1" x="43"/>
        <item m="1" x="44"/>
        <item m="1" x="45"/>
        <item m="1" x="48"/>
        <item m="1" x="50"/>
        <item x="6"/>
        <item x="18"/>
        <item x="19"/>
        <item x="20"/>
        <item x="2"/>
        <item x="10"/>
        <item x="7"/>
        <item x="5"/>
        <item x="1"/>
        <item x="12"/>
        <item x="14"/>
        <item x="16"/>
      </items>
    </pivotField>
    <pivotField axis="axisRow" compact="0" outline="0" showAll="0">
      <items count="87">
        <item m="1" x="58"/>
        <item m="1" x="59"/>
        <item x="6"/>
        <item x="19"/>
        <item x="20"/>
        <item x="21"/>
        <item x="22"/>
        <item x="23"/>
        <item x="24"/>
        <item x="25"/>
        <item m="1" x="46"/>
        <item m="1" x="54"/>
        <item x="8"/>
        <item x="27"/>
        <item x="28"/>
        <item x="29"/>
        <item m="1" x="51"/>
        <item m="1" x="45"/>
        <item x="26"/>
        <item m="1" x="52"/>
        <item x="9"/>
        <item x="13"/>
        <item x="14"/>
        <item x="10"/>
        <item x="15"/>
        <item x="11"/>
        <item x="16"/>
        <item x="12"/>
        <item x="37"/>
        <item m="1" x="43"/>
        <item m="1" x="50"/>
        <item m="1" x="70"/>
        <item m="1" x="67"/>
        <item m="1" x="63"/>
        <item m="1" x="64"/>
        <item m="1" x="71"/>
        <item m="1" x="61"/>
        <item m="1" x="66"/>
        <item m="1" x="68"/>
        <item m="1" x="72"/>
        <item m="1" x="62"/>
        <item m="1" x="69"/>
        <item m="1" x="65"/>
        <item m="1" x="60"/>
        <item x="3"/>
        <item m="1" x="44"/>
        <item x="18"/>
        <item x="4"/>
        <item m="1" x="57"/>
        <item m="1" x="56"/>
        <item x="0"/>
        <item m="1" x="53"/>
        <item x="30"/>
        <item m="1" x="47"/>
        <item m="1" x="55"/>
        <item x="31"/>
        <item x="32"/>
        <item x="33"/>
        <item x="34"/>
        <item x="35"/>
        <item x="39"/>
        <item m="1" x="48"/>
        <item x="38"/>
        <item m="1" x="49"/>
        <item m="1" x="84"/>
        <item m="1" x="85"/>
        <item m="1" x="82"/>
        <item m="1" x="81"/>
        <item m="1" x="83"/>
        <item m="1" x="77"/>
        <item m="1" x="79"/>
        <item m="1" x="76"/>
        <item m="1" x="73"/>
        <item m="1" x="74"/>
        <item m="1" x="75"/>
        <item m="1" x="78"/>
        <item m="1" x="80"/>
        <item x="40"/>
        <item x="41"/>
        <item x="42"/>
        <item x="2"/>
        <item x="17"/>
        <item x="7"/>
        <item x="5"/>
        <item x="1"/>
        <item x="36"/>
        <item t="default"/>
      </items>
    </pivotField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axis="axisRow" compact="0" outline="0" showAll="0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80"/>
    <field x="84"/>
    <field x="85"/>
    <field x="87"/>
    <field x="1"/>
    <field x="82"/>
    <field x="83"/>
  </rowFields>
  <rowItems count="235">
    <i>
      <x/>
      <x v="2"/>
      <x v="12"/>
      <x v="6"/>
      <x v="36"/>
      <x v="1"/>
      <x/>
    </i>
    <i r="3">
      <x v="7"/>
      <x v="53"/>
      <x v="1"/>
      <x/>
    </i>
    <i r="3">
      <x v="8"/>
      <x v="71"/>
      <x v="1"/>
      <x/>
    </i>
    <i r="3">
      <x v="9"/>
      <x v="81"/>
      <x v="1"/>
      <x/>
    </i>
    <i r="3">
      <x v="10"/>
      <x v="99"/>
      <x v="1"/>
      <x/>
    </i>
    <i t="default" r="2">
      <x v="12"/>
    </i>
    <i r="2">
      <x v="27"/>
      <x v="6"/>
      <x v="40"/>
      <x v="1"/>
      <x/>
    </i>
    <i r="4">
      <x v="41"/>
      <x v="1"/>
      <x/>
    </i>
    <i r="4">
      <x v="46"/>
      <x v="1"/>
      <x/>
    </i>
    <i r="3">
      <x v="7"/>
      <x v="57"/>
      <x v="1"/>
      <x/>
    </i>
    <i r="4">
      <x v="58"/>
      <x v="1"/>
      <x/>
    </i>
    <i r="4">
      <x v="64"/>
      <x v="1"/>
      <x/>
    </i>
    <i r="3">
      <x v="8"/>
      <x v="75"/>
      <x v="1"/>
      <x/>
    </i>
    <i r="3">
      <x v="9"/>
      <x v="85"/>
      <x v="1"/>
      <x/>
    </i>
    <i r="4">
      <x v="86"/>
      <x v="1"/>
      <x/>
    </i>
    <i r="4">
      <x v="91"/>
      <x v="1"/>
      <x/>
    </i>
    <i r="3">
      <x v="10"/>
      <x v="103"/>
      <x v="1"/>
      <x/>
    </i>
    <i r="4">
      <x v="104"/>
      <x v="1"/>
      <x/>
    </i>
    <i r="4">
      <x v="110"/>
      <x v="1"/>
      <x/>
    </i>
    <i t="default" r="2">
      <x v="27"/>
    </i>
    <i t="default">
      <x/>
    </i>
    <i>
      <x v="1"/>
      <x v="2"/>
      <x v="13"/>
      <x v="13"/>
      <x v="129"/>
      <x v="1"/>
      <x/>
    </i>
    <i r="3">
      <x v="14"/>
      <x v="153"/>
      <x v="1"/>
      <x/>
    </i>
    <i r="3">
      <x v="15"/>
      <x v="177"/>
      <x v="1"/>
      <x/>
    </i>
    <i r="3">
      <x v="16"/>
      <x v="203"/>
      <x v="1"/>
      <x/>
    </i>
    <i r="3">
      <x v="17"/>
      <x v="227"/>
      <x v="1"/>
      <x/>
    </i>
    <i t="default" r="2">
      <x v="13"/>
    </i>
    <i r="2">
      <x v="14"/>
      <x v="13"/>
      <x v="130"/>
      <x v="1"/>
      <x/>
    </i>
    <i r="3">
      <x v="14"/>
      <x v="154"/>
      <x v="1"/>
      <x/>
    </i>
    <i r="3">
      <x v="15"/>
      <x v="178"/>
      <x v="1"/>
      <x/>
    </i>
    <i r="3">
      <x v="16"/>
      <x v="204"/>
      <x v="1"/>
      <x/>
    </i>
    <i r="3">
      <x v="17"/>
      <x v="228"/>
      <x v="1"/>
      <x/>
    </i>
    <i t="default" r="2">
      <x v="14"/>
    </i>
    <i r="2">
      <x v="15"/>
      <x v="13"/>
      <x v="131"/>
      <x v="1"/>
      <x/>
    </i>
    <i r="3">
      <x v="14"/>
      <x v="155"/>
      <x v="1"/>
      <x/>
    </i>
    <i r="3">
      <x v="15"/>
      <x v="179"/>
      <x v="1"/>
      <x/>
    </i>
    <i r="3">
      <x v="16"/>
      <x v="205"/>
      <x v="1"/>
      <x/>
    </i>
    <i r="3">
      <x v="17"/>
      <x v="229"/>
      <x v="1"/>
      <x/>
    </i>
    <i t="default" r="2">
      <x v="15"/>
    </i>
    <i r="2">
      <x v="18"/>
      <x v="13"/>
      <x v="128"/>
      <x v="1"/>
      <x/>
    </i>
    <i r="3">
      <x v="14"/>
      <x v="152"/>
      <x v="1"/>
      <x/>
    </i>
    <i r="3">
      <x v="15"/>
      <x v="176"/>
      <x v="1"/>
      <x/>
    </i>
    <i r="3">
      <x v="16"/>
      <x v="202"/>
      <x v="1"/>
      <x/>
    </i>
    <i r="3">
      <x v="17"/>
      <x v="226"/>
      <x v="1"/>
      <x/>
    </i>
    <i t="default" r="2">
      <x v="18"/>
    </i>
    <i r="1">
      <x v="3"/>
      <x v="3"/>
      <x v="13"/>
      <x v="119"/>
      <x v="1"/>
      <x/>
    </i>
    <i r="3">
      <x v="14"/>
      <x v="143"/>
      <x v="1"/>
      <x/>
    </i>
    <i r="3">
      <x v="15"/>
      <x v="167"/>
      <x v="1"/>
      <x/>
    </i>
    <i r="3">
      <x v="16"/>
      <x v="193"/>
      <x v="1"/>
      <x/>
    </i>
    <i r="3">
      <x v="17"/>
      <x v="217"/>
      <x v="1"/>
      <x/>
    </i>
    <i t="default" r="2">
      <x v="3"/>
    </i>
    <i r="2">
      <x v="4"/>
      <x v="13"/>
      <x v="120"/>
      <x v="1"/>
      <x/>
    </i>
    <i r="3">
      <x v="14"/>
      <x v="144"/>
      <x v="1"/>
      <x/>
    </i>
    <i r="3">
      <x v="15"/>
      <x v="168"/>
      <x v="1"/>
      <x/>
    </i>
    <i r="3">
      <x v="16"/>
      <x v="194"/>
      <x v="1"/>
      <x/>
    </i>
    <i r="3">
      <x v="17"/>
      <x v="218"/>
      <x v="1"/>
      <x/>
    </i>
    <i t="default" r="2">
      <x v="4"/>
    </i>
    <i r="2">
      <x v="5"/>
      <x v="13"/>
      <x v="121"/>
      <x v="1"/>
      <x/>
    </i>
    <i r="3">
      <x v="14"/>
      <x v="145"/>
      <x v="1"/>
      <x/>
    </i>
    <i r="3">
      <x v="15"/>
      <x v="169"/>
      <x v="1"/>
      <x/>
    </i>
    <i r="3">
      <x v="16"/>
      <x v="195"/>
      <x v="1"/>
      <x/>
    </i>
    <i r="3">
      <x v="17"/>
      <x v="219"/>
      <x v="1"/>
      <x/>
    </i>
    <i t="default" r="2">
      <x v="5"/>
    </i>
    <i r="2">
      <x v="6"/>
      <x v="13"/>
      <x v="122"/>
      <x v="1"/>
      <x/>
    </i>
    <i r="3">
      <x v="14"/>
      <x v="146"/>
      <x v="1"/>
      <x/>
    </i>
    <i r="3">
      <x v="15"/>
      <x v="170"/>
      <x v="1"/>
      <x/>
    </i>
    <i r="3">
      <x v="16"/>
      <x v="196"/>
      <x v="1"/>
      <x/>
    </i>
    <i r="3">
      <x v="17"/>
      <x v="220"/>
      <x v="1"/>
      <x/>
    </i>
    <i t="default" r="2">
      <x v="6"/>
    </i>
    <i r="2">
      <x v="7"/>
      <x v="13"/>
      <x v="123"/>
      <x v="1"/>
      <x/>
    </i>
    <i r="3">
      <x v="14"/>
      <x v="147"/>
      <x v="1"/>
      <x/>
    </i>
    <i r="3">
      <x v="15"/>
      <x v="171"/>
      <x v="1"/>
      <x/>
    </i>
    <i r="3">
      <x v="16"/>
      <x v="197"/>
      <x v="1"/>
      <x/>
    </i>
    <i r="3">
      <x v="17"/>
      <x v="221"/>
      <x v="1"/>
      <x/>
    </i>
    <i t="default" r="2">
      <x v="7"/>
    </i>
    <i r="2">
      <x v="8"/>
      <x v="13"/>
      <x v="124"/>
      <x v="1"/>
      <x/>
    </i>
    <i r="3">
      <x v="14"/>
      <x v="148"/>
      <x v="1"/>
      <x/>
    </i>
    <i r="3">
      <x v="15"/>
      <x v="172"/>
      <x v="1"/>
      <x/>
    </i>
    <i r="3">
      <x v="16"/>
      <x v="198"/>
      <x v="1"/>
      <x/>
    </i>
    <i r="3">
      <x v="17"/>
      <x v="222"/>
      <x v="1"/>
      <x/>
    </i>
    <i t="default" r="2">
      <x v="8"/>
    </i>
    <i r="2">
      <x v="9"/>
      <x v="13"/>
      <x v="125"/>
      <x v="1"/>
      <x/>
    </i>
    <i r="3">
      <x v="14"/>
      <x v="149"/>
      <x v="1"/>
      <x/>
    </i>
    <i r="3">
      <x v="15"/>
      <x v="173"/>
      <x v="1"/>
      <x/>
    </i>
    <i r="3">
      <x v="16"/>
      <x v="199"/>
      <x v="1"/>
      <x/>
    </i>
    <i r="3">
      <x v="17"/>
      <x v="223"/>
      <x v="1"/>
      <x/>
    </i>
    <i t="default" r="2">
      <x v="9"/>
    </i>
    <i r="1">
      <x v="22"/>
      <x v="46"/>
      <x v="13"/>
      <x v="117"/>
      <x v="1"/>
      <x/>
    </i>
    <i r="3">
      <x v="14"/>
      <x v="141"/>
      <x v="1"/>
      <x/>
    </i>
    <i r="3">
      <x v="15"/>
      <x v="165"/>
      <x v="1"/>
      <x/>
    </i>
    <i r="3">
      <x v="16"/>
      <x v="191"/>
      <x v="1"/>
      <x/>
    </i>
    <i r="3">
      <x v="17"/>
      <x v="215"/>
      <x v="1"/>
      <x/>
    </i>
    <i r="3">
      <x v="19"/>
      <x v="240"/>
      <x v="1"/>
      <x/>
    </i>
    <i t="default" r="2">
      <x v="46"/>
    </i>
    <i r="1">
      <x v="27"/>
      <x v="52"/>
      <x v="13"/>
      <x v="132"/>
      <x v="1"/>
      <x/>
    </i>
    <i r="3">
      <x v="14"/>
      <x v="156"/>
      <x v="1"/>
      <x/>
    </i>
    <i r="3">
      <x v="15"/>
      <x v="181"/>
      <x v="1"/>
      <x/>
    </i>
    <i r="3">
      <x v="16"/>
      <x v="206"/>
      <x v="1"/>
      <x/>
    </i>
    <i r="3">
      <x v="17"/>
      <x v="230"/>
      <x v="1"/>
      <x/>
    </i>
    <i t="default" r="2">
      <x v="52"/>
    </i>
    <i r="2">
      <x v="55"/>
      <x v="13"/>
      <x v="133"/>
      <x v="1"/>
      <x/>
    </i>
    <i r="3">
      <x v="14"/>
      <x v="157"/>
      <x v="1"/>
      <x/>
    </i>
    <i r="3">
      <x v="15"/>
      <x v="182"/>
      <x v="1"/>
      <x/>
    </i>
    <i r="3">
      <x v="16"/>
      <x v="207"/>
      <x v="1"/>
      <x/>
    </i>
    <i r="3">
      <x v="17"/>
      <x v="231"/>
      <x v="1"/>
      <x/>
    </i>
    <i t="default" r="2">
      <x v="55"/>
    </i>
    <i r="2">
      <x v="56"/>
      <x v="13"/>
      <x v="134"/>
      <x v="1"/>
      <x/>
    </i>
    <i r="3">
      <x v="14"/>
      <x v="158"/>
      <x v="1"/>
      <x/>
    </i>
    <i r="3">
      <x v="15"/>
      <x v="183"/>
      <x v="1"/>
      <x/>
    </i>
    <i r="3">
      <x v="16"/>
      <x v="208"/>
      <x v="1"/>
      <x/>
    </i>
    <i r="3">
      <x v="17"/>
      <x v="232"/>
      <x v="1"/>
      <x/>
    </i>
    <i t="default" r="2">
      <x v="56"/>
    </i>
    <i r="2">
      <x v="57"/>
      <x v="13"/>
      <x v="135"/>
      <x v="1"/>
      <x/>
    </i>
    <i r="3">
      <x v="14"/>
      <x v="159"/>
      <x v="1"/>
      <x/>
    </i>
    <i r="3">
      <x v="15"/>
      <x v="184"/>
      <x v="1"/>
      <x/>
    </i>
    <i r="3">
      <x v="16"/>
      <x v="209"/>
      <x v="1"/>
      <x/>
    </i>
    <i r="3">
      <x v="17"/>
      <x v="233"/>
      <x v="1"/>
      <x/>
    </i>
    <i t="default" r="2">
      <x v="57"/>
    </i>
    <i r="2">
      <x v="58"/>
      <x v="13"/>
      <x v="136"/>
      <x v="1"/>
      <x/>
    </i>
    <i r="3">
      <x v="14"/>
      <x v="160"/>
      <x v="1"/>
      <x/>
    </i>
    <i r="3">
      <x v="15"/>
      <x v="185"/>
      <x v="1"/>
      <x/>
    </i>
    <i r="3">
      <x v="16"/>
      <x v="210"/>
      <x v="1"/>
      <x/>
    </i>
    <i r="3">
      <x v="17"/>
      <x v="234"/>
      <x v="1"/>
      <x/>
    </i>
    <i t="default" r="2">
      <x v="58"/>
    </i>
    <i r="2">
      <x v="59"/>
      <x v="13"/>
      <x v="137"/>
      <x v="1"/>
      <x/>
    </i>
    <i r="3">
      <x v="14"/>
      <x v="161"/>
      <x v="1"/>
      <x/>
    </i>
    <i r="3">
      <x v="15"/>
      <x v="186"/>
      <x v="1"/>
      <x/>
    </i>
    <i r="3">
      <x v="16"/>
      <x v="211"/>
      <x v="1"/>
      <x/>
    </i>
    <i r="3">
      <x v="17"/>
      <x v="235"/>
      <x v="1"/>
      <x/>
    </i>
    <i t="default" r="2">
      <x v="59"/>
    </i>
    <i r="2">
      <x v="85"/>
      <x v="13"/>
      <x v="138"/>
      <x v="1"/>
      <x/>
    </i>
    <i r="3">
      <x v="14"/>
      <x v="162"/>
      <x v="1"/>
      <x/>
    </i>
    <i r="3">
      <x v="15"/>
      <x v="187"/>
      <x v="1"/>
      <x/>
    </i>
    <i r="3">
      <x v="16"/>
      <x v="212"/>
      <x v="1"/>
      <x/>
    </i>
    <i r="3">
      <x v="17"/>
      <x v="236"/>
      <x v="1"/>
      <x/>
    </i>
    <i t="default" r="2">
      <x v="85"/>
    </i>
    <i r="1">
      <x v="29"/>
      <x v="62"/>
      <x v="13"/>
      <x v="140"/>
      <x v="1"/>
      <x/>
    </i>
    <i r="3">
      <x v="15"/>
      <x v="190"/>
      <x v="1"/>
      <x/>
    </i>
    <i r="3">
      <x v="16"/>
      <x v="214"/>
      <x v="1"/>
      <x/>
    </i>
    <i r="3">
      <x v="19"/>
      <x v="242"/>
      <x v="1"/>
      <x/>
    </i>
    <i t="default" r="2">
      <x v="62"/>
    </i>
    <i r="1">
      <x v="54"/>
      <x v="28"/>
      <x v="13"/>
      <x v="139"/>
      <x v="1"/>
      <x/>
    </i>
    <i r="3">
      <x v="15"/>
      <x v="189"/>
      <x v="1"/>
      <x/>
    </i>
    <i r="3">
      <x v="16"/>
      <x v="213"/>
      <x v="1"/>
      <x/>
    </i>
    <i r="3">
      <x v="19"/>
      <x v="241"/>
      <x v="1"/>
      <x/>
    </i>
    <i t="default" r="2">
      <x v="28"/>
    </i>
    <i t="default">
      <x v="1"/>
    </i>
    <i>
      <x v="2"/>
      <x v="45"/>
      <x v="77"/>
      <x v="20"/>
      <x v="244"/>
      <x v="1"/>
      <x/>
    </i>
    <i r="3">
      <x v="21"/>
      <x v="245"/>
      <x v="1"/>
      <x/>
    </i>
    <i r="3">
      <x v="22"/>
      <x v="246"/>
      <x v="1"/>
      <x/>
    </i>
    <i r="3">
      <x v="23"/>
      <x v="247"/>
      <x v="1"/>
      <x/>
    </i>
    <i r="3">
      <x v="24"/>
      <x v="248"/>
      <x v="1"/>
      <x/>
    </i>
    <i r="3">
      <x v="25"/>
      <x v="249"/>
      <x v="1"/>
      <x/>
    </i>
    <i r="3">
      <x v="26"/>
      <x v="250"/>
      <x v="1"/>
      <x/>
    </i>
    <i r="4">
      <x v="251"/>
      <x v="1"/>
      <x/>
    </i>
    <i r="3">
      <x v="27"/>
      <x v="252"/>
      <x v="1"/>
      <x/>
    </i>
    <i r="3">
      <x v="28"/>
      <x v="253"/>
      <x v="1"/>
      <x/>
    </i>
    <i r="3">
      <x v="29"/>
      <x v="254"/>
      <x v="1"/>
      <x/>
    </i>
    <i t="default" r="2">
      <x v="77"/>
    </i>
    <i t="default">
      <x v="2"/>
    </i>
    <i>
      <x v="3"/>
      <x v="46"/>
      <x v="78"/>
      <x v="31"/>
      <x v="257"/>
      <x v="1"/>
      <x/>
    </i>
    <i r="3">
      <x v="32"/>
      <x v="258"/>
      <x v="1"/>
      <x/>
    </i>
    <i r="3">
      <x v="33"/>
      <x v="259"/>
      <x v="1"/>
      <x/>
    </i>
    <i r="3">
      <x v="34"/>
      <x v="260"/>
      <x v="1"/>
      <x/>
    </i>
    <i r="3">
      <x v="35"/>
      <x v="261"/>
      <x v="1"/>
      <x/>
    </i>
    <i r="3">
      <x v="36"/>
      <x v="262"/>
      <x v="1"/>
      <x/>
    </i>
    <i r="3">
      <x v="37"/>
      <x v="263"/>
      <x v="1"/>
      <x/>
    </i>
    <i r="3">
      <x v="38"/>
      <x v="264"/>
      <x v="1"/>
      <x/>
    </i>
    <i r="3">
      <x v="39"/>
      <x v="265"/>
      <x v="1"/>
      <x/>
    </i>
    <i r="4">
      <x v="266"/>
      <x v="1"/>
      <x/>
    </i>
    <i r="3">
      <x v="40"/>
      <x v="267"/>
      <x v="1"/>
      <x/>
    </i>
    <i r="4">
      <x v="268"/>
      <x v="1"/>
      <x/>
    </i>
    <i r="4">
      <x v="269"/>
      <x v="1"/>
      <x/>
    </i>
    <i r="3">
      <x v="41"/>
      <x v="273"/>
      <x v="1"/>
      <x/>
    </i>
    <i r="4">
      <x v="274"/>
      <x v="1"/>
      <x/>
    </i>
    <i t="default" r="2">
      <x v="78"/>
    </i>
    <i t="default">
      <x v="3"/>
    </i>
    <i>
      <x v="4"/>
      <x v="47"/>
      <x v="79"/>
      <x v="44"/>
      <x v="277"/>
      <x v="1"/>
      <x/>
    </i>
    <i r="3">
      <x v="46"/>
      <x v="283"/>
      <x v="1"/>
      <x v="6"/>
    </i>
    <i r="4">
      <x v="284"/>
      <x v="1"/>
      <x v="6"/>
    </i>
    <i r="4">
      <x v="286"/>
      <x v="1"/>
      <x/>
    </i>
    <i r="4">
      <x v="287"/>
      <x v="1"/>
      <x/>
    </i>
    <i r="3">
      <x v="51"/>
      <x v="296"/>
      <x v="1"/>
      <x/>
    </i>
    <i t="default" r="2">
      <x v="79"/>
    </i>
    <i t="default">
      <x v="4"/>
    </i>
    <i>
      <x v="5"/>
      <x v="49"/>
      <x v="81"/>
      <x v="7"/>
      <x v="60"/>
      <x v="1"/>
      <x/>
    </i>
    <i r="3">
      <x v="10"/>
      <x v="106"/>
      <x v="1"/>
      <x/>
    </i>
    <i r="3">
      <x v="14"/>
      <x v="163"/>
      <x v="1"/>
      <x/>
    </i>
    <i r="3">
      <x v="17"/>
      <x v="224"/>
      <x v="1"/>
      <x/>
    </i>
    <i r="4">
      <x v="237"/>
      <x v="1"/>
      <x/>
    </i>
    <i r="3">
      <x v="45"/>
      <x v="278"/>
      <x v="1"/>
      <x/>
    </i>
    <i r="4">
      <x v="279"/>
      <x v="1"/>
      <x/>
    </i>
    <i r="4">
      <x v="281"/>
      <x v="1"/>
      <x/>
    </i>
    <i r="3">
      <x v="47"/>
      <x v="289"/>
      <x v="1"/>
      <x/>
    </i>
    <i r="3">
      <x v="48"/>
      <x v="290"/>
      <x v="1"/>
      <x/>
    </i>
    <i r="4">
      <x v="291"/>
      <x v="1"/>
      <x/>
    </i>
    <i r="3">
      <x v="49"/>
      <x v="293"/>
      <x v="1"/>
      <x/>
    </i>
    <i r="3">
      <x v="50"/>
      <x v="294"/>
      <x v="1"/>
      <x/>
    </i>
    <i r="3">
      <x v="51"/>
      <x v="295"/>
      <x v="1"/>
      <x/>
    </i>
    <i r="3">
      <x v="52"/>
      <x v="297"/>
      <x v="1"/>
      <x/>
    </i>
    <i t="default" r="2">
      <x v="81"/>
    </i>
    <i t="default">
      <x v="5"/>
    </i>
    <i>
      <x v="7"/>
      <x v="51"/>
      <x v="83"/>
      <x v="4"/>
      <x v="25"/>
      <x v="2"/>
      <x v="1"/>
    </i>
    <i r="4">
      <x v="26"/>
      <x v="2"/>
      <x v="1"/>
    </i>
    <i t="default" r="2">
      <x v="83"/>
    </i>
    <i t="default">
      <x v="7"/>
    </i>
    <i>
      <x v="8"/>
      <x v="50"/>
      <x v="82"/>
      <x v="5"/>
      <x v="29"/>
      <x v="1"/>
      <x v="7"/>
    </i>
    <i r="3">
      <x v="12"/>
      <x v="113"/>
      <x v="1"/>
      <x v="7"/>
    </i>
    <i r="4">
      <x v="115"/>
      <x v="1"/>
      <x v="7"/>
    </i>
    <i r="4">
      <x v="116"/>
      <x v="1"/>
      <x v="7"/>
    </i>
    <i r="3">
      <x v="20"/>
      <x v="243"/>
      <x v="1"/>
      <x v="7"/>
    </i>
    <i r="3">
      <x v="30"/>
      <x v="256"/>
      <x v="1"/>
      <x v="7"/>
    </i>
    <i r="3">
      <x v="43"/>
      <x v="276"/>
      <x v="1"/>
      <x v="7"/>
    </i>
    <i t="default" r="2">
      <x v="82"/>
    </i>
    <i t="default">
      <x v="8"/>
    </i>
    <i>
      <x v="9"/>
      <x v="44"/>
      <x v="2"/>
      <x v="4"/>
      <x v="24"/>
      <x v="1"/>
      <x v="5"/>
    </i>
    <i r="3">
      <x v="11"/>
      <x v="111"/>
      <x v="1"/>
      <x v="5"/>
    </i>
    <i r="3">
      <x v="18"/>
      <x v="238"/>
      <x v="1"/>
      <x v="5"/>
    </i>
    <i r="3">
      <x v="29"/>
      <x v="255"/>
      <x v="1"/>
      <x v="5"/>
    </i>
    <i r="3">
      <x v="42"/>
      <x v="275"/>
      <x v="1"/>
      <x v="5"/>
    </i>
    <i r="3">
      <x v="53"/>
      <x v="298"/>
      <x v="1"/>
      <x v="5"/>
    </i>
    <i t="default" r="2">
      <x v="2"/>
    </i>
    <i t="default">
      <x v="9"/>
    </i>
    <i>
      <x v="10"/>
      <x v="48"/>
      <x v="80"/>
      <x v="2"/>
      <x v="10"/>
      <x v="3"/>
      <x v="2"/>
    </i>
    <i r="4">
      <x v="11"/>
      <x v="3"/>
      <x v="4"/>
    </i>
    <i r="4">
      <x v="12"/>
      <x v="3"/>
      <x v="4"/>
    </i>
    <i t="default" r="2">
      <x v="80"/>
    </i>
    <i t="default">
      <x v="10"/>
    </i>
    <i>
      <x v="11"/>
      <x v="26"/>
      <x v="50"/>
      <x/>
      <x/>
      <x/>
      <x v="8"/>
    </i>
    <i t="default" r="2">
      <x v="50"/>
    </i>
    <i t="default">
      <x v="11"/>
    </i>
    <i>
      <x v="12"/>
      <x v="52"/>
      <x v="84"/>
      <x v="1"/>
      <x v="1"/>
      <x v="1"/>
      <x/>
    </i>
    <i t="default" r="2">
      <x v="84"/>
    </i>
    <i t="default"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86" hier="-1"/>
    <pageField fld="81" hier="-1"/>
  </pageFields>
  <dataFields count="3">
    <dataField name="Sum of 2023 Accrual" fld="74" baseField="0" baseItem="0"/>
    <dataField name="Sum of 2024 Accrual" fld="75" baseField="0" baseItem="0"/>
    <dataField name="Sum of 2025 Accrual" fld="76" baseField="0" baseItem="0"/>
  </dataFields>
  <formats count="495">
    <format dxfId="1005">
      <pivotArea outline="0" collapsedLevelsAreSubtotals="1" fieldPosition="0"/>
    </format>
    <format dxfId="1004">
      <pivotArea dataOnly="0" labelOnly="1" outline="0" fieldPosition="0">
        <references count="1">
          <reference field="84" count="0"/>
        </references>
      </pivotArea>
    </format>
    <format dxfId="1003">
      <pivotArea dataOnly="0" outline="0" fieldPosition="0">
        <references count="1">
          <reference field="84" count="0" defaultSubtotal="1"/>
        </references>
      </pivotArea>
    </format>
    <format dxfId="1002">
      <pivotArea dataOnly="0" outline="0" fieldPosition="0">
        <references count="1">
          <reference field="80" count="0" defaultSubtotal="1"/>
        </references>
      </pivotArea>
    </format>
    <format dxfId="1001">
      <pivotArea dataOnly="0" labelOnly="1" outline="0" fieldPosition="0">
        <references count="1">
          <reference field="87" count="0"/>
        </references>
      </pivotArea>
    </format>
    <format dxfId="1000">
      <pivotArea dataOnly="0" outline="0" fieldPosition="0">
        <references count="1">
          <reference field="84" count="0" defaultSubtotal="1"/>
        </references>
      </pivotArea>
    </format>
    <format dxfId="999">
      <pivotArea dataOnly="0" labelOnly="1" outline="0" fieldPosition="0">
        <references count="1">
          <reference field="82" count="0"/>
        </references>
      </pivotArea>
    </format>
    <format dxfId="998">
      <pivotArea dataOnly="0" labelOnly="1" outline="0" fieldPosition="0">
        <references count="1">
          <reference field="82" count="0"/>
        </references>
      </pivotArea>
    </format>
    <format dxfId="997">
      <pivotArea dataOnly="0" labelOnly="1" outline="0" fieldPosition="0">
        <references count="1">
          <reference field="83" count="0"/>
        </references>
      </pivotArea>
    </format>
    <format dxfId="996">
      <pivotArea dataOnly="0" labelOnly="1" outline="0" fieldPosition="0">
        <references count="1">
          <reference field="83" count="0"/>
        </references>
      </pivotArea>
    </format>
    <format dxfId="995">
      <pivotArea dataOnly="0" labelOnly="1" outline="0" fieldPosition="0">
        <references count="1">
          <reference field="83" count="0"/>
        </references>
      </pivotArea>
    </format>
    <format dxfId="994">
      <pivotArea dataOnly="0" labelOnly="1" outline="0" fieldPosition="0">
        <references count="1">
          <reference field="82" count="0"/>
        </references>
      </pivotArea>
    </format>
    <format dxfId="993">
      <pivotArea dataOnly="0" outline="0" fieldPosition="0">
        <references count="1">
          <reference field="80" count="1" defaultSubtotal="1">
            <x v="12"/>
          </reference>
        </references>
      </pivotArea>
    </format>
    <format dxfId="992">
      <pivotArea dataOnly="0" outline="0" fieldPosition="0">
        <references count="1">
          <reference field="85" count="0" defaultSubtotal="1"/>
        </references>
      </pivotArea>
    </format>
    <format dxfId="991">
      <pivotArea type="all" dataOnly="0" outline="0" fieldPosition="0"/>
    </format>
    <format dxfId="990">
      <pivotArea outline="0" collapsedLevelsAreSubtotals="1" fieldPosition="0"/>
    </format>
    <format dxfId="989">
      <pivotArea type="origin" dataOnly="0" labelOnly="1" outline="0" fieldPosition="0"/>
    </format>
    <format dxfId="988">
      <pivotArea field="-2" type="button" dataOnly="0" labelOnly="1" outline="0" axis="axisCol" fieldPosition="0"/>
    </format>
    <format dxfId="987">
      <pivotArea type="topRight" dataOnly="0" labelOnly="1" outline="0" fieldPosition="0"/>
    </format>
    <format dxfId="986">
      <pivotArea field="80" type="button" dataOnly="0" labelOnly="1" outline="0" axis="axisRow" fieldPosition="0"/>
    </format>
    <format dxfId="985">
      <pivotArea field="84" type="button" dataOnly="0" labelOnly="1" outline="0" axis="axisRow" fieldPosition="1"/>
    </format>
    <format dxfId="984">
      <pivotArea field="85" type="button" dataOnly="0" labelOnly="1" outline="0" axis="axisRow" fieldPosition="2"/>
    </format>
    <format dxfId="983">
      <pivotArea field="87" type="button" dataOnly="0" labelOnly="1" outline="0" axis="axisRow" fieldPosition="3"/>
    </format>
    <format dxfId="982">
      <pivotArea field="1" type="button" dataOnly="0" labelOnly="1" outline="0" axis="axisRow" fieldPosition="4"/>
    </format>
    <format dxfId="981">
      <pivotArea field="82" type="button" dataOnly="0" labelOnly="1" outline="0" axis="axisRow" fieldPosition="5"/>
    </format>
    <format dxfId="980">
      <pivotArea field="83" type="button" dataOnly="0" labelOnly="1" outline="0" axis="axisRow" fieldPosition="6"/>
    </format>
    <format dxfId="979">
      <pivotArea dataOnly="0" labelOnly="1" outline="0" fieldPosition="0">
        <references count="1">
          <reference field="80" count="12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</reference>
        </references>
      </pivotArea>
    </format>
    <format dxfId="978">
      <pivotArea dataOnly="0" labelOnly="1" outline="0" fieldPosition="0">
        <references count="1">
          <reference field="80" count="12" defaultSubtotal="1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</reference>
        </references>
      </pivotArea>
    </format>
    <format dxfId="977">
      <pivotArea dataOnly="0" labelOnly="1" grandRow="1" outline="0" fieldPosition="0"/>
    </format>
    <format dxfId="976">
      <pivotArea dataOnly="0" labelOnly="1" outline="0" fieldPosition="0">
        <references count="2">
          <reference field="80" count="1" selected="0">
            <x v="0"/>
          </reference>
          <reference field="84" count="1">
            <x v="2"/>
          </reference>
        </references>
      </pivotArea>
    </format>
    <format dxfId="975">
      <pivotArea dataOnly="0" labelOnly="1" outline="0" fieldPosition="0">
        <references count="2">
          <reference field="80" count="1" selected="0">
            <x v="1"/>
          </reference>
          <reference field="84" count="6">
            <x v="2"/>
            <x v="3"/>
            <x v="22"/>
            <x v="27"/>
            <x v="29"/>
            <x v="54"/>
          </reference>
        </references>
      </pivotArea>
    </format>
    <format dxfId="974">
      <pivotArea dataOnly="0" labelOnly="1" outline="0" fieldPosition="0">
        <references count="2">
          <reference field="80" count="1" selected="0">
            <x v="2"/>
          </reference>
          <reference field="84" count="1">
            <x v="45"/>
          </reference>
        </references>
      </pivotArea>
    </format>
    <format dxfId="973">
      <pivotArea dataOnly="0" labelOnly="1" outline="0" fieldPosition="0">
        <references count="2">
          <reference field="80" count="1" selected="0">
            <x v="3"/>
          </reference>
          <reference field="84" count="1">
            <x v="46"/>
          </reference>
        </references>
      </pivotArea>
    </format>
    <format dxfId="972">
      <pivotArea dataOnly="0" labelOnly="1" outline="0" fieldPosition="0">
        <references count="2">
          <reference field="80" count="1" selected="0">
            <x v="4"/>
          </reference>
          <reference field="84" count="1">
            <x v="47"/>
          </reference>
        </references>
      </pivotArea>
    </format>
    <format dxfId="971">
      <pivotArea dataOnly="0" labelOnly="1" outline="0" fieldPosition="0">
        <references count="2">
          <reference field="80" count="1" selected="0">
            <x v="5"/>
          </reference>
          <reference field="84" count="1">
            <x v="49"/>
          </reference>
        </references>
      </pivotArea>
    </format>
    <format dxfId="970">
      <pivotArea dataOnly="0" labelOnly="1" outline="0" fieldPosition="0">
        <references count="2">
          <reference field="80" count="1" selected="0">
            <x v="7"/>
          </reference>
          <reference field="84" count="1">
            <x v="51"/>
          </reference>
        </references>
      </pivotArea>
    </format>
    <format dxfId="969">
      <pivotArea dataOnly="0" labelOnly="1" outline="0" fieldPosition="0">
        <references count="2">
          <reference field="80" count="1" selected="0">
            <x v="8"/>
          </reference>
          <reference field="84" count="1">
            <x v="50"/>
          </reference>
        </references>
      </pivotArea>
    </format>
    <format dxfId="968">
      <pivotArea dataOnly="0" labelOnly="1" outline="0" fieldPosition="0">
        <references count="2">
          <reference field="80" count="1" selected="0">
            <x v="9"/>
          </reference>
          <reference field="84" count="1">
            <x v="44"/>
          </reference>
        </references>
      </pivotArea>
    </format>
    <format dxfId="967">
      <pivotArea dataOnly="0" labelOnly="1" outline="0" fieldPosition="0">
        <references count="2">
          <reference field="80" count="1" selected="0">
            <x v="10"/>
          </reference>
          <reference field="84" count="1">
            <x v="48"/>
          </reference>
        </references>
      </pivotArea>
    </format>
    <format dxfId="966">
      <pivotArea dataOnly="0" labelOnly="1" outline="0" fieldPosition="0">
        <references count="2">
          <reference field="80" count="1" selected="0">
            <x v="11"/>
          </reference>
          <reference field="84" count="1">
            <x v="26"/>
          </reference>
        </references>
      </pivotArea>
    </format>
    <format dxfId="965">
      <pivotArea dataOnly="0" labelOnly="1" outline="0" fieldPosition="0">
        <references count="2">
          <reference field="80" count="1" selected="0">
            <x v="12"/>
          </reference>
          <reference field="84" count="1">
            <x v="52"/>
          </reference>
        </references>
      </pivotArea>
    </format>
    <format dxfId="964">
      <pivotArea dataOnly="0" labelOnly="1" outline="0" fieldPosition="0">
        <references count="3">
          <reference field="80" count="1" selected="0">
            <x v="0"/>
          </reference>
          <reference field="84" count="1" selected="0">
            <x v="2"/>
          </reference>
          <reference field="85" count="2">
            <x v="12"/>
            <x v="27"/>
          </reference>
        </references>
      </pivotArea>
    </format>
    <format dxfId="963">
      <pivotArea dataOnly="0" labelOnly="1" outline="0" fieldPosition="0">
        <references count="3">
          <reference field="80" count="1" selected="0">
            <x v="0"/>
          </reference>
          <reference field="84" count="1" selected="0">
            <x v="2"/>
          </reference>
          <reference field="85" count="2" defaultSubtotal="1">
            <x v="12"/>
            <x v="27"/>
          </reference>
        </references>
      </pivotArea>
    </format>
    <format dxfId="962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"/>
          </reference>
          <reference field="85" count="4">
            <x v="13"/>
            <x v="14"/>
            <x v="15"/>
            <x v="18"/>
          </reference>
        </references>
      </pivotArea>
    </format>
    <format dxfId="961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"/>
          </reference>
          <reference field="85" count="4" defaultSubtotal="1">
            <x v="13"/>
            <x v="14"/>
            <x v="15"/>
            <x v="18"/>
          </reference>
        </references>
      </pivotArea>
    </format>
    <format dxfId="960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3"/>
          </reference>
          <reference field="85" count="7">
            <x v="3"/>
            <x v="4"/>
            <x v="5"/>
            <x v="6"/>
            <x v="7"/>
            <x v="8"/>
            <x v="9"/>
          </reference>
        </references>
      </pivotArea>
    </format>
    <format dxfId="959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3"/>
          </reference>
          <reference field="85" count="7" defaultSubtotal="1">
            <x v="3"/>
            <x v="4"/>
            <x v="5"/>
            <x v="6"/>
            <x v="7"/>
            <x v="8"/>
            <x v="9"/>
          </reference>
        </references>
      </pivotArea>
    </format>
    <format dxfId="958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2"/>
          </reference>
          <reference field="85" count="1">
            <x v="46"/>
          </reference>
        </references>
      </pivotArea>
    </format>
    <format dxfId="957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2"/>
          </reference>
          <reference field="85" count="1" defaultSubtotal="1">
            <x v="46"/>
          </reference>
        </references>
      </pivotArea>
    </format>
    <format dxfId="956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7"/>
          </reference>
          <reference field="85" count="7">
            <x v="52"/>
            <x v="55"/>
            <x v="56"/>
            <x v="57"/>
            <x v="58"/>
            <x v="59"/>
            <x v="85"/>
          </reference>
        </references>
      </pivotArea>
    </format>
    <format dxfId="955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7"/>
          </reference>
          <reference field="85" count="7" defaultSubtotal="1">
            <x v="52"/>
            <x v="55"/>
            <x v="56"/>
            <x v="57"/>
            <x v="58"/>
            <x v="59"/>
            <x v="85"/>
          </reference>
        </references>
      </pivotArea>
    </format>
    <format dxfId="954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9"/>
          </reference>
          <reference field="85" count="1">
            <x v="62"/>
          </reference>
        </references>
      </pivotArea>
    </format>
    <format dxfId="953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9"/>
          </reference>
          <reference field="85" count="1" defaultSubtotal="1">
            <x v="62"/>
          </reference>
        </references>
      </pivotArea>
    </format>
    <format dxfId="952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54"/>
          </reference>
          <reference field="85" count="1">
            <x v="28"/>
          </reference>
        </references>
      </pivotArea>
    </format>
    <format dxfId="951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54"/>
          </reference>
          <reference field="85" count="1" defaultSubtotal="1">
            <x v="28"/>
          </reference>
        </references>
      </pivotArea>
    </format>
    <format dxfId="950">
      <pivotArea dataOnly="0" labelOnly="1" outline="0" fieldPosition="0">
        <references count="3">
          <reference field="80" count="1" selected="0">
            <x v="2"/>
          </reference>
          <reference field="84" count="1" selected="0">
            <x v="45"/>
          </reference>
          <reference field="85" count="1">
            <x v="77"/>
          </reference>
        </references>
      </pivotArea>
    </format>
    <format dxfId="949">
      <pivotArea dataOnly="0" labelOnly="1" outline="0" fieldPosition="0">
        <references count="3">
          <reference field="80" count="1" selected="0">
            <x v="2"/>
          </reference>
          <reference field="84" count="1" selected="0">
            <x v="45"/>
          </reference>
          <reference field="85" count="1" defaultSubtotal="1">
            <x v="77"/>
          </reference>
        </references>
      </pivotArea>
    </format>
    <format dxfId="948">
      <pivotArea dataOnly="0" labelOnly="1" outline="0" fieldPosition="0">
        <references count="3">
          <reference field="80" count="1" selected="0">
            <x v="3"/>
          </reference>
          <reference field="84" count="1" selected="0">
            <x v="46"/>
          </reference>
          <reference field="85" count="1">
            <x v="78"/>
          </reference>
        </references>
      </pivotArea>
    </format>
    <format dxfId="947">
      <pivotArea dataOnly="0" labelOnly="1" outline="0" fieldPosition="0">
        <references count="3">
          <reference field="80" count="1" selected="0">
            <x v="3"/>
          </reference>
          <reference field="84" count="1" selected="0">
            <x v="46"/>
          </reference>
          <reference field="85" count="1" defaultSubtotal="1">
            <x v="78"/>
          </reference>
        </references>
      </pivotArea>
    </format>
    <format dxfId="946">
      <pivotArea dataOnly="0" labelOnly="1" outline="0" fieldPosition="0">
        <references count="3">
          <reference field="80" count="1" selected="0">
            <x v="4"/>
          </reference>
          <reference field="84" count="1" selected="0">
            <x v="47"/>
          </reference>
          <reference field="85" count="1">
            <x v="79"/>
          </reference>
        </references>
      </pivotArea>
    </format>
    <format dxfId="945">
      <pivotArea dataOnly="0" labelOnly="1" outline="0" fieldPosition="0">
        <references count="3">
          <reference field="80" count="1" selected="0">
            <x v="4"/>
          </reference>
          <reference field="84" count="1" selected="0">
            <x v="47"/>
          </reference>
          <reference field="85" count="1" defaultSubtotal="1">
            <x v="79"/>
          </reference>
        </references>
      </pivotArea>
    </format>
    <format dxfId="944">
      <pivotArea dataOnly="0" labelOnly="1" outline="0" fieldPosition="0">
        <references count="3">
          <reference field="80" count="1" selected="0">
            <x v="5"/>
          </reference>
          <reference field="84" count="1" selected="0">
            <x v="49"/>
          </reference>
          <reference field="85" count="1">
            <x v="81"/>
          </reference>
        </references>
      </pivotArea>
    </format>
    <format dxfId="943">
      <pivotArea dataOnly="0" labelOnly="1" outline="0" fieldPosition="0">
        <references count="3">
          <reference field="80" count="1" selected="0">
            <x v="5"/>
          </reference>
          <reference field="84" count="1" selected="0">
            <x v="49"/>
          </reference>
          <reference field="85" count="1" defaultSubtotal="1">
            <x v="81"/>
          </reference>
        </references>
      </pivotArea>
    </format>
    <format dxfId="942">
      <pivotArea dataOnly="0" labelOnly="1" outline="0" fieldPosition="0">
        <references count="3">
          <reference field="80" count="1" selected="0">
            <x v="7"/>
          </reference>
          <reference field="84" count="1" selected="0">
            <x v="51"/>
          </reference>
          <reference field="85" count="1">
            <x v="83"/>
          </reference>
        </references>
      </pivotArea>
    </format>
    <format dxfId="941">
      <pivotArea dataOnly="0" labelOnly="1" outline="0" fieldPosition="0">
        <references count="3">
          <reference field="80" count="1" selected="0">
            <x v="7"/>
          </reference>
          <reference field="84" count="1" selected="0">
            <x v="51"/>
          </reference>
          <reference field="85" count="1" defaultSubtotal="1">
            <x v="83"/>
          </reference>
        </references>
      </pivotArea>
    </format>
    <format dxfId="940">
      <pivotArea dataOnly="0" labelOnly="1" outline="0" fieldPosition="0">
        <references count="3">
          <reference field="80" count="1" selected="0">
            <x v="8"/>
          </reference>
          <reference field="84" count="1" selected="0">
            <x v="50"/>
          </reference>
          <reference field="85" count="1">
            <x v="82"/>
          </reference>
        </references>
      </pivotArea>
    </format>
    <format dxfId="939">
      <pivotArea dataOnly="0" labelOnly="1" outline="0" fieldPosition="0">
        <references count="3">
          <reference field="80" count="1" selected="0">
            <x v="8"/>
          </reference>
          <reference field="84" count="1" selected="0">
            <x v="50"/>
          </reference>
          <reference field="85" count="1" defaultSubtotal="1">
            <x v="82"/>
          </reference>
        </references>
      </pivotArea>
    </format>
    <format dxfId="938">
      <pivotArea dataOnly="0" labelOnly="1" outline="0" fieldPosition="0">
        <references count="3">
          <reference field="80" count="1" selected="0">
            <x v="9"/>
          </reference>
          <reference field="84" count="1" selected="0">
            <x v="44"/>
          </reference>
          <reference field="85" count="1">
            <x v="2"/>
          </reference>
        </references>
      </pivotArea>
    </format>
    <format dxfId="937">
      <pivotArea dataOnly="0" labelOnly="1" outline="0" fieldPosition="0">
        <references count="3">
          <reference field="80" count="1" selected="0">
            <x v="9"/>
          </reference>
          <reference field="84" count="1" selected="0">
            <x v="44"/>
          </reference>
          <reference field="85" count="1" defaultSubtotal="1">
            <x v="2"/>
          </reference>
        </references>
      </pivotArea>
    </format>
    <format dxfId="936">
      <pivotArea dataOnly="0" labelOnly="1" outline="0" fieldPosition="0">
        <references count="3">
          <reference field="80" count="1" selected="0">
            <x v="10"/>
          </reference>
          <reference field="84" count="1" selected="0">
            <x v="48"/>
          </reference>
          <reference field="85" count="1">
            <x v="80"/>
          </reference>
        </references>
      </pivotArea>
    </format>
    <format dxfId="935">
      <pivotArea dataOnly="0" labelOnly="1" outline="0" fieldPosition="0">
        <references count="3">
          <reference field="80" count="1" selected="0">
            <x v="10"/>
          </reference>
          <reference field="84" count="1" selected="0">
            <x v="48"/>
          </reference>
          <reference field="85" count="1" defaultSubtotal="1">
            <x v="80"/>
          </reference>
        </references>
      </pivotArea>
    </format>
    <format dxfId="934">
      <pivotArea dataOnly="0" labelOnly="1" outline="0" fieldPosition="0">
        <references count="3">
          <reference field="80" count="1" selected="0">
            <x v="11"/>
          </reference>
          <reference field="84" count="1" selected="0">
            <x v="26"/>
          </reference>
          <reference field="85" count="1">
            <x v="50"/>
          </reference>
        </references>
      </pivotArea>
    </format>
    <format dxfId="933">
      <pivotArea dataOnly="0" labelOnly="1" outline="0" fieldPosition="0">
        <references count="3">
          <reference field="80" count="1" selected="0">
            <x v="11"/>
          </reference>
          <reference field="84" count="1" selected="0">
            <x v="26"/>
          </reference>
          <reference field="85" count="1" defaultSubtotal="1">
            <x v="50"/>
          </reference>
        </references>
      </pivotArea>
    </format>
    <format dxfId="932">
      <pivotArea dataOnly="0" labelOnly="1" outline="0" fieldPosition="0">
        <references count="3">
          <reference field="80" count="1" selected="0">
            <x v="12"/>
          </reference>
          <reference field="84" count="1" selected="0">
            <x v="52"/>
          </reference>
          <reference field="85" count="1">
            <x v="84"/>
          </reference>
        </references>
      </pivotArea>
    </format>
    <format dxfId="931">
      <pivotArea dataOnly="0" labelOnly="1" outline="0" fieldPosition="0">
        <references count="3">
          <reference field="80" count="1" selected="0">
            <x v="12"/>
          </reference>
          <reference field="84" count="1" selected="0">
            <x v="52"/>
          </reference>
          <reference field="85" count="1" defaultSubtotal="1">
            <x v="84"/>
          </reference>
        </references>
      </pivotArea>
    </format>
    <format dxfId="930">
      <pivotArea dataOnly="0" labelOnly="1" outline="0" fieldPosition="0">
        <references count="4"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5">
            <x v="6"/>
            <x v="7"/>
            <x v="8"/>
            <x v="9"/>
            <x v="10"/>
          </reference>
        </references>
      </pivotArea>
    </format>
    <format dxfId="929">
      <pivotArea dataOnly="0" labelOnly="1" outline="0" fieldPosition="0">
        <references count="4"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5">
            <x v="6"/>
            <x v="7"/>
            <x v="8"/>
            <x v="9"/>
            <x v="10"/>
          </reference>
        </references>
      </pivotArea>
    </format>
    <format dxfId="928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7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6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5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4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3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2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1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20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9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8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7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6">
            <x v="13"/>
            <x v="14"/>
            <x v="15"/>
            <x v="16"/>
            <x v="17"/>
            <x v="19"/>
          </reference>
        </references>
      </pivotArea>
    </format>
    <format dxfId="916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5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4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3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2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1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10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909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4">
            <x v="13"/>
            <x v="15"/>
            <x v="16"/>
            <x v="19"/>
          </reference>
        </references>
      </pivotArea>
    </format>
    <format dxfId="908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4">
            <x v="13"/>
            <x v="15"/>
            <x v="16"/>
            <x v="19"/>
          </reference>
        </references>
      </pivotArea>
    </format>
    <format dxfId="907">
      <pivotArea dataOnly="0" labelOnly="1" outline="0" fieldPosition="0">
        <references count="4"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0"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906">
      <pivotArea dataOnly="0" labelOnly="1" outline="0" fieldPosition="0">
        <references count="4"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1">
            <x v="31"/>
            <x v="32"/>
            <x v="33"/>
            <x v="34"/>
            <x v="35"/>
            <x v="36"/>
            <x v="37"/>
            <x v="38"/>
            <x v="39"/>
            <x v="40"/>
            <x v="41"/>
          </reference>
        </references>
      </pivotArea>
    </format>
    <format dxfId="905">
      <pivotArea dataOnly="0" labelOnly="1" outline="0" fieldPosition="0">
        <references count="4">
          <reference field="80" count="1" selected="0">
            <x v="4"/>
          </reference>
          <reference field="84" count="1" selected="0">
            <x v="47"/>
          </reference>
          <reference field="85" count="1" selected="0">
            <x v="79"/>
          </reference>
          <reference field="87" count="3">
            <x v="44"/>
            <x v="46"/>
            <x v="51"/>
          </reference>
        </references>
      </pivotArea>
    </format>
    <format dxfId="904">
      <pivotArea dataOnly="0" labelOnly="1" outline="0" fieldPosition="0">
        <references count="4"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1">
            <x v="7"/>
            <x v="10"/>
            <x v="14"/>
            <x v="17"/>
            <x v="45"/>
            <x v="47"/>
            <x v="48"/>
            <x v="49"/>
            <x v="50"/>
            <x v="51"/>
            <x v="52"/>
          </reference>
        </references>
      </pivotArea>
    </format>
    <format dxfId="903">
      <pivotArea dataOnly="0" labelOnly="1" outline="0" fieldPosition="0">
        <references count="4">
          <reference field="80" count="1" selected="0">
            <x v="7"/>
          </reference>
          <reference field="84" count="1" selected="0">
            <x v="51"/>
          </reference>
          <reference field="85" count="1" selected="0">
            <x v="83"/>
          </reference>
          <reference field="87" count="1">
            <x v="4"/>
          </reference>
        </references>
      </pivotArea>
    </format>
    <format dxfId="902">
      <pivotArea dataOnly="0" labelOnly="1" outline="0" fieldPosition="0">
        <references count="4"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5">
            <x v="5"/>
            <x v="12"/>
            <x v="20"/>
            <x v="30"/>
            <x v="43"/>
          </reference>
        </references>
      </pivotArea>
    </format>
    <format dxfId="901">
      <pivotArea dataOnly="0" labelOnly="1" outline="0" fieldPosition="0">
        <references count="4"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6">
            <x v="4"/>
            <x v="11"/>
            <x v="18"/>
            <x v="29"/>
            <x v="42"/>
            <x v="53"/>
          </reference>
        </references>
      </pivotArea>
    </format>
    <format dxfId="900">
      <pivotArea dataOnly="0" labelOnly="1" outline="0" fieldPosition="0">
        <references count="4">
          <reference field="80" count="1" selected="0">
            <x v="10"/>
          </reference>
          <reference field="84" count="1" selected="0">
            <x v="48"/>
          </reference>
          <reference field="85" count="1" selected="0">
            <x v="80"/>
          </reference>
          <reference field="87" count="1">
            <x v="2"/>
          </reference>
        </references>
      </pivotArea>
    </format>
    <format dxfId="899">
      <pivotArea dataOnly="0" labelOnly="1" outline="0" fieldPosition="0">
        <references count="4">
          <reference field="80" count="1" selected="0">
            <x v="11"/>
          </reference>
          <reference field="84" count="1" selected="0">
            <x v="26"/>
          </reference>
          <reference field="85" count="1" selected="0">
            <x v="50"/>
          </reference>
          <reference field="87" count="1">
            <x v="0"/>
          </reference>
        </references>
      </pivotArea>
    </format>
    <format dxfId="898">
      <pivotArea dataOnly="0" labelOnly="1" outline="0" fieldPosition="0">
        <references count="4">
          <reference field="80" count="1" selected="0">
            <x v="12"/>
          </reference>
          <reference field="84" count="1" selected="0">
            <x v="52"/>
          </reference>
          <reference field="85" count="1" selected="0">
            <x v="84"/>
          </reference>
          <reference field="87" count="1">
            <x v="1"/>
          </reference>
        </references>
      </pivotArea>
    </format>
    <format dxfId="897">
      <pivotArea dataOnly="0" labelOnly="1" outline="0" fieldPosition="0">
        <references count="5">
          <reference field="1" count="1">
            <x v="36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6"/>
          </reference>
        </references>
      </pivotArea>
    </format>
    <format dxfId="896">
      <pivotArea dataOnly="0" labelOnly="1" outline="0" fieldPosition="0">
        <references count="5">
          <reference field="1" count="1">
            <x v="53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7"/>
          </reference>
        </references>
      </pivotArea>
    </format>
    <format dxfId="895">
      <pivotArea dataOnly="0" labelOnly="1" outline="0" fieldPosition="0">
        <references count="5">
          <reference field="1" count="1">
            <x v="71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8"/>
          </reference>
        </references>
      </pivotArea>
    </format>
    <format dxfId="894">
      <pivotArea dataOnly="0" labelOnly="1" outline="0" fieldPosition="0">
        <references count="5">
          <reference field="1" count="1">
            <x v="81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9"/>
          </reference>
        </references>
      </pivotArea>
    </format>
    <format dxfId="893">
      <pivotArea dataOnly="0" labelOnly="1" outline="0" fieldPosition="0">
        <references count="5">
          <reference field="1" count="1">
            <x v="99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10"/>
          </reference>
        </references>
      </pivotArea>
    </format>
    <format dxfId="892">
      <pivotArea dataOnly="0" labelOnly="1" outline="0" fieldPosition="0">
        <references count="5">
          <reference field="1" count="3">
            <x v="40"/>
            <x v="41"/>
            <x v="46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6"/>
          </reference>
        </references>
      </pivotArea>
    </format>
    <format dxfId="891">
      <pivotArea dataOnly="0" labelOnly="1" outline="0" fieldPosition="0">
        <references count="5">
          <reference field="1" count="3">
            <x v="57"/>
            <x v="58"/>
            <x v="64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7"/>
          </reference>
        </references>
      </pivotArea>
    </format>
    <format dxfId="890">
      <pivotArea dataOnly="0" labelOnly="1" outline="0" fieldPosition="0">
        <references count="5">
          <reference field="1" count="1">
            <x v="75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8"/>
          </reference>
        </references>
      </pivotArea>
    </format>
    <format dxfId="889">
      <pivotArea dataOnly="0" labelOnly="1" outline="0" fieldPosition="0">
        <references count="5">
          <reference field="1" count="3">
            <x v="85"/>
            <x v="86"/>
            <x v="91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9"/>
          </reference>
        </references>
      </pivotArea>
    </format>
    <format dxfId="888">
      <pivotArea dataOnly="0" labelOnly="1" outline="0" fieldPosition="0">
        <references count="5">
          <reference field="1" count="3">
            <x v="103"/>
            <x v="104"/>
            <x v="110"/>
          </reference>
          <reference field="80" count="1" selected="0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10"/>
          </reference>
        </references>
      </pivotArea>
    </format>
    <format dxfId="887">
      <pivotArea dataOnly="0" labelOnly="1" outline="0" fieldPosition="0">
        <references count="5">
          <reference field="1" count="1">
            <x v="129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3"/>
          </reference>
        </references>
      </pivotArea>
    </format>
    <format dxfId="886">
      <pivotArea dataOnly="0" labelOnly="1" outline="0" fieldPosition="0">
        <references count="5">
          <reference field="1" count="1">
            <x v="153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4"/>
          </reference>
        </references>
      </pivotArea>
    </format>
    <format dxfId="885">
      <pivotArea dataOnly="0" labelOnly="1" outline="0" fieldPosition="0">
        <references count="5">
          <reference field="1" count="1">
            <x v="177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5"/>
          </reference>
        </references>
      </pivotArea>
    </format>
    <format dxfId="884">
      <pivotArea dataOnly="0" labelOnly="1" outline="0" fieldPosition="0">
        <references count="5">
          <reference field="1" count="1">
            <x v="203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6"/>
          </reference>
        </references>
      </pivotArea>
    </format>
    <format dxfId="883">
      <pivotArea dataOnly="0" labelOnly="1" outline="0" fieldPosition="0">
        <references count="5">
          <reference field="1" count="1">
            <x v="227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7"/>
          </reference>
        </references>
      </pivotArea>
    </format>
    <format dxfId="882">
      <pivotArea dataOnly="0" labelOnly="1" outline="0" fieldPosition="0">
        <references count="5">
          <reference field="1" count="1">
            <x v="130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3"/>
          </reference>
        </references>
      </pivotArea>
    </format>
    <format dxfId="881">
      <pivotArea dataOnly="0" labelOnly="1" outline="0" fieldPosition="0">
        <references count="5">
          <reference field="1" count="1">
            <x v="154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4"/>
          </reference>
        </references>
      </pivotArea>
    </format>
    <format dxfId="880">
      <pivotArea dataOnly="0" labelOnly="1" outline="0" fieldPosition="0">
        <references count="5">
          <reference field="1" count="1">
            <x v="178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5"/>
          </reference>
        </references>
      </pivotArea>
    </format>
    <format dxfId="879">
      <pivotArea dataOnly="0" labelOnly="1" outline="0" fieldPosition="0">
        <references count="5">
          <reference field="1" count="1">
            <x v="204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6"/>
          </reference>
        </references>
      </pivotArea>
    </format>
    <format dxfId="878">
      <pivotArea dataOnly="0" labelOnly="1" outline="0" fieldPosition="0">
        <references count="5">
          <reference field="1" count="1">
            <x v="228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7"/>
          </reference>
        </references>
      </pivotArea>
    </format>
    <format dxfId="877">
      <pivotArea dataOnly="0" labelOnly="1" outline="0" fieldPosition="0">
        <references count="5">
          <reference field="1" count="1">
            <x v="131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3"/>
          </reference>
        </references>
      </pivotArea>
    </format>
    <format dxfId="876">
      <pivotArea dataOnly="0" labelOnly="1" outline="0" fieldPosition="0">
        <references count="5">
          <reference field="1" count="1">
            <x v="155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4"/>
          </reference>
        </references>
      </pivotArea>
    </format>
    <format dxfId="875">
      <pivotArea dataOnly="0" labelOnly="1" outline="0" fieldPosition="0">
        <references count="5">
          <reference field="1" count="1">
            <x v="179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5"/>
          </reference>
        </references>
      </pivotArea>
    </format>
    <format dxfId="874">
      <pivotArea dataOnly="0" labelOnly="1" outline="0" fieldPosition="0">
        <references count="5">
          <reference field="1" count="1">
            <x v="205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6"/>
          </reference>
        </references>
      </pivotArea>
    </format>
    <format dxfId="873">
      <pivotArea dataOnly="0" labelOnly="1" outline="0" fieldPosition="0">
        <references count="5">
          <reference field="1" count="1">
            <x v="229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7"/>
          </reference>
        </references>
      </pivotArea>
    </format>
    <format dxfId="872">
      <pivotArea dataOnly="0" labelOnly="1" outline="0" fieldPosition="0">
        <references count="5">
          <reference field="1" count="1">
            <x v="128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3"/>
          </reference>
        </references>
      </pivotArea>
    </format>
    <format dxfId="871">
      <pivotArea dataOnly="0" labelOnly="1" outline="0" fieldPosition="0">
        <references count="5">
          <reference field="1" count="1">
            <x v="152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4"/>
          </reference>
        </references>
      </pivotArea>
    </format>
    <format dxfId="870">
      <pivotArea dataOnly="0" labelOnly="1" outline="0" fieldPosition="0">
        <references count="5">
          <reference field="1" count="1">
            <x v="176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5"/>
          </reference>
        </references>
      </pivotArea>
    </format>
    <format dxfId="869">
      <pivotArea dataOnly="0" labelOnly="1" outline="0" fieldPosition="0">
        <references count="5">
          <reference field="1" count="1">
            <x v="202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6"/>
          </reference>
        </references>
      </pivotArea>
    </format>
    <format dxfId="868">
      <pivotArea dataOnly="0" labelOnly="1" outline="0" fieldPosition="0">
        <references count="5">
          <reference field="1" count="1">
            <x v="226"/>
          </reference>
          <reference field="80" count="1" selected="0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7"/>
          </reference>
        </references>
      </pivotArea>
    </format>
    <format dxfId="867">
      <pivotArea dataOnly="0" labelOnly="1" outline="0" fieldPosition="0">
        <references count="5">
          <reference field="1" count="1">
            <x v="119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866">
      <pivotArea dataOnly="0" labelOnly="1" outline="0" fieldPosition="0">
        <references count="5">
          <reference field="1" count="1">
            <x v="143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4"/>
          </reference>
        </references>
      </pivotArea>
    </format>
    <format dxfId="865">
      <pivotArea dataOnly="0" labelOnly="1" outline="0" fieldPosition="0">
        <references count="5">
          <reference field="1" count="1">
            <x v="167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5"/>
          </reference>
        </references>
      </pivotArea>
    </format>
    <format dxfId="864">
      <pivotArea dataOnly="0" labelOnly="1" outline="0" fieldPosition="0">
        <references count="5">
          <reference field="1" count="1">
            <x v="193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6"/>
          </reference>
        </references>
      </pivotArea>
    </format>
    <format dxfId="863">
      <pivotArea dataOnly="0" labelOnly="1" outline="0" fieldPosition="0">
        <references count="5">
          <reference field="1" count="1">
            <x v="217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7"/>
          </reference>
        </references>
      </pivotArea>
    </format>
    <format dxfId="862">
      <pivotArea dataOnly="0" labelOnly="1" outline="0" fieldPosition="0">
        <references count="5">
          <reference field="1" count="1">
            <x v="120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861">
      <pivotArea dataOnly="0" labelOnly="1" outline="0" fieldPosition="0">
        <references count="5">
          <reference field="1" count="1">
            <x v="144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4"/>
          </reference>
        </references>
      </pivotArea>
    </format>
    <format dxfId="860">
      <pivotArea dataOnly="0" labelOnly="1" outline="0" fieldPosition="0">
        <references count="5">
          <reference field="1" count="1">
            <x v="168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5"/>
          </reference>
        </references>
      </pivotArea>
    </format>
    <format dxfId="859">
      <pivotArea dataOnly="0" labelOnly="1" outline="0" fieldPosition="0">
        <references count="5">
          <reference field="1" count="1">
            <x v="194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6"/>
          </reference>
        </references>
      </pivotArea>
    </format>
    <format dxfId="858">
      <pivotArea dataOnly="0" labelOnly="1" outline="0" fieldPosition="0">
        <references count="5">
          <reference field="1" count="1">
            <x v="218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7"/>
          </reference>
        </references>
      </pivotArea>
    </format>
    <format dxfId="857">
      <pivotArea dataOnly="0" labelOnly="1" outline="0" fieldPosition="0">
        <references count="5">
          <reference field="1" count="1">
            <x v="121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856">
      <pivotArea dataOnly="0" labelOnly="1" outline="0" fieldPosition="0">
        <references count="5">
          <reference field="1" count="1">
            <x v="145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4"/>
          </reference>
        </references>
      </pivotArea>
    </format>
    <format dxfId="855">
      <pivotArea dataOnly="0" labelOnly="1" outline="0" fieldPosition="0">
        <references count="5">
          <reference field="1" count="1">
            <x v="169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5"/>
          </reference>
        </references>
      </pivotArea>
    </format>
    <format dxfId="854">
      <pivotArea dataOnly="0" labelOnly="1" outline="0" fieldPosition="0">
        <references count="5">
          <reference field="1" count="1">
            <x v="195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6"/>
          </reference>
        </references>
      </pivotArea>
    </format>
    <format dxfId="853">
      <pivotArea dataOnly="0" labelOnly="1" outline="0" fieldPosition="0">
        <references count="5">
          <reference field="1" count="1">
            <x v="219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7"/>
          </reference>
        </references>
      </pivotArea>
    </format>
    <format dxfId="852">
      <pivotArea dataOnly="0" labelOnly="1" outline="0" fieldPosition="0">
        <references count="5">
          <reference field="1" count="1">
            <x v="122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851">
      <pivotArea dataOnly="0" labelOnly="1" outline="0" fieldPosition="0">
        <references count="5">
          <reference field="1" count="1">
            <x v="146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4"/>
          </reference>
        </references>
      </pivotArea>
    </format>
    <format dxfId="850">
      <pivotArea dataOnly="0" labelOnly="1" outline="0" fieldPosition="0">
        <references count="5">
          <reference field="1" count="1">
            <x v="170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5"/>
          </reference>
        </references>
      </pivotArea>
    </format>
    <format dxfId="849">
      <pivotArea dataOnly="0" labelOnly="1" outline="0" fieldPosition="0">
        <references count="5">
          <reference field="1" count="1">
            <x v="196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6"/>
          </reference>
        </references>
      </pivotArea>
    </format>
    <format dxfId="848">
      <pivotArea dataOnly="0" labelOnly="1" outline="0" fieldPosition="0">
        <references count="5">
          <reference field="1" count="1">
            <x v="220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7"/>
          </reference>
        </references>
      </pivotArea>
    </format>
    <format dxfId="847">
      <pivotArea dataOnly="0" labelOnly="1" outline="0" fieldPosition="0">
        <references count="5">
          <reference field="1" count="1">
            <x v="123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846">
      <pivotArea dataOnly="0" labelOnly="1" outline="0" fieldPosition="0">
        <references count="5">
          <reference field="1" count="1">
            <x v="147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4"/>
          </reference>
        </references>
      </pivotArea>
    </format>
    <format dxfId="845">
      <pivotArea dataOnly="0" labelOnly="1" outline="0" fieldPosition="0">
        <references count="5">
          <reference field="1" count="1">
            <x v="171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5"/>
          </reference>
        </references>
      </pivotArea>
    </format>
    <format dxfId="844">
      <pivotArea dataOnly="0" labelOnly="1" outline="0" fieldPosition="0">
        <references count="5">
          <reference field="1" count="1">
            <x v="197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6"/>
          </reference>
        </references>
      </pivotArea>
    </format>
    <format dxfId="843">
      <pivotArea dataOnly="0" labelOnly="1" outline="0" fieldPosition="0">
        <references count="5">
          <reference field="1" count="1">
            <x v="221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7"/>
          </reference>
        </references>
      </pivotArea>
    </format>
    <format dxfId="842">
      <pivotArea dataOnly="0" labelOnly="1" outline="0" fieldPosition="0">
        <references count="5">
          <reference field="1" count="1">
            <x v="124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3"/>
          </reference>
        </references>
      </pivotArea>
    </format>
    <format dxfId="841">
      <pivotArea dataOnly="0" labelOnly="1" outline="0" fieldPosition="0">
        <references count="5">
          <reference field="1" count="1">
            <x v="148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4"/>
          </reference>
        </references>
      </pivotArea>
    </format>
    <format dxfId="840">
      <pivotArea dataOnly="0" labelOnly="1" outline="0" fieldPosition="0">
        <references count="5">
          <reference field="1" count="1">
            <x v="172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5"/>
          </reference>
        </references>
      </pivotArea>
    </format>
    <format dxfId="839">
      <pivotArea dataOnly="0" labelOnly="1" outline="0" fieldPosition="0">
        <references count="5">
          <reference field="1" count="1">
            <x v="198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6"/>
          </reference>
        </references>
      </pivotArea>
    </format>
    <format dxfId="838">
      <pivotArea dataOnly="0" labelOnly="1" outline="0" fieldPosition="0">
        <references count="5">
          <reference field="1" count="1">
            <x v="222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7"/>
          </reference>
        </references>
      </pivotArea>
    </format>
    <format dxfId="837">
      <pivotArea dataOnly="0" labelOnly="1" outline="0" fieldPosition="0">
        <references count="5">
          <reference field="1" count="1">
            <x v="125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836">
      <pivotArea dataOnly="0" labelOnly="1" outline="0" fieldPosition="0">
        <references count="5">
          <reference field="1" count="1">
            <x v="149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4"/>
          </reference>
        </references>
      </pivotArea>
    </format>
    <format dxfId="835">
      <pivotArea dataOnly="0" labelOnly="1" outline="0" fieldPosition="0">
        <references count="5">
          <reference field="1" count="1">
            <x v="173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5"/>
          </reference>
        </references>
      </pivotArea>
    </format>
    <format dxfId="834">
      <pivotArea dataOnly="0" labelOnly="1" outline="0" fieldPosition="0">
        <references count="5">
          <reference field="1" count="1">
            <x v="199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6"/>
          </reference>
        </references>
      </pivotArea>
    </format>
    <format dxfId="833">
      <pivotArea dataOnly="0" labelOnly="1" outline="0" fieldPosition="0">
        <references count="5">
          <reference field="1" count="1">
            <x v="223"/>
          </reference>
          <reference field="80" count="1" selected="0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7"/>
          </reference>
        </references>
      </pivotArea>
    </format>
    <format dxfId="832">
      <pivotArea dataOnly="0" labelOnly="1" outline="0" fieldPosition="0">
        <references count="5">
          <reference field="1" count="1">
            <x v="117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3"/>
          </reference>
        </references>
      </pivotArea>
    </format>
    <format dxfId="831">
      <pivotArea dataOnly="0" labelOnly="1" outline="0" fieldPosition="0">
        <references count="5">
          <reference field="1" count="1">
            <x v="141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4"/>
          </reference>
        </references>
      </pivotArea>
    </format>
    <format dxfId="830">
      <pivotArea dataOnly="0" labelOnly="1" outline="0" fieldPosition="0">
        <references count="5">
          <reference field="1" count="1">
            <x v="165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5"/>
          </reference>
        </references>
      </pivotArea>
    </format>
    <format dxfId="829">
      <pivotArea dataOnly="0" labelOnly="1" outline="0" fieldPosition="0">
        <references count="5">
          <reference field="1" count="1">
            <x v="191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6"/>
          </reference>
        </references>
      </pivotArea>
    </format>
    <format dxfId="828">
      <pivotArea dataOnly="0" labelOnly="1" outline="0" fieldPosition="0">
        <references count="5">
          <reference field="1" count="1">
            <x v="215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7"/>
          </reference>
        </references>
      </pivotArea>
    </format>
    <format dxfId="827">
      <pivotArea dataOnly="0" labelOnly="1" outline="0" fieldPosition="0">
        <references count="5">
          <reference field="1" count="1">
            <x v="240"/>
          </reference>
          <reference field="80" count="1" selected="0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9"/>
          </reference>
        </references>
      </pivotArea>
    </format>
    <format dxfId="826">
      <pivotArea dataOnly="0" labelOnly="1" outline="0" fieldPosition="0">
        <references count="5">
          <reference field="1" count="1">
            <x v="132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3"/>
          </reference>
        </references>
      </pivotArea>
    </format>
    <format dxfId="825">
      <pivotArea dataOnly="0" labelOnly="1" outline="0" fieldPosition="0">
        <references count="5">
          <reference field="1" count="1">
            <x v="156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4"/>
          </reference>
        </references>
      </pivotArea>
    </format>
    <format dxfId="824">
      <pivotArea dataOnly="0" labelOnly="1" outline="0" fieldPosition="0">
        <references count="5">
          <reference field="1" count="1">
            <x v="181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5"/>
          </reference>
        </references>
      </pivotArea>
    </format>
    <format dxfId="823">
      <pivotArea dataOnly="0" labelOnly="1" outline="0" fieldPosition="0">
        <references count="5">
          <reference field="1" count="1">
            <x v="206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6"/>
          </reference>
        </references>
      </pivotArea>
    </format>
    <format dxfId="822">
      <pivotArea dataOnly="0" labelOnly="1" outline="0" fieldPosition="0">
        <references count="5">
          <reference field="1" count="1">
            <x v="230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7"/>
          </reference>
        </references>
      </pivotArea>
    </format>
    <format dxfId="821">
      <pivotArea dataOnly="0" labelOnly="1" outline="0" fieldPosition="0">
        <references count="5">
          <reference field="1" count="1">
            <x v="133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3"/>
          </reference>
        </references>
      </pivotArea>
    </format>
    <format dxfId="820">
      <pivotArea dataOnly="0" labelOnly="1" outline="0" fieldPosition="0">
        <references count="5">
          <reference field="1" count="1">
            <x v="157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4"/>
          </reference>
        </references>
      </pivotArea>
    </format>
    <format dxfId="819">
      <pivotArea dataOnly="0" labelOnly="1" outline="0" fieldPosition="0">
        <references count="5">
          <reference field="1" count="1">
            <x v="182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5"/>
          </reference>
        </references>
      </pivotArea>
    </format>
    <format dxfId="818">
      <pivotArea dataOnly="0" labelOnly="1" outline="0" fieldPosition="0">
        <references count="5">
          <reference field="1" count="1">
            <x v="207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6"/>
          </reference>
        </references>
      </pivotArea>
    </format>
    <format dxfId="817">
      <pivotArea dataOnly="0" labelOnly="1" outline="0" fieldPosition="0">
        <references count="5">
          <reference field="1" count="1">
            <x v="231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7"/>
          </reference>
        </references>
      </pivotArea>
    </format>
    <format dxfId="816">
      <pivotArea dataOnly="0" labelOnly="1" outline="0" fieldPosition="0">
        <references count="5">
          <reference field="1" count="1">
            <x v="134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3"/>
          </reference>
        </references>
      </pivotArea>
    </format>
    <format dxfId="815">
      <pivotArea dataOnly="0" labelOnly="1" outline="0" fieldPosition="0">
        <references count="5">
          <reference field="1" count="1">
            <x v="158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4"/>
          </reference>
        </references>
      </pivotArea>
    </format>
    <format dxfId="814">
      <pivotArea dataOnly="0" labelOnly="1" outline="0" fieldPosition="0">
        <references count="5">
          <reference field="1" count="1">
            <x v="183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5"/>
          </reference>
        </references>
      </pivotArea>
    </format>
    <format dxfId="813">
      <pivotArea dataOnly="0" labelOnly="1" outline="0" fieldPosition="0">
        <references count="5">
          <reference field="1" count="1">
            <x v="208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6"/>
          </reference>
        </references>
      </pivotArea>
    </format>
    <format dxfId="812">
      <pivotArea dataOnly="0" labelOnly="1" outline="0" fieldPosition="0">
        <references count="5">
          <reference field="1" count="1">
            <x v="232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7"/>
          </reference>
        </references>
      </pivotArea>
    </format>
    <format dxfId="811">
      <pivotArea dataOnly="0" labelOnly="1" outline="0" fieldPosition="0">
        <references count="5">
          <reference field="1" count="1">
            <x v="135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3"/>
          </reference>
        </references>
      </pivotArea>
    </format>
    <format dxfId="810">
      <pivotArea dataOnly="0" labelOnly="1" outline="0" fieldPosition="0">
        <references count="5">
          <reference field="1" count="1">
            <x v="159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4"/>
          </reference>
        </references>
      </pivotArea>
    </format>
    <format dxfId="809">
      <pivotArea dataOnly="0" labelOnly="1" outline="0" fieldPosition="0">
        <references count="5">
          <reference field="1" count="1">
            <x v="184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5"/>
          </reference>
        </references>
      </pivotArea>
    </format>
    <format dxfId="808">
      <pivotArea dataOnly="0" labelOnly="1" outline="0" fieldPosition="0">
        <references count="5">
          <reference field="1" count="1">
            <x v="209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6"/>
          </reference>
        </references>
      </pivotArea>
    </format>
    <format dxfId="807">
      <pivotArea dataOnly="0" labelOnly="1" outline="0" fieldPosition="0">
        <references count="5">
          <reference field="1" count="1">
            <x v="233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7"/>
          </reference>
        </references>
      </pivotArea>
    </format>
    <format dxfId="806">
      <pivotArea dataOnly="0" labelOnly="1" outline="0" fieldPosition="0">
        <references count="5">
          <reference field="1" count="1">
            <x v="136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3"/>
          </reference>
        </references>
      </pivotArea>
    </format>
    <format dxfId="805">
      <pivotArea dataOnly="0" labelOnly="1" outline="0" fieldPosition="0">
        <references count="5">
          <reference field="1" count="1">
            <x v="160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4"/>
          </reference>
        </references>
      </pivotArea>
    </format>
    <format dxfId="804">
      <pivotArea dataOnly="0" labelOnly="1" outline="0" fieldPosition="0">
        <references count="5">
          <reference field="1" count="1">
            <x v="185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5"/>
          </reference>
        </references>
      </pivotArea>
    </format>
    <format dxfId="803">
      <pivotArea dataOnly="0" labelOnly="1" outline="0" fieldPosition="0">
        <references count="5">
          <reference field="1" count="1">
            <x v="210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6"/>
          </reference>
        </references>
      </pivotArea>
    </format>
    <format dxfId="802">
      <pivotArea dataOnly="0" labelOnly="1" outline="0" fieldPosition="0">
        <references count="5">
          <reference field="1" count="1">
            <x v="234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7"/>
          </reference>
        </references>
      </pivotArea>
    </format>
    <format dxfId="801">
      <pivotArea dataOnly="0" labelOnly="1" outline="0" fieldPosition="0">
        <references count="5">
          <reference field="1" count="1">
            <x v="137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3"/>
          </reference>
        </references>
      </pivotArea>
    </format>
    <format dxfId="800">
      <pivotArea dataOnly="0" labelOnly="1" outline="0" fieldPosition="0">
        <references count="5">
          <reference field="1" count="1">
            <x v="161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4"/>
          </reference>
        </references>
      </pivotArea>
    </format>
    <format dxfId="799">
      <pivotArea dataOnly="0" labelOnly="1" outline="0" fieldPosition="0">
        <references count="5">
          <reference field="1" count="1">
            <x v="186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5"/>
          </reference>
        </references>
      </pivotArea>
    </format>
    <format dxfId="798">
      <pivotArea dataOnly="0" labelOnly="1" outline="0" fieldPosition="0">
        <references count="5">
          <reference field="1" count="1">
            <x v="211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6"/>
          </reference>
        </references>
      </pivotArea>
    </format>
    <format dxfId="797">
      <pivotArea dataOnly="0" labelOnly="1" outline="0" fieldPosition="0">
        <references count="5">
          <reference field="1" count="1">
            <x v="235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7"/>
          </reference>
        </references>
      </pivotArea>
    </format>
    <format dxfId="796">
      <pivotArea dataOnly="0" labelOnly="1" outline="0" fieldPosition="0">
        <references count="5">
          <reference field="1" count="1">
            <x v="138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3"/>
          </reference>
        </references>
      </pivotArea>
    </format>
    <format dxfId="795">
      <pivotArea dataOnly="0" labelOnly="1" outline="0" fieldPosition="0">
        <references count="5">
          <reference field="1" count="1">
            <x v="162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4"/>
          </reference>
        </references>
      </pivotArea>
    </format>
    <format dxfId="794">
      <pivotArea dataOnly="0" labelOnly="1" outline="0" fieldPosition="0">
        <references count="5">
          <reference field="1" count="1">
            <x v="187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5"/>
          </reference>
        </references>
      </pivotArea>
    </format>
    <format dxfId="793">
      <pivotArea dataOnly="0" labelOnly="1" outline="0" fieldPosition="0">
        <references count="5">
          <reference field="1" count="1">
            <x v="212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6"/>
          </reference>
        </references>
      </pivotArea>
    </format>
    <format dxfId="792">
      <pivotArea dataOnly="0" labelOnly="1" outline="0" fieldPosition="0">
        <references count="5">
          <reference field="1" count="1">
            <x v="236"/>
          </reference>
          <reference field="80" count="1" selected="0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7"/>
          </reference>
        </references>
      </pivotArea>
    </format>
    <format dxfId="791">
      <pivotArea dataOnly="0" labelOnly="1" outline="0" fieldPosition="0">
        <references count="5">
          <reference field="1" count="1">
            <x v="140"/>
          </reference>
          <reference field="80" count="1" selected="0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3"/>
          </reference>
        </references>
      </pivotArea>
    </format>
    <format dxfId="790">
      <pivotArea dataOnly="0" labelOnly="1" outline="0" fieldPosition="0">
        <references count="5">
          <reference field="1" count="1">
            <x v="190"/>
          </reference>
          <reference field="80" count="1" selected="0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5"/>
          </reference>
        </references>
      </pivotArea>
    </format>
    <format dxfId="789">
      <pivotArea dataOnly="0" labelOnly="1" outline="0" fieldPosition="0">
        <references count="5">
          <reference field="1" count="1">
            <x v="214"/>
          </reference>
          <reference field="80" count="1" selected="0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6"/>
          </reference>
        </references>
      </pivotArea>
    </format>
    <format dxfId="788">
      <pivotArea dataOnly="0" labelOnly="1" outline="0" fieldPosition="0">
        <references count="5">
          <reference field="1" count="1">
            <x v="242"/>
          </reference>
          <reference field="80" count="1" selected="0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9"/>
          </reference>
        </references>
      </pivotArea>
    </format>
    <format dxfId="787">
      <pivotArea dataOnly="0" labelOnly="1" outline="0" fieldPosition="0">
        <references count="5">
          <reference field="1" count="1">
            <x v="139"/>
          </reference>
          <reference field="80" count="1" selected="0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786">
      <pivotArea dataOnly="0" labelOnly="1" outline="0" fieldPosition="0">
        <references count="5">
          <reference field="1" count="1">
            <x v="189"/>
          </reference>
          <reference field="80" count="1" selected="0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5"/>
          </reference>
        </references>
      </pivotArea>
    </format>
    <format dxfId="785">
      <pivotArea dataOnly="0" labelOnly="1" outline="0" fieldPosition="0">
        <references count="5">
          <reference field="1" count="1">
            <x v="213"/>
          </reference>
          <reference field="80" count="1" selected="0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6"/>
          </reference>
        </references>
      </pivotArea>
    </format>
    <format dxfId="784">
      <pivotArea dataOnly="0" labelOnly="1" outline="0" fieldPosition="0">
        <references count="5">
          <reference field="1" count="1">
            <x v="241"/>
          </reference>
          <reference field="80" count="1" selected="0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9"/>
          </reference>
        </references>
      </pivotArea>
    </format>
    <format dxfId="783">
      <pivotArea dataOnly="0" labelOnly="1" outline="0" fieldPosition="0">
        <references count="5">
          <reference field="1" count="1">
            <x v="244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0"/>
          </reference>
        </references>
      </pivotArea>
    </format>
    <format dxfId="782">
      <pivotArea dataOnly="0" labelOnly="1" outline="0" fieldPosition="0">
        <references count="5">
          <reference field="1" count="1">
            <x v="245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1"/>
          </reference>
        </references>
      </pivotArea>
    </format>
    <format dxfId="781">
      <pivotArea dataOnly="0" labelOnly="1" outline="0" fieldPosition="0">
        <references count="5">
          <reference field="1" count="1">
            <x v="246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2"/>
          </reference>
        </references>
      </pivotArea>
    </format>
    <format dxfId="780">
      <pivotArea dataOnly="0" labelOnly="1" outline="0" fieldPosition="0">
        <references count="5">
          <reference field="1" count="1">
            <x v="247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3"/>
          </reference>
        </references>
      </pivotArea>
    </format>
    <format dxfId="779">
      <pivotArea dataOnly="0" labelOnly="1" outline="0" fieldPosition="0">
        <references count="5">
          <reference field="1" count="1">
            <x v="248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4"/>
          </reference>
        </references>
      </pivotArea>
    </format>
    <format dxfId="778">
      <pivotArea dataOnly="0" labelOnly="1" outline="0" fieldPosition="0">
        <references count="5">
          <reference field="1" count="1">
            <x v="249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5"/>
          </reference>
        </references>
      </pivotArea>
    </format>
    <format dxfId="777">
      <pivotArea dataOnly="0" labelOnly="1" outline="0" fieldPosition="0">
        <references count="5">
          <reference field="1" count="2">
            <x v="250"/>
            <x v="251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6"/>
          </reference>
        </references>
      </pivotArea>
    </format>
    <format dxfId="776">
      <pivotArea dataOnly="0" labelOnly="1" outline="0" fieldPosition="0">
        <references count="5">
          <reference field="1" count="1">
            <x v="252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7"/>
          </reference>
        </references>
      </pivotArea>
    </format>
    <format dxfId="775">
      <pivotArea dataOnly="0" labelOnly="1" outline="0" fieldPosition="0">
        <references count="5">
          <reference field="1" count="1">
            <x v="253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8"/>
          </reference>
        </references>
      </pivotArea>
    </format>
    <format dxfId="774">
      <pivotArea dataOnly="0" labelOnly="1" outline="0" fieldPosition="0">
        <references count="5">
          <reference field="1" count="1">
            <x v="254"/>
          </reference>
          <reference field="80" count="1" selected="0">
            <x v="2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9"/>
          </reference>
        </references>
      </pivotArea>
    </format>
    <format dxfId="773">
      <pivotArea dataOnly="0" labelOnly="1" outline="0" fieldPosition="0">
        <references count="5">
          <reference field="1" count="1">
            <x v="257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1"/>
          </reference>
        </references>
      </pivotArea>
    </format>
    <format dxfId="772">
      <pivotArea dataOnly="0" labelOnly="1" outline="0" fieldPosition="0">
        <references count="5">
          <reference field="1" count="1">
            <x v="258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2"/>
          </reference>
        </references>
      </pivotArea>
    </format>
    <format dxfId="771">
      <pivotArea dataOnly="0" labelOnly="1" outline="0" fieldPosition="0">
        <references count="5">
          <reference field="1" count="1">
            <x v="259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3"/>
          </reference>
        </references>
      </pivotArea>
    </format>
    <format dxfId="770">
      <pivotArea dataOnly="0" labelOnly="1" outline="0" fieldPosition="0">
        <references count="5">
          <reference field="1" count="1">
            <x v="260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4"/>
          </reference>
        </references>
      </pivotArea>
    </format>
    <format dxfId="769">
      <pivotArea dataOnly="0" labelOnly="1" outline="0" fieldPosition="0">
        <references count="5">
          <reference field="1" count="1">
            <x v="261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5"/>
          </reference>
        </references>
      </pivotArea>
    </format>
    <format dxfId="768">
      <pivotArea dataOnly="0" labelOnly="1" outline="0" fieldPosition="0">
        <references count="5">
          <reference field="1" count="1">
            <x v="262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6"/>
          </reference>
        </references>
      </pivotArea>
    </format>
    <format dxfId="767">
      <pivotArea dataOnly="0" labelOnly="1" outline="0" fieldPosition="0">
        <references count="5">
          <reference field="1" count="1">
            <x v="263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7"/>
          </reference>
        </references>
      </pivotArea>
    </format>
    <format dxfId="766">
      <pivotArea dataOnly="0" labelOnly="1" outline="0" fieldPosition="0">
        <references count="5">
          <reference field="1" count="1">
            <x v="264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8"/>
          </reference>
        </references>
      </pivotArea>
    </format>
    <format dxfId="765">
      <pivotArea dataOnly="0" labelOnly="1" outline="0" fieldPosition="0">
        <references count="5">
          <reference field="1" count="2">
            <x v="265"/>
            <x v="266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9"/>
          </reference>
        </references>
      </pivotArea>
    </format>
    <format dxfId="764">
      <pivotArea dataOnly="0" labelOnly="1" outline="0" fieldPosition="0">
        <references count="5">
          <reference field="1" count="3">
            <x v="267"/>
            <x v="268"/>
            <x v="269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0"/>
          </reference>
        </references>
      </pivotArea>
    </format>
    <format dxfId="763">
      <pivotArea dataOnly="0" labelOnly="1" outline="0" fieldPosition="0">
        <references count="5">
          <reference field="1" count="2">
            <x v="273"/>
            <x v="274"/>
          </reference>
          <reference field="80" count="1" selected="0">
            <x v="3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1"/>
          </reference>
        </references>
      </pivotArea>
    </format>
    <format dxfId="762">
      <pivotArea dataOnly="0" labelOnly="1" outline="0" fieldPosition="0">
        <references count="5">
          <reference field="1" count="1">
            <x v="277"/>
          </reference>
          <reference field="80" count="1" selected="0">
            <x v="4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4"/>
          </reference>
        </references>
      </pivotArea>
    </format>
    <format dxfId="761">
      <pivotArea dataOnly="0" labelOnly="1" outline="0" fieldPosition="0">
        <references count="5">
          <reference field="1" count="4">
            <x v="283"/>
            <x v="284"/>
            <x v="286"/>
            <x v="287"/>
          </reference>
          <reference field="80" count="1" selected="0">
            <x v="4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6"/>
          </reference>
        </references>
      </pivotArea>
    </format>
    <format dxfId="760">
      <pivotArea dataOnly="0" labelOnly="1" outline="0" fieldPosition="0">
        <references count="5">
          <reference field="1" count="1">
            <x v="296"/>
          </reference>
          <reference field="80" count="1" selected="0">
            <x v="4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51"/>
          </reference>
        </references>
      </pivotArea>
    </format>
    <format dxfId="759">
      <pivotArea dataOnly="0" labelOnly="1" outline="0" fieldPosition="0">
        <references count="5">
          <reference field="1" count="1">
            <x v="60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7"/>
          </reference>
        </references>
      </pivotArea>
    </format>
    <format dxfId="758">
      <pivotArea dataOnly="0" labelOnly="1" outline="0" fieldPosition="0">
        <references count="5">
          <reference field="1" count="1">
            <x v="106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0"/>
          </reference>
        </references>
      </pivotArea>
    </format>
    <format dxfId="757">
      <pivotArea dataOnly="0" labelOnly="1" outline="0" fieldPosition="0">
        <references count="5">
          <reference field="1" count="1">
            <x v="163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4"/>
          </reference>
        </references>
      </pivotArea>
    </format>
    <format dxfId="756">
      <pivotArea dataOnly="0" labelOnly="1" outline="0" fieldPosition="0">
        <references count="5">
          <reference field="1" count="2">
            <x v="224"/>
            <x v="237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7"/>
          </reference>
        </references>
      </pivotArea>
    </format>
    <format dxfId="755">
      <pivotArea dataOnly="0" labelOnly="1" outline="0" fieldPosition="0">
        <references count="5">
          <reference field="1" count="3">
            <x v="278"/>
            <x v="279"/>
            <x v="281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5"/>
          </reference>
        </references>
      </pivotArea>
    </format>
    <format dxfId="754">
      <pivotArea dataOnly="0" labelOnly="1" outline="0" fieldPosition="0">
        <references count="5">
          <reference field="1" count="1">
            <x v="289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7"/>
          </reference>
        </references>
      </pivotArea>
    </format>
    <format dxfId="753">
      <pivotArea dataOnly="0" labelOnly="1" outline="0" fieldPosition="0">
        <references count="5">
          <reference field="1" count="2">
            <x v="290"/>
            <x v="291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8"/>
          </reference>
        </references>
      </pivotArea>
    </format>
    <format dxfId="752">
      <pivotArea dataOnly="0" labelOnly="1" outline="0" fieldPosition="0">
        <references count="5">
          <reference field="1" count="1">
            <x v="293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9"/>
          </reference>
        </references>
      </pivotArea>
    </format>
    <format dxfId="751">
      <pivotArea dataOnly="0" labelOnly="1" outline="0" fieldPosition="0">
        <references count="5">
          <reference field="1" count="1">
            <x v="294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0"/>
          </reference>
        </references>
      </pivotArea>
    </format>
    <format dxfId="750">
      <pivotArea dataOnly="0" labelOnly="1" outline="0" fieldPosition="0">
        <references count="5">
          <reference field="1" count="1">
            <x v="295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1"/>
          </reference>
        </references>
      </pivotArea>
    </format>
    <format dxfId="749">
      <pivotArea dataOnly="0" labelOnly="1" outline="0" fieldPosition="0">
        <references count="5">
          <reference field="1" count="1">
            <x v="297"/>
          </reference>
          <reference field="80" count="1" selected="0">
            <x v="5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2"/>
          </reference>
        </references>
      </pivotArea>
    </format>
    <format dxfId="748">
      <pivotArea dataOnly="0" labelOnly="1" outline="0" fieldPosition="0">
        <references count="5">
          <reference field="1" count="2">
            <x v="25"/>
            <x v="26"/>
          </reference>
          <reference field="80" count="1" selected="0">
            <x v="7"/>
          </reference>
          <reference field="84" count="1" selected="0">
            <x v="51"/>
          </reference>
          <reference field="85" count="1" selected="0">
            <x v="83"/>
          </reference>
          <reference field="87" count="1" selected="0">
            <x v="4"/>
          </reference>
        </references>
      </pivotArea>
    </format>
    <format dxfId="747">
      <pivotArea dataOnly="0" labelOnly="1" outline="0" fieldPosition="0">
        <references count="5">
          <reference field="1" count="1">
            <x v="29"/>
          </reference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5"/>
          </reference>
        </references>
      </pivotArea>
    </format>
    <format dxfId="746">
      <pivotArea dataOnly="0" labelOnly="1" outline="0" fieldPosition="0">
        <references count="5">
          <reference field="1" count="3">
            <x v="113"/>
            <x v="115"/>
            <x v="116"/>
          </reference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12"/>
          </reference>
        </references>
      </pivotArea>
    </format>
    <format dxfId="745">
      <pivotArea dataOnly="0" labelOnly="1" outline="0" fieldPosition="0">
        <references count="5">
          <reference field="1" count="1">
            <x v="243"/>
          </reference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20"/>
          </reference>
        </references>
      </pivotArea>
    </format>
    <format dxfId="744">
      <pivotArea dataOnly="0" labelOnly="1" outline="0" fieldPosition="0">
        <references count="5">
          <reference field="1" count="1">
            <x v="256"/>
          </reference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30"/>
          </reference>
        </references>
      </pivotArea>
    </format>
    <format dxfId="743">
      <pivotArea dataOnly="0" labelOnly="1" outline="0" fieldPosition="0">
        <references count="5">
          <reference field="1" count="1">
            <x v="276"/>
          </reference>
          <reference field="80" count="1" selected="0">
            <x v="8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43"/>
          </reference>
        </references>
      </pivotArea>
    </format>
    <format dxfId="742">
      <pivotArea dataOnly="0" labelOnly="1" outline="0" fieldPosition="0">
        <references count="5">
          <reference field="1" count="1">
            <x v="24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4"/>
          </reference>
        </references>
      </pivotArea>
    </format>
    <format dxfId="741">
      <pivotArea dataOnly="0" labelOnly="1" outline="0" fieldPosition="0">
        <references count="5">
          <reference field="1" count="1">
            <x v="111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11"/>
          </reference>
        </references>
      </pivotArea>
    </format>
    <format dxfId="740">
      <pivotArea dataOnly="0" labelOnly="1" outline="0" fieldPosition="0">
        <references count="5">
          <reference field="1" count="1">
            <x v="238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18"/>
          </reference>
        </references>
      </pivotArea>
    </format>
    <format dxfId="739">
      <pivotArea dataOnly="0" labelOnly="1" outline="0" fieldPosition="0">
        <references count="5">
          <reference field="1" count="1">
            <x v="255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29"/>
          </reference>
        </references>
      </pivotArea>
    </format>
    <format dxfId="738">
      <pivotArea dataOnly="0" labelOnly="1" outline="0" fieldPosition="0">
        <references count="5">
          <reference field="1" count="1">
            <x v="275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42"/>
          </reference>
        </references>
      </pivotArea>
    </format>
    <format dxfId="737">
      <pivotArea dataOnly="0" labelOnly="1" outline="0" fieldPosition="0">
        <references count="5">
          <reference field="1" count="1">
            <x v="298"/>
          </reference>
          <reference field="80" count="1" selected="0">
            <x v="9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53"/>
          </reference>
        </references>
      </pivotArea>
    </format>
    <format dxfId="736">
      <pivotArea dataOnly="0" labelOnly="1" outline="0" fieldPosition="0">
        <references count="5">
          <reference field="1" count="3">
            <x v="10"/>
            <x v="11"/>
            <x v="12"/>
          </reference>
          <reference field="80" count="1" selected="0">
            <x v="10"/>
          </reference>
          <reference field="84" count="1" selected="0">
            <x v="48"/>
          </reference>
          <reference field="85" count="1" selected="0">
            <x v="80"/>
          </reference>
          <reference field="87" count="1" selected="0">
            <x v="2"/>
          </reference>
        </references>
      </pivotArea>
    </format>
    <format dxfId="735">
      <pivotArea dataOnly="0" labelOnly="1" outline="0" fieldPosition="0">
        <references count="5">
          <reference field="1" count="1">
            <x v="0"/>
          </reference>
          <reference field="80" count="1" selected="0">
            <x v="11"/>
          </reference>
          <reference field="84" count="1" selected="0">
            <x v="26"/>
          </reference>
          <reference field="85" count="1" selected="0">
            <x v="50"/>
          </reference>
          <reference field="87" count="1" selected="0">
            <x v="0"/>
          </reference>
        </references>
      </pivotArea>
    </format>
    <format dxfId="734">
      <pivotArea dataOnly="0" labelOnly="1" outline="0" fieldPosition="0">
        <references count="5">
          <reference field="1" count="1">
            <x v="1"/>
          </reference>
          <reference field="80" count="1" selected="0">
            <x v="12"/>
          </reference>
          <reference field="84" count="1" selected="0">
            <x v="52"/>
          </reference>
          <reference field="85" count="1" selected="0">
            <x v="84"/>
          </reference>
          <reference field="87" count="1" selected="0">
            <x v="1"/>
          </reference>
        </references>
      </pivotArea>
    </format>
    <format dxfId="733">
      <pivotArea dataOnly="0" labelOnly="1" outline="0" fieldPosition="0">
        <references count="6">
          <reference field="1" count="1" selected="0">
            <x v="36"/>
          </reference>
          <reference field="80" count="1" selected="0">
            <x v="0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6"/>
          </reference>
        </references>
      </pivotArea>
    </format>
    <format dxfId="732">
      <pivotArea dataOnly="0" labelOnly="1" outline="0" fieldPosition="0">
        <references count="6">
          <reference field="1" count="1" selected="0">
            <x v="40"/>
          </reference>
          <reference field="80" count="1" selected="0">
            <x v="0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6"/>
          </reference>
        </references>
      </pivotArea>
    </format>
    <format dxfId="731">
      <pivotArea dataOnly="0" labelOnly="1" outline="0" fieldPosition="0">
        <references count="6">
          <reference field="1" count="1" selected="0">
            <x v="12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3"/>
          </reference>
        </references>
      </pivotArea>
    </format>
    <format dxfId="730">
      <pivotArea dataOnly="0" labelOnly="1" outline="0" fieldPosition="0">
        <references count="6">
          <reference field="1" count="1" selected="0">
            <x v="13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3"/>
          </reference>
        </references>
      </pivotArea>
    </format>
    <format dxfId="729">
      <pivotArea dataOnly="0" labelOnly="1" outline="0" fieldPosition="0">
        <references count="6">
          <reference field="1" count="1" selected="0">
            <x v="131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3"/>
          </reference>
        </references>
      </pivotArea>
    </format>
    <format dxfId="728">
      <pivotArea dataOnly="0" labelOnly="1" outline="0" fieldPosition="0">
        <references count="6">
          <reference field="1" count="1" selected="0">
            <x v="128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3"/>
          </reference>
        </references>
      </pivotArea>
    </format>
    <format dxfId="727">
      <pivotArea dataOnly="0" labelOnly="1" outline="0" fieldPosition="0">
        <references count="6">
          <reference field="1" count="1" selected="0">
            <x v="11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726">
      <pivotArea dataOnly="0" labelOnly="1" outline="0" fieldPosition="0">
        <references count="6">
          <reference field="1" count="1" selected="0">
            <x v="12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725">
      <pivotArea dataOnly="0" labelOnly="1" outline="0" fieldPosition="0">
        <references count="6">
          <reference field="1" count="1" selected="0">
            <x v="121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724">
      <pivotArea dataOnly="0" labelOnly="1" outline="0" fieldPosition="0">
        <references count="6">
          <reference field="1" count="1" selected="0">
            <x v="122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723">
      <pivotArea dataOnly="0" labelOnly="1" outline="0" fieldPosition="0">
        <references count="6">
          <reference field="1" count="1" selected="0">
            <x v="123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722">
      <pivotArea dataOnly="0" labelOnly="1" outline="0" fieldPosition="0">
        <references count="6">
          <reference field="1" count="1" selected="0">
            <x v="124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3"/>
          </reference>
        </references>
      </pivotArea>
    </format>
    <format dxfId="721">
      <pivotArea dataOnly="0" labelOnly="1" outline="0" fieldPosition="0">
        <references count="6">
          <reference field="1" count="1" selected="0">
            <x v="125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720">
      <pivotArea dataOnly="0" labelOnly="1" outline="0" fieldPosition="0">
        <references count="6">
          <reference field="1" count="1" selected="0">
            <x v="117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3"/>
          </reference>
        </references>
      </pivotArea>
    </format>
    <format dxfId="719">
      <pivotArea dataOnly="0" labelOnly="1" outline="0" fieldPosition="0">
        <references count="6">
          <reference field="1" count="1" selected="0">
            <x v="132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3"/>
          </reference>
        </references>
      </pivotArea>
    </format>
    <format dxfId="718">
      <pivotArea dataOnly="0" labelOnly="1" outline="0" fieldPosition="0">
        <references count="6">
          <reference field="1" count="1" selected="0">
            <x v="133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3"/>
          </reference>
        </references>
      </pivotArea>
    </format>
    <format dxfId="717">
      <pivotArea dataOnly="0" labelOnly="1" outline="0" fieldPosition="0">
        <references count="6">
          <reference field="1" count="1" selected="0">
            <x v="134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3"/>
          </reference>
        </references>
      </pivotArea>
    </format>
    <format dxfId="716">
      <pivotArea dataOnly="0" labelOnly="1" outline="0" fieldPosition="0">
        <references count="6">
          <reference field="1" count="1" selected="0">
            <x v="135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3"/>
          </reference>
        </references>
      </pivotArea>
    </format>
    <format dxfId="715">
      <pivotArea dataOnly="0" labelOnly="1" outline="0" fieldPosition="0">
        <references count="6">
          <reference field="1" count="1" selected="0">
            <x v="136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3"/>
          </reference>
        </references>
      </pivotArea>
    </format>
    <format dxfId="714">
      <pivotArea dataOnly="0" labelOnly="1" outline="0" fieldPosition="0">
        <references count="6">
          <reference field="1" count="1" selected="0">
            <x v="137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3"/>
          </reference>
        </references>
      </pivotArea>
    </format>
    <format dxfId="713">
      <pivotArea dataOnly="0" labelOnly="1" outline="0" fieldPosition="0">
        <references count="6">
          <reference field="1" count="1" selected="0">
            <x v="138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3"/>
          </reference>
        </references>
      </pivotArea>
    </format>
    <format dxfId="712">
      <pivotArea dataOnly="0" labelOnly="1" outline="0" fieldPosition="0">
        <references count="6">
          <reference field="1" count="1" selected="0">
            <x v="14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3"/>
          </reference>
        </references>
      </pivotArea>
    </format>
    <format dxfId="711">
      <pivotArea dataOnly="0" labelOnly="1" outline="0" fieldPosition="0">
        <references count="6">
          <reference field="1" count="1" selected="0">
            <x v="13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710">
      <pivotArea dataOnly="0" labelOnly="1" outline="0" fieldPosition="0">
        <references count="6">
          <reference field="1" count="1" selected="0">
            <x v="244"/>
          </reference>
          <reference field="80" count="1" selected="0">
            <x v="2"/>
          </reference>
          <reference field="82" count="1">
            <x v="1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0"/>
          </reference>
        </references>
      </pivotArea>
    </format>
    <format dxfId="709">
      <pivotArea dataOnly="0" labelOnly="1" outline="0" fieldPosition="0">
        <references count="6">
          <reference field="1" count="1" selected="0">
            <x v="257"/>
          </reference>
          <reference field="80" count="1" selected="0">
            <x v="3"/>
          </reference>
          <reference field="82" count="1">
            <x v="1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1"/>
          </reference>
        </references>
      </pivotArea>
    </format>
    <format dxfId="708">
      <pivotArea dataOnly="0" labelOnly="1" outline="0" fieldPosition="0">
        <references count="6">
          <reference field="1" count="1" selected="0">
            <x v="277"/>
          </reference>
          <reference field="80" count="1" selected="0">
            <x v="4"/>
          </reference>
          <reference field="82" count="1">
            <x v="1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4"/>
          </reference>
        </references>
      </pivotArea>
    </format>
    <format dxfId="707">
      <pivotArea dataOnly="0" labelOnly="1" outline="0" fieldPosition="0">
        <references count="6">
          <reference field="1" count="1" selected="0">
            <x v="60"/>
          </reference>
          <reference field="80" count="1" selected="0">
            <x v="5"/>
          </reference>
          <reference field="82" count="1">
            <x v="1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7"/>
          </reference>
        </references>
      </pivotArea>
    </format>
    <format dxfId="706">
      <pivotArea dataOnly="0" labelOnly="1" outline="0" fieldPosition="0">
        <references count="6">
          <reference field="1" count="1" selected="0">
            <x v="25"/>
          </reference>
          <reference field="80" count="1" selected="0">
            <x v="7"/>
          </reference>
          <reference field="82" count="1">
            <x v="2"/>
          </reference>
          <reference field="84" count="1" selected="0">
            <x v="51"/>
          </reference>
          <reference field="85" count="1" selected="0">
            <x v="83"/>
          </reference>
          <reference field="87" count="1" selected="0">
            <x v="4"/>
          </reference>
        </references>
      </pivotArea>
    </format>
    <format dxfId="705">
      <pivotArea dataOnly="0" labelOnly="1" outline="0" fieldPosition="0">
        <references count="6">
          <reference field="1" count="1" selected="0">
            <x v="29"/>
          </reference>
          <reference field="80" count="1" selected="0">
            <x v="8"/>
          </reference>
          <reference field="82" count="1">
            <x v="1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5"/>
          </reference>
        </references>
      </pivotArea>
    </format>
    <format dxfId="704">
      <pivotArea dataOnly="0" labelOnly="1" outline="0" fieldPosition="0">
        <references count="6">
          <reference field="1" count="1" selected="0">
            <x v="24"/>
          </reference>
          <reference field="80" count="1" selected="0">
            <x v="9"/>
          </reference>
          <reference field="82" count="1">
            <x v="1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4"/>
          </reference>
        </references>
      </pivotArea>
    </format>
    <format dxfId="703">
      <pivotArea dataOnly="0" labelOnly="1" outline="0" fieldPosition="0">
        <references count="6">
          <reference field="1" count="1" selected="0">
            <x v="10"/>
          </reference>
          <reference field="80" count="1" selected="0">
            <x v="10"/>
          </reference>
          <reference field="82" count="1">
            <x v="3"/>
          </reference>
          <reference field="84" count="1" selected="0">
            <x v="48"/>
          </reference>
          <reference field="85" count="1" selected="0">
            <x v="80"/>
          </reference>
          <reference field="87" count="1" selected="0">
            <x v="2"/>
          </reference>
        </references>
      </pivotArea>
    </format>
    <format dxfId="702">
      <pivotArea dataOnly="0" labelOnly="1" outline="0" fieldPosition="0">
        <references count="6">
          <reference field="1" count="1" selected="0">
            <x v="0"/>
          </reference>
          <reference field="80" count="1" selected="0">
            <x v="11"/>
          </reference>
          <reference field="82" count="1">
            <x v="0"/>
          </reference>
          <reference field="84" count="1" selected="0">
            <x v="26"/>
          </reference>
          <reference field="85" count="1" selected="0">
            <x v="50"/>
          </reference>
          <reference field="87" count="1" selected="0">
            <x v="0"/>
          </reference>
        </references>
      </pivotArea>
    </format>
    <format dxfId="701">
      <pivotArea dataOnly="0" labelOnly="1" outline="0" fieldPosition="0">
        <references count="6">
          <reference field="1" count="1" selected="0">
            <x v="1"/>
          </reference>
          <reference field="80" count="1" selected="0">
            <x v="12"/>
          </reference>
          <reference field="82" count="1">
            <x v="1"/>
          </reference>
          <reference field="84" count="1" selected="0">
            <x v="52"/>
          </reference>
          <reference field="85" count="1" selected="0">
            <x v="84"/>
          </reference>
          <reference field="87" count="1" selected="0">
            <x v="1"/>
          </reference>
        </references>
      </pivotArea>
    </format>
    <format dxfId="700">
      <pivotArea dataOnly="0" labelOnly="1" outline="0" fieldPosition="0">
        <references count="7">
          <reference field="1" count="1" selected="0">
            <x v="3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6"/>
          </reference>
        </references>
      </pivotArea>
    </format>
    <format dxfId="699">
      <pivotArea dataOnly="0" labelOnly="1" outline="0" fieldPosition="0">
        <references count="7">
          <reference field="1" count="1" selected="0">
            <x v="53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7"/>
          </reference>
        </references>
      </pivotArea>
    </format>
    <format dxfId="698">
      <pivotArea dataOnly="0" labelOnly="1" outline="0" fieldPosition="0">
        <references count="7">
          <reference field="1" count="1" selected="0">
            <x v="7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8"/>
          </reference>
        </references>
      </pivotArea>
    </format>
    <format dxfId="697">
      <pivotArea dataOnly="0" labelOnly="1" outline="0" fieldPosition="0">
        <references count="7">
          <reference field="1" count="1" selected="0">
            <x v="8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9"/>
          </reference>
        </references>
      </pivotArea>
    </format>
    <format dxfId="696">
      <pivotArea dataOnly="0" labelOnly="1" outline="0" fieldPosition="0">
        <references count="7">
          <reference field="1" count="1" selected="0">
            <x v="99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2"/>
          </reference>
          <reference field="87" count="1" selected="0">
            <x v="10"/>
          </reference>
        </references>
      </pivotArea>
    </format>
    <format dxfId="695">
      <pivotArea dataOnly="0" labelOnly="1" outline="0" fieldPosition="0">
        <references count="7">
          <reference field="1" count="1" selected="0">
            <x v="40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6"/>
          </reference>
        </references>
      </pivotArea>
    </format>
    <format dxfId="694">
      <pivotArea dataOnly="0" labelOnly="1" outline="0" fieldPosition="0">
        <references count="7">
          <reference field="1" count="1" selected="0">
            <x v="4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6"/>
          </reference>
        </references>
      </pivotArea>
    </format>
    <format dxfId="693">
      <pivotArea dataOnly="0" labelOnly="1" outline="0" fieldPosition="0">
        <references count="7">
          <reference field="1" count="1" selected="0">
            <x v="4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6"/>
          </reference>
        </references>
      </pivotArea>
    </format>
    <format dxfId="692">
      <pivotArea dataOnly="0" labelOnly="1" outline="0" fieldPosition="0">
        <references count="7">
          <reference field="1" count="1" selected="0">
            <x v="57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7"/>
          </reference>
        </references>
      </pivotArea>
    </format>
    <format dxfId="691">
      <pivotArea dataOnly="0" labelOnly="1" outline="0" fieldPosition="0">
        <references count="7">
          <reference field="1" count="1" selected="0">
            <x v="58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7"/>
          </reference>
        </references>
      </pivotArea>
    </format>
    <format dxfId="690">
      <pivotArea dataOnly="0" labelOnly="1" outline="0" fieldPosition="0">
        <references count="7">
          <reference field="1" count="1" selected="0">
            <x v="64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7"/>
          </reference>
        </references>
      </pivotArea>
    </format>
    <format dxfId="689">
      <pivotArea dataOnly="0" labelOnly="1" outline="0" fieldPosition="0">
        <references count="7">
          <reference field="1" count="1" selected="0">
            <x v="75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8"/>
          </reference>
        </references>
      </pivotArea>
    </format>
    <format dxfId="688">
      <pivotArea dataOnly="0" labelOnly="1" outline="0" fieldPosition="0">
        <references count="7">
          <reference field="1" count="1" selected="0">
            <x v="85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9"/>
          </reference>
        </references>
      </pivotArea>
    </format>
    <format dxfId="687">
      <pivotArea dataOnly="0" labelOnly="1" outline="0" fieldPosition="0">
        <references count="7">
          <reference field="1" count="1" selected="0">
            <x v="8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9"/>
          </reference>
        </references>
      </pivotArea>
    </format>
    <format dxfId="686">
      <pivotArea dataOnly="0" labelOnly="1" outline="0" fieldPosition="0">
        <references count="7">
          <reference field="1" count="1" selected="0">
            <x v="9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9"/>
          </reference>
        </references>
      </pivotArea>
    </format>
    <format dxfId="685">
      <pivotArea dataOnly="0" labelOnly="1" outline="0" fieldPosition="0">
        <references count="7">
          <reference field="1" count="1" selected="0">
            <x v="103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10"/>
          </reference>
        </references>
      </pivotArea>
    </format>
    <format dxfId="684">
      <pivotArea dataOnly="0" labelOnly="1" outline="0" fieldPosition="0">
        <references count="7">
          <reference field="1" count="1" selected="0">
            <x v="104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10"/>
          </reference>
        </references>
      </pivotArea>
    </format>
    <format dxfId="683">
      <pivotArea dataOnly="0" labelOnly="1" outline="0" fieldPosition="0">
        <references count="7">
          <reference field="1" count="1" selected="0">
            <x v="110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27"/>
          </reference>
          <reference field="87" count="1" selected="0">
            <x v="10"/>
          </reference>
        </references>
      </pivotArea>
    </format>
    <format dxfId="682">
      <pivotArea dataOnly="0" labelOnly="1" outline="0" fieldPosition="0">
        <references count="7">
          <reference field="1" count="1" selected="0">
            <x v="12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3"/>
          </reference>
        </references>
      </pivotArea>
    </format>
    <format dxfId="681">
      <pivotArea dataOnly="0" labelOnly="1" outline="0" fieldPosition="0">
        <references count="7">
          <reference field="1" count="1" selected="0">
            <x v="15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4"/>
          </reference>
        </references>
      </pivotArea>
    </format>
    <format dxfId="680">
      <pivotArea dataOnly="0" labelOnly="1" outline="0" fieldPosition="0">
        <references count="7">
          <reference field="1" count="1" selected="0">
            <x v="17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5"/>
          </reference>
        </references>
      </pivotArea>
    </format>
    <format dxfId="679">
      <pivotArea dataOnly="0" labelOnly="1" outline="0" fieldPosition="0">
        <references count="7">
          <reference field="1" count="1" selected="0">
            <x v="20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6"/>
          </reference>
        </references>
      </pivotArea>
    </format>
    <format dxfId="678">
      <pivotArea dataOnly="0" labelOnly="1" outline="0" fieldPosition="0">
        <references count="7">
          <reference field="1" count="1" selected="0">
            <x v="22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3"/>
          </reference>
          <reference field="87" count="1" selected="0">
            <x v="17"/>
          </reference>
        </references>
      </pivotArea>
    </format>
    <format dxfId="677">
      <pivotArea dataOnly="0" labelOnly="1" outline="0" fieldPosition="0">
        <references count="7">
          <reference field="1" count="1" selected="0">
            <x v="13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3"/>
          </reference>
        </references>
      </pivotArea>
    </format>
    <format dxfId="676">
      <pivotArea dataOnly="0" labelOnly="1" outline="0" fieldPosition="0">
        <references count="7">
          <reference field="1" count="1" selected="0">
            <x v="15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4"/>
          </reference>
        </references>
      </pivotArea>
    </format>
    <format dxfId="675">
      <pivotArea dataOnly="0" labelOnly="1" outline="0" fieldPosition="0">
        <references count="7">
          <reference field="1" count="1" selected="0">
            <x v="17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5"/>
          </reference>
        </references>
      </pivotArea>
    </format>
    <format dxfId="674">
      <pivotArea dataOnly="0" labelOnly="1" outline="0" fieldPosition="0">
        <references count="7">
          <reference field="1" count="1" selected="0">
            <x v="20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6"/>
          </reference>
        </references>
      </pivotArea>
    </format>
    <format dxfId="673">
      <pivotArea dataOnly="0" labelOnly="1" outline="0" fieldPosition="0">
        <references count="7">
          <reference field="1" count="1" selected="0">
            <x v="22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4"/>
          </reference>
          <reference field="87" count="1" selected="0">
            <x v="17"/>
          </reference>
        </references>
      </pivotArea>
    </format>
    <format dxfId="672">
      <pivotArea dataOnly="0" labelOnly="1" outline="0" fieldPosition="0">
        <references count="7">
          <reference field="1" count="1" selected="0">
            <x v="13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3"/>
          </reference>
        </references>
      </pivotArea>
    </format>
    <format dxfId="671">
      <pivotArea dataOnly="0" labelOnly="1" outline="0" fieldPosition="0">
        <references count="7">
          <reference field="1" count="1" selected="0">
            <x v="15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4"/>
          </reference>
        </references>
      </pivotArea>
    </format>
    <format dxfId="670">
      <pivotArea dataOnly="0" labelOnly="1" outline="0" fieldPosition="0">
        <references count="7">
          <reference field="1" count="1" selected="0">
            <x v="17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5"/>
          </reference>
        </references>
      </pivotArea>
    </format>
    <format dxfId="669">
      <pivotArea dataOnly="0" labelOnly="1" outline="0" fieldPosition="0">
        <references count="7">
          <reference field="1" count="1" selected="0">
            <x v="20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6"/>
          </reference>
        </references>
      </pivotArea>
    </format>
    <format dxfId="668">
      <pivotArea dataOnly="0" labelOnly="1" outline="0" fieldPosition="0">
        <references count="7">
          <reference field="1" count="1" selected="0">
            <x v="22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5"/>
          </reference>
          <reference field="87" count="1" selected="0">
            <x v="17"/>
          </reference>
        </references>
      </pivotArea>
    </format>
    <format dxfId="667">
      <pivotArea dataOnly="0" labelOnly="1" outline="0" fieldPosition="0">
        <references count="7">
          <reference field="1" count="1" selected="0">
            <x v="12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3"/>
          </reference>
        </references>
      </pivotArea>
    </format>
    <format dxfId="666">
      <pivotArea dataOnly="0" labelOnly="1" outline="0" fieldPosition="0">
        <references count="7">
          <reference field="1" count="1" selected="0">
            <x v="15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4"/>
          </reference>
        </references>
      </pivotArea>
    </format>
    <format dxfId="665">
      <pivotArea dataOnly="0" labelOnly="1" outline="0" fieldPosition="0">
        <references count="7">
          <reference field="1" count="1" selected="0">
            <x v="17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5"/>
          </reference>
        </references>
      </pivotArea>
    </format>
    <format dxfId="664">
      <pivotArea dataOnly="0" labelOnly="1" outline="0" fieldPosition="0">
        <references count="7">
          <reference field="1" count="1" selected="0">
            <x v="20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6"/>
          </reference>
        </references>
      </pivotArea>
    </format>
    <format dxfId="663">
      <pivotArea dataOnly="0" labelOnly="1" outline="0" fieldPosition="0">
        <references count="7">
          <reference field="1" count="1" selected="0">
            <x v="22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"/>
          </reference>
          <reference field="85" count="1" selected="0">
            <x v="18"/>
          </reference>
          <reference field="87" count="1" selected="0">
            <x v="17"/>
          </reference>
        </references>
      </pivotArea>
    </format>
    <format dxfId="662">
      <pivotArea dataOnly="0" labelOnly="1" outline="0" fieldPosition="0">
        <references count="7">
          <reference field="1" count="1" selected="0">
            <x v="11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661">
      <pivotArea dataOnly="0" labelOnly="1" outline="0" fieldPosition="0">
        <references count="7">
          <reference field="1" count="1" selected="0">
            <x v="14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4"/>
          </reference>
        </references>
      </pivotArea>
    </format>
    <format dxfId="660">
      <pivotArea dataOnly="0" labelOnly="1" outline="0" fieldPosition="0">
        <references count="7">
          <reference field="1" count="1" selected="0">
            <x v="16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5"/>
          </reference>
        </references>
      </pivotArea>
    </format>
    <format dxfId="659">
      <pivotArea dataOnly="0" labelOnly="1" outline="0" fieldPosition="0">
        <references count="7">
          <reference field="1" count="1" selected="0">
            <x v="19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6"/>
          </reference>
        </references>
      </pivotArea>
    </format>
    <format dxfId="658">
      <pivotArea dataOnly="0" labelOnly="1" outline="0" fieldPosition="0">
        <references count="7">
          <reference field="1" count="1" selected="0">
            <x v="21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3"/>
          </reference>
          <reference field="87" count="1" selected="0">
            <x v="17"/>
          </reference>
        </references>
      </pivotArea>
    </format>
    <format dxfId="657">
      <pivotArea dataOnly="0" labelOnly="1" outline="0" fieldPosition="0">
        <references count="7">
          <reference field="1" count="1" selected="0">
            <x v="12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656">
      <pivotArea dataOnly="0" labelOnly="1" outline="0" fieldPosition="0">
        <references count="7">
          <reference field="1" count="1" selected="0">
            <x v="14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4"/>
          </reference>
        </references>
      </pivotArea>
    </format>
    <format dxfId="655">
      <pivotArea dataOnly="0" labelOnly="1" outline="0" fieldPosition="0">
        <references count="7">
          <reference field="1" count="1" selected="0">
            <x v="16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5"/>
          </reference>
        </references>
      </pivotArea>
    </format>
    <format dxfId="654">
      <pivotArea dataOnly="0" labelOnly="1" outline="0" fieldPosition="0">
        <references count="7">
          <reference field="1" count="1" selected="0">
            <x v="19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6"/>
          </reference>
        </references>
      </pivotArea>
    </format>
    <format dxfId="653">
      <pivotArea dataOnly="0" labelOnly="1" outline="0" fieldPosition="0">
        <references count="7">
          <reference field="1" count="1" selected="0">
            <x v="21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4"/>
          </reference>
          <reference field="87" count="1" selected="0">
            <x v="17"/>
          </reference>
        </references>
      </pivotArea>
    </format>
    <format dxfId="652">
      <pivotArea dataOnly="0" labelOnly="1" outline="0" fieldPosition="0">
        <references count="7">
          <reference field="1" count="1" selected="0">
            <x v="12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651">
      <pivotArea dataOnly="0" labelOnly="1" outline="0" fieldPosition="0">
        <references count="7">
          <reference field="1" count="1" selected="0">
            <x v="14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4"/>
          </reference>
        </references>
      </pivotArea>
    </format>
    <format dxfId="650">
      <pivotArea dataOnly="0" labelOnly="1" outline="0" fieldPosition="0">
        <references count="7">
          <reference field="1" count="1" selected="0">
            <x v="16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5"/>
          </reference>
        </references>
      </pivotArea>
    </format>
    <format dxfId="649">
      <pivotArea dataOnly="0" labelOnly="1" outline="0" fieldPosition="0">
        <references count="7">
          <reference field="1" count="1" selected="0">
            <x v="19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6"/>
          </reference>
        </references>
      </pivotArea>
    </format>
    <format dxfId="648">
      <pivotArea dataOnly="0" labelOnly="1" outline="0" fieldPosition="0">
        <references count="7">
          <reference field="1" count="1" selected="0">
            <x v="21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5"/>
          </reference>
          <reference field="87" count="1" selected="0">
            <x v="17"/>
          </reference>
        </references>
      </pivotArea>
    </format>
    <format dxfId="647">
      <pivotArea dataOnly="0" labelOnly="1" outline="0" fieldPosition="0">
        <references count="7">
          <reference field="1" count="1" selected="0">
            <x v="12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646">
      <pivotArea dataOnly="0" labelOnly="1" outline="0" fieldPosition="0">
        <references count="7">
          <reference field="1" count="1" selected="0">
            <x v="14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4"/>
          </reference>
        </references>
      </pivotArea>
    </format>
    <format dxfId="645">
      <pivotArea dataOnly="0" labelOnly="1" outline="0" fieldPosition="0">
        <references count="7">
          <reference field="1" count="1" selected="0">
            <x v="17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5"/>
          </reference>
        </references>
      </pivotArea>
    </format>
    <format dxfId="644">
      <pivotArea dataOnly="0" labelOnly="1" outline="0" fieldPosition="0">
        <references count="7">
          <reference field="1" count="1" selected="0">
            <x v="19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6"/>
          </reference>
        </references>
      </pivotArea>
    </format>
    <format dxfId="643">
      <pivotArea dataOnly="0" labelOnly="1" outline="0" fieldPosition="0">
        <references count="7">
          <reference field="1" count="1" selected="0">
            <x v="22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6"/>
          </reference>
          <reference field="87" count="1" selected="0">
            <x v="17"/>
          </reference>
        </references>
      </pivotArea>
    </format>
    <format dxfId="642">
      <pivotArea dataOnly="0" labelOnly="1" outline="0" fieldPosition="0">
        <references count="7">
          <reference field="1" count="1" selected="0">
            <x v="12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641">
      <pivotArea dataOnly="0" labelOnly="1" outline="0" fieldPosition="0">
        <references count="7">
          <reference field="1" count="1" selected="0">
            <x v="14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4"/>
          </reference>
        </references>
      </pivotArea>
    </format>
    <format dxfId="640">
      <pivotArea dataOnly="0" labelOnly="1" outline="0" fieldPosition="0">
        <references count="7">
          <reference field="1" count="1" selected="0">
            <x v="17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5"/>
          </reference>
        </references>
      </pivotArea>
    </format>
    <format dxfId="639">
      <pivotArea dataOnly="0" labelOnly="1" outline="0" fieldPosition="0">
        <references count="7">
          <reference field="1" count="1" selected="0">
            <x v="19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6"/>
          </reference>
        </references>
      </pivotArea>
    </format>
    <format dxfId="638">
      <pivotArea dataOnly="0" labelOnly="1" outline="0" fieldPosition="0">
        <references count="7">
          <reference field="1" count="1" selected="0">
            <x v="22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7"/>
          </reference>
          <reference field="87" count="1" selected="0">
            <x v="17"/>
          </reference>
        </references>
      </pivotArea>
    </format>
    <format dxfId="637">
      <pivotArea dataOnly="0" labelOnly="1" outline="0" fieldPosition="0">
        <references count="7">
          <reference field="1" count="1" selected="0">
            <x v="12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3"/>
          </reference>
        </references>
      </pivotArea>
    </format>
    <format dxfId="636">
      <pivotArea dataOnly="0" labelOnly="1" outline="0" fieldPosition="0">
        <references count="7">
          <reference field="1" count="1" selected="0">
            <x v="14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4"/>
          </reference>
        </references>
      </pivotArea>
    </format>
    <format dxfId="635">
      <pivotArea dataOnly="0" labelOnly="1" outline="0" fieldPosition="0">
        <references count="7">
          <reference field="1" count="1" selected="0">
            <x v="17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5"/>
          </reference>
        </references>
      </pivotArea>
    </format>
    <format dxfId="634">
      <pivotArea dataOnly="0" labelOnly="1" outline="0" fieldPosition="0">
        <references count="7">
          <reference field="1" count="1" selected="0">
            <x v="19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6"/>
          </reference>
        </references>
      </pivotArea>
    </format>
    <format dxfId="633">
      <pivotArea dataOnly="0" labelOnly="1" outline="0" fieldPosition="0">
        <references count="7">
          <reference field="1" count="1" selected="0">
            <x v="22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8"/>
          </reference>
          <reference field="87" count="1" selected="0">
            <x v="17"/>
          </reference>
        </references>
      </pivotArea>
    </format>
    <format dxfId="632">
      <pivotArea dataOnly="0" labelOnly="1" outline="0" fieldPosition="0">
        <references count="7">
          <reference field="1" count="1" selected="0">
            <x v="12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631">
      <pivotArea dataOnly="0" labelOnly="1" outline="0" fieldPosition="0">
        <references count="7">
          <reference field="1" count="1" selected="0">
            <x v="14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4"/>
          </reference>
        </references>
      </pivotArea>
    </format>
    <format dxfId="630">
      <pivotArea dataOnly="0" labelOnly="1" outline="0" fieldPosition="0">
        <references count="7">
          <reference field="1" count="1" selected="0">
            <x v="17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5"/>
          </reference>
        </references>
      </pivotArea>
    </format>
    <format dxfId="629">
      <pivotArea dataOnly="0" labelOnly="1" outline="0" fieldPosition="0">
        <references count="7">
          <reference field="1" count="1" selected="0">
            <x v="19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6"/>
          </reference>
        </references>
      </pivotArea>
    </format>
    <format dxfId="628">
      <pivotArea dataOnly="0" labelOnly="1" outline="0" fieldPosition="0">
        <references count="7">
          <reference field="1" count="1" selected="0">
            <x v="22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3"/>
          </reference>
          <reference field="85" count="1" selected="0">
            <x v="9"/>
          </reference>
          <reference field="87" count="1" selected="0">
            <x v="17"/>
          </reference>
        </references>
      </pivotArea>
    </format>
    <format dxfId="627">
      <pivotArea dataOnly="0" labelOnly="1" outline="0" fieldPosition="0">
        <references count="7">
          <reference field="1" count="1" selected="0">
            <x v="11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3"/>
          </reference>
        </references>
      </pivotArea>
    </format>
    <format dxfId="626">
      <pivotArea dataOnly="0" labelOnly="1" outline="0" fieldPosition="0">
        <references count="7">
          <reference field="1" count="1" selected="0">
            <x v="14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4"/>
          </reference>
        </references>
      </pivotArea>
    </format>
    <format dxfId="625">
      <pivotArea dataOnly="0" labelOnly="1" outline="0" fieldPosition="0">
        <references count="7">
          <reference field="1" count="1" selected="0">
            <x v="16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5"/>
          </reference>
        </references>
      </pivotArea>
    </format>
    <format dxfId="624">
      <pivotArea dataOnly="0" labelOnly="1" outline="0" fieldPosition="0">
        <references count="7">
          <reference field="1" count="1" selected="0">
            <x v="19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6"/>
          </reference>
        </references>
      </pivotArea>
    </format>
    <format dxfId="623">
      <pivotArea dataOnly="0" labelOnly="1" outline="0" fieldPosition="0">
        <references count="7">
          <reference field="1" count="1" selected="0">
            <x v="21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7"/>
          </reference>
        </references>
      </pivotArea>
    </format>
    <format dxfId="622">
      <pivotArea dataOnly="0" labelOnly="1" outline="0" fieldPosition="0">
        <references count="7">
          <reference field="1" count="1" selected="0">
            <x v="24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2"/>
          </reference>
          <reference field="85" count="1" selected="0">
            <x v="46"/>
          </reference>
          <reference field="87" count="1" selected="0">
            <x v="19"/>
          </reference>
        </references>
      </pivotArea>
    </format>
    <format dxfId="621">
      <pivotArea dataOnly="0" labelOnly="1" outline="0" fieldPosition="0">
        <references count="7">
          <reference field="1" count="1" selected="0">
            <x v="13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3"/>
          </reference>
        </references>
      </pivotArea>
    </format>
    <format dxfId="620">
      <pivotArea dataOnly="0" labelOnly="1" outline="0" fieldPosition="0">
        <references count="7">
          <reference field="1" count="1" selected="0">
            <x v="15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4"/>
          </reference>
        </references>
      </pivotArea>
    </format>
    <format dxfId="619">
      <pivotArea dataOnly="0" labelOnly="1" outline="0" fieldPosition="0">
        <references count="7">
          <reference field="1" count="1" selected="0">
            <x v="18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5"/>
          </reference>
        </references>
      </pivotArea>
    </format>
    <format dxfId="618">
      <pivotArea dataOnly="0" labelOnly="1" outline="0" fieldPosition="0">
        <references count="7">
          <reference field="1" count="1" selected="0">
            <x v="20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6"/>
          </reference>
        </references>
      </pivotArea>
    </format>
    <format dxfId="617">
      <pivotArea dataOnly="0" labelOnly="1" outline="0" fieldPosition="0">
        <references count="7">
          <reference field="1" count="1" selected="0">
            <x v="23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2"/>
          </reference>
          <reference field="87" count="1" selected="0">
            <x v="17"/>
          </reference>
        </references>
      </pivotArea>
    </format>
    <format dxfId="616">
      <pivotArea dataOnly="0" labelOnly="1" outline="0" fieldPosition="0">
        <references count="7">
          <reference field="1" count="1" selected="0">
            <x v="13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3"/>
          </reference>
        </references>
      </pivotArea>
    </format>
    <format dxfId="615">
      <pivotArea dataOnly="0" labelOnly="1" outline="0" fieldPosition="0">
        <references count="7">
          <reference field="1" count="1" selected="0">
            <x v="15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4"/>
          </reference>
        </references>
      </pivotArea>
    </format>
    <format dxfId="614">
      <pivotArea dataOnly="0" labelOnly="1" outline="0" fieldPosition="0">
        <references count="7">
          <reference field="1" count="1" selected="0">
            <x v="18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5"/>
          </reference>
        </references>
      </pivotArea>
    </format>
    <format dxfId="613">
      <pivotArea dataOnly="0" labelOnly="1" outline="0" fieldPosition="0">
        <references count="7">
          <reference field="1" count="1" selected="0">
            <x v="20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6"/>
          </reference>
        </references>
      </pivotArea>
    </format>
    <format dxfId="612">
      <pivotArea dataOnly="0" labelOnly="1" outline="0" fieldPosition="0">
        <references count="7">
          <reference field="1" count="1" selected="0">
            <x v="23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5"/>
          </reference>
          <reference field="87" count="1" selected="0">
            <x v="17"/>
          </reference>
        </references>
      </pivotArea>
    </format>
    <format dxfId="611">
      <pivotArea dataOnly="0" labelOnly="1" outline="0" fieldPosition="0">
        <references count="7">
          <reference field="1" count="1" selected="0">
            <x v="13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3"/>
          </reference>
        </references>
      </pivotArea>
    </format>
    <format dxfId="610">
      <pivotArea dataOnly="0" labelOnly="1" outline="0" fieldPosition="0">
        <references count="7">
          <reference field="1" count="1" selected="0">
            <x v="15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4"/>
          </reference>
        </references>
      </pivotArea>
    </format>
    <format dxfId="609">
      <pivotArea dataOnly="0" labelOnly="1" outline="0" fieldPosition="0">
        <references count="7">
          <reference field="1" count="1" selected="0">
            <x v="18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5"/>
          </reference>
        </references>
      </pivotArea>
    </format>
    <format dxfId="608">
      <pivotArea dataOnly="0" labelOnly="1" outline="0" fieldPosition="0">
        <references count="7">
          <reference field="1" count="1" selected="0">
            <x v="20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6"/>
          </reference>
        </references>
      </pivotArea>
    </format>
    <format dxfId="607">
      <pivotArea dataOnly="0" labelOnly="1" outline="0" fieldPosition="0">
        <references count="7">
          <reference field="1" count="1" selected="0">
            <x v="23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6"/>
          </reference>
          <reference field="87" count="1" selected="0">
            <x v="17"/>
          </reference>
        </references>
      </pivotArea>
    </format>
    <format dxfId="606">
      <pivotArea dataOnly="0" labelOnly="1" outline="0" fieldPosition="0">
        <references count="7">
          <reference field="1" count="1" selected="0">
            <x v="13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3"/>
          </reference>
        </references>
      </pivotArea>
    </format>
    <format dxfId="605">
      <pivotArea dataOnly="0" labelOnly="1" outline="0" fieldPosition="0">
        <references count="7">
          <reference field="1" count="1" selected="0">
            <x v="15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4"/>
          </reference>
        </references>
      </pivotArea>
    </format>
    <format dxfId="604">
      <pivotArea dataOnly="0" labelOnly="1" outline="0" fieldPosition="0">
        <references count="7">
          <reference field="1" count="1" selected="0">
            <x v="18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5"/>
          </reference>
        </references>
      </pivotArea>
    </format>
    <format dxfId="603">
      <pivotArea dataOnly="0" labelOnly="1" outline="0" fieldPosition="0">
        <references count="7">
          <reference field="1" count="1" selected="0">
            <x v="20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6"/>
          </reference>
        </references>
      </pivotArea>
    </format>
    <format dxfId="602">
      <pivotArea dataOnly="0" labelOnly="1" outline="0" fieldPosition="0">
        <references count="7">
          <reference field="1" count="1" selected="0">
            <x v="23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7"/>
          </reference>
          <reference field="87" count="1" selected="0">
            <x v="17"/>
          </reference>
        </references>
      </pivotArea>
    </format>
    <format dxfId="601">
      <pivotArea dataOnly="0" labelOnly="1" outline="0" fieldPosition="0">
        <references count="7">
          <reference field="1" count="1" selected="0">
            <x v="13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3"/>
          </reference>
        </references>
      </pivotArea>
    </format>
    <format dxfId="600">
      <pivotArea dataOnly="0" labelOnly="1" outline="0" fieldPosition="0">
        <references count="7">
          <reference field="1" count="1" selected="0">
            <x v="16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4"/>
          </reference>
        </references>
      </pivotArea>
    </format>
    <format dxfId="599">
      <pivotArea dataOnly="0" labelOnly="1" outline="0" fieldPosition="0">
        <references count="7">
          <reference field="1" count="1" selected="0">
            <x v="18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5"/>
          </reference>
        </references>
      </pivotArea>
    </format>
    <format dxfId="598">
      <pivotArea dataOnly="0" labelOnly="1" outline="0" fieldPosition="0">
        <references count="7">
          <reference field="1" count="1" selected="0">
            <x v="21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6"/>
          </reference>
        </references>
      </pivotArea>
    </format>
    <format dxfId="597">
      <pivotArea dataOnly="0" labelOnly="1" outline="0" fieldPosition="0">
        <references count="7">
          <reference field="1" count="1" selected="0">
            <x v="23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8"/>
          </reference>
          <reference field="87" count="1" selected="0">
            <x v="17"/>
          </reference>
        </references>
      </pivotArea>
    </format>
    <format dxfId="596">
      <pivotArea dataOnly="0" labelOnly="1" outline="0" fieldPosition="0">
        <references count="7">
          <reference field="1" count="1" selected="0">
            <x v="13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3"/>
          </reference>
        </references>
      </pivotArea>
    </format>
    <format dxfId="595">
      <pivotArea dataOnly="0" labelOnly="1" outline="0" fieldPosition="0">
        <references count="7">
          <reference field="1" count="1" selected="0">
            <x v="16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4"/>
          </reference>
        </references>
      </pivotArea>
    </format>
    <format dxfId="594">
      <pivotArea dataOnly="0" labelOnly="1" outline="0" fieldPosition="0">
        <references count="7">
          <reference field="1" count="1" selected="0">
            <x v="18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5"/>
          </reference>
        </references>
      </pivotArea>
    </format>
    <format dxfId="593">
      <pivotArea dataOnly="0" labelOnly="1" outline="0" fieldPosition="0">
        <references count="7">
          <reference field="1" count="1" selected="0">
            <x v="21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6"/>
          </reference>
        </references>
      </pivotArea>
    </format>
    <format dxfId="592">
      <pivotArea dataOnly="0" labelOnly="1" outline="0" fieldPosition="0">
        <references count="7">
          <reference field="1" count="1" selected="0">
            <x v="23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59"/>
          </reference>
          <reference field="87" count="1" selected="0">
            <x v="17"/>
          </reference>
        </references>
      </pivotArea>
    </format>
    <format dxfId="591">
      <pivotArea dataOnly="0" labelOnly="1" outline="0" fieldPosition="0">
        <references count="7">
          <reference field="1" count="1" selected="0">
            <x v="13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3"/>
          </reference>
        </references>
      </pivotArea>
    </format>
    <format dxfId="590">
      <pivotArea dataOnly="0" labelOnly="1" outline="0" fieldPosition="0">
        <references count="7">
          <reference field="1" count="1" selected="0">
            <x v="16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4"/>
          </reference>
        </references>
      </pivotArea>
    </format>
    <format dxfId="589">
      <pivotArea dataOnly="0" labelOnly="1" outline="0" fieldPosition="0">
        <references count="7">
          <reference field="1" count="1" selected="0">
            <x v="18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5"/>
          </reference>
        </references>
      </pivotArea>
    </format>
    <format dxfId="588">
      <pivotArea dataOnly="0" labelOnly="1" outline="0" fieldPosition="0">
        <references count="7">
          <reference field="1" count="1" selected="0">
            <x v="21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6"/>
          </reference>
        </references>
      </pivotArea>
    </format>
    <format dxfId="587">
      <pivotArea dataOnly="0" labelOnly="1" outline="0" fieldPosition="0">
        <references count="7">
          <reference field="1" count="1" selected="0">
            <x v="23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7"/>
          </reference>
          <reference field="85" count="1" selected="0">
            <x v="85"/>
          </reference>
          <reference field="87" count="1" selected="0">
            <x v="17"/>
          </reference>
        </references>
      </pivotArea>
    </format>
    <format dxfId="586">
      <pivotArea dataOnly="0" labelOnly="1" outline="0" fieldPosition="0">
        <references count="7">
          <reference field="1" count="1" selected="0">
            <x v="14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3"/>
          </reference>
        </references>
      </pivotArea>
    </format>
    <format dxfId="585">
      <pivotArea dataOnly="0" labelOnly="1" outline="0" fieldPosition="0">
        <references count="7">
          <reference field="1" count="1" selected="0">
            <x v="19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5"/>
          </reference>
        </references>
      </pivotArea>
    </format>
    <format dxfId="584">
      <pivotArea dataOnly="0" labelOnly="1" outline="0" fieldPosition="0">
        <references count="7">
          <reference field="1" count="1" selected="0">
            <x v="21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6"/>
          </reference>
        </references>
      </pivotArea>
    </format>
    <format dxfId="583">
      <pivotArea dataOnly="0" labelOnly="1" outline="0" fieldPosition="0">
        <references count="7">
          <reference field="1" count="1" selected="0">
            <x v="24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9"/>
          </reference>
          <reference field="85" count="1" selected="0">
            <x v="62"/>
          </reference>
          <reference field="87" count="1" selected="0">
            <x v="19"/>
          </reference>
        </references>
      </pivotArea>
    </format>
    <format dxfId="582">
      <pivotArea dataOnly="0" labelOnly="1" outline="0" fieldPosition="0">
        <references count="7">
          <reference field="1" count="1" selected="0">
            <x v="13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581">
      <pivotArea dataOnly="0" labelOnly="1" outline="0" fieldPosition="0">
        <references count="7">
          <reference field="1" count="1" selected="0">
            <x v="18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5"/>
          </reference>
        </references>
      </pivotArea>
    </format>
    <format dxfId="580">
      <pivotArea dataOnly="0" labelOnly="1" outline="0" fieldPosition="0">
        <references count="7">
          <reference field="1" count="1" selected="0">
            <x v="21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6"/>
          </reference>
        </references>
      </pivotArea>
    </format>
    <format dxfId="579">
      <pivotArea dataOnly="0" labelOnly="1" outline="0" fieldPosition="0">
        <references count="7">
          <reference field="1" count="1" selected="0">
            <x v="24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54"/>
          </reference>
          <reference field="85" count="1" selected="0">
            <x v="28"/>
          </reference>
          <reference field="87" count="1" selected="0">
            <x v="19"/>
          </reference>
        </references>
      </pivotArea>
    </format>
    <format dxfId="578">
      <pivotArea dataOnly="0" labelOnly="1" outline="0" fieldPosition="0">
        <references count="7">
          <reference field="1" count="1" selected="0">
            <x v="244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0"/>
          </reference>
        </references>
      </pivotArea>
    </format>
    <format dxfId="577">
      <pivotArea dataOnly="0" labelOnly="1" outline="0" fieldPosition="0">
        <references count="7">
          <reference field="1" count="1" selected="0">
            <x v="245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1"/>
          </reference>
        </references>
      </pivotArea>
    </format>
    <format dxfId="576">
      <pivotArea dataOnly="0" labelOnly="1" outline="0" fieldPosition="0">
        <references count="7">
          <reference field="1" count="1" selected="0">
            <x v="246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2"/>
          </reference>
        </references>
      </pivotArea>
    </format>
    <format dxfId="575">
      <pivotArea dataOnly="0" labelOnly="1" outline="0" fieldPosition="0">
        <references count="7">
          <reference field="1" count="1" selected="0">
            <x v="247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3"/>
          </reference>
        </references>
      </pivotArea>
    </format>
    <format dxfId="574">
      <pivotArea dataOnly="0" labelOnly="1" outline="0" fieldPosition="0">
        <references count="7">
          <reference field="1" count="1" selected="0">
            <x v="248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4"/>
          </reference>
        </references>
      </pivotArea>
    </format>
    <format dxfId="573">
      <pivotArea dataOnly="0" labelOnly="1" outline="0" fieldPosition="0">
        <references count="7">
          <reference field="1" count="1" selected="0">
            <x v="249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5"/>
          </reference>
        </references>
      </pivotArea>
    </format>
    <format dxfId="572">
      <pivotArea dataOnly="0" labelOnly="1" outline="0" fieldPosition="0">
        <references count="7">
          <reference field="1" count="1" selected="0">
            <x v="250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6"/>
          </reference>
        </references>
      </pivotArea>
    </format>
    <format dxfId="571">
      <pivotArea dataOnly="0" labelOnly="1" outline="0" fieldPosition="0">
        <references count="7">
          <reference field="1" count="1" selected="0">
            <x v="251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6"/>
          </reference>
        </references>
      </pivotArea>
    </format>
    <format dxfId="570">
      <pivotArea dataOnly="0" labelOnly="1" outline="0" fieldPosition="0">
        <references count="7">
          <reference field="1" count="1" selected="0">
            <x v="252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7"/>
          </reference>
        </references>
      </pivotArea>
    </format>
    <format dxfId="569">
      <pivotArea dataOnly="0" labelOnly="1" outline="0" fieldPosition="0">
        <references count="7">
          <reference field="1" count="1" selected="0">
            <x v="253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8"/>
          </reference>
        </references>
      </pivotArea>
    </format>
    <format dxfId="568">
      <pivotArea dataOnly="0" labelOnly="1" outline="0" fieldPosition="0">
        <references count="7">
          <reference field="1" count="1" selected="0">
            <x v="254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5"/>
          </reference>
          <reference field="85" count="1" selected="0">
            <x v="77"/>
          </reference>
          <reference field="87" count="1" selected="0">
            <x v="29"/>
          </reference>
        </references>
      </pivotArea>
    </format>
    <format dxfId="567">
      <pivotArea dataOnly="0" labelOnly="1" outline="0" fieldPosition="0">
        <references count="7">
          <reference field="1" count="1" selected="0">
            <x v="257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1"/>
          </reference>
        </references>
      </pivotArea>
    </format>
    <format dxfId="566">
      <pivotArea dataOnly="0" labelOnly="1" outline="0" fieldPosition="0">
        <references count="7">
          <reference field="1" count="1" selected="0">
            <x v="258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2"/>
          </reference>
        </references>
      </pivotArea>
    </format>
    <format dxfId="565">
      <pivotArea dataOnly="0" labelOnly="1" outline="0" fieldPosition="0">
        <references count="7">
          <reference field="1" count="1" selected="0">
            <x v="259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3"/>
          </reference>
        </references>
      </pivotArea>
    </format>
    <format dxfId="564">
      <pivotArea dataOnly="0" labelOnly="1" outline="0" fieldPosition="0">
        <references count="7">
          <reference field="1" count="1" selected="0">
            <x v="260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4"/>
          </reference>
        </references>
      </pivotArea>
    </format>
    <format dxfId="563">
      <pivotArea dataOnly="0" labelOnly="1" outline="0" fieldPosition="0">
        <references count="7">
          <reference field="1" count="1" selected="0">
            <x v="261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5"/>
          </reference>
        </references>
      </pivotArea>
    </format>
    <format dxfId="562">
      <pivotArea dataOnly="0" labelOnly="1" outline="0" fieldPosition="0">
        <references count="7">
          <reference field="1" count="1" selected="0">
            <x v="262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6"/>
          </reference>
        </references>
      </pivotArea>
    </format>
    <format dxfId="561">
      <pivotArea dataOnly="0" labelOnly="1" outline="0" fieldPosition="0">
        <references count="7">
          <reference field="1" count="1" selected="0">
            <x v="263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7"/>
          </reference>
        </references>
      </pivotArea>
    </format>
    <format dxfId="560">
      <pivotArea dataOnly="0" labelOnly="1" outline="0" fieldPosition="0">
        <references count="7">
          <reference field="1" count="1" selected="0">
            <x v="264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8"/>
          </reference>
        </references>
      </pivotArea>
    </format>
    <format dxfId="559">
      <pivotArea dataOnly="0" labelOnly="1" outline="0" fieldPosition="0">
        <references count="7">
          <reference field="1" count="1" selected="0">
            <x v="265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9"/>
          </reference>
        </references>
      </pivotArea>
    </format>
    <format dxfId="558">
      <pivotArea dataOnly="0" labelOnly="1" outline="0" fieldPosition="0">
        <references count="7">
          <reference field="1" count="1" selected="0">
            <x v="266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39"/>
          </reference>
        </references>
      </pivotArea>
    </format>
    <format dxfId="557">
      <pivotArea dataOnly="0" labelOnly="1" outline="0" fieldPosition="0">
        <references count="7">
          <reference field="1" count="1" selected="0">
            <x v="267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0"/>
          </reference>
        </references>
      </pivotArea>
    </format>
    <format dxfId="556">
      <pivotArea dataOnly="0" labelOnly="1" outline="0" fieldPosition="0">
        <references count="7">
          <reference field="1" count="1" selected="0">
            <x v="268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0"/>
          </reference>
        </references>
      </pivotArea>
    </format>
    <format dxfId="555">
      <pivotArea dataOnly="0" labelOnly="1" outline="0" fieldPosition="0">
        <references count="7">
          <reference field="1" count="1" selected="0">
            <x v="269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0"/>
          </reference>
        </references>
      </pivotArea>
    </format>
    <format dxfId="554">
      <pivotArea dataOnly="0" labelOnly="1" outline="0" fieldPosition="0">
        <references count="7">
          <reference field="1" count="1" selected="0">
            <x v="273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1"/>
          </reference>
        </references>
      </pivotArea>
    </format>
    <format dxfId="553">
      <pivotArea dataOnly="0" labelOnly="1" outline="0" fieldPosition="0">
        <references count="7">
          <reference field="1" count="1" selected="0">
            <x v="274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6"/>
          </reference>
          <reference field="85" count="1" selected="0">
            <x v="78"/>
          </reference>
          <reference field="87" count="1" selected="0">
            <x v="41"/>
          </reference>
        </references>
      </pivotArea>
    </format>
    <format dxfId="552">
      <pivotArea dataOnly="0" labelOnly="1" outline="0" fieldPosition="0">
        <references count="7">
          <reference field="1" count="1" selected="0">
            <x v="277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4"/>
          </reference>
        </references>
      </pivotArea>
    </format>
    <format dxfId="551">
      <pivotArea dataOnly="0" labelOnly="1" outline="0" fieldPosition="0">
        <references count="7">
          <reference field="1" count="1" selected="0">
            <x v="283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6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6"/>
          </reference>
        </references>
      </pivotArea>
    </format>
    <format dxfId="550">
      <pivotArea dataOnly="0" labelOnly="1" outline="0" fieldPosition="0">
        <references count="7">
          <reference field="1" count="1" selected="0">
            <x v="284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6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6"/>
          </reference>
        </references>
      </pivotArea>
    </format>
    <format dxfId="549">
      <pivotArea dataOnly="0" labelOnly="1" outline="0" fieldPosition="0">
        <references count="7">
          <reference field="1" count="1" selected="0">
            <x v="286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6"/>
          </reference>
        </references>
      </pivotArea>
    </format>
    <format dxfId="548">
      <pivotArea dataOnly="0" labelOnly="1" outline="0" fieldPosition="0">
        <references count="7">
          <reference field="1" count="1" selected="0">
            <x v="287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46"/>
          </reference>
        </references>
      </pivotArea>
    </format>
    <format dxfId="547">
      <pivotArea dataOnly="0" labelOnly="1" outline="0" fieldPosition="0">
        <references count="7">
          <reference field="1" count="1" selected="0">
            <x v="296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7"/>
          </reference>
          <reference field="85" count="1" selected="0">
            <x v="79"/>
          </reference>
          <reference field="87" count="1" selected="0">
            <x v="51"/>
          </reference>
        </references>
      </pivotArea>
    </format>
    <format dxfId="546">
      <pivotArea dataOnly="0" labelOnly="1" outline="0" fieldPosition="0">
        <references count="7">
          <reference field="1" count="1" selected="0">
            <x v="60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7"/>
          </reference>
        </references>
      </pivotArea>
    </format>
    <format dxfId="545">
      <pivotArea dataOnly="0" labelOnly="1" outline="0" fieldPosition="0">
        <references count="7">
          <reference field="1" count="1" selected="0">
            <x v="106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0"/>
          </reference>
        </references>
      </pivotArea>
    </format>
    <format dxfId="544">
      <pivotArea dataOnly="0" labelOnly="1" outline="0" fieldPosition="0">
        <references count="7">
          <reference field="1" count="1" selected="0">
            <x v="163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4"/>
          </reference>
        </references>
      </pivotArea>
    </format>
    <format dxfId="543">
      <pivotArea dataOnly="0" labelOnly="1" outline="0" fieldPosition="0">
        <references count="7">
          <reference field="1" count="1" selected="0">
            <x v="224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7"/>
          </reference>
        </references>
      </pivotArea>
    </format>
    <format dxfId="542">
      <pivotArea dataOnly="0" labelOnly="1" outline="0" fieldPosition="0">
        <references count="7">
          <reference field="1" count="1" selected="0">
            <x v="237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17"/>
          </reference>
        </references>
      </pivotArea>
    </format>
    <format dxfId="541">
      <pivotArea dataOnly="0" labelOnly="1" outline="0" fieldPosition="0">
        <references count="7">
          <reference field="1" count="1" selected="0">
            <x v="278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5"/>
          </reference>
        </references>
      </pivotArea>
    </format>
    <format dxfId="540">
      <pivotArea dataOnly="0" labelOnly="1" outline="0" fieldPosition="0">
        <references count="7">
          <reference field="1" count="1" selected="0">
            <x v="279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5"/>
          </reference>
        </references>
      </pivotArea>
    </format>
    <format dxfId="539">
      <pivotArea dataOnly="0" labelOnly="1" outline="0" fieldPosition="0">
        <references count="7">
          <reference field="1" count="1" selected="0">
            <x v="281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5"/>
          </reference>
        </references>
      </pivotArea>
    </format>
    <format dxfId="538">
      <pivotArea dataOnly="0" labelOnly="1" outline="0" fieldPosition="0">
        <references count="7">
          <reference field="1" count="1" selected="0">
            <x v="289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7"/>
          </reference>
        </references>
      </pivotArea>
    </format>
    <format dxfId="537">
      <pivotArea dataOnly="0" labelOnly="1" outline="0" fieldPosition="0">
        <references count="7">
          <reference field="1" count="1" selected="0">
            <x v="290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8"/>
          </reference>
        </references>
      </pivotArea>
    </format>
    <format dxfId="536">
      <pivotArea dataOnly="0" labelOnly="1" outline="0" fieldPosition="0">
        <references count="7">
          <reference field="1" count="1" selected="0">
            <x v="291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8"/>
          </reference>
        </references>
      </pivotArea>
    </format>
    <format dxfId="535">
      <pivotArea dataOnly="0" labelOnly="1" outline="0" fieldPosition="0">
        <references count="7">
          <reference field="1" count="1" selected="0">
            <x v="293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49"/>
          </reference>
        </references>
      </pivotArea>
    </format>
    <format dxfId="534">
      <pivotArea dataOnly="0" labelOnly="1" outline="0" fieldPosition="0">
        <references count="7">
          <reference field="1" count="1" selected="0">
            <x v="294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0"/>
          </reference>
        </references>
      </pivotArea>
    </format>
    <format dxfId="533">
      <pivotArea dataOnly="0" labelOnly="1" outline="0" fieldPosition="0">
        <references count="7">
          <reference field="1" count="1" selected="0">
            <x v="295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1"/>
          </reference>
        </references>
      </pivotArea>
    </format>
    <format dxfId="532">
      <pivotArea dataOnly="0" labelOnly="1" outline="0" fieldPosition="0">
        <references count="7">
          <reference field="1" count="1" selected="0">
            <x v="297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9"/>
          </reference>
          <reference field="85" count="1" selected="0">
            <x v="81"/>
          </reference>
          <reference field="87" count="1" selected="0">
            <x v="52"/>
          </reference>
        </references>
      </pivotArea>
    </format>
    <format dxfId="531">
      <pivotArea dataOnly="0" labelOnly="1" outline="0" fieldPosition="0">
        <references count="7">
          <reference field="1" count="1" selected="0">
            <x v="25"/>
          </reference>
          <reference field="80" count="1" selected="0">
            <x v="7"/>
          </reference>
          <reference field="82" count="1" selected="0">
            <x v="2"/>
          </reference>
          <reference field="83" count="1">
            <x v="1"/>
          </reference>
          <reference field="84" count="1" selected="0">
            <x v="51"/>
          </reference>
          <reference field="85" count="1" selected="0">
            <x v="83"/>
          </reference>
          <reference field="87" count="1" selected="0">
            <x v="4"/>
          </reference>
        </references>
      </pivotArea>
    </format>
    <format dxfId="530">
      <pivotArea dataOnly="0" labelOnly="1" outline="0" fieldPosition="0">
        <references count="7">
          <reference field="1" count="1" selected="0">
            <x v="26"/>
          </reference>
          <reference field="80" count="1" selected="0">
            <x v="7"/>
          </reference>
          <reference field="82" count="1" selected="0">
            <x v="2"/>
          </reference>
          <reference field="83" count="1">
            <x v="1"/>
          </reference>
          <reference field="84" count="1" selected="0">
            <x v="51"/>
          </reference>
          <reference field="85" count="1" selected="0">
            <x v="83"/>
          </reference>
          <reference field="87" count="1" selected="0">
            <x v="4"/>
          </reference>
        </references>
      </pivotArea>
    </format>
    <format dxfId="529">
      <pivotArea dataOnly="0" labelOnly="1" outline="0" fieldPosition="0">
        <references count="7">
          <reference field="1" count="1" selected="0">
            <x v="29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5"/>
          </reference>
        </references>
      </pivotArea>
    </format>
    <format dxfId="528">
      <pivotArea dataOnly="0" labelOnly="1" outline="0" fieldPosition="0">
        <references count="7">
          <reference field="1" count="1" selected="0">
            <x v="113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12"/>
          </reference>
        </references>
      </pivotArea>
    </format>
    <format dxfId="527">
      <pivotArea dataOnly="0" labelOnly="1" outline="0" fieldPosition="0">
        <references count="7">
          <reference field="1" count="1" selected="0">
            <x v="115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12"/>
          </reference>
        </references>
      </pivotArea>
    </format>
    <format dxfId="526">
      <pivotArea dataOnly="0" labelOnly="1" outline="0" fieldPosition="0">
        <references count="7">
          <reference field="1" count="1" selected="0">
            <x v="11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12"/>
          </reference>
        </references>
      </pivotArea>
    </format>
    <format dxfId="525">
      <pivotArea dataOnly="0" labelOnly="1" outline="0" fieldPosition="0">
        <references count="7">
          <reference field="1" count="1" selected="0">
            <x v="243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20"/>
          </reference>
        </references>
      </pivotArea>
    </format>
    <format dxfId="524">
      <pivotArea dataOnly="0" labelOnly="1" outline="0" fieldPosition="0">
        <references count="7">
          <reference field="1" count="1" selected="0">
            <x v="25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30"/>
          </reference>
        </references>
      </pivotArea>
    </format>
    <format dxfId="523">
      <pivotArea dataOnly="0" labelOnly="1" outline="0" fieldPosition="0">
        <references count="7">
          <reference field="1" count="1" selected="0">
            <x v="27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50"/>
          </reference>
          <reference field="85" count="1" selected="0">
            <x v="82"/>
          </reference>
          <reference field="87" count="1" selected="0">
            <x v="43"/>
          </reference>
        </references>
      </pivotArea>
    </format>
    <format dxfId="522">
      <pivotArea dataOnly="0" labelOnly="1" outline="0" fieldPosition="0">
        <references count="7">
          <reference field="1" count="1" selected="0">
            <x v="24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4"/>
          </reference>
        </references>
      </pivotArea>
    </format>
    <format dxfId="521">
      <pivotArea dataOnly="0" labelOnly="1" outline="0" fieldPosition="0">
        <references count="7">
          <reference field="1" count="1" selected="0">
            <x v="111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11"/>
          </reference>
        </references>
      </pivotArea>
    </format>
    <format dxfId="520">
      <pivotArea dataOnly="0" labelOnly="1" outline="0" fieldPosition="0">
        <references count="7">
          <reference field="1" count="1" selected="0">
            <x v="238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18"/>
          </reference>
        </references>
      </pivotArea>
    </format>
    <format dxfId="519">
      <pivotArea dataOnly="0" labelOnly="1" outline="0" fieldPosition="0">
        <references count="7">
          <reference field="1" count="1" selected="0">
            <x v="255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29"/>
          </reference>
        </references>
      </pivotArea>
    </format>
    <format dxfId="518">
      <pivotArea dataOnly="0" labelOnly="1" outline="0" fieldPosition="0">
        <references count="7">
          <reference field="1" count="1" selected="0">
            <x v="275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42"/>
          </reference>
        </references>
      </pivotArea>
    </format>
    <format dxfId="517">
      <pivotArea dataOnly="0" labelOnly="1" outline="0" fieldPosition="0">
        <references count="7">
          <reference field="1" count="1" selected="0">
            <x v="298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44"/>
          </reference>
          <reference field="85" count="1" selected="0">
            <x v="2"/>
          </reference>
          <reference field="87" count="1" selected="0">
            <x v="53"/>
          </reference>
        </references>
      </pivotArea>
    </format>
    <format dxfId="516">
      <pivotArea dataOnly="0" labelOnly="1" outline="0" fieldPosition="0">
        <references count="7">
          <reference field="1" count="1" selected="0">
            <x v="10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2"/>
          </reference>
          <reference field="84" count="1" selected="0">
            <x v="48"/>
          </reference>
          <reference field="85" count="1" selected="0">
            <x v="80"/>
          </reference>
          <reference field="87" count="1" selected="0">
            <x v="2"/>
          </reference>
        </references>
      </pivotArea>
    </format>
    <format dxfId="515">
      <pivotArea dataOnly="0" labelOnly="1" outline="0" fieldPosition="0">
        <references count="7">
          <reference field="1" count="1" selected="0">
            <x v="11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4"/>
          </reference>
          <reference field="84" count="1" selected="0">
            <x v="48"/>
          </reference>
          <reference field="85" count="1" selected="0">
            <x v="80"/>
          </reference>
          <reference field="87" count="1" selected="0">
            <x v="2"/>
          </reference>
        </references>
      </pivotArea>
    </format>
    <format dxfId="514">
      <pivotArea dataOnly="0" labelOnly="1" outline="0" fieldPosition="0">
        <references count="7">
          <reference field="1" count="1" selected="0">
            <x v="12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4"/>
          </reference>
          <reference field="84" count="1" selected="0">
            <x v="48"/>
          </reference>
          <reference field="85" count="1" selected="0">
            <x v="80"/>
          </reference>
          <reference field="87" count="1" selected="0">
            <x v="2"/>
          </reference>
        </references>
      </pivotArea>
    </format>
    <format dxfId="513">
      <pivotArea dataOnly="0" labelOnly="1" outline="0" fieldPosition="0">
        <references count="7">
          <reference field="1" count="1" selected="0">
            <x v="0"/>
          </reference>
          <reference field="80" count="1" selected="0">
            <x v="11"/>
          </reference>
          <reference field="82" count="1" selected="0">
            <x v="0"/>
          </reference>
          <reference field="83" count="1">
            <x v="8"/>
          </reference>
          <reference field="84" count="1" selected="0">
            <x v="26"/>
          </reference>
          <reference field="85" count="1" selected="0">
            <x v="50"/>
          </reference>
          <reference field="87" count="1" selected="0">
            <x v="0"/>
          </reference>
        </references>
      </pivotArea>
    </format>
    <format dxfId="512">
      <pivotArea dataOnly="0" labelOnly="1" outline="0" fieldPosition="0">
        <references count="7">
          <reference field="1" count="1" selected="0">
            <x v="1"/>
          </reference>
          <reference field="80" count="1" selected="0">
            <x v="1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52"/>
          </reference>
          <reference field="85" count="1" selected="0">
            <x v="84"/>
          </reference>
          <reference field="87" count="1" selected="0">
            <x v="1"/>
          </reference>
        </references>
      </pivotArea>
    </format>
    <format dxfId="5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D0D3BF-ED14-4F2F-B917-1F38EFC500BF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4:J240" firstHeaderRow="1" firstDataRow="2" firstDataCol="7" rowPageCount="2" colPageCount="1"/>
  <pivotFields count="88">
    <pivotField compact="0" outline="0" showAll="0"/>
    <pivotField axis="axisRow" compact="0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238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</pivotField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axis="axisRow" compact="0" outline="0" showAll="0">
      <items count="15">
        <item x="8"/>
        <item x="10"/>
        <item x="11"/>
        <item x="12"/>
        <item x="13"/>
        <item x="9"/>
        <item x="3"/>
        <item x="5"/>
        <item x="7"/>
        <item x="6"/>
        <item x="2"/>
        <item x="0"/>
        <item x="1"/>
        <item x="4"/>
        <item t="default"/>
      </items>
    </pivotField>
    <pivotField axis="axisPage" compact="0" outline="0" multipleItemSelectionAllowed="1" showAll="0">
      <items count="5">
        <item x="0"/>
        <item x="2"/>
        <item h="1" x="3"/>
        <item x="1"/>
        <item t="default"/>
      </items>
    </pivotField>
    <pivotField axis="axisRow" compact="0" outline="0" showAll="0" sortType="ascending" defaultSubtotal="0">
      <items count="5">
        <item x="0"/>
        <item x="1"/>
        <item x="4"/>
        <item x="2"/>
        <item x="3"/>
      </items>
    </pivotField>
    <pivotField axis="axisRow" compact="0" outline="0" showAll="0" sortType="ascending">
      <items count="10">
        <item x="1"/>
        <item x="5"/>
        <item x="2"/>
        <item x="4"/>
        <item x="3"/>
        <item x="6"/>
        <item x="8"/>
        <item x="7"/>
        <item x="0"/>
        <item t="default"/>
      </items>
    </pivotField>
    <pivotField axis="axisRow" compact="0" outline="0" showAll="0" defaultSubtotal="0">
      <items count="23">
        <item x="8"/>
        <item x="9"/>
        <item m="1" x="22"/>
        <item m="1" x="21"/>
        <item x="11"/>
        <item x="4"/>
        <item x="0"/>
        <item x="13"/>
        <item x="17"/>
        <item x="15"/>
        <item x="6"/>
        <item x="18"/>
        <item x="19"/>
        <item x="20"/>
        <item x="2"/>
        <item x="10"/>
        <item x="7"/>
        <item x="5"/>
        <item x="1"/>
        <item x="3"/>
        <item x="12"/>
        <item x="14"/>
        <item x="16"/>
      </items>
    </pivotField>
    <pivotField axis="axisRow" compact="0" outline="0" showAll="0">
      <items count="44">
        <item x="6"/>
        <item x="19"/>
        <item x="20"/>
        <item x="21"/>
        <item x="22"/>
        <item x="23"/>
        <item x="24"/>
        <item x="25"/>
        <item x="8"/>
        <item x="27"/>
        <item x="28"/>
        <item x="29"/>
        <item x="26"/>
        <item x="9"/>
        <item x="13"/>
        <item x="14"/>
        <item x="10"/>
        <item x="15"/>
        <item x="11"/>
        <item x="16"/>
        <item x="12"/>
        <item x="37"/>
        <item x="3"/>
        <item x="18"/>
        <item x="4"/>
        <item x="0"/>
        <item x="30"/>
        <item x="31"/>
        <item x="32"/>
        <item x="33"/>
        <item x="34"/>
        <item x="35"/>
        <item x="39"/>
        <item x="38"/>
        <item x="40"/>
        <item x="41"/>
        <item x="42"/>
        <item x="2"/>
        <item x="17"/>
        <item x="7"/>
        <item x="5"/>
        <item x="1"/>
        <item x="36"/>
        <item t="default"/>
      </items>
    </pivotField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axis="axisRow" compact="0" outline="0" showAll="0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80"/>
    <field x="84"/>
    <field x="85"/>
    <field x="87"/>
    <field x="1"/>
    <field x="82"/>
    <field x="83"/>
  </rowFields>
  <rowItems count="235">
    <i>
      <x/>
      <x/>
      <x v="8"/>
      <x v="6"/>
      <x v="36"/>
      <x v="1"/>
      <x/>
    </i>
    <i r="3">
      <x v="7"/>
      <x v="53"/>
      <x v="1"/>
      <x/>
    </i>
    <i r="3">
      <x v="8"/>
      <x v="71"/>
      <x v="1"/>
      <x/>
    </i>
    <i r="3">
      <x v="9"/>
      <x v="81"/>
      <x v="1"/>
      <x/>
    </i>
    <i r="3">
      <x v="10"/>
      <x v="99"/>
      <x v="1"/>
      <x/>
    </i>
    <i t="default" r="2">
      <x v="8"/>
    </i>
    <i r="2">
      <x v="20"/>
      <x v="6"/>
      <x v="40"/>
      <x v="1"/>
      <x/>
    </i>
    <i r="4">
      <x v="41"/>
      <x v="1"/>
      <x/>
    </i>
    <i r="4">
      <x v="46"/>
      <x v="1"/>
      <x/>
    </i>
    <i r="3">
      <x v="7"/>
      <x v="57"/>
      <x v="1"/>
      <x/>
    </i>
    <i r="4">
      <x v="58"/>
      <x v="1"/>
      <x/>
    </i>
    <i r="4">
      <x v="64"/>
      <x v="1"/>
      <x/>
    </i>
    <i r="3">
      <x v="8"/>
      <x v="75"/>
      <x v="1"/>
      <x/>
    </i>
    <i r="3">
      <x v="9"/>
      <x v="85"/>
      <x v="1"/>
      <x/>
    </i>
    <i r="4">
      <x v="86"/>
      <x v="1"/>
      <x/>
    </i>
    <i r="4">
      <x v="91"/>
      <x v="1"/>
      <x/>
    </i>
    <i r="3">
      <x v="10"/>
      <x v="103"/>
      <x v="1"/>
      <x/>
    </i>
    <i r="4">
      <x v="104"/>
      <x v="1"/>
      <x/>
    </i>
    <i r="4">
      <x v="110"/>
      <x v="1"/>
      <x/>
    </i>
    <i t="default" r="2">
      <x v="20"/>
    </i>
    <i t="default">
      <x/>
    </i>
    <i>
      <x v="1"/>
      <x/>
      <x v="9"/>
      <x v="13"/>
      <x v="129"/>
      <x v="1"/>
      <x/>
    </i>
    <i r="3">
      <x v="14"/>
      <x v="153"/>
      <x v="1"/>
      <x/>
    </i>
    <i r="3">
      <x v="15"/>
      <x v="177"/>
      <x v="1"/>
      <x/>
    </i>
    <i r="3">
      <x v="16"/>
      <x v="203"/>
      <x v="1"/>
      <x/>
    </i>
    <i r="3">
      <x v="17"/>
      <x v="227"/>
      <x v="1"/>
      <x/>
    </i>
    <i t="default" r="2">
      <x v="9"/>
    </i>
    <i r="2">
      <x v="10"/>
      <x v="13"/>
      <x v="130"/>
      <x v="1"/>
      <x/>
    </i>
    <i r="3">
      <x v="14"/>
      <x v="154"/>
      <x v="1"/>
      <x/>
    </i>
    <i r="3">
      <x v="15"/>
      <x v="178"/>
      <x v="1"/>
      <x/>
    </i>
    <i r="3">
      <x v="16"/>
      <x v="204"/>
      <x v="1"/>
      <x/>
    </i>
    <i r="3">
      <x v="17"/>
      <x v="228"/>
      <x v="1"/>
      <x/>
    </i>
    <i t="default" r="2">
      <x v="10"/>
    </i>
    <i r="2">
      <x v="11"/>
      <x v="13"/>
      <x v="131"/>
      <x v="1"/>
      <x/>
    </i>
    <i r="3">
      <x v="14"/>
      <x v="155"/>
      <x v="1"/>
      <x/>
    </i>
    <i r="3">
      <x v="15"/>
      <x v="179"/>
      <x v="1"/>
      <x/>
    </i>
    <i r="3">
      <x v="16"/>
      <x v="205"/>
      <x v="1"/>
      <x/>
    </i>
    <i r="3">
      <x v="17"/>
      <x v="229"/>
      <x v="1"/>
      <x/>
    </i>
    <i t="default" r="2">
      <x v="11"/>
    </i>
    <i r="2">
      <x v="12"/>
      <x v="13"/>
      <x v="128"/>
      <x v="1"/>
      <x/>
    </i>
    <i r="3">
      <x v="14"/>
      <x v="152"/>
      <x v="1"/>
      <x/>
    </i>
    <i r="3">
      <x v="15"/>
      <x v="176"/>
      <x v="1"/>
      <x/>
    </i>
    <i r="3">
      <x v="16"/>
      <x v="202"/>
      <x v="1"/>
      <x/>
    </i>
    <i r="3">
      <x v="17"/>
      <x v="226"/>
      <x v="1"/>
      <x/>
    </i>
    <i t="default" r="2">
      <x v="12"/>
    </i>
    <i r="1">
      <x v="1"/>
      <x v="1"/>
      <x v="13"/>
      <x v="119"/>
      <x v="1"/>
      <x/>
    </i>
    <i r="3">
      <x v="14"/>
      <x v="143"/>
      <x v="1"/>
      <x/>
    </i>
    <i r="3">
      <x v="15"/>
      <x v="167"/>
      <x v="1"/>
      <x/>
    </i>
    <i r="3">
      <x v="16"/>
      <x v="193"/>
      <x v="1"/>
      <x/>
    </i>
    <i r="3">
      <x v="17"/>
      <x v="217"/>
      <x v="1"/>
      <x/>
    </i>
    <i t="default" r="2">
      <x v="1"/>
    </i>
    <i r="2">
      <x v="2"/>
      <x v="13"/>
      <x v="120"/>
      <x v="1"/>
      <x/>
    </i>
    <i r="3">
      <x v="14"/>
      <x v="144"/>
      <x v="1"/>
      <x/>
    </i>
    <i r="3">
      <x v="15"/>
      <x v="168"/>
      <x v="1"/>
      <x/>
    </i>
    <i r="3">
      <x v="16"/>
      <x v="194"/>
      <x v="1"/>
      <x/>
    </i>
    <i r="3">
      <x v="17"/>
      <x v="218"/>
      <x v="1"/>
      <x/>
    </i>
    <i t="default" r="2">
      <x v="2"/>
    </i>
    <i r="2">
      <x v="3"/>
      <x v="13"/>
      <x v="121"/>
      <x v="1"/>
      <x/>
    </i>
    <i r="3">
      <x v="14"/>
      <x v="145"/>
      <x v="1"/>
      <x/>
    </i>
    <i r="3">
      <x v="15"/>
      <x v="169"/>
      <x v="1"/>
      <x/>
    </i>
    <i r="3">
      <x v="16"/>
      <x v="195"/>
      <x v="1"/>
      <x/>
    </i>
    <i r="3">
      <x v="17"/>
      <x v="219"/>
      <x v="1"/>
      <x/>
    </i>
    <i t="default" r="2">
      <x v="3"/>
    </i>
    <i r="2">
      <x v="4"/>
      <x v="13"/>
      <x v="122"/>
      <x v="1"/>
      <x/>
    </i>
    <i r="3">
      <x v="14"/>
      <x v="146"/>
      <x v="1"/>
      <x/>
    </i>
    <i r="3">
      <x v="15"/>
      <x v="170"/>
      <x v="1"/>
      <x/>
    </i>
    <i r="3">
      <x v="16"/>
      <x v="196"/>
      <x v="1"/>
      <x/>
    </i>
    <i r="3">
      <x v="17"/>
      <x v="220"/>
      <x v="1"/>
      <x/>
    </i>
    <i t="default" r="2">
      <x v="4"/>
    </i>
    <i r="2">
      <x v="5"/>
      <x v="13"/>
      <x v="123"/>
      <x v="1"/>
      <x/>
    </i>
    <i r="3">
      <x v="14"/>
      <x v="147"/>
      <x v="1"/>
      <x/>
    </i>
    <i r="3">
      <x v="15"/>
      <x v="171"/>
      <x v="1"/>
      <x/>
    </i>
    <i r="3">
      <x v="16"/>
      <x v="197"/>
      <x v="1"/>
      <x/>
    </i>
    <i r="3">
      <x v="17"/>
      <x v="221"/>
      <x v="1"/>
      <x/>
    </i>
    <i t="default" r="2">
      <x v="5"/>
    </i>
    <i r="2">
      <x v="6"/>
      <x v="13"/>
      <x v="124"/>
      <x v="1"/>
      <x/>
    </i>
    <i r="3">
      <x v="14"/>
      <x v="148"/>
      <x v="1"/>
      <x/>
    </i>
    <i r="3">
      <x v="15"/>
      <x v="172"/>
      <x v="1"/>
      <x/>
    </i>
    <i r="3">
      <x v="16"/>
      <x v="198"/>
      <x v="1"/>
      <x/>
    </i>
    <i r="3">
      <x v="17"/>
      <x v="222"/>
      <x v="1"/>
      <x/>
    </i>
    <i t="default" r="2">
      <x v="6"/>
    </i>
    <i r="2">
      <x v="7"/>
      <x v="13"/>
      <x v="125"/>
      <x v="1"/>
      <x/>
    </i>
    <i r="3">
      <x v="14"/>
      <x v="149"/>
      <x v="1"/>
      <x/>
    </i>
    <i r="3">
      <x v="15"/>
      <x v="173"/>
      <x v="1"/>
      <x/>
    </i>
    <i r="3">
      <x v="16"/>
      <x v="199"/>
      <x v="1"/>
      <x/>
    </i>
    <i r="3">
      <x v="17"/>
      <x v="223"/>
      <x v="1"/>
      <x/>
    </i>
    <i t="default" r="2">
      <x v="7"/>
    </i>
    <i r="1">
      <x v="4"/>
      <x v="23"/>
      <x v="13"/>
      <x v="117"/>
      <x v="1"/>
      <x/>
    </i>
    <i r="3">
      <x v="14"/>
      <x v="141"/>
      <x v="1"/>
      <x/>
    </i>
    <i r="3">
      <x v="15"/>
      <x v="165"/>
      <x v="1"/>
      <x/>
    </i>
    <i r="3">
      <x v="16"/>
      <x v="191"/>
      <x v="1"/>
      <x/>
    </i>
    <i r="3">
      <x v="17"/>
      <x v="215"/>
      <x v="1"/>
      <x/>
    </i>
    <i r="3">
      <x v="19"/>
      <x v="240"/>
      <x v="1"/>
      <x/>
    </i>
    <i t="default" r="2">
      <x v="23"/>
    </i>
    <i r="1">
      <x v="7"/>
      <x v="26"/>
      <x v="13"/>
      <x v="132"/>
      <x v="1"/>
      <x/>
    </i>
    <i r="3">
      <x v="14"/>
      <x v="156"/>
      <x v="1"/>
      <x/>
    </i>
    <i r="3">
      <x v="15"/>
      <x v="181"/>
      <x v="1"/>
      <x/>
    </i>
    <i r="3">
      <x v="16"/>
      <x v="206"/>
      <x v="1"/>
      <x/>
    </i>
    <i r="3">
      <x v="17"/>
      <x v="230"/>
      <x v="1"/>
      <x/>
    </i>
    <i t="default" r="2">
      <x v="26"/>
    </i>
    <i r="2">
      <x v="27"/>
      <x v="13"/>
      <x v="133"/>
      <x v="1"/>
      <x/>
    </i>
    <i r="3">
      <x v="14"/>
      <x v="157"/>
      <x v="1"/>
      <x/>
    </i>
    <i r="3">
      <x v="15"/>
      <x v="182"/>
      <x v="1"/>
      <x/>
    </i>
    <i r="3">
      <x v="16"/>
      <x v="207"/>
      <x v="1"/>
      <x/>
    </i>
    <i r="3">
      <x v="17"/>
      <x v="231"/>
      <x v="1"/>
      <x/>
    </i>
    <i t="default" r="2">
      <x v="27"/>
    </i>
    <i r="2">
      <x v="28"/>
      <x v="13"/>
      <x v="134"/>
      <x v="1"/>
      <x/>
    </i>
    <i r="3">
      <x v="14"/>
      <x v="158"/>
      <x v="1"/>
      <x/>
    </i>
    <i r="3">
      <x v="15"/>
      <x v="183"/>
      <x v="1"/>
      <x/>
    </i>
    <i r="3">
      <x v="16"/>
      <x v="208"/>
      <x v="1"/>
      <x/>
    </i>
    <i r="3">
      <x v="17"/>
      <x v="232"/>
      <x v="1"/>
      <x/>
    </i>
    <i t="default" r="2">
      <x v="28"/>
    </i>
    <i r="2">
      <x v="29"/>
      <x v="13"/>
      <x v="135"/>
      <x v="1"/>
      <x/>
    </i>
    <i r="3">
      <x v="14"/>
      <x v="159"/>
      <x v="1"/>
      <x/>
    </i>
    <i r="3">
      <x v="15"/>
      <x v="184"/>
      <x v="1"/>
      <x/>
    </i>
    <i r="3">
      <x v="16"/>
      <x v="209"/>
      <x v="1"/>
      <x/>
    </i>
    <i r="3">
      <x v="17"/>
      <x v="233"/>
      <x v="1"/>
      <x/>
    </i>
    <i t="default" r="2">
      <x v="29"/>
    </i>
    <i r="2">
      <x v="30"/>
      <x v="13"/>
      <x v="136"/>
      <x v="1"/>
      <x/>
    </i>
    <i r="3">
      <x v="14"/>
      <x v="160"/>
      <x v="1"/>
      <x/>
    </i>
    <i r="3">
      <x v="15"/>
      <x v="185"/>
      <x v="1"/>
      <x/>
    </i>
    <i r="3">
      <x v="16"/>
      <x v="210"/>
      <x v="1"/>
      <x/>
    </i>
    <i r="3">
      <x v="17"/>
      <x v="234"/>
      <x v="1"/>
      <x/>
    </i>
    <i t="default" r="2">
      <x v="30"/>
    </i>
    <i r="2">
      <x v="31"/>
      <x v="13"/>
      <x v="137"/>
      <x v="1"/>
      <x/>
    </i>
    <i r="3">
      <x v="14"/>
      <x v="161"/>
      <x v="1"/>
      <x/>
    </i>
    <i r="3">
      <x v="15"/>
      <x v="186"/>
      <x v="1"/>
      <x/>
    </i>
    <i r="3">
      <x v="16"/>
      <x v="211"/>
      <x v="1"/>
      <x/>
    </i>
    <i r="3">
      <x v="17"/>
      <x v="235"/>
      <x v="1"/>
      <x/>
    </i>
    <i t="default" r="2">
      <x v="31"/>
    </i>
    <i r="2">
      <x v="42"/>
      <x v="13"/>
      <x v="138"/>
      <x v="1"/>
      <x/>
    </i>
    <i r="3">
      <x v="14"/>
      <x v="162"/>
      <x v="1"/>
      <x/>
    </i>
    <i r="3">
      <x v="15"/>
      <x v="187"/>
      <x v="1"/>
      <x/>
    </i>
    <i r="3">
      <x v="16"/>
      <x v="212"/>
      <x v="1"/>
      <x/>
    </i>
    <i r="3">
      <x v="17"/>
      <x v="236"/>
      <x v="1"/>
      <x/>
    </i>
    <i t="default" r="2">
      <x v="42"/>
    </i>
    <i r="1">
      <x v="9"/>
      <x v="33"/>
      <x v="13"/>
      <x v="140"/>
      <x v="1"/>
      <x/>
    </i>
    <i r="3">
      <x v="15"/>
      <x v="190"/>
      <x v="1"/>
      <x/>
    </i>
    <i r="3">
      <x v="16"/>
      <x v="214"/>
      <x v="1"/>
      <x/>
    </i>
    <i r="3">
      <x v="19"/>
      <x v="242"/>
      <x v="1"/>
      <x/>
    </i>
    <i t="default" r="2">
      <x v="33"/>
    </i>
    <i r="1">
      <x v="21"/>
      <x v="21"/>
      <x v="13"/>
      <x v="139"/>
      <x v="1"/>
      <x/>
    </i>
    <i r="3">
      <x v="15"/>
      <x v="189"/>
      <x v="1"/>
      <x/>
    </i>
    <i r="3">
      <x v="16"/>
      <x v="213"/>
      <x v="1"/>
      <x/>
    </i>
    <i r="3">
      <x v="19"/>
      <x v="241"/>
      <x v="1"/>
      <x/>
    </i>
    <i t="default" r="2">
      <x v="21"/>
    </i>
    <i t="default">
      <x v="1"/>
    </i>
    <i>
      <x v="2"/>
      <x v="11"/>
      <x v="34"/>
      <x v="20"/>
      <x v="244"/>
      <x v="1"/>
      <x/>
    </i>
    <i r="3">
      <x v="21"/>
      <x v="245"/>
      <x v="1"/>
      <x/>
    </i>
    <i r="3">
      <x v="22"/>
      <x v="246"/>
      <x v="1"/>
      <x/>
    </i>
    <i r="3">
      <x v="23"/>
      <x v="247"/>
      <x v="1"/>
      <x/>
    </i>
    <i r="3">
      <x v="24"/>
      <x v="248"/>
      <x v="1"/>
      <x/>
    </i>
    <i r="3">
      <x v="25"/>
      <x v="249"/>
      <x v="1"/>
      <x/>
    </i>
    <i r="3">
      <x v="26"/>
      <x v="250"/>
      <x v="1"/>
      <x/>
    </i>
    <i r="4">
      <x v="251"/>
      <x v="1"/>
      <x/>
    </i>
    <i r="3">
      <x v="27"/>
      <x v="252"/>
      <x v="1"/>
      <x/>
    </i>
    <i r="3">
      <x v="28"/>
      <x v="253"/>
      <x v="1"/>
      <x/>
    </i>
    <i r="3">
      <x v="29"/>
      <x v="254"/>
      <x v="1"/>
      <x/>
    </i>
    <i t="default" r="2">
      <x v="34"/>
    </i>
    <i t="default">
      <x v="2"/>
    </i>
    <i>
      <x v="3"/>
      <x v="12"/>
      <x v="35"/>
      <x v="31"/>
      <x v="257"/>
      <x v="1"/>
      <x/>
    </i>
    <i r="3">
      <x v="32"/>
      <x v="258"/>
      <x v="1"/>
      <x/>
    </i>
    <i r="3">
      <x v="33"/>
      <x v="259"/>
      <x v="1"/>
      <x/>
    </i>
    <i r="3">
      <x v="34"/>
      <x v="260"/>
      <x v="1"/>
      <x/>
    </i>
    <i r="3">
      <x v="35"/>
      <x v="261"/>
      <x v="1"/>
      <x/>
    </i>
    <i r="3">
      <x v="36"/>
      <x v="262"/>
      <x v="1"/>
      <x/>
    </i>
    <i r="3">
      <x v="37"/>
      <x v="263"/>
      <x v="1"/>
      <x/>
    </i>
    <i r="3">
      <x v="38"/>
      <x v="264"/>
      <x v="1"/>
      <x/>
    </i>
    <i r="3">
      <x v="39"/>
      <x v="265"/>
      <x v="1"/>
      <x/>
    </i>
    <i r="4">
      <x v="266"/>
      <x v="1"/>
      <x/>
    </i>
    <i r="3">
      <x v="40"/>
      <x v="267"/>
      <x v="1"/>
      <x/>
    </i>
    <i r="4">
      <x v="268"/>
      <x v="1"/>
      <x/>
    </i>
    <i r="4">
      <x v="269"/>
      <x v="1"/>
      <x/>
    </i>
    <i r="3">
      <x v="41"/>
      <x v="273"/>
      <x v="1"/>
      <x/>
    </i>
    <i r="4">
      <x v="274"/>
      <x v="1"/>
      <x/>
    </i>
    <i t="default" r="2">
      <x v="35"/>
    </i>
    <i t="default">
      <x v="3"/>
    </i>
    <i>
      <x v="4"/>
      <x v="13"/>
      <x v="36"/>
      <x v="44"/>
      <x v="277"/>
      <x v="1"/>
      <x/>
    </i>
    <i r="3">
      <x v="46"/>
      <x v="283"/>
      <x v="1"/>
      <x v="6"/>
    </i>
    <i r="4">
      <x v="284"/>
      <x v="1"/>
      <x v="6"/>
    </i>
    <i r="4">
      <x v="286"/>
      <x v="1"/>
      <x/>
    </i>
    <i r="4">
      <x v="287"/>
      <x v="1"/>
      <x/>
    </i>
    <i r="3">
      <x v="51"/>
      <x v="296"/>
      <x v="1"/>
      <x/>
    </i>
    <i t="default" r="2">
      <x v="36"/>
    </i>
    <i t="default">
      <x v="4"/>
    </i>
    <i>
      <x v="5"/>
      <x v="15"/>
      <x v="38"/>
      <x v="7"/>
      <x v="60"/>
      <x v="1"/>
      <x/>
    </i>
    <i r="3">
      <x v="10"/>
      <x v="106"/>
      <x v="1"/>
      <x/>
    </i>
    <i r="3">
      <x v="14"/>
      <x v="163"/>
      <x v="1"/>
      <x/>
    </i>
    <i r="3">
      <x v="17"/>
      <x v="224"/>
      <x v="1"/>
      <x/>
    </i>
    <i r="4">
      <x v="237"/>
      <x v="1"/>
      <x/>
    </i>
    <i r="3">
      <x v="45"/>
      <x v="278"/>
      <x v="1"/>
      <x/>
    </i>
    <i r="4">
      <x v="279"/>
      <x v="1"/>
      <x/>
    </i>
    <i r="4">
      <x v="281"/>
      <x v="1"/>
      <x/>
    </i>
    <i r="3">
      <x v="47"/>
      <x v="289"/>
      <x v="1"/>
      <x/>
    </i>
    <i r="3">
      <x v="48"/>
      <x v="290"/>
      <x v="1"/>
      <x/>
    </i>
    <i r="4">
      <x v="291"/>
      <x v="1"/>
      <x/>
    </i>
    <i r="3">
      <x v="49"/>
      <x v="293"/>
      <x v="1"/>
      <x/>
    </i>
    <i r="3">
      <x v="50"/>
      <x v="294"/>
      <x v="1"/>
      <x/>
    </i>
    <i r="3">
      <x v="51"/>
      <x v="295"/>
      <x v="1"/>
      <x/>
    </i>
    <i r="3">
      <x v="52"/>
      <x v="297"/>
      <x v="1"/>
      <x/>
    </i>
    <i t="default" r="2">
      <x v="38"/>
    </i>
    <i t="default">
      <x v="5"/>
    </i>
    <i>
      <x v="7"/>
      <x v="17"/>
      <x v="40"/>
      <x v="4"/>
      <x v="25"/>
      <x v="2"/>
      <x v="1"/>
    </i>
    <i r="4">
      <x v="26"/>
      <x v="2"/>
      <x v="1"/>
    </i>
    <i t="default" r="2">
      <x v="40"/>
    </i>
    <i t="default">
      <x v="7"/>
    </i>
    <i>
      <x v="8"/>
      <x v="16"/>
      <x v="39"/>
      <x v="5"/>
      <x v="29"/>
      <x v="1"/>
      <x v="7"/>
    </i>
    <i r="3">
      <x v="12"/>
      <x v="113"/>
      <x v="1"/>
      <x v="7"/>
    </i>
    <i r="4">
      <x v="115"/>
      <x v="1"/>
      <x v="7"/>
    </i>
    <i r="4">
      <x v="116"/>
      <x v="1"/>
      <x v="7"/>
    </i>
    <i r="3">
      <x v="20"/>
      <x v="243"/>
      <x v="1"/>
      <x v="7"/>
    </i>
    <i r="3">
      <x v="30"/>
      <x v="256"/>
      <x v="1"/>
      <x v="7"/>
    </i>
    <i r="3">
      <x v="43"/>
      <x v="276"/>
      <x v="1"/>
      <x v="7"/>
    </i>
    <i t="default" r="2">
      <x v="39"/>
    </i>
    <i t="default">
      <x v="8"/>
    </i>
    <i>
      <x v="9"/>
      <x v="10"/>
      <x/>
      <x v="4"/>
      <x v="24"/>
      <x v="1"/>
      <x v="5"/>
    </i>
    <i r="3">
      <x v="11"/>
      <x v="111"/>
      <x v="1"/>
      <x v="5"/>
    </i>
    <i r="3">
      <x v="18"/>
      <x v="238"/>
      <x v="1"/>
      <x v="5"/>
    </i>
    <i r="3">
      <x v="29"/>
      <x v="255"/>
      <x v="1"/>
      <x v="5"/>
    </i>
    <i r="3">
      <x v="42"/>
      <x v="275"/>
      <x v="1"/>
      <x v="5"/>
    </i>
    <i r="3">
      <x v="53"/>
      <x v="298"/>
      <x v="1"/>
      <x v="5"/>
    </i>
    <i t="default" r="2">
      <x/>
    </i>
    <i t="default">
      <x v="9"/>
    </i>
    <i>
      <x v="10"/>
      <x v="14"/>
      <x v="37"/>
      <x v="2"/>
      <x v="10"/>
      <x v="3"/>
      <x v="2"/>
    </i>
    <i r="4">
      <x v="11"/>
      <x v="3"/>
      <x v="4"/>
    </i>
    <i r="4">
      <x v="12"/>
      <x v="3"/>
      <x v="4"/>
    </i>
    <i t="default" r="2">
      <x v="37"/>
    </i>
    <i t="default">
      <x v="10"/>
    </i>
    <i>
      <x v="11"/>
      <x v="6"/>
      <x v="25"/>
      <x/>
      <x/>
      <x/>
      <x v="8"/>
    </i>
    <i t="default" r="2">
      <x v="25"/>
    </i>
    <i t="default">
      <x v="11"/>
    </i>
    <i>
      <x v="12"/>
      <x v="18"/>
      <x v="41"/>
      <x v="1"/>
      <x v="1"/>
      <x v="1"/>
      <x/>
    </i>
    <i t="default" r="2">
      <x v="41"/>
    </i>
    <i t="default"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86" hier="-1"/>
    <pageField fld="81" hier="-1"/>
  </pageFields>
  <dataFields count="3">
    <dataField name="Sum of 2023 Activity" fld="74" baseField="0" baseItem="0"/>
    <dataField name="Sum of 2024 Activity" fld="75" baseField="0" baseItem="0"/>
    <dataField name="Sum of 2025 Activity" fld="76" baseField="0" baseItem="0"/>
  </dataFields>
  <formats count="494">
    <format dxfId="510">
      <pivotArea outline="0" collapsedLevelsAreSubtotals="1" fieldPosition="0"/>
    </format>
    <format dxfId="509">
      <pivotArea dataOnly="0" labelOnly="1" outline="0" fieldPosition="0">
        <references count="1">
          <reference field="84" count="0"/>
        </references>
      </pivotArea>
    </format>
    <format dxfId="508">
      <pivotArea dataOnly="0" outline="0" fieldPosition="0">
        <references count="1">
          <reference field="84" count="0" defaultSubtotal="1"/>
        </references>
      </pivotArea>
    </format>
    <format dxfId="507">
      <pivotArea dataOnly="0" labelOnly="1" outline="0" fieldPosition="0">
        <references count="1">
          <reference field="87" count="0"/>
        </references>
      </pivotArea>
    </format>
    <format dxfId="506">
      <pivotArea dataOnly="0" outline="0" fieldPosition="0">
        <references count="1">
          <reference field="84" count="0" defaultSubtotal="1"/>
        </references>
      </pivotArea>
    </format>
    <format dxfId="505">
      <pivotArea dataOnly="0" labelOnly="1" outline="0" fieldPosition="0">
        <references count="1">
          <reference field="82" count="0"/>
        </references>
      </pivotArea>
    </format>
    <format dxfId="504">
      <pivotArea dataOnly="0" labelOnly="1" outline="0" fieldPosition="0">
        <references count="1">
          <reference field="82" count="0"/>
        </references>
      </pivotArea>
    </format>
    <format dxfId="503">
      <pivotArea dataOnly="0" labelOnly="1" outline="0" fieldPosition="0">
        <references count="1">
          <reference field="83" count="0"/>
        </references>
      </pivotArea>
    </format>
    <format dxfId="502">
      <pivotArea dataOnly="0" labelOnly="1" outline="0" fieldPosition="0">
        <references count="1">
          <reference field="83" count="0"/>
        </references>
      </pivotArea>
    </format>
    <format dxfId="501">
      <pivotArea field="83" type="button" dataOnly="0" labelOnly="1" outline="0" axis="axisRow" fieldPosition="7"/>
    </format>
    <format dxfId="500">
      <pivotArea dataOnly="0" labelOnly="1" outline="0" fieldPosition="0">
        <references count="1">
          <reference field="82" count="0"/>
        </references>
      </pivotArea>
    </format>
    <format dxfId="499">
      <pivotArea dataOnly="0" outline="0" fieldPosition="0">
        <references count="1">
          <reference field="80" count="0" defaultSubtotal="1"/>
        </references>
      </pivotArea>
    </format>
    <format dxfId="498">
      <pivotArea dataOnly="0" outline="0" fieldPosition="0">
        <references count="1">
          <reference field="85" count="0" defaultSubtotal="1"/>
        </references>
      </pivotArea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type="origin" dataOnly="0" labelOnly="1" outline="0" fieldPosition="0"/>
    </format>
    <format dxfId="494">
      <pivotArea field="-2" type="button" dataOnly="0" labelOnly="1" outline="0" axis="axisCol" fieldPosition="0"/>
    </format>
    <format dxfId="493">
      <pivotArea type="topRight" dataOnly="0" labelOnly="1" outline="0" fieldPosition="0"/>
    </format>
    <format dxfId="492">
      <pivotArea field="80" type="button" dataOnly="0" labelOnly="1" outline="0" axis="axisRow" fieldPosition="0"/>
    </format>
    <format dxfId="491">
      <pivotArea field="84" type="button" dataOnly="0" labelOnly="1" outline="0" axis="axisRow" fieldPosition="1"/>
    </format>
    <format dxfId="490">
      <pivotArea field="85" type="button" dataOnly="0" labelOnly="1" outline="0" axis="axisRow" fieldPosition="2"/>
    </format>
    <format dxfId="489">
      <pivotArea field="87" type="button" dataOnly="0" labelOnly="1" outline="0" axis="axisRow" fieldPosition="3"/>
    </format>
    <format dxfId="488">
      <pivotArea field="1" type="button" dataOnly="0" labelOnly="1" outline="0" axis="axisRow" fieldPosition="4"/>
    </format>
    <format dxfId="487">
      <pivotArea field="82" type="button" dataOnly="0" labelOnly="1" outline="0" axis="axisRow" fieldPosition="5"/>
    </format>
    <format dxfId="486">
      <pivotArea field="83" type="button" dataOnly="0" labelOnly="1" outline="0" axis="axisRow" fieldPosition="6"/>
    </format>
    <format dxfId="485">
      <pivotArea dataOnly="0" labelOnly="1" outline="0" fieldPosition="0">
        <references count="1">
          <reference field="80" count="12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</reference>
        </references>
      </pivotArea>
    </format>
    <format dxfId="484">
      <pivotArea dataOnly="0" labelOnly="1" outline="0" fieldPosition="0">
        <references count="1">
          <reference field="80" count="12" defaultSubtotal="1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</reference>
        </references>
      </pivotArea>
    </format>
    <format dxfId="483">
      <pivotArea dataOnly="0" labelOnly="1" grandRow="1" outline="0" fieldPosition="0"/>
    </format>
    <format dxfId="482">
      <pivotArea dataOnly="0" labelOnly="1" outline="0" fieldPosition="0">
        <references count="2">
          <reference field="80" count="1" selected="0">
            <x v="0"/>
          </reference>
          <reference field="84" count="1">
            <x v="0"/>
          </reference>
        </references>
      </pivotArea>
    </format>
    <format dxfId="481">
      <pivotArea dataOnly="0" labelOnly="1" outline="0" fieldPosition="0">
        <references count="2">
          <reference field="80" count="1" selected="0">
            <x v="1"/>
          </reference>
          <reference field="84" count="6">
            <x v="0"/>
            <x v="1"/>
            <x v="4"/>
            <x v="7"/>
            <x v="9"/>
            <x v="21"/>
          </reference>
        </references>
      </pivotArea>
    </format>
    <format dxfId="480">
      <pivotArea dataOnly="0" labelOnly="1" outline="0" fieldPosition="0">
        <references count="2">
          <reference field="80" count="1" selected="0">
            <x v="2"/>
          </reference>
          <reference field="84" count="1">
            <x v="11"/>
          </reference>
        </references>
      </pivotArea>
    </format>
    <format dxfId="479">
      <pivotArea dataOnly="0" labelOnly="1" outline="0" fieldPosition="0">
        <references count="2">
          <reference field="80" count="1" selected="0">
            <x v="3"/>
          </reference>
          <reference field="84" count="1">
            <x v="12"/>
          </reference>
        </references>
      </pivotArea>
    </format>
    <format dxfId="478">
      <pivotArea dataOnly="0" labelOnly="1" outline="0" fieldPosition="0">
        <references count="2">
          <reference field="80" count="1" selected="0">
            <x v="4"/>
          </reference>
          <reference field="84" count="1">
            <x v="13"/>
          </reference>
        </references>
      </pivotArea>
    </format>
    <format dxfId="477">
      <pivotArea dataOnly="0" labelOnly="1" outline="0" fieldPosition="0">
        <references count="2">
          <reference field="80" count="1" selected="0">
            <x v="5"/>
          </reference>
          <reference field="84" count="1">
            <x v="15"/>
          </reference>
        </references>
      </pivotArea>
    </format>
    <format dxfId="476">
      <pivotArea dataOnly="0" labelOnly="1" outline="0" fieldPosition="0">
        <references count="2">
          <reference field="80" count="1" selected="0">
            <x v="7"/>
          </reference>
          <reference field="84" count="1">
            <x v="17"/>
          </reference>
        </references>
      </pivotArea>
    </format>
    <format dxfId="475">
      <pivotArea dataOnly="0" labelOnly="1" outline="0" fieldPosition="0">
        <references count="2">
          <reference field="80" count="1" selected="0">
            <x v="8"/>
          </reference>
          <reference field="84" count="1">
            <x v="16"/>
          </reference>
        </references>
      </pivotArea>
    </format>
    <format dxfId="474">
      <pivotArea dataOnly="0" labelOnly="1" outline="0" fieldPosition="0">
        <references count="2">
          <reference field="80" count="1" selected="0">
            <x v="9"/>
          </reference>
          <reference field="84" count="1">
            <x v="10"/>
          </reference>
        </references>
      </pivotArea>
    </format>
    <format dxfId="473">
      <pivotArea dataOnly="0" labelOnly="1" outline="0" fieldPosition="0">
        <references count="2">
          <reference field="80" count="1" selected="0">
            <x v="10"/>
          </reference>
          <reference field="84" count="1">
            <x v="14"/>
          </reference>
        </references>
      </pivotArea>
    </format>
    <format dxfId="472">
      <pivotArea dataOnly="0" labelOnly="1" outline="0" fieldPosition="0">
        <references count="2">
          <reference field="80" count="1" selected="0">
            <x v="11"/>
          </reference>
          <reference field="84" count="1">
            <x v="6"/>
          </reference>
        </references>
      </pivotArea>
    </format>
    <format dxfId="471">
      <pivotArea dataOnly="0" labelOnly="1" outline="0" fieldPosition="0">
        <references count="2">
          <reference field="80" count="1" selected="0">
            <x v="12"/>
          </reference>
          <reference field="84" count="1">
            <x v="18"/>
          </reference>
        </references>
      </pivotArea>
    </format>
    <format dxfId="470">
      <pivotArea dataOnly="0" labelOnly="1" outline="0" fieldPosition="0">
        <references count="3">
          <reference field="80" count="1" selected="0">
            <x v="0"/>
          </reference>
          <reference field="84" count="1" selected="0">
            <x v="0"/>
          </reference>
          <reference field="85" count="2">
            <x v="8"/>
            <x v="20"/>
          </reference>
        </references>
      </pivotArea>
    </format>
    <format dxfId="469">
      <pivotArea dataOnly="0" labelOnly="1" outline="0" fieldPosition="0">
        <references count="3">
          <reference field="80" count="1" selected="0">
            <x v="0"/>
          </reference>
          <reference field="84" count="1" selected="0">
            <x v="0"/>
          </reference>
          <reference field="85" count="2" defaultSubtotal="1">
            <x v="8"/>
            <x v="20"/>
          </reference>
        </references>
      </pivotArea>
    </format>
    <format dxfId="468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0"/>
          </reference>
          <reference field="85" count="4">
            <x v="9"/>
            <x v="10"/>
            <x v="11"/>
            <x v="12"/>
          </reference>
        </references>
      </pivotArea>
    </format>
    <format dxfId="467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0"/>
          </reference>
          <reference field="85" count="4" defaultSubtotal="1">
            <x v="9"/>
            <x v="10"/>
            <x v="11"/>
            <x v="12"/>
          </reference>
        </references>
      </pivotArea>
    </format>
    <format dxfId="466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1"/>
          </reference>
          <reference field="85" count="7">
            <x v="1"/>
            <x v="2"/>
            <x v="3"/>
            <x v="4"/>
            <x v="5"/>
            <x v="6"/>
            <x v="7"/>
          </reference>
        </references>
      </pivotArea>
    </format>
    <format dxfId="465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1"/>
          </reference>
          <reference field="85" count="7" defaultSubtotal="1">
            <x v="1"/>
            <x v="2"/>
            <x v="3"/>
            <x v="4"/>
            <x v="5"/>
            <x v="6"/>
            <x v="7"/>
          </reference>
        </references>
      </pivotArea>
    </format>
    <format dxfId="464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4"/>
          </reference>
          <reference field="85" count="1">
            <x v="23"/>
          </reference>
        </references>
      </pivotArea>
    </format>
    <format dxfId="463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4"/>
          </reference>
          <reference field="85" count="1" defaultSubtotal="1">
            <x v="23"/>
          </reference>
        </references>
      </pivotArea>
    </format>
    <format dxfId="462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7"/>
          </reference>
          <reference field="85" count="7">
            <x v="26"/>
            <x v="27"/>
            <x v="28"/>
            <x v="29"/>
            <x v="30"/>
            <x v="31"/>
            <x v="42"/>
          </reference>
        </references>
      </pivotArea>
    </format>
    <format dxfId="461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7"/>
          </reference>
          <reference field="85" count="7" defaultSubtotal="1">
            <x v="26"/>
            <x v="27"/>
            <x v="28"/>
            <x v="29"/>
            <x v="30"/>
            <x v="31"/>
            <x v="42"/>
          </reference>
        </references>
      </pivotArea>
    </format>
    <format dxfId="460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9"/>
          </reference>
          <reference field="85" count="1">
            <x v="33"/>
          </reference>
        </references>
      </pivotArea>
    </format>
    <format dxfId="459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9"/>
          </reference>
          <reference field="85" count="1" defaultSubtotal="1">
            <x v="33"/>
          </reference>
        </references>
      </pivotArea>
    </format>
    <format dxfId="458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1"/>
          </reference>
          <reference field="85" count="1">
            <x v="21"/>
          </reference>
        </references>
      </pivotArea>
    </format>
    <format dxfId="457">
      <pivotArea dataOnly="0" labelOnly="1" outline="0" fieldPosition="0">
        <references count="3">
          <reference field="80" count="1" selected="0">
            <x v="1"/>
          </reference>
          <reference field="84" count="1" selected="0">
            <x v="21"/>
          </reference>
          <reference field="85" count="1" defaultSubtotal="1">
            <x v="21"/>
          </reference>
        </references>
      </pivotArea>
    </format>
    <format dxfId="456">
      <pivotArea dataOnly="0" labelOnly="1" outline="0" fieldPosition="0">
        <references count="3">
          <reference field="80" count="1" selected="0">
            <x v="2"/>
          </reference>
          <reference field="84" count="1" selected="0">
            <x v="11"/>
          </reference>
          <reference field="85" count="1">
            <x v="34"/>
          </reference>
        </references>
      </pivotArea>
    </format>
    <format dxfId="455">
      <pivotArea dataOnly="0" labelOnly="1" outline="0" fieldPosition="0">
        <references count="3">
          <reference field="80" count="1" selected="0">
            <x v="2"/>
          </reference>
          <reference field="84" count="1" selected="0">
            <x v="11"/>
          </reference>
          <reference field="85" count="1" defaultSubtotal="1">
            <x v="34"/>
          </reference>
        </references>
      </pivotArea>
    </format>
    <format dxfId="454">
      <pivotArea dataOnly="0" labelOnly="1" outline="0" fieldPosition="0">
        <references count="3">
          <reference field="80" count="1" selected="0">
            <x v="3"/>
          </reference>
          <reference field="84" count="1" selected="0">
            <x v="12"/>
          </reference>
          <reference field="85" count="1">
            <x v="35"/>
          </reference>
        </references>
      </pivotArea>
    </format>
    <format dxfId="453">
      <pivotArea dataOnly="0" labelOnly="1" outline="0" fieldPosition="0">
        <references count="3">
          <reference field="80" count="1" selected="0">
            <x v="3"/>
          </reference>
          <reference field="84" count="1" selected="0">
            <x v="12"/>
          </reference>
          <reference field="85" count="1" defaultSubtotal="1">
            <x v="35"/>
          </reference>
        </references>
      </pivotArea>
    </format>
    <format dxfId="452">
      <pivotArea dataOnly="0" labelOnly="1" outline="0" fieldPosition="0">
        <references count="3">
          <reference field="80" count="1" selected="0">
            <x v="4"/>
          </reference>
          <reference field="84" count="1" selected="0">
            <x v="13"/>
          </reference>
          <reference field="85" count="1">
            <x v="36"/>
          </reference>
        </references>
      </pivotArea>
    </format>
    <format dxfId="451">
      <pivotArea dataOnly="0" labelOnly="1" outline="0" fieldPosition="0">
        <references count="3">
          <reference field="80" count="1" selected="0">
            <x v="4"/>
          </reference>
          <reference field="84" count="1" selected="0">
            <x v="13"/>
          </reference>
          <reference field="85" count="1" defaultSubtotal="1">
            <x v="36"/>
          </reference>
        </references>
      </pivotArea>
    </format>
    <format dxfId="450">
      <pivotArea dataOnly="0" labelOnly="1" outline="0" fieldPosition="0">
        <references count="3">
          <reference field="80" count="1" selected="0">
            <x v="5"/>
          </reference>
          <reference field="84" count="1" selected="0">
            <x v="15"/>
          </reference>
          <reference field="85" count="1">
            <x v="38"/>
          </reference>
        </references>
      </pivotArea>
    </format>
    <format dxfId="449">
      <pivotArea dataOnly="0" labelOnly="1" outline="0" fieldPosition="0">
        <references count="3">
          <reference field="80" count="1" selected="0">
            <x v="5"/>
          </reference>
          <reference field="84" count="1" selected="0">
            <x v="15"/>
          </reference>
          <reference field="85" count="1" defaultSubtotal="1">
            <x v="38"/>
          </reference>
        </references>
      </pivotArea>
    </format>
    <format dxfId="448">
      <pivotArea dataOnly="0" labelOnly="1" outline="0" fieldPosition="0">
        <references count="3">
          <reference field="80" count="1" selected="0">
            <x v="7"/>
          </reference>
          <reference field="84" count="1" selected="0">
            <x v="17"/>
          </reference>
          <reference field="85" count="1">
            <x v="40"/>
          </reference>
        </references>
      </pivotArea>
    </format>
    <format dxfId="447">
      <pivotArea dataOnly="0" labelOnly="1" outline="0" fieldPosition="0">
        <references count="3">
          <reference field="80" count="1" selected="0">
            <x v="7"/>
          </reference>
          <reference field="84" count="1" selected="0">
            <x v="17"/>
          </reference>
          <reference field="85" count="1" defaultSubtotal="1">
            <x v="40"/>
          </reference>
        </references>
      </pivotArea>
    </format>
    <format dxfId="446">
      <pivotArea dataOnly="0" labelOnly="1" outline="0" fieldPosition="0">
        <references count="3">
          <reference field="80" count="1" selected="0">
            <x v="8"/>
          </reference>
          <reference field="84" count="1" selected="0">
            <x v="16"/>
          </reference>
          <reference field="85" count="1">
            <x v="39"/>
          </reference>
        </references>
      </pivotArea>
    </format>
    <format dxfId="445">
      <pivotArea dataOnly="0" labelOnly="1" outline="0" fieldPosition="0">
        <references count="3">
          <reference field="80" count="1" selected="0">
            <x v="8"/>
          </reference>
          <reference field="84" count="1" selected="0">
            <x v="16"/>
          </reference>
          <reference field="85" count="1" defaultSubtotal="1">
            <x v="39"/>
          </reference>
        </references>
      </pivotArea>
    </format>
    <format dxfId="444">
      <pivotArea dataOnly="0" labelOnly="1" outline="0" fieldPosition="0">
        <references count="3">
          <reference field="80" count="1" selected="0">
            <x v="9"/>
          </reference>
          <reference field="84" count="1" selected="0">
            <x v="10"/>
          </reference>
          <reference field="85" count="1">
            <x v="0"/>
          </reference>
        </references>
      </pivotArea>
    </format>
    <format dxfId="443">
      <pivotArea dataOnly="0" labelOnly="1" outline="0" fieldPosition="0">
        <references count="3">
          <reference field="80" count="1" selected="0">
            <x v="9"/>
          </reference>
          <reference field="84" count="1" selected="0">
            <x v="10"/>
          </reference>
          <reference field="85" count="1" defaultSubtotal="1">
            <x v="0"/>
          </reference>
        </references>
      </pivotArea>
    </format>
    <format dxfId="442">
      <pivotArea dataOnly="0" labelOnly="1" outline="0" fieldPosition="0">
        <references count="3">
          <reference field="80" count="1" selected="0">
            <x v="10"/>
          </reference>
          <reference field="84" count="1" selected="0">
            <x v="14"/>
          </reference>
          <reference field="85" count="1">
            <x v="37"/>
          </reference>
        </references>
      </pivotArea>
    </format>
    <format dxfId="441">
      <pivotArea dataOnly="0" labelOnly="1" outline="0" fieldPosition="0">
        <references count="3">
          <reference field="80" count="1" selected="0">
            <x v="10"/>
          </reference>
          <reference field="84" count="1" selected="0">
            <x v="14"/>
          </reference>
          <reference field="85" count="1" defaultSubtotal="1">
            <x v="37"/>
          </reference>
        </references>
      </pivotArea>
    </format>
    <format dxfId="440">
      <pivotArea dataOnly="0" labelOnly="1" outline="0" fieldPosition="0">
        <references count="3">
          <reference field="80" count="1" selected="0">
            <x v="11"/>
          </reference>
          <reference field="84" count="1" selected="0">
            <x v="6"/>
          </reference>
          <reference field="85" count="1">
            <x v="25"/>
          </reference>
        </references>
      </pivotArea>
    </format>
    <format dxfId="439">
      <pivotArea dataOnly="0" labelOnly="1" outline="0" fieldPosition="0">
        <references count="3">
          <reference field="80" count="1" selected="0">
            <x v="11"/>
          </reference>
          <reference field="84" count="1" selected="0">
            <x v="6"/>
          </reference>
          <reference field="85" count="1" defaultSubtotal="1">
            <x v="25"/>
          </reference>
        </references>
      </pivotArea>
    </format>
    <format dxfId="438">
      <pivotArea dataOnly="0" labelOnly="1" outline="0" fieldPosition="0">
        <references count="3">
          <reference field="80" count="1" selected="0">
            <x v="12"/>
          </reference>
          <reference field="84" count="1" selected="0">
            <x v="18"/>
          </reference>
          <reference field="85" count="1">
            <x v="41"/>
          </reference>
        </references>
      </pivotArea>
    </format>
    <format dxfId="437">
      <pivotArea dataOnly="0" labelOnly="1" outline="0" fieldPosition="0">
        <references count="3">
          <reference field="80" count="1" selected="0">
            <x v="12"/>
          </reference>
          <reference field="84" count="1" selected="0">
            <x v="18"/>
          </reference>
          <reference field="85" count="1" defaultSubtotal="1">
            <x v="41"/>
          </reference>
        </references>
      </pivotArea>
    </format>
    <format dxfId="436">
      <pivotArea dataOnly="0" labelOnly="1" outline="0" fieldPosition="0">
        <references count="4"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5">
            <x v="6"/>
            <x v="7"/>
            <x v="8"/>
            <x v="9"/>
            <x v="10"/>
          </reference>
        </references>
      </pivotArea>
    </format>
    <format dxfId="435">
      <pivotArea dataOnly="0" labelOnly="1" outline="0" fieldPosition="0">
        <references count="4"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5">
            <x v="6"/>
            <x v="7"/>
            <x v="8"/>
            <x v="9"/>
            <x v="10"/>
          </reference>
        </references>
      </pivotArea>
    </format>
    <format dxfId="434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33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32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31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30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9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8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7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6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5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4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3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6">
            <x v="13"/>
            <x v="14"/>
            <x v="15"/>
            <x v="16"/>
            <x v="17"/>
            <x v="19"/>
          </reference>
        </references>
      </pivotArea>
    </format>
    <format dxfId="422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1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20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19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18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17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16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5">
            <x v="13"/>
            <x v="14"/>
            <x v="15"/>
            <x v="16"/>
            <x v="17"/>
          </reference>
        </references>
      </pivotArea>
    </format>
    <format dxfId="415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4">
            <x v="13"/>
            <x v="15"/>
            <x v="16"/>
            <x v="19"/>
          </reference>
        </references>
      </pivotArea>
    </format>
    <format dxfId="414">
      <pivotArea dataOnly="0" labelOnly="1" outline="0" fieldPosition="0">
        <references count="4">
          <reference field="80" count="1" selected="0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4">
            <x v="13"/>
            <x v="15"/>
            <x v="16"/>
            <x v="19"/>
          </reference>
        </references>
      </pivotArea>
    </format>
    <format dxfId="413">
      <pivotArea dataOnly="0" labelOnly="1" outline="0" fieldPosition="0">
        <references count="4"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0"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412">
      <pivotArea dataOnly="0" labelOnly="1" outline="0" fieldPosition="0">
        <references count="4"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1">
            <x v="31"/>
            <x v="32"/>
            <x v="33"/>
            <x v="34"/>
            <x v="35"/>
            <x v="36"/>
            <x v="37"/>
            <x v="38"/>
            <x v="39"/>
            <x v="40"/>
            <x v="41"/>
          </reference>
        </references>
      </pivotArea>
    </format>
    <format dxfId="411">
      <pivotArea dataOnly="0" labelOnly="1" outline="0" fieldPosition="0">
        <references count="4">
          <reference field="80" count="1" selected="0">
            <x v="4"/>
          </reference>
          <reference field="84" count="1" selected="0">
            <x v="13"/>
          </reference>
          <reference field="85" count="1" selected="0">
            <x v="36"/>
          </reference>
          <reference field="87" count="3">
            <x v="44"/>
            <x v="46"/>
            <x v="51"/>
          </reference>
        </references>
      </pivotArea>
    </format>
    <format dxfId="410">
      <pivotArea dataOnly="0" labelOnly="1" outline="0" fieldPosition="0">
        <references count="4"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1">
            <x v="7"/>
            <x v="10"/>
            <x v="14"/>
            <x v="17"/>
            <x v="45"/>
            <x v="47"/>
            <x v="48"/>
            <x v="49"/>
            <x v="50"/>
            <x v="51"/>
            <x v="52"/>
          </reference>
        </references>
      </pivotArea>
    </format>
    <format dxfId="409">
      <pivotArea dataOnly="0" labelOnly="1" outline="0" fieldPosition="0">
        <references count="4">
          <reference field="80" count="1" selected="0">
            <x v="7"/>
          </reference>
          <reference field="84" count="1" selected="0">
            <x v="17"/>
          </reference>
          <reference field="85" count="1" selected="0">
            <x v="40"/>
          </reference>
          <reference field="87" count="1">
            <x v="4"/>
          </reference>
        </references>
      </pivotArea>
    </format>
    <format dxfId="408">
      <pivotArea dataOnly="0" labelOnly="1" outline="0" fieldPosition="0">
        <references count="4"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5">
            <x v="5"/>
            <x v="12"/>
            <x v="20"/>
            <x v="30"/>
            <x v="43"/>
          </reference>
        </references>
      </pivotArea>
    </format>
    <format dxfId="407">
      <pivotArea dataOnly="0" labelOnly="1" outline="0" fieldPosition="0">
        <references count="4"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6">
            <x v="4"/>
            <x v="11"/>
            <x v="18"/>
            <x v="29"/>
            <x v="42"/>
            <x v="53"/>
          </reference>
        </references>
      </pivotArea>
    </format>
    <format dxfId="406">
      <pivotArea dataOnly="0" labelOnly="1" outline="0" fieldPosition="0">
        <references count="4">
          <reference field="80" count="1" selected="0">
            <x v="10"/>
          </reference>
          <reference field="84" count="1" selected="0">
            <x v="14"/>
          </reference>
          <reference field="85" count="1" selected="0">
            <x v="37"/>
          </reference>
          <reference field="87" count="1">
            <x v="2"/>
          </reference>
        </references>
      </pivotArea>
    </format>
    <format dxfId="405">
      <pivotArea dataOnly="0" labelOnly="1" outline="0" fieldPosition="0">
        <references count="4">
          <reference field="80" count="1" selected="0">
            <x v="11"/>
          </reference>
          <reference field="84" count="1" selected="0">
            <x v="6"/>
          </reference>
          <reference field="85" count="1" selected="0">
            <x v="25"/>
          </reference>
          <reference field="87" count="1">
            <x v="0"/>
          </reference>
        </references>
      </pivotArea>
    </format>
    <format dxfId="404">
      <pivotArea dataOnly="0" labelOnly="1" outline="0" fieldPosition="0">
        <references count="4">
          <reference field="80" count="1" selected="0">
            <x v="12"/>
          </reference>
          <reference field="84" count="1" selected="0">
            <x v="18"/>
          </reference>
          <reference field="85" count="1" selected="0">
            <x v="41"/>
          </reference>
          <reference field="87" count="1">
            <x v="1"/>
          </reference>
        </references>
      </pivotArea>
    </format>
    <format dxfId="403">
      <pivotArea dataOnly="0" labelOnly="1" outline="0" fieldPosition="0">
        <references count="5">
          <reference field="1" count="1">
            <x v="36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6"/>
          </reference>
        </references>
      </pivotArea>
    </format>
    <format dxfId="402">
      <pivotArea dataOnly="0" labelOnly="1" outline="0" fieldPosition="0">
        <references count="5">
          <reference field="1" count="1">
            <x v="53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7"/>
          </reference>
        </references>
      </pivotArea>
    </format>
    <format dxfId="401">
      <pivotArea dataOnly="0" labelOnly="1" outline="0" fieldPosition="0">
        <references count="5">
          <reference field="1" count="1">
            <x v="71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8"/>
          </reference>
        </references>
      </pivotArea>
    </format>
    <format dxfId="400">
      <pivotArea dataOnly="0" labelOnly="1" outline="0" fieldPosition="0">
        <references count="5">
          <reference field="1" count="1">
            <x v="81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9"/>
          </reference>
        </references>
      </pivotArea>
    </format>
    <format dxfId="399">
      <pivotArea dataOnly="0" labelOnly="1" outline="0" fieldPosition="0">
        <references count="5">
          <reference field="1" count="1">
            <x v="99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10"/>
          </reference>
        </references>
      </pivotArea>
    </format>
    <format dxfId="398">
      <pivotArea dataOnly="0" labelOnly="1" outline="0" fieldPosition="0">
        <references count="5">
          <reference field="1" count="3">
            <x v="40"/>
            <x v="41"/>
            <x v="46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6"/>
          </reference>
        </references>
      </pivotArea>
    </format>
    <format dxfId="397">
      <pivotArea dataOnly="0" labelOnly="1" outline="0" fieldPosition="0">
        <references count="5">
          <reference field="1" count="3">
            <x v="57"/>
            <x v="58"/>
            <x v="64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7"/>
          </reference>
        </references>
      </pivotArea>
    </format>
    <format dxfId="396">
      <pivotArea dataOnly="0" labelOnly="1" outline="0" fieldPosition="0">
        <references count="5">
          <reference field="1" count="1">
            <x v="75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8"/>
          </reference>
        </references>
      </pivotArea>
    </format>
    <format dxfId="395">
      <pivotArea dataOnly="0" labelOnly="1" outline="0" fieldPosition="0">
        <references count="5">
          <reference field="1" count="3">
            <x v="85"/>
            <x v="86"/>
            <x v="91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9"/>
          </reference>
        </references>
      </pivotArea>
    </format>
    <format dxfId="394">
      <pivotArea dataOnly="0" labelOnly="1" outline="0" fieldPosition="0">
        <references count="5">
          <reference field="1" count="3">
            <x v="103"/>
            <x v="104"/>
            <x v="110"/>
          </reference>
          <reference field="80" count="1" selected="0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10"/>
          </reference>
        </references>
      </pivotArea>
    </format>
    <format dxfId="393">
      <pivotArea dataOnly="0" labelOnly="1" outline="0" fieldPosition="0">
        <references count="5">
          <reference field="1" count="1">
            <x v="129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392">
      <pivotArea dataOnly="0" labelOnly="1" outline="0" fieldPosition="0">
        <references count="5">
          <reference field="1" count="1">
            <x v="153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4"/>
          </reference>
        </references>
      </pivotArea>
    </format>
    <format dxfId="391">
      <pivotArea dataOnly="0" labelOnly="1" outline="0" fieldPosition="0">
        <references count="5">
          <reference field="1" count="1">
            <x v="177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5"/>
          </reference>
        </references>
      </pivotArea>
    </format>
    <format dxfId="390">
      <pivotArea dataOnly="0" labelOnly="1" outline="0" fieldPosition="0">
        <references count="5">
          <reference field="1" count="1">
            <x v="203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6"/>
          </reference>
        </references>
      </pivotArea>
    </format>
    <format dxfId="389">
      <pivotArea dataOnly="0" labelOnly="1" outline="0" fieldPosition="0">
        <references count="5">
          <reference field="1" count="1">
            <x v="227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7"/>
          </reference>
        </references>
      </pivotArea>
    </format>
    <format dxfId="388">
      <pivotArea dataOnly="0" labelOnly="1" outline="0" fieldPosition="0">
        <references count="5">
          <reference field="1" count="1">
            <x v="130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3"/>
          </reference>
        </references>
      </pivotArea>
    </format>
    <format dxfId="387">
      <pivotArea dataOnly="0" labelOnly="1" outline="0" fieldPosition="0">
        <references count="5">
          <reference field="1" count="1">
            <x v="154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4"/>
          </reference>
        </references>
      </pivotArea>
    </format>
    <format dxfId="386">
      <pivotArea dataOnly="0" labelOnly="1" outline="0" fieldPosition="0">
        <references count="5">
          <reference field="1" count="1">
            <x v="178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5"/>
          </reference>
        </references>
      </pivotArea>
    </format>
    <format dxfId="385">
      <pivotArea dataOnly="0" labelOnly="1" outline="0" fieldPosition="0">
        <references count="5">
          <reference field="1" count="1">
            <x v="204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6"/>
          </reference>
        </references>
      </pivotArea>
    </format>
    <format dxfId="384">
      <pivotArea dataOnly="0" labelOnly="1" outline="0" fieldPosition="0">
        <references count="5">
          <reference field="1" count="1">
            <x v="228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7"/>
          </reference>
        </references>
      </pivotArea>
    </format>
    <format dxfId="383">
      <pivotArea dataOnly="0" labelOnly="1" outline="0" fieldPosition="0">
        <references count="5">
          <reference field="1" count="1">
            <x v="131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3"/>
          </reference>
        </references>
      </pivotArea>
    </format>
    <format dxfId="382">
      <pivotArea dataOnly="0" labelOnly="1" outline="0" fieldPosition="0">
        <references count="5">
          <reference field="1" count="1">
            <x v="155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4"/>
          </reference>
        </references>
      </pivotArea>
    </format>
    <format dxfId="381">
      <pivotArea dataOnly="0" labelOnly="1" outline="0" fieldPosition="0">
        <references count="5">
          <reference field="1" count="1">
            <x v="179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5"/>
          </reference>
        </references>
      </pivotArea>
    </format>
    <format dxfId="380">
      <pivotArea dataOnly="0" labelOnly="1" outline="0" fieldPosition="0">
        <references count="5">
          <reference field="1" count="1">
            <x v="205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6"/>
          </reference>
        </references>
      </pivotArea>
    </format>
    <format dxfId="379">
      <pivotArea dataOnly="0" labelOnly="1" outline="0" fieldPosition="0">
        <references count="5">
          <reference field="1" count="1">
            <x v="229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7"/>
          </reference>
        </references>
      </pivotArea>
    </format>
    <format dxfId="378">
      <pivotArea dataOnly="0" labelOnly="1" outline="0" fieldPosition="0">
        <references count="5">
          <reference field="1" count="1">
            <x v="128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3"/>
          </reference>
        </references>
      </pivotArea>
    </format>
    <format dxfId="377">
      <pivotArea dataOnly="0" labelOnly="1" outline="0" fieldPosition="0">
        <references count="5">
          <reference field="1" count="1">
            <x v="152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4"/>
          </reference>
        </references>
      </pivotArea>
    </format>
    <format dxfId="376">
      <pivotArea dataOnly="0" labelOnly="1" outline="0" fieldPosition="0">
        <references count="5">
          <reference field="1" count="1">
            <x v="176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5"/>
          </reference>
        </references>
      </pivotArea>
    </format>
    <format dxfId="375">
      <pivotArea dataOnly="0" labelOnly="1" outline="0" fieldPosition="0">
        <references count="5">
          <reference field="1" count="1">
            <x v="202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6"/>
          </reference>
        </references>
      </pivotArea>
    </format>
    <format dxfId="374">
      <pivotArea dataOnly="0" labelOnly="1" outline="0" fieldPosition="0">
        <references count="5">
          <reference field="1" count="1">
            <x v="226"/>
          </reference>
          <reference field="80" count="1" selected="0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7"/>
          </reference>
        </references>
      </pivotArea>
    </format>
    <format dxfId="373">
      <pivotArea dataOnly="0" labelOnly="1" outline="0" fieldPosition="0">
        <references count="5">
          <reference field="1" count="1">
            <x v="119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3"/>
          </reference>
        </references>
      </pivotArea>
    </format>
    <format dxfId="372">
      <pivotArea dataOnly="0" labelOnly="1" outline="0" fieldPosition="0">
        <references count="5">
          <reference field="1" count="1">
            <x v="143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4"/>
          </reference>
        </references>
      </pivotArea>
    </format>
    <format dxfId="371">
      <pivotArea dataOnly="0" labelOnly="1" outline="0" fieldPosition="0">
        <references count="5">
          <reference field="1" count="1">
            <x v="167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5"/>
          </reference>
        </references>
      </pivotArea>
    </format>
    <format dxfId="370">
      <pivotArea dataOnly="0" labelOnly="1" outline="0" fieldPosition="0">
        <references count="5">
          <reference field="1" count="1">
            <x v="193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6"/>
          </reference>
        </references>
      </pivotArea>
    </format>
    <format dxfId="369">
      <pivotArea dataOnly="0" labelOnly="1" outline="0" fieldPosition="0">
        <references count="5">
          <reference field="1" count="1">
            <x v="217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7"/>
          </reference>
        </references>
      </pivotArea>
    </format>
    <format dxfId="368">
      <pivotArea dataOnly="0" labelOnly="1" outline="0" fieldPosition="0">
        <references count="5">
          <reference field="1" count="1">
            <x v="120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3"/>
          </reference>
        </references>
      </pivotArea>
    </format>
    <format dxfId="367">
      <pivotArea dataOnly="0" labelOnly="1" outline="0" fieldPosition="0">
        <references count="5">
          <reference field="1" count="1">
            <x v="144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4"/>
          </reference>
        </references>
      </pivotArea>
    </format>
    <format dxfId="366">
      <pivotArea dataOnly="0" labelOnly="1" outline="0" fieldPosition="0">
        <references count="5">
          <reference field="1" count="1">
            <x v="168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5"/>
          </reference>
        </references>
      </pivotArea>
    </format>
    <format dxfId="365">
      <pivotArea dataOnly="0" labelOnly="1" outline="0" fieldPosition="0">
        <references count="5">
          <reference field="1" count="1">
            <x v="194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6"/>
          </reference>
        </references>
      </pivotArea>
    </format>
    <format dxfId="364">
      <pivotArea dataOnly="0" labelOnly="1" outline="0" fieldPosition="0">
        <references count="5">
          <reference field="1" count="1">
            <x v="218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7"/>
          </reference>
        </references>
      </pivotArea>
    </format>
    <format dxfId="363">
      <pivotArea dataOnly="0" labelOnly="1" outline="0" fieldPosition="0">
        <references count="5">
          <reference field="1" count="1">
            <x v="121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362">
      <pivotArea dataOnly="0" labelOnly="1" outline="0" fieldPosition="0">
        <references count="5">
          <reference field="1" count="1">
            <x v="145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4"/>
          </reference>
        </references>
      </pivotArea>
    </format>
    <format dxfId="361">
      <pivotArea dataOnly="0" labelOnly="1" outline="0" fieldPosition="0">
        <references count="5">
          <reference field="1" count="1">
            <x v="169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5"/>
          </reference>
        </references>
      </pivotArea>
    </format>
    <format dxfId="360">
      <pivotArea dataOnly="0" labelOnly="1" outline="0" fieldPosition="0">
        <references count="5">
          <reference field="1" count="1">
            <x v="195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6"/>
          </reference>
        </references>
      </pivotArea>
    </format>
    <format dxfId="359">
      <pivotArea dataOnly="0" labelOnly="1" outline="0" fieldPosition="0">
        <references count="5">
          <reference field="1" count="1">
            <x v="219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7"/>
          </reference>
        </references>
      </pivotArea>
    </format>
    <format dxfId="358">
      <pivotArea dataOnly="0" labelOnly="1" outline="0" fieldPosition="0">
        <references count="5">
          <reference field="1" count="1">
            <x v="122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357">
      <pivotArea dataOnly="0" labelOnly="1" outline="0" fieldPosition="0">
        <references count="5">
          <reference field="1" count="1">
            <x v="146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4"/>
          </reference>
        </references>
      </pivotArea>
    </format>
    <format dxfId="356">
      <pivotArea dataOnly="0" labelOnly="1" outline="0" fieldPosition="0">
        <references count="5">
          <reference field="1" count="1">
            <x v="170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5"/>
          </reference>
        </references>
      </pivotArea>
    </format>
    <format dxfId="355">
      <pivotArea dataOnly="0" labelOnly="1" outline="0" fieldPosition="0">
        <references count="5">
          <reference field="1" count="1">
            <x v="196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6"/>
          </reference>
        </references>
      </pivotArea>
    </format>
    <format dxfId="354">
      <pivotArea dataOnly="0" labelOnly="1" outline="0" fieldPosition="0">
        <references count="5">
          <reference field="1" count="1">
            <x v="220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7"/>
          </reference>
        </references>
      </pivotArea>
    </format>
    <format dxfId="353">
      <pivotArea dataOnly="0" labelOnly="1" outline="0" fieldPosition="0">
        <references count="5">
          <reference field="1" count="1">
            <x v="123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352">
      <pivotArea dataOnly="0" labelOnly="1" outline="0" fieldPosition="0">
        <references count="5">
          <reference field="1" count="1">
            <x v="147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4"/>
          </reference>
        </references>
      </pivotArea>
    </format>
    <format dxfId="351">
      <pivotArea dataOnly="0" labelOnly="1" outline="0" fieldPosition="0">
        <references count="5">
          <reference field="1" count="1">
            <x v="171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5"/>
          </reference>
        </references>
      </pivotArea>
    </format>
    <format dxfId="350">
      <pivotArea dataOnly="0" labelOnly="1" outline="0" fieldPosition="0">
        <references count="5">
          <reference field="1" count="1">
            <x v="197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6"/>
          </reference>
        </references>
      </pivotArea>
    </format>
    <format dxfId="349">
      <pivotArea dataOnly="0" labelOnly="1" outline="0" fieldPosition="0">
        <references count="5">
          <reference field="1" count="1">
            <x v="221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7"/>
          </reference>
        </references>
      </pivotArea>
    </format>
    <format dxfId="348">
      <pivotArea dataOnly="0" labelOnly="1" outline="0" fieldPosition="0">
        <references count="5">
          <reference field="1" count="1">
            <x v="124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347">
      <pivotArea dataOnly="0" labelOnly="1" outline="0" fieldPosition="0">
        <references count="5">
          <reference field="1" count="1">
            <x v="148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4"/>
          </reference>
        </references>
      </pivotArea>
    </format>
    <format dxfId="346">
      <pivotArea dataOnly="0" labelOnly="1" outline="0" fieldPosition="0">
        <references count="5">
          <reference field="1" count="1">
            <x v="172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5"/>
          </reference>
        </references>
      </pivotArea>
    </format>
    <format dxfId="345">
      <pivotArea dataOnly="0" labelOnly="1" outline="0" fieldPosition="0">
        <references count="5">
          <reference field="1" count="1">
            <x v="198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6"/>
          </reference>
        </references>
      </pivotArea>
    </format>
    <format dxfId="344">
      <pivotArea dataOnly="0" labelOnly="1" outline="0" fieldPosition="0">
        <references count="5">
          <reference field="1" count="1">
            <x v="222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7"/>
          </reference>
        </references>
      </pivotArea>
    </format>
    <format dxfId="343">
      <pivotArea dataOnly="0" labelOnly="1" outline="0" fieldPosition="0">
        <references count="5">
          <reference field="1" count="1">
            <x v="125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342">
      <pivotArea dataOnly="0" labelOnly="1" outline="0" fieldPosition="0">
        <references count="5">
          <reference field="1" count="1">
            <x v="149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4"/>
          </reference>
        </references>
      </pivotArea>
    </format>
    <format dxfId="341">
      <pivotArea dataOnly="0" labelOnly="1" outline="0" fieldPosition="0">
        <references count="5">
          <reference field="1" count="1">
            <x v="173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5"/>
          </reference>
        </references>
      </pivotArea>
    </format>
    <format dxfId="340">
      <pivotArea dataOnly="0" labelOnly="1" outline="0" fieldPosition="0">
        <references count="5">
          <reference field="1" count="1">
            <x v="199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6"/>
          </reference>
        </references>
      </pivotArea>
    </format>
    <format dxfId="339">
      <pivotArea dataOnly="0" labelOnly="1" outline="0" fieldPosition="0">
        <references count="5">
          <reference field="1" count="1">
            <x v="223"/>
          </reference>
          <reference field="80" count="1" selected="0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7"/>
          </reference>
        </references>
      </pivotArea>
    </format>
    <format dxfId="338">
      <pivotArea dataOnly="0" labelOnly="1" outline="0" fieldPosition="0">
        <references count="5">
          <reference field="1" count="1">
            <x v="117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3"/>
          </reference>
        </references>
      </pivotArea>
    </format>
    <format dxfId="337">
      <pivotArea dataOnly="0" labelOnly="1" outline="0" fieldPosition="0">
        <references count="5">
          <reference field="1" count="1">
            <x v="141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4"/>
          </reference>
        </references>
      </pivotArea>
    </format>
    <format dxfId="336">
      <pivotArea dataOnly="0" labelOnly="1" outline="0" fieldPosition="0">
        <references count="5">
          <reference field="1" count="1">
            <x v="165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5"/>
          </reference>
        </references>
      </pivotArea>
    </format>
    <format dxfId="335">
      <pivotArea dataOnly="0" labelOnly="1" outline="0" fieldPosition="0">
        <references count="5">
          <reference field="1" count="1">
            <x v="191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6"/>
          </reference>
        </references>
      </pivotArea>
    </format>
    <format dxfId="334">
      <pivotArea dataOnly="0" labelOnly="1" outline="0" fieldPosition="0">
        <references count="5">
          <reference field="1" count="1">
            <x v="215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7"/>
          </reference>
        </references>
      </pivotArea>
    </format>
    <format dxfId="333">
      <pivotArea dataOnly="0" labelOnly="1" outline="0" fieldPosition="0">
        <references count="5">
          <reference field="1" count="1">
            <x v="240"/>
          </reference>
          <reference field="80" count="1" selected="0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9"/>
          </reference>
        </references>
      </pivotArea>
    </format>
    <format dxfId="332">
      <pivotArea dataOnly="0" labelOnly="1" outline="0" fieldPosition="0">
        <references count="5">
          <reference field="1" count="1">
            <x v="132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3"/>
          </reference>
        </references>
      </pivotArea>
    </format>
    <format dxfId="331">
      <pivotArea dataOnly="0" labelOnly="1" outline="0" fieldPosition="0">
        <references count="5">
          <reference field="1" count="1">
            <x v="156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4"/>
          </reference>
        </references>
      </pivotArea>
    </format>
    <format dxfId="330">
      <pivotArea dataOnly="0" labelOnly="1" outline="0" fieldPosition="0">
        <references count="5">
          <reference field="1" count="1">
            <x v="181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5"/>
          </reference>
        </references>
      </pivotArea>
    </format>
    <format dxfId="329">
      <pivotArea dataOnly="0" labelOnly="1" outline="0" fieldPosition="0">
        <references count="5">
          <reference field="1" count="1">
            <x v="206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6"/>
          </reference>
        </references>
      </pivotArea>
    </format>
    <format dxfId="328">
      <pivotArea dataOnly="0" labelOnly="1" outline="0" fieldPosition="0">
        <references count="5">
          <reference field="1" count="1">
            <x v="230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7"/>
          </reference>
        </references>
      </pivotArea>
    </format>
    <format dxfId="327">
      <pivotArea dataOnly="0" labelOnly="1" outline="0" fieldPosition="0">
        <references count="5">
          <reference field="1" count="1">
            <x v="133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3"/>
          </reference>
        </references>
      </pivotArea>
    </format>
    <format dxfId="326">
      <pivotArea dataOnly="0" labelOnly="1" outline="0" fieldPosition="0">
        <references count="5">
          <reference field="1" count="1">
            <x v="157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4"/>
          </reference>
        </references>
      </pivotArea>
    </format>
    <format dxfId="325">
      <pivotArea dataOnly="0" labelOnly="1" outline="0" fieldPosition="0">
        <references count="5">
          <reference field="1" count="1">
            <x v="182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5"/>
          </reference>
        </references>
      </pivotArea>
    </format>
    <format dxfId="324">
      <pivotArea dataOnly="0" labelOnly="1" outline="0" fieldPosition="0">
        <references count="5">
          <reference field="1" count="1">
            <x v="207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6"/>
          </reference>
        </references>
      </pivotArea>
    </format>
    <format dxfId="323">
      <pivotArea dataOnly="0" labelOnly="1" outline="0" fieldPosition="0">
        <references count="5">
          <reference field="1" count="1">
            <x v="231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7"/>
          </reference>
        </references>
      </pivotArea>
    </format>
    <format dxfId="322">
      <pivotArea dataOnly="0" labelOnly="1" outline="0" fieldPosition="0">
        <references count="5">
          <reference field="1" count="1">
            <x v="134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321">
      <pivotArea dataOnly="0" labelOnly="1" outline="0" fieldPosition="0">
        <references count="5">
          <reference field="1" count="1">
            <x v="158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4"/>
          </reference>
        </references>
      </pivotArea>
    </format>
    <format dxfId="320">
      <pivotArea dataOnly="0" labelOnly="1" outline="0" fieldPosition="0">
        <references count="5">
          <reference field="1" count="1">
            <x v="183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5"/>
          </reference>
        </references>
      </pivotArea>
    </format>
    <format dxfId="319">
      <pivotArea dataOnly="0" labelOnly="1" outline="0" fieldPosition="0">
        <references count="5">
          <reference field="1" count="1">
            <x v="208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6"/>
          </reference>
        </references>
      </pivotArea>
    </format>
    <format dxfId="318">
      <pivotArea dataOnly="0" labelOnly="1" outline="0" fieldPosition="0">
        <references count="5">
          <reference field="1" count="1">
            <x v="232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7"/>
          </reference>
        </references>
      </pivotArea>
    </format>
    <format dxfId="317">
      <pivotArea dataOnly="0" labelOnly="1" outline="0" fieldPosition="0">
        <references count="5">
          <reference field="1" count="1">
            <x v="135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3"/>
          </reference>
        </references>
      </pivotArea>
    </format>
    <format dxfId="316">
      <pivotArea dataOnly="0" labelOnly="1" outline="0" fieldPosition="0">
        <references count="5">
          <reference field="1" count="1">
            <x v="159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4"/>
          </reference>
        </references>
      </pivotArea>
    </format>
    <format dxfId="315">
      <pivotArea dataOnly="0" labelOnly="1" outline="0" fieldPosition="0">
        <references count="5">
          <reference field="1" count="1">
            <x v="184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5"/>
          </reference>
        </references>
      </pivotArea>
    </format>
    <format dxfId="314">
      <pivotArea dataOnly="0" labelOnly="1" outline="0" fieldPosition="0">
        <references count="5">
          <reference field="1" count="1">
            <x v="209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6"/>
          </reference>
        </references>
      </pivotArea>
    </format>
    <format dxfId="313">
      <pivotArea dataOnly="0" labelOnly="1" outline="0" fieldPosition="0">
        <references count="5">
          <reference field="1" count="1">
            <x v="233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7"/>
          </reference>
        </references>
      </pivotArea>
    </format>
    <format dxfId="312">
      <pivotArea dataOnly="0" labelOnly="1" outline="0" fieldPosition="0">
        <references count="5">
          <reference field="1" count="1">
            <x v="136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3"/>
          </reference>
        </references>
      </pivotArea>
    </format>
    <format dxfId="311">
      <pivotArea dataOnly="0" labelOnly="1" outline="0" fieldPosition="0">
        <references count="5">
          <reference field="1" count="1">
            <x v="160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4"/>
          </reference>
        </references>
      </pivotArea>
    </format>
    <format dxfId="310">
      <pivotArea dataOnly="0" labelOnly="1" outline="0" fieldPosition="0">
        <references count="5">
          <reference field="1" count="1">
            <x v="185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5"/>
          </reference>
        </references>
      </pivotArea>
    </format>
    <format dxfId="309">
      <pivotArea dataOnly="0" labelOnly="1" outline="0" fieldPosition="0">
        <references count="5">
          <reference field="1" count="1">
            <x v="210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6"/>
          </reference>
        </references>
      </pivotArea>
    </format>
    <format dxfId="308">
      <pivotArea dataOnly="0" labelOnly="1" outline="0" fieldPosition="0">
        <references count="5">
          <reference field="1" count="1">
            <x v="234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7"/>
          </reference>
        </references>
      </pivotArea>
    </format>
    <format dxfId="307">
      <pivotArea dataOnly="0" labelOnly="1" outline="0" fieldPosition="0">
        <references count="5">
          <reference field="1" count="1">
            <x v="137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3"/>
          </reference>
        </references>
      </pivotArea>
    </format>
    <format dxfId="306">
      <pivotArea dataOnly="0" labelOnly="1" outline="0" fieldPosition="0">
        <references count="5">
          <reference field="1" count="1">
            <x v="161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4"/>
          </reference>
        </references>
      </pivotArea>
    </format>
    <format dxfId="305">
      <pivotArea dataOnly="0" labelOnly="1" outline="0" fieldPosition="0">
        <references count="5">
          <reference field="1" count="1">
            <x v="186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5"/>
          </reference>
        </references>
      </pivotArea>
    </format>
    <format dxfId="304">
      <pivotArea dataOnly="0" labelOnly="1" outline="0" fieldPosition="0">
        <references count="5">
          <reference field="1" count="1">
            <x v="211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6"/>
          </reference>
        </references>
      </pivotArea>
    </format>
    <format dxfId="303">
      <pivotArea dataOnly="0" labelOnly="1" outline="0" fieldPosition="0">
        <references count="5">
          <reference field="1" count="1">
            <x v="235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7"/>
          </reference>
        </references>
      </pivotArea>
    </format>
    <format dxfId="302">
      <pivotArea dataOnly="0" labelOnly="1" outline="0" fieldPosition="0">
        <references count="5">
          <reference field="1" count="1">
            <x v="138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3"/>
          </reference>
        </references>
      </pivotArea>
    </format>
    <format dxfId="301">
      <pivotArea dataOnly="0" labelOnly="1" outline="0" fieldPosition="0">
        <references count="5">
          <reference field="1" count="1">
            <x v="162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4"/>
          </reference>
        </references>
      </pivotArea>
    </format>
    <format dxfId="300">
      <pivotArea dataOnly="0" labelOnly="1" outline="0" fieldPosition="0">
        <references count="5">
          <reference field="1" count="1">
            <x v="187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5"/>
          </reference>
        </references>
      </pivotArea>
    </format>
    <format dxfId="299">
      <pivotArea dataOnly="0" labelOnly="1" outline="0" fieldPosition="0">
        <references count="5">
          <reference field="1" count="1">
            <x v="212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6"/>
          </reference>
        </references>
      </pivotArea>
    </format>
    <format dxfId="298">
      <pivotArea dataOnly="0" labelOnly="1" outline="0" fieldPosition="0">
        <references count="5">
          <reference field="1" count="1">
            <x v="236"/>
          </reference>
          <reference field="80" count="1" selected="0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7"/>
          </reference>
        </references>
      </pivotArea>
    </format>
    <format dxfId="297">
      <pivotArea dataOnly="0" labelOnly="1" outline="0" fieldPosition="0">
        <references count="5">
          <reference field="1" count="1">
            <x v="140"/>
          </reference>
          <reference field="80" count="1" selected="0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3"/>
          </reference>
        </references>
      </pivotArea>
    </format>
    <format dxfId="296">
      <pivotArea dataOnly="0" labelOnly="1" outline="0" fieldPosition="0">
        <references count="5">
          <reference field="1" count="1">
            <x v="190"/>
          </reference>
          <reference field="80" count="1" selected="0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5"/>
          </reference>
        </references>
      </pivotArea>
    </format>
    <format dxfId="295">
      <pivotArea dataOnly="0" labelOnly="1" outline="0" fieldPosition="0">
        <references count="5">
          <reference field="1" count="1">
            <x v="214"/>
          </reference>
          <reference field="80" count="1" selected="0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6"/>
          </reference>
        </references>
      </pivotArea>
    </format>
    <format dxfId="294">
      <pivotArea dataOnly="0" labelOnly="1" outline="0" fieldPosition="0">
        <references count="5">
          <reference field="1" count="1">
            <x v="242"/>
          </reference>
          <reference field="80" count="1" selected="0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9"/>
          </reference>
        </references>
      </pivotArea>
    </format>
    <format dxfId="293">
      <pivotArea dataOnly="0" labelOnly="1" outline="0" fieldPosition="0">
        <references count="5">
          <reference field="1" count="1">
            <x v="139"/>
          </reference>
          <reference field="80" count="1" selected="0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3"/>
          </reference>
        </references>
      </pivotArea>
    </format>
    <format dxfId="292">
      <pivotArea dataOnly="0" labelOnly="1" outline="0" fieldPosition="0">
        <references count="5">
          <reference field="1" count="1">
            <x v="189"/>
          </reference>
          <reference field="80" count="1" selected="0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5"/>
          </reference>
        </references>
      </pivotArea>
    </format>
    <format dxfId="291">
      <pivotArea dataOnly="0" labelOnly="1" outline="0" fieldPosition="0">
        <references count="5">
          <reference field="1" count="1">
            <x v="213"/>
          </reference>
          <reference field="80" count="1" selected="0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6"/>
          </reference>
        </references>
      </pivotArea>
    </format>
    <format dxfId="290">
      <pivotArea dataOnly="0" labelOnly="1" outline="0" fieldPosition="0">
        <references count="5">
          <reference field="1" count="1">
            <x v="241"/>
          </reference>
          <reference field="80" count="1" selected="0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9"/>
          </reference>
        </references>
      </pivotArea>
    </format>
    <format dxfId="289">
      <pivotArea dataOnly="0" labelOnly="1" outline="0" fieldPosition="0">
        <references count="5">
          <reference field="1" count="1">
            <x v="244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0"/>
          </reference>
        </references>
      </pivotArea>
    </format>
    <format dxfId="288">
      <pivotArea dataOnly="0" labelOnly="1" outline="0" fieldPosition="0">
        <references count="5">
          <reference field="1" count="1">
            <x v="245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1"/>
          </reference>
        </references>
      </pivotArea>
    </format>
    <format dxfId="287">
      <pivotArea dataOnly="0" labelOnly="1" outline="0" fieldPosition="0">
        <references count="5">
          <reference field="1" count="1">
            <x v="246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2"/>
          </reference>
        </references>
      </pivotArea>
    </format>
    <format dxfId="286">
      <pivotArea dataOnly="0" labelOnly="1" outline="0" fieldPosition="0">
        <references count="5">
          <reference field="1" count="1">
            <x v="247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3"/>
          </reference>
        </references>
      </pivotArea>
    </format>
    <format dxfId="285">
      <pivotArea dataOnly="0" labelOnly="1" outline="0" fieldPosition="0">
        <references count="5">
          <reference field="1" count="1">
            <x v="248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4"/>
          </reference>
        </references>
      </pivotArea>
    </format>
    <format dxfId="284">
      <pivotArea dataOnly="0" labelOnly="1" outline="0" fieldPosition="0">
        <references count="5">
          <reference field="1" count="1">
            <x v="249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5"/>
          </reference>
        </references>
      </pivotArea>
    </format>
    <format dxfId="283">
      <pivotArea dataOnly="0" labelOnly="1" outline="0" fieldPosition="0">
        <references count="5">
          <reference field="1" count="2">
            <x v="250"/>
            <x v="251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6"/>
          </reference>
        </references>
      </pivotArea>
    </format>
    <format dxfId="282">
      <pivotArea dataOnly="0" labelOnly="1" outline="0" fieldPosition="0">
        <references count="5">
          <reference field="1" count="1">
            <x v="252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7"/>
          </reference>
        </references>
      </pivotArea>
    </format>
    <format dxfId="281">
      <pivotArea dataOnly="0" labelOnly="1" outline="0" fieldPosition="0">
        <references count="5">
          <reference field="1" count="1">
            <x v="253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8"/>
          </reference>
        </references>
      </pivotArea>
    </format>
    <format dxfId="280">
      <pivotArea dataOnly="0" labelOnly="1" outline="0" fieldPosition="0">
        <references count="5">
          <reference field="1" count="1">
            <x v="254"/>
          </reference>
          <reference field="80" count="1" selected="0">
            <x v="2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9"/>
          </reference>
        </references>
      </pivotArea>
    </format>
    <format dxfId="279">
      <pivotArea dataOnly="0" labelOnly="1" outline="0" fieldPosition="0">
        <references count="5">
          <reference field="1" count="1">
            <x v="257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1"/>
          </reference>
        </references>
      </pivotArea>
    </format>
    <format dxfId="278">
      <pivotArea dataOnly="0" labelOnly="1" outline="0" fieldPosition="0">
        <references count="5">
          <reference field="1" count="1">
            <x v="258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2"/>
          </reference>
        </references>
      </pivotArea>
    </format>
    <format dxfId="277">
      <pivotArea dataOnly="0" labelOnly="1" outline="0" fieldPosition="0">
        <references count="5">
          <reference field="1" count="1">
            <x v="259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3"/>
          </reference>
        </references>
      </pivotArea>
    </format>
    <format dxfId="276">
      <pivotArea dataOnly="0" labelOnly="1" outline="0" fieldPosition="0">
        <references count="5">
          <reference field="1" count="1">
            <x v="260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4"/>
          </reference>
        </references>
      </pivotArea>
    </format>
    <format dxfId="275">
      <pivotArea dataOnly="0" labelOnly="1" outline="0" fieldPosition="0">
        <references count="5">
          <reference field="1" count="1">
            <x v="261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5"/>
          </reference>
        </references>
      </pivotArea>
    </format>
    <format dxfId="274">
      <pivotArea dataOnly="0" labelOnly="1" outline="0" fieldPosition="0">
        <references count="5">
          <reference field="1" count="1">
            <x v="262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6"/>
          </reference>
        </references>
      </pivotArea>
    </format>
    <format dxfId="273">
      <pivotArea dataOnly="0" labelOnly="1" outline="0" fieldPosition="0">
        <references count="5">
          <reference field="1" count="1">
            <x v="263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7"/>
          </reference>
        </references>
      </pivotArea>
    </format>
    <format dxfId="272">
      <pivotArea dataOnly="0" labelOnly="1" outline="0" fieldPosition="0">
        <references count="5">
          <reference field="1" count="1">
            <x v="264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8"/>
          </reference>
        </references>
      </pivotArea>
    </format>
    <format dxfId="271">
      <pivotArea dataOnly="0" labelOnly="1" outline="0" fieldPosition="0">
        <references count="5">
          <reference field="1" count="2">
            <x v="265"/>
            <x v="266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9"/>
          </reference>
        </references>
      </pivotArea>
    </format>
    <format dxfId="270">
      <pivotArea dataOnly="0" labelOnly="1" outline="0" fieldPosition="0">
        <references count="5">
          <reference field="1" count="3">
            <x v="267"/>
            <x v="268"/>
            <x v="269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0"/>
          </reference>
        </references>
      </pivotArea>
    </format>
    <format dxfId="269">
      <pivotArea dataOnly="0" labelOnly="1" outline="0" fieldPosition="0">
        <references count="5">
          <reference field="1" count="2">
            <x v="273"/>
            <x v="274"/>
          </reference>
          <reference field="80" count="1" selected="0">
            <x v="3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1"/>
          </reference>
        </references>
      </pivotArea>
    </format>
    <format dxfId="268">
      <pivotArea dataOnly="0" labelOnly="1" outline="0" fieldPosition="0">
        <references count="5">
          <reference field="1" count="1">
            <x v="277"/>
          </reference>
          <reference field="80" count="1" selected="0">
            <x v="4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4"/>
          </reference>
        </references>
      </pivotArea>
    </format>
    <format dxfId="267">
      <pivotArea dataOnly="0" labelOnly="1" outline="0" fieldPosition="0">
        <references count="5">
          <reference field="1" count="4">
            <x v="283"/>
            <x v="284"/>
            <x v="286"/>
            <x v="287"/>
          </reference>
          <reference field="80" count="1" selected="0">
            <x v="4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6"/>
          </reference>
        </references>
      </pivotArea>
    </format>
    <format dxfId="266">
      <pivotArea dataOnly="0" labelOnly="1" outline="0" fieldPosition="0">
        <references count="5">
          <reference field="1" count="1">
            <x v="296"/>
          </reference>
          <reference field="80" count="1" selected="0">
            <x v="4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51"/>
          </reference>
        </references>
      </pivotArea>
    </format>
    <format dxfId="265">
      <pivotArea dataOnly="0" labelOnly="1" outline="0" fieldPosition="0">
        <references count="5">
          <reference field="1" count="1">
            <x v="60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7"/>
          </reference>
        </references>
      </pivotArea>
    </format>
    <format dxfId="264">
      <pivotArea dataOnly="0" labelOnly="1" outline="0" fieldPosition="0">
        <references count="5">
          <reference field="1" count="1">
            <x v="106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0"/>
          </reference>
        </references>
      </pivotArea>
    </format>
    <format dxfId="263">
      <pivotArea dataOnly="0" labelOnly="1" outline="0" fieldPosition="0">
        <references count="5">
          <reference field="1" count="1">
            <x v="163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4"/>
          </reference>
        </references>
      </pivotArea>
    </format>
    <format dxfId="262">
      <pivotArea dataOnly="0" labelOnly="1" outline="0" fieldPosition="0">
        <references count="5">
          <reference field="1" count="2">
            <x v="224"/>
            <x v="237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7"/>
          </reference>
        </references>
      </pivotArea>
    </format>
    <format dxfId="261">
      <pivotArea dataOnly="0" labelOnly="1" outline="0" fieldPosition="0">
        <references count="5">
          <reference field="1" count="3">
            <x v="278"/>
            <x v="279"/>
            <x v="281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5"/>
          </reference>
        </references>
      </pivotArea>
    </format>
    <format dxfId="260">
      <pivotArea dataOnly="0" labelOnly="1" outline="0" fieldPosition="0">
        <references count="5">
          <reference field="1" count="1">
            <x v="289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7"/>
          </reference>
        </references>
      </pivotArea>
    </format>
    <format dxfId="259">
      <pivotArea dataOnly="0" labelOnly="1" outline="0" fieldPosition="0">
        <references count="5">
          <reference field="1" count="2">
            <x v="290"/>
            <x v="291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8"/>
          </reference>
        </references>
      </pivotArea>
    </format>
    <format dxfId="258">
      <pivotArea dataOnly="0" labelOnly="1" outline="0" fieldPosition="0">
        <references count="5">
          <reference field="1" count="1">
            <x v="293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9"/>
          </reference>
        </references>
      </pivotArea>
    </format>
    <format dxfId="257">
      <pivotArea dataOnly="0" labelOnly="1" outline="0" fieldPosition="0">
        <references count="5">
          <reference field="1" count="1">
            <x v="294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0"/>
          </reference>
        </references>
      </pivotArea>
    </format>
    <format dxfId="256">
      <pivotArea dataOnly="0" labelOnly="1" outline="0" fieldPosition="0">
        <references count="5">
          <reference field="1" count="1">
            <x v="295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1"/>
          </reference>
        </references>
      </pivotArea>
    </format>
    <format dxfId="255">
      <pivotArea dataOnly="0" labelOnly="1" outline="0" fieldPosition="0">
        <references count="5">
          <reference field="1" count="1">
            <x v="297"/>
          </reference>
          <reference field="80" count="1" selected="0">
            <x v="5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2"/>
          </reference>
        </references>
      </pivotArea>
    </format>
    <format dxfId="254">
      <pivotArea dataOnly="0" labelOnly="1" outline="0" fieldPosition="0">
        <references count="5">
          <reference field="1" count="2">
            <x v="25"/>
            <x v="26"/>
          </reference>
          <reference field="80" count="1" selected="0">
            <x v="7"/>
          </reference>
          <reference field="84" count="1" selected="0">
            <x v="17"/>
          </reference>
          <reference field="85" count="1" selected="0">
            <x v="40"/>
          </reference>
          <reference field="87" count="1" selected="0">
            <x v="4"/>
          </reference>
        </references>
      </pivotArea>
    </format>
    <format dxfId="253">
      <pivotArea dataOnly="0" labelOnly="1" outline="0" fieldPosition="0">
        <references count="5">
          <reference field="1" count="1">
            <x v="29"/>
          </reference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5"/>
          </reference>
        </references>
      </pivotArea>
    </format>
    <format dxfId="252">
      <pivotArea dataOnly="0" labelOnly="1" outline="0" fieldPosition="0">
        <references count="5">
          <reference field="1" count="3">
            <x v="113"/>
            <x v="115"/>
            <x v="116"/>
          </reference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12"/>
          </reference>
        </references>
      </pivotArea>
    </format>
    <format dxfId="251">
      <pivotArea dataOnly="0" labelOnly="1" outline="0" fieldPosition="0">
        <references count="5">
          <reference field="1" count="1">
            <x v="243"/>
          </reference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20"/>
          </reference>
        </references>
      </pivotArea>
    </format>
    <format dxfId="250">
      <pivotArea dataOnly="0" labelOnly="1" outline="0" fieldPosition="0">
        <references count="5">
          <reference field="1" count="1">
            <x v="256"/>
          </reference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30"/>
          </reference>
        </references>
      </pivotArea>
    </format>
    <format dxfId="249">
      <pivotArea dataOnly="0" labelOnly="1" outline="0" fieldPosition="0">
        <references count="5">
          <reference field="1" count="1">
            <x v="276"/>
          </reference>
          <reference field="80" count="1" selected="0">
            <x v="8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43"/>
          </reference>
        </references>
      </pivotArea>
    </format>
    <format dxfId="248">
      <pivotArea dataOnly="0" labelOnly="1" outline="0" fieldPosition="0">
        <references count="5">
          <reference field="1" count="1">
            <x v="24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4"/>
          </reference>
        </references>
      </pivotArea>
    </format>
    <format dxfId="247">
      <pivotArea dataOnly="0" labelOnly="1" outline="0" fieldPosition="0">
        <references count="5">
          <reference field="1" count="1">
            <x v="111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11"/>
          </reference>
        </references>
      </pivotArea>
    </format>
    <format dxfId="246">
      <pivotArea dataOnly="0" labelOnly="1" outline="0" fieldPosition="0">
        <references count="5">
          <reference field="1" count="1">
            <x v="238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18"/>
          </reference>
        </references>
      </pivotArea>
    </format>
    <format dxfId="245">
      <pivotArea dataOnly="0" labelOnly="1" outline="0" fieldPosition="0">
        <references count="5">
          <reference field="1" count="1">
            <x v="255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29"/>
          </reference>
        </references>
      </pivotArea>
    </format>
    <format dxfId="244">
      <pivotArea dataOnly="0" labelOnly="1" outline="0" fieldPosition="0">
        <references count="5">
          <reference field="1" count="1">
            <x v="275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42"/>
          </reference>
        </references>
      </pivotArea>
    </format>
    <format dxfId="243">
      <pivotArea dataOnly="0" labelOnly="1" outline="0" fieldPosition="0">
        <references count="5">
          <reference field="1" count="1">
            <x v="298"/>
          </reference>
          <reference field="80" count="1" selected="0">
            <x v="9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53"/>
          </reference>
        </references>
      </pivotArea>
    </format>
    <format dxfId="242">
      <pivotArea dataOnly="0" labelOnly="1" outline="0" fieldPosition="0">
        <references count="5">
          <reference field="1" count="3">
            <x v="10"/>
            <x v="11"/>
            <x v="12"/>
          </reference>
          <reference field="80" count="1" selected="0">
            <x v="10"/>
          </reference>
          <reference field="84" count="1" selected="0">
            <x v="14"/>
          </reference>
          <reference field="85" count="1" selected="0">
            <x v="37"/>
          </reference>
          <reference field="87" count="1" selected="0">
            <x v="2"/>
          </reference>
        </references>
      </pivotArea>
    </format>
    <format dxfId="241">
      <pivotArea dataOnly="0" labelOnly="1" outline="0" fieldPosition="0">
        <references count="5">
          <reference field="1" count="1">
            <x v="0"/>
          </reference>
          <reference field="80" count="1" selected="0">
            <x v="11"/>
          </reference>
          <reference field="84" count="1" selected="0">
            <x v="6"/>
          </reference>
          <reference field="85" count="1" selected="0">
            <x v="25"/>
          </reference>
          <reference field="87" count="1" selected="0">
            <x v="0"/>
          </reference>
        </references>
      </pivotArea>
    </format>
    <format dxfId="240">
      <pivotArea dataOnly="0" labelOnly="1" outline="0" fieldPosition="0">
        <references count="5">
          <reference field="1" count="1">
            <x v="1"/>
          </reference>
          <reference field="80" count="1" selected="0">
            <x v="12"/>
          </reference>
          <reference field="84" count="1" selected="0">
            <x v="18"/>
          </reference>
          <reference field="85" count="1" selected="0">
            <x v="41"/>
          </reference>
          <reference field="87" count="1" selected="0">
            <x v="1"/>
          </reference>
        </references>
      </pivotArea>
    </format>
    <format dxfId="239">
      <pivotArea dataOnly="0" labelOnly="1" outline="0" fieldPosition="0">
        <references count="6">
          <reference field="1" count="1" selected="0">
            <x v="36"/>
          </reference>
          <reference field="80" count="1" selected="0">
            <x v="0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6"/>
          </reference>
        </references>
      </pivotArea>
    </format>
    <format dxfId="238">
      <pivotArea dataOnly="0" labelOnly="1" outline="0" fieldPosition="0">
        <references count="6">
          <reference field="1" count="1" selected="0">
            <x v="40"/>
          </reference>
          <reference field="80" count="1" selected="0">
            <x v="0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6"/>
          </reference>
        </references>
      </pivotArea>
    </format>
    <format dxfId="237">
      <pivotArea dataOnly="0" labelOnly="1" outline="0" fieldPosition="0">
        <references count="6">
          <reference field="1" count="1" selected="0">
            <x v="12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236">
      <pivotArea dataOnly="0" labelOnly="1" outline="0" fieldPosition="0">
        <references count="6">
          <reference field="1" count="1" selected="0">
            <x v="13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3"/>
          </reference>
        </references>
      </pivotArea>
    </format>
    <format dxfId="235">
      <pivotArea dataOnly="0" labelOnly="1" outline="0" fieldPosition="0">
        <references count="6">
          <reference field="1" count="1" selected="0">
            <x v="131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3"/>
          </reference>
        </references>
      </pivotArea>
    </format>
    <format dxfId="234">
      <pivotArea dataOnly="0" labelOnly="1" outline="0" fieldPosition="0">
        <references count="6">
          <reference field="1" count="1" selected="0">
            <x v="128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3"/>
          </reference>
        </references>
      </pivotArea>
    </format>
    <format dxfId="233">
      <pivotArea dataOnly="0" labelOnly="1" outline="0" fieldPosition="0">
        <references count="6">
          <reference field="1" count="1" selected="0">
            <x v="11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3"/>
          </reference>
        </references>
      </pivotArea>
    </format>
    <format dxfId="232">
      <pivotArea dataOnly="0" labelOnly="1" outline="0" fieldPosition="0">
        <references count="6">
          <reference field="1" count="1" selected="0">
            <x v="12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3"/>
          </reference>
        </references>
      </pivotArea>
    </format>
    <format dxfId="231">
      <pivotArea dataOnly="0" labelOnly="1" outline="0" fieldPosition="0">
        <references count="6">
          <reference field="1" count="1" selected="0">
            <x v="121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230">
      <pivotArea dataOnly="0" labelOnly="1" outline="0" fieldPosition="0">
        <references count="6">
          <reference field="1" count="1" selected="0">
            <x v="122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229">
      <pivotArea dataOnly="0" labelOnly="1" outline="0" fieldPosition="0">
        <references count="6">
          <reference field="1" count="1" selected="0">
            <x v="123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228">
      <pivotArea dataOnly="0" labelOnly="1" outline="0" fieldPosition="0">
        <references count="6">
          <reference field="1" count="1" selected="0">
            <x v="124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227">
      <pivotArea dataOnly="0" labelOnly="1" outline="0" fieldPosition="0">
        <references count="6">
          <reference field="1" count="1" selected="0">
            <x v="125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226">
      <pivotArea dataOnly="0" labelOnly="1" outline="0" fieldPosition="0">
        <references count="6">
          <reference field="1" count="1" selected="0">
            <x v="117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3"/>
          </reference>
        </references>
      </pivotArea>
    </format>
    <format dxfId="225">
      <pivotArea dataOnly="0" labelOnly="1" outline="0" fieldPosition="0">
        <references count="6">
          <reference field="1" count="1" selected="0">
            <x v="132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3"/>
          </reference>
        </references>
      </pivotArea>
    </format>
    <format dxfId="224">
      <pivotArea dataOnly="0" labelOnly="1" outline="0" fieldPosition="0">
        <references count="6">
          <reference field="1" count="1" selected="0">
            <x v="133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3"/>
          </reference>
        </references>
      </pivotArea>
    </format>
    <format dxfId="223">
      <pivotArea dataOnly="0" labelOnly="1" outline="0" fieldPosition="0">
        <references count="6">
          <reference field="1" count="1" selected="0">
            <x v="134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222">
      <pivotArea dataOnly="0" labelOnly="1" outline="0" fieldPosition="0">
        <references count="6">
          <reference field="1" count="1" selected="0">
            <x v="135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3"/>
          </reference>
        </references>
      </pivotArea>
    </format>
    <format dxfId="221">
      <pivotArea dataOnly="0" labelOnly="1" outline="0" fieldPosition="0">
        <references count="6">
          <reference field="1" count="1" selected="0">
            <x v="136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3"/>
          </reference>
        </references>
      </pivotArea>
    </format>
    <format dxfId="220">
      <pivotArea dataOnly="0" labelOnly="1" outline="0" fieldPosition="0">
        <references count="6">
          <reference field="1" count="1" selected="0">
            <x v="137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3"/>
          </reference>
        </references>
      </pivotArea>
    </format>
    <format dxfId="219">
      <pivotArea dataOnly="0" labelOnly="1" outline="0" fieldPosition="0">
        <references count="6">
          <reference field="1" count="1" selected="0">
            <x v="138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3"/>
          </reference>
        </references>
      </pivotArea>
    </format>
    <format dxfId="218">
      <pivotArea dataOnly="0" labelOnly="1" outline="0" fieldPosition="0">
        <references count="6">
          <reference field="1" count="1" selected="0">
            <x v="140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3"/>
          </reference>
        </references>
      </pivotArea>
    </format>
    <format dxfId="217">
      <pivotArea dataOnly="0" labelOnly="1" outline="0" fieldPosition="0">
        <references count="6">
          <reference field="1" count="1" selected="0">
            <x v="139"/>
          </reference>
          <reference field="80" count="1" selected="0">
            <x v="1"/>
          </reference>
          <reference field="82" count="1">
            <x v="1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3"/>
          </reference>
        </references>
      </pivotArea>
    </format>
    <format dxfId="216">
      <pivotArea dataOnly="0" labelOnly="1" outline="0" fieldPosition="0">
        <references count="6">
          <reference field="1" count="1" selected="0">
            <x v="244"/>
          </reference>
          <reference field="80" count="1" selected="0">
            <x v="2"/>
          </reference>
          <reference field="82" count="1">
            <x v="1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0"/>
          </reference>
        </references>
      </pivotArea>
    </format>
    <format dxfId="215">
      <pivotArea dataOnly="0" labelOnly="1" outline="0" fieldPosition="0">
        <references count="6">
          <reference field="1" count="1" selected="0">
            <x v="257"/>
          </reference>
          <reference field="80" count="1" selected="0">
            <x v="3"/>
          </reference>
          <reference field="82" count="1">
            <x v="1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1"/>
          </reference>
        </references>
      </pivotArea>
    </format>
    <format dxfId="214">
      <pivotArea dataOnly="0" labelOnly="1" outline="0" fieldPosition="0">
        <references count="6">
          <reference field="1" count="1" selected="0">
            <x v="277"/>
          </reference>
          <reference field="80" count="1" selected="0">
            <x v="4"/>
          </reference>
          <reference field="82" count="1">
            <x v="1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4"/>
          </reference>
        </references>
      </pivotArea>
    </format>
    <format dxfId="213">
      <pivotArea dataOnly="0" labelOnly="1" outline="0" fieldPosition="0">
        <references count="6">
          <reference field="1" count="1" selected="0">
            <x v="60"/>
          </reference>
          <reference field="80" count="1" selected="0">
            <x v="5"/>
          </reference>
          <reference field="82" count="1">
            <x v="1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7"/>
          </reference>
        </references>
      </pivotArea>
    </format>
    <format dxfId="212">
      <pivotArea dataOnly="0" labelOnly="1" outline="0" fieldPosition="0">
        <references count="6">
          <reference field="1" count="1" selected="0">
            <x v="25"/>
          </reference>
          <reference field="80" count="1" selected="0">
            <x v="7"/>
          </reference>
          <reference field="82" count="1">
            <x v="2"/>
          </reference>
          <reference field="84" count="1" selected="0">
            <x v="17"/>
          </reference>
          <reference field="85" count="1" selected="0">
            <x v="40"/>
          </reference>
          <reference field="87" count="1" selected="0">
            <x v="4"/>
          </reference>
        </references>
      </pivotArea>
    </format>
    <format dxfId="211">
      <pivotArea dataOnly="0" labelOnly="1" outline="0" fieldPosition="0">
        <references count="6">
          <reference field="1" count="1" selected="0">
            <x v="29"/>
          </reference>
          <reference field="80" count="1" selected="0">
            <x v="8"/>
          </reference>
          <reference field="82" count="1">
            <x v="1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5"/>
          </reference>
        </references>
      </pivotArea>
    </format>
    <format dxfId="210">
      <pivotArea dataOnly="0" labelOnly="1" outline="0" fieldPosition="0">
        <references count="6">
          <reference field="1" count="1" selected="0">
            <x v="24"/>
          </reference>
          <reference field="80" count="1" selected="0">
            <x v="9"/>
          </reference>
          <reference field="82" count="1">
            <x v="1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4"/>
          </reference>
        </references>
      </pivotArea>
    </format>
    <format dxfId="209">
      <pivotArea dataOnly="0" labelOnly="1" outline="0" fieldPosition="0">
        <references count="6">
          <reference field="1" count="1" selected="0">
            <x v="10"/>
          </reference>
          <reference field="80" count="1" selected="0">
            <x v="10"/>
          </reference>
          <reference field="82" count="1">
            <x v="3"/>
          </reference>
          <reference field="84" count="1" selected="0">
            <x v="14"/>
          </reference>
          <reference field="85" count="1" selected="0">
            <x v="37"/>
          </reference>
          <reference field="87" count="1" selected="0">
            <x v="2"/>
          </reference>
        </references>
      </pivotArea>
    </format>
    <format dxfId="208">
      <pivotArea dataOnly="0" labelOnly="1" outline="0" fieldPosition="0">
        <references count="6">
          <reference field="1" count="1" selected="0">
            <x v="0"/>
          </reference>
          <reference field="80" count="1" selected="0">
            <x v="11"/>
          </reference>
          <reference field="82" count="1">
            <x v="0"/>
          </reference>
          <reference field="84" count="1" selected="0">
            <x v="6"/>
          </reference>
          <reference field="85" count="1" selected="0">
            <x v="25"/>
          </reference>
          <reference field="87" count="1" selected="0">
            <x v="0"/>
          </reference>
        </references>
      </pivotArea>
    </format>
    <format dxfId="207">
      <pivotArea dataOnly="0" labelOnly="1" outline="0" fieldPosition="0">
        <references count="6">
          <reference field="1" count="1" selected="0">
            <x v="1"/>
          </reference>
          <reference field="80" count="1" selected="0">
            <x v="12"/>
          </reference>
          <reference field="82" count="1">
            <x v="1"/>
          </reference>
          <reference field="84" count="1" selected="0">
            <x v="18"/>
          </reference>
          <reference field="85" count="1" selected="0">
            <x v="41"/>
          </reference>
          <reference field="87" count="1" selected="0">
            <x v="1"/>
          </reference>
        </references>
      </pivotArea>
    </format>
    <format dxfId="206">
      <pivotArea dataOnly="0" labelOnly="1" outline="0" fieldPosition="0">
        <references count="7">
          <reference field="1" count="1" selected="0">
            <x v="3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6"/>
          </reference>
        </references>
      </pivotArea>
    </format>
    <format dxfId="205">
      <pivotArea dataOnly="0" labelOnly="1" outline="0" fieldPosition="0">
        <references count="7">
          <reference field="1" count="1" selected="0">
            <x v="53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7"/>
          </reference>
        </references>
      </pivotArea>
    </format>
    <format dxfId="204">
      <pivotArea dataOnly="0" labelOnly="1" outline="0" fieldPosition="0">
        <references count="7">
          <reference field="1" count="1" selected="0">
            <x v="7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8"/>
          </reference>
        </references>
      </pivotArea>
    </format>
    <format dxfId="203">
      <pivotArea dataOnly="0" labelOnly="1" outline="0" fieldPosition="0">
        <references count="7">
          <reference field="1" count="1" selected="0">
            <x v="8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9"/>
          </reference>
        </references>
      </pivotArea>
    </format>
    <format dxfId="202">
      <pivotArea dataOnly="0" labelOnly="1" outline="0" fieldPosition="0">
        <references count="7">
          <reference field="1" count="1" selected="0">
            <x v="99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8"/>
          </reference>
          <reference field="87" count="1" selected="0">
            <x v="10"/>
          </reference>
        </references>
      </pivotArea>
    </format>
    <format dxfId="201">
      <pivotArea dataOnly="0" labelOnly="1" outline="0" fieldPosition="0">
        <references count="7">
          <reference field="1" count="1" selected="0">
            <x v="40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6"/>
          </reference>
        </references>
      </pivotArea>
    </format>
    <format dxfId="200">
      <pivotArea dataOnly="0" labelOnly="1" outline="0" fieldPosition="0">
        <references count="7">
          <reference field="1" count="1" selected="0">
            <x v="4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6"/>
          </reference>
        </references>
      </pivotArea>
    </format>
    <format dxfId="199">
      <pivotArea dataOnly="0" labelOnly="1" outline="0" fieldPosition="0">
        <references count="7">
          <reference field="1" count="1" selected="0">
            <x v="4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6"/>
          </reference>
        </references>
      </pivotArea>
    </format>
    <format dxfId="198">
      <pivotArea dataOnly="0" labelOnly="1" outline="0" fieldPosition="0">
        <references count="7">
          <reference field="1" count="1" selected="0">
            <x v="57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7"/>
          </reference>
        </references>
      </pivotArea>
    </format>
    <format dxfId="197">
      <pivotArea dataOnly="0" labelOnly="1" outline="0" fieldPosition="0">
        <references count="7">
          <reference field="1" count="1" selected="0">
            <x v="58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7"/>
          </reference>
        </references>
      </pivotArea>
    </format>
    <format dxfId="196">
      <pivotArea dataOnly="0" labelOnly="1" outline="0" fieldPosition="0">
        <references count="7">
          <reference field="1" count="1" selected="0">
            <x v="64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7"/>
          </reference>
        </references>
      </pivotArea>
    </format>
    <format dxfId="195">
      <pivotArea dataOnly="0" labelOnly="1" outline="0" fieldPosition="0">
        <references count="7">
          <reference field="1" count="1" selected="0">
            <x v="75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8"/>
          </reference>
        </references>
      </pivotArea>
    </format>
    <format dxfId="194">
      <pivotArea dataOnly="0" labelOnly="1" outline="0" fieldPosition="0">
        <references count="7">
          <reference field="1" count="1" selected="0">
            <x v="85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9"/>
          </reference>
        </references>
      </pivotArea>
    </format>
    <format dxfId="193">
      <pivotArea dataOnly="0" labelOnly="1" outline="0" fieldPosition="0">
        <references count="7">
          <reference field="1" count="1" selected="0">
            <x v="86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9"/>
          </reference>
        </references>
      </pivotArea>
    </format>
    <format dxfId="192">
      <pivotArea dataOnly="0" labelOnly="1" outline="0" fieldPosition="0">
        <references count="7">
          <reference field="1" count="1" selected="0">
            <x v="91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9"/>
          </reference>
        </references>
      </pivotArea>
    </format>
    <format dxfId="191">
      <pivotArea dataOnly="0" labelOnly="1" outline="0" fieldPosition="0">
        <references count="7">
          <reference field="1" count="1" selected="0">
            <x v="103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10"/>
          </reference>
        </references>
      </pivotArea>
    </format>
    <format dxfId="190">
      <pivotArea dataOnly="0" labelOnly="1" outline="0" fieldPosition="0">
        <references count="7">
          <reference field="1" count="1" selected="0">
            <x v="104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10"/>
          </reference>
        </references>
      </pivotArea>
    </format>
    <format dxfId="189">
      <pivotArea dataOnly="0" labelOnly="1" outline="0" fieldPosition="0">
        <references count="7">
          <reference field="1" count="1" selected="0">
            <x v="110"/>
          </reference>
          <reference field="80" count="1" selected="0">
            <x v="0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20"/>
          </reference>
          <reference field="87" count="1" selected="0">
            <x v="10"/>
          </reference>
        </references>
      </pivotArea>
    </format>
    <format dxfId="188">
      <pivotArea dataOnly="0" labelOnly="1" outline="0" fieldPosition="0">
        <references count="7">
          <reference field="1" count="1" selected="0">
            <x v="12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3"/>
          </reference>
        </references>
      </pivotArea>
    </format>
    <format dxfId="187">
      <pivotArea dataOnly="0" labelOnly="1" outline="0" fieldPosition="0">
        <references count="7">
          <reference field="1" count="1" selected="0">
            <x v="15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4"/>
          </reference>
        </references>
      </pivotArea>
    </format>
    <format dxfId="186">
      <pivotArea dataOnly="0" labelOnly="1" outline="0" fieldPosition="0">
        <references count="7">
          <reference field="1" count="1" selected="0">
            <x v="17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5"/>
          </reference>
        </references>
      </pivotArea>
    </format>
    <format dxfId="185">
      <pivotArea dataOnly="0" labelOnly="1" outline="0" fieldPosition="0">
        <references count="7">
          <reference field="1" count="1" selected="0">
            <x v="20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6"/>
          </reference>
        </references>
      </pivotArea>
    </format>
    <format dxfId="184">
      <pivotArea dataOnly="0" labelOnly="1" outline="0" fieldPosition="0">
        <references count="7">
          <reference field="1" count="1" selected="0">
            <x v="22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9"/>
          </reference>
          <reference field="87" count="1" selected="0">
            <x v="17"/>
          </reference>
        </references>
      </pivotArea>
    </format>
    <format dxfId="183">
      <pivotArea dataOnly="0" labelOnly="1" outline="0" fieldPosition="0">
        <references count="7">
          <reference field="1" count="1" selected="0">
            <x v="13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3"/>
          </reference>
        </references>
      </pivotArea>
    </format>
    <format dxfId="182">
      <pivotArea dataOnly="0" labelOnly="1" outline="0" fieldPosition="0">
        <references count="7">
          <reference field="1" count="1" selected="0">
            <x v="15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4"/>
          </reference>
        </references>
      </pivotArea>
    </format>
    <format dxfId="181">
      <pivotArea dataOnly="0" labelOnly="1" outline="0" fieldPosition="0">
        <references count="7">
          <reference field="1" count="1" selected="0">
            <x v="17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5"/>
          </reference>
        </references>
      </pivotArea>
    </format>
    <format dxfId="180">
      <pivotArea dataOnly="0" labelOnly="1" outline="0" fieldPosition="0">
        <references count="7">
          <reference field="1" count="1" selected="0">
            <x v="20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6"/>
          </reference>
        </references>
      </pivotArea>
    </format>
    <format dxfId="179">
      <pivotArea dataOnly="0" labelOnly="1" outline="0" fieldPosition="0">
        <references count="7">
          <reference field="1" count="1" selected="0">
            <x v="22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0"/>
          </reference>
          <reference field="87" count="1" selected="0">
            <x v="17"/>
          </reference>
        </references>
      </pivotArea>
    </format>
    <format dxfId="178">
      <pivotArea dataOnly="0" labelOnly="1" outline="0" fieldPosition="0">
        <references count="7">
          <reference field="1" count="1" selected="0">
            <x v="13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3"/>
          </reference>
        </references>
      </pivotArea>
    </format>
    <format dxfId="177">
      <pivotArea dataOnly="0" labelOnly="1" outline="0" fieldPosition="0">
        <references count="7">
          <reference field="1" count="1" selected="0">
            <x v="15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4"/>
          </reference>
        </references>
      </pivotArea>
    </format>
    <format dxfId="176">
      <pivotArea dataOnly="0" labelOnly="1" outline="0" fieldPosition="0">
        <references count="7">
          <reference field="1" count="1" selected="0">
            <x v="17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5"/>
          </reference>
        </references>
      </pivotArea>
    </format>
    <format dxfId="175">
      <pivotArea dataOnly="0" labelOnly="1" outline="0" fieldPosition="0">
        <references count="7">
          <reference field="1" count="1" selected="0">
            <x v="20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6"/>
          </reference>
        </references>
      </pivotArea>
    </format>
    <format dxfId="174">
      <pivotArea dataOnly="0" labelOnly="1" outline="0" fieldPosition="0">
        <references count="7">
          <reference field="1" count="1" selected="0">
            <x v="22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1"/>
          </reference>
          <reference field="87" count="1" selected="0">
            <x v="17"/>
          </reference>
        </references>
      </pivotArea>
    </format>
    <format dxfId="173">
      <pivotArea dataOnly="0" labelOnly="1" outline="0" fieldPosition="0">
        <references count="7">
          <reference field="1" count="1" selected="0">
            <x v="12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3"/>
          </reference>
        </references>
      </pivotArea>
    </format>
    <format dxfId="172">
      <pivotArea dataOnly="0" labelOnly="1" outline="0" fieldPosition="0">
        <references count="7">
          <reference field="1" count="1" selected="0">
            <x v="15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4"/>
          </reference>
        </references>
      </pivotArea>
    </format>
    <format dxfId="171">
      <pivotArea dataOnly="0" labelOnly="1" outline="0" fieldPosition="0">
        <references count="7">
          <reference field="1" count="1" selected="0">
            <x v="17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5"/>
          </reference>
        </references>
      </pivotArea>
    </format>
    <format dxfId="170">
      <pivotArea dataOnly="0" labelOnly="1" outline="0" fieldPosition="0">
        <references count="7">
          <reference field="1" count="1" selected="0">
            <x v="20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6"/>
          </reference>
        </references>
      </pivotArea>
    </format>
    <format dxfId="169">
      <pivotArea dataOnly="0" labelOnly="1" outline="0" fieldPosition="0">
        <references count="7">
          <reference field="1" count="1" selected="0">
            <x v="22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0"/>
          </reference>
          <reference field="85" count="1" selected="0">
            <x v="12"/>
          </reference>
          <reference field="87" count="1" selected="0">
            <x v="17"/>
          </reference>
        </references>
      </pivotArea>
    </format>
    <format dxfId="168">
      <pivotArea dataOnly="0" labelOnly="1" outline="0" fieldPosition="0">
        <references count="7">
          <reference field="1" count="1" selected="0">
            <x v="11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3"/>
          </reference>
        </references>
      </pivotArea>
    </format>
    <format dxfId="167">
      <pivotArea dataOnly="0" labelOnly="1" outline="0" fieldPosition="0">
        <references count="7">
          <reference field="1" count="1" selected="0">
            <x v="14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4"/>
          </reference>
        </references>
      </pivotArea>
    </format>
    <format dxfId="166">
      <pivotArea dataOnly="0" labelOnly="1" outline="0" fieldPosition="0">
        <references count="7">
          <reference field="1" count="1" selected="0">
            <x v="16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5"/>
          </reference>
        </references>
      </pivotArea>
    </format>
    <format dxfId="165">
      <pivotArea dataOnly="0" labelOnly="1" outline="0" fieldPosition="0">
        <references count="7">
          <reference field="1" count="1" selected="0">
            <x v="19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6"/>
          </reference>
        </references>
      </pivotArea>
    </format>
    <format dxfId="164">
      <pivotArea dataOnly="0" labelOnly="1" outline="0" fieldPosition="0">
        <references count="7">
          <reference field="1" count="1" selected="0">
            <x v="21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1"/>
          </reference>
          <reference field="87" count="1" selected="0">
            <x v="17"/>
          </reference>
        </references>
      </pivotArea>
    </format>
    <format dxfId="163">
      <pivotArea dataOnly="0" labelOnly="1" outline="0" fieldPosition="0">
        <references count="7">
          <reference field="1" count="1" selected="0">
            <x v="12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3"/>
          </reference>
        </references>
      </pivotArea>
    </format>
    <format dxfId="162">
      <pivotArea dataOnly="0" labelOnly="1" outline="0" fieldPosition="0">
        <references count="7">
          <reference field="1" count="1" selected="0">
            <x v="14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4"/>
          </reference>
        </references>
      </pivotArea>
    </format>
    <format dxfId="161">
      <pivotArea dataOnly="0" labelOnly="1" outline="0" fieldPosition="0">
        <references count="7">
          <reference field="1" count="1" selected="0">
            <x v="16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5"/>
          </reference>
        </references>
      </pivotArea>
    </format>
    <format dxfId="160">
      <pivotArea dataOnly="0" labelOnly="1" outline="0" fieldPosition="0">
        <references count="7">
          <reference field="1" count="1" selected="0">
            <x v="19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6"/>
          </reference>
        </references>
      </pivotArea>
    </format>
    <format dxfId="159">
      <pivotArea dataOnly="0" labelOnly="1" outline="0" fieldPosition="0">
        <references count="7">
          <reference field="1" count="1" selected="0">
            <x v="21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2"/>
          </reference>
          <reference field="87" count="1" selected="0">
            <x v="17"/>
          </reference>
        </references>
      </pivotArea>
    </format>
    <format dxfId="158">
      <pivotArea dataOnly="0" labelOnly="1" outline="0" fieldPosition="0">
        <references count="7">
          <reference field="1" count="1" selected="0">
            <x v="12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3"/>
          </reference>
        </references>
      </pivotArea>
    </format>
    <format dxfId="157">
      <pivotArea dataOnly="0" labelOnly="1" outline="0" fieldPosition="0">
        <references count="7">
          <reference field="1" count="1" selected="0">
            <x v="14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4"/>
          </reference>
        </references>
      </pivotArea>
    </format>
    <format dxfId="156">
      <pivotArea dataOnly="0" labelOnly="1" outline="0" fieldPosition="0">
        <references count="7">
          <reference field="1" count="1" selected="0">
            <x v="16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5"/>
          </reference>
        </references>
      </pivotArea>
    </format>
    <format dxfId="155">
      <pivotArea dataOnly="0" labelOnly="1" outline="0" fieldPosition="0">
        <references count="7">
          <reference field="1" count="1" selected="0">
            <x v="19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6"/>
          </reference>
        </references>
      </pivotArea>
    </format>
    <format dxfId="154">
      <pivotArea dataOnly="0" labelOnly="1" outline="0" fieldPosition="0">
        <references count="7">
          <reference field="1" count="1" selected="0">
            <x v="21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3"/>
          </reference>
          <reference field="87" count="1" selected="0">
            <x v="17"/>
          </reference>
        </references>
      </pivotArea>
    </format>
    <format dxfId="153">
      <pivotArea dataOnly="0" labelOnly="1" outline="0" fieldPosition="0">
        <references count="7">
          <reference field="1" count="1" selected="0">
            <x v="12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3"/>
          </reference>
        </references>
      </pivotArea>
    </format>
    <format dxfId="152">
      <pivotArea dataOnly="0" labelOnly="1" outline="0" fieldPosition="0">
        <references count="7">
          <reference field="1" count="1" selected="0">
            <x v="14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4"/>
          </reference>
        </references>
      </pivotArea>
    </format>
    <format dxfId="151">
      <pivotArea dataOnly="0" labelOnly="1" outline="0" fieldPosition="0">
        <references count="7">
          <reference field="1" count="1" selected="0">
            <x v="17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5"/>
          </reference>
        </references>
      </pivotArea>
    </format>
    <format dxfId="150">
      <pivotArea dataOnly="0" labelOnly="1" outline="0" fieldPosition="0">
        <references count="7">
          <reference field="1" count="1" selected="0">
            <x v="19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6"/>
          </reference>
        </references>
      </pivotArea>
    </format>
    <format dxfId="149">
      <pivotArea dataOnly="0" labelOnly="1" outline="0" fieldPosition="0">
        <references count="7">
          <reference field="1" count="1" selected="0">
            <x v="22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4"/>
          </reference>
          <reference field="87" count="1" selected="0">
            <x v="17"/>
          </reference>
        </references>
      </pivotArea>
    </format>
    <format dxfId="148">
      <pivotArea dataOnly="0" labelOnly="1" outline="0" fieldPosition="0">
        <references count="7">
          <reference field="1" count="1" selected="0">
            <x v="12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3"/>
          </reference>
        </references>
      </pivotArea>
    </format>
    <format dxfId="147">
      <pivotArea dataOnly="0" labelOnly="1" outline="0" fieldPosition="0">
        <references count="7">
          <reference field="1" count="1" selected="0">
            <x v="14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4"/>
          </reference>
        </references>
      </pivotArea>
    </format>
    <format dxfId="146">
      <pivotArea dataOnly="0" labelOnly="1" outline="0" fieldPosition="0">
        <references count="7">
          <reference field="1" count="1" selected="0">
            <x v="17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5"/>
          </reference>
        </references>
      </pivotArea>
    </format>
    <format dxfId="145">
      <pivotArea dataOnly="0" labelOnly="1" outline="0" fieldPosition="0">
        <references count="7">
          <reference field="1" count="1" selected="0">
            <x v="19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6"/>
          </reference>
        </references>
      </pivotArea>
    </format>
    <format dxfId="144">
      <pivotArea dataOnly="0" labelOnly="1" outline="0" fieldPosition="0">
        <references count="7">
          <reference field="1" count="1" selected="0">
            <x v="22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5"/>
          </reference>
          <reference field="87" count="1" selected="0">
            <x v="17"/>
          </reference>
        </references>
      </pivotArea>
    </format>
    <format dxfId="143">
      <pivotArea dataOnly="0" labelOnly="1" outline="0" fieldPosition="0">
        <references count="7">
          <reference field="1" count="1" selected="0">
            <x v="12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3"/>
          </reference>
        </references>
      </pivotArea>
    </format>
    <format dxfId="142">
      <pivotArea dataOnly="0" labelOnly="1" outline="0" fieldPosition="0">
        <references count="7">
          <reference field="1" count="1" selected="0">
            <x v="14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4"/>
          </reference>
        </references>
      </pivotArea>
    </format>
    <format dxfId="141">
      <pivotArea dataOnly="0" labelOnly="1" outline="0" fieldPosition="0">
        <references count="7">
          <reference field="1" count="1" selected="0">
            <x v="17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5"/>
          </reference>
        </references>
      </pivotArea>
    </format>
    <format dxfId="140">
      <pivotArea dataOnly="0" labelOnly="1" outline="0" fieldPosition="0">
        <references count="7">
          <reference field="1" count="1" selected="0">
            <x v="19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6"/>
          </reference>
        </references>
      </pivotArea>
    </format>
    <format dxfId="139">
      <pivotArea dataOnly="0" labelOnly="1" outline="0" fieldPosition="0">
        <references count="7">
          <reference field="1" count="1" selected="0">
            <x v="22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6"/>
          </reference>
          <reference field="87" count="1" selected="0">
            <x v="17"/>
          </reference>
        </references>
      </pivotArea>
    </format>
    <format dxfId="138">
      <pivotArea dataOnly="0" labelOnly="1" outline="0" fieldPosition="0">
        <references count="7">
          <reference field="1" count="1" selected="0">
            <x v="12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3"/>
          </reference>
        </references>
      </pivotArea>
    </format>
    <format dxfId="137">
      <pivotArea dataOnly="0" labelOnly="1" outline="0" fieldPosition="0">
        <references count="7">
          <reference field="1" count="1" selected="0">
            <x v="14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4"/>
          </reference>
        </references>
      </pivotArea>
    </format>
    <format dxfId="136">
      <pivotArea dataOnly="0" labelOnly="1" outline="0" fieldPosition="0">
        <references count="7">
          <reference field="1" count="1" selected="0">
            <x v="17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5"/>
          </reference>
        </references>
      </pivotArea>
    </format>
    <format dxfId="135">
      <pivotArea dataOnly="0" labelOnly="1" outline="0" fieldPosition="0">
        <references count="7">
          <reference field="1" count="1" selected="0">
            <x v="19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6"/>
          </reference>
        </references>
      </pivotArea>
    </format>
    <format dxfId="134">
      <pivotArea dataOnly="0" labelOnly="1" outline="0" fieldPosition="0">
        <references count="7">
          <reference field="1" count="1" selected="0">
            <x v="22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"/>
          </reference>
          <reference field="85" count="1" selected="0">
            <x v="7"/>
          </reference>
          <reference field="87" count="1" selected="0">
            <x v="17"/>
          </reference>
        </references>
      </pivotArea>
    </format>
    <format dxfId="133">
      <pivotArea dataOnly="0" labelOnly="1" outline="0" fieldPosition="0">
        <references count="7">
          <reference field="1" count="1" selected="0">
            <x v="11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3"/>
          </reference>
        </references>
      </pivotArea>
    </format>
    <format dxfId="132">
      <pivotArea dataOnly="0" labelOnly="1" outline="0" fieldPosition="0">
        <references count="7">
          <reference field="1" count="1" selected="0">
            <x v="14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4"/>
          </reference>
        </references>
      </pivotArea>
    </format>
    <format dxfId="131">
      <pivotArea dataOnly="0" labelOnly="1" outline="0" fieldPosition="0">
        <references count="7">
          <reference field="1" count="1" selected="0">
            <x v="16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5"/>
          </reference>
        </references>
      </pivotArea>
    </format>
    <format dxfId="130">
      <pivotArea dataOnly="0" labelOnly="1" outline="0" fieldPosition="0">
        <references count="7">
          <reference field="1" count="1" selected="0">
            <x v="19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6"/>
          </reference>
        </references>
      </pivotArea>
    </format>
    <format dxfId="129">
      <pivotArea dataOnly="0" labelOnly="1" outline="0" fieldPosition="0">
        <references count="7">
          <reference field="1" count="1" selected="0">
            <x v="21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7"/>
          </reference>
        </references>
      </pivotArea>
    </format>
    <format dxfId="128">
      <pivotArea dataOnly="0" labelOnly="1" outline="0" fieldPosition="0">
        <references count="7">
          <reference field="1" count="1" selected="0">
            <x v="24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4"/>
          </reference>
          <reference field="85" count="1" selected="0">
            <x v="23"/>
          </reference>
          <reference field="87" count="1" selected="0">
            <x v="19"/>
          </reference>
        </references>
      </pivotArea>
    </format>
    <format dxfId="127">
      <pivotArea dataOnly="0" labelOnly="1" outline="0" fieldPosition="0">
        <references count="7">
          <reference field="1" count="1" selected="0">
            <x v="13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3"/>
          </reference>
        </references>
      </pivotArea>
    </format>
    <format dxfId="126">
      <pivotArea dataOnly="0" labelOnly="1" outline="0" fieldPosition="0">
        <references count="7">
          <reference field="1" count="1" selected="0">
            <x v="15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4"/>
          </reference>
        </references>
      </pivotArea>
    </format>
    <format dxfId="125">
      <pivotArea dataOnly="0" labelOnly="1" outline="0" fieldPosition="0">
        <references count="7">
          <reference field="1" count="1" selected="0">
            <x v="18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5"/>
          </reference>
        </references>
      </pivotArea>
    </format>
    <format dxfId="124">
      <pivotArea dataOnly="0" labelOnly="1" outline="0" fieldPosition="0">
        <references count="7">
          <reference field="1" count="1" selected="0">
            <x v="20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6"/>
          </reference>
        </references>
      </pivotArea>
    </format>
    <format dxfId="123">
      <pivotArea dataOnly="0" labelOnly="1" outline="0" fieldPosition="0">
        <references count="7">
          <reference field="1" count="1" selected="0">
            <x v="23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6"/>
          </reference>
          <reference field="87" count="1" selected="0">
            <x v="17"/>
          </reference>
        </references>
      </pivotArea>
    </format>
    <format dxfId="122">
      <pivotArea dataOnly="0" labelOnly="1" outline="0" fieldPosition="0">
        <references count="7">
          <reference field="1" count="1" selected="0">
            <x v="13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3"/>
          </reference>
        </references>
      </pivotArea>
    </format>
    <format dxfId="121">
      <pivotArea dataOnly="0" labelOnly="1" outline="0" fieldPosition="0">
        <references count="7">
          <reference field="1" count="1" selected="0">
            <x v="15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4"/>
          </reference>
        </references>
      </pivotArea>
    </format>
    <format dxfId="120">
      <pivotArea dataOnly="0" labelOnly="1" outline="0" fieldPosition="0">
        <references count="7">
          <reference field="1" count="1" selected="0">
            <x v="18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5"/>
          </reference>
        </references>
      </pivotArea>
    </format>
    <format dxfId="119">
      <pivotArea dataOnly="0" labelOnly="1" outline="0" fieldPosition="0">
        <references count="7">
          <reference field="1" count="1" selected="0">
            <x v="20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6"/>
          </reference>
        </references>
      </pivotArea>
    </format>
    <format dxfId="118">
      <pivotArea dataOnly="0" labelOnly="1" outline="0" fieldPosition="0">
        <references count="7">
          <reference field="1" count="1" selected="0">
            <x v="23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7"/>
          </reference>
          <reference field="87" count="1" selected="0">
            <x v="17"/>
          </reference>
        </references>
      </pivotArea>
    </format>
    <format dxfId="117">
      <pivotArea dataOnly="0" labelOnly="1" outline="0" fieldPosition="0">
        <references count="7">
          <reference field="1" count="1" selected="0">
            <x v="13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3"/>
          </reference>
        </references>
      </pivotArea>
    </format>
    <format dxfId="116">
      <pivotArea dataOnly="0" labelOnly="1" outline="0" fieldPosition="0">
        <references count="7">
          <reference field="1" count="1" selected="0">
            <x v="15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4"/>
          </reference>
        </references>
      </pivotArea>
    </format>
    <format dxfId="115">
      <pivotArea dataOnly="0" labelOnly="1" outline="0" fieldPosition="0">
        <references count="7">
          <reference field="1" count="1" selected="0">
            <x v="18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5"/>
          </reference>
        </references>
      </pivotArea>
    </format>
    <format dxfId="114">
      <pivotArea dataOnly="0" labelOnly="1" outline="0" fieldPosition="0">
        <references count="7">
          <reference field="1" count="1" selected="0">
            <x v="20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6"/>
          </reference>
        </references>
      </pivotArea>
    </format>
    <format dxfId="113">
      <pivotArea dataOnly="0" labelOnly="1" outline="0" fieldPosition="0">
        <references count="7">
          <reference field="1" count="1" selected="0">
            <x v="23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8"/>
          </reference>
          <reference field="87" count="1" selected="0">
            <x v="17"/>
          </reference>
        </references>
      </pivotArea>
    </format>
    <format dxfId="112">
      <pivotArea dataOnly="0" labelOnly="1" outline="0" fieldPosition="0">
        <references count="7">
          <reference field="1" count="1" selected="0">
            <x v="13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3"/>
          </reference>
        </references>
      </pivotArea>
    </format>
    <format dxfId="111">
      <pivotArea dataOnly="0" labelOnly="1" outline="0" fieldPosition="0">
        <references count="7">
          <reference field="1" count="1" selected="0">
            <x v="15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4"/>
          </reference>
        </references>
      </pivotArea>
    </format>
    <format dxfId="110">
      <pivotArea dataOnly="0" labelOnly="1" outline="0" fieldPosition="0">
        <references count="7">
          <reference field="1" count="1" selected="0">
            <x v="18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5"/>
          </reference>
        </references>
      </pivotArea>
    </format>
    <format dxfId="109">
      <pivotArea dataOnly="0" labelOnly="1" outline="0" fieldPosition="0">
        <references count="7">
          <reference field="1" count="1" selected="0">
            <x v="20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6"/>
          </reference>
        </references>
      </pivotArea>
    </format>
    <format dxfId="108">
      <pivotArea dataOnly="0" labelOnly="1" outline="0" fieldPosition="0">
        <references count="7">
          <reference field="1" count="1" selected="0">
            <x v="23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29"/>
          </reference>
          <reference field="87" count="1" selected="0">
            <x v="17"/>
          </reference>
        </references>
      </pivotArea>
    </format>
    <format dxfId="107">
      <pivotArea dataOnly="0" labelOnly="1" outline="0" fieldPosition="0">
        <references count="7">
          <reference field="1" count="1" selected="0">
            <x v="13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3"/>
          </reference>
        </references>
      </pivotArea>
    </format>
    <format dxfId="106">
      <pivotArea dataOnly="0" labelOnly="1" outline="0" fieldPosition="0">
        <references count="7">
          <reference field="1" count="1" selected="0">
            <x v="16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4"/>
          </reference>
        </references>
      </pivotArea>
    </format>
    <format dxfId="105">
      <pivotArea dataOnly="0" labelOnly="1" outline="0" fieldPosition="0">
        <references count="7">
          <reference field="1" count="1" selected="0">
            <x v="18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5"/>
          </reference>
        </references>
      </pivotArea>
    </format>
    <format dxfId="104">
      <pivotArea dataOnly="0" labelOnly="1" outline="0" fieldPosition="0">
        <references count="7">
          <reference field="1" count="1" selected="0">
            <x v="21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6"/>
          </reference>
        </references>
      </pivotArea>
    </format>
    <format dxfId="103">
      <pivotArea dataOnly="0" labelOnly="1" outline="0" fieldPosition="0">
        <references count="7">
          <reference field="1" count="1" selected="0">
            <x v="23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0"/>
          </reference>
          <reference field="87" count="1" selected="0">
            <x v="17"/>
          </reference>
        </references>
      </pivotArea>
    </format>
    <format dxfId="102">
      <pivotArea dataOnly="0" labelOnly="1" outline="0" fieldPosition="0">
        <references count="7">
          <reference field="1" count="1" selected="0">
            <x v="13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3"/>
          </reference>
        </references>
      </pivotArea>
    </format>
    <format dxfId="101">
      <pivotArea dataOnly="0" labelOnly="1" outline="0" fieldPosition="0">
        <references count="7">
          <reference field="1" count="1" selected="0">
            <x v="16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4"/>
          </reference>
        </references>
      </pivotArea>
    </format>
    <format dxfId="100">
      <pivotArea dataOnly="0" labelOnly="1" outline="0" fieldPosition="0">
        <references count="7">
          <reference field="1" count="1" selected="0">
            <x v="18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5"/>
          </reference>
        </references>
      </pivotArea>
    </format>
    <format dxfId="99">
      <pivotArea dataOnly="0" labelOnly="1" outline="0" fieldPosition="0">
        <references count="7">
          <reference field="1" count="1" selected="0">
            <x v="21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6"/>
          </reference>
        </references>
      </pivotArea>
    </format>
    <format dxfId="98">
      <pivotArea dataOnly="0" labelOnly="1" outline="0" fieldPosition="0">
        <references count="7">
          <reference field="1" count="1" selected="0">
            <x v="235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31"/>
          </reference>
          <reference field="87" count="1" selected="0">
            <x v="17"/>
          </reference>
        </references>
      </pivotArea>
    </format>
    <format dxfId="97">
      <pivotArea dataOnly="0" labelOnly="1" outline="0" fieldPosition="0">
        <references count="7">
          <reference field="1" count="1" selected="0">
            <x v="138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3"/>
          </reference>
        </references>
      </pivotArea>
    </format>
    <format dxfId="96">
      <pivotArea dataOnly="0" labelOnly="1" outline="0" fieldPosition="0">
        <references count="7">
          <reference field="1" count="1" selected="0">
            <x v="16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4"/>
          </reference>
        </references>
      </pivotArea>
    </format>
    <format dxfId="95">
      <pivotArea dataOnly="0" labelOnly="1" outline="0" fieldPosition="0">
        <references count="7">
          <reference field="1" count="1" selected="0">
            <x v="187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5"/>
          </reference>
        </references>
      </pivotArea>
    </format>
    <format dxfId="94">
      <pivotArea dataOnly="0" labelOnly="1" outline="0" fieldPosition="0">
        <references count="7">
          <reference field="1" count="1" selected="0">
            <x v="21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6"/>
          </reference>
        </references>
      </pivotArea>
    </format>
    <format dxfId="93">
      <pivotArea dataOnly="0" labelOnly="1" outline="0" fieldPosition="0">
        <references count="7">
          <reference field="1" count="1" selected="0">
            <x v="236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7"/>
          </reference>
          <reference field="85" count="1" selected="0">
            <x v="42"/>
          </reference>
          <reference field="87" count="1" selected="0">
            <x v="17"/>
          </reference>
        </references>
      </pivotArea>
    </format>
    <format dxfId="92">
      <pivotArea dataOnly="0" labelOnly="1" outline="0" fieldPosition="0">
        <references count="7">
          <reference field="1" count="1" selected="0">
            <x v="14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3"/>
          </reference>
        </references>
      </pivotArea>
    </format>
    <format dxfId="91">
      <pivotArea dataOnly="0" labelOnly="1" outline="0" fieldPosition="0">
        <references count="7">
          <reference field="1" count="1" selected="0">
            <x v="190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5"/>
          </reference>
        </references>
      </pivotArea>
    </format>
    <format dxfId="90">
      <pivotArea dataOnly="0" labelOnly="1" outline="0" fieldPosition="0">
        <references count="7">
          <reference field="1" count="1" selected="0">
            <x v="214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6"/>
          </reference>
        </references>
      </pivotArea>
    </format>
    <format dxfId="89">
      <pivotArea dataOnly="0" labelOnly="1" outline="0" fieldPosition="0">
        <references count="7">
          <reference field="1" count="1" selected="0">
            <x v="242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9"/>
          </reference>
          <reference field="85" count="1" selected="0">
            <x v="33"/>
          </reference>
          <reference field="87" count="1" selected="0">
            <x v="19"/>
          </reference>
        </references>
      </pivotArea>
    </format>
    <format dxfId="88">
      <pivotArea dataOnly="0" labelOnly="1" outline="0" fieldPosition="0">
        <references count="7">
          <reference field="1" count="1" selected="0">
            <x v="13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3"/>
          </reference>
        </references>
      </pivotArea>
    </format>
    <format dxfId="87">
      <pivotArea dataOnly="0" labelOnly="1" outline="0" fieldPosition="0">
        <references count="7">
          <reference field="1" count="1" selected="0">
            <x v="189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5"/>
          </reference>
        </references>
      </pivotArea>
    </format>
    <format dxfId="86">
      <pivotArea dataOnly="0" labelOnly="1" outline="0" fieldPosition="0">
        <references count="7">
          <reference field="1" count="1" selected="0">
            <x v="213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6"/>
          </reference>
        </references>
      </pivotArea>
    </format>
    <format dxfId="85">
      <pivotArea dataOnly="0" labelOnly="1" outline="0" fieldPosition="0">
        <references count="7">
          <reference field="1" count="1" selected="0">
            <x v="241"/>
          </reference>
          <reference field="80" count="1" selected="0">
            <x v="1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21"/>
          </reference>
          <reference field="85" count="1" selected="0">
            <x v="21"/>
          </reference>
          <reference field="87" count="1" selected="0">
            <x v="19"/>
          </reference>
        </references>
      </pivotArea>
    </format>
    <format dxfId="84">
      <pivotArea dataOnly="0" labelOnly="1" outline="0" fieldPosition="0">
        <references count="7">
          <reference field="1" count="1" selected="0">
            <x v="244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0"/>
          </reference>
        </references>
      </pivotArea>
    </format>
    <format dxfId="83">
      <pivotArea dataOnly="0" labelOnly="1" outline="0" fieldPosition="0">
        <references count="7">
          <reference field="1" count="1" selected="0">
            <x v="245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1"/>
          </reference>
        </references>
      </pivotArea>
    </format>
    <format dxfId="82">
      <pivotArea dataOnly="0" labelOnly="1" outline="0" fieldPosition="0">
        <references count="7">
          <reference field="1" count="1" selected="0">
            <x v="246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2"/>
          </reference>
        </references>
      </pivotArea>
    </format>
    <format dxfId="81">
      <pivotArea dataOnly="0" labelOnly="1" outline="0" fieldPosition="0">
        <references count="7">
          <reference field="1" count="1" selected="0">
            <x v="247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3"/>
          </reference>
        </references>
      </pivotArea>
    </format>
    <format dxfId="80">
      <pivotArea dataOnly="0" labelOnly="1" outline="0" fieldPosition="0">
        <references count="7">
          <reference field="1" count="1" selected="0">
            <x v="248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4"/>
          </reference>
        </references>
      </pivotArea>
    </format>
    <format dxfId="79">
      <pivotArea dataOnly="0" labelOnly="1" outline="0" fieldPosition="0">
        <references count="7">
          <reference field="1" count="1" selected="0">
            <x v="249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5"/>
          </reference>
        </references>
      </pivotArea>
    </format>
    <format dxfId="78">
      <pivotArea dataOnly="0" labelOnly="1" outline="0" fieldPosition="0">
        <references count="7">
          <reference field="1" count="1" selected="0">
            <x v="250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6"/>
          </reference>
        </references>
      </pivotArea>
    </format>
    <format dxfId="77">
      <pivotArea dataOnly="0" labelOnly="1" outline="0" fieldPosition="0">
        <references count="7">
          <reference field="1" count="1" selected="0">
            <x v="251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6"/>
          </reference>
        </references>
      </pivotArea>
    </format>
    <format dxfId="76">
      <pivotArea dataOnly="0" labelOnly="1" outline="0" fieldPosition="0">
        <references count="7">
          <reference field="1" count="1" selected="0">
            <x v="252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7"/>
          </reference>
        </references>
      </pivotArea>
    </format>
    <format dxfId="75">
      <pivotArea dataOnly="0" labelOnly="1" outline="0" fieldPosition="0">
        <references count="7">
          <reference field="1" count="1" selected="0">
            <x v="253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8"/>
          </reference>
        </references>
      </pivotArea>
    </format>
    <format dxfId="74">
      <pivotArea dataOnly="0" labelOnly="1" outline="0" fieldPosition="0">
        <references count="7">
          <reference field="1" count="1" selected="0">
            <x v="254"/>
          </reference>
          <reference field="80" count="1" selected="0">
            <x v="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1"/>
          </reference>
          <reference field="85" count="1" selected="0">
            <x v="34"/>
          </reference>
          <reference field="87" count="1" selected="0">
            <x v="29"/>
          </reference>
        </references>
      </pivotArea>
    </format>
    <format dxfId="73">
      <pivotArea dataOnly="0" labelOnly="1" outline="0" fieldPosition="0">
        <references count="7">
          <reference field="1" count="1" selected="0">
            <x v="257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1"/>
          </reference>
        </references>
      </pivotArea>
    </format>
    <format dxfId="72">
      <pivotArea dataOnly="0" labelOnly="1" outline="0" fieldPosition="0">
        <references count="7">
          <reference field="1" count="1" selected="0">
            <x v="258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2"/>
          </reference>
        </references>
      </pivotArea>
    </format>
    <format dxfId="71">
      <pivotArea dataOnly="0" labelOnly="1" outline="0" fieldPosition="0">
        <references count="7">
          <reference field="1" count="1" selected="0">
            <x v="259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3"/>
          </reference>
        </references>
      </pivotArea>
    </format>
    <format dxfId="70">
      <pivotArea dataOnly="0" labelOnly="1" outline="0" fieldPosition="0">
        <references count="7">
          <reference field="1" count="1" selected="0">
            <x v="260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4"/>
          </reference>
        </references>
      </pivotArea>
    </format>
    <format dxfId="69">
      <pivotArea dataOnly="0" labelOnly="1" outline="0" fieldPosition="0">
        <references count="7">
          <reference field="1" count="1" selected="0">
            <x v="261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5"/>
          </reference>
        </references>
      </pivotArea>
    </format>
    <format dxfId="68">
      <pivotArea dataOnly="0" labelOnly="1" outline="0" fieldPosition="0">
        <references count="7">
          <reference field="1" count="1" selected="0">
            <x v="262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6"/>
          </reference>
        </references>
      </pivotArea>
    </format>
    <format dxfId="67">
      <pivotArea dataOnly="0" labelOnly="1" outline="0" fieldPosition="0">
        <references count="7">
          <reference field="1" count="1" selected="0">
            <x v="263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7"/>
          </reference>
        </references>
      </pivotArea>
    </format>
    <format dxfId="66">
      <pivotArea dataOnly="0" labelOnly="1" outline="0" fieldPosition="0">
        <references count="7">
          <reference field="1" count="1" selected="0">
            <x v="264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8"/>
          </reference>
        </references>
      </pivotArea>
    </format>
    <format dxfId="65">
      <pivotArea dataOnly="0" labelOnly="1" outline="0" fieldPosition="0">
        <references count="7">
          <reference field="1" count="1" selected="0">
            <x v="265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9"/>
          </reference>
        </references>
      </pivotArea>
    </format>
    <format dxfId="64">
      <pivotArea dataOnly="0" labelOnly="1" outline="0" fieldPosition="0">
        <references count="7">
          <reference field="1" count="1" selected="0">
            <x v="266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39"/>
          </reference>
        </references>
      </pivotArea>
    </format>
    <format dxfId="63">
      <pivotArea dataOnly="0" labelOnly="1" outline="0" fieldPosition="0">
        <references count="7">
          <reference field="1" count="1" selected="0">
            <x v="267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0"/>
          </reference>
        </references>
      </pivotArea>
    </format>
    <format dxfId="62">
      <pivotArea dataOnly="0" labelOnly="1" outline="0" fieldPosition="0">
        <references count="7">
          <reference field="1" count="1" selected="0">
            <x v="268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0"/>
          </reference>
        </references>
      </pivotArea>
    </format>
    <format dxfId="61">
      <pivotArea dataOnly="0" labelOnly="1" outline="0" fieldPosition="0">
        <references count="7">
          <reference field="1" count="1" selected="0">
            <x v="269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0"/>
          </reference>
        </references>
      </pivotArea>
    </format>
    <format dxfId="60">
      <pivotArea dataOnly="0" labelOnly="1" outline="0" fieldPosition="0">
        <references count="7">
          <reference field="1" count="1" selected="0">
            <x v="273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1"/>
          </reference>
        </references>
      </pivotArea>
    </format>
    <format dxfId="59">
      <pivotArea dataOnly="0" labelOnly="1" outline="0" fieldPosition="0">
        <references count="7">
          <reference field="1" count="1" selected="0">
            <x v="274"/>
          </reference>
          <reference field="80" count="1" selected="0">
            <x v="3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2"/>
          </reference>
          <reference field="85" count="1" selected="0">
            <x v="35"/>
          </reference>
          <reference field="87" count="1" selected="0">
            <x v="41"/>
          </reference>
        </references>
      </pivotArea>
    </format>
    <format dxfId="58">
      <pivotArea dataOnly="0" labelOnly="1" outline="0" fieldPosition="0">
        <references count="7">
          <reference field="1" count="1" selected="0">
            <x v="277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4"/>
          </reference>
        </references>
      </pivotArea>
    </format>
    <format dxfId="57">
      <pivotArea dataOnly="0" labelOnly="1" outline="0" fieldPosition="0">
        <references count="7">
          <reference field="1" count="1" selected="0">
            <x v="283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6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6"/>
          </reference>
        </references>
      </pivotArea>
    </format>
    <format dxfId="56">
      <pivotArea dataOnly="0" labelOnly="1" outline="0" fieldPosition="0">
        <references count="7">
          <reference field="1" count="1" selected="0">
            <x v="284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6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6"/>
          </reference>
        </references>
      </pivotArea>
    </format>
    <format dxfId="55">
      <pivotArea dataOnly="0" labelOnly="1" outline="0" fieldPosition="0">
        <references count="7">
          <reference field="1" count="1" selected="0">
            <x v="286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6"/>
          </reference>
        </references>
      </pivotArea>
    </format>
    <format dxfId="54">
      <pivotArea dataOnly="0" labelOnly="1" outline="0" fieldPosition="0">
        <references count="7">
          <reference field="1" count="1" selected="0">
            <x v="287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46"/>
          </reference>
        </references>
      </pivotArea>
    </format>
    <format dxfId="53">
      <pivotArea dataOnly="0" labelOnly="1" outline="0" fieldPosition="0">
        <references count="7">
          <reference field="1" count="1" selected="0">
            <x v="296"/>
          </reference>
          <reference field="80" count="1" selected="0">
            <x v="4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3"/>
          </reference>
          <reference field="85" count="1" selected="0">
            <x v="36"/>
          </reference>
          <reference field="87" count="1" selected="0">
            <x v="51"/>
          </reference>
        </references>
      </pivotArea>
    </format>
    <format dxfId="52">
      <pivotArea dataOnly="0" labelOnly="1" outline="0" fieldPosition="0">
        <references count="7">
          <reference field="1" count="1" selected="0">
            <x v="60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7"/>
          </reference>
        </references>
      </pivotArea>
    </format>
    <format dxfId="51">
      <pivotArea dataOnly="0" labelOnly="1" outline="0" fieldPosition="0">
        <references count="7">
          <reference field="1" count="1" selected="0">
            <x v="106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0"/>
          </reference>
        </references>
      </pivotArea>
    </format>
    <format dxfId="50">
      <pivotArea dataOnly="0" labelOnly="1" outline="0" fieldPosition="0">
        <references count="7">
          <reference field="1" count="1" selected="0">
            <x v="163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4"/>
          </reference>
        </references>
      </pivotArea>
    </format>
    <format dxfId="49">
      <pivotArea dataOnly="0" labelOnly="1" outline="0" fieldPosition="0">
        <references count="7">
          <reference field="1" count="1" selected="0">
            <x v="224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7"/>
          </reference>
        </references>
      </pivotArea>
    </format>
    <format dxfId="48">
      <pivotArea dataOnly="0" labelOnly="1" outline="0" fieldPosition="0">
        <references count="7">
          <reference field="1" count="1" selected="0">
            <x v="237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17"/>
          </reference>
        </references>
      </pivotArea>
    </format>
    <format dxfId="47">
      <pivotArea dataOnly="0" labelOnly="1" outline="0" fieldPosition="0">
        <references count="7">
          <reference field="1" count="1" selected="0">
            <x v="278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5"/>
          </reference>
        </references>
      </pivotArea>
    </format>
    <format dxfId="46">
      <pivotArea dataOnly="0" labelOnly="1" outline="0" fieldPosition="0">
        <references count="7">
          <reference field="1" count="1" selected="0">
            <x v="279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5"/>
          </reference>
        </references>
      </pivotArea>
    </format>
    <format dxfId="45">
      <pivotArea dataOnly="0" labelOnly="1" outline="0" fieldPosition="0">
        <references count="7">
          <reference field="1" count="1" selected="0">
            <x v="281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5"/>
          </reference>
        </references>
      </pivotArea>
    </format>
    <format dxfId="44">
      <pivotArea dataOnly="0" labelOnly="1" outline="0" fieldPosition="0">
        <references count="7">
          <reference field="1" count="1" selected="0">
            <x v="289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7"/>
          </reference>
        </references>
      </pivotArea>
    </format>
    <format dxfId="43">
      <pivotArea dataOnly="0" labelOnly="1" outline="0" fieldPosition="0">
        <references count="7">
          <reference field="1" count="1" selected="0">
            <x v="290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8"/>
          </reference>
        </references>
      </pivotArea>
    </format>
    <format dxfId="42">
      <pivotArea dataOnly="0" labelOnly="1" outline="0" fieldPosition="0">
        <references count="7">
          <reference field="1" count="1" selected="0">
            <x v="291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8"/>
          </reference>
        </references>
      </pivotArea>
    </format>
    <format dxfId="41">
      <pivotArea dataOnly="0" labelOnly="1" outline="0" fieldPosition="0">
        <references count="7">
          <reference field="1" count="1" selected="0">
            <x v="293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49"/>
          </reference>
        </references>
      </pivotArea>
    </format>
    <format dxfId="40">
      <pivotArea dataOnly="0" labelOnly="1" outline="0" fieldPosition="0">
        <references count="7">
          <reference field="1" count="1" selected="0">
            <x v="294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0"/>
          </reference>
        </references>
      </pivotArea>
    </format>
    <format dxfId="39">
      <pivotArea dataOnly="0" labelOnly="1" outline="0" fieldPosition="0">
        <references count="7">
          <reference field="1" count="1" selected="0">
            <x v="295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1"/>
          </reference>
        </references>
      </pivotArea>
    </format>
    <format dxfId="38">
      <pivotArea dataOnly="0" labelOnly="1" outline="0" fieldPosition="0">
        <references count="7">
          <reference field="1" count="1" selected="0">
            <x v="297"/>
          </reference>
          <reference field="80" count="1" selected="0">
            <x v="5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5"/>
          </reference>
          <reference field="85" count="1" selected="0">
            <x v="38"/>
          </reference>
          <reference field="87" count="1" selected="0">
            <x v="52"/>
          </reference>
        </references>
      </pivotArea>
    </format>
    <format dxfId="37">
      <pivotArea dataOnly="0" labelOnly="1" outline="0" fieldPosition="0">
        <references count="7">
          <reference field="1" count="1" selected="0">
            <x v="25"/>
          </reference>
          <reference field="80" count="1" selected="0">
            <x v="7"/>
          </reference>
          <reference field="82" count="1" selected="0">
            <x v="2"/>
          </reference>
          <reference field="83" count="1">
            <x v="1"/>
          </reference>
          <reference field="84" count="1" selected="0">
            <x v="17"/>
          </reference>
          <reference field="85" count="1" selected="0">
            <x v="40"/>
          </reference>
          <reference field="87" count="1" selected="0">
            <x v="4"/>
          </reference>
        </references>
      </pivotArea>
    </format>
    <format dxfId="36">
      <pivotArea dataOnly="0" labelOnly="1" outline="0" fieldPosition="0">
        <references count="7">
          <reference field="1" count="1" selected="0">
            <x v="26"/>
          </reference>
          <reference field="80" count="1" selected="0">
            <x v="7"/>
          </reference>
          <reference field="82" count="1" selected="0">
            <x v="2"/>
          </reference>
          <reference field="83" count="1">
            <x v="1"/>
          </reference>
          <reference field="84" count="1" selected="0">
            <x v="17"/>
          </reference>
          <reference field="85" count="1" selected="0">
            <x v="40"/>
          </reference>
          <reference field="87" count="1" selected="0">
            <x v="4"/>
          </reference>
        </references>
      </pivotArea>
    </format>
    <format dxfId="35">
      <pivotArea dataOnly="0" labelOnly="1" outline="0" fieldPosition="0">
        <references count="7">
          <reference field="1" count="1" selected="0">
            <x v="29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5"/>
          </reference>
        </references>
      </pivotArea>
    </format>
    <format dxfId="34">
      <pivotArea dataOnly="0" labelOnly="1" outline="0" fieldPosition="0">
        <references count="7">
          <reference field="1" count="1" selected="0">
            <x v="113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12"/>
          </reference>
        </references>
      </pivotArea>
    </format>
    <format dxfId="33">
      <pivotArea dataOnly="0" labelOnly="1" outline="0" fieldPosition="0">
        <references count="7">
          <reference field="1" count="1" selected="0">
            <x v="115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12"/>
          </reference>
        </references>
      </pivotArea>
    </format>
    <format dxfId="32">
      <pivotArea dataOnly="0" labelOnly="1" outline="0" fieldPosition="0">
        <references count="7">
          <reference field="1" count="1" selected="0">
            <x v="11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12"/>
          </reference>
        </references>
      </pivotArea>
    </format>
    <format dxfId="31">
      <pivotArea dataOnly="0" labelOnly="1" outline="0" fieldPosition="0">
        <references count="7">
          <reference field="1" count="1" selected="0">
            <x v="243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20"/>
          </reference>
        </references>
      </pivotArea>
    </format>
    <format dxfId="30">
      <pivotArea dataOnly="0" labelOnly="1" outline="0" fieldPosition="0">
        <references count="7">
          <reference field="1" count="1" selected="0">
            <x v="25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30"/>
          </reference>
        </references>
      </pivotArea>
    </format>
    <format dxfId="29">
      <pivotArea dataOnly="0" labelOnly="1" outline="0" fieldPosition="0">
        <references count="7">
          <reference field="1" count="1" selected="0">
            <x v="276"/>
          </reference>
          <reference field="80" count="1" selected="0">
            <x v="8"/>
          </reference>
          <reference field="82" count="1" selected="0">
            <x v="1"/>
          </reference>
          <reference field="83" count="1">
            <x v="7"/>
          </reference>
          <reference field="84" count="1" selected="0">
            <x v="16"/>
          </reference>
          <reference field="85" count="1" selected="0">
            <x v="39"/>
          </reference>
          <reference field="87" count="1" selected="0">
            <x v="43"/>
          </reference>
        </references>
      </pivotArea>
    </format>
    <format dxfId="28">
      <pivotArea dataOnly="0" labelOnly="1" outline="0" fieldPosition="0">
        <references count="7">
          <reference field="1" count="1" selected="0">
            <x v="24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4"/>
          </reference>
        </references>
      </pivotArea>
    </format>
    <format dxfId="27">
      <pivotArea dataOnly="0" labelOnly="1" outline="0" fieldPosition="0">
        <references count="7">
          <reference field="1" count="1" selected="0">
            <x v="111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11"/>
          </reference>
        </references>
      </pivotArea>
    </format>
    <format dxfId="26">
      <pivotArea dataOnly="0" labelOnly="1" outline="0" fieldPosition="0">
        <references count="7">
          <reference field="1" count="1" selected="0">
            <x v="238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18"/>
          </reference>
        </references>
      </pivotArea>
    </format>
    <format dxfId="25">
      <pivotArea dataOnly="0" labelOnly="1" outline="0" fieldPosition="0">
        <references count="7">
          <reference field="1" count="1" selected="0">
            <x v="255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29"/>
          </reference>
        </references>
      </pivotArea>
    </format>
    <format dxfId="24">
      <pivotArea dataOnly="0" labelOnly="1" outline="0" fieldPosition="0">
        <references count="7">
          <reference field="1" count="1" selected="0">
            <x v="275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42"/>
          </reference>
        </references>
      </pivotArea>
    </format>
    <format dxfId="23">
      <pivotArea dataOnly="0" labelOnly="1" outline="0" fieldPosition="0">
        <references count="7">
          <reference field="1" count="1" selected="0">
            <x v="298"/>
          </reference>
          <reference field="80" count="1" selected="0">
            <x v="9"/>
          </reference>
          <reference field="82" count="1" selected="0">
            <x v="1"/>
          </reference>
          <reference field="83" count="1">
            <x v="5"/>
          </reference>
          <reference field="84" count="1" selected="0">
            <x v="10"/>
          </reference>
          <reference field="85" count="1" selected="0">
            <x v="0"/>
          </reference>
          <reference field="87" count="1" selected="0">
            <x v="53"/>
          </reference>
        </references>
      </pivotArea>
    </format>
    <format dxfId="22">
      <pivotArea dataOnly="0" labelOnly="1" outline="0" fieldPosition="0">
        <references count="7">
          <reference field="1" count="1" selected="0">
            <x v="10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2"/>
          </reference>
          <reference field="84" count="1" selected="0">
            <x v="14"/>
          </reference>
          <reference field="85" count="1" selected="0">
            <x v="37"/>
          </reference>
          <reference field="87" count="1" selected="0">
            <x v="2"/>
          </reference>
        </references>
      </pivotArea>
    </format>
    <format dxfId="21">
      <pivotArea dataOnly="0" labelOnly="1" outline="0" fieldPosition="0">
        <references count="7">
          <reference field="1" count="1" selected="0">
            <x v="11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4"/>
          </reference>
          <reference field="84" count="1" selected="0">
            <x v="14"/>
          </reference>
          <reference field="85" count="1" selected="0">
            <x v="37"/>
          </reference>
          <reference field="87" count="1" selected="0">
            <x v="2"/>
          </reference>
        </references>
      </pivotArea>
    </format>
    <format dxfId="20">
      <pivotArea dataOnly="0" labelOnly="1" outline="0" fieldPosition="0">
        <references count="7">
          <reference field="1" count="1" selected="0">
            <x v="12"/>
          </reference>
          <reference field="80" count="1" selected="0">
            <x v="10"/>
          </reference>
          <reference field="82" count="1" selected="0">
            <x v="3"/>
          </reference>
          <reference field="83" count="1">
            <x v="4"/>
          </reference>
          <reference field="84" count="1" selected="0">
            <x v="14"/>
          </reference>
          <reference field="85" count="1" selected="0">
            <x v="37"/>
          </reference>
          <reference field="87" count="1" selected="0">
            <x v="2"/>
          </reference>
        </references>
      </pivotArea>
    </format>
    <format dxfId="19">
      <pivotArea dataOnly="0" labelOnly="1" outline="0" fieldPosition="0">
        <references count="7">
          <reference field="1" count="1" selected="0">
            <x v="0"/>
          </reference>
          <reference field="80" count="1" selected="0">
            <x v="11"/>
          </reference>
          <reference field="82" count="1" selected="0">
            <x v="0"/>
          </reference>
          <reference field="83" count="1">
            <x v="8"/>
          </reference>
          <reference field="84" count="1" selected="0">
            <x v="6"/>
          </reference>
          <reference field="85" count="1" selected="0">
            <x v="25"/>
          </reference>
          <reference field="87" count="1" selected="0">
            <x v="0"/>
          </reference>
        </references>
      </pivotArea>
    </format>
    <format dxfId="18">
      <pivotArea dataOnly="0" labelOnly="1" outline="0" fieldPosition="0">
        <references count="7">
          <reference field="1" count="1" selected="0">
            <x v="1"/>
          </reference>
          <reference field="80" count="1" selected="0">
            <x v="12"/>
          </reference>
          <reference field="82" count="1" selected="0">
            <x v="1"/>
          </reference>
          <reference field="83" count="1">
            <x v="0"/>
          </reference>
          <reference field="84" count="1" selected="0">
            <x v="18"/>
          </reference>
          <reference field="85" count="1" selected="0">
            <x v="41"/>
          </reference>
          <reference field="87" count="1" selected="0">
            <x v="1"/>
          </reference>
        </references>
      </pivotArea>
    </format>
    <format dxfId="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51936E-A6FD-496E-90D8-7E3130918561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4:M240" firstHeaderRow="1" firstDataRow="2" firstDataCol="7" rowPageCount="2" colPageCount="1"/>
  <pivotFields count="95">
    <pivotField compact="0" outline="0" showAll="0"/>
    <pivotField axis="axisRow" compact="0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238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</pivotField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axis="axisRow" compact="0" outline="0" showAll="0">
      <items count="15">
        <item x="8"/>
        <item x="10"/>
        <item x="11"/>
        <item x="12"/>
        <item x="13"/>
        <item x="9"/>
        <item x="3"/>
        <item x="5"/>
        <item x="7"/>
        <item x="6"/>
        <item x="2"/>
        <item x="0"/>
        <item x="1"/>
        <item x="4"/>
        <item t="default"/>
      </items>
    </pivotField>
    <pivotField axis="axisPage" compact="0" outline="0" multipleItemSelectionAllowed="1" showAll="0">
      <items count="5">
        <item x="0"/>
        <item x="2"/>
        <item h="1" x="3"/>
        <item x="1"/>
        <item t="default"/>
      </items>
    </pivotField>
    <pivotField axis="axisRow" compact="0" outline="0" showAll="0" sortType="ascending" defaultSubtotal="0">
      <items count="5">
        <item x="0"/>
        <item x="1"/>
        <item x="4"/>
        <item x="2"/>
        <item x="3"/>
      </items>
    </pivotField>
    <pivotField axis="axisRow" compact="0" outline="0" showAll="0" sortType="ascending">
      <items count="10">
        <item x="1"/>
        <item x="5"/>
        <item x="2"/>
        <item x="4"/>
        <item x="3"/>
        <item x="6"/>
        <item x="8"/>
        <item x="7"/>
        <item x="0"/>
        <item t="default"/>
      </items>
    </pivotField>
    <pivotField axis="axisRow" compact="0" outline="0" showAll="0" defaultSubtotal="0">
      <items count="23">
        <item x="8"/>
        <item x="9"/>
        <item m="1" x="22"/>
        <item m="1" x="21"/>
        <item x="11"/>
        <item x="4"/>
        <item x="0"/>
        <item x="13"/>
        <item x="17"/>
        <item x="15"/>
        <item x="6"/>
        <item x="18"/>
        <item x="19"/>
        <item x="20"/>
        <item x="2"/>
        <item x="10"/>
        <item x="7"/>
        <item x="5"/>
        <item x="1"/>
        <item x="3"/>
        <item x="12"/>
        <item x="14"/>
        <item x="16"/>
      </items>
    </pivotField>
    <pivotField axis="axisRow" compact="0" outline="0" showAll="0">
      <items count="44">
        <item x="6"/>
        <item x="19"/>
        <item x="20"/>
        <item x="21"/>
        <item x="22"/>
        <item x="23"/>
        <item x="24"/>
        <item x="25"/>
        <item x="8"/>
        <item x="27"/>
        <item x="28"/>
        <item x="29"/>
        <item x="26"/>
        <item x="9"/>
        <item x="13"/>
        <item x="14"/>
        <item x="10"/>
        <item x="15"/>
        <item x="11"/>
        <item x="16"/>
        <item x="12"/>
        <item x="37"/>
        <item x="3"/>
        <item x="18"/>
        <item x="4"/>
        <item x="0"/>
        <item x="30"/>
        <item x="31"/>
        <item x="32"/>
        <item x="33"/>
        <item x="34"/>
        <item x="35"/>
        <item x="39"/>
        <item x="38"/>
        <item x="40"/>
        <item x="41"/>
        <item x="42"/>
        <item x="2"/>
        <item x="17"/>
        <item x="7"/>
        <item x="5"/>
        <item x="1"/>
        <item x="36"/>
        <item t="default"/>
      </items>
    </pivotField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axis="axisRow" compact="0" outline="0" showAll="0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87"/>
    <field x="91"/>
    <field x="92"/>
    <field x="94"/>
    <field x="1"/>
    <field x="89"/>
    <field x="90"/>
  </rowFields>
  <rowItems count="235">
    <i>
      <x/>
      <x/>
      <x v="8"/>
      <x v="6"/>
      <x v="36"/>
      <x v="1"/>
      <x/>
    </i>
    <i r="3">
      <x v="7"/>
      <x v="53"/>
      <x v="1"/>
      <x/>
    </i>
    <i r="3">
      <x v="8"/>
      <x v="71"/>
      <x v="1"/>
      <x/>
    </i>
    <i r="3">
      <x v="9"/>
      <x v="81"/>
      <x v="1"/>
      <x/>
    </i>
    <i r="3">
      <x v="10"/>
      <x v="99"/>
      <x v="1"/>
      <x/>
    </i>
    <i t="default" r="2">
      <x v="8"/>
    </i>
    <i r="2">
      <x v="20"/>
      <x v="6"/>
      <x v="40"/>
      <x v="1"/>
      <x/>
    </i>
    <i r="4">
      <x v="41"/>
      <x v="1"/>
      <x/>
    </i>
    <i r="4">
      <x v="46"/>
      <x v="1"/>
      <x/>
    </i>
    <i r="3">
      <x v="7"/>
      <x v="57"/>
      <x v="1"/>
      <x/>
    </i>
    <i r="4">
      <x v="58"/>
      <x v="1"/>
      <x/>
    </i>
    <i r="4">
      <x v="64"/>
      <x v="1"/>
      <x/>
    </i>
    <i r="3">
      <x v="8"/>
      <x v="75"/>
      <x v="1"/>
      <x/>
    </i>
    <i r="3">
      <x v="9"/>
      <x v="85"/>
      <x v="1"/>
      <x/>
    </i>
    <i r="4">
      <x v="86"/>
      <x v="1"/>
      <x/>
    </i>
    <i r="4">
      <x v="91"/>
      <x v="1"/>
      <x/>
    </i>
    <i r="3">
      <x v="10"/>
      <x v="103"/>
      <x v="1"/>
      <x/>
    </i>
    <i r="4">
      <x v="104"/>
      <x v="1"/>
      <x/>
    </i>
    <i r="4">
      <x v="110"/>
      <x v="1"/>
      <x/>
    </i>
    <i t="default" r="2">
      <x v="20"/>
    </i>
    <i t="default">
      <x/>
    </i>
    <i>
      <x v="1"/>
      <x/>
      <x v="9"/>
      <x v="13"/>
      <x v="129"/>
      <x v="1"/>
      <x/>
    </i>
    <i r="3">
      <x v="14"/>
      <x v="153"/>
      <x v="1"/>
      <x/>
    </i>
    <i r="3">
      <x v="15"/>
      <x v="177"/>
      <x v="1"/>
      <x/>
    </i>
    <i r="3">
      <x v="16"/>
      <x v="203"/>
      <x v="1"/>
      <x/>
    </i>
    <i r="3">
      <x v="17"/>
      <x v="227"/>
      <x v="1"/>
      <x/>
    </i>
    <i t="default" r="2">
      <x v="9"/>
    </i>
    <i r="2">
      <x v="10"/>
      <x v="13"/>
      <x v="130"/>
      <x v="1"/>
      <x/>
    </i>
    <i r="3">
      <x v="14"/>
      <x v="154"/>
      <x v="1"/>
      <x/>
    </i>
    <i r="3">
      <x v="15"/>
      <x v="178"/>
      <x v="1"/>
      <x/>
    </i>
    <i r="3">
      <x v="16"/>
      <x v="204"/>
      <x v="1"/>
      <x/>
    </i>
    <i r="3">
      <x v="17"/>
      <x v="228"/>
      <x v="1"/>
      <x/>
    </i>
    <i t="default" r="2">
      <x v="10"/>
    </i>
    <i r="2">
      <x v="11"/>
      <x v="13"/>
      <x v="131"/>
      <x v="1"/>
      <x/>
    </i>
    <i r="3">
      <x v="14"/>
      <x v="155"/>
      <x v="1"/>
      <x/>
    </i>
    <i r="3">
      <x v="15"/>
      <x v="179"/>
      <x v="1"/>
      <x/>
    </i>
    <i r="3">
      <x v="16"/>
      <x v="205"/>
      <x v="1"/>
      <x/>
    </i>
    <i r="3">
      <x v="17"/>
      <x v="229"/>
      <x v="1"/>
      <x/>
    </i>
    <i t="default" r="2">
      <x v="11"/>
    </i>
    <i r="2">
      <x v="12"/>
      <x v="13"/>
      <x v="128"/>
      <x v="1"/>
      <x/>
    </i>
    <i r="3">
      <x v="14"/>
      <x v="152"/>
      <x v="1"/>
      <x/>
    </i>
    <i r="3">
      <x v="15"/>
      <x v="176"/>
      <x v="1"/>
      <x/>
    </i>
    <i r="3">
      <x v="16"/>
      <x v="202"/>
      <x v="1"/>
      <x/>
    </i>
    <i r="3">
      <x v="17"/>
      <x v="226"/>
      <x v="1"/>
      <x/>
    </i>
    <i t="default" r="2">
      <x v="12"/>
    </i>
    <i r="1">
      <x v="1"/>
      <x v="1"/>
      <x v="13"/>
      <x v="119"/>
      <x v="1"/>
      <x/>
    </i>
    <i r="3">
      <x v="14"/>
      <x v="143"/>
      <x v="1"/>
      <x/>
    </i>
    <i r="3">
      <x v="15"/>
      <x v="167"/>
      <x v="1"/>
      <x/>
    </i>
    <i r="3">
      <x v="16"/>
      <x v="193"/>
      <x v="1"/>
      <x/>
    </i>
    <i r="3">
      <x v="17"/>
      <x v="217"/>
      <x v="1"/>
      <x/>
    </i>
    <i t="default" r="2">
      <x v="1"/>
    </i>
    <i r="2">
      <x v="2"/>
      <x v="13"/>
      <x v="120"/>
      <x v="1"/>
      <x/>
    </i>
    <i r="3">
      <x v="14"/>
      <x v="144"/>
      <x v="1"/>
      <x/>
    </i>
    <i r="3">
      <x v="15"/>
      <x v="168"/>
      <x v="1"/>
      <x/>
    </i>
    <i r="3">
      <x v="16"/>
      <x v="194"/>
      <x v="1"/>
      <x/>
    </i>
    <i r="3">
      <x v="17"/>
      <x v="218"/>
      <x v="1"/>
      <x/>
    </i>
    <i t="default" r="2">
      <x v="2"/>
    </i>
    <i r="2">
      <x v="3"/>
      <x v="13"/>
      <x v="121"/>
      <x v="1"/>
      <x/>
    </i>
    <i r="3">
      <x v="14"/>
      <x v="145"/>
      <x v="1"/>
      <x/>
    </i>
    <i r="3">
      <x v="15"/>
      <x v="169"/>
      <x v="1"/>
      <x/>
    </i>
    <i r="3">
      <x v="16"/>
      <x v="195"/>
      <x v="1"/>
      <x/>
    </i>
    <i r="3">
      <x v="17"/>
      <x v="219"/>
      <x v="1"/>
      <x/>
    </i>
    <i t="default" r="2">
      <x v="3"/>
    </i>
    <i r="2">
      <x v="4"/>
      <x v="13"/>
      <x v="122"/>
      <x v="1"/>
      <x/>
    </i>
    <i r="3">
      <x v="14"/>
      <x v="146"/>
      <x v="1"/>
      <x/>
    </i>
    <i r="3">
      <x v="15"/>
      <x v="170"/>
      <x v="1"/>
      <x/>
    </i>
    <i r="3">
      <x v="16"/>
      <x v="196"/>
      <x v="1"/>
      <x/>
    </i>
    <i r="3">
      <x v="17"/>
      <x v="220"/>
      <x v="1"/>
      <x/>
    </i>
    <i t="default" r="2">
      <x v="4"/>
    </i>
    <i r="2">
      <x v="5"/>
      <x v="13"/>
      <x v="123"/>
      <x v="1"/>
      <x/>
    </i>
    <i r="3">
      <x v="14"/>
      <x v="147"/>
      <x v="1"/>
      <x/>
    </i>
    <i r="3">
      <x v="15"/>
      <x v="171"/>
      <x v="1"/>
      <x/>
    </i>
    <i r="3">
      <x v="16"/>
      <x v="197"/>
      <x v="1"/>
      <x/>
    </i>
    <i r="3">
      <x v="17"/>
      <x v="221"/>
      <x v="1"/>
      <x/>
    </i>
    <i t="default" r="2">
      <x v="5"/>
    </i>
    <i r="2">
      <x v="6"/>
      <x v="13"/>
      <x v="124"/>
      <x v="1"/>
      <x/>
    </i>
    <i r="3">
      <x v="14"/>
      <x v="148"/>
      <x v="1"/>
      <x/>
    </i>
    <i r="3">
      <x v="15"/>
      <x v="172"/>
      <x v="1"/>
      <x/>
    </i>
    <i r="3">
      <x v="16"/>
      <x v="198"/>
      <x v="1"/>
      <x/>
    </i>
    <i r="3">
      <x v="17"/>
      <x v="222"/>
      <x v="1"/>
      <x/>
    </i>
    <i t="default" r="2">
      <x v="6"/>
    </i>
    <i r="2">
      <x v="7"/>
      <x v="13"/>
      <x v="125"/>
      <x v="1"/>
      <x/>
    </i>
    <i r="3">
      <x v="14"/>
      <x v="149"/>
      <x v="1"/>
      <x/>
    </i>
    <i r="3">
      <x v="15"/>
      <x v="173"/>
      <x v="1"/>
      <x/>
    </i>
    <i r="3">
      <x v="16"/>
      <x v="199"/>
      <x v="1"/>
      <x/>
    </i>
    <i r="3">
      <x v="17"/>
      <x v="223"/>
      <x v="1"/>
      <x/>
    </i>
    <i t="default" r="2">
      <x v="7"/>
    </i>
    <i r="1">
      <x v="4"/>
      <x v="23"/>
      <x v="13"/>
      <x v="117"/>
      <x v="1"/>
      <x/>
    </i>
    <i r="3">
      <x v="14"/>
      <x v="141"/>
      <x v="1"/>
      <x/>
    </i>
    <i r="3">
      <x v="15"/>
      <x v="165"/>
      <x v="1"/>
      <x/>
    </i>
    <i r="3">
      <x v="16"/>
      <x v="191"/>
      <x v="1"/>
      <x/>
    </i>
    <i r="3">
      <x v="17"/>
      <x v="215"/>
      <x v="1"/>
      <x/>
    </i>
    <i r="3">
      <x v="19"/>
      <x v="240"/>
      <x v="1"/>
      <x/>
    </i>
    <i t="default" r="2">
      <x v="23"/>
    </i>
    <i r="1">
      <x v="7"/>
      <x v="26"/>
      <x v="13"/>
      <x v="132"/>
      <x v="1"/>
      <x/>
    </i>
    <i r="3">
      <x v="14"/>
      <x v="156"/>
      <x v="1"/>
      <x/>
    </i>
    <i r="3">
      <x v="15"/>
      <x v="181"/>
      <x v="1"/>
      <x/>
    </i>
    <i r="3">
      <x v="16"/>
      <x v="206"/>
      <x v="1"/>
      <x/>
    </i>
    <i r="3">
      <x v="17"/>
      <x v="230"/>
      <x v="1"/>
      <x/>
    </i>
    <i t="default" r="2">
      <x v="26"/>
    </i>
    <i r="2">
      <x v="27"/>
      <x v="13"/>
      <x v="133"/>
      <x v="1"/>
      <x/>
    </i>
    <i r="3">
      <x v="14"/>
      <x v="157"/>
      <x v="1"/>
      <x/>
    </i>
    <i r="3">
      <x v="15"/>
      <x v="182"/>
      <x v="1"/>
      <x/>
    </i>
    <i r="3">
      <x v="16"/>
      <x v="207"/>
      <x v="1"/>
      <x/>
    </i>
    <i r="3">
      <x v="17"/>
      <x v="231"/>
      <x v="1"/>
      <x/>
    </i>
    <i t="default" r="2">
      <x v="27"/>
    </i>
    <i r="2">
      <x v="28"/>
      <x v="13"/>
      <x v="134"/>
      <x v="1"/>
      <x/>
    </i>
    <i r="3">
      <x v="14"/>
      <x v="158"/>
      <x v="1"/>
      <x/>
    </i>
    <i r="3">
      <x v="15"/>
      <x v="183"/>
      <x v="1"/>
      <x/>
    </i>
    <i r="3">
      <x v="16"/>
      <x v="208"/>
      <x v="1"/>
      <x/>
    </i>
    <i r="3">
      <x v="17"/>
      <x v="232"/>
      <x v="1"/>
      <x/>
    </i>
    <i t="default" r="2">
      <x v="28"/>
    </i>
    <i r="2">
      <x v="29"/>
      <x v="13"/>
      <x v="135"/>
      <x v="1"/>
      <x/>
    </i>
    <i r="3">
      <x v="14"/>
      <x v="159"/>
      <x v="1"/>
      <x/>
    </i>
    <i r="3">
      <x v="15"/>
      <x v="184"/>
      <x v="1"/>
      <x/>
    </i>
    <i r="3">
      <x v="16"/>
      <x v="209"/>
      <x v="1"/>
      <x/>
    </i>
    <i r="3">
      <x v="17"/>
      <x v="233"/>
      <x v="1"/>
      <x/>
    </i>
    <i t="default" r="2">
      <x v="29"/>
    </i>
    <i r="2">
      <x v="30"/>
      <x v="13"/>
      <x v="136"/>
      <x v="1"/>
      <x/>
    </i>
    <i r="3">
      <x v="14"/>
      <x v="160"/>
      <x v="1"/>
      <x/>
    </i>
    <i r="3">
      <x v="15"/>
      <x v="185"/>
      <x v="1"/>
      <x/>
    </i>
    <i r="3">
      <x v="16"/>
      <x v="210"/>
      <x v="1"/>
      <x/>
    </i>
    <i r="3">
      <x v="17"/>
      <x v="234"/>
      <x v="1"/>
      <x/>
    </i>
    <i t="default" r="2">
      <x v="30"/>
    </i>
    <i r="2">
      <x v="31"/>
      <x v="13"/>
      <x v="137"/>
      <x v="1"/>
      <x/>
    </i>
    <i r="3">
      <x v="14"/>
      <x v="161"/>
      <x v="1"/>
      <x/>
    </i>
    <i r="3">
      <x v="15"/>
      <x v="186"/>
      <x v="1"/>
      <x/>
    </i>
    <i r="3">
      <x v="16"/>
      <x v="211"/>
      <x v="1"/>
      <x/>
    </i>
    <i r="3">
      <x v="17"/>
      <x v="235"/>
      <x v="1"/>
      <x/>
    </i>
    <i t="default" r="2">
      <x v="31"/>
    </i>
    <i r="2">
      <x v="42"/>
      <x v="13"/>
      <x v="138"/>
      <x v="1"/>
      <x/>
    </i>
    <i r="3">
      <x v="14"/>
      <x v="162"/>
      <x v="1"/>
      <x/>
    </i>
    <i r="3">
      <x v="15"/>
      <x v="187"/>
      <x v="1"/>
      <x/>
    </i>
    <i r="3">
      <x v="16"/>
      <x v="212"/>
      <x v="1"/>
      <x/>
    </i>
    <i r="3">
      <x v="17"/>
      <x v="236"/>
      <x v="1"/>
      <x/>
    </i>
    <i t="default" r="2">
      <x v="42"/>
    </i>
    <i r="1">
      <x v="9"/>
      <x v="33"/>
      <x v="13"/>
      <x v="140"/>
      <x v="1"/>
      <x/>
    </i>
    <i r="3">
      <x v="15"/>
      <x v="190"/>
      <x v="1"/>
      <x/>
    </i>
    <i r="3">
      <x v="16"/>
      <x v="214"/>
      <x v="1"/>
      <x/>
    </i>
    <i r="3">
      <x v="19"/>
      <x v="242"/>
      <x v="1"/>
      <x/>
    </i>
    <i t="default" r="2">
      <x v="33"/>
    </i>
    <i r="1">
      <x v="21"/>
      <x v="21"/>
      <x v="13"/>
      <x v="139"/>
      <x v="1"/>
      <x/>
    </i>
    <i r="3">
      <x v="15"/>
      <x v="189"/>
      <x v="1"/>
      <x/>
    </i>
    <i r="3">
      <x v="16"/>
      <x v="213"/>
      <x v="1"/>
      <x/>
    </i>
    <i r="3">
      <x v="19"/>
      <x v="241"/>
      <x v="1"/>
      <x/>
    </i>
    <i t="default" r="2">
      <x v="21"/>
    </i>
    <i t="default">
      <x v="1"/>
    </i>
    <i>
      <x v="2"/>
      <x v="11"/>
      <x v="34"/>
      <x v="20"/>
      <x v="244"/>
      <x v="1"/>
      <x/>
    </i>
    <i r="3">
      <x v="21"/>
      <x v="245"/>
      <x v="1"/>
      <x/>
    </i>
    <i r="3">
      <x v="22"/>
      <x v="246"/>
      <x v="1"/>
      <x/>
    </i>
    <i r="3">
      <x v="23"/>
      <x v="247"/>
      <x v="1"/>
      <x/>
    </i>
    <i r="3">
      <x v="24"/>
      <x v="248"/>
      <x v="1"/>
      <x/>
    </i>
    <i r="3">
      <x v="25"/>
      <x v="249"/>
      <x v="1"/>
      <x/>
    </i>
    <i r="3">
      <x v="26"/>
      <x v="250"/>
      <x v="1"/>
      <x/>
    </i>
    <i r="4">
      <x v="251"/>
      <x v="1"/>
      <x/>
    </i>
    <i r="3">
      <x v="27"/>
      <x v="252"/>
      <x v="1"/>
      <x/>
    </i>
    <i r="3">
      <x v="28"/>
      <x v="253"/>
      <x v="1"/>
      <x/>
    </i>
    <i r="3">
      <x v="29"/>
      <x v="254"/>
      <x v="1"/>
      <x/>
    </i>
    <i t="default" r="2">
      <x v="34"/>
    </i>
    <i t="default">
      <x v="2"/>
    </i>
    <i>
      <x v="3"/>
      <x v="12"/>
      <x v="35"/>
      <x v="31"/>
      <x v="257"/>
      <x v="1"/>
      <x/>
    </i>
    <i r="3">
      <x v="32"/>
      <x v="258"/>
      <x v="1"/>
      <x/>
    </i>
    <i r="3">
      <x v="33"/>
      <x v="259"/>
      <x v="1"/>
      <x/>
    </i>
    <i r="3">
      <x v="34"/>
      <x v="260"/>
      <x v="1"/>
      <x/>
    </i>
    <i r="3">
      <x v="35"/>
      <x v="261"/>
      <x v="1"/>
      <x/>
    </i>
    <i r="3">
      <x v="36"/>
      <x v="262"/>
      <x v="1"/>
      <x/>
    </i>
    <i r="3">
      <x v="37"/>
      <x v="263"/>
      <x v="1"/>
      <x/>
    </i>
    <i r="3">
      <x v="38"/>
      <x v="264"/>
      <x v="1"/>
      <x/>
    </i>
    <i r="3">
      <x v="39"/>
      <x v="265"/>
      <x v="1"/>
      <x/>
    </i>
    <i r="4">
      <x v="266"/>
      <x v="1"/>
      <x/>
    </i>
    <i r="3">
      <x v="40"/>
      <x v="267"/>
      <x v="1"/>
      <x/>
    </i>
    <i r="4">
      <x v="268"/>
      <x v="1"/>
      <x/>
    </i>
    <i r="4">
      <x v="269"/>
      <x v="1"/>
      <x/>
    </i>
    <i r="3">
      <x v="41"/>
      <x v="273"/>
      <x v="1"/>
      <x/>
    </i>
    <i r="4">
      <x v="274"/>
      <x v="1"/>
      <x/>
    </i>
    <i t="default" r="2">
      <x v="35"/>
    </i>
    <i t="default">
      <x v="3"/>
    </i>
    <i>
      <x v="4"/>
      <x v="13"/>
      <x v="36"/>
      <x v="44"/>
      <x v="277"/>
      <x v="1"/>
      <x/>
    </i>
    <i r="3">
      <x v="46"/>
      <x v="283"/>
      <x v="1"/>
      <x v="6"/>
    </i>
    <i r="4">
      <x v="284"/>
      <x v="1"/>
      <x v="6"/>
    </i>
    <i r="4">
      <x v="286"/>
      <x v="1"/>
      <x/>
    </i>
    <i r="4">
      <x v="287"/>
      <x v="1"/>
      <x/>
    </i>
    <i r="3">
      <x v="51"/>
      <x v="296"/>
      <x v="1"/>
      <x/>
    </i>
    <i t="default" r="2">
      <x v="36"/>
    </i>
    <i t="default">
      <x v="4"/>
    </i>
    <i>
      <x v="5"/>
      <x v="15"/>
      <x v="38"/>
      <x v="7"/>
      <x v="60"/>
      <x v="1"/>
      <x/>
    </i>
    <i r="3">
      <x v="10"/>
      <x v="106"/>
      <x v="1"/>
      <x/>
    </i>
    <i r="3">
      <x v="14"/>
      <x v="163"/>
      <x v="1"/>
      <x/>
    </i>
    <i r="3">
      <x v="17"/>
      <x v="224"/>
      <x v="1"/>
      <x/>
    </i>
    <i r="4">
      <x v="237"/>
      <x v="1"/>
      <x/>
    </i>
    <i r="3">
      <x v="45"/>
      <x v="278"/>
      <x v="1"/>
      <x/>
    </i>
    <i r="4">
      <x v="279"/>
      <x v="1"/>
      <x/>
    </i>
    <i r="4">
      <x v="281"/>
      <x v="1"/>
      <x/>
    </i>
    <i r="3">
      <x v="47"/>
      <x v="289"/>
      <x v="1"/>
      <x/>
    </i>
    <i r="3">
      <x v="48"/>
      <x v="290"/>
      <x v="1"/>
      <x/>
    </i>
    <i r="4">
      <x v="291"/>
      <x v="1"/>
      <x/>
    </i>
    <i r="3">
      <x v="49"/>
      <x v="293"/>
      <x v="1"/>
      <x/>
    </i>
    <i r="3">
      <x v="50"/>
      <x v="294"/>
      <x v="1"/>
      <x/>
    </i>
    <i r="3">
      <x v="51"/>
      <x v="295"/>
      <x v="1"/>
      <x/>
    </i>
    <i r="3">
      <x v="52"/>
      <x v="297"/>
      <x v="1"/>
      <x/>
    </i>
    <i t="default" r="2">
      <x v="38"/>
    </i>
    <i t="default">
      <x v="5"/>
    </i>
    <i>
      <x v="7"/>
      <x v="17"/>
      <x v="40"/>
      <x v="4"/>
      <x v="25"/>
      <x v="2"/>
      <x v="1"/>
    </i>
    <i r="4">
      <x v="26"/>
      <x v="2"/>
      <x v="1"/>
    </i>
    <i t="default" r="2">
      <x v="40"/>
    </i>
    <i t="default">
      <x v="7"/>
    </i>
    <i>
      <x v="8"/>
      <x v="16"/>
      <x v="39"/>
      <x v="5"/>
      <x v="29"/>
      <x v="1"/>
      <x v="7"/>
    </i>
    <i r="3">
      <x v="12"/>
      <x v="113"/>
      <x v="1"/>
      <x v="7"/>
    </i>
    <i r="4">
      <x v="115"/>
      <x v="1"/>
      <x v="7"/>
    </i>
    <i r="4">
      <x v="116"/>
      <x v="1"/>
      <x v="7"/>
    </i>
    <i r="3">
      <x v="20"/>
      <x v="243"/>
      <x v="1"/>
      <x v="7"/>
    </i>
    <i r="3">
      <x v="30"/>
      <x v="256"/>
      <x v="1"/>
      <x v="7"/>
    </i>
    <i r="3">
      <x v="43"/>
      <x v="276"/>
      <x v="1"/>
      <x v="7"/>
    </i>
    <i t="default" r="2">
      <x v="39"/>
    </i>
    <i t="default">
      <x v="8"/>
    </i>
    <i>
      <x v="9"/>
      <x v="10"/>
      <x/>
      <x v="4"/>
      <x v="24"/>
      <x v="1"/>
      <x v="5"/>
    </i>
    <i r="3">
      <x v="11"/>
      <x v="111"/>
      <x v="1"/>
      <x v="5"/>
    </i>
    <i r="3">
      <x v="18"/>
      <x v="238"/>
      <x v="1"/>
      <x v="5"/>
    </i>
    <i r="3">
      <x v="29"/>
      <x v="255"/>
      <x v="1"/>
      <x v="5"/>
    </i>
    <i r="3">
      <x v="42"/>
      <x v="275"/>
      <x v="1"/>
      <x v="5"/>
    </i>
    <i r="3">
      <x v="53"/>
      <x v="298"/>
      <x v="1"/>
      <x v="5"/>
    </i>
    <i t="default" r="2">
      <x/>
    </i>
    <i t="default">
      <x v="9"/>
    </i>
    <i>
      <x v="10"/>
      <x v="14"/>
      <x v="37"/>
      <x v="2"/>
      <x v="10"/>
      <x v="3"/>
      <x v="2"/>
    </i>
    <i r="4">
      <x v="11"/>
      <x v="3"/>
      <x v="4"/>
    </i>
    <i r="4">
      <x v="12"/>
      <x v="3"/>
      <x v="4"/>
    </i>
    <i t="default" r="2">
      <x v="37"/>
    </i>
    <i t="default">
      <x v="10"/>
    </i>
    <i>
      <x v="11"/>
      <x v="6"/>
      <x v="25"/>
      <x/>
      <x/>
      <x/>
      <x v="8"/>
    </i>
    <i t="default" r="2">
      <x v="25"/>
    </i>
    <i t="default">
      <x v="11"/>
    </i>
    <i>
      <x v="12"/>
      <x v="18"/>
      <x v="41"/>
      <x v="1"/>
      <x v="1"/>
      <x v="1"/>
      <x/>
    </i>
    <i t="default" r="2">
      <x v="41"/>
    </i>
    <i t="default"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93" hier="-1"/>
    <pageField fld="88" hier="-1"/>
  </pageFields>
  <dataFields count="6">
    <dataField name="Sum of 2023 EOP" fld="75" baseField="0" baseItem="0"/>
    <dataField name="Sum of 2024 EOP" fld="76" baseField="0" baseItem="0"/>
    <dataField name="Sum of 2025 EOP" fld="77" baseField="0" baseItem="0"/>
    <dataField name="Sum of 2023 13-Mth Avg" fld="81" baseField="0" baseItem="0"/>
    <dataField name="Sum of 2024 13-Mth Avg" fld="82" baseField="0" baseItem="0"/>
    <dataField name="Sum of 2025 13-Mth Avg" fld="83" baseField="0" baseItem="0"/>
  </dataFields>
  <formats count="15">
    <format dxfId="16">
      <pivotArea outline="0" collapsedLevelsAreSubtotals="1" fieldPosition="0"/>
    </format>
    <format dxfId="15">
      <pivotArea dataOnly="0" labelOnly="1" outline="0" fieldPosition="0">
        <references count="1">
          <reference field="91" count="0"/>
        </references>
      </pivotArea>
    </format>
    <format dxfId="14">
      <pivotArea dataOnly="0" outline="0" fieldPosition="0">
        <references count="1">
          <reference field="91" count="0" defaultSubtotal="1"/>
        </references>
      </pivotArea>
    </format>
    <format dxfId="13">
      <pivotArea dataOnly="0" labelOnly="1" outline="0" fieldPosition="0">
        <references count="1">
          <reference field="94" count="0"/>
        </references>
      </pivotArea>
    </format>
    <format dxfId="12">
      <pivotArea dataOnly="0" outline="0" fieldPosition="0">
        <references count="1">
          <reference field="91" count="0" defaultSubtotal="1"/>
        </references>
      </pivotArea>
    </format>
    <format dxfId="11">
      <pivotArea dataOnly="0" labelOnly="1" outline="0" fieldPosition="0">
        <references count="1">
          <reference field="89" count="0"/>
        </references>
      </pivotArea>
    </format>
    <format dxfId="10">
      <pivotArea dataOnly="0" labelOnly="1" outline="0" fieldPosition="0">
        <references count="1">
          <reference field="89" count="0"/>
        </references>
      </pivotArea>
    </format>
    <format dxfId="9">
      <pivotArea dataOnly="0" labelOnly="1" outline="0" fieldPosition="0">
        <references count="1">
          <reference field="90" count="0"/>
        </references>
      </pivotArea>
    </format>
    <format dxfId="8">
      <pivotArea dataOnly="0" labelOnly="1" outline="0" fieldPosition="0">
        <references count="1">
          <reference field="90" count="0"/>
        </references>
      </pivotArea>
    </format>
    <format dxfId="7">
      <pivotArea dataOnly="0" labelOnly="1" outline="0" fieldPosition="0">
        <references count="1">
          <reference field="90" count="0"/>
        </references>
      </pivotArea>
    </format>
    <format dxfId="6">
      <pivotArea field="90" type="button" dataOnly="0" labelOnly="1" outline="0" axis="axisRow" fieldPosition="7"/>
    </format>
    <format dxfId="5">
      <pivotArea dataOnly="0" labelOnly="1" outline="0" fieldPosition="0">
        <references count="1">
          <reference field="4294967294" count="0"/>
        </references>
      </pivotArea>
    </format>
    <format dxfId="4">
      <pivotArea dataOnly="0" labelOnly="1" outline="0" fieldPosition="0">
        <references count="1">
          <reference field="89" count="0"/>
        </references>
      </pivotArea>
    </format>
    <format dxfId="3">
      <pivotArea dataOnly="0" outline="0" fieldPosition="0">
        <references count="1">
          <reference field="87" count="0" defaultSubtotal="1"/>
        </references>
      </pivotArea>
    </format>
    <format dxfId="2">
      <pivotArea dataOnly="0" outline="0" fieldPosition="0">
        <references count="1">
          <reference field="9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689B-4988-47CB-A6A7-0EE0F643371D}">
  <dimension ref="C2:L16"/>
  <sheetViews>
    <sheetView tabSelected="1" workbookViewId="0">
      <selection activeCell="I6" sqref="I6"/>
    </sheetView>
  </sheetViews>
  <sheetFormatPr defaultRowHeight="13.2" x14ac:dyDescent="0.25"/>
  <cols>
    <col min="3" max="3" width="33.88671875" customWidth="1"/>
    <col min="4" max="4" width="3.33203125" customWidth="1"/>
    <col min="5" max="5" width="14" customWidth="1"/>
    <col min="6" max="6" width="3.33203125" customWidth="1"/>
    <col min="7" max="7" width="14" customWidth="1"/>
    <col min="8" max="8" width="4" customWidth="1"/>
    <col min="9" max="9" width="14" customWidth="1"/>
    <col min="11" max="11" width="11.33203125" customWidth="1"/>
  </cols>
  <sheetData>
    <row r="2" spans="3:12" x14ac:dyDescent="0.25">
      <c r="C2" s="369" t="s">
        <v>0</v>
      </c>
      <c r="D2" s="369"/>
      <c r="E2" s="369"/>
      <c r="F2" s="369"/>
      <c r="G2" s="369"/>
      <c r="H2" s="369"/>
      <c r="I2" s="369"/>
      <c r="J2" s="1"/>
      <c r="L2" s="1"/>
    </row>
    <row r="3" spans="3:12" x14ac:dyDescent="0.25">
      <c r="C3" s="1"/>
      <c r="E3" s="1"/>
      <c r="G3" s="1"/>
      <c r="I3" s="1"/>
      <c r="J3" s="1"/>
      <c r="L3" s="1"/>
    </row>
    <row r="4" spans="3:12" x14ac:dyDescent="0.25">
      <c r="C4" s="273" t="s">
        <v>1</v>
      </c>
      <c r="E4" s="274" t="s">
        <v>2</v>
      </c>
      <c r="G4" s="274" t="s">
        <v>3</v>
      </c>
      <c r="I4" s="274" t="s">
        <v>4</v>
      </c>
      <c r="J4" s="1"/>
      <c r="L4" s="1"/>
    </row>
    <row r="5" spans="3:12" x14ac:dyDescent="0.25">
      <c r="C5" s="273"/>
      <c r="E5" s="274"/>
      <c r="G5" s="274"/>
      <c r="I5" s="274"/>
      <c r="J5" s="1"/>
      <c r="L5" s="1"/>
    </row>
    <row r="6" spans="3:12" x14ac:dyDescent="0.25">
      <c r="C6" s="1" t="s">
        <v>5</v>
      </c>
      <c r="E6" s="275">
        <f>'Summary DEPR w 2025 draft rates'!H279/1000</f>
        <v>375999.82921103691</v>
      </c>
      <c r="G6" s="275">
        <f>'Summary DEPR w 2025 draft rates'!I279/1000</f>
        <v>375999.82921103691</v>
      </c>
      <c r="I6" s="275">
        <f>'Summary DEPR w 2025 draft rates'!J279/1000</f>
        <v>375999.82921103691</v>
      </c>
      <c r="J6" s="1"/>
      <c r="L6" s="1"/>
    </row>
    <row r="7" spans="3:12" x14ac:dyDescent="0.25">
      <c r="C7" s="361" t="s">
        <v>6</v>
      </c>
      <c r="E7" s="275">
        <f>'Summary DEPR w 2025 draft rates'!H280/1000</f>
        <v>21119.230495039996</v>
      </c>
      <c r="G7" s="275">
        <f>'Summary DEPR w 2025 draft rates'!I280/1000</f>
        <v>26701.684495039997</v>
      </c>
      <c r="I7" s="275">
        <f>'Summary DEPR w 2025 draft rates'!J280/1000</f>
        <v>26701.684495039997</v>
      </c>
      <c r="J7" s="1"/>
      <c r="L7" s="1"/>
    </row>
    <row r="8" spans="3:12" x14ac:dyDescent="0.25">
      <c r="C8" s="94" t="s">
        <v>7</v>
      </c>
      <c r="E8" s="311">
        <f>SUM(E6:E7)</f>
        <v>397119.05970607692</v>
      </c>
      <c r="G8" s="311">
        <f t="shared" ref="G8:I8" si="0">SUM(G6:G7)</f>
        <v>402701.51370607689</v>
      </c>
      <c r="I8" s="311">
        <f t="shared" si="0"/>
        <v>402701.51370607689</v>
      </c>
      <c r="J8" s="1"/>
      <c r="L8" s="1"/>
    </row>
    <row r="9" spans="3:12" x14ac:dyDescent="0.25">
      <c r="C9" s="1"/>
      <c r="E9" s="275"/>
      <c r="G9" s="275"/>
      <c r="I9" s="275"/>
      <c r="J9" s="1"/>
      <c r="L9" s="1"/>
    </row>
    <row r="10" spans="3:12" x14ac:dyDescent="0.25">
      <c r="C10" s="94" t="s">
        <v>8</v>
      </c>
      <c r="E10" s="275">
        <f>'Summary DEPR w 2025 draft rates'!H281/1000</f>
        <v>11823.670720911208</v>
      </c>
      <c r="G10" s="275">
        <f>'Summary DEPR w 2025 draft rates'!I281/1000</f>
        <v>39150.781524197104</v>
      </c>
      <c r="I10" s="275">
        <f>'Summary DEPR w 2025 draft rates'!J281/1000</f>
        <v>72447.97312363064</v>
      </c>
      <c r="J10" s="1"/>
      <c r="L10" s="1"/>
    </row>
    <row r="11" spans="3:12" x14ac:dyDescent="0.25">
      <c r="C11" s="94" t="s">
        <v>9</v>
      </c>
      <c r="E11" s="275">
        <f>'Summary DEPR w 2025 draft rates'!H282/1000</f>
        <v>0</v>
      </c>
      <c r="G11" s="275">
        <f>'Summary DEPR w 2025 draft rates'!I282/1000</f>
        <v>0</v>
      </c>
      <c r="I11" s="275">
        <f>'Summary DEPR w 2025 draft rates'!J282/1000</f>
        <v>46858.936510000007</v>
      </c>
      <c r="J11" s="1"/>
      <c r="L11" s="1"/>
    </row>
    <row r="12" spans="3:12" x14ac:dyDescent="0.25">
      <c r="C12" s="362" t="s">
        <v>10</v>
      </c>
      <c r="E12" s="275">
        <f>'Summary DEPR w 2025 draft rates'!H283/1000</f>
        <v>0</v>
      </c>
      <c r="G12" s="275">
        <f>'Summary DEPR w 2025 draft rates'!I283/1000</f>
        <v>0</v>
      </c>
      <c r="I12" s="275">
        <f>'Summary DEPR w 2025 draft rates'!J283/1000</f>
        <v>9427.6490399999984</v>
      </c>
      <c r="J12" s="1"/>
      <c r="L12" s="1"/>
    </row>
    <row r="13" spans="3:12" x14ac:dyDescent="0.25">
      <c r="C13" s="94" t="s">
        <v>7</v>
      </c>
      <c r="E13" s="311">
        <f>SUM(E10:E12)</f>
        <v>11823.670720911208</v>
      </c>
      <c r="G13" s="311">
        <f t="shared" ref="G13" si="1">SUM(G10:G12)</f>
        <v>39150.781524197104</v>
      </c>
      <c r="I13" s="311">
        <f t="shared" ref="I13" si="2">SUM(I10:I12)</f>
        <v>128734.55867363066</v>
      </c>
      <c r="J13" s="1"/>
      <c r="L13" s="1"/>
    </row>
    <row r="14" spans="3:12" x14ac:dyDescent="0.25">
      <c r="C14" s="94"/>
      <c r="E14" s="275"/>
      <c r="G14" s="275"/>
      <c r="I14" s="275"/>
      <c r="J14" s="1"/>
      <c r="L14" s="1"/>
    </row>
    <row r="15" spans="3:12" ht="13.8" thickBot="1" x14ac:dyDescent="0.3">
      <c r="C15" s="1" t="s">
        <v>11</v>
      </c>
      <c r="E15" s="29">
        <f>E8+E13</f>
        <v>408942.73042698816</v>
      </c>
      <c r="G15" s="29">
        <f t="shared" ref="G15:I15" si="3">G8+G13</f>
        <v>441852.29523027397</v>
      </c>
      <c r="I15" s="29">
        <f t="shared" si="3"/>
        <v>531436.07237970759</v>
      </c>
      <c r="J15" s="1"/>
      <c r="L15" s="1"/>
    </row>
    <row r="16" spans="3:12" ht="13.8" thickTop="1" x14ac:dyDescent="0.25">
      <c r="E16" s="310">
        <f>E15-'Summary DEPR w 2025 draft rates'!H277/1000</f>
        <v>0</v>
      </c>
      <c r="G16" s="310">
        <f>G15-'Summary DEPR w 2025 draft rates'!I277/1000</f>
        <v>0</v>
      </c>
      <c r="I16" s="310">
        <f>I15-'Summary DEPR w 2025 draft rates'!J277/1000</f>
        <v>0</v>
      </c>
      <c r="J16" s="1"/>
      <c r="L16" s="1"/>
    </row>
  </sheetData>
  <mergeCells count="1">
    <mergeCell ref="C2:I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7B572-F756-4C57-BF73-E3086100F397}">
  <dimension ref="A1:V570"/>
  <sheetViews>
    <sheetView view="pageBreakPreview" zoomScaleNormal="100" zoomScaleSheetLayoutView="100" workbookViewId="0">
      <selection activeCell="A30" sqref="A30"/>
    </sheetView>
  </sheetViews>
  <sheetFormatPr defaultColWidth="9.33203125" defaultRowHeight="13.2" x14ac:dyDescent="0.25"/>
  <cols>
    <col min="1" max="2" width="4.6640625" style="101" customWidth="1"/>
    <col min="3" max="3" width="10.5546875" style="101" customWidth="1"/>
    <col min="4" max="4" width="33.33203125" style="101" customWidth="1"/>
    <col min="5" max="5" width="1.6640625" style="101" customWidth="1"/>
    <col min="6" max="6" width="15.44140625" style="101" customWidth="1"/>
    <col min="7" max="7" width="1.6640625" style="101" customWidth="1"/>
    <col min="8" max="8" width="14.6640625" style="101" customWidth="1"/>
    <col min="9" max="9" width="1.6640625" style="101" customWidth="1"/>
    <col min="10" max="10" width="14.6640625" style="101" customWidth="1"/>
    <col min="11" max="11" width="1.6640625" style="101" customWidth="1"/>
    <col min="12" max="12" width="14.6640625" style="101" customWidth="1"/>
    <col min="13" max="13" width="1.6640625" style="101" customWidth="1"/>
    <col min="14" max="14" width="14.6640625" style="101" customWidth="1"/>
    <col min="15" max="15" width="1.6640625" style="101" customWidth="1"/>
    <col min="16" max="16" width="14.6640625" style="101" customWidth="1"/>
    <col min="17" max="17" width="1.6640625" style="101" customWidth="1"/>
    <col min="18" max="18" width="14.6640625" style="101" customWidth="1"/>
    <col min="19" max="19" width="1.6640625" style="101" customWidth="1"/>
    <col min="20" max="20" width="14.6640625" style="101" customWidth="1"/>
    <col min="21" max="21" width="9.33203125" style="100"/>
    <col min="22" max="22" width="14" style="100" bestFit="1" customWidth="1"/>
    <col min="23" max="16384" width="9.33203125" style="100"/>
  </cols>
  <sheetData>
    <row r="1" spans="1:20" ht="13.8" thickBot="1" x14ac:dyDescent="0.3">
      <c r="A1" s="96" t="s">
        <v>868</v>
      </c>
      <c r="B1" s="97"/>
      <c r="C1" s="97"/>
      <c r="D1" s="97"/>
      <c r="E1" s="97"/>
      <c r="F1" s="97" t="s">
        <v>869</v>
      </c>
      <c r="G1" s="97"/>
      <c r="H1" s="97"/>
      <c r="I1" s="97"/>
      <c r="J1" s="97"/>
      <c r="K1" s="97"/>
      <c r="L1" s="97"/>
      <c r="M1" s="97"/>
      <c r="N1" s="97"/>
      <c r="O1" s="97"/>
      <c r="P1" s="97"/>
      <c r="Q1" s="98"/>
      <c r="R1" s="99">
        <v>10</v>
      </c>
      <c r="S1" s="97"/>
      <c r="T1" s="97" t="s">
        <v>676</v>
      </c>
    </row>
    <row r="2" spans="1:20" x14ac:dyDescent="0.25">
      <c r="A2" s="101" t="s">
        <v>677</v>
      </c>
      <c r="E2" s="102" t="s">
        <v>678</v>
      </c>
      <c r="F2" s="103" t="s">
        <v>870</v>
      </c>
      <c r="J2" s="104"/>
      <c r="K2" s="104"/>
      <c r="M2" s="104"/>
      <c r="N2" s="104"/>
      <c r="O2" s="104"/>
      <c r="P2" s="104"/>
      <c r="Q2" s="105"/>
      <c r="R2" s="104" t="s">
        <v>680</v>
      </c>
      <c r="T2" s="106"/>
    </row>
    <row r="3" spans="1:20" x14ac:dyDescent="0.25">
      <c r="F3" s="101" t="s">
        <v>871</v>
      </c>
      <c r="J3" s="102"/>
      <c r="K3" s="106"/>
      <c r="N3" s="102"/>
      <c r="O3" s="102"/>
      <c r="P3" s="102"/>
      <c r="Q3" s="102"/>
      <c r="R3" s="107" t="s">
        <v>682</v>
      </c>
      <c r="T3" s="102"/>
    </row>
    <row r="4" spans="1:20" x14ac:dyDescent="0.25">
      <c r="A4" s="101" t="s">
        <v>683</v>
      </c>
      <c r="J4" s="102"/>
      <c r="K4" s="106"/>
      <c r="L4" s="102"/>
      <c r="Q4" s="102"/>
      <c r="R4" s="107" t="s">
        <v>684</v>
      </c>
      <c r="T4" s="102"/>
    </row>
    <row r="5" spans="1:20" x14ac:dyDescent="0.25">
      <c r="J5" s="102"/>
      <c r="K5" s="106"/>
      <c r="L5" s="102"/>
      <c r="Q5" s="102" t="s">
        <v>685</v>
      </c>
      <c r="R5" s="107" t="s">
        <v>686</v>
      </c>
      <c r="T5" s="102"/>
    </row>
    <row r="6" spans="1:20" x14ac:dyDescent="0.25">
      <c r="J6" s="102"/>
      <c r="K6" s="106"/>
      <c r="L6" s="102"/>
      <c r="Q6" s="102"/>
      <c r="R6" s="107" t="s">
        <v>872</v>
      </c>
      <c r="T6" s="102"/>
    </row>
    <row r="7" spans="1:20" ht="13.8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873</v>
      </c>
      <c r="I7" s="97"/>
      <c r="J7" s="97"/>
      <c r="K7" s="97"/>
      <c r="L7" s="97"/>
      <c r="M7" s="97"/>
      <c r="N7" s="97"/>
      <c r="O7" s="97"/>
      <c r="P7" s="97"/>
      <c r="Q7" s="98"/>
      <c r="R7" s="97" t="s">
        <v>874</v>
      </c>
      <c r="S7" s="97"/>
      <c r="T7" s="97"/>
    </row>
    <row r="8" spans="1:20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10"/>
      <c r="R8" s="109"/>
      <c r="S8" s="109"/>
      <c r="T8" s="109"/>
    </row>
    <row r="9" spans="1:20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09"/>
      <c r="P9" s="109" t="s">
        <v>698</v>
      </c>
      <c r="Q9" s="110"/>
      <c r="R9" s="109" t="s">
        <v>699</v>
      </c>
      <c r="S9" s="109"/>
      <c r="T9" s="109" t="s">
        <v>875</v>
      </c>
    </row>
    <row r="10" spans="1:20" x14ac:dyDescent="0.25">
      <c r="C10" s="111" t="s">
        <v>700</v>
      </c>
      <c r="D10" s="111" t="s">
        <v>700</v>
      </c>
      <c r="F10" s="111" t="s">
        <v>876</v>
      </c>
      <c r="G10" s="111"/>
      <c r="H10" s="109" t="s">
        <v>353</v>
      </c>
      <c r="I10" s="111"/>
      <c r="J10" s="109"/>
      <c r="K10" s="111"/>
      <c r="L10" s="111"/>
      <c r="M10" s="111"/>
      <c r="Q10" s="102"/>
      <c r="R10" s="111" t="s">
        <v>876</v>
      </c>
      <c r="T10" s="111"/>
    </row>
    <row r="11" spans="1:20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701</v>
      </c>
      <c r="G11" s="111"/>
      <c r="H11" s="111" t="s">
        <v>701</v>
      </c>
      <c r="I11" s="111"/>
      <c r="J11" s="111"/>
      <c r="K11" s="109"/>
      <c r="L11" s="111" t="s">
        <v>877</v>
      </c>
      <c r="M11" s="106"/>
      <c r="N11" s="111" t="s">
        <v>877</v>
      </c>
      <c r="O11" s="111"/>
      <c r="P11" s="111" t="s">
        <v>362</v>
      </c>
      <c r="Q11" s="110"/>
      <c r="R11" s="109" t="s">
        <v>701</v>
      </c>
      <c r="S11" s="109"/>
      <c r="T11" s="111" t="s">
        <v>707</v>
      </c>
    </row>
    <row r="12" spans="1:20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712</v>
      </c>
      <c r="G12" s="112"/>
      <c r="H12" s="112" t="s">
        <v>878</v>
      </c>
      <c r="I12" s="113"/>
      <c r="J12" s="112" t="s">
        <v>879</v>
      </c>
      <c r="K12" s="113"/>
      <c r="L12" s="113" t="s">
        <v>880</v>
      </c>
      <c r="M12" s="114"/>
      <c r="N12" s="114" t="s">
        <v>881</v>
      </c>
      <c r="O12" s="114"/>
      <c r="P12" s="114" t="s">
        <v>715</v>
      </c>
      <c r="Q12" s="115"/>
      <c r="R12" s="114" t="s">
        <v>716</v>
      </c>
      <c r="S12" s="114"/>
      <c r="T12" s="114" t="s">
        <v>717</v>
      </c>
    </row>
    <row r="13" spans="1:20" x14ac:dyDescent="0.25">
      <c r="A13" s="111">
        <v>1</v>
      </c>
      <c r="B13" s="116"/>
      <c r="L13" s="117">
        <v>14</v>
      </c>
      <c r="N13" s="117">
        <v>16</v>
      </c>
      <c r="P13" s="117">
        <v>18</v>
      </c>
      <c r="Q13" s="102"/>
    </row>
    <row r="14" spans="1:20" x14ac:dyDescent="0.25">
      <c r="A14" s="111">
        <f t="shared" ref="A14:A56" si="0">A13+1</f>
        <v>2</v>
      </c>
      <c r="B14" s="116"/>
      <c r="D14" s="101" t="s">
        <v>718</v>
      </c>
      <c r="F14" s="117">
        <v>11</v>
      </c>
      <c r="G14" s="118"/>
      <c r="H14" s="117">
        <v>12</v>
      </c>
      <c r="I14" s="118"/>
      <c r="J14" s="117">
        <v>13</v>
      </c>
      <c r="K14" s="118"/>
      <c r="L14" s="117">
        <v>15</v>
      </c>
      <c r="M14" s="118"/>
      <c r="N14" s="117">
        <v>17</v>
      </c>
      <c r="O14" s="117"/>
      <c r="P14" s="117">
        <v>19</v>
      </c>
      <c r="Q14" s="119"/>
      <c r="R14" s="117">
        <v>21</v>
      </c>
      <c r="S14" s="118"/>
      <c r="T14" s="117">
        <v>22</v>
      </c>
    </row>
    <row r="15" spans="1:20" x14ac:dyDescent="0.25">
      <c r="A15" s="111">
        <f t="shared" si="0"/>
        <v>3</v>
      </c>
      <c r="B15" s="116"/>
      <c r="D15" s="101" t="s">
        <v>719</v>
      </c>
      <c r="P15" s="117">
        <v>20</v>
      </c>
      <c r="Q15" s="102"/>
    </row>
    <row r="16" spans="1:20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1"/>
      <c r="P16" s="121"/>
      <c r="Q16" s="122"/>
      <c r="R16" s="123"/>
      <c r="S16" s="123"/>
      <c r="T16" s="121"/>
    </row>
    <row r="17" spans="1:20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5">
        <v>56110.503210000024</v>
      </c>
      <c r="G17" s="102"/>
      <c r="H17" s="125">
        <v>8112.8879000000006</v>
      </c>
      <c r="I17" s="126"/>
      <c r="J17" s="125">
        <v>-496.25665000000004</v>
      </c>
      <c r="K17" s="127"/>
      <c r="L17" s="125">
        <v>-274.76256000000001</v>
      </c>
      <c r="M17" s="127"/>
      <c r="N17" s="125">
        <v>0</v>
      </c>
      <c r="O17" s="125"/>
      <c r="P17" s="125">
        <v>0</v>
      </c>
      <c r="Q17" s="126"/>
      <c r="R17" s="125">
        <f>SUM(F17,H17,J17,L17,N17,P17)</f>
        <v>63452.37190000002</v>
      </c>
      <c r="S17" s="127"/>
      <c r="T17" s="125">
        <v>59787.983919999999</v>
      </c>
    </row>
    <row r="18" spans="1:20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5">
        <v>35756.475199999986</v>
      </c>
      <c r="G18" s="102"/>
      <c r="H18" s="125">
        <v>9031.1595199999992</v>
      </c>
      <c r="I18" s="126"/>
      <c r="J18" s="125">
        <v>-1358.69417</v>
      </c>
      <c r="K18" s="127"/>
      <c r="L18" s="125">
        <v>522.73086999999998</v>
      </c>
      <c r="M18" s="127"/>
      <c r="N18" s="125">
        <v>42.051130000000001</v>
      </c>
      <c r="O18" s="125"/>
      <c r="P18" s="125">
        <v>0</v>
      </c>
      <c r="Q18" s="126"/>
      <c r="R18" s="125">
        <f>SUM(F18,H18,J18,L18,N18,P18)</f>
        <v>43993.722549999984</v>
      </c>
      <c r="S18" s="127"/>
      <c r="T18" s="125">
        <v>39492.410170000003</v>
      </c>
    </row>
    <row r="19" spans="1:20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5">
        <v>3782.3030599999997</v>
      </c>
      <c r="G19" s="102"/>
      <c r="H19" s="125">
        <v>314.50147999999996</v>
      </c>
      <c r="I19" s="126"/>
      <c r="J19" s="125">
        <v>-367.41965999999996</v>
      </c>
      <c r="K19" s="127"/>
      <c r="L19" s="125">
        <v>-1173.6163999999999</v>
      </c>
      <c r="M19" s="127"/>
      <c r="N19" s="125">
        <v>52.259949999999996</v>
      </c>
      <c r="O19" s="125"/>
      <c r="P19" s="125">
        <v>0</v>
      </c>
      <c r="Q19" s="126"/>
      <c r="R19" s="125">
        <f>SUM(F19,H19,J19,L19,N19,P19)</f>
        <v>2608.0284300000003</v>
      </c>
      <c r="S19" s="127"/>
      <c r="T19" s="125">
        <v>3532.0632500000002</v>
      </c>
    </row>
    <row r="20" spans="1:20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5">
        <v>16665.357380000005</v>
      </c>
      <c r="G20" s="102"/>
      <c r="H20" s="125">
        <v>1534.7216799999999</v>
      </c>
      <c r="I20" s="126"/>
      <c r="J20" s="125">
        <v>-25.90945</v>
      </c>
      <c r="K20" s="127"/>
      <c r="L20" s="125">
        <v>-1.47383</v>
      </c>
      <c r="M20" s="127"/>
      <c r="N20" s="125">
        <v>0</v>
      </c>
      <c r="O20" s="125"/>
      <c r="P20" s="125">
        <v>0</v>
      </c>
      <c r="Q20" s="126"/>
      <c r="R20" s="125">
        <f>SUM(F20,H20,J20,L20,N20,P20)</f>
        <v>18172.695780000005</v>
      </c>
      <c r="S20" s="127"/>
      <c r="T20" s="125">
        <v>17426.446780000002</v>
      </c>
    </row>
    <row r="21" spans="1:20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5">
        <v>10399.881640000005</v>
      </c>
      <c r="G21" s="102"/>
      <c r="H21" s="125">
        <v>861.64334999999994</v>
      </c>
      <c r="I21" s="126"/>
      <c r="J21" s="125">
        <v>-313.49071000000004</v>
      </c>
      <c r="K21" s="127"/>
      <c r="L21" s="125">
        <v>-26.673479999999998</v>
      </c>
      <c r="M21" s="127"/>
      <c r="N21" s="125">
        <v>0</v>
      </c>
      <c r="O21" s="125"/>
      <c r="P21" s="125">
        <v>0</v>
      </c>
      <c r="Q21" s="126"/>
      <c r="R21" s="125">
        <f>SUM(F21,H21,J21,L21,N21,P21)</f>
        <v>10921.360800000006</v>
      </c>
      <c r="S21" s="127"/>
      <c r="T21" s="125">
        <v>10579.58929</v>
      </c>
    </row>
    <row r="22" spans="1:20" x14ac:dyDescent="0.25">
      <c r="A22" s="111">
        <f t="shared" si="0"/>
        <v>10</v>
      </c>
      <c r="B22" s="116"/>
      <c r="C22" s="111"/>
      <c r="D22" s="101" t="s">
        <v>725</v>
      </c>
      <c r="F22" s="129">
        <f>SUM(F17:F21)</f>
        <v>122714.52049000002</v>
      </c>
      <c r="H22" s="129">
        <f>SUM(H17:H21)</f>
        <v>19854.913929999995</v>
      </c>
      <c r="I22" s="122"/>
      <c r="J22" s="129">
        <f>SUM(J17:J21)</f>
        <v>-2561.7706400000002</v>
      </c>
      <c r="K22" s="122"/>
      <c r="L22" s="129">
        <f>SUM(L17:L21)</f>
        <v>-953.79539999999997</v>
      </c>
      <c r="M22" s="122"/>
      <c r="N22" s="129">
        <f>SUM(N17:N21)</f>
        <v>94.311080000000004</v>
      </c>
      <c r="O22" s="187"/>
      <c r="P22" s="129">
        <f>SUM(P17:P21)</f>
        <v>0</v>
      </c>
      <c r="Q22" s="122"/>
      <c r="R22" s="129">
        <f>SUM(R17:R21)</f>
        <v>139148.17946000001</v>
      </c>
      <c r="S22" s="122"/>
      <c r="T22" s="129">
        <f>SUM(T17:T21)</f>
        <v>130818.49341000001</v>
      </c>
    </row>
    <row r="23" spans="1:20" x14ac:dyDescent="0.25">
      <c r="A23" s="111">
        <f t="shared" si="0"/>
        <v>11</v>
      </c>
      <c r="B23" s="116"/>
      <c r="C23" s="111"/>
      <c r="H23" s="130"/>
      <c r="I23" s="130"/>
      <c r="J23" s="130"/>
      <c r="K23" s="131"/>
      <c r="L23" s="130"/>
      <c r="M23" s="131"/>
      <c r="N23" s="130"/>
      <c r="O23" s="130"/>
      <c r="P23" s="130"/>
      <c r="Q23" s="131"/>
      <c r="R23" s="130"/>
      <c r="S23" s="131"/>
      <c r="T23" s="130"/>
    </row>
    <row r="24" spans="1:20" x14ac:dyDescent="0.25">
      <c r="A24" s="111">
        <f t="shared" si="0"/>
        <v>12</v>
      </c>
      <c r="B24" s="116"/>
      <c r="C24" s="111"/>
      <c r="D24" s="101" t="s">
        <v>664</v>
      </c>
      <c r="H24" s="132"/>
      <c r="I24" s="132"/>
      <c r="J24" s="132"/>
      <c r="K24" s="131"/>
      <c r="L24" s="132"/>
      <c r="M24" s="131"/>
      <c r="N24" s="132"/>
      <c r="O24" s="132"/>
      <c r="P24" s="132"/>
      <c r="Q24" s="131"/>
      <c r="R24" s="132"/>
      <c r="S24" s="131"/>
      <c r="T24" s="132"/>
    </row>
    <row r="25" spans="1:20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5">
        <v>0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5"/>
      <c r="P25" s="125">
        <v>0</v>
      </c>
      <c r="Q25" s="126"/>
      <c r="R25" s="125">
        <f>SUM(F25,H25,J25,L25,N25,P25)</f>
        <v>0</v>
      </c>
      <c r="S25" s="127"/>
      <c r="T25" s="125">
        <v>0</v>
      </c>
    </row>
    <row r="26" spans="1:20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5">
        <v>0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5"/>
      <c r="P26" s="125">
        <v>0</v>
      </c>
      <c r="Q26" s="126"/>
      <c r="R26" s="125">
        <f>SUM(F26,H26,J26,L26,N26,P26)</f>
        <v>0</v>
      </c>
      <c r="S26" s="127"/>
      <c r="T26" s="125">
        <v>0</v>
      </c>
    </row>
    <row r="27" spans="1:20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5">
        <v>0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5"/>
      <c r="P27" s="125">
        <v>0</v>
      </c>
      <c r="Q27" s="126"/>
      <c r="R27" s="125">
        <f>SUM(F27,H27,J27,L27,N27,P27)</f>
        <v>0</v>
      </c>
      <c r="S27" s="127"/>
      <c r="T27" s="125">
        <v>0</v>
      </c>
    </row>
    <row r="28" spans="1:20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5">
        <v>0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5"/>
      <c r="P28" s="125">
        <v>0</v>
      </c>
      <c r="Q28" s="126"/>
      <c r="R28" s="125">
        <f>SUM(F28,H28,J28,L28,N28,P28)</f>
        <v>0</v>
      </c>
      <c r="S28" s="127"/>
      <c r="T28" s="125">
        <v>0</v>
      </c>
    </row>
    <row r="29" spans="1:20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5">
        <v>0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5"/>
      <c r="P29" s="125">
        <v>0</v>
      </c>
      <c r="Q29" s="126"/>
      <c r="R29" s="125">
        <f>SUM(F29,H29,J29,L29,N29,P29)</f>
        <v>0</v>
      </c>
      <c r="S29" s="127"/>
      <c r="T29" s="125">
        <v>0</v>
      </c>
    </row>
    <row r="30" spans="1:20" x14ac:dyDescent="0.25">
      <c r="A30" s="111">
        <f t="shared" si="0"/>
        <v>18</v>
      </c>
      <c r="B30" s="116"/>
      <c r="C30" s="111"/>
      <c r="D30" s="101" t="s">
        <v>726</v>
      </c>
      <c r="F30" s="129">
        <f>SUM(F25:F29)</f>
        <v>0</v>
      </c>
      <c r="H30" s="129">
        <f>SUM(H25:H29)</f>
        <v>0</v>
      </c>
      <c r="I30" s="122"/>
      <c r="J30" s="129">
        <f>SUM(J25:J29)</f>
        <v>0</v>
      </c>
      <c r="K30" s="122"/>
      <c r="L30" s="129">
        <f>SUM(L25:L29)</f>
        <v>0</v>
      </c>
      <c r="M30" s="122"/>
      <c r="N30" s="129">
        <f>SUM(N25:N29)</f>
        <v>0</v>
      </c>
      <c r="O30" s="187"/>
      <c r="P30" s="129">
        <f>SUM(P25:P29)</f>
        <v>0</v>
      </c>
      <c r="Q30" s="122"/>
      <c r="R30" s="129">
        <f>SUM(R25:R29)</f>
        <v>0</v>
      </c>
      <c r="S30" s="122"/>
      <c r="T30" s="129">
        <f>SUM(T25:T29)</f>
        <v>0</v>
      </c>
    </row>
    <row r="31" spans="1:20" x14ac:dyDescent="0.25">
      <c r="A31" s="111">
        <f t="shared" si="0"/>
        <v>19</v>
      </c>
      <c r="B31" s="116"/>
      <c r="Q31" s="102"/>
    </row>
    <row r="32" spans="1:20" x14ac:dyDescent="0.25">
      <c r="A32" s="111">
        <f t="shared" si="0"/>
        <v>20</v>
      </c>
      <c r="B32" s="116"/>
      <c r="C32" s="111"/>
      <c r="D32" s="133" t="s">
        <v>665</v>
      </c>
      <c r="E32" s="133"/>
      <c r="F32" s="136"/>
      <c r="G32" s="133"/>
      <c r="H32" s="130"/>
      <c r="I32" s="130"/>
      <c r="J32" s="130"/>
      <c r="K32" s="131"/>
      <c r="L32" s="130"/>
      <c r="M32" s="131"/>
      <c r="N32" s="130"/>
      <c r="O32" s="130"/>
      <c r="P32" s="130"/>
      <c r="Q32" s="131"/>
      <c r="R32" s="130"/>
      <c r="S32" s="131"/>
      <c r="T32" s="130"/>
    </row>
    <row r="33" spans="1:20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5">
        <v>0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5"/>
      <c r="P33" s="125">
        <v>0</v>
      </c>
      <c r="Q33" s="126"/>
      <c r="R33" s="125">
        <f>SUM(F33,H33,J33,L33,N33,P33)</f>
        <v>0</v>
      </c>
      <c r="S33" s="127"/>
      <c r="T33" s="125">
        <v>0</v>
      </c>
    </row>
    <row r="34" spans="1:20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5">
        <v>0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5"/>
      <c r="P34" s="125">
        <v>0</v>
      </c>
      <c r="Q34" s="126"/>
      <c r="R34" s="125">
        <f>SUM(F34,H34,J34,L34,N34,P34)</f>
        <v>0</v>
      </c>
      <c r="S34" s="127"/>
      <c r="T34" s="125">
        <v>0</v>
      </c>
    </row>
    <row r="35" spans="1:20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5">
        <v>0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5"/>
      <c r="P35" s="125">
        <v>0</v>
      </c>
      <c r="Q35" s="126"/>
      <c r="R35" s="125">
        <f>SUM(F35,H35,J35,L35,N35,P35)</f>
        <v>0</v>
      </c>
      <c r="S35" s="127"/>
      <c r="T35" s="125">
        <v>0</v>
      </c>
    </row>
    <row r="36" spans="1:20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5">
        <v>0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5"/>
      <c r="P36" s="125">
        <v>0</v>
      </c>
      <c r="Q36" s="126"/>
      <c r="R36" s="125">
        <f>SUM(F36,H36,J36,L36,N36,P36)</f>
        <v>0</v>
      </c>
      <c r="S36" s="127"/>
      <c r="T36" s="125">
        <v>0</v>
      </c>
    </row>
    <row r="37" spans="1:20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5">
        <v>0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5"/>
      <c r="P37" s="125">
        <v>0</v>
      </c>
      <c r="Q37" s="126"/>
      <c r="R37" s="125">
        <f>SUM(F37,H37,J37,L37,N37,P37)</f>
        <v>0</v>
      </c>
      <c r="S37" s="127"/>
      <c r="T37" s="125">
        <v>0</v>
      </c>
    </row>
    <row r="38" spans="1:20" x14ac:dyDescent="0.25">
      <c r="A38" s="111">
        <f t="shared" si="0"/>
        <v>26</v>
      </c>
      <c r="B38" s="116"/>
      <c r="C38" s="111"/>
      <c r="D38" s="134" t="s">
        <v>727</v>
      </c>
      <c r="E38" s="134"/>
      <c r="F38" s="129">
        <f>SUM(F33:F37)</f>
        <v>0</v>
      </c>
      <c r="H38" s="129">
        <f>SUM(H33:H37)</f>
        <v>0</v>
      </c>
      <c r="I38" s="122"/>
      <c r="J38" s="129">
        <f>SUM(J33:J37)</f>
        <v>0</v>
      </c>
      <c r="K38" s="122"/>
      <c r="L38" s="129">
        <f>SUM(L33:L37)</f>
        <v>0</v>
      </c>
      <c r="M38" s="122"/>
      <c r="N38" s="129">
        <f>SUM(N33:N37)</f>
        <v>0</v>
      </c>
      <c r="O38" s="187"/>
      <c r="P38" s="129">
        <f>SUM(P33:P37)</f>
        <v>0</v>
      </c>
      <c r="Q38" s="122"/>
      <c r="R38" s="129">
        <f>SUM(R33:R37)</f>
        <v>0</v>
      </c>
      <c r="S38" s="122"/>
      <c r="T38" s="129">
        <f>SUM(T33:T37)</f>
        <v>0</v>
      </c>
    </row>
    <row r="39" spans="1:20" x14ac:dyDescent="0.25">
      <c r="A39" s="111">
        <f t="shared" si="0"/>
        <v>27</v>
      </c>
      <c r="B39" s="116"/>
      <c r="C39" s="111"/>
      <c r="D39" s="134"/>
      <c r="E39" s="134"/>
      <c r="F39" s="136"/>
      <c r="G39" s="134"/>
      <c r="H39" s="131"/>
      <c r="I39" s="131"/>
      <c r="J39" s="131"/>
      <c r="K39" s="131"/>
      <c r="L39" s="131"/>
      <c r="M39" s="131"/>
      <c r="N39" s="131"/>
      <c r="O39" s="131"/>
      <c r="P39" s="131"/>
      <c r="Q39" s="130"/>
      <c r="R39" s="131"/>
      <c r="S39" s="130"/>
      <c r="T39" s="131"/>
    </row>
    <row r="40" spans="1:20" x14ac:dyDescent="0.25">
      <c r="A40" s="111">
        <f t="shared" si="0"/>
        <v>28</v>
      </c>
      <c r="B40" s="116"/>
      <c r="C40" s="111"/>
      <c r="D40" s="134" t="s">
        <v>666</v>
      </c>
      <c r="E40" s="134"/>
      <c r="F40" s="136"/>
      <c r="G40" s="134"/>
      <c r="H40" s="131"/>
      <c r="I40" s="131"/>
      <c r="J40" s="131"/>
      <c r="K40" s="131"/>
      <c r="L40" s="131"/>
      <c r="M40" s="131"/>
      <c r="N40" s="131"/>
      <c r="O40" s="131"/>
      <c r="P40" s="131"/>
      <c r="Q40" s="130"/>
      <c r="R40" s="131"/>
      <c r="S40" s="130"/>
      <c r="T40" s="131"/>
    </row>
    <row r="41" spans="1:20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5">
        <v>0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5"/>
      <c r="P41" s="125">
        <v>0</v>
      </c>
      <c r="Q41" s="126"/>
      <c r="R41" s="125">
        <f>SUM(F41,H41,J41,L41,N41,P41)</f>
        <v>0</v>
      </c>
      <c r="S41" s="127"/>
      <c r="T41" s="125">
        <v>0</v>
      </c>
    </row>
    <row r="42" spans="1:20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5">
        <v>0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5"/>
      <c r="P42" s="125">
        <v>0</v>
      </c>
      <c r="Q42" s="126"/>
      <c r="R42" s="125">
        <f>SUM(F42,H42,J42,L42,N42,P42)</f>
        <v>0</v>
      </c>
      <c r="S42" s="127"/>
      <c r="T42" s="125">
        <v>0</v>
      </c>
    </row>
    <row r="43" spans="1:20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5">
        <v>0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5"/>
      <c r="P43" s="125">
        <v>0</v>
      </c>
      <c r="Q43" s="126"/>
      <c r="R43" s="125">
        <f>SUM(F43,H43,J43,L43,N43,P43)</f>
        <v>0</v>
      </c>
      <c r="S43" s="127"/>
      <c r="T43" s="125">
        <v>0</v>
      </c>
    </row>
    <row r="44" spans="1:20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5">
        <v>0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5"/>
      <c r="P44" s="125">
        <v>0</v>
      </c>
      <c r="Q44" s="126"/>
      <c r="R44" s="125">
        <f>SUM(F44,H44,J44,L44,N44,P44)</f>
        <v>0</v>
      </c>
      <c r="S44" s="127"/>
      <c r="T44" s="125">
        <v>0</v>
      </c>
    </row>
    <row r="45" spans="1:20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5">
        <v>0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5"/>
      <c r="P45" s="125">
        <v>0</v>
      </c>
      <c r="Q45" s="126"/>
      <c r="R45" s="125">
        <f>SUM(F45,H45,J45,L45,N45,P45)</f>
        <v>0</v>
      </c>
      <c r="S45" s="127"/>
      <c r="T45" s="125">
        <v>0</v>
      </c>
    </row>
    <row r="46" spans="1:20" x14ac:dyDescent="0.25">
      <c r="A46" s="111">
        <f t="shared" si="0"/>
        <v>34</v>
      </c>
      <c r="B46" s="116"/>
      <c r="C46" s="111"/>
      <c r="D46" s="134" t="s">
        <v>728</v>
      </c>
      <c r="E46" s="134"/>
      <c r="F46" s="129">
        <f>SUM(F41:F45)</f>
        <v>0</v>
      </c>
      <c r="H46" s="129">
        <f>SUM(H41:H45)</f>
        <v>0</v>
      </c>
      <c r="I46" s="122"/>
      <c r="J46" s="129">
        <f>SUM(J41:J45)</f>
        <v>0</v>
      </c>
      <c r="K46" s="122"/>
      <c r="L46" s="129">
        <f>SUM(L41:L45)</f>
        <v>0</v>
      </c>
      <c r="M46" s="122"/>
      <c r="N46" s="129">
        <f>SUM(N41:N45)</f>
        <v>0</v>
      </c>
      <c r="O46" s="187"/>
      <c r="P46" s="129">
        <f>SUM(P41:P45)</f>
        <v>0</v>
      </c>
      <c r="Q46" s="122"/>
      <c r="R46" s="129">
        <f>SUM(R41:R45)</f>
        <v>0</v>
      </c>
      <c r="S46" s="122"/>
      <c r="T46" s="129">
        <f>SUM(T41:T45)</f>
        <v>0</v>
      </c>
    </row>
    <row r="47" spans="1:20" x14ac:dyDescent="0.25">
      <c r="A47" s="111">
        <f t="shared" si="0"/>
        <v>35</v>
      </c>
      <c r="B47" s="116"/>
      <c r="Q47" s="102"/>
    </row>
    <row r="48" spans="1:20" x14ac:dyDescent="0.25">
      <c r="A48" s="111">
        <f t="shared" si="0"/>
        <v>36</v>
      </c>
      <c r="B48" s="116"/>
      <c r="C48" s="124"/>
      <c r="D48" s="134" t="s">
        <v>43</v>
      </c>
      <c r="E48" s="134"/>
      <c r="F48" s="136"/>
      <c r="G48" s="134"/>
      <c r="H48" s="131"/>
      <c r="I48" s="131"/>
      <c r="J48" s="131"/>
      <c r="K48" s="131"/>
      <c r="L48" s="131"/>
      <c r="M48" s="131"/>
      <c r="N48" s="131"/>
      <c r="O48" s="131"/>
      <c r="P48" s="131"/>
      <c r="Q48" s="130"/>
      <c r="R48" s="131"/>
      <c r="S48" s="130"/>
      <c r="T48" s="131"/>
    </row>
    <row r="49" spans="1:20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5">
        <v>25365.513410000003</v>
      </c>
      <c r="G49" s="102"/>
      <c r="H49" s="125">
        <v>1055.8126000000002</v>
      </c>
      <c r="I49" s="126"/>
      <c r="J49" s="125">
        <v>-139.47883999999999</v>
      </c>
      <c r="K49" s="127"/>
      <c r="L49" s="125">
        <v>-24.515939999999997</v>
      </c>
      <c r="M49" s="127"/>
      <c r="N49" s="125">
        <v>0</v>
      </c>
      <c r="O49" s="125"/>
      <c r="P49" s="125">
        <v>0</v>
      </c>
      <c r="Q49" s="126"/>
      <c r="R49" s="125">
        <f>SUM(F49,H49,J49,L49,N49,P49)</f>
        <v>26257.331230000003</v>
      </c>
      <c r="S49" s="127"/>
      <c r="T49" s="125">
        <v>25849.458030000002</v>
      </c>
    </row>
    <row r="50" spans="1:20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5">
        <v>106976.16175000004</v>
      </c>
      <c r="G50" s="102"/>
      <c r="H50" s="125">
        <v>9971.0200399999994</v>
      </c>
      <c r="I50" s="126"/>
      <c r="J50" s="125">
        <v>-4150.4370699999999</v>
      </c>
      <c r="K50" s="127"/>
      <c r="L50" s="125">
        <v>-4227.9534100000001</v>
      </c>
      <c r="M50" s="127"/>
      <c r="N50" s="125">
        <v>135.55889000000002</v>
      </c>
      <c r="O50" s="125"/>
      <c r="P50" s="125">
        <v>0</v>
      </c>
      <c r="Q50" s="126"/>
      <c r="R50" s="125">
        <f>SUM(F50,H50,J50,L50,N50,P50)</f>
        <v>108704.35020000004</v>
      </c>
      <c r="S50" s="127"/>
      <c r="T50" s="125">
        <v>108173.58794</v>
      </c>
    </row>
    <row r="51" spans="1:20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5">
        <v>49299.832370000004</v>
      </c>
      <c r="G51" s="102"/>
      <c r="H51" s="125">
        <v>3566.1290299999996</v>
      </c>
      <c r="I51" s="126"/>
      <c r="J51" s="125">
        <v>-445.40151000000003</v>
      </c>
      <c r="K51" s="127"/>
      <c r="L51" s="125">
        <v>-1243.83276</v>
      </c>
      <c r="M51" s="127"/>
      <c r="N51" s="125">
        <v>48.185089999999995</v>
      </c>
      <c r="O51" s="125"/>
      <c r="P51" s="125">
        <v>0</v>
      </c>
      <c r="Q51" s="126"/>
      <c r="R51" s="125">
        <f>SUM(F51,H51,J51,L51,N51,P51)</f>
        <v>51224.912219999998</v>
      </c>
      <c r="S51" s="127"/>
      <c r="T51" s="125">
        <v>50048.530049999994</v>
      </c>
    </row>
    <row r="52" spans="1:20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5">
        <v>31819.515579999996</v>
      </c>
      <c r="G52" s="102"/>
      <c r="H52" s="125">
        <v>1519.5031000000001</v>
      </c>
      <c r="I52" s="126"/>
      <c r="J52" s="125">
        <v>-597.47387000000003</v>
      </c>
      <c r="K52" s="127"/>
      <c r="L52" s="125">
        <v>-24.230130000000003</v>
      </c>
      <c r="M52" s="127"/>
      <c r="N52" s="125">
        <v>0</v>
      </c>
      <c r="O52" s="125"/>
      <c r="P52" s="125">
        <v>0</v>
      </c>
      <c r="Q52" s="126"/>
      <c r="R52" s="125">
        <f>SUM(F52,H52,J52,L52,N52,P52)</f>
        <v>32717.314679999992</v>
      </c>
      <c r="S52" s="127"/>
      <c r="T52" s="125">
        <v>32498.576350000003</v>
      </c>
    </row>
    <row r="53" spans="1:20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5">
        <v>4188.5116300000027</v>
      </c>
      <c r="G53" s="102"/>
      <c r="H53" s="125">
        <v>105.58463999999999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5"/>
      <c r="P53" s="125">
        <v>0</v>
      </c>
      <c r="Q53" s="126"/>
      <c r="R53" s="125">
        <f>SUM(F53,H53,J53,L53,N53,P53)</f>
        <v>4294.0962700000027</v>
      </c>
      <c r="S53" s="127"/>
      <c r="T53" s="125">
        <v>4241.3039500000004</v>
      </c>
    </row>
    <row r="54" spans="1:20" x14ac:dyDescent="0.25">
      <c r="A54" s="111">
        <f t="shared" si="0"/>
        <v>42</v>
      </c>
      <c r="B54" s="135"/>
      <c r="D54" s="134" t="s">
        <v>729</v>
      </c>
      <c r="E54" s="134"/>
      <c r="F54" s="129">
        <f>SUM(F49:F53)</f>
        <v>217649.53474000006</v>
      </c>
      <c r="H54" s="129">
        <f>SUM(H49:H53)</f>
        <v>16218.04941</v>
      </c>
      <c r="I54" s="122"/>
      <c r="J54" s="129">
        <f>SUM(J49:J53)</f>
        <v>-5332.7912899999992</v>
      </c>
      <c r="K54" s="122"/>
      <c r="L54" s="129">
        <f>SUM(L49:L53)</f>
        <v>-5520.5322400000005</v>
      </c>
      <c r="M54" s="122"/>
      <c r="N54" s="129">
        <f>SUM(N49:N53)</f>
        <v>183.74398000000002</v>
      </c>
      <c r="O54" s="187"/>
      <c r="P54" s="129">
        <f>SUM(P49:P53)</f>
        <v>0</v>
      </c>
      <c r="Q54" s="122"/>
      <c r="R54" s="129">
        <f>SUM(R49:R53)</f>
        <v>223198.00460000004</v>
      </c>
      <c r="S54" s="122"/>
      <c r="T54" s="129">
        <f>SUM(T49:T53)</f>
        <v>220811.45632000003</v>
      </c>
    </row>
    <row r="55" spans="1:20" x14ac:dyDescent="0.25">
      <c r="A55" s="111">
        <f t="shared" si="0"/>
        <v>43</v>
      </c>
      <c r="B55" s="135"/>
      <c r="Q55" s="102"/>
    </row>
    <row r="56" spans="1:20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8"/>
      <c r="R56" s="97"/>
      <c r="S56" s="97"/>
      <c r="T56" s="97"/>
    </row>
    <row r="57" spans="1:20" x14ac:dyDescent="0.25">
      <c r="A57" s="106" t="s">
        <v>882</v>
      </c>
      <c r="Q57" s="102"/>
      <c r="R57" s="101" t="s">
        <v>732</v>
      </c>
    </row>
    <row r="58" spans="1:20" ht="13.8" thickBot="1" x14ac:dyDescent="0.3">
      <c r="A58" s="97" t="str">
        <f>$A$1</f>
        <v>SCHEDULE B-09</v>
      </c>
      <c r="B58" s="97"/>
      <c r="C58" s="97"/>
      <c r="D58" s="97"/>
      <c r="E58" s="97"/>
      <c r="F58" s="97" t="str">
        <f>$F$1</f>
        <v>DEPRECIATION RESERVE BALANCES BY ACCOUNT AND SUB-ACCOUNT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7"/>
      <c r="T58" s="198" t="str">
        <f>"Page "&amp;TRIM(MID(T1,5,3))+1&amp;" of 30"</f>
        <v>Page 22 of 30</v>
      </c>
    </row>
    <row r="59" spans="1:20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reserve balances for each account or sub-account to which</v>
      </c>
      <c r="J59" s="104"/>
      <c r="K59" s="104"/>
      <c r="M59" s="104"/>
      <c r="N59" s="104"/>
      <c r="O59" s="104"/>
      <c r="P59" s="104"/>
      <c r="Q59" s="105"/>
      <c r="R59" s="101" t="str">
        <f>$R$2</f>
        <v>Type of data shown:</v>
      </c>
      <c r="T59" s="106"/>
    </row>
    <row r="60" spans="1:20" x14ac:dyDescent="0.25">
      <c r="B60" s="138"/>
      <c r="F60" s="101" t="str">
        <f>IF($F$3="","",$F$3)</f>
        <v>an individual depreciation rate is applied. (Include Amortization/Recovery amounts).</v>
      </c>
      <c r="J60" s="102"/>
      <c r="K60" s="106"/>
      <c r="N60" s="102"/>
      <c r="O60" s="102"/>
      <c r="P60" s="102"/>
      <c r="Q60" s="102" t="str">
        <f>IF($Q$3=0,"",$Q$3)</f>
        <v/>
      </c>
      <c r="R60" s="106" t="str">
        <f>$R$3</f>
        <v>Projected Test Year Ended 12/31/2025</v>
      </c>
      <c r="T60" s="102"/>
    </row>
    <row r="61" spans="1:20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Q61" s="102" t="str">
        <f>IF($Q$4=0,"",$Q$4)</f>
        <v/>
      </c>
      <c r="R61" s="106" t="str">
        <f>$R$4</f>
        <v>Projected Prior Year Ended 12/31/2024</v>
      </c>
      <c r="T61" s="102"/>
    </row>
    <row r="62" spans="1:20" x14ac:dyDescent="0.25">
      <c r="B62" s="138"/>
      <c r="F62" s="101" t="str">
        <f>IF(+$F$5="","",$F$5)</f>
        <v/>
      </c>
      <c r="J62" s="102"/>
      <c r="K62" s="106"/>
      <c r="L62" s="102"/>
      <c r="Q62" s="102" t="str">
        <f>IF($Q$5=0,"",$Q$5)</f>
        <v>XX</v>
      </c>
      <c r="R62" s="106" t="str">
        <f>$R$5</f>
        <v>Historical Prior Year Ended 12/31/2023</v>
      </c>
      <c r="T62" s="102"/>
    </row>
    <row r="63" spans="1:20" x14ac:dyDescent="0.25">
      <c r="B63" s="138"/>
      <c r="J63" s="102"/>
      <c r="K63" s="106"/>
      <c r="L63" s="102"/>
      <c r="Q63" s="102"/>
      <c r="R63" s="106" t="str">
        <f>$R$6</f>
        <v xml:space="preserve">Witness: C. Aldazabal / J. Chronister / </v>
      </c>
      <c r="T63" s="102"/>
    </row>
    <row r="64" spans="1:20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(Dollars in 000's)</v>
      </c>
      <c r="I64" s="97"/>
      <c r="J64" s="97"/>
      <c r="K64" s="97"/>
      <c r="L64" s="97"/>
      <c r="M64" s="97"/>
      <c r="N64" s="97"/>
      <c r="O64" s="97"/>
      <c r="P64" s="97"/>
      <c r="Q64" s="98"/>
      <c r="R64" s="97" t="str">
        <f>$R$7</f>
        <v xml:space="preserve">               R. Latta / K. Stryker / C. Whitworth</v>
      </c>
      <c r="S64" s="97"/>
      <c r="T64" s="97"/>
    </row>
    <row r="65" spans="1:20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10"/>
      <c r="R65" s="109"/>
      <c r="S65" s="109"/>
      <c r="T65" s="109"/>
    </row>
    <row r="66" spans="1:20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09"/>
      <c r="P66" s="109" t="s">
        <v>698</v>
      </c>
      <c r="Q66" s="110"/>
      <c r="R66" s="109" t="s">
        <v>699</v>
      </c>
      <c r="S66" s="109"/>
      <c r="T66" s="109" t="s">
        <v>875</v>
      </c>
    </row>
    <row r="67" spans="1:20" x14ac:dyDescent="0.25">
      <c r="C67" s="111" t="s">
        <v>700</v>
      </c>
      <c r="D67" s="111" t="s">
        <v>700</v>
      </c>
      <c r="F67" s="111" t="s">
        <v>876</v>
      </c>
      <c r="G67" s="111"/>
      <c r="H67" s="109" t="s">
        <v>353</v>
      </c>
      <c r="I67" s="111"/>
      <c r="J67" s="109"/>
      <c r="K67" s="111"/>
      <c r="L67" s="111"/>
      <c r="M67" s="111"/>
      <c r="Q67" s="102"/>
      <c r="R67" s="111" t="s">
        <v>876</v>
      </c>
      <c r="T67" s="111"/>
    </row>
    <row r="68" spans="1:20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701</v>
      </c>
      <c r="G68" s="111"/>
      <c r="H68" s="111" t="s">
        <v>701</v>
      </c>
      <c r="I68" s="111"/>
      <c r="J68" s="111"/>
      <c r="K68" s="109"/>
      <c r="L68" s="111" t="s">
        <v>877</v>
      </c>
      <c r="M68" s="106"/>
      <c r="N68" s="111" t="s">
        <v>877</v>
      </c>
      <c r="O68" s="111"/>
      <c r="P68" s="111" t="s">
        <v>362</v>
      </c>
      <c r="Q68" s="110"/>
      <c r="R68" s="109" t="s">
        <v>701</v>
      </c>
      <c r="S68" s="109"/>
      <c r="T68" s="111" t="s">
        <v>707</v>
      </c>
    </row>
    <row r="69" spans="1:20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712</v>
      </c>
      <c r="G69" s="112"/>
      <c r="H69" s="112" t="s">
        <v>878</v>
      </c>
      <c r="I69" s="113"/>
      <c r="J69" s="112" t="s">
        <v>879</v>
      </c>
      <c r="K69" s="113"/>
      <c r="L69" s="113" t="s">
        <v>880</v>
      </c>
      <c r="M69" s="114"/>
      <c r="N69" s="114" t="s">
        <v>881</v>
      </c>
      <c r="O69" s="114"/>
      <c r="P69" s="114" t="s">
        <v>715</v>
      </c>
      <c r="Q69" s="115"/>
      <c r="R69" s="114" t="s">
        <v>716</v>
      </c>
      <c r="S69" s="114"/>
      <c r="T69" s="114" t="s">
        <v>717</v>
      </c>
    </row>
    <row r="70" spans="1:20" x14ac:dyDescent="0.25">
      <c r="A70" s="111">
        <v>1</v>
      </c>
      <c r="B70" s="111"/>
      <c r="Q70" s="102"/>
    </row>
    <row r="71" spans="1:20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Q71" s="102"/>
    </row>
    <row r="72" spans="1:20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5">
        <v>18070.49973</v>
      </c>
      <c r="G72" s="102"/>
      <c r="H72" s="125">
        <v>671.93727000000001</v>
      </c>
      <c r="I72" s="126"/>
      <c r="J72" s="125">
        <v>-39.232620000000004</v>
      </c>
      <c r="K72" s="127"/>
      <c r="L72" s="125">
        <v>-2.1257600000000001</v>
      </c>
      <c r="M72" s="127"/>
      <c r="N72" s="125">
        <v>0</v>
      </c>
      <c r="O72" s="125"/>
      <c r="P72" s="125">
        <v>0</v>
      </c>
      <c r="Q72" s="126"/>
      <c r="R72" s="125">
        <f>SUM(F72,H72,J72,L72,N72,P72)</f>
        <v>18701.07862</v>
      </c>
      <c r="S72" s="127"/>
      <c r="T72" s="125">
        <v>18392.793429999998</v>
      </c>
    </row>
    <row r="73" spans="1:20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5">
        <v>74270.086500000019</v>
      </c>
      <c r="G73" s="102"/>
      <c r="H73" s="125">
        <v>6035.2147999999997</v>
      </c>
      <c r="I73" s="126"/>
      <c r="J73" s="125">
        <v>-3866.8645899999997</v>
      </c>
      <c r="K73" s="127"/>
      <c r="L73" s="125">
        <v>-1531.4232299999999</v>
      </c>
      <c r="M73" s="127"/>
      <c r="N73" s="125">
        <v>81.091580000000008</v>
      </c>
      <c r="O73" s="125"/>
      <c r="P73" s="125">
        <v>0</v>
      </c>
      <c r="Q73" s="126"/>
      <c r="R73" s="125">
        <f>SUM(F73,H73,J73,L73,N73,P73)</f>
        <v>74988.105060000016</v>
      </c>
      <c r="S73" s="127"/>
      <c r="T73" s="125">
        <v>74989.406199999998</v>
      </c>
    </row>
    <row r="74" spans="1:20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5">
        <v>16752.317429999999</v>
      </c>
      <c r="G74" s="102"/>
      <c r="H74" s="125">
        <v>623.99068</v>
      </c>
      <c r="I74" s="126"/>
      <c r="J74" s="125">
        <v>-38.211150000000004</v>
      </c>
      <c r="K74" s="127"/>
      <c r="L74" s="125">
        <v>0</v>
      </c>
      <c r="M74" s="127"/>
      <c r="N74" s="125">
        <v>0</v>
      </c>
      <c r="O74" s="125"/>
      <c r="P74" s="125">
        <v>0</v>
      </c>
      <c r="Q74" s="126"/>
      <c r="R74" s="125">
        <f>SUM(F74,H74,J74,L74,N74,P74)</f>
        <v>17338.096959999999</v>
      </c>
      <c r="S74" s="127"/>
      <c r="T74" s="125">
        <v>17049.66387</v>
      </c>
    </row>
    <row r="75" spans="1:20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5">
        <v>1258.5452399999995</v>
      </c>
      <c r="G75" s="102"/>
      <c r="H75" s="125">
        <v>10.169040000000001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5"/>
      <c r="P75" s="125">
        <v>0</v>
      </c>
      <c r="Q75" s="126"/>
      <c r="R75" s="125">
        <f>SUM(F75,H75,J75,L75,N75,P75)</f>
        <v>1268.7142799999995</v>
      </c>
      <c r="S75" s="127"/>
      <c r="T75" s="125">
        <v>1263.62976</v>
      </c>
    </row>
    <row r="76" spans="1:20" x14ac:dyDescent="0.25">
      <c r="A76" s="111">
        <f t="shared" si="1"/>
        <v>7</v>
      </c>
      <c r="B76" s="111"/>
      <c r="C76" s="111"/>
      <c r="D76" s="140" t="s">
        <v>734</v>
      </c>
      <c r="E76" s="134"/>
      <c r="F76" s="129">
        <f>SUM(F72:F75)</f>
        <v>110351.44890000002</v>
      </c>
      <c r="H76" s="129">
        <f>SUM(H72:H75)</f>
        <v>7341.3117899999997</v>
      </c>
      <c r="I76" s="122"/>
      <c r="J76" s="129">
        <f>SUM(J72:J75)</f>
        <v>-3944.30836</v>
      </c>
      <c r="K76" s="122"/>
      <c r="L76" s="129">
        <f>SUM(L72:L75)</f>
        <v>-1533.5489899999998</v>
      </c>
      <c r="M76" s="122"/>
      <c r="N76" s="129">
        <f>SUM(N72:N75)</f>
        <v>81.091580000000008</v>
      </c>
      <c r="O76" s="187"/>
      <c r="P76" s="129">
        <f>SUM(P72:P75)</f>
        <v>0</v>
      </c>
      <c r="Q76" s="122"/>
      <c r="R76" s="129">
        <f>SUM(R72:R75)</f>
        <v>112295.99492000001</v>
      </c>
      <c r="S76" s="122"/>
      <c r="T76" s="129">
        <f>SUM(T72:T75)</f>
        <v>111695.49325999999</v>
      </c>
    </row>
    <row r="77" spans="1:20" x14ac:dyDescent="0.25">
      <c r="A77" s="111">
        <f t="shared" si="1"/>
        <v>8</v>
      </c>
      <c r="B77" s="111"/>
      <c r="Q77" s="102"/>
    </row>
    <row r="78" spans="1:20" x14ac:dyDescent="0.25">
      <c r="A78" s="111">
        <f t="shared" si="1"/>
        <v>9</v>
      </c>
      <c r="B78" s="116"/>
      <c r="C78" s="111"/>
      <c r="D78" s="134" t="s">
        <v>667</v>
      </c>
      <c r="E78" s="134"/>
      <c r="F78" s="136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1:20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5">
        <v>0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5"/>
      <c r="P79" s="125">
        <v>0</v>
      </c>
      <c r="Q79" s="126"/>
      <c r="R79" s="125">
        <f>SUM(F79,H79,J79,L79,N79,P79)</f>
        <v>0</v>
      </c>
      <c r="S79" s="127"/>
      <c r="T79" s="125">
        <v>0</v>
      </c>
    </row>
    <row r="80" spans="1:20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5">
        <v>0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5"/>
      <c r="P80" s="125">
        <v>0</v>
      </c>
      <c r="Q80" s="126"/>
      <c r="R80" s="125">
        <f>SUM(F80,H80,J80,L80,N80,P80)</f>
        <v>0</v>
      </c>
      <c r="S80" s="127"/>
      <c r="T80" s="125">
        <v>0</v>
      </c>
    </row>
    <row r="81" spans="1:20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5">
        <v>0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5"/>
      <c r="P81" s="125">
        <v>0</v>
      </c>
      <c r="Q81" s="126"/>
      <c r="R81" s="125">
        <f>SUM(F81,H81,J81,L81,N81,P81)</f>
        <v>0</v>
      </c>
      <c r="S81" s="127"/>
      <c r="T81" s="125">
        <v>0</v>
      </c>
    </row>
    <row r="82" spans="1:20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5">
        <v>0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5"/>
      <c r="P82" s="125">
        <v>0</v>
      </c>
      <c r="Q82" s="126"/>
      <c r="R82" s="125">
        <f>SUM(F82,H82,J82,L82,N82,P82)</f>
        <v>0</v>
      </c>
      <c r="S82" s="127"/>
      <c r="T82" s="125">
        <v>0</v>
      </c>
    </row>
    <row r="83" spans="1:20" x14ac:dyDescent="0.25">
      <c r="A83" s="111">
        <f t="shared" si="1"/>
        <v>14</v>
      </c>
      <c r="B83" s="116"/>
      <c r="C83" s="111"/>
      <c r="D83" s="134" t="s">
        <v>735</v>
      </c>
      <c r="E83" s="134"/>
      <c r="F83" s="129">
        <f>SUM(F79:F82)</f>
        <v>0</v>
      </c>
      <c r="H83" s="129">
        <f>SUM(H79:H82)</f>
        <v>0</v>
      </c>
      <c r="I83" s="122"/>
      <c r="J83" s="129">
        <f>SUM(J79:J82)</f>
        <v>0</v>
      </c>
      <c r="K83" s="122"/>
      <c r="L83" s="129">
        <f>SUM(L79:L82)</f>
        <v>0</v>
      </c>
      <c r="M83" s="122"/>
      <c r="N83" s="129">
        <f>SUM(N79:N82)</f>
        <v>0</v>
      </c>
      <c r="O83" s="187"/>
      <c r="P83" s="129">
        <f>SUM(P79:P82)</f>
        <v>0</v>
      </c>
      <c r="Q83" s="122"/>
      <c r="R83" s="129">
        <f>SUM(R79:R82)</f>
        <v>0</v>
      </c>
      <c r="S83" s="122"/>
      <c r="T83" s="129">
        <f>SUM(T79:T82)</f>
        <v>0</v>
      </c>
    </row>
    <row r="84" spans="1:20" x14ac:dyDescent="0.25">
      <c r="A84" s="111">
        <f t="shared" si="1"/>
        <v>15</v>
      </c>
      <c r="B84" s="116"/>
      <c r="Q84" s="102"/>
    </row>
    <row r="85" spans="1:20" x14ac:dyDescent="0.25">
      <c r="A85" s="111">
        <f t="shared" si="1"/>
        <v>16</v>
      </c>
      <c r="B85" s="116"/>
      <c r="C85" s="110"/>
      <c r="D85" s="140" t="s">
        <v>668</v>
      </c>
      <c r="F85" s="136"/>
      <c r="H85" s="141"/>
      <c r="I85" s="131"/>
      <c r="J85" s="141"/>
      <c r="K85" s="131"/>
      <c r="L85" s="141"/>
      <c r="M85" s="131"/>
      <c r="N85" s="141"/>
      <c r="O85" s="141"/>
      <c r="P85" s="141"/>
      <c r="Q85" s="131"/>
      <c r="R85" s="141"/>
      <c r="S85" s="131"/>
      <c r="T85" s="141"/>
    </row>
    <row r="86" spans="1:20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5">
        <v>0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5"/>
      <c r="P86" s="125">
        <v>0</v>
      </c>
      <c r="Q86" s="126"/>
      <c r="R86" s="125">
        <f>SUM(F86,H86,J86,L86,N86,P86)</f>
        <v>0</v>
      </c>
      <c r="S86" s="127"/>
      <c r="T86" s="125">
        <v>0</v>
      </c>
    </row>
    <row r="87" spans="1:20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5">
        <v>0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5"/>
      <c r="P87" s="125">
        <v>0</v>
      </c>
      <c r="Q87" s="126"/>
      <c r="R87" s="125">
        <f>SUM(F87,H87,J87,L87,N87,P87)</f>
        <v>0</v>
      </c>
      <c r="S87" s="127"/>
      <c r="T87" s="125">
        <v>0</v>
      </c>
    </row>
    <row r="88" spans="1:20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5">
        <v>0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5"/>
      <c r="P88" s="125">
        <v>0</v>
      </c>
      <c r="Q88" s="126"/>
      <c r="R88" s="125">
        <f>SUM(F88,H88,J88,L88,N88,P88)</f>
        <v>0</v>
      </c>
      <c r="S88" s="127"/>
      <c r="T88" s="125">
        <v>0</v>
      </c>
    </row>
    <row r="89" spans="1:20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5">
        <v>0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5"/>
      <c r="P89" s="125">
        <v>0</v>
      </c>
      <c r="Q89" s="126"/>
      <c r="R89" s="125">
        <f>SUM(F89,H89,J89,L89,N89,P89)</f>
        <v>0</v>
      </c>
      <c r="S89" s="127"/>
      <c r="T89" s="125">
        <v>0</v>
      </c>
    </row>
    <row r="90" spans="1:20" x14ac:dyDescent="0.25">
      <c r="A90" s="111">
        <f t="shared" si="1"/>
        <v>21</v>
      </c>
      <c r="B90" s="116"/>
      <c r="C90" s="111"/>
      <c r="D90" s="103" t="s">
        <v>737</v>
      </c>
      <c r="F90" s="129">
        <f>SUM(F86:F89)</f>
        <v>0</v>
      </c>
      <c r="H90" s="129">
        <f>SUM(H86:H89)</f>
        <v>0</v>
      </c>
      <c r="I90" s="122"/>
      <c r="J90" s="129">
        <f>SUM(J86:J89)</f>
        <v>0</v>
      </c>
      <c r="K90" s="122"/>
      <c r="L90" s="129">
        <f>SUM(L86:L89)</f>
        <v>0</v>
      </c>
      <c r="M90" s="122"/>
      <c r="N90" s="129">
        <f>SUM(N86:N89)</f>
        <v>0</v>
      </c>
      <c r="O90" s="187"/>
      <c r="P90" s="129">
        <f>SUM(P86:P89)</f>
        <v>0</v>
      </c>
      <c r="Q90" s="122"/>
      <c r="R90" s="129">
        <f>SUM(R86:R89)</f>
        <v>0</v>
      </c>
      <c r="S90" s="122"/>
      <c r="T90" s="129">
        <f>SUM(T86:T89)</f>
        <v>0</v>
      </c>
    </row>
    <row r="91" spans="1:20" x14ac:dyDescent="0.25">
      <c r="A91" s="111">
        <f t="shared" si="1"/>
        <v>22</v>
      </c>
      <c r="B91" s="116"/>
      <c r="Q91" s="102"/>
    </row>
    <row r="92" spans="1:20" x14ac:dyDescent="0.25">
      <c r="A92" s="111">
        <f t="shared" si="1"/>
        <v>23</v>
      </c>
      <c r="B92" s="116"/>
      <c r="C92" s="110"/>
      <c r="D92" s="140" t="s">
        <v>669</v>
      </c>
      <c r="E92" s="134"/>
      <c r="F92" s="136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0"/>
      <c r="S92" s="130"/>
      <c r="T92" s="131"/>
    </row>
    <row r="93" spans="1:20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5">
        <v>0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5"/>
      <c r="P93" s="125">
        <v>0</v>
      </c>
      <c r="Q93" s="126"/>
      <c r="R93" s="125">
        <f>SUM(F93,H93,J93,L93,N93,P93)</f>
        <v>0</v>
      </c>
      <c r="S93" s="127"/>
      <c r="T93" s="125">
        <v>0</v>
      </c>
    </row>
    <row r="94" spans="1:20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5">
        <v>0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5"/>
      <c r="P94" s="125">
        <v>0</v>
      </c>
      <c r="Q94" s="126"/>
      <c r="R94" s="125">
        <f>SUM(F94,H94,J94,L94,N94,P94)</f>
        <v>0</v>
      </c>
      <c r="S94" s="127"/>
      <c r="T94" s="125">
        <v>0</v>
      </c>
    </row>
    <row r="95" spans="1:20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5">
        <v>0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5"/>
      <c r="P95" s="125">
        <v>0</v>
      </c>
      <c r="Q95" s="126"/>
      <c r="R95" s="125">
        <f>SUM(F95,H95,J95,L95,N95,P95)</f>
        <v>0</v>
      </c>
      <c r="S95" s="127"/>
      <c r="T95" s="125">
        <v>0</v>
      </c>
    </row>
    <row r="96" spans="1:20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5">
        <v>0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5"/>
      <c r="P96" s="125">
        <v>0</v>
      </c>
      <c r="Q96" s="126"/>
      <c r="R96" s="125">
        <f>SUM(F96,H96,J96,L96,N96,P96)</f>
        <v>0</v>
      </c>
      <c r="S96" s="127"/>
      <c r="T96" s="125">
        <v>0</v>
      </c>
    </row>
    <row r="97" spans="1:20" x14ac:dyDescent="0.25">
      <c r="A97" s="111">
        <f t="shared" si="1"/>
        <v>28</v>
      </c>
      <c r="B97" s="116"/>
      <c r="D97" s="140" t="s">
        <v>738</v>
      </c>
      <c r="E97" s="134"/>
      <c r="F97" s="129">
        <f>SUM(F93:F96)</f>
        <v>0</v>
      </c>
      <c r="H97" s="129">
        <f>SUM(H93:H96)</f>
        <v>0</v>
      </c>
      <c r="I97" s="122"/>
      <c r="J97" s="129">
        <f>SUM(J93:J96)</f>
        <v>0</v>
      </c>
      <c r="K97" s="122"/>
      <c r="L97" s="129">
        <f>SUM(L93:L96)</f>
        <v>0</v>
      </c>
      <c r="M97" s="122"/>
      <c r="N97" s="129">
        <f>SUM(N93:N96)</f>
        <v>0</v>
      </c>
      <c r="O97" s="187"/>
      <c r="P97" s="129">
        <f>SUM(P93:P96)</f>
        <v>0</v>
      </c>
      <c r="Q97" s="122"/>
      <c r="R97" s="129">
        <f>SUM(R93:R96)</f>
        <v>0</v>
      </c>
      <c r="S97" s="122"/>
      <c r="T97" s="129">
        <f>SUM(T93:T96)</f>
        <v>0</v>
      </c>
    </row>
    <row r="98" spans="1:20" x14ac:dyDescent="0.25">
      <c r="A98" s="111">
        <f t="shared" si="1"/>
        <v>29</v>
      </c>
      <c r="B98" s="116"/>
      <c r="Q98" s="102"/>
    </row>
    <row r="99" spans="1:20" x14ac:dyDescent="0.25">
      <c r="A99" s="111">
        <f t="shared" si="1"/>
        <v>30</v>
      </c>
      <c r="B99" s="116"/>
      <c r="C99" s="110"/>
      <c r="D99" s="140" t="s">
        <v>670</v>
      </c>
      <c r="E99" s="134"/>
      <c r="F99" s="134"/>
      <c r="G99" s="134"/>
      <c r="Q99" s="102"/>
    </row>
    <row r="100" spans="1:20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5">
        <v>0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5"/>
      <c r="P100" s="125">
        <v>0</v>
      </c>
      <c r="Q100" s="126"/>
      <c r="R100" s="125">
        <f>SUM(F100,H100,J100,L100,N100,P100)</f>
        <v>0</v>
      </c>
      <c r="S100" s="127"/>
      <c r="T100" s="125">
        <v>0</v>
      </c>
    </row>
    <row r="101" spans="1:20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5">
        <v>0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5"/>
      <c r="P101" s="125">
        <v>0</v>
      </c>
      <c r="Q101" s="126"/>
      <c r="R101" s="125">
        <f>SUM(F101,H101,J101,L101,N101,P101)</f>
        <v>0</v>
      </c>
      <c r="S101" s="127"/>
      <c r="T101" s="125">
        <v>0</v>
      </c>
    </row>
    <row r="102" spans="1:20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5">
        <v>0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5"/>
      <c r="P102" s="125">
        <v>0</v>
      </c>
      <c r="Q102" s="126"/>
      <c r="R102" s="125">
        <f>SUM(F102,H102,J102,L102,N102,P102)</f>
        <v>0</v>
      </c>
      <c r="S102" s="127"/>
      <c r="T102" s="125">
        <v>0</v>
      </c>
    </row>
    <row r="103" spans="1:20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5">
        <v>0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5"/>
      <c r="P103" s="125">
        <v>0</v>
      </c>
      <c r="Q103" s="126"/>
      <c r="R103" s="125">
        <f>SUM(F103,H103,J103,L103,N103,P103)</f>
        <v>0</v>
      </c>
      <c r="S103" s="127"/>
      <c r="T103" s="125">
        <v>0</v>
      </c>
    </row>
    <row r="104" spans="1:20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9">
        <f>SUM(F100:F103)</f>
        <v>0</v>
      </c>
      <c r="H104" s="129">
        <f>SUM(H100:H103)</f>
        <v>0</v>
      </c>
      <c r="I104" s="122"/>
      <c r="J104" s="129">
        <f>SUM(J100:J103)</f>
        <v>0</v>
      </c>
      <c r="K104" s="122"/>
      <c r="L104" s="129">
        <f>SUM(L100:L103)</f>
        <v>0</v>
      </c>
      <c r="M104" s="122"/>
      <c r="N104" s="129">
        <f>SUM(N100:N103)</f>
        <v>0</v>
      </c>
      <c r="O104" s="187"/>
      <c r="P104" s="129">
        <f>SUM(P100:P103)</f>
        <v>0</v>
      </c>
      <c r="Q104" s="122"/>
      <c r="R104" s="129">
        <f>SUM(R100:R103)</f>
        <v>0</v>
      </c>
      <c r="S104" s="122"/>
      <c r="T104" s="129">
        <f>SUM(T100:T103)</f>
        <v>0</v>
      </c>
    </row>
    <row r="105" spans="1:20" x14ac:dyDescent="0.25">
      <c r="A105" s="111">
        <f t="shared" si="1"/>
        <v>36</v>
      </c>
      <c r="B105" s="116"/>
      <c r="Q105" s="102"/>
    </row>
    <row r="106" spans="1:20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36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</row>
    <row r="107" spans="1:20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5">
        <v>6433.8500300000005</v>
      </c>
      <c r="G107" s="102"/>
      <c r="H107" s="125">
        <v>475.9511</v>
      </c>
      <c r="I107" s="126"/>
      <c r="J107" s="125">
        <v>-33.903790000000001</v>
      </c>
      <c r="K107" s="127"/>
      <c r="L107" s="125">
        <v>-10.965590000000001</v>
      </c>
      <c r="M107" s="127"/>
      <c r="N107" s="125">
        <v>0</v>
      </c>
      <c r="O107" s="125"/>
      <c r="P107" s="125">
        <v>0</v>
      </c>
      <c r="Q107" s="126"/>
      <c r="R107" s="125">
        <f>SUM(F107,H107,J107,L107,N107,P107)</f>
        <v>6864.9317500000006</v>
      </c>
      <c r="S107" s="127"/>
      <c r="T107" s="125">
        <v>6633.8151799999996</v>
      </c>
    </row>
    <row r="108" spans="1:20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5">
        <v>15402.950440000002</v>
      </c>
      <c r="G108" s="102"/>
      <c r="H108" s="125">
        <v>1392.3997300000001</v>
      </c>
      <c r="I108" s="126"/>
      <c r="J108" s="125">
        <v>-2093.1086</v>
      </c>
      <c r="K108" s="127"/>
      <c r="L108" s="125">
        <v>0</v>
      </c>
      <c r="M108" s="127"/>
      <c r="N108" s="125">
        <v>0</v>
      </c>
      <c r="O108" s="125"/>
      <c r="P108" s="125">
        <v>0</v>
      </c>
      <c r="Q108" s="126"/>
      <c r="R108" s="125">
        <f>SUM(F108,H108,J108,L108,N108,P108)</f>
        <v>14702.241570000002</v>
      </c>
      <c r="S108" s="127"/>
      <c r="T108" s="125">
        <v>15639.547329999999</v>
      </c>
    </row>
    <row r="109" spans="1:20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5">
        <v>9168.3970000000008</v>
      </c>
      <c r="G109" s="102"/>
      <c r="H109" s="125">
        <v>433.27355999999997</v>
      </c>
      <c r="I109" s="126"/>
      <c r="J109" s="125">
        <v>0</v>
      </c>
      <c r="K109" s="127"/>
      <c r="L109" s="125">
        <v>0</v>
      </c>
      <c r="M109" s="127"/>
      <c r="N109" s="125">
        <v>0</v>
      </c>
      <c r="O109" s="125"/>
      <c r="P109" s="125">
        <v>0</v>
      </c>
      <c r="Q109" s="126"/>
      <c r="R109" s="125">
        <f>SUM(F109,H109,J109,L109,N109,P109)</f>
        <v>9601.6705600000005</v>
      </c>
      <c r="S109" s="127"/>
      <c r="T109" s="125">
        <v>9385.0337799999998</v>
      </c>
    </row>
    <row r="110" spans="1:20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5">
        <v>344.50755999999996</v>
      </c>
      <c r="G110" s="102"/>
      <c r="H110" s="125">
        <v>16.510439999999999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5"/>
      <c r="P110" s="125">
        <v>0</v>
      </c>
      <c r="Q110" s="126"/>
      <c r="R110" s="125">
        <f>SUM(F110,H110,J110,L110,N110,P110)</f>
        <v>361.01799999999997</v>
      </c>
      <c r="S110" s="127"/>
      <c r="T110" s="125">
        <v>352.76278000000002</v>
      </c>
    </row>
    <row r="111" spans="1:20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29">
        <f>SUM(F107:F110)</f>
        <v>31349.705030000001</v>
      </c>
      <c r="H111" s="129">
        <f>SUM(H107:H110)</f>
        <v>2318.13483</v>
      </c>
      <c r="I111" s="122"/>
      <c r="J111" s="129">
        <f>SUM(J107:J110)</f>
        <v>-2127.0123899999999</v>
      </c>
      <c r="K111" s="122"/>
      <c r="L111" s="129">
        <f>SUM(L107:L110)</f>
        <v>-10.965590000000001</v>
      </c>
      <c r="M111" s="122"/>
      <c r="N111" s="129">
        <f>SUM(N107:N110)</f>
        <v>0</v>
      </c>
      <c r="O111" s="187"/>
      <c r="P111" s="129">
        <f>SUM(P107:P110)</f>
        <v>0</v>
      </c>
      <c r="Q111" s="122"/>
      <c r="R111" s="129">
        <f>SUM(R107:R110)</f>
        <v>31529.86188</v>
      </c>
      <c r="S111" s="122"/>
      <c r="T111" s="129">
        <f>SUM(T107:T110)</f>
        <v>32011.159069999998</v>
      </c>
    </row>
    <row r="112" spans="1:20" x14ac:dyDescent="0.25">
      <c r="A112" s="111">
        <f t="shared" si="1"/>
        <v>43</v>
      </c>
      <c r="B112" s="116"/>
      <c r="Q112" s="102"/>
    </row>
    <row r="113" spans="1:20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8"/>
      <c r="R113" s="97"/>
      <c r="S113" s="97"/>
      <c r="T113" s="97"/>
    </row>
    <row r="114" spans="1:20" x14ac:dyDescent="0.25">
      <c r="A114" s="101" t="str">
        <f>+$A$57</f>
        <v>Supporting Schedules:  B-10, B-11</v>
      </c>
      <c r="Q114" s="102"/>
      <c r="R114" s="101" t="str">
        <f>+$R$57</f>
        <v>Recap Schedules:  B-03, B-06</v>
      </c>
    </row>
    <row r="115" spans="1:20" ht="13.8" thickBot="1" x14ac:dyDescent="0.3">
      <c r="A115" s="97" t="str">
        <f>$A$1</f>
        <v>SCHEDULE B-09</v>
      </c>
      <c r="B115" s="97"/>
      <c r="C115" s="97"/>
      <c r="D115" s="97"/>
      <c r="E115" s="97"/>
      <c r="F115" s="97" t="str">
        <f>$F$1</f>
        <v>DEPRECIATION RESERVE BALANCES BY ACCOUNT AND SUB-ACCOUNT</v>
      </c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8"/>
      <c r="R115" s="97"/>
      <c r="S115" s="97"/>
      <c r="T115" s="198" t="str">
        <f>"Page "&amp;TRIM(MID(T58,5,3))+1&amp;" of 30"</f>
        <v>Page 23 of 30</v>
      </c>
    </row>
    <row r="116" spans="1:20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reserve balances for each account or sub-account to which</v>
      </c>
      <c r="J116" s="104"/>
      <c r="K116" s="104"/>
      <c r="M116" s="104"/>
      <c r="N116" s="104"/>
      <c r="O116" s="104"/>
      <c r="P116" s="104"/>
      <c r="Q116" s="105"/>
      <c r="R116" s="101" t="str">
        <f>$R$2</f>
        <v>Type of data shown:</v>
      </c>
      <c r="T116" s="106"/>
    </row>
    <row r="117" spans="1:20" x14ac:dyDescent="0.25">
      <c r="B117" s="138"/>
      <c r="F117" s="101" t="str">
        <f>IF($F$3="","",$F$3)</f>
        <v>an individual depreciation rate is applied. (Include Amortization/Recovery amounts).</v>
      </c>
      <c r="J117" s="102"/>
      <c r="K117" s="106"/>
      <c r="N117" s="102"/>
      <c r="O117" s="102"/>
      <c r="P117" s="102"/>
      <c r="Q117" s="102" t="str">
        <f>IF($Q$3=0,"",$Q$3)</f>
        <v/>
      </c>
      <c r="R117" s="106" t="str">
        <f>$R$3</f>
        <v>Projected Test Year Ended 12/31/2025</v>
      </c>
      <c r="T117" s="102"/>
    </row>
    <row r="118" spans="1:20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Q118" s="102" t="str">
        <f>IF($Q$4=0,"",$Q$4)</f>
        <v/>
      </c>
      <c r="R118" s="106" t="str">
        <f>$R$4</f>
        <v>Projected Prior Year Ended 12/31/2024</v>
      </c>
      <c r="T118" s="102"/>
    </row>
    <row r="119" spans="1:20" x14ac:dyDescent="0.25">
      <c r="B119" s="138"/>
      <c r="F119" s="101" t="str">
        <f>IF(+$F$5="","",$F$5)</f>
        <v/>
      </c>
      <c r="J119" s="102"/>
      <c r="K119" s="106"/>
      <c r="L119" s="102"/>
      <c r="Q119" s="102" t="str">
        <f>IF($Q$5=0,"",$Q$5)</f>
        <v>XX</v>
      </c>
      <c r="R119" s="106" t="str">
        <f>$R$5</f>
        <v>Historical Prior Year Ended 12/31/2023</v>
      </c>
      <c r="T119" s="102"/>
    </row>
    <row r="120" spans="1:20" x14ac:dyDescent="0.25">
      <c r="B120" s="138"/>
      <c r="J120" s="102"/>
      <c r="K120" s="106"/>
      <c r="L120" s="102"/>
      <c r="Q120" s="102"/>
      <c r="R120" s="106" t="str">
        <f>$R$6</f>
        <v xml:space="preserve">Witness: C. Aldazabal / J. Chronister / </v>
      </c>
      <c r="T120" s="102"/>
    </row>
    <row r="121" spans="1:20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(Dollars in 000's)</v>
      </c>
      <c r="I121" s="97"/>
      <c r="J121" s="97"/>
      <c r="K121" s="97"/>
      <c r="L121" s="97"/>
      <c r="M121" s="97"/>
      <c r="N121" s="97"/>
      <c r="O121" s="97"/>
      <c r="P121" s="97"/>
      <c r="Q121" s="98"/>
      <c r="R121" s="97" t="str">
        <f>$R$7</f>
        <v xml:space="preserve">               R. Latta / K. Stryker / C. Whitworth</v>
      </c>
      <c r="S121" s="97"/>
      <c r="T121" s="97"/>
    </row>
    <row r="122" spans="1:20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10"/>
      <c r="R122" s="109"/>
      <c r="S122" s="109"/>
      <c r="T122" s="109"/>
    </row>
    <row r="123" spans="1:20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09"/>
      <c r="P123" s="109" t="s">
        <v>698</v>
      </c>
      <c r="Q123" s="110"/>
      <c r="R123" s="109" t="s">
        <v>699</v>
      </c>
      <c r="S123" s="109"/>
      <c r="T123" s="109" t="s">
        <v>875</v>
      </c>
    </row>
    <row r="124" spans="1:20" x14ac:dyDescent="0.25">
      <c r="C124" s="111" t="s">
        <v>700</v>
      </c>
      <c r="D124" s="111" t="s">
        <v>700</v>
      </c>
      <c r="F124" s="111" t="s">
        <v>876</v>
      </c>
      <c r="G124" s="111"/>
      <c r="H124" s="109" t="s">
        <v>353</v>
      </c>
      <c r="I124" s="111"/>
      <c r="J124" s="109"/>
      <c r="K124" s="111"/>
      <c r="L124" s="111"/>
      <c r="M124" s="111"/>
      <c r="Q124" s="102"/>
      <c r="R124" s="111" t="s">
        <v>876</v>
      </c>
      <c r="T124" s="111"/>
    </row>
    <row r="125" spans="1:20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701</v>
      </c>
      <c r="G125" s="111"/>
      <c r="H125" s="111" t="s">
        <v>701</v>
      </c>
      <c r="I125" s="111"/>
      <c r="J125" s="111"/>
      <c r="K125" s="109"/>
      <c r="L125" s="111" t="s">
        <v>877</v>
      </c>
      <c r="M125" s="106"/>
      <c r="N125" s="111" t="s">
        <v>877</v>
      </c>
      <c r="O125" s="111"/>
      <c r="P125" s="111" t="s">
        <v>362</v>
      </c>
      <c r="Q125" s="110"/>
      <c r="R125" s="109" t="s">
        <v>701</v>
      </c>
      <c r="S125" s="109"/>
      <c r="T125" s="111" t="s">
        <v>707</v>
      </c>
    </row>
    <row r="126" spans="1:20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712</v>
      </c>
      <c r="G126" s="112"/>
      <c r="H126" s="112" t="s">
        <v>878</v>
      </c>
      <c r="I126" s="113"/>
      <c r="J126" s="112" t="s">
        <v>879</v>
      </c>
      <c r="K126" s="113"/>
      <c r="L126" s="113" t="s">
        <v>880</v>
      </c>
      <c r="M126" s="114"/>
      <c r="N126" s="114" t="s">
        <v>881</v>
      </c>
      <c r="O126" s="114"/>
      <c r="P126" s="114" t="s">
        <v>715</v>
      </c>
      <c r="Q126" s="115"/>
      <c r="R126" s="114" t="s">
        <v>716</v>
      </c>
      <c r="S126" s="114"/>
      <c r="T126" s="114" t="s">
        <v>717</v>
      </c>
    </row>
    <row r="127" spans="1:20" x14ac:dyDescent="0.25">
      <c r="A127" s="111">
        <v>1</v>
      </c>
      <c r="B127" s="111"/>
      <c r="Q127" s="102"/>
    </row>
    <row r="128" spans="1:20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5">
        <v>10187.109649999999</v>
      </c>
      <c r="G128" s="102"/>
      <c r="H128" s="125">
        <v>0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5"/>
      <c r="P128" s="125">
        <v>0</v>
      </c>
      <c r="Q128" s="126"/>
      <c r="R128" s="125">
        <f>SUM(F128,H128,J128,L128,N128,P128)</f>
        <v>10187.109649999999</v>
      </c>
      <c r="S128" s="127"/>
      <c r="T128" s="125">
        <v>10187.10965</v>
      </c>
    </row>
    <row r="129" spans="1:20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5">
        <v>944.61847999999998</v>
      </c>
      <c r="G129" s="102"/>
      <c r="H129" s="125">
        <v>50.679940000000002</v>
      </c>
      <c r="I129" s="126"/>
      <c r="J129" s="125">
        <v>-718.19641000000001</v>
      </c>
      <c r="K129" s="127"/>
      <c r="L129" s="125">
        <v>0</v>
      </c>
      <c r="M129" s="127"/>
      <c r="N129" s="125">
        <v>0</v>
      </c>
      <c r="O129" s="125"/>
      <c r="P129" s="125">
        <v>0</v>
      </c>
      <c r="Q129" s="126"/>
      <c r="R129" s="125">
        <f>SUM(F129,H129,J129,L129,N129,P129)</f>
        <v>277.10200999999995</v>
      </c>
      <c r="S129" s="127"/>
      <c r="T129" s="125">
        <v>341.92883</v>
      </c>
    </row>
    <row r="130" spans="1:20" x14ac:dyDescent="0.25">
      <c r="A130" s="111">
        <f t="shared" si="2"/>
        <v>4</v>
      </c>
      <c r="B130" s="116"/>
      <c r="C130" s="111"/>
      <c r="F130" s="142"/>
      <c r="H130" s="142"/>
      <c r="I130" s="131"/>
      <c r="J130" s="142"/>
      <c r="K130" s="131"/>
      <c r="L130" s="142"/>
      <c r="M130" s="131"/>
      <c r="N130" s="142"/>
      <c r="O130" s="191"/>
      <c r="P130" s="142"/>
      <c r="Q130" s="131"/>
      <c r="R130" s="142"/>
      <c r="S130" s="131"/>
      <c r="T130" s="142"/>
    </row>
    <row r="131" spans="1:20" ht="13.8" thickBot="1" x14ac:dyDescent="0.3">
      <c r="A131" s="111">
        <f t="shared" si="2"/>
        <v>5</v>
      </c>
      <c r="B131" s="116"/>
      <c r="C131" s="111"/>
      <c r="D131" s="103" t="s">
        <v>744</v>
      </c>
      <c r="F131" s="143">
        <f>SUM(F22,F30,F38,F46,F54,F76,F83,F90,F97,F104,F111,F128,F129)</f>
        <v>493196.93729000009</v>
      </c>
      <c r="G131" s="102"/>
      <c r="H131" s="143">
        <f>SUM(H22,H30,H38,H46,H54,H76,H83,H90,H97,H104,H111,H128,H129)</f>
        <v>45783.089899999999</v>
      </c>
      <c r="I131" s="131"/>
      <c r="J131" s="143">
        <f>SUM(J22,J30,J38,J46,J54,J76,J83,J90,J97,J104,J111,J128,J129)</f>
        <v>-14684.079089999999</v>
      </c>
      <c r="K131" s="131"/>
      <c r="L131" s="143">
        <f>SUM(L22,L30,L38,L46,L54,L76,L83,L90,L97,L104,L111,L128,L129)</f>
        <v>-8018.8422200000005</v>
      </c>
      <c r="M131" s="131"/>
      <c r="N131" s="143">
        <f>SUM(N22,N30,N38,N46,N54,N76,N83,N90,N97,N104,N111,N128,N129)</f>
        <v>359.14664000000005</v>
      </c>
      <c r="O131" s="186"/>
      <c r="P131" s="143">
        <f>SUM(P22,P30,P38,P46,P54,P76,P83,P90,P97,P104,P111,P128,P129)</f>
        <v>0</v>
      </c>
      <c r="Q131" s="131"/>
      <c r="R131" s="143">
        <f>SUM(R22,R30,R38,R46,R54,R76,R83,R90,R97,R104,R111,R128,R129)</f>
        <v>516636.25252000004</v>
      </c>
      <c r="S131" s="131"/>
      <c r="T131" s="143">
        <f>SUM(T22,T30,T38,T46,T54,T76,T83,T90,T97,T104,T111,T128,T129)</f>
        <v>505865.64053999999</v>
      </c>
    </row>
    <row r="132" spans="1:20" ht="13.8" thickTop="1" x14ac:dyDescent="0.25">
      <c r="A132" s="111">
        <f t="shared" si="2"/>
        <v>6</v>
      </c>
      <c r="B132" s="116"/>
      <c r="C132" s="111"/>
      <c r="Q132" s="102"/>
    </row>
    <row r="133" spans="1:20" ht="13.8" thickBot="1" x14ac:dyDescent="0.3">
      <c r="A133" s="111">
        <f t="shared" si="2"/>
        <v>7</v>
      </c>
      <c r="B133" s="111"/>
      <c r="C133" s="111"/>
      <c r="D133" s="101" t="s">
        <v>745</v>
      </c>
      <c r="F133" s="143">
        <f>F131</f>
        <v>493196.93729000009</v>
      </c>
      <c r="G133" s="102"/>
      <c r="H133" s="143">
        <f>H131</f>
        <v>45783.089899999999</v>
      </c>
      <c r="I133" s="131"/>
      <c r="J133" s="143">
        <f>J131</f>
        <v>-14684.079089999999</v>
      </c>
      <c r="K133" s="131"/>
      <c r="L133" s="143">
        <f>L131</f>
        <v>-8018.8422200000005</v>
      </c>
      <c r="M133" s="131"/>
      <c r="N133" s="143">
        <f>N131</f>
        <v>359.14664000000005</v>
      </c>
      <c r="O133" s="186"/>
      <c r="P133" s="143">
        <f>P131</f>
        <v>0</v>
      </c>
      <c r="Q133" s="131"/>
      <c r="R133" s="143">
        <f>R131</f>
        <v>516636.25252000004</v>
      </c>
      <c r="S133" s="131"/>
      <c r="T133" s="143">
        <f>T131</f>
        <v>505865.64053999999</v>
      </c>
    </row>
    <row r="134" spans="1:20" ht="13.8" thickTop="1" x14ac:dyDescent="0.25">
      <c r="A134" s="111">
        <f t="shared" si="2"/>
        <v>8</v>
      </c>
      <c r="B134" s="111"/>
      <c r="Q134" s="102"/>
    </row>
    <row r="135" spans="1:20" x14ac:dyDescent="0.25">
      <c r="A135" s="111">
        <f t="shared" si="2"/>
        <v>9</v>
      </c>
      <c r="B135" s="116"/>
      <c r="D135" s="101" t="s">
        <v>746</v>
      </c>
      <c r="Q135" s="102"/>
    </row>
    <row r="136" spans="1:20" x14ac:dyDescent="0.25">
      <c r="A136" s="111">
        <f t="shared" si="2"/>
        <v>10</v>
      </c>
      <c r="B136" s="116"/>
      <c r="D136" s="101" t="s">
        <v>719</v>
      </c>
      <c r="Q136" s="102"/>
    </row>
    <row r="137" spans="1:20" x14ac:dyDescent="0.25">
      <c r="A137" s="111">
        <f t="shared" si="2"/>
        <v>11</v>
      </c>
      <c r="B137" s="116"/>
      <c r="D137" s="101" t="s">
        <v>747</v>
      </c>
      <c r="E137" s="111"/>
      <c r="F137" s="145"/>
      <c r="G137" s="145"/>
      <c r="H137" s="125"/>
      <c r="I137" s="146"/>
      <c r="J137" s="125"/>
      <c r="K137" s="146"/>
      <c r="L137" s="146"/>
      <c r="M137" s="146"/>
      <c r="N137" s="146"/>
      <c r="O137" s="146"/>
      <c r="P137" s="146"/>
      <c r="Q137" s="147"/>
      <c r="R137" s="146"/>
      <c r="S137" s="146"/>
      <c r="T137" s="146"/>
    </row>
    <row r="138" spans="1:20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5">
        <v>810.40645999999992</v>
      </c>
      <c r="G138" s="102"/>
      <c r="H138" s="125">
        <v>119.199</v>
      </c>
      <c r="I138" s="126"/>
      <c r="J138" s="125">
        <v>0</v>
      </c>
      <c r="K138" s="127"/>
      <c r="L138" s="125">
        <v>0</v>
      </c>
      <c r="M138" s="127"/>
      <c r="N138" s="125">
        <v>0</v>
      </c>
      <c r="O138" s="125"/>
      <c r="P138" s="125">
        <v>0</v>
      </c>
      <c r="Q138" s="126"/>
      <c r="R138" s="125">
        <f>SUM(F138,H138,J138,L138,N138,P138)</f>
        <v>929.60545999999988</v>
      </c>
      <c r="S138" s="127"/>
      <c r="T138" s="125">
        <v>870.00595999999996</v>
      </c>
    </row>
    <row r="139" spans="1:20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5">
        <v>890.53074000000004</v>
      </c>
      <c r="G139" s="102"/>
      <c r="H139" s="125">
        <v>61.182720000000003</v>
      </c>
      <c r="I139" s="126"/>
      <c r="J139" s="125">
        <v>-8.0699699999999996</v>
      </c>
      <c r="K139" s="127"/>
      <c r="L139" s="125">
        <v>-4.8788800000000005</v>
      </c>
      <c r="M139" s="127"/>
      <c r="N139" s="125">
        <v>0.94028999999999996</v>
      </c>
      <c r="O139" s="125"/>
      <c r="P139" s="125">
        <v>0</v>
      </c>
      <c r="Q139" s="126"/>
      <c r="R139" s="125">
        <f>SUM(F139,H139,J139,L139,N139,P139)</f>
        <v>939.70490000000007</v>
      </c>
      <c r="S139" s="127"/>
      <c r="T139" s="125">
        <v>918.83097999999995</v>
      </c>
    </row>
    <row r="140" spans="1:20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5">
        <v>10273.552369999998</v>
      </c>
      <c r="G140" s="102"/>
      <c r="H140" s="125">
        <v>633.97451999999998</v>
      </c>
      <c r="I140" s="126"/>
      <c r="J140" s="125">
        <v>-31.052479999999999</v>
      </c>
      <c r="K140" s="127"/>
      <c r="L140" s="125">
        <v>-42.125440000000005</v>
      </c>
      <c r="M140" s="127"/>
      <c r="N140" s="125">
        <v>8.1298399999999997</v>
      </c>
      <c r="O140" s="125"/>
      <c r="P140" s="125">
        <v>0</v>
      </c>
      <c r="Q140" s="126"/>
      <c r="R140" s="125">
        <f>SUM(F140,H140,J140,L140,N140,P140)</f>
        <v>10842.478809999997</v>
      </c>
      <c r="S140" s="127"/>
      <c r="T140" s="125">
        <v>10574.181039999999</v>
      </c>
    </row>
    <row r="141" spans="1:20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5">
        <v>6866.6149500000047</v>
      </c>
      <c r="G141" s="122"/>
      <c r="H141" s="125">
        <v>427.67304999999999</v>
      </c>
      <c r="I141" s="122"/>
      <c r="J141" s="125">
        <v>-182.28739000000002</v>
      </c>
      <c r="K141" s="121"/>
      <c r="L141" s="125">
        <v>-7.4351400000000005</v>
      </c>
      <c r="M141" s="121"/>
      <c r="N141" s="125">
        <v>0</v>
      </c>
      <c r="O141" s="125"/>
      <c r="P141" s="125">
        <v>0</v>
      </c>
      <c r="Q141" s="122"/>
      <c r="R141" s="125">
        <f>SUM(F141,H141,J141,L141,N141,P141)</f>
        <v>7104.565470000005</v>
      </c>
      <c r="S141" s="127"/>
      <c r="T141" s="125">
        <v>6964.3149299999995</v>
      </c>
    </row>
    <row r="142" spans="1:20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5">
        <v>223.36802000000009</v>
      </c>
      <c r="G142" s="102"/>
      <c r="H142" s="125">
        <v>14.809200000000001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5"/>
      <c r="P142" s="125">
        <v>0</v>
      </c>
      <c r="Q142" s="126"/>
      <c r="R142" s="125">
        <f>SUM(F142,H142,J142,L142,N142,P142)</f>
        <v>238.17722000000009</v>
      </c>
      <c r="S142" s="127"/>
      <c r="T142" s="125">
        <v>230.77261999999999</v>
      </c>
    </row>
    <row r="143" spans="1:20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9">
        <f>SUM(F138:F142)</f>
        <v>19064.472540000002</v>
      </c>
      <c r="H143" s="129">
        <f>SUM(H138:H142)</f>
        <v>1256.8384899999999</v>
      </c>
      <c r="I143" s="122"/>
      <c r="J143" s="129">
        <f>SUM(J138:J142)</f>
        <v>-221.40984000000003</v>
      </c>
      <c r="K143" s="122"/>
      <c r="L143" s="129">
        <f>SUM(L138:L142)</f>
        <v>-54.439460000000011</v>
      </c>
      <c r="M143" s="122"/>
      <c r="N143" s="129">
        <f>SUM(N138:N142)</f>
        <v>9.0701299999999989</v>
      </c>
      <c r="O143" s="187"/>
      <c r="P143" s="129">
        <f>SUM(P138:P142)</f>
        <v>0</v>
      </c>
      <c r="Q143" s="122"/>
      <c r="R143" s="129">
        <f>SUM(R138:R142)</f>
        <v>20054.531860000003</v>
      </c>
      <c r="S143" s="122"/>
      <c r="T143" s="129">
        <f>SUM(T138:T142)</f>
        <v>19558.105529999997</v>
      </c>
    </row>
    <row r="144" spans="1:20" x14ac:dyDescent="0.25">
      <c r="A144" s="111">
        <f t="shared" si="2"/>
        <v>18</v>
      </c>
      <c r="B144" s="116"/>
      <c r="Q144" s="102"/>
    </row>
    <row r="145" spans="1:20" x14ac:dyDescent="0.25">
      <c r="A145" s="111">
        <f t="shared" si="2"/>
        <v>19</v>
      </c>
      <c r="B145" s="116"/>
      <c r="C145" s="109"/>
      <c r="D145" s="101" t="s">
        <v>751</v>
      </c>
      <c r="Q145" s="102"/>
    </row>
    <row r="146" spans="1:20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5">
        <v>0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5"/>
      <c r="P146" s="125">
        <v>0</v>
      </c>
      <c r="Q146" s="126"/>
      <c r="R146" s="125">
        <f>SUM(F146,H146,J146,L146,N146,P146)</f>
        <v>0</v>
      </c>
      <c r="S146" s="127"/>
      <c r="T146" s="125">
        <v>0</v>
      </c>
    </row>
    <row r="147" spans="1:20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5">
        <v>0</v>
      </c>
      <c r="G147" s="102"/>
      <c r="H147" s="125">
        <v>0</v>
      </c>
      <c r="I147" s="126"/>
      <c r="J147" s="125">
        <v>0</v>
      </c>
      <c r="K147" s="127"/>
      <c r="L147" s="125">
        <v>0</v>
      </c>
      <c r="M147" s="127"/>
      <c r="N147" s="125">
        <v>0</v>
      </c>
      <c r="O147" s="125"/>
      <c r="P147" s="125">
        <v>0</v>
      </c>
      <c r="Q147" s="126"/>
      <c r="R147" s="125">
        <f>SUM(F147,H147,J147,L147,N147,P147)</f>
        <v>0</v>
      </c>
      <c r="S147" s="127"/>
      <c r="T147" s="125">
        <v>0</v>
      </c>
    </row>
    <row r="148" spans="1:20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5">
        <v>4273.0283199999994</v>
      </c>
      <c r="G148" s="102"/>
      <c r="H148" s="125">
        <v>5109.9060399999998</v>
      </c>
      <c r="I148" s="126"/>
      <c r="J148" s="125">
        <v>0</v>
      </c>
      <c r="K148" s="127"/>
      <c r="L148" s="125">
        <v>-162.04818</v>
      </c>
      <c r="M148" s="127"/>
      <c r="N148" s="125">
        <v>71.470389999999995</v>
      </c>
      <c r="O148" s="125"/>
      <c r="P148" s="125">
        <v>0</v>
      </c>
      <c r="Q148" s="126"/>
      <c r="R148" s="125">
        <f>SUM(F148,H148,J148,L148,N148,P148)</f>
        <v>9292.3565699999999</v>
      </c>
      <c r="S148" s="127"/>
      <c r="T148" s="125">
        <v>6762.1144699999995</v>
      </c>
    </row>
    <row r="149" spans="1:20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5">
        <v>0</v>
      </c>
      <c r="G149" s="102"/>
      <c r="H149" s="125">
        <v>9.5079999999999998E-2</v>
      </c>
      <c r="I149" s="126"/>
      <c r="J149" s="125">
        <v>0</v>
      </c>
      <c r="K149" s="127"/>
      <c r="L149" s="125">
        <v>-0.10571999999999999</v>
      </c>
      <c r="M149" s="127"/>
      <c r="N149" s="125">
        <v>1.064E-2</v>
      </c>
      <c r="O149" s="125"/>
      <c r="P149" s="125">
        <v>0</v>
      </c>
      <c r="Q149" s="126"/>
      <c r="R149" s="125">
        <f>SUM(F149,H149,J149,L149,N149,P149)</f>
        <v>3.4694469519536142E-18</v>
      </c>
      <c r="S149" s="127"/>
      <c r="T149" s="125">
        <v>0</v>
      </c>
    </row>
    <row r="150" spans="1:20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5">
        <v>0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5"/>
      <c r="P150" s="125">
        <v>0</v>
      </c>
      <c r="Q150" s="126"/>
      <c r="R150" s="125">
        <f>SUM(F150,H150,J150,L150,N150,P150)</f>
        <v>0</v>
      </c>
      <c r="S150" s="127"/>
      <c r="T150" s="125">
        <v>0</v>
      </c>
    </row>
    <row r="151" spans="1:20" x14ac:dyDescent="0.25">
      <c r="A151" s="111">
        <f t="shared" si="2"/>
        <v>25</v>
      </c>
      <c r="B151" s="116"/>
      <c r="C151" s="109"/>
      <c r="D151" s="103" t="s">
        <v>752</v>
      </c>
      <c r="F151" s="129">
        <f>SUM(F146:F150)</f>
        <v>4273.0283199999994</v>
      </c>
      <c r="H151" s="129">
        <f>SUM(H146:H150)</f>
        <v>5110.0011199999999</v>
      </c>
      <c r="I151" s="122"/>
      <c r="J151" s="129">
        <f>SUM(J146:J150)</f>
        <v>0</v>
      </c>
      <c r="K151" s="122"/>
      <c r="L151" s="129">
        <f>SUM(L146:L150)</f>
        <v>-162.15389999999999</v>
      </c>
      <c r="M151" s="122"/>
      <c r="N151" s="129">
        <f>SUM(N146:N150)</f>
        <v>71.48102999999999</v>
      </c>
      <c r="O151" s="187"/>
      <c r="P151" s="129">
        <f>SUM(P146:P150)</f>
        <v>0</v>
      </c>
      <c r="Q151" s="122"/>
      <c r="R151" s="129">
        <f>SUM(R146:R150)</f>
        <v>9292.3565699999999</v>
      </c>
      <c r="S151" s="122"/>
      <c r="T151" s="129">
        <f>SUM(T146:T150)</f>
        <v>6762.1144699999995</v>
      </c>
    </row>
    <row r="152" spans="1:20" x14ac:dyDescent="0.25">
      <c r="A152" s="111">
        <f t="shared" si="2"/>
        <v>26</v>
      </c>
      <c r="B152" s="116"/>
      <c r="C152" s="111"/>
      <c r="D152" s="111"/>
      <c r="E152" s="111"/>
      <c r="F152" s="145"/>
      <c r="G152" s="145"/>
      <c r="H152" s="125"/>
      <c r="I152" s="122"/>
      <c r="J152" s="125"/>
      <c r="K152" s="122"/>
      <c r="L152" s="125"/>
      <c r="M152" s="122"/>
      <c r="N152" s="125"/>
      <c r="O152" s="125"/>
      <c r="P152" s="125"/>
      <c r="Q152" s="122"/>
      <c r="R152" s="125"/>
      <c r="S152" s="122"/>
      <c r="T152" s="125"/>
    </row>
    <row r="153" spans="1:20" x14ac:dyDescent="0.25">
      <c r="A153" s="111">
        <f t="shared" si="2"/>
        <v>27</v>
      </c>
      <c r="B153" s="116"/>
      <c r="C153" s="109"/>
      <c r="D153" s="101" t="s">
        <v>753</v>
      </c>
      <c r="Q153" s="102"/>
    </row>
    <row r="154" spans="1:20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5">
        <v>0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5"/>
      <c r="P154" s="125">
        <v>0</v>
      </c>
      <c r="Q154" s="126"/>
      <c r="R154" s="125">
        <f>SUM(F154,H154,J154,L154,N154,P154)</f>
        <v>0</v>
      </c>
      <c r="S154" s="127"/>
      <c r="T154" s="125">
        <v>0</v>
      </c>
    </row>
    <row r="155" spans="1:20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5">
        <v>0</v>
      </c>
      <c r="G155" s="102"/>
      <c r="H155" s="125">
        <v>0</v>
      </c>
      <c r="I155" s="126"/>
      <c r="J155" s="125">
        <v>0</v>
      </c>
      <c r="K155" s="127"/>
      <c r="L155" s="125">
        <v>0</v>
      </c>
      <c r="M155" s="127"/>
      <c r="N155" s="125">
        <v>0</v>
      </c>
      <c r="O155" s="125"/>
      <c r="P155" s="125">
        <v>0</v>
      </c>
      <c r="Q155" s="126"/>
      <c r="R155" s="125">
        <f>SUM(F155,H155,J155,L155,N155,P155)</f>
        <v>0</v>
      </c>
      <c r="S155" s="127"/>
      <c r="T155" s="125">
        <v>0</v>
      </c>
    </row>
    <row r="156" spans="1:20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5">
        <v>4258.4750600000007</v>
      </c>
      <c r="G156" s="102"/>
      <c r="H156" s="125">
        <v>5072.9910499999996</v>
      </c>
      <c r="I156" s="126"/>
      <c r="J156" s="125">
        <v>0</v>
      </c>
      <c r="K156" s="127"/>
      <c r="L156" s="125">
        <v>-163.67195999999998</v>
      </c>
      <c r="M156" s="127"/>
      <c r="N156" s="125">
        <v>70.985889999999998</v>
      </c>
      <c r="O156" s="125"/>
      <c r="P156" s="125">
        <v>0</v>
      </c>
      <c r="Q156" s="126"/>
      <c r="R156" s="125">
        <f>SUM(F156,H156,J156,L156,N156,P156)</f>
        <v>9238.7800400000015</v>
      </c>
      <c r="S156" s="127"/>
      <c r="T156" s="125">
        <v>6729.1748799999996</v>
      </c>
    </row>
    <row r="157" spans="1:20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5">
        <v>0</v>
      </c>
      <c r="G157" s="102"/>
      <c r="H157" s="125">
        <v>0.22558</v>
      </c>
      <c r="I157" s="126"/>
      <c r="J157" s="125">
        <v>0</v>
      </c>
      <c r="K157" s="127"/>
      <c r="L157" s="125">
        <v>-0.11743000000000001</v>
      </c>
      <c r="M157" s="127"/>
      <c r="N157" s="125">
        <v>2.1760000000000002E-2</v>
      </c>
      <c r="O157" s="125"/>
      <c r="P157" s="125">
        <v>0</v>
      </c>
      <c r="Q157" s="126"/>
      <c r="R157" s="125">
        <f>SUM(F157,H157,J157,L157,N157,P157)</f>
        <v>0.12991</v>
      </c>
      <c r="S157" s="127"/>
      <c r="T157" s="125">
        <v>4.5359999999999998E-2</v>
      </c>
    </row>
    <row r="158" spans="1:20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5">
        <v>0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5"/>
      <c r="P158" s="125">
        <v>0</v>
      </c>
      <c r="Q158" s="126"/>
      <c r="R158" s="125">
        <f>SUM(F158,H158,J158,L158,N158,P158)</f>
        <v>0</v>
      </c>
      <c r="S158" s="127"/>
      <c r="T158" s="125">
        <v>0</v>
      </c>
    </row>
    <row r="159" spans="1:20" x14ac:dyDescent="0.25">
      <c r="A159" s="111">
        <f t="shared" si="2"/>
        <v>33</v>
      </c>
      <c r="B159" s="116"/>
      <c r="D159" s="103" t="s">
        <v>754</v>
      </c>
      <c r="F159" s="129">
        <f>SUM(F154:F158)</f>
        <v>4258.4750600000007</v>
      </c>
      <c r="H159" s="129">
        <f>SUM(H154:H158)</f>
        <v>5073.2166299999999</v>
      </c>
      <c r="I159" s="122"/>
      <c r="J159" s="129">
        <f>SUM(J154:J158)</f>
        <v>0</v>
      </c>
      <c r="K159" s="122"/>
      <c r="L159" s="129">
        <f>SUM(L154:L158)</f>
        <v>-163.78939</v>
      </c>
      <c r="M159" s="122"/>
      <c r="N159" s="129">
        <f>SUM(N154:N158)</f>
        <v>71.007649999999998</v>
      </c>
      <c r="O159" s="187"/>
      <c r="P159" s="129">
        <f>SUM(P154:P158)</f>
        <v>0</v>
      </c>
      <c r="Q159" s="122"/>
      <c r="R159" s="129">
        <f>SUM(R154:R158)</f>
        <v>9238.9099500000011</v>
      </c>
      <c r="S159" s="122"/>
      <c r="T159" s="129">
        <f>SUM(T154:T158)</f>
        <v>6729.2202399999996</v>
      </c>
    </row>
    <row r="160" spans="1:20" x14ac:dyDescent="0.25">
      <c r="A160" s="111">
        <f t="shared" si="2"/>
        <v>34</v>
      </c>
      <c r="B160" s="116"/>
      <c r="Q160" s="102"/>
      <c r="S160" s="127"/>
    </row>
    <row r="161" spans="1:20" x14ac:dyDescent="0.25">
      <c r="A161" s="111">
        <f t="shared" si="2"/>
        <v>35</v>
      </c>
      <c r="B161" s="116"/>
      <c r="C161" s="109"/>
      <c r="D161" s="101" t="s">
        <v>86</v>
      </c>
      <c r="Q161" s="102"/>
      <c r="S161" s="122"/>
    </row>
    <row r="162" spans="1:20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5">
        <v>1405.3252499999999</v>
      </c>
      <c r="G162" s="102"/>
      <c r="H162" s="125">
        <v>66.425880000000006</v>
      </c>
      <c r="I162" s="126"/>
      <c r="J162" s="125">
        <v>0</v>
      </c>
      <c r="K162" s="127"/>
      <c r="L162" s="125">
        <v>-1.2652300000000001</v>
      </c>
      <c r="M162" s="127"/>
      <c r="N162" s="125">
        <v>0.92435999999999996</v>
      </c>
      <c r="O162" s="125"/>
      <c r="P162" s="125">
        <v>0</v>
      </c>
      <c r="Q162" s="126"/>
      <c r="R162" s="125">
        <f>SUM(F162,H162,J162,L162,N162,P162)</f>
        <v>1471.4102599999999</v>
      </c>
      <c r="S162" s="127"/>
      <c r="T162" s="125">
        <v>1438.2601200000001</v>
      </c>
    </row>
    <row r="163" spans="1:20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5">
        <v>1411.7143800000006</v>
      </c>
      <c r="G163" s="102"/>
      <c r="H163" s="125">
        <v>90.078960000000009</v>
      </c>
      <c r="I163" s="126"/>
      <c r="J163" s="125">
        <v>-17.141560000000002</v>
      </c>
      <c r="K163" s="127"/>
      <c r="L163" s="125">
        <v>-1.4272100000000001</v>
      </c>
      <c r="M163" s="127"/>
      <c r="N163" s="125">
        <v>1.2439</v>
      </c>
      <c r="O163" s="125"/>
      <c r="P163" s="125">
        <v>0</v>
      </c>
      <c r="Q163" s="126"/>
      <c r="R163" s="125">
        <f>SUM(F163,H163,J163,L163,N163,P163)</f>
        <v>1484.4684700000005</v>
      </c>
      <c r="S163" s="127"/>
      <c r="T163" s="125">
        <v>1451.2120600000001</v>
      </c>
    </row>
    <row r="164" spans="1:20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5">
        <v>-6438.2534299999998</v>
      </c>
      <c r="G164" s="102"/>
      <c r="H164" s="125">
        <v>13243.565960000002</v>
      </c>
      <c r="I164" s="126"/>
      <c r="J164" s="125">
        <v>0</v>
      </c>
      <c r="K164" s="127"/>
      <c r="L164" s="125">
        <v>-492.15292999999997</v>
      </c>
      <c r="M164" s="127"/>
      <c r="N164" s="125">
        <v>189.72489999999999</v>
      </c>
      <c r="O164" s="125"/>
      <c r="P164" s="125">
        <v>0</v>
      </c>
      <c r="Q164" s="126"/>
      <c r="R164" s="125">
        <f>SUM(F164,H164,J164,L164,N164,P164)</f>
        <v>6502.8845000000019</v>
      </c>
      <c r="S164" s="127"/>
      <c r="T164" s="125">
        <v>58.09966</v>
      </c>
    </row>
    <row r="165" spans="1:20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5">
        <v>65.005020000000002</v>
      </c>
      <c r="G165" s="102"/>
      <c r="H165" s="125">
        <v>15.81461</v>
      </c>
      <c r="I165" s="126"/>
      <c r="J165" s="125">
        <v>0</v>
      </c>
      <c r="K165" s="127"/>
      <c r="L165" s="125">
        <v>-5.5580200000000008</v>
      </c>
      <c r="M165" s="127"/>
      <c r="N165" s="125">
        <v>0.40351999999999999</v>
      </c>
      <c r="O165" s="125"/>
      <c r="P165" s="125">
        <v>0</v>
      </c>
      <c r="Q165" s="126"/>
      <c r="R165" s="125">
        <f>SUM(F165,H165,J165,L165,N165,P165)</f>
        <v>75.665130000000005</v>
      </c>
      <c r="S165" s="127"/>
      <c r="T165" s="125">
        <v>72.083649999999992</v>
      </c>
    </row>
    <row r="166" spans="1:20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5">
        <v>227.38384000000002</v>
      </c>
      <c r="G166" s="102"/>
      <c r="H166" s="125">
        <v>8.9472000000000005</v>
      </c>
      <c r="I166" s="126"/>
      <c r="J166" s="125">
        <v>0</v>
      </c>
      <c r="K166" s="127"/>
      <c r="L166" s="125">
        <v>-0.17053000000000001</v>
      </c>
      <c r="M166" s="127"/>
      <c r="N166" s="125">
        <v>0.12448999999999999</v>
      </c>
      <c r="O166" s="125"/>
      <c r="P166" s="125">
        <v>0</v>
      </c>
      <c r="Q166" s="126"/>
      <c r="R166" s="125">
        <f>SUM(F166,H166,J166,L166,N166,P166)</f>
        <v>236.28500000000003</v>
      </c>
      <c r="S166" s="127"/>
      <c r="T166" s="125">
        <v>231.81993</v>
      </c>
    </row>
    <row r="167" spans="1:20" x14ac:dyDescent="0.25">
      <c r="A167" s="111">
        <f t="shared" si="2"/>
        <v>41</v>
      </c>
      <c r="B167" s="116"/>
      <c r="D167" s="103" t="s">
        <v>755</v>
      </c>
      <c r="F167" s="129">
        <f>SUM(F162:F166)</f>
        <v>-3328.8249399999995</v>
      </c>
      <c r="H167" s="129">
        <f>SUM(H162:H166)</f>
        <v>13424.832610000001</v>
      </c>
      <c r="I167" s="122"/>
      <c r="J167" s="129">
        <f>SUM(J162:J166)</f>
        <v>-17.141560000000002</v>
      </c>
      <c r="K167" s="122"/>
      <c r="L167" s="129">
        <f>SUM(L162:L166)</f>
        <v>-500.57391999999993</v>
      </c>
      <c r="M167" s="122"/>
      <c r="N167" s="129">
        <f>SUM(N162:N166)</f>
        <v>192.42116999999999</v>
      </c>
      <c r="O167" s="187"/>
      <c r="P167" s="129">
        <f>SUM(P162:P166)</f>
        <v>0</v>
      </c>
      <c r="Q167" s="122"/>
      <c r="R167" s="129">
        <f>SUM(R162:R166)</f>
        <v>9770.7133600000016</v>
      </c>
      <c r="S167" s="122"/>
      <c r="T167" s="129">
        <f>SUM(T162:T166)</f>
        <v>3251.4754200000002</v>
      </c>
    </row>
    <row r="168" spans="1:20" x14ac:dyDescent="0.25">
      <c r="A168" s="111">
        <f t="shared" si="2"/>
        <v>42</v>
      </c>
      <c r="B168" s="116"/>
      <c r="F168" s="148"/>
      <c r="H168" s="148"/>
      <c r="J168" s="148"/>
      <c r="L168" s="148"/>
      <c r="N168" s="148"/>
      <c r="P168" s="148"/>
      <c r="Q168" s="102"/>
      <c r="R168" s="148"/>
      <c r="T168" s="148"/>
    </row>
    <row r="169" spans="1:20" ht="13.8" thickBot="1" x14ac:dyDescent="0.3">
      <c r="A169" s="111">
        <f t="shared" si="2"/>
        <v>43</v>
      </c>
      <c r="B169" s="116"/>
      <c r="D169" s="103" t="s">
        <v>744</v>
      </c>
      <c r="F169" s="143">
        <f>SUM(F143,F151,F159,F167)</f>
        <v>24267.150980000002</v>
      </c>
      <c r="G169" s="149"/>
      <c r="H169" s="143">
        <f>SUM(H143,H151,H159,H167)</f>
        <v>24864.888850000003</v>
      </c>
      <c r="I169" s="122"/>
      <c r="J169" s="143">
        <f>SUM(J143,J151,J159,J167)</f>
        <v>-238.55140000000003</v>
      </c>
      <c r="K169" s="122"/>
      <c r="L169" s="143">
        <f>SUM(L143,L151,L159,L167)</f>
        <v>-880.95666999999992</v>
      </c>
      <c r="M169" s="122"/>
      <c r="N169" s="143">
        <f>SUM(N143,N151,N159,N167)</f>
        <v>343.97997999999995</v>
      </c>
      <c r="O169" s="186"/>
      <c r="P169" s="143">
        <f>SUM(P143,P151,P159,P167)</f>
        <v>0</v>
      </c>
      <c r="Q169" s="122"/>
      <c r="R169" s="143">
        <f>SUM(R143,R151,R159,R167)</f>
        <v>48356.511740000009</v>
      </c>
      <c r="S169" s="122"/>
      <c r="T169" s="143">
        <f>SUM(T143,T151,T159,T167)</f>
        <v>36300.915659999999</v>
      </c>
    </row>
    <row r="170" spans="1:20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8"/>
      <c r="R170" s="97"/>
      <c r="S170" s="97"/>
      <c r="T170" s="97"/>
    </row>
    <row r="171" spans="1:20" x14ac:dyDescent="0.25">
      <c r="A171" s="101" t="str">
        <f>+$A$57</f>
        <v>Supporting Schedules:  B-10, B-11</v>
      </c>
      <c r="Q171" s="102"/>
      <c r="R171" s="101" t="str">
        <f>+$R$57</f>
        <v>Recap Schedules:  B-03, B-06</v>
      </c>
    </row>
    <row r="172" spans="1:20" ht="13.8" thickBot="1" x14ac:dyDescent="0.3">
      <c r="A172" s="97" t="str">
        <f>$A$1</f>
        <v>SCHEDULE B-09</v>
      </c>
      <c r="B172" s="97"/>
      <c r="C172" s="97"/>
      <c r="D172" s="97"/>
      <c r="E172" s="97"/>
      <c r="F172" s="97" t="str">
        <f>$F$1</f>
        <v>DEPRECIATION RESERVE BALANCES BY ACCOUNT AND SUB-ACCOUNT</v>
      </c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8"/>
      <c r="R172" s="97"/>
      <c r="S172" s="97"/>
      <c r="T172" s="198" t="str">
        <f>"Page "&amp;TRIM(MID(T115,5,3))+1&amp;" of 30"</f>
        <v>Page 24 of 30</v>
      </c>
    </row>
    <row r="173" spans="1:20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reserve balances for each account or sub-account to which</v>
      </c>
      <c r="J173" s="104"/>
      <c r="K173" s="104"/>
      <c r="M173" s="104"/>
      <c r="N173" s="104"/>
      <c r="O173" s="104"/>
      <c r="P173" s="104"/>
      <c r="Q173" s="105"/>
      <c r="R173" s="101" t="str">
        <f>$R$2</f>
        <v>Type of data shown:</v>
      </c>
      <c r="T173" s="106"/>
    </row>
    <row r="174" spans="1:20" x14ac:dyDescent="0.25">
      <c r="B174" s="138"/>
      <c r="F174" s="101" t="str">
        <f>IF($F$3="","",$F$3)</f>
        <v>an individual depreciation rate is applied. (Include Amortization/Recovery amounts).</v>
      </c>
      <c r="J174" s="102"/>
      <c r="K174" s="106"/>
      <c r="N174" s="102"/>
      <c r="O174" s="102"/>
      <c r="P174" s="102"/>
      <c r="Q174" s="102" t="str">
        <f>IF($Q$3=0,"",$Q$3)</f>
        <v/>
      </c>
      <c r="R174" s="106" t="str">
        <f>$R$3</f>
        <v>Projected Test Year Ended 12/31/2025</v>
      </c>
      <c r="T174" s="102"/>
    </row>
    <row r="175" spans="1:20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Q175" s="102" t="str">
        <f>IF($Q$4=0,"",$Q$4)</f>
        <v/>
      </c>
      <c r="R175" s="106" t="str">
        <f>$R$4</f>
        <v>Projected Prior Year Ended 12/31/2024</v>
      </c>
      <c r="T175" s="102"/>
    </row>
    <row r="176" spans="1:20" x14ac:dyDescent="0.25">
      <c r="B176" s="138"/>
      <c r="F176" s="101" t="str">
        <f>IF(+$F$5="","",$F$5)</f>
        <v/>
      </c>
      <c r="J176" s="102"/>
      <c r="K176" s="106"/>
      <c r="L176" s="102"/>
      <c r="Q176" s="102" t="str">
        <f>IF($Q$5=0,"",$Q$5)</f>
        <v>XX</v>
      </c>
      <c r="R176" s="106" t="str">
        <f>$R$5</f>
        <v>Historical Prior Year Ended 12/31/2023</v>
      </c>
      <c r="T176" s="102"/>
    </row>
    <row r="177" spans="1:20" x14ac:dyDescent="0.25">
      <c r="B177" s="138"/>
      <c r="J177" s="102"/>
      <c r="K177" s="106"/>
      <c r="L177" s="102"/>
      <c r="Q177" s="102"/>
      <c r="R177" s="106" t="str">
        <f>$R$6</f>
        <v xml:space="preserve">Witness: C. Aldazabal / J. Chronister / </v>
      </c>
      <c r="T177" s="102"/>
    </row>
    <row r="178" spans="1:20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(Dollars in 000's)</v>
      </c>
      <c r="I178" s="97"/>
      <c r="J178" s="97"/>
      <c r="K178" s="97"/>
      <c r="L178" s="97"/>
      <c r="M178" s="97"/>
      <c r="N178" s="97"/>
      <c r="O178" s="97"/>
      <c r="P178" s="97"/>
      <c r="Q178" s="98"/>
      <c r="R178" s="97" t="str">
        <f>$R$7</f>
        <v xml:space="preserve">               R. Latta / K. Stryker / C. Whitworth</v>
      </c>
      <c r="S178" s="97"/>
      <c r="T178" s="97"/>
    </row>
    <row r="179" spans="1:20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10"/>
      <c r="R179" s="109"/>
      <c r="S179" s="109"/>
      <c r="T179" s="109"/>
    </row>
    <row r="180" spans="1:20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09"/>
      <c r="P180" s="109" t="s">
        <v>698</v>
      </c>
      <c r="Q180" s="110"/>
      <c r="R180" s="109" t="s">
        <v>699</v>
      </c>
      <c r="S180" s="109"/>
      <c r="T180" s="109" t="s">
        <v>875</v>
      </c>
    </row>
    <row r="181" spans="1:20" x14ac:dyDescent="0.25">
      <c r="C181" s="111" t="s">
        <v>700</v>
      </c>
      <c r="D181" s="111" t="s">
        <v>700</v>
      </c>
      <c r="F181" s="111" t="s">
        <v>876</v>
      </c>
      <c r="G181" s="111"/>
      <c r="H181" s="109" t="s">
        <v>353</v>
      </c>
      <c r="I181" s="111"/>
      <c r="J181" s="109"/>
      <c r="K181" s="111"/>
      <c r="L181" s="111"/>
      <c r="M181" s="111"/>
      <c r="Q181" s="102"/>
      <c r="R181" s="111" t="s">
        <v>876</v>
      </c>
      <c r="T181" s="111"/>
    </row>
    <row r="182" spans="1:20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701</v>
      </c>
      <c r="G182" s="111"/>
      <c r="H182" s="111" t="s">
        <v>701</v>
      </c>
      <c r="I182" s="111"/>
      <c r="J182" s="111"/>
      <c r="K182" s="109"/>
      <c r="L182" s="111" t="s">
        <v>877</v>
      </c>
      <c r="M182" s="106"/>
      <c r="N182" s="111" t="s">
        <v>877</v>
      </c>
      <c r="O182" s="111"/>
      <c r="P182" s="111" t="s">
        <v>362</v>
      </c>
      <c r="Q182" s="110"/>
      <c r="R182" s="109" t="s">
        <v>701</v>
      </c>
      <c r="S182" s="109"/>
      <c r="T182" s="111" t="s">
        <v>707</v>
      </c>
    </row>
    <row r="183" spans="1:20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712</v>
      </c>
      <c r="G183" s="112"/>
      <c r="H183" s="112" t="s">
        <v>878</v>
      </c>
      <c r="I183" s="113"/>
      <c r="J183" s="112" t="s">
        <v>879</v>
      </c>
      <c r="K183" s="113"/>
      <c r="L183" s="113" t="s">
        <v>880</v>
      </c>
      <c r="M183" s="114"/>
      <c r="N183" s="114" t="s">
        <v>881</v>
      </c>
      <c r="O183" s="114"/>
      <c r="P183" s="114" t="s">
        <v>715</v>
      </c>
      <c r="Q183" s="115"/>
      <c r="R183" s="114" t="s">
        <v>716</v>
      </c>
      <c r="S183" s="114"/>
      <c r="T183" s="114" t="s">
        <v>717</v>
      </c>
    </row>
    <row r="184" spans="1:20" x14ac:dyDescent="0.25">
      <c r="A184" s="111">
        <v>1</v>
      </c>
      <c r="B184" s="111"/>
      <c r="Q184" s="102"/>
    </row>
    <row r="185" spans="1:20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Q185" s="126"/>
      <c r="S185" s="126"/>
    </row>
    <row r="186" spans="1:20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50"/>
      <c r="P186" s="150"/>
      <c r="Q186" s="126"/>
      <c r="R186" s="150"/>
      <c r="S186" s="126"/>
      <c r="T186" s="150"/>
    </row>
    <row r="187" spans="1:20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5">
        <v>55520.913260000001</v>
      </c>
      <c r="G187" s="102"/>
      <c r="H187" s="125">
        <v>5972.7283600000001</v>
      </c>
      <c r="I187" s="126"/>
      <c r="J187" s="125">
        <v>-177.23088000000001</v>
      </c>
      <c r="K187" s="127"/>
      <c r="L187" s="125">
        <v>-58.191000000000003</v>
      </c>
      <c r="M187" s="127"/>
      <c r="N187" s="125">
        <v>0</v>
      </c>
      <c r="O187" s="125"/>
      <c r="P187" s="125">
        <v>0</v>
      </c>
      <c r="Q187" s="126"/>
      <c r="R187" s="125">
        <f>SUM(F187,H187,J187,L187,N187,P187)</f>
        <v>61258.21974</v>
      </c>
      <c r="S187" s="127"/>
      <c r="T187" s="125">
        <v>58441.241390000003</v>
      </c>
    </row>
    <row r="188" spans="1:20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5">
        <v>3849.3372100000015</v>
      </c>
      <c r="G188" s="102"/>
      <c r="H188" s="125">
        <v>298.76094000000001</v>
      </c>
      <c r="I188" s="126"/>
      <c r="J188" s="125">
        <v>0</v>
      </c>
      <c r="K188" s="127"/>
      <c r="L188" s="125">
        <v>56.142139999999998</v>
      </c>
      <c r="M188" s="127"/>
      <c r="N188" s="125">
        <v>4.9770399999999997</v>
      </c>
      <c r="O188" s="125"/>
      <c r="P188" s="125">
        <v>0</v>
      </c>
      <c r="Q188" s="126"/>
      <c r="R188" s="125">
        <f>SUM(F188,H188,J188,L188,N188,P188)</f>
        <v>4209.2173300000013</v>
      </c>
      <c r="S188" s="127"/>
      <c r="T188" s="125">
        <v>4047.36312</v>
      </c>
    </row>
    <row r="189" spans="1:20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5">
        <v>2317.5402700000009</v>
      </c>
      <c r="G189" s="102"/>
      <c r="H189" s="125">
        <v>401.53234999999995</v>
      </c>
      <c r="I189" s="126"/>
      <c r="J189" s="125">
        <v>0</v>
      </c>
      <c r="K189" s="127"/>
      <c r="L189" s="125">
        <v>65.692729999999997</v>
      </c>
      <c r="M189" s="127"/>
      <c r="N189" s="125">
        <v>5.1325799999999999</v>
      </c>
      <c r="O189" s="125"/>
      <c r="P189" s="125">
        <v>0</v>
      </c>
      <c r="Q189" s="126"/>
      <c r="R189" s="125">
        <f>SUM(F189,H189,J189,L189,N189,P189)</f>
        <v>2789.897930000001</v>
      </c>
      <c r="S189" s="127"/>
      <c r="T189" s="125">
        <v>2573.14858</v>
      </c>
    </row>
    <row r="190" spans="1:20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5">
        <v>3477.106330000001</v>
      </c>
      <c r="G190" s="102"/>
      <c r="H190" s="125">
        <v>521.75972000000002</v>
      </c>
      <c r="I190" s="126"/>
      <c r="J190" s="125">
        <v>-18.411909999999999</v>
      </c>
      <c r="K190" s="127"/>
      <c r="L190" s="125">
        <v>0</v>
      </c>
      <c r="M190" s="127"/>
      <c r="N190" s="125">
        <v>0</v>
      </c>
      <c r="O190" s="125"/>
      <c r="P190" s="125">
        <v>0</v>
      </c>
      <c r="Q190" s="126"/>
      <c r="R190" s="125">
        <f>SUM(F190,H190,J190,L190,N190,P190)</f>
        <v>3980.4541400000012</v>
      </c>
      <c r="S190" s="127"/>
      <c r="T190" s="125">
        <v>3733.5283999999997</v>
      </c>
    </row>
    <row r="191" spans="1:20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5">
        <v>-56.700170000000014</v>
      </c>
      <c r="G191" s="102"/>
      <c r="H191" s="125">
        <v>54.801279999999998</v>
      </c>
      <c r="I191" s="126"/>
      <c r="J191" s="125">
        <v>0</v>
      </c>
      <c r="K191" s="127"/>
      <c r="L191" s="125">
        <v>-0.27581</v>
      </c>
      <c r="M191" s="127"/>
      <c r="N191" s="125">
        <v>0</v>
      </c>
      <c r="O191" s="125"/>
      <c r="P191" s="125">
        <v>0</v>
      </c>
      <c r="Q191" s="126"/>
      <c r="R191" s="125">
        <f>SUM(F191,H191,J191,L191,N191,P191)</f>
        <v>-2.1747000000000156</v>
      </c>
      <c r="S191" s="127"/>
      <c r="T191" s="125">
        <v>-31.91065</v>
      </c>
    </row>
    <row r="192" spans="1:20" x14ac:dyDescent="0.25">
      <c r="A192" s="111">
        <f t="shared" si="3"/>
        <v>9</v>
      </c>
      <c r="B192" s="116"/>
      <c r="C192" s="111"/>
      <c r="D192" s="101" t="s">
        <v>757</v>
      </c>
      <c r="F192" s="129">
        <f>SUM(F187:F191)</f>
        <v>65108.196900000003</v>
      </c>
      <c r="H192" s="129">
        <f>SUM(H187:H191)</f>
        <v>7249.5826500000003</v>
      </c>
      <c r="I192" s="122"/>
      <c r="J192" s="129">
        <f>SUM(J187:J191)</f>
        <v>-195.64279000000002</v>
      </c>
      <c r="K192" s="122"/>
      <c r="L192" s="129">
        <f>SUM(L187:L191)</f>
        <v>63.368059999999993</v>
      </c>
      <c r="M192" s="122"/>
      <c r="N192" s="129">
        <f>SUM(N187:N191)</f>
        <v>10.10962</v>
      </c>
      <c r="O192" s="187"/>
      <c r="P192" s="129">
        <f>SUM(P187:P191)</f>
        <v>0</v>
      </c>
      <c r="Q192" s="122"/>
      <c r="R192" s="129">
        <f>SUM(R187:R191)</f>
        <v>72235.614440000005</v>
      </c>
      <c r="S192" s="122"/>
      <c r="T192" s="129">
        <f>SUM(T187:T191)</f>
        <v>68763.370840000003</v>
      </c>
    </row>
    <row r="193" spans="1:20" x14ac:dyDescent="0.25">
      <c r="A193" s="111">
        <f t="shared" si="3"/>
        <v>10</v>
      </c>
      <c r="B193" s="116"/>
      <c r="Q193" s="102"/>
    </row>
    <row r="194" spans="1:20" x14ac:dyDescent="0.25">
      <c r="A194" s="111">
        <f t="shared" si="3"/>
        <v>11</v>
      </c>
      <c r="B194" s="116"/>
      <c r="D194" s="101" t="s">
        <v>160</v>
      </c>
      <c r="F194" s="136"/>
      <c r="G194" s="149"/>
      <c r="H194" s="130"/>
      <c r="I194" s="126"/>
      <c r="J194" s="130"/>
      <c r="K194" s="126"/>
      <c r="L194" s="131"/>
      <c r="M194" s="126"/>
      <c r="N194" s="131"/>
      <c r="O194" s="131"/>
      <c r="P194" s="131"/>
      <c r="Q194" s="126"/>
      <c r="R194" s="131"/>
      <c r="S194" s="126"/>
      <c r="T194" s="131"/>
    </row>
    <row r="195" spans="1:20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5">
        <v>25085.392919999995</v>
      </c>
      <c r="G195" s="102"/>
      <c r="H195" s="125">
        <v>1966.1230399999999</v>
      </c>
      <c r="I195" s="126"/>
      <c r="J195" s="125">
        <v>-106.07741</v>
      </c>
      <c r="K195" s="127"/>
      <c r="L195" s="125">
        <v>-338.21668</v>
      </c>
      <c r="M195" s="127"/>
      <c r="N195" s="125">
        <v>0</v>
      </c>
      <c r="O195" s="125"/>
      <c r="P195" s="125">
        <v>0</v>
      </c>
      <c r="Q195" s="126"/>
      <c r="R195" s="125">
        <f>SUM(F195,H195,J195,L195,N195,P195)</f>
        <v>26607.22186999999</v>
      </c>
      <c r="S195" s="127"/>
      <c r="T195" s="125">
        <v>25750.16215</v>
      </c>
    </row>
    <row r="196" spans="1:20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5">
        <v>133913.73997</v>
      </c>
      <c r="G196" s="102"/>
      <c r="H196" s="125">
        <v>10084.306970000001</v>
      </c>
      <c r="I196" s="126"/>
      <c r="J196" s="125">
        <v>-315.53588999999999</v>
      </c>
      <c r="K196" s="127"/>
      <c r="L196" s="125">
        <v>377.40081999999995</v>
      </c>
      <c r="M196" s="127"/>
      <c r="N196" s="125">
        <v>99.097560000000001</v>
      </c>
      <c r="O196" s="125"/>
      <c r="P196" s="125">
        <v>0</v>
      </c>
      <c r="Q196" s="126"/>
      <c r="R196" s="125">
        <f>SUM(F196,H196,J196,L196,N196,P196)</f>
        <v>144159.00943000001</v>
      </c>
      <c r="S196" s="127"/>
      <c r="T196" s="125">
        <v>138920.90237999998</v>
      </c>
    </row>
    <row r="197" spans="1:20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5">
        <v>86112.592799999999</v>
      </c>
      <c r="G197" s="102"/>
      <c r="H197" s="125">
        <v>7361.8570300000001</v>
      </c>
      <c r="I197" s="126"/>
      <c r="J197" s="125">
        <v>-7803.3228600000002</v>
      </c>
      <c r="K197" s="127"/>
      <c r="L197" s="125">
        <v>-526.88576999999998</v>
      </c>
      <c r="M197" s="127"/>
      <c r="N197" s="125">
        <v>64.501739999999998</v>
      </c>
      <c r="O197" s="125"/>
      <c r="P197" s="125">
        <v>0</v>
      </c>
      <c r="Q197" s="126"/>
      <c r="R197" s="125">
        <f>SUM(F197,H197,J197,L197,N197,P197)</f>
        <v>85208.742940000011</v>
      </c>
      <c r="S197" s="127"/>
      <c r="T197" s="125">
        <v>83372.346439999994</v>
      </c>
    </row>
    <row r="198" spans="1:20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5">
        <v>41714.191440000002</v>
      </c>
      <c r="G198" s="102"/>
      <c r="H198" s="125">
        <v>1999.0963999999999</v>
      </c>
      <c r="I198" s="126"/>
      <c r="J198" s="125">
        <v>-108.62812</v>
      </c>
      <c r="K198" s="127"/>
      <c r="L198" s="125">
        <v>0</v>
      </c>
      <c r="M198" s="127"/>
      <c r="N198" s="125">
        <v>0</v>
      </c>
      <c r="O198" s="125"/>
      <c r="P198" s="125">
        <v>0</v>
      </c>
      <c r="Q198" s="126"/>
      <c r="R198" s="125">
        <f>SUM(F198,H198,J198,L198,N198,P198)</f>
        <v>43604.659720000003</v>
      </c>
      <c r="S198" s="127"/>
      <c r="T198" s="125">
        <v>42688.385979999999</v>
      </c>
    </row>
    <row r="199" spans="1:20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5">
        <v>2619.2858999999989</v>
      </c>
      <c r="G199" s="102"/>
      <c r="H199" s="125">
        <v>269.43334000000004</v>
      </c>
      <c r="I199" s="126"/>
      <c r="J199" s="125">
        <v>-203.45587</v>
      </c>
      <c r="K199" s="127"/>
      <c r="L199" s="125">
        <v>-30.84722</v>
      </c>
      <c r="M199" s="127"/>
      <c r="N199" s="125">
        <v>0</v>
      </c>
      <c r="O199" s="125"/>
      <c r="P199" s="125">
        <v>0</v>
      </c>
      <c r="Q199" s="126"/>
      <c r="R199" s="125">
        <f>SUM(F199,H199,J199,L199,N199,P199)</f>
        <v>2654.4161499999987</v>
      </c>
      <c r="S199" s="127"/>
      <c r="T199" s="125">
        <v>2663.82528</v>
      </c>
    </row>
    <row r="200" spans="1:20" x14ac:dyDescent="0.25">
      <c r="A200" s="111">
        <f t="shared" si="3"/>
        <v>17</v>
      </c>
      <c r="B200" s="116"/>
      <c r="C200" s="109"/>
      <c r="D200" s="103" t="s">
        <v>758</v>
      </c>
      <c r="F200" s="129">
        <f>SUM(F195:F199)</f>
        <v>289445.20303000003</v>
      </c>
      <c r="H200" s="129">
        <f>SUM(H195:H199)</f>
        <v>21680.816780000001</v>
      </c>
      <c r="I200" s="122"/>
      <c r="J200" s="129">
        <f>SUM(J195:J199)</f>
        <v>-8537.0201500000003</v>
      </c>
      <c r="K200" s="122"/>
      <c r="L200" s="129">
        <f>SUM(L195:L199)</f>
        <v>-518.54885000000002</v>
      </c>
      <c r="M200" s="122"/>
      <c r="N200" s="129">
        <f>SUM(N195:N199)</f>
        <v>163.5993</v>
      </c>
      <c r="O200" s="187"/>
      <c r="P200" s="129">
        <f>SUM(P195:P199)</f>
        <v>0</v>
      </c>
      <c r="Q200" s="122"/>
      <c r="R200" s="129">
        <f>SUM(R195:R199)</f>
        <v>302234.05011000001</v>
      </c>
      <c r="S200" s="122"/>
      <c r="T200" s="129">
        <f>SUM(T195:T199)</f>
        <v>293395.62222999998</v>
      </c>
    </row>
    <row r="201" spans="1:20" x14ac:dyDescent="0.25">
      <c r="A201" s="111">
        <f t="shared" si="3"/>
        <v>18</v>
      </c>
      <c r="B201" s="116"/>
      <c r="Q201" s="102"/>
    </row>
    <row r="202" spans="1:20" x14ac:dyDescent="0.25">
      <c r="A202" s="111">
        <f t="shared" si="3"/>
        <v>19</v>
      </c>
      <c r="B202" s="116"/>
      <c r="C202" s="111"/>
      <c r="D202" s="103" t="s">
        <v>167</v>
      </c>
      <c r="H202" s="151"/>
      <c r="I202" s="126"/>
      <c r="J202" s="152"/>
      <c r="K202" s="126"/>
      <c r="L202" s="152"/>
      <c r="M202" s="126"/>
      <c r="N202" s="152"/>
      <c r="O202" s="152"/>
      <c r="P202" s="152"/>
      <c r="Q202" s="126"/>
      <c r="R202" s="152"/>
      <c r="S202" s="126"/>
      <c r="T202" s="152"/>
    </row>
    <row r="203" spans="1:20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5">
        <v>1210.7266700000002</v>
      </c>
      <c r="G203" s="102"/>
      <c r="H203" s="125">
        <v>60.94162</v>
      </c>
      <c r="I203" s="126"/>
      <c r="J203" s="125">
        <v>0</v>
      </c>
      <c r="K203" s="127"/>
      <c r="L203" s="125">
        <v>-1.05375</v>
      </c>
      <c r="M203" s="127"/>
      <c r="N203" s="125">
        <v>0</v>
      </c>
      <c r="O203" s="125"/>
      <c r="P203" s="125">
        <v>0</v>
      </c>
      <c r="Q203" s="126"/>
      <c r="R203" s="125">
        <f>SUM(F203,H203,J203,L203,N203,P203)</f>
        <v>1270.6145400000003</v>
      </c>
      <c r="S203" s="127"/>
      <c r="T203" s="125">
        <v>1240.6405</v>
      </c>
    </row>
    <row r="204" spans="1:20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5">
        <v>644.02425000000028</v>
      </c>
      <c r="G204" s="102"/>
      <c r="H204" s="125">
        <v>94.434960000000004</v>
      </c>
      <c r="I204" s="126"/>
      <c r="J204" s="125">
        <v>0</v>
      </c>
      <c r="K204" s="127"/>
      <c r="L204" s="125">
        <v>-0.63537999999999994</v>
      </c>
      <c r="M204" s="127"/>
      <c r="N204" s="125">
        <v>0.88609000000000004</v>
      </c>
      <c r="O204" s="125"/>
      <c r="P204" s="125">
        <v>0</v>
      </c>
      <c r="Q204" s="126"/>
      <c r="R204" s="125">
        <f>SUM(F204,H204,J204,L204,N204,P204)</f>
        <v>738.70992000000024</v>
      </c>
      <c r="S204" s="127"/>
      <c r="T204" s="125">
        <v>690.95213000000001</v>
      </c>
    </row>
    <row r="205" spans="1:20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5">
        <v>7406.4500200000002</v>
      </c>
      <c r="G205" s="102"/>
      <c r="H205" s="125">
        <v>1759.1025400000001</v>
      </c>
      <c r="I205" s="126"/>
      <c r="J205" s="125">
        <v>-140.64616000000001</v>
      </c>
      <c r="K205" s="127"/>
      <c r="L205" s="125">
        <v>-13.282360000000001</v>
      </c>
      <c r="M205" s="127"/>
      <c r="N205" s="125">
        <v>14.539759999999999</v>
      </c>
      <c r="O205" s="125"/>
      <c r="P205" s="125">
        <v>0</v>
      </c>
      <c r="Q205" s="126"/>
      <c r="R205" s="125">
        <f>SUM(F205,H205,J205,L205,N205,P205)</f>
        <v>9026.1638000000003</v>
      </c>
      <c r="S205" s="127"/>
      <c r="T205" s="125">
        <v>8267.0138200000001</v>
      </c>
    </row>
    <row r="206" spans="1:20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5">
        <v>9920.6722399999999</v>
      </c>
      <c r="G206" s="102"/>
      <c r="H206" s="125">
        <v>652.76351</v>
      </c>
      <c r="I206" s="126"/>
      <c r="J206" s="125">
        <v>0</v>
      </c>
      <c r="K206" s="127"/>
      <c r="L206" s="125">
        <v>0</v>
      </c>
      <c r="M206" s="127"/>
      <c r="N206" s="125">
        <v>0</v>
      </c>
      <c r="O206" s="125"/>
      <c r="P206" s="125">
        <v>0</v>
      </c>
      <c r="Q206" s="126"/>
      <c r="R206" s="125">
        <f>SUM(F206,H206,J206,L206,N206,P206)</f>
        <v>10573.435750000001</v>
      </c>
      <c r="S206" s="127"/>
      <c r="T206" s="125">
        <v>10246.94722</v>
      </c>
    </row>
    <row r="207" spans="1:20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5">
        <v>132.81427000000005</v>
      </c>
      <c r="G207" s="102"/>
      <c r="H207" s="125">
        <v>4.1384399999999992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5"/>
      <c r="P207" s="125">
        <v>0</v>
      </c>
      <c r="Q207" s="126"/>
      <c r="R207" s="125">
        <f>SUM(F207,H207,J207,L207,N207,P207)</f>
        <v>136.95271000000005</v>
      </c>
      <c r="S207" s="127"/>
      <c r="T207" s="125">
        <v>134.79165</v>
      </c>
    </row>
    <row r="208" spans="1:20" x14ac:dyDescent="0.25">
      <c r="A208" s="111">
        <f t="shared" si="3"/>
        <v>25</v>
      </c>
      <c r="B208" s="116"/>
      <c r="C208" s="111"/>
      <c r="D208" s="103" t="s">
        <v>759</v>
      </c>
      <c r="F208" s="129">
        <f>SUM(F203:F207)</f>
        <v>19314.687450000001</v>
      </c>
      <c r="H208" s="129">
        <f>SUM(H203:H207)</f>
        <v>2571.3810699999999</v>
      </c>
      <c r="I208" s="122"/>
      <c r="J208" s="129">
        <f>SUM(J203:J207)</f>
        <v>-140.64616000000001</v>
      </c>
      <c r="K208" s="122"/>
      <c r="L208" s="129">
        <f>SUM(L203:L207)</f>
        <v>-14.971490000000001</v>
      </c>
      <c r="M208" s="122"/>
      <c r="N208" s="129">
        <f>SUM(N203:N207)</f>
        <v>15.425849999999999</v>
      </c>
      <c r="O208" s="187"/>
      <c r="P208" s="129">
        <f>SUM(P203:P207)</f>
        <v>0</v>
      </c>
      <c r="Q208" s="122"/>
      <c r="R208" s="129">
        <f>SUM(R203:R207)</f>
        <v>21745.876720000004</v>
      </c>
      <c r="S208" s="122"/>
      <c r="T208" s="129">
        <f>SUM(T203:T207)</f>
        <v>20580.34532</v>
      </c>
    </row>
    <row r="209" spans="1:20" x14ac:dyDescent="0.25">
      <c r="A209" s="111">
        <f t="shared" si="3"/>
        <v>26</v>
      </c>
      <c r="B209" s="116"/>
      <c r="Q209" s="102"/>
    </row>
    <row r="210" spans="1:20" x14ac:dyDescent="0.25">
      <c r="A210" s="111">
        <f t="shared" si="3"/>
        <v>27</v>
      </c>
      <c r="B210" s="116"/>
      <c r="C210" s="124"/>
      <c r="D210" s="103" t="s">
        <v>174</v>
      </c>
      <c r="F210" s="136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</row>
    <row r="211" spans="1:20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5">
        <v>5444.1091900000019</v>
      </c>
      <c r="G211" s="102"/>
      <c r="H211" s="125">
        <v>278.42556000000002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5"/>
      <c r="P211" s="125">
        <v>0</v>
      </c>
      <c r="Q211" s="126"/>
      <c r="R211" s="125">
        <f>SUM(F211,H211,J211,L211,N211,P211)</f>
        <v>5722.5347500000016</v>
      </c>
      <c r="S211" s="127"/>
      <c r="T211" s="125">
        <v>5583.32197</v>
      </c>
    </row>
    <row r="212" spans="1:20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5">
        <v>566.95955999999978</v>
      </c>
      <c r="G212" s="102"/>
      <c r="H212" s="125">
        <v>46.590760000000003</v>
      </c>
      <c r="I212" s="126"/>
      <c r="J212" s="125">
        <v>0</v>
      </c>
      <c r="K212" s="127"/>
      <c r="L212" s="125">
        <v>-1.90307</v>
      </c>
      <c r="M212" s="127"/>
      <c r="N212" s="125">
        <v>0.58963999999999994</v>
      </c>
      <c r="O212" s="125"/>
      <c r="P212" s="125">
        <v>0</v>
      </c>
      <c r="Q212" s="126"/>
      <c r="R212" s="125">
        <f>SUM(F212,H212,J212,L212,N212,P212)</f>
        <v>612.2368899999999</v>
      </c>
      <c r="S212" s="127"/>
      <c r="T212" s="125">
        <v>589.34795999999994</v>
      </c>
    </row>
    <row r="213" spans="1:20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5">
        <v>20732.635940000007</v>
      </c>
      <c r="G213" s="102"/>
      <c r="H213" s="125">
        <v>1380.1787199999999</v>
      </c>
      <c r="I213" s="126"/>
      <c r="J213" s="125">
        <v>0</v>
      </c>
      <c r="K213" s="127"/>
      <c r="L213" s="125">
        <v>-49.558900000000001</v>
      </c>
      <c r="M213" s="127"/>
      <c r="N213" s="125">
        <v>15.445919999999999</v>
      </c>
      <c r="O213" s="125"/>
      <c r="P213" s="125">
        <v>0</v>
      </c>
      <c r="Q213" s="126"/>
      <c r="R213" s="125">
        <f>SUM(F213,H213,J213,L213,N213,P213)</f>
        <v>22078.701680000006</v>
      </c>
      <c r="S213" s="127"/>
      <c r="T213" s="125">
        <v>21399.358579999996</v>
      </c>
    </row>
    <row r="214" spans="1:20" x14ac:dyDescent="0.25">
      <c r="A214" s="111">
        <f t="shared" si="3"/>
        <v>31</v>
      </c>
      <c r="C214" s="109">
        <v>34583</v>
      </c>
      <c r="D214" s="101" t="s">
        <v>723</v>
      </c>
      <c r="F214" s="125">
        <v>5302.3208399999958</v>
      </c>
      <c r="G214" s="102"/>
      <c r="H214" s="125">
        <v>346.77669000000003</v>
      </c>
      <c r="I214" s="126"/>
      <c r="J214" s="125">
        <v>-50.582800000000006</v>
      </c>
      <c r="K214" s="127"/>
      <c r="L214" s="125">
        <v>0</v>
      </c>
      <c r="M214" s="127"/>
      <c r="N214" s="125">
        <v>0</v>
      </c>
      <c r="O214" s="125"/>
      <c r="P214" s="125">
        <v>0</v>
      </c>
      <c r="Q214" s="126"/>
      <c r="R214" s="125">
        <f>SUM(F214,H214,J214,L214,N214,P214)</f>
        <v>5598.5147299999953</v>
      </c>
      <c r="S214" s="127"/>
      <c r="T214" s="125">
        <v>5444.4941600000002</v>
      </c>
    </row>
    <row r="215" spans="1:20" x14ac:dyDescent="0.25">
      <c r="A215" s="111">
        <f t="shared" si="3"/>
        <v>32</v>
      </c>
      <c r="C215" s="109">
        <v>34683</v>
      </c>
      <c r="D215" s="101" t="s">
        <v>724</v>
      </c>
      <c r="F215" s="125">
        <v>264.64856000000003</v>
      </c>
      <c r="G215" s="102"/>
      <c r="H215" s="125">
        <v>9.5240400000000012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5"/>
      <c r="P215" s="125">
        <v>0</v>
      </c>
      <c r="Q215" s="126"/>
      <c r="R215" s="125">
        <f>SUM(F215,H215,J215,L215,N215,P215)</f>
        <v>274.17260000000005</v>
      </c>
      <c r="S215" s="127"/>
      <c r="T215" s="125">
        <v>269.41058000000004</v>
      </c>
    </row>
    <row r="216" spans="1:20" x14ac:dyDescent="0.25">
      <c r="A216" s="111">
        <f t="shared" si="3"/>
        <v>33</v>
      </c>
      <c r="D216" s="103" t="s">
        <v>760</v>
      </c>
      <c r="F216" s="129">
        <f>SUM(F211:F215)</f>
        <v>32310.674090000008</v>
      </c>
      <c r="H216" s="129">
        <f>SUM(H211:H215)</f>
        <v>2061.4957699999995</v>
      </c>
      <c r="I216" s="122"/>
      <c r="J216" s="129">
        <f>SUM(J211:J215)</f>
        <v>-50.582800000000006</v>
      </c>
      <c r="K216" s="122"/>
      <c r="L216" s="129">
        <f>SUM(L211:L215)</f>
        <v>-51.461970000000001</v>
      </c>
      <c r="M216" s="122"/>
      <c r="N216" s="129">
        <f>SUM(N211:N215)</f>
        <v>16.03556</v>
      </c>
      <c r="O216" s="187"/>
      <c r="P216" s="129">
        <f>SUM(P211:P215)</f>
        <v>0</v>
      </c>
      <c r="Q216" s="122"/>
      <c r="R216" s="129">
        <f>SUM(R211:R215)</f>
        <v>34286.160649999998</v>
      </c>
      <c r="S216" s="122"/>
      <c r="T216" s="129">
        <f>SUM(T211:T215)</f>
        <v>33285.933250000002</v>
      </c>
    </row>
    <row r="217" spans="1:20" x14ac:dyDescent="0.25">
      <c r="A217" s="111">
        <f t="shared" si="3"/>
        <v>34</v>
      </c>
      <c r="I217" s="131"/>
      <c r="K217" s="131"/>
      <c r="M217" s="131"/>
      <c r="Q217" s="131"/>
      <c r="S217" s="131"/>
    </row>
    <row r="218" spans="1:20" x14ac:dyDescent="0.25">
      <c r="A218" s="111">
        <f t="shared" si="3"/>
        <v>35</v>
      </c>
      <c r="C218" s="111"/>
      <c r="D218" s="103" t="s">
        <v>181</v>
      </c>
      <c r="F218" s="136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</row>
    <row r="219" spans="1:20" x14ac:dyDescent="0.25">
      <c r="A219" s="111">
        <f t="shared" si="3"/>
        <v>36</v>
      </c>
      <c r="C219" s="109">
        <v>34184</v>
      </c>
      <c r="D219" s="101" t="s">
        <v>720</v>
      </c>
      <c r="F219" s="125">
        <v>2098.7295000000004</v>
      </c>
      <c r="G219" s="102"/>
      <c r="H219" s="125">
        <v>157.09342999999998</v>
      </c>
      <c r="I219" s="126"/>
      <c r="J219" s="125">
        <v>-15.255229999999999</v>
      </c>
      <c r="K219" s="127"/>
      <c r="L219" s="125">
        <v>0</v>
      </c>
      <c r="M219" s="127"/>
      <c r="N219" s="125">
        <v>0</v>
      </c>
      <c r="O219" s="125"/>
      <c r="P219" s="125">
        <v>0</v>
      </c>
      <c r="Q219" s="126"/>
      <c r="R219" s="125">
        <f>SUM(F219,H219,J219,L219,N219,P219)</f>
        <v>2240.5677000000001</v>
      </c>
      <c r="S219" s="127"/>
      <c r="T219" s="125">
        <v>2174.9357099999997</v>
      </c>
    </row>
    <row r="220" spans="1:20" x14ac:dyDescent="0.25">
      <c r="A220" s="111">
        <f t="shared" si="3"/>
        <v>37</v>
      </c>
      <c r="C220" s="109">
        <v>34284</v>
      </c>
      <c r="D220" s="101" t="s">
        <v>748</v>
      </c>
      <c r="F220" s="125">
        <v>276.46508</v>
      </c>
      <c r="G220" s="102"/>
      <c r="H220" s="125">
        <v>64.02852</v>
      </c>
      <c r="I220" s="126"/>
      <c r="J220" s="125">
        <v>0</v>
      </c>
      <c r="K220" s="127"/>
      <c r="L220" s="125">
        <v>-11.919360000000001</v>
      </c>
      <c r="M220" s="127"/>
      <c r="N220" s="125">
        <v>0.92262999999999995</v>
      </c>
      <c r="O220" s="125"/>
      <c r="P220" s="125">
        <v>0</v>
      </c>
      <c r="Q220" s="126"/>
      <c r="R220" s="125">
        <f>SUM(F220,H220,J220,L220,N220,P220)</f>
        <v>329.49687000000006</v>
      </c>
      <c r="S220" s="127"/>
      <c r="T220" s="125">
        <v>302.85223999999999</v>
      </c>
    </row>
    <row r="221" spans="1:20" x14ac:dyDescent="0.25">
      <c r="A221" s="111">
        <f t="shared" si="3"/>
        <v>38</v>
      </c>
      <c r="C221" s="109">
        <v>34384</v>
      </c>
      <c r="D221" s="101" t="s">
        <v>749</v>
      </c>
      <c r="F221" s="125">
        <v>5964.0263199999981</v>
      </c>
      <c r="G221" s="102"/>
      <c r="H221" s="125">
        <v>1331.5413899999999</v>
      </c>
      <c r="I221" s="126"/>
      <c r="J221" s="125">
        <v>-76.56228999999999</v>
      </c>
      <c r="K221" s="127"/>
      <c r="L221" s="125">
        <v>-87.441959999999995</v>
      </c>
      <c r="M221" s="127"/>
      <c r="N221" s="125">
        <v>11.401450000000001</v>
      </c>
      <c r="O221" s="125"/>
      <c r="P221" s="125">
        <v>0</v>
      </c>
      <c r="Q221" s="126"/>
      <c r="R221" s="125">
        <f>SUM(F221,H221,J221,L221,N221,P221)</f>
        <v>7142.9649099999979</v>
      </c>
      <c r="S221" s="127"/>
      <c r="T221" s="125">
        <v>6570.5199400000001</v>
      </c>
    </row>
    <row r="222" spans="1:20" x14ac:dyDescent="0.25">
      <c r="A222" s="111">
        <f t="shared" si="3"/>
        <v>39</v>
      </c>
      <c r="C222" s="109">
        <v>34584</v>
      </c>
      <c r="D222" s="101" t="s">
        <v>723</v>
      </c>
      <c r="F222" s="125">
        <v>3158.5775299999973</v>
      </c>
      <c r="G222" s="102"/>
      <c r="H222" s="125">
        <v>139.6686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5"/>
      <c r="P222" s="125">
        <v>0</v>
      </c>
      <c r="Q222" s="126"/>
      <c r="R222" s="125">
        <f>SUM(F222,H222,J222,L222,N222,P222)</f>
        <v>3298.2461299999973</v>
      </c>
      <c r="S222" s="127"/>
      <c r="T222" s="125">
        <v>3228.41183</v>
      </c>
    </row>
    <row r="223" spans="1:20" x14ac:dyDescent="0.25">
      <c r="A223" s="111">
        <f t="shared" si="3"/>
        <v>40</v>
      </c>
      <c r="C223" s="109">
        <v>34684</v>
      </c>
      <c r="D223" s="101" t="s">
        <v>724</v>
      </c>
      <c r="F223" s="125">
        <v>0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5"/>
      <c r="P223" s="125">
        <v>0</v>
      </c>
      <c r="Q223" s="126"/>
      <c r="R223" s="125">
        <f>SUM(F223,H223,J223,L223,N223,P223)</f>
        <v>0</v>
      </c>
      <c r="S223" s="127"/>
      <c r="T223" s="125">
        <v>0</v>
      </c>
    </row>
    <row r="224" spans="1:20" x14ac:dyDescent="0.25">
      <c r="A224" s="111">
        <f t="shared" si="3"/>
        <v>41</v>
      </c>
      <c r="C224" s="111"/>
      <c r="D224" s="103" t="s">
        <v>761</v>
      </c>
      <c r="F224" s="129">
        <f>SUM(F219:F223)</f>
        <v>11497.798429999995</v>
      </c>
      <c r="H224" s="129">
        <f>SUM(H219:H223)</f>
        <v>1692.3319399999998</v>
      </c>
      <c r="I224" s="122"/>
      <c r="J224" s="129">
        <f>SUM(J219:J223)</f>
        <v>-91.817519999999988</v>
      </c>
      <c r="K224" s="122"/>
      <c r="L224" s="129">
        <f>SUM(L219:L223)</f>
        <v>-99.361319999999992</v>
      </c>
      <c r="M224" s="122"/>
      <c r="N224" s="129">
        <f>SUM(N219:N223)</f>
        <v>12.32408</v>
      </c>
      <c r="O224" s="187"/>
      <c r="P224" s="129">
        <f>SUM(P219:P223)</f>
        <v>0</v>
      </c>
      <c r="Q224" s="122"/>
      <c r="R224" s="129">
        <f>SUM(R219:R223)</f>
        <v>13011.275609999995</v>
      </c>
      <c r="S224" s="122"/>
      <c r="T224" s="129">
        <f>SUM(T219:T223)</f>
        <v>12276.719720000001</v>
      </c>
    </row>
    <row r="225" spans="1:20" x14ac:dyDescent="0.25">
      <c r="A225" s="111">
        <f t="shared" si="3"/>
        <v>42</v>
      </c>
      <c r="Q225" s="102"/>
    </row>
    <row r="226" spans="1:20" x14ac:dyDescent="0.25">
      <c r="A226" s="111">
        <f t="shared" si="3"/>
        <v>43</v>
      </c>
      <c r="Q226" s="102"/>
    </row>
    <row r="227" spans="1:20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8"/>
      <c r="R227" s="97"/>
      <c r="S227" s="97"/>
      <c r="T227" s="97"/>
    </row>
    <row r="228" spans="1:20" x14ac:dyDescent="0.25">
      <c r="A228" s="101" t="str">
        <f>+$A$57</f>
        <v>Supporting Schedules:  B-10, B-11</v>
      </c>
      <c r="Q228" s="102"/>
      <c r="R228" s="101" t="str">
        <f>+$R$57</f>
        <v>Recap Schedules:  B-03, B-06</v>
      </c>
    </row>
    <row r="229" spans="1:20" ht="13.8" thickBot="1" x14ac:dyDescent="0.3">
      <c r="A229" s="97" t="str">
        <f>$A$1</f>
        <v>SCHEDULE B-09</v>
      </c>
      <c r="B229" s="97"/>
      <c r="C229" s="97"/>
      <c r="D229" s="97"/>
      <c r="E229" s="97"/>
      <c r="F229" s="97" t="str">
        <f>$F$1</f>
        <v>DEPRECIATION RESERVE BALANCES BY ACCOUNT AND SUB-ACCOUNT</v>
      </c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8"/>
      <c r="R229" s="97"/>
      <c r="S229" s="97"/>
      <c r="T229" s="198" t="str">
        <f>"Page "&amp;TRIM(MID(T172,5,3))+1&amp;" of 30"</f>
        <v>Page 25 of 30</v>
      </c>
    </row>
    <row r="230" spans="1:20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reserve balances for each account or sub-account to which</v>
      </c>
      <c r="J230" s="104"/>
      <c r="K230" s="104"/>
      <c r="M230" s="104"/>
      <c r="N230" s="104"/>
      <c r="O230" s="104"/>
      <c r="P230" s="104"/>
      <c r="Q230" s="105"/>
      <c r="R230" s="101" t="str">
        <f>$R$2</f>
        <v>Type of data shown:</v>
      </c>
      <c r="T230" s="106"/>
    </row>
    <row r="231" spans="1:20" x14ac:dyDescent="0.25">
      <c r="B231" s="138"/>
      <c r="F231" s="101" t="str">
        <f>IF($F$3="","",$F$3)</f>
        <v>an individual depreciation rate is applied. (Include Amortization/Recovery amounts).</v>
      </c>
      <c r="J231" s="102"/>
      <c r="K231" s="106"/>
      <c r="N231" s="102"/>
      <c r="O231" s="102"/>
      <c r="P231" s="102"/>
      <c r="Q231" s="102" t="str">
        <f>IF($Q$3=0,"",$Q$3)</f>
        <v/>
      </c>
      <c r="R231" s="106" t="str">
        <f>$R$3</f>
        <v>Projected Test Year Ended 12/31/2025</v>
      </c>
      <c r="T231" s="102"/>
    </row>
    <row r="232" spans="1:20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Q232" s="102" t="str">
        <f>IF($Q$4=0,"",$Q$4)</f>
        <v/>
      </c>
      <c r="R232" s="106" t="str">
        <f>$R$4</f>
        <v>Projected Prior Year Ended 12/31/2024</v>
      </c>
      <c r="T232" s="102"/>
    </row>
    <row r="233" spans="1:20" x14ac:dyDescent="0.25">
      <c r="B233" s="138"/>
      <c r="F233" s="101" t="str">
        <f>IF(+$F$5="","",$F$5)</f>
        <v/>
      </c>
      <c r="J233" s="102"/>
      <c r="K233" s="106"/>
      <c r="L233" s="102"/>
      <c r="Q233" s="102" t="str">
        <f>IF($Q$5=0,"",$Q$5)</f>
        <v>XX</v>
      </c>
      <c r="R233" s="106" t="str">
        <f>$R$5</f>
        <v>Historical Prior Year Ended 12/31/2023</v>
      </c>
      <c r="T233" s="102"/>
    </row>
    <row r="234" spans="1:20" x14ac:dyDescent="0.25">
      <c r="B234" s="138"/>
      <c r="J234" s="102"/>
      <c r="K234" s="106"/>
      <c r="L234" s="102"/>
      <c r="Q234" s="102"/>
      <c r="R234" s="106" t="str">
        <f>$R$6</f>
        <v xml:space="preserve">Witness: C. Aldazabal / J. Chronister / </v>
      </c>
      <c r="T234" s="102"/>
    </row>
    <row r="235" spans="1:20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(Dollars in 000's)</v>
      </c>
      <c r="I235" s="97"/>
      <c r="J235" s="97"/>
      <c r="K235" s="97"/>
      <c r="L235" s="97"/>
      <c r="M235" s="97"/>
      <c r="N235" s="97"/>
      <c r="O235" s="97"/>
      <c r="P235" s="97"/>
      <c r="Q235" s="98"/>
      <c r="R235" s="97" t="str">
        <f>$R$7</f>
        <v xml:space="preserve">               R. Latta / K. Stryker / C. Whitworth</v>
      </c>
      <c r="S235" s="97"/>
      <c r="T235" s="97"/>
    </row>
    <row r="236" spans="1:20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10"/>
      <c r="R236" s="109"/>
      <c r="S236" s="109"/>
      <c r="T236" s="109"/>
    </row>
    <row r="237" spans="1:20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09"/>
      <c r="P237" s="109" t="s">
        <v>698</v>
      </c>
      <c r="Q237" s="110"/>
      <c r="R237" s="109" t="s">
        <v>699</v>
      </c>
      <c r="S237" s="109"/>
      <c r="T237" s="109" t="s">
        <v>875</v>
      </c>
    </row>
    <row r="238" spans="1:20" x14ac:dyDescent="0.25">
      <c r="C238" s="111" t="s">
        <v>700</v>
      </c>
      <c r="D238" s="111" t="s">
        <v>700</v>
      </c>
      <c r="F238" s="111" t="s">
        <v>876</v>
      </c>
      <c r="G238" s="111"/>
      <c r="H238" s="109" t="s">
        <v>353</v>
      </c>
      <c r="I238" s="111"/>
      <c r="J238" s="109"/>
      <c r="K238" s="111"/>
      <c r="L238" s="111"/>
      <c r="M238" s="111"/>
      <c r="Q238" s="102"/>
      <c r="R238" s="111" t="s">
        <v>876</v>
      </c>
      <c r="T238" s="111"/>
    </row>
    <row r="239" spans="1:20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701</v>
      </c>
      <c r="G239" s="111"/>
      <c r="H239" s="111" t="s">
        <v>701</v>
      </c>
      <c r="I239" s="111"/>
      <c r="J239" s="111"/>
      <c r="K239" s="109"/>
      <c r="L239" s="111" t="s">
        <v>877</v>
      </c>
      <c r="M239" s="106"/>
      <c r="N239" s="111" t="s">
        <v>877</v>
      </c>
      <c r="O239" s="111"/>
      <c r="P239" s="111" t="s">
        <v>362</v>
      </c>
      <c r="Q239" s="110"/>
      <c r="R239" s="109" t="s">
        <v>701</v>
      </c>
      <c r="S239" s="109"/>
      <c r="T239" s="111" t="s">
        <v>707</v>
      </c>
    </row>
    <row r="240" spans="1:20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712</v>
      </c>
      <c r="G240" s="112"/>
      <c r="H240" s="112" t="s">
        <v>878</v>
      </c>
      <c r="I240" s="113"/>
      <c r="J240" s="112" t="s">
        <v>879</v>
      </c>
      <c r="K240" s="113"/>
      <c r="L240" s="113" t="s">
        <v>880</v>
      </c>
      <c r="M240" s="114"/>
      <c r="N240" s="114" t="s">
        <v>881</v>
      </c>
      <c r="O240" s="114"/>
      <c r="P240" s="114" t="s">
        <v>715</v>
      </c>
      <c r="Q240" s="115"/>
      <c r="R240" s="114" t="s">
        <v>716</v>
      </c>
      <c r="S240" s="114"/>
      <c r="T240" s="114" t="s">
        <v>717</v>
      </c>
    </row>
    <row r="241" spans="1:20" x14ac:dyDescent="0.25">
      <c r="A241" s="111">
        <v>1</v>
      </c>
      <c r="B241" s="111"/>
      <c r="Q241" s="102"/>
    </row>
    <row r="242" spans="1:20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</row>
    <row r="243" spans="1:20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5">
        <v>2113.9513800000004</v>
      </c>
      <c r="G243" s="102"/>
      <c r="H243" s="125">
        <v>155.1576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5"/>
      <c r="P243" s="125">
        <v>0</v>
      </c>
      <c r="Q243" s="126"/>
      <c r="R243" s="125">
        <f>SUM(F243,H243,J243,L243,N243,P243)</f>
        <v>2269.1089800000004</v>
      </c>
      <c r="S243" s="127"/>
      <c r="T243" s="125">
        <v>2191.5301800000002</v>
      </c>
    </row>
    <row r="244" spans="1:20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5">
        <v>741.90878999999973</v>
      </c>
      <c r="G244" s="102"/>
      <c r="H244" s="125">
        <v>95.623919999999998</v>
      </c>
      <c r="I244" s="126"/>
      <c r="J244" s="125">
        <v>0</v>
      </c>
      <c r="K244" s="127"/>
      <c r="L244" s="125">
        <v>-10.5534</v>
      </c>
      <c r="M244" s="127"/>
      <c r="N244" s="125">
        <v>1.15201</v>
      </c>
      <c r="O244" s="125"/>
      <c r="P244" s="125">
        <v>0</v>
      </c>
      <c r="Q244" s="126"/>
      <c r="R244" s="125">
        <f>SUM(F244,H244,J244,L244,N244,P244)</f>
        <v>828.13131999999973</v>
      </c>
      <c r="S244" s="127"/>
      <c r="T244" s="125">
        <v>784.93723999999997</v>
      </c>
    </row>
    <row r="245" spans="1:20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5">
        <v>4545.7479700000004</v>
      </c>
      <c r="G245" s="102"/>
      <c r="H245" s="125">
        <v>1259.52819</v>
      </c>
      <c r="I245" s="126"/>
      <c r="J245" s="125">
        <v>0</v>
      </c>
      <c r="K245" s="127"/>
      <c r="L245" s="125">
        <v>-84.913600000000002</v>
      </c>
      <c r="M245" s="127"/>
      <c r="N245" s="125">
        <v>10.039110000000001</v>
      </c>
      <c r="O245" s="125"/>
      <c r="P245" s="125">
        <v>0</v>
      </c>
      <c r="Q245" s="126"/>
      <c r="R245" s="125">
        <f>SUM(F245,H245,J245,L245,N245,P245)</f>
        <v>5730.4016700000002</v>
      </c>
      <c r="S245" s="127"/>
      <c r="T245" s="125">
        <v>5140.1215899999997</v>
      </c>
    </row>
    <row r="246" spans="1:20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5">
        <v>3142.7297099999992</v>
      </c>
      <c r="G246" s="102"/>
      <c r="H246" s="125">
        <v>142.33853999999999</v>
      </c>
      <c r="I246" s="126"/>
      <c r="J246" s="125">
        <v>-14.237270000000001</v>
      </c>
      <c r="K246" s="127"/>
      <c r="L246" s="125">
        <v>0</v>
      </c>
      <c r="M246" s="127"/>
      <c r="N246" s="125">
        <v>0</v>
      </c>
      <c r="O246" s="125"/>
      <c r="P246" s="125">
        <v>0</v>
      </c>
      <c r="Q246" s="126"/>
      <c r="R246" s="125">
        <f>SUM(F246,H246,J246,L246,N246,P246)</f>
        <v>3270.8309799999993</v>
      </c>
      <c r="S246" s="127"/>
      <c r="T246" s="125">
        <v>3210.58403</v>
      </c>
    </row>
    <row r="247" spans="1:20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5">
        <v>0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5"/>
      <c r="P247" s="125">
        <v>0</v>
      </c>
      <c r="Q247" s="126"/>
      <c r="R247" s="125">
        <f>SUM(F247,H247,J247,L247,N247,P247)</f>
        <v>0</v>
      </c>
      <c r="S247" s="127"/>
      <c r="T247" s="125">
        <v>0</v>
      </c>
    </row>
    <row r="248" spans="1:20" x14ac:dyDescent="0.25">
      <c r="A248" s="111">
        <f t="shared" si="4"/>
        <v>8</v>
      </c>
      <c r="B248" s="111"/>
      <c r="C248" s="111"/>
      <c r="D248" s="103" t="s">
        <v>762</v>
      </c>
      <c r="F248" s="129">
        <f>SUM(F243:F247)</f>
        <v>10544.33785</v>
      </c>
      <c r="H248" s="129">
        <f>SUM(H243:H247)</f>
        <v>1652.64825</v>
      </c>
      <c r="I248" s="122"/>
      <c r="J248" s="129">
        <f>SUM(J243:J247)</f>
        <v>-14.237270000000001</v>
      </c>
      <c r="K248" s="122"/>
      <c r="L248" s="129">
        <f>SUM(L243:L247)</f>
        <v>-95.466999999999999</v>
      </c>
      <c r="M248" s="122"/>
      <c r="N248" s="129">
        <f>SUM(N243:N247)</f>
        <v>11.191120000000002</v>
      </c>
      <c r="O248" s="187"/>
      <c r="P248" s="129">
        <f>SUM(P243:P247)</f>
        <v>0</v>
      </c>
      <c r="Q248" s="122"/>
      <c r="R248" s="129">
        <f>SUM(R243:R247)</f>
        <v>12098.472949999999</v>
      </c>
      <c r="S248" s="122"/>
      <c r="T248" s="129">
        <f>SUM(T243:T247)</f>
        <v>11327.17304</v>
      </c>
    </row>
    <row r="249" spans="1:20" x14ac:dyDescent="0.25">
      <c r="A249" s="111">
        <f t="shared" si="4"/>
        <v>9</v>
      </c>
      <c r="B249" s="111"/>
      <c r="Q249" s="102"/>
    </row>
    <row r="250" spans="1:20" x14ac:dyDescent="0.25">
      <c r="A250" s="111">
        <f t="shared" si="4"/>
        <v>10</v>
      </c>
      <c r="B250" s="111"/>
      <c r="C250" s="111"/>
      <c r="D250" s="103" t="s">
        <v>195</v>
      </c>
      <c r="F250" s="136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</row>
    <row r="251" spans="1:20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5">
        <v>3571.1050700000023</v>
      </c>
      <c r="G251" s="102"/>
      <c r="H251" s="125">
        <v>347.73840000000001</v>
      </c>
      <c r="I251" s="126"/>
      <c r="J251" s="125">
        <v>0</v>
      </c>
      <c r="K251" s="127"/>
      <c r="L251" s="125">
        <v>0</v>
      </c>
      <c r="M251" s="127"/>
      <c r="N251" s="125">
        <v>0</v>
      </c>
      <c r="O251" s="125"/>
      <c r="P251" s="125">
        <v>0</v>
      </c>
      <c r="Q251" s="126"/>
      <c r="R251" s="125">
        <f>SUM(F251,H251,J251,L251,N251,P251)</f>
        <v>3918.8434700000025</v>
      </c>
      <c r="S251" s="127"/>
      <c r="T251" s="125">
        <v>3744.9742700000002</v>
      </c>
    </row>
    <row r="252" spans="1:20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5">
        <v>35065.391010000007</v>
      </c>
      <c r="G252" s="102"/>
      <c r="H252" s="125">
        <v>6417.6194000000005</v>
      </c>
      <c r="I252" s="126"/>
      <c r="J252" s="125">
        <v>-240.73442</v>
      </c>
      <c r="K252" s="127"/>
      <c r="L252" s="125">
        <v>-241.96593000000001</v>
      </c>
      <c r="M252" s="127"/>
      <c r="N252" s="125">
        <v>86.170529999999999</v>
      </c>
      <c r="O252" s="125"/>
      <c r="P252" s="125">
        <v>0</v>
      </c>
      <c r="Q252" s="126"/>
      <c r="R252" s="125">
        <f>SUM(F252,H252,J252,L252,N252,P252)</f>
        <v>41086.480590000014</v>
      </c>
      <c r="S252" s="127"/>
      <c r="T252" s="125">
        <v>38072.265399999997</v>
      </c>
    </row>
    <row r="253" spans="1:20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5">
        <v>36718.898010000004</v>
      </c>
      <c r="G253" s="102"/>
      <c r="H253" s="125">
        <v>6944.0838600000006</v>
      </c>
      <c r="I253" s="126"/>
      <c r="J253" s="125">
        <v>-122.97538</v>
      </c>
      <c r="K253" s="127"/>
      <c r="L253" s="125">
        <v>-334.69982999999996</v>
      </c>
      <c r="M253" s="127"/>
      <c r="N253" s="125">
        <v>90.255490000000009</v>
      </c>
      <c r="O253" s="125"/>
      <c r="P253" s="125">
        <v>0</v>
      </c>
      <c r="Q253" s="126"/>
      <c r="R253" s="125">
        <f>SUM(F253,H253,J253,L253,N253,P253)</f>
        <v>43295.562150000005</v>
      </c>
      <c r="S253" s="127"/>
      <c r="T253" s="125">
        <v>39981.377700000005</v>
      </c>
    </row>
    <row r="254" spans="1:20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5">
        <v>3465.0228899999997</v>
      </c>
      <c r="G254" s="102"/>
      <c r="H254" s="125">
        <v>550.15776000000005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5"/>
      <c r="P254" s="125">
        <v>0</v>
      </c>
      <c r="Q254" s="126"/>
      <c r="R254" s="125">
        <f>SUM(F254,H254,J254,L254,N254,P254)</f>
        <v>4015.1806499999998</v>
      </c>
      <c r="S254" s="127"/>
      <c r="T254" s="125">
        <v>3740.1017700000002</v>
      </c>
    </row>
    <row r="255" spans="1:20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5">
        <v>22.388500000000015</v>
      </c>
      <c r="G255" s="102"/>
      <c r="H255" s="125">
        <v>4.2487200000000005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5"/>
      <c r="P255" s="125">
        <v>0</v>
      </c>
      <c r="Q255" s="126"/>
      <c r="R255" s="125">
        <f>SUM(F255,H255,J255,L255,N255,P255)</f>
        <v>26.637220000000013</v>
      </c>
      <c r="S255" s="127"/>
      <c r="T255" s="125">
        <v>24.51286</v>
      </c>
    </row>
    <row r="256" spans="1:20" x14ac:dyDescent="0.25">
      <c r="A256" s="111">
        <f t="shared" si="4"/>
        <v>16</v>
      </c>
      <c r="B256" s="116"/>
      <c r="C256" s="109"/>
      <c r="D256" s="103" t="s">
        <v>763</v>
      </c>
      <c r="F256" s="129">
        <f>SUM(F251:F255)</f>
        <v>78842.80548000001</v>
      </c>
      <c r="H256" s="129">
        <f>SUM(H251:H255)</f>
        <v>14263.84814</v>
      </c>
      <c r="I256" s="122"/>
      <c r="J256" s="129">
        <f>SUM(J251:J255)</f>
        <v>-363.70979999999997</v>
      </c>
      <c r="K256" s="122"/>
      <c r="L256" s="129">
        <f>SUM(L251:L255)</f>
        <v>-576.66575999999998</v>
      </c>
      <c r="M256" s="122"/>
      <c r="N256" s="129">
        <f>SUM(N251:N255)</f>
        <v>176.42601999999999</v>
      </c>
      <c r="O256" s="187"/>
      <c r="P256" s="129">
        <f>SUM(P251:P255)</f>
        <v>0</v>
      </c>
      <c r="Q256" s="122"/>
      <c r="R256" s="129">
        <f>SUM(R251:R255)</f>
        <v>92342.704080000025</v>
      </c>
      <c r="S256" s="122"/>
      <c r="T256" s="129">
        <f>SUM(T251:T255)</f>
        <v>85563.231999999989</v>
      </c>
    </row>
    <row r="257" spans="1:20" x14ac:dyDescent="0.25">
      <c r="A257" s="111">
        <f t="shared" si="4"/>
        <v>17</v>
      </c>
      <c r="B257" s="116"/>
      <c r="Q257" s="102"/>
    </row>
    <row r="258" spans="1:20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5">
        <v>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5"/>
      <c r="P258" s="125">
        <v>0</v>
      </c>
      <c r="Q258" s="126"/>
      <c r="R258" s="125">
        <f>SUM(F258,H258,J258,L258,N258,P258)</f>
        <v>0</v>
      </c>
      <c r="S258" s="127"/>
      <c r="T258" s="125">
        <v>0</v>
      </c>
    </row>
    <row r="259" spans="1:20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5">
        <v>500.42433000000005</v>
      </c>
      <c r="G259" s="102"/>
      <c r="H259" s="125">
        <v>368.71378999999996</v>
      </c>
      <c r="I259" s="126"/>
      <c r="J259" s="125">
        <v>-84.255889999999994</v>
      </c>
      <c r="K259" s="127"/>
      <c r="L259" s="125">
        <v>0</v>
      </c>
      <c r="M259" s="127"/>
      <c r="N259" s="125">
        <v>0</v>
      </c>
      <c r="O259" s="125"/>
      <c r="P259" s="125">
        <v>0</v>
      </c>
      <c r="Q259" s="126"/>
      <c r="R259" s="125">
        <f>SUM(F259,H259,J259,L259,N259,P259)</f>
        <v>784.88223000000005</v>
      </c>
      <c r="S259" s="127"/>
      <c r="T259" s="125">
        <v>609.57839000000001</v>
      </c>
    </row>
    <row r="260" spans="1:20" x14ac:dyDescent="0.25">
      <c r="A260" s="111">
        <f t="shared" si="4"/>
        <v>20</v>
      </c>
      <c r="B260" s="116"/>
      <c r="C260" s="111"/>
      <c r="F260" s="129"/>
      <c r="H260" s="129"/>
      <c r="I260" s="131"/>
      <c r="J260" s="129"/>
      <c r="K260" s="131"/>
      <c r="L260" s="129"/>
      <c r="M260" s="131"/>
      <c r="N260" s="129"/>
      <c r="O260" s="187"/>
      <c r="P260" s="129"/>
      <c r="Q260" s="131"/>
      <c r="R260" s="129"/>
      <c r="S260" s="131"/>
      <c r="T260" s="129"/>
    </row>
    <row r="261" spans="1:20" ht="13.8" thickBot="1" x14ac:dyDescent="0.3">
      <c r="A261" s="111">
        <f t="shared" si="4"/>
        <v>21</v>
      </c>
      <c r="B261" s="116"/>
      <c r="C261" s="111"/>
      <c r="D261" s="101" t="s">
        <v>766</v>
      </c>
      <c r="F261" s="143">
        <f>SUM(F192,F200,F208,F216,F224,F248,F256,F258,F259)</f>
        <v>507564.12755999999</v>
      </c>
      <c r="H261" s="143">
        <f>SUM(H192,H200,H208,H216,H224,H248,H256,H258,H259)</f>
        <v>51540.81839</v>
      </c>
      <c r="I261" s="131"/>
      <c r="J261" s="143">
        <f>SUM(J192,J200,J208,J216,J224,J248,J256,J258,J259)</f>
        <v>-9477.9123800000016</v>
      </c>
      <c r="K261" s="131"/>
      <c r="L261" s="143">
        <f>SUM(L192,L200,L208,L216,L224,L248,L256,L258,L259)</f>
        <v>-1293.10833</v>
      </c>
      <c r="M261" s="131"/>
      <c r="N261" s="143">
        <f>SUM(N192,N200,N208,N216,N224,N248,N256,N258,N259)</f>
        <v>405.11155000000002</v>
      </c>
      <c r="O261" s="186"/>
      <c r="P261" s="143">
        <f>SUM(P192,P200,P208,P216,P224,P248,P256,P258,P259)</f>
        <v>0</v>
      </c>
      <c r="Q261" s="131"/>
      <c r="R261" s="143">
        <f>SUM(R192,R200,R208,R216,R224,R248,R256,R258,R259)</f>
        <v>548739.03679000004</v>
      </c>
      <c r="S261" s="131"/>
      <c r="T261" s="143">
        <f>SUM(T192,T200,T208,T216,T224,T248,T256,T258,T259)</f>
        <v>525801.97479000001</v>
      </c>
    </row>
    <row r="262" spans="1:20" ht="13.8" thickTop="1" x14ac:dyDescent="0.25">
      <c r="A262" s="111">
        <f t="shared" si="4"/>
        <v>22</v>
      </c>
      <c r="B262" s="116"/>
      <c r="Q262" s="102"/>
    </row>
    <row r="263" spans="1:20" x14ac:dyDescent="0.25">
      <c r="A263" s="111">
        <f t="shared" si="4"/>
        <v>23</v>
      </c>
      <c r="B263" s="116"/>
      <c r="Q263" s="102"/>
    </row>
    <row r="264" spans="1:20" x14ac:dyDescent="0.25">
      <c r="A264" s="111">
        <f t="shared" si="4"/>
        <v>24</v>
      </c>
      <c r="B264" s="116"/>
      <c r="Q264" s="102"/>
    </row>
    <row r="265" spans="1:20" x14ac:dyDescent="0.25">
      <c r="A265" s="111">
        <f t="shared" si="4"/>
        <v>25</v>
      </c>
      <c r="B265" s="116"/>
      <c r="D265" s="101" t="s">
        <v>767</v>
      </c>
      <c r="Q265" s="102"/>
    </row>
    <row r="266" spans="1:20" x14ac:dyDescent="0.25">
      <c r="A266" s="111">
        <f t="shared" si="4"/>
        <v>26</v>
      </c>
      <c r="B266" s="135"/>
      <c r="D266" s="103" t="s">
        <v>94</v>
      </c>
      <c r="F266" s="136"/>
      <c r="H266" s="150"/>
      <c r="I266" s="131"/>
      <c r="J266" s="150"/>
      <c r="K266" s="131"/>
      <c r="L266" s="150"/>
      <c r="M266" s="131"/>
      <c r="N266" s="150"/>
      <c r="O266" s="150"/>
      <c r="P266" s="150"/>
      <c r="Q266" s="131"/>
      <c r="R266" s="150"/>
      <c r="S266" s="131"/>
      <c r="T266" s="150"/>
    </row>
    <row r="267" spans="1:20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5">
        <v>24400.91895000001</v>
      </c>
      <c r="G267" s="102"/>
      <c r="H267" s="125">
        <v>3360.4783700000003</v>
      </c>
      <c r="I267" s="126"/>
      <c r="J267" s="125">
        <v>-987.25141000000008</v>
      </c>
      <c r="K267" s="127"/>
      <c r="L267" s="125">
        <v>-191.93485000000001</v>
      </c>
      <c r="M267" s="127"/>
      <c r="N267" s="125">
        <v>0</v>
      </c>
      <c r="O267" s="125"/>
      <c r="P267" s="125">
        <v>0</v>
      </c>
      <c r="Q267" s="126"/>
      <c r="R267" s="125">
        <f>SUM(F267,H267,J267,L267,N267,P267)</f>
        <v>26582.211060000009</v>
      </c>
      <c r="S267" s="127"/>
      <c r="T267" s="125">
        <v>25568.60628</v>
      </c>
    </row>
    <row r="268" spans="1:20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5">
        <v>7753.71414</v>
      </c>
      <c r="G268" s="102"/>
      <c r="H268" s="125">
        <v>732.78240000000005</v>
      </c>
      <c r="I268" s="126"/>
      <c r="J268" s="125">
        <v>-78.112990000000011</v>
      </c>
      <c r="K268" s="127"/>
      <c r="L268" s="125">
        <v>-514.00669000000005</v>
      </c>
      <c r="M268" s="127"/>
      <c r="N268" s="125">
        <v>9.8567900000000002</v>
      </c>
      <c r="O268" s="125"/>
      <c r="P268" s="125">
        <v>0</v>
      </c>
      <c r="Q268" s="126"/>
      <c r="R268" s="125">
        <f>SUM(F268,H268,J268,L268,N268,P268)</f>
        <v>7904.2336500000001</v>
      </c>
      <c r="S268" s="127"/>
      <c r="T268" s="125">
        <v>8014.5204400000002</v>
      </c>
    </row>
    <row r="269" spans="1:20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5">
        <v>15237.670529999999</v>
      </c>
      <c r="G269" s="102"/>
      <c r="H269" s="125">
        <v>2136.0243999999998</v>
      </c>
      <c r="I269" s="126"/>
      <c r="J269" s="125">
        <v>-166.37528</v>
      </c>
      <c r="K269" s="127"/>
      <c r="L269" s="125">
        <v>-882.86991</v>
      </c>
      <c r="M269" s="127"/>
      <c r="N269" s="125">
        <v>16.383849999999999</v>
      </c>
      <c r="O269" s="125"/>
      <c r="P269" s="125">
        <v>0</v>
      </c>
      <c r="Q269" s="126"/>
      <c r="R269" s="125">
        <f>SUM(F269,H269,J269,L269,N269,P269)</f>
        <v>16340.833589999998</v>
      </c>
      <c r="S269" s="127"/>
      <c r="T269" s="125">
        <v>15984.211859999999</v>
      </c>
    </row>
    <row r="270" spans="1:20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5">
        <v>14618.758960000003</v>
      </c>
      <c r="G270" s="102"/>
      <c r="H270" s="125">
        <v>979.27621999999997</v>
      </c>
      <c r="I270" s="126"/>
      <c r="J270" s="125">
        <v>-2525.45201</v>
      </c>
      <c r="K270" s="127"/>
      <c r="L270" s="125">
        <v>-19.537669999999999</v>
      </c>
      <c r="M270" s="127"/>
      <c r="N270" s="125">
        <v>0</v>
      </c>
      <c r="O270" s="125"/>
      <c r="P270" s="125">
        <v>0</v>
      </c>
      <c r="Q270" s="126"/>
      <c r="R270" s="125">
        <f>SUM(F270,H270,J270,L270,N270,P270)</f>
        <v>13053.045500000002</v>
      </c>
      <c r="S270" s="127"/>
      <c r="T270" s="125">
        <v>13051.554630000001</v>
      </c>
    </row>
    <row r="271" spans="1:20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5">
        <v>4524.1133699999991</v>
      </c>
      <c r="G271" s="102"/>
      <c r="H271" s="125">
        <v>452.64591999999999</v>
      </c>
      <c r="I271" s="126"/>
      <c r="J271" s="125">
        <v>-24.4693</v>
      </c>
      <c r="K271" s="127"/>
      <c r="L271" s="125">
        <v>-9.5942999999999987</v>
      </c>
      <c r="M271" s="127"/>
      <c r="N271" s="125">
        <v>0</v>
      </c>
      <c r="O271" s="125"/>
      <c r="P271" s="125">
        <v>0</v>
      </c>
      <c r="Q271" s="126"/>
      <c r="R271" s="125">
        <f>SUM(F271,H271,J271,L271,N271,P271)</f>
        <v>4942.6956899999996</v>
      </c>
      <c r="S271" s="127"/>
      <c r="T271" s="125">
        <v>4731.7597800000003</v>
      </c>
    </row>
    <row r="272" spans="1:20" x14ac:dyDescent="0.25">
      <c r="A272" s="111">
        <f t="shared" si="4"/>
        <v>32</v>
      </c>
      <c r="B272" s="116"/>
      <c r="C272" s="111"/>
      <c r="D272" s="103" t="s">
        <v>768</v>
      </c>
      <c r="F272" s="129">
        <f>SUM(F267:F271)</f>
        <v>66535.175950000004</v>
      </c>
      <c r="H272" s="129">
        <f>SUM(H267:H271)</f>
        <v>7661.2073099999998</v>
      </c>
      <c r="I272" s="122"/>
      <c r="J272" s="129">
        <f>SUM(J267:J271)</f>
        <v>-3781.6609900000003</v>
      </c>
      <c r="K272" s="122"/>
      <c r="L272" s="129">
        <f>SUM(L267:L271)</f>
        <v>-1617.9434200000001</v>
      </c>
      <c r="M272" s="122"/>
      <c r="N272" s="129">
        <f>SUM(N267:N271)</f>
        <v>26.240639999999999</v>
      </c>
      <c r="O272" s="187"/>
      <c r="P272" s="129">
        <f>SUM(P267:P271)</f>
        <v>0</v>
      </c>
      <c r="Q272" s="122"/>
      <c r="R272" s="129">
        <f>SUM(R267:R271)</f>
        <v>68823.019490000006</v>
      </c>
      <c r="S272" s="122"/>
      <c r="T272" s="129">
        <f>SUM(T267:T271)</f>
        <v>67350.652990000002</v>
      </c>
    </row>
    <row r="273" spans="1:20" x14ac:dyDescent="0.25">
      <c r="A273" s="111">
        <f t="shared" si="4"/>
        <v>33</v>
      </c>
      <c r="B273" s="116"/>
      <c r="Q273" s="102"/>
    </row>
    <row r="274" spans="1:20" x14ac:dyDescent="0.25">
      <c r="A274" s="111">
        <f t="shared" si="4"/>
        <v>34</v>
      </c>
      <c r="D274" s="103" t="s">
        <v>101</v>
      </c>
      <c r="H274" s="153"/>
      <c r="I274" s="153"/>
      <c r="J274" s="153"/>
      <c r="K274" s="153"/>
      <c r="L274" s="152"/>
      <c r="M274" s="152"/>
      <c r="N274" s="152"/>
      <c r="O274" s="152"/>
      <c r="P274" s="152"/>
      <c r="Q274" s="154"/>
      <c r="R274" s="153"/>
      <c r="S274" s="153"/>
      <c r="T274" s="153"/>
    </row>
    <row r="275" spans="1:20" x14ac:dyDescent="0.25">
      <c r="A275" s="111">
        <f t="shared" si="4"/>
        <v>35</v>
      </c>
      <c r="C275" s="109">
        <v>34131</v>
      </c>
      <c r="D275" s="101" t="s">
        <v>720</v>
      </c>
      <c r="F275" s="125">
        <v>8306.7891799999961</v>
      </c>
      <c r="G275" s="102"/>
      <c r="H275" s="125">
        <v>767.69553000000008</v>
      </c>
      <c r="I275" s="126"/>
      <c r="J275" s="125">
        <v>-219.33364</v>
      </c>
      <c r="K275" s="127"/>
      <c r="L275" s="125">
        <v>-10.53777</v>
      </c>
      <c r="M275" s="127"/>
      <c r="N275" s="125">
        <v>0</v>
      </c>
      <c r="O275" s="125"/>
      <c r="P275" s="125">
        <v>0</v>
      </c>
      <c r="Q275" s="126"/>
      <c r="R275" s="125">
        <f>SUM(F275,H275,J275,L275,N275,P275)</f>
        <v>8844.6132999999954</v>
      </c>
      <c r="S275" s="127"/>
      <c r="T275" s="125">
        <v>8542.9441800000004</v>
      </c>
    </row>
    <row r="276" spans="1:20" x14ac:dyDescent="0.25">
      <c r="A276" s="111">
        <f t="shared" si="4"/>
        <v>36</v>
      </c>
      <c r="C276" s="109">
        <v>34231</v>
      </c>
      <c r="D276" s="101" t="s">
        <v>748</v>
      </c>
      <c r="F276" s="125">
        <v>36093.320100000034</v>
      </c>
      <c r="G276" s="102"/>
      <c r="H276" s="125">
        <v>3292.6174500000002</v>
      </c>
      <c r="I276" s="126"/>
      <c r="J276" s="125">
        <v>-1213.87086</v>
      </c>
      <c r="K276" s="127"/>
      <c r="L276" s="125">
        <v>-775.99540999999999</v>
      </c>
      <c r="M276" s="127"/>
      <c r="N276" s="125">
        <v>38.099449999999997</v>
      </c>
      <c r="O276" s="125"/>
      <c r="P276" s="125">
        <v>0</v>
      </c>
      <c r="Q276" s="126"/>
      <c r="R276" s="125">
        <f>SUM(F276,H276,J276,L276,N276,P276)</f>
        <v>37434.170730000027</v>
      </c>
      <c r="S276" s="127"/>
      <c r="T276" s="125">
        <v>36539.439610000001</v>
      </c>
    </row>
    <row r="277" spans="1:20" x14ac:dyDescent="0.25">
      <c r="A277" s="111">
        <f t="shared" si="4"/>
        <v>37</v>
      </c>
      <c r="C277" s="109">
        <v>34331</v>
      </c>
      <c r="D277" s="101" t="s">
        <v>749</v>
      </c>
      <c r="F277" s="125">
        <v>82700.162319999989</v>
      </c>
      <c r="G277" s="102"/>
      <c r="H277" s="125">
        <v>14685.740109999999</v>
      </c>
      <c r="I277" s="126"/>
      <c r="J277" s="125">
        <v>-3537.1757200000002</v>
      </c>
      <c r="K277" s="127"/>
      <c r="L277" s="125">
        <v>-1606.79294</v>
      </c>
      <c r="M277" s="127"/>
      <c r="N277" s="125">
        <v>135.4169</v>
      </c>
      <c r="O277" s="125"/>
      <c r="P277" s="125">
        <v>0</v>
      </c>
      <c r="Q277" s="126"/>
      <c r="R277" s="125">
        <f>SUM(F277,H277,J277,L277,N277,P277)</f>
        <v>92377.350669999985</v>
      </c>
      <c r="S277" s="127"/>
      <c r="T277" s="125">
        <v>87783.321790000002</v>
      </c>
    </row>
    <row r="278" spans="1:20" x14ac:dyDescent="0.25">
      <c r="A278" s="111">
        <f t="shared" si="4"/>
        <v>38</v>
      </c>
      <c r="C278" s="109">
        <v>34531</v>
      </c>
      <c r="D278" s="101" t="s">
        <v>723</v>
      </c>
      <c r="F278" s="125">
        <v>20314.115169999997</v>
      </c>
      <c r="G278" s="102"/>
      <c r="H278" s="125">
        <v>1615.71127</v>
      </c>
      <c r="I278" s="126"/>
      <c r="J278" s="125">
        <v>-58.021000000000001</v>
      </c>
      <c r="K278" s="127"/>
      <c r="L278" s="125">
        <v>0</v>
      </c>
      <c r="M278" s="127"/>
      <c r="N278" s="125">
        <v>0</v>
      </c>
      <c r="O278" s="125"/>
      <c r="P278" s="125">
        <v>0</v>
      </c>
      <c r="Q278" s="126"/>
      <c r="R278" s="125">
        <f>SUM(F278,H278,J278,L278,N278,P278)</f>
        <v>21871.805439999996</v>
      </c>
      <c r="S278" s="127"/>
      <c r="T278" s="125">
        <v>21094.228769999998</v>
      </c>
    </row>
    <row r="279" spans="1:20" x14ac:dyDescent="0.25">
      <c r="A279" s="111">
        <f t="shared" si="4"/>
        <v>39</v>
      </c>
      <c r="C279" s="109">
        <v>34631</v>
      </c>
      <c r="D279" s="101" t="s">
        <v>724</v>
      </c>
      <c r="F279" s="125">
        <v>598.18599999999969</v>
      </c>
      <c r="G279" s="102"/>
      <c r="H279" s="125">
        <v>37.622639999999997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5"/>
      <c r="P279" s="125">
        <v>0</v>
      </c>
      <c r="Q279" s="126"/>
      <c r="R279" s="125">
        <f>SUM(F279,H279,J279,L279,N279,P279)</f>
        <v>635.80863999999974</v>
      </c>
      <c r="S279" s="127"/>
      <c r="T279" s="125">
        <v>616.99731999999995</v>
      </c>
    </row>
    <row r="280" spans="1:20" x14ac:dyDescent="0.25">
      <c r="A280" s="111">
        <f t="shared" si="4"/>
        <v>40</v>
      </c>
      <c r="C280" s="111"/>
      <c r="D280" s="103" t="s">
        <v>769</v>
      </c>
      <c r="F280" s="129">
        <f>SUM(F275:F279)</f>
        <v>148012.57277</v>
      </c>
      <c r="H280" s="129">
        <f>SUM(H275:H279)</f>
        <v>20399.386999999999</v>
      </c>
      <c r="I280" s="122"/>
      <c r="J280" s="129">
        <f>SUM(J275:J279)</f>
        <v>-5028.4012199999997</v>
      </c>
      <c r="K280" s="122"/>
      <c r="L280" s="129">
        <f>SUM(L275:L279)</f>
        <v>-2393.3261200000002</v>
      </c>
      <c r="M280" s="122"/>
      <c r="N280" s="129">
        <f>SUM(N275:N279)</f>
        <v>173.51634999999999</v>
      </c>
      <c r="O280" s="187"/>
      <c r="P280" s="129">
        <f>SUM(P275:P279)</f>
        <v>0</v>
      </c>
      <c r="Q280" s="122"/>
      <c r="R280" s="129">
        <f>SUM(R275:R279)</f>
        <v>161163.74877999999</v>
      </c>
      <c r="S280" s="122"/>
      <c r="T280" s="129">
        <f>SUM(T275:T279)</f>
        <v>154576.93166999999</v>
      </c>
    </row>
    <row r="281" spans="1:20" x14ac:dyDescent="0.25">
      <c r="A281" s="111">
        <f t="shared" si="4"/>
        <v>41</v>
      </c>
      <c r="Q281" s="102"/>
    </row>
    <row r="282" spans="1:20" x14ac:dyDescent="0.25">
      <c r="A282" s="111">
        <f t="shared" si="4"/>
        <v>42</v>
      </c>
      <c r="Q282" s="102"/>
    </row>
    <row r="283" spans="1:20" x14ac:dyDescent="0.25">
      <c r="A283" s="111">
        <f t="shared" si="4"/>
        <v>43</v>
      </c>
      <c r="Q283" s="102"/>
    </row>
    <row r="284" spans="1:20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8"/>
      <c r="R284" s="97"/>
      <c r="S284" s="97"/>
      <c r="T284" s="97"/>
    </row>
    <row r="285" spans="1:20" x14ac:dyDescent="0.25">
      <c r="A285" s="101" t="str">
        <f>+$A$57</f>
        <v>Supporting Schedules:  B-10, B-11</v>
      </c>
      <c r="Q285" s="102"/>
      <c r="R285" s="101" t="str">
        <f>+$R$57</f>
        <v>Recap Schedules:  B-03, B-06</v>
      </c>
    </row>
    <row r="286" spans="1:20" ht="13.8" thickBot="1" x14ac:dyDescent="0.3">
      <c r="A286" s="97" t="str">
        <f>$A$1</f>
        <v>SCHEDULE B-09</v>
      </c>
      <c r="B286" s="97"/>
      <c r="C286" s="97"/>
      <c r="D286" s="97"/>
      <c r="E286" s="97"/>
      <c r="F286" s="97" t="str">
        <f>$F$1</f>
        <v>DEPRECIATION RESERVE BALANCES BY ACCOUNT AND SUB-ACCOUNT</v>
      </c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8"/>
      <c r="R286" s="97"/>
      <c r="S286" s="97"/>
      <c r="T286" s="198" t="str">
        <f>"Page "&amp;TRIM(MID(T229,5,3))+1&amp;" of 30"</f>
        <v>Page 26 of 30</v>
      </c>
    </row>
    <row r="287" spans="1:20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reserve balances for each account or sub-account to which</v>
      </c>
      <c r="J287" s="104"/>
      <c r="K287" s="104"/>
      <c r="M287" s="104"/>
      <c r="N287" s="104"/>
      <c r="O287" s="104"/>
      <c r="P287" s="104"/>
      <c r="Q287" s="105"/>
      <c r="R287" s="101" t="str">
        <f>$R$2</f>
        <v>Type of data shown:</v>
      </c>
      <c r="T287" s="106"/>
    </row>
    <row r="288" spans="1:20" x14ac:dyDescent="0.25">
      <c r="B288" s="138"/>
      <c r="F288" s="101" t="str">
        <f>IF($F$3="","",$F$3)</f>
        <v>an individual depreciation rate is applied. (Include Amortization/Recovery amounts).</v>
      </c>
      <c r="J288" s="102"/>
      <c r="K288" s="106"/>
      <c r="N288" s="102"/>
      <c r="O288" s="102"/>
      <c r="P288" s="102"/>
      <c r="Q288" s="102" t="str">
        <f>IF($Q$3=0,"",$Q$3)</f>
        <v/>
      </c>
      <c r="R288" s="106" t="str">
        <f>$R$3</f>
        <v>Projected Test Year Ended 12/31/2025</v>
      </c>
      <c r="T288" s="102"/>
    </row>
    <row r="289" spans="1:20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Q289" s="102" t="str">
        <f>IF($Q$4=0,"",$Q$4)</f>
        <v/>
      </c>
      <c r="R289" s="106" t="str">
        <f>$R$4</f>
        <v>Projected Prior Year Ended 12/31/2024</v>
      </c>
      <c r="T289" s="102"/>
    </row>
    <row r="290" spans="1:20" x14ac:dyDescent="0.25">
      <c r="B290" s="138"/>
      <c r="F290" s="101" t="str">
        <f>IF(+$F$5="","",$F$5)</f>
        <v/>
      </c>
      <c r="J290" s="102"/>
      <c r="K290" s="106"/>
      <c r="L290" s="102"/>
      <c r="Q290" s="102" t="str">
        <f>IF($Q$5=0,"",$Q$5)</f>
        <v>XX</v>
      </c>
      <c r="R290" s="106" t="str">
        <f>$R$5</f>
        <v>Historical Prior Year Ended 12/31/2023</v>
      </c>
      <c r="T290" s="102"/>
    </row>
    <row r="291" spans="1:20" x14ac:dyDescent="0.25">
      <c r="B291" s="138"/>
      <c r="J291" s="102"/>
      <c r="K291" s="106"/>
      <c r="L291" s="102"/>
      <c r="Q291" s="102"/>
      <c r="R291" s="106" t="str">
        <f>$R$6</f>
        <v xml:space="preserve">Witness: C. Aldazabal / J. Chronister / </v>
      </c>
      <c r="T291" s="102"/>
    </row>
    <row r="292" spans="1:20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(Dollars in 000's)</v>
      </c>
      <c r="I292" s="97"/>
      <c r="J292" s="97"/>
      <c r="K292" s="97"/>
      <c r="L292" s="97"/>
      <c r="M292" s="97"/>
      <c r="N292" s="97"/>
      <c r="O292" s="97"/>
      <c r="P292" s="97"/>
      <c r="Q292" s="98"/>
      <c r="R292" s="97" t="str">
        <f>$R$7</f>
        <v xml:space="preserve">               R. Latta / K. Stryker / C. Whitworth</v>
      </c>
      <c r="S292" s="97"/>
      <c r="T292" s="97"/>
    </row>
    <row r="293" spans="1:20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10"/>
      <c r="R293" s="109"/>
      <c r="S293" s="109"/>
      <c r="T293" s="109"/>
    </row>
    <row r="294" spans="1:20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09"/>
      <c r="P294" s="109" t="s">
        <v>698</v>
      </c>
      <c r="Q294" s="110"/>
      <c r="R294" s="109" t="s">
        <v>699</v>
      </c>
      <c r="S294" s="109"/>
      <c r="T294" s="109" t="s">
        <v>875</v>
      </c>
    </row>
    <row r="295" spans="1:20" x14ac:dyDescent="0.25">
      <c r="C295" s="111" t="s">
        <v>700</v>
      </c>
      <c r="D295" s="111" t="s">
        <v>700</v>
      </c>
      <c r="F295" s="111" t="s">
        <v>876</v>
      </c>
      <c r="G295" s="111"/>
      <c r="H295" s="109" t="s">
        <v>353</v>
      </c>
      <c r="I295" s="111"/>
      <c r="J295" s="109"/>
      <c r="K295" s="111"/>
      <c r="L295" s="111"/>
      <c r="M295" s="111"/>
      <c r="Q295" s="102"/>
      <c r="R295" s="111" t="s">
        <v>876</v>
      </c>
      <c r="T295" s="111"/>
    </row>
    <row r="296" spans="1:20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701</v>
      </c>
      <c r="G296" s="111"/>
      <c r="H296" s="111" t="s">
        <v>701</v>
      </c>
      <c r="I296" s="111"/>
      <c r="J296" s="111"/>
      <c r="K296" s="109"/>
      <c r="L296" s="111" t="s">
        <v>877</v>
      </c>
      <c r="M296" s="106"/>
      <c r="N296" s="111" t="s">
        <v>877</v>
      </c>
      <c r="O296" s="111"/>
      <c r="P296" s="111" t="s">
        <v>362</v>
      </c>
      <c r="Q296" s="110"/>
      <c r="R296" s="109" t="s">
        <v>701</v>
      </c>
      <c r="S296" s="109"/>
      <c r="T296" s="111" t="s">
        <v>707</v>
      </c>
    </row>
    <row r="297" spans="1:20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712</v>
      </c>
      <c r="G297" s="112"/>
      <c r="H297" s="112" t="s">
        <v>878</v>
      </c>
      <c r="I297" s="113"/>
      <c r="J297" s="112" t="s">
        <v>879</v>
      </c>
      <c r="K297" s="113"/>
      <c r="L297" s="113" t="s">
        <v>880</v>
      </c>
      <c r="M297" s="114"/>
      <c r="N297" s="114" t="s">
        <v>881</v>
      </c>
      <c r="O297" s="114"/>
      <c r="P297" s="114" t="s">
        <v>715</v>
      </c>
      <c r="Q297" s="115"/>
      <c r="R297" s="114" t="s">
        <v>716</v>
      </c>
      <c r="S297" s="114"/>
      <c r="T297" s="114" t="s">
        <v>717</v>
      </c>
    </row>
    <row r="298" spans="1:20" x14ac:dyDescent="0.25">
      <c r="A298" s="111">
        <v>1</v>
      </c>
      <c r="B298" s="116"/>
      <c r="Q298" s="102"/>
    </row>
    <row r="299" spans="1:20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31"/>
      <c r="Q299" s="131"/>
      <c r="R299" s="122"/>
      <c r="S299" s="131"/>
      <c r="T299" s="131"/>
    </row>
    <row r="300" spans="1:20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5">
        <v>12653.949690000005</v>
      </c>
      <c r="G300" s="102"/>
      <c r="H300" s="125">
        <v>949.12550999999996</v>
      </c>
      <c r="I300" s="126"/>
      <c r="J300" s="125">
        <v>0</v>
      </c>
      <c r="K300" s="127"/>
      <c r="L300" s="125">
        <v>0</v>
      </c>
      <c r="M300" s="127"/>
      <c r="N300" s="125">
        <v>0</v>
      </c>
      <c r="O300" s="125"/>
      <c r="P300" s="125">
        <v>0</v>
      </c>
      <c r="Q300" s="126"/>
      <c r="R300" s="125">
        <f>SUM(F300,H300,J300,L300,N300,P300)</f>
        <v>13603.075200000005</v>
      </c>
      <c r="S300" s="127"/>
      <c r="T300" s="125">
        <v>13128.31603</v>
      </c>
    </row>
    <row r="301" spans="1:20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5">
        <v>44544.485339999963</v>
      </c>
      <c r="G301" s="102"/>
      <c r="H301" s="125">
        <v>4126.69092</v>
      </c>
      <c r="I301" s="126"/>
      <c r="J301" s="125">
        <v>-311.93208000000004</v>
      </c>
      <c r="K301" s="127"/>
      <c r="L301" s="125">
        <v>-671.91000999999994</v>
      </c>
      <c r="M301" s="127"/>
      <c r="N301" s="125">
        <v>43.617339999999999</v>
      </c>
      <c r="O301" s="125"/>
      <c r="P301" s="125">
        <v>0</v>
      </c>
      <c r="Q301" s="126"/>
      <c r="R301" s="125">
        <f>SUM(F301,H301,J301,L301,N301,P301)</f>
        <v>47730.951509999963</v>
      </c>
      <c r="S301" s="127"/>
      <c r="T301" s="125">
        <v>46127.582780000004</v>
      </c>
    </row>
    <row r="302" spans="1:20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5">
        <v>103583.37439999999</v>
      </c>
      <c r="G302" s="102"/>
      <c r="H302" s="125">
        <v>17885.254149999997</v>
      </c>
      <c r="I302" s="126"/>
      <c r="J302" s="125">
        <v>-311.72746000000001</v>
      </c>
      <c r="K302" s="127"/>
      <c r="L302" s="125">
        <v>-1631.4610500000001</v>
      </c>
      <c r="M302" s="127"/>
      <c r="N302" s="125">
        <v>116.97485</v>
      </c>
      <c r="O302" s="125"/>
      <c r="P302" s="125">
        <v>-0.53104999999999991</v>
      </c>
      <c r="Q302" s="126"/>
      <c r="R302" s="125">
        <f>SUM(F302,H302,J302,L302,N302,P302)</f>
        <v>119641.88383999998</v>
      </c>
      <c r="S302" s="127"/>
      <c r="T302" s="125">
        <v>111966.99326</v>
      </c>
    </row>
    <row r="303" spans="1:20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5">
        <v>22191.942010000013</v>
      </c>
      <c r="G303" s="102"/>
      <c r="H303" s="125">
        <v>1826.0768400000002</v>
      </c>
      <c r="I303" s="126"/>
      <c r="J303" s="125">
        <v>-92.550579999999997</v>
      </c>
      <c r="K303" s="127"/>
      <c r="L303" s="125">
        <v>0</v>
      </c>
      <c r="M303" s="127"/>
      <c r="N303" s="125">
        <v>0</v>
      </c>
      <c r="O303" s="125"/>
      <c r="P303" s="125">
        <v>0.53104999999999991</v>
      </c>
      <c r="Q303" s="126"/>
      <c r="R303" s="125">
        <f>SUM(F303,H303,J303,L303,N303,P303)</f>
        <v>23925.999320000017</v>
      </c>
      <c r="S303" s="127"/>
      <c r="T303" s="125">
        <v>23019.456249999999</v>
      </c>
    </row>
    <row r="304" spans="1:20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5">
        <v>757.71962000000008</v>
      </c>
      <c r="G304" s="102"/>
      <c r="H304" s="125">
        <v>48.034559999999999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5"/>
      <c r="P304" s="125">
        <v>0</v>
      </c>
      <c r="Q304" s="126"/>
      <c r="R304" s="125">
        <f>SUM(F304,H304,J304,L304,N304,P304)</f>
        <v>805.75418000000013</v>
      </c>
      <c r="S304" s="127"/>
      <c r="T304" s="125">
        <v>781.73689999999999</v>
      </c>
    </row>
    <row r="305" spans="1:20" x14ac:dyDescent="0.25">
      <c r="A305" s="111">
        <f t="shared" si="5"/>
        <v>8</v>
      </c>
      <c r="B305" s="116"/>
      <c r="C305" s="111"/>
      <c r="D305" s="103" t="s">
        <v>770</v>
      </c>
      <c r="F305" s="129">
        <f>SUM(F300:F304)</f>
        <v>183731.47105999995</v>
      </c>
      <c r="H305" s="129">
        <f>SUM(H300:H304)</f>
        <v>24835.181979999998</v>
      </c>
      <c r="I305" s="122"/>
      <c r="J305" s="129">
        <f>SUM(J300:J304)</f>
        <v>-716.21012000000007</v>
      </c>
      <c r="K305" s="122"/>
      <c r="L305" s="129">
        <f>SUM(L300:L304)</f>
        <v>-2303.3710599999999</v>
      </c>
      <c r="M305" s="122"/>
      <c r="N305" s="129">
        <f>SUM(N300:N304)</f>
        <v>160.59219000000002</v>
      </c>
      <c r="O305" s="187"/>
      <c r="P305" s="129">
        <f>SUM(P300:P304)</f>
        <v>0</v>
      </c>
      <c r="Q305" s="122"/>
      <c r="R305" s="129">
        <f>SUM(R300:R304)</f>
        <v>205707.66404999996</v>
      </c>
      <c r="S305" s="122"/>
      <c r="T305" s="129">
        <f>SUM(T300:T304)</f>
        <v>195024.08521999998</v>
      </c>
    </row>
    <row r="306" spans="1:20" x14ac:dyDescent="0.25">
      <c r="A306" s="111">
        <f t="shared" si="5"/>
        <v>9</v>
      </c>
      <c r="B306" s="116"/>
      <c r="Q306" s="102"/>
    </row>
    <row r="307" spans="1:20" x14ac:dyDescent="0.25">
      <c r="A307" s="111">
        <f t="shared" si="5"/>
        <v>10</v>
      </c>
      <c r="B307" s="116"/>
      <c r="C307" s="111"/>
      <c r="D307" s="103" t="s">
        <v>771</v>
      </c>
      <c r="I307" s="131"/>
      <c r="K307" s="131"/>
      <c r="M307" s="131"/>
      <c r="Q307" s="131"/>
      <c r="S307" s="131"/>
    </row>
    <row r="308" spans="1:20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5">
        <v>29.226670000000006</v>
      </c>
      <c r="G308" s="102"/>
      <c r="H308" s="125">
        <v>22.97232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5"/>
      <c r="P308" s="125">
        <v>0</v>
      </c>
      <c r="Q308" s="126"/>
      <c r="R308" s="125">
        <f>SUM(F308,H308,J308,L308,N308,P308)</f>
        <v>52.198990000000009</v>
      </c>
      <c r="S308" s="127"/>
      <c r="T308" s="125">
        <v>40.712830000000004</v>
      </c>
    </row>
    <row r="309" spans="1:20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5">
        <v>1156.6593099999982</v>
      </c>
      <c r="G309" s="102"/>
      <c r="H309" s="125">
        <v>112.14878</v>
      </c>
      <c r="I309" s="126"/>
      <c r="J309" s="125">
        <v>0</v>
      </c>
      <c r="K309" s="127"/>
      <c r="L309" s="125">
        <v>-11.739409999999999</v>
      </c>
      <c r="M309" s="127"/>
      <c r="N309" s="125">
        <v>1.4160999999999999</v>
      </c>
      <c r="O309" s="125"/>
      <c r="P309" s="125">
        <v>0</v>
      </c>
      <c r="Q309" s="126"/>
      <c r="R309" s="125">
        <f>SUM(F309,H309,J309,L309,N309,P309)</f>
        <v>1258.4847799999982</v>
      </c>
      <c r="S309" s="127"/>
      <c r="T309" s="125">
        <v>1209.7306299999998</v>
      </c>
    </row>
    <row r="310" spans="1:20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5">
        <v>8503.6248200000009</v>
      </c>
      <c r="G310" s="102"/>
      <c r="H310" s="125">
        <v>479.59088000000003</v>
      </c>
      <c r="I310" s="126"/>
      <c r="J310" s="125">
        <v>-118.5318</v>
      </c>
      <c r="K310" s="127"/>
      <c r="L310" s="125">
        <v>-53.389749999999999</v>
      </c>
      <c r="M310" s="127"/>
      <c r="N310" s="125">
        <v>6.4017900000000001</v>
      </c>
      <c r="O310" s="125"/>
      <c r="P310" s="125">
        <v>0</v>
      </c>
      <c r="Q310" s="126"/>
      <c r="R310" s="125">
        <f>SUM(F310,H310,J310,L310,N310,P310)</f>
        <v>8817.6959399999996</v>
      </c>
      <c r="S310" s="127"/>
      <c r="T310" s="125">
        <v>8711.6451500000003</v>
      </c>
    </row>
    <row r="311" spans="1:20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5">
        <v>5732.648409999998</v>
      </c>
      <c r="G311" s="102"/>
      <c r="H311" s="125">
        <v>382.15307999999999</v>
      </c>
      <c r="I311" s="126"/>
      <c r="J311" s="125">
        <v>0</v>
      </c>
      <c r="K311" s="127"/>
      <c r="L311" s="125">
        <v>0</v>
      </c>
      <c r="M311" s="127"/>
      <c r="N311" s="125">
        <v>0</v>
      </c>
      <c r="O311" s="125"/>
      <c r="P311" s="125">
        <v>0</v>
      </c>
      <c r="Q311" s="126"/>
      <c r="R311" s="125">
        <f>SUM(F311,H311,J311,L311,N311,P311)</f>
        <v>6114.801489999998</v>
      </c>
      <c r="S311" s="127"/>
      <c r="T311" s="125">
        <v>5923.7249499999998</v>
      </c>
    </row>
    <row r="312" spans="1:20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5">
        <v>0.42552000000000006</v>
      </c>
      <c r="G312" s="102"/>
      <c r="H312" s="125">
        <v>3.0719999999999997E-2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5"/>
      <c r="P312" s="125">
        <v>0</v>
      </c>
      <c r="Q312" s="126"/>
      <c r="R312" s="125">
        <f>SUM(F312,H312,J312,L312,N312,P312)</f>
        <v>0.45624000000000009</v>
      </c>
      <c r="S312" s="127"/>
      <c r="T312" s="125">
        <v>0.44087999999999999</v>
      </c>
    </row>
    <row r="313" spans="1:20" x14ac:dyDescent="0.25">
      <c r="A313" s="111">
        <f t="shared" si="5"/>
        <v>16</v>
      </c>
      <c r="B313" s="116"/>
      <c r="D313" s="103" t="s">
        <v>772</v>
      </c>
      <c r="F313" s="129">
        <f>SUM(F308:F312)</f>
        <v>15422.584729999999</v>
      </c>
      <c r="H313" s="129">
        <f>SUM(H308:H312)</f>
        <v>996.89578000000006</v>
      </c>
      <c r="I313" s="122"/>
      <c r="J313" s="129">
        <f>SUM(J308:J312)</f>
        <v>-118.5318</v>
      </c>
      <c r="K313" s="122"/>
      <c r="L313" s="129">
        <f>SUM(L308:L312)</f>
        <v>-65.129159999999999</v>
      </c>
      <c r="M313" s="122"/>
      <c r="N313" s="129">
        <f>SUM(N308:N312)</f>
        <v>7.8178900000000002</v>
      </c>
      <c r="O313" s="187"/>
      <c r="P313" s="129">
        <f>SUM(P308:P312)</f>
        <v>0</v>
      </c>
      <c r="Q313" s="122"/>
      <c r="R313" s="129">
        <f>SUM(R308:R312)</f>
        <v>16243.637439999995</v>
      </c>
      <c r="S313" s="122"/>
      <c r="T313" s="129">
        <f>SUM(T308:T312)</f>
        <v>15886.254440000001</v>
      </c>
    </row>
    <row r="314" spans="1:20" x14ac:dyDescent="0.25">
      <c r="A314" s="111">
        <f t="shared" si="5"/>
        <v>17</v>
      </c>
      <c r="B314" s="116"/>
      <c r="Q314" s="102"/>
    </row>
    <row r="315" spans="1:20" x14ac:dyDescent="0.25">
      <c r="A315" s="111">
        <f t="shared" si="5"/>
        <v>18</v>
      </c>
      <c r="B315" s="116"/>
      <c r="C315" s="111"/>
      <c r="D315" s="103" t="s">
        <v>773</v>
      </c>
      <c r="I315" s="131"/>
      <c r="K315" s="131"/>
      <c r="M315" s="131"/>
      <c r="Q315" s="131"/>
      <c r="S315" s="131"/>
    </row>
    <row r="316" spans="1:20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5">
        <v>-97.856989999999968</v>
      </c>
      <c r="G316" s="102"/>
      <c r="H316" s="125">
        <v>12.358919999999999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5"/>
      <c r="P316" s="125">
        <v>0</v>
      </c>
      <c r="Q316" s="126"/>
      <c r="R316" s="125">
        <f>SUM(F316,H316,J316,L316,N316,P316)</f>
        <v>-85.49806999999997</v>
      </c>
      <c r="S316" s="127"/>
      <c r="T316" s="125">
        <v>-91.677530000000004</v>
      </c>
    </row>
    <row r="317" spans="1:20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5">
        <v>1208.5837700000009</v>
      </c>
      <c r="G317" s="102"/>
      <c r="H317" s="125">
        <v>107.58672</v>
      </c>
      <c r="I317" s="126"/>
      <c r="J317" s="125">
        <v>0</v>
      </c>
      <c r="K317" s="127"/>
      <c r="L317" s="125">
        <v>-5.5099200000000002</v>
      </c>
      <c r="M317" s="127"/>
      <c r="N317" s="125">
        <v>1.3565</v>
      </c>
      <c r="O317" s="125"/>
      <c r="P317" s="125">
        <v>0</v>
      </c>
      <c r="Q317" s="126"/>
      <c r="R317" s="125">
        <f>SUM(F317,H317,J317,L317,N317,P317)</f>
        <v>1312.017070000001</v>
      </c>
      <c r="S317" s="127"/>
      <c r="T317" s="125">
        <v>1260.8179700000001</v>
      </c>
    </row>
    <row r="318" spans="1:20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5">
        <v>8612.4042700000009</v>
      </c>
      <c r="G318" s="102"/>
      <c r="H318" s="125">
        <v>508.64436000000001</v>
      </c>
      <c r="I318" s="126"/>
      <c r="J318" s="125">
        <v>-116.79804</v>
      </c>
      <c r="K318" s="127"/>
      <c r="L318" s="125">
        <v>-27.035310000000003</v>
      </c>
      <c r="M318" s="127"/>
      <c r="N318" s="125">
        <v>6.5749799999999992</v>
      </c>
      <c r="O318" s="125"/>
      <c r="P318" s="125">
        <v>0</v>
      </c>
      <c r="Q318" s="126"/>
      <c r="R318" s="125">
        <f>SUM(F318,H318,J318,L318,N318,P318)</f>
        <v>8983.7902600000016</v>
      </c>
      <c r="S318" s="127"/>
      <c r="T318" s="125">
        <v>8841.0988699999998</v>
      </c>
    </row>
    <row r="319" spans="1:20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5">
        <v>1825.8649699999989</v>
      </c>
      <c r="G319" s="102"/>
      <c r="H319" s="125">
        <v>116.73192</v>
      </c>
      <c r="I319" s="126"/>
      <c r="J319" s="125">
        <v>0</v>
      </c>
      <c r="K319" s="127"/>
      <c r="L319" s="125">
        <v>0</v>
      </c>
      <c r="M319" s="127"/>
      <c r="N319" s="125">
        <v>0</v>
      </c>
      <c r="O319" s="125"/>
      <c r="P319" s="125">
        <v>0</v>
      </c>
      <c r="Q319" s="126"/>
      <c r="R319" s="125">
        <f>SUM(F319,H319,J319,L319,N319,P319)</f>
        <v>1942.5968899999989</v>
      </c>
      <c r="S319" s="127"/>
      <c r="T319" s="125">
        <v>1884.2309299999999</v>
      </c>
    </row>
    <row r="320" spans="1:20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5">
        <v>0.42552000000000006</v>
      </c>
      <c r="G320" s="102"/>
      <c r="H320" s="125">
        <v>3.0719999999999997E-2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5"/>
      <c r="P320" s="125">
        <v>0</v>
      </c>
      <c r="Q320" s="126"/>
      <c r="R320" s="125">
        <f>SUM(F320,H320,J320,L320,N320,P320)</f>
        <v>0.45624000000000009</v>
      </c>
      <c r="S320" s="127"/>
      <c r="T320" s="125">
        <v>0.44087999999999999</v>
      </c>
    </row>
    <row r="321" spans="1:20" x14ac:dyDescent="0.25">
      <c r="A321" s="111">
        <f t="shared" si="5"/>
        <v>24</v>
      </c>
      <c r="B321" s="116"/>
      <c r="C321" s="111"/>
      <c r="D321" s="103" t="s">
        <v>774</v>
      </c>
      <c r="F321" s="129">
        <f>SUM(F316:F320)</f>
        <v>11549.421540000001</v>
      </c>
      <c r="H321" s="129">
        <f>SUM(H316:H320)</f>
        <v>745.35264000000006</v>
      </c>
      <c r="I321" s="122"/>
      <c r="J321" s="129">
        <f>SUM(J316:J320)</f>
        <v>-116.79804</v>
      </c>
      <c r="K321" s="122"/>
      <c r="L321" s="129">
        <f>SUM(L316:L320)</f>
        <v>-32.545230000000004</v>
      </c>
      <c r="M321" s="122"/>
      <c r="N321" s="129">
        <f>SUM(N316:N320)</f>
        <v>7.9314799999999988</v>
      </c>
      <c r="O321" s="187"/>
      <c r="P321" s="129">
        <f>SUM(P316:P320)</f>
        <v>0</v>
      </c>
      <c r="Q321" s="122"/>
      <c r="R321" s="129">
        <f>SUM(R316:R320)</f>
        <v>12153.36239</v>
      </c>
      <c r="S321" s="122"/>
      <c r="T321" s="129">
        <f>SUM(T316:T320)</f>
        <v>11894.911120000001</v>
      </c>
    </row>
    <row r="322" spans="1:20" x14ac:dyDescent="0.25">
      <c r="A322" s="111">
        <f t="shared" si="5"/>
        <v>25</v>
      </c>
      <c r="B322" s="116"/>
      <c r="Q322" s="102"/>
    </row>
    <row r="323" spans="1:20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45"/>
      <c r="G323" s="145"/>
      <c r="H323" s="145"/>
      <c r="I323" s="155"/>
      <c r="J323" s="145"/>
      <c r="K323" s="155"/>
      <c r="L323" s="155"/>
      <c r="M323" s="109"/>
      <c r="N323" s="109"/>
      <c r="O323" s="109"/>
      <c r="P323" s="109"/>
      <c r="Q323" s="110"/>
      <c r="R323" s="109"/>
      <c r="S323" s="109"/>
      <c r="T323" s="109"/>
    </row>
    <row r="324" spans="1:20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5">
        <v>-97.47041999999999</v>
      </c>
      <c r="G324" s="102"/>
      <c r="H324" s="125">
        <v>34.89696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5"/>
      <c r="P324" s="125">
        <v>0</v>
      </c>
      <c r="Q324" s="126"/>
      <c r="R324" s="125">
        <f>SUM(F324,H324,J324,L324,N324,P324)</f>
        <v>-62.57345999999999</v>
      </c>
      <c r="S324" s="127"/>
      <c r="T324" s="125">
        <v>-80.021940000000001</v>
      </c>
    </row>
    <row r="325" spans="1:20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5">
        <v>752.20626000000004</v>
      </c>
      <c r="G325" s="102"/>
      <c r="H325" s="125">
        <v>67.520759999999996</v>
      </c>
      <c r="I325" s="126"/>
      <c r="J325" s="125">
        <v>0</v>
      </c>
      <c r="K325" s="127"/>
      <c r="L325" s="125">
        <v>-3.9525900000000003</v>
      </c>
      <c r="M325" s="127"/>
      <c r="N325" s="125">
        <v>0.82552000000000003</v>
      </c>
      <c r="O325" s="125"/>
      <c r="P325" s="125">
        <v>0</v>
      </c>
      <c r="Q325" s="126"/>
      <c r="R325" s="125">
        <f>SUM(F325,H325,J325,L325,N325,P325)</f>
        <v>816.59995000000004</v>
      </c>
      <c r="S325" s="127"/>
      <c r="T325" s="125">
        <v>785.05299000000002</v>
      </c>
    </row>
    <row r="326" spans="1:20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5">
        <v>10730.429719999996</v>
      </c>
      <c r="G326" s="102"/>
      <c r="H326" s="125">
        <v>633.18816000000004</v>
      </c>
      <c r="I326" s="126"/>
      <c r="J326" s="125">
        <v>0</v>
      </c>
      <c r="K326" s="127"/>
      <c r="L326" s="125">
        <v>-35.975769999999997</v>
      </c>
      <c r="M326" s="127"/>
      <c r="N326" s="125">
        <v>7.5138500000000006</v>
      </c>
      <c r="O326" s="125"/>
      <c r="P326" s="125">
        <v>0</v>
      </c>
      <c r="Q326" s="126"/>
      <c r="R326" s="125">
        <f>SUM(F326,H326,J326,L326,N326,P326)</f>
        <v>11335.155959999996</v>
      </c>
      <c r="S326" s="127"/>
      <c r="T326" s="125">
        <v>11038.70795</v>
      </c>
    </row>
    <row r="327" spans="1:20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5">
        <v>4624.8319899999951</v>
      </c>
      <c r="G327" s="102"/>
      <c r="H327" s="125">
        <v>280.43047999999999</v>
      </c>
      <c r="I327" s="126"/>
      <c r="J327" s="125">
        <v>0</v>
      </c>
      <c r="K327" s="127"/>
      <c r="L327" s="125">
        <v>0</v>
      </c>
      <c r="M327" s="127"/>
      <c r="N327" s="125">
        <v>0</v>
      </c>
      <c r="O327" s="125"/>
      <c r="P327" s="125">
        <v>0</v>
      </c>
      <c r="Q327" s="126"/>
      <c r="R327" s="125">
        <f>SUM(F327,H327,J327,L327,N327,P327)</f>
        <v>4905.2624699999951</v>
      </c>
      <c r="S327" s="127"/>
      <c r="T327" s="125">
        <v>4765.04522</v>
      </c>
    </row>
    <row r="328" spans="1:20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5">
        <v>0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5"/>
      <c r="P328" s="125">
        <v>0</v>
      </c>
      <c r="Q328" s="126"/>
      <c r="R328" s="125">
        <f>SUM(F328,H328,J328,L328,N328,P328)</f>
        <v>0</v>
      </c>
      <c r="S328" s="127"/>
      <c r="T328" s="125">
        <v>0</v>
      </c>
    </row>
    <row r="329" spans="1:20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9">
        <f>SUM(F324:F328)</f>
        <v>16009.997549999991</v>
      </c>
      <c r="H329" s="129">
        <f>SUM(H324:H328)</f>
        <v>1016.0363600000001</v>
      </c>
      <c r="I329" s="122"/>
      <c r="J329" s="129">
        <f>SUM(J324:J328)</f>
        <v>0</v>
      </c>
      <c r="K329" s="122"/>
      <c r="L329" s="129">
        <f>SUM(L324:L328)</f>
        <v>-39.928359999999998</v>
      </c>
      <c r="M329" s="122"/>
      <c r="N329" s="129">
        <f>SUM(N324:N328)</f>
        <v>8.3393700000000006</v>
      </c>
      <c r="O329" s="187"/>
      <c r="P329" s="129">
        <f>SUM(P324:P328)</f>
        <v>0</v>
      </c>
      <c r="Q329" s="122"/>
      <c r="R329" s="129">
        <f>SUM(R324:R328)</f>
        <v>16994.444919999991</v>
      </c>
      <c r="S329" s="122"/>
      <c r="T329" s="129">
        <f>SUM(T324:T328)</f>
        <v>16508.784220000001</v>
      </c>
    </row>
    <row r="330" spans="1:20" x14ac:dyDescent="0.25">
      <c r="A330" s="111">
        <f t="shared" si="5"/>
        <v>33</v>
      </c>
      <c r="B330" s="116"/>
      <c r="Q330" s="102"/>
    </row>
    <row r="331" spans="1:20" x14ac:dyDescent="0.25">
      <c r="A331" s="111">
        <f t="shared" si="5"/>
        <v>34</v>
      </c>
      <c r="B331" s="116"/>
      <c r="C331" s="111"/>
      <c r="D331" s="103" t="s">
        <v>777</v>
      </c>
      <c r="I331" s="131"/>
      <c r="K331" s="131"/>
      <c r="M331" s="131"/>
      <c r="Q331" s="131"/>
    </row>
    <row r="332" spans="1:20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5">
        <v>530.40139999999985</v>
      </c>
      <c r="G332" s="102"/>
      <c r="H332" s="125">
        <v>82.343159999999997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5"/>
      <c r="P332" s="125">
        <v>0</v>
      </c>
      <c r="Q332" s="126"/>
      <c r="R332" s="125">
        <f>SUM(F332,H332,J332,L332,N332,P332)</f>
        <v>612.74455999999986</v>
      </c>
      <c r="S332" s="127"/>
      <c r="T332" s="125">
        <v>571.57298000000003</v>
      </c>
    </row>
    <row r="333" spans="1:20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5">
        <v>529.66103999999996</v>
      </c>
      <c r="G333" s="102"/>
      <c r="H333" s="125">
        <v>56.879280000000001</v>
      </c>
      <c r="I333" s="126"/>
      <c r="J333" s="125">
        <v>0</v>
      </c>
      <c r="K333" s="127"/>
      <c r="L333" s="125">
        <v>-2.9494199999999999</v>
      </c>
      <c r="M333" s="127"/>
      <c r="N333" s="125">
        <v>0.62023000000000006</v>
      </c>
      <c r="O333" s="125"/>
      <c r="P333" s="125">
        <v>0</v>
      </c>
      <c r="Q333" s="126"/>
      <c r="R333" s="125">
        <f>SUM(F333,H333,J333,L333,N333,P333)</f>
        <v>584.21112999999991</v>
      </c>
      <c r="S333" s="127"/>
      <c r="T333" s="125">
        <v>557.41578000000004</v>
      </c>
    </row>
    <row r="334" spans="1:20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5">
        <v>10580.499540000001</v>
      </c>
      <c r="G334" s="102"/>
      <c r="H334" s="125">
        <v>472.94496000000004</v>
      </c>
      <c r="I334" s="126"/>
      <c r="J334" s="125">
        <v>0</v>
      </c>
      <c r="K334" s="127"/>
      <c r="L334" s="125">
        <v>-33.607219999999998</v>
      </c>
      <c r="M334" s="127"/>
      <c r="N334" s="125">
        <v>7.0673399999999997</v>
      </c>
      <c r="O334" s="125"/>
      <c r="P334" s="125">
        <v>0</v>
      </c>
      <c r="Q334" s="126"/>
      <c r="R334" s="125">
        <f>SUM(F334,H334,J334,L334,N334,P334)</f>
        <v>11026.904620000001</v>
      </c>
      <c r="S334" s="127"/>
      <c r="T334" s="125">
        <v>10809.16806</v>
      </c>
    </row>
    <row r="335" spans="1:20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5">
        <v>6376.0892400000002</v>
      </c>
      <c r="G335" s="102"/>
      <c r="H335" s="125">
        <v>401.15990000000005</v>
      </c>
      <c r="I335" s="126"/>
      <c r="J335" s="125">
        <v>0</v>
      </c>
      <c r="K335" s="127"/>
      <c r="L335" s="125">
        <v>0</v>
      </c>
      <c r="M335" s="127"/>
      <c r="N335" s="125">
        <v>0</v>
      </c>
      <c r="O335" s="125"/>
      <c r="P335" s="125">
        <v>0</v>
      </c>
      <c r="Q335" s="126"/>
      <c r="R335" s="125">
        <f>SUM(F335,H335,J335,L335,N335,P335)</f>
        <v>6777.2491399999999</v>
      </c>
      <c r="S335" s="127"/>
      <c r="T335" s="125">
        <v>6576.6628899999996</v>
      </c>
    </row>
    <row r="336" spans="1:20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5">
        <v>5.37324</v>
      </c>
      <c r="G336" s="102"/>
      <c r="H336" s="125">
        <v>0.25824000000000003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5"/>
      <c r="P336" s="125">
        <v>0</v>
      </c>
      <c r="Q336" s="126"/>
      <c r="R336" s="125">
        <f>SUM(F336,H336,J336,L336,N336,P336)</f>
        <v>5.6314799999999998</v>
      </c>
      <c r="S336" s="127"/>
      <c r="T336" s="125">
        <v>5.5023599999999995</v>
      </c>
    </row>
    <row r="337" spans="1:20" x14ac:dyDescent="0.25">
      <c r="A337" s="111">
        <f t="shared" si="5"/>
        <v>40</v>
      </c>
      <c r="B337" s="116"/>
      <c r="C337" s="111"/>
      <c r="D337" s="103" t="s">
        <v>778</v>
      </c>
      <c r="F337" s="129">
        <f>SUM(F332:F336)</f>
        <v>18022.024460000001</v>
      </c>
      <c r="H337" s="129">
        <f>SUM(H332:H336)</f>
        <v>1013.5855400000002</v>
      </c>
      <c r="I337" s="122"/>
      <c r="J337" s="129">
        <f>SUM(J332:J336)</f>
        <v>0</v>
      </c>
      <c r="K337" s="122"/>
      <c r="L337" s="129">
        <f>SUM(L332:L336)</f>
        <v>-36.556640000000002</v>
      </c>
      <c r="M337" s="122"/>
      <c r="N337" s="129">
        <f>SUM(N332:N336)</f>
        <v>7.68757</v>
      </c>
      <c r="O337" s="187"/>
      <c r="P337" s="129">
        <f>SUM(P332:P336)</f>
        <v>0</v>
      </c>
      <c r="Q337" s="122"/>
      <c r="R337" s="129">
        <f>SUM(R332:R336)</f>
        <v>19006.74093</v>
      </c>
      <c r="T337" s="129">
        <f>SUM(T332:T336)</f>
        <v>18520.322069999998</v>
      </c>
    </row>
    <row r="338" spans="1:20" x14ac:dyDescent="0.25">
      <c r="A338" s="111">
        <f t="shared" si="5"/>
        <v>41</v>
      </c>
      <c r="B338" s="116"/>
      <c r="Q338" s="102"/>
    </row>
    <row r="339" spans="1:20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5">
        <v>370.58426999999995</v>
      </c>
      <c r="G339" s="102"/>
      <c r="H339" s="125">
        <v>71.667670000000001</v>
      </c>
      <c r="I339" s="126"/>
      <c r="J339" s="125">
        <v>-301.06473</v>
      </c>
      <c r="K339" s="127"/>
      <c r="L339" s="125">
        <v>0</v>
      </c>
      <c r="M339" s="127"/>
      <c r="N339" s="125">
        <v>0</v>
      </c>
      <c r="O339" s="125"/>
      <c r="P339" s="125">
        <v>0</v>
      </c>
      <c r="Q339" s="126"/>
      <c r="R339" s="125">
        <f>SUM(F339,H339,J339,L339,N339,P339)</f>
        <v>141.18720999999994</v>
      </c>
      <c r="S339" s="127"/>
      <c r="T339" s="125">
        <v>329.53564</v>
      </c>
    </row>
    <row r="340" spans="1:20" ht="13.8" thickBot="1" x14ac:dyDescent="0.3">
      <c r="A340" s="111">
        <f t="shared" si="5"/>
        <v>43</v>
      </c>
      <c r="B340" s="116"/>
      <c r="D340" s="101" t="s">
        <v>780</v>
      </c>
      <c r="F340" s="157">
        <f>SUM(F272,F280,F305,F313,F321,F329,F337,F339)</f>
        <v>459653.83232999989</v>
      </c>
      <c r="H340" s="157">
        <f>SUM(H272,H280,H305,H313,H321,H329,H337,H339)</f>
        <v>56739.314279999991</v>
      </c>
      <c r="I340" s="131"/>
      <c r="J340" s="157">
        <f>SUM(J272,J280,J305,J313,J321,J329,J337,J339)</f>
        <v>-10062.6669</v>
      </c>
      <c r="K340" s="131"/>
      <c r="L340" s="157">
        <f>SUM(L272,L280,L305,L313,L321,L329,L337,L339)</f>
        <v>-6488.7999900000004</v>
      </c>
      <c r="M340" s="131"/>
      <c r="N340" s="157">
        <f>SUM(N272,N280,N305,N313,N321,N329,N337,N339)</f>
        <v>392.12548999999996</v>
      </c>
      <c r="O340" s="186"/>
      <c r="P340" s="157">
        <f>SUM(P272,P280,P305,P313,P321,P329,P337,P339)</f>
        <v>0</v>
      </c>
      <c r="Q340" s="131"/>
      <c r="R340" s="157">
        <f>SUM(R272,R280,R305,R313,R321,R329,R337,R339)</f>
        <v>500233.80521000002</v>
      </c>
      <c r="T340" s="157">
        <f>SUM(T272,T280,T305,T313,T321,T329,T337,T339)</f>
        <v>480091.47736999998</v>
      </c>
    </row>
    <row r="341" spans="1:20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8"/>
      <c r="R341" s="97"/>
      <c r="S341" s="97"/>
      <c r="T341" s="97"/>
    </row>
    <row r="342" spans="1:20" x14ac:dyDescent="0.25">
      <c r="A342" s="101" t="str">
        <f>+$A$57</f>
        <v>Supporting Schedules:  B-10, B-11</v>
      </c>
      <c r="Q342" s="102"/>
      <c r="R342" s="101" t="str">
        <f>+$R$57</f>
        <v>Recap Schedules:  B-03, B-06</v>
      </c>
    </row>
    <row r="343" spans="1:20" ht="13.8" thickBot="1" x14ac:dyDescent="0.3">
      <c r="A343" s="97" t="str">
        <f>$A$1</f>
        <v>SCHEDULE B-09</v>
      </c>
      <c r="B343" s="97"/>
      <c r="C343" s="97"/>
      <c r="D343" s="97"/>
      <c r="E343" s="97"/>
      <c r="F343" s="97" t="str">
        <f>$F$1</f>
        <v>DEPRECIATION RESERVE BALANCES BY ACCOUNT AND SUB-ACCOUNT</v>
      </c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8"/>
      <c r="R343" s="97"/>
      <c r="S343" s="97"/>
      <c r="T343" s="198" t="str">
        <f>"Page "&amp;TRIM(MID(T286,5,3))+1&amp;" of 30"</f>
        <v>Page 27 of 30</v>
      </c>
    </row>
    <row r="344" spans="1:20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reserve balances for each account or sub-account to which</v>
      </c>
      <c r="J344" s="104"/>
      <c r="K344" s="104"/>
      <c r="M344" s="104"/>
      <c r="N344" s="104"/>
      <c r="O344" s="104"/>
      <c r="P344" s="104"/>
      <c r="Q344" s="105"/>
      <c r="R344" s="101" t="str">
        <f>$R$2</f>
        <v>Type of data shown:</v>
      </c>
      <c r="T344" s="106"/>
    </row>
    <row r="345" spans="1:20" x14ac:dyDescent="0.25">
      <c r="B345" s="138"/>
      <c r="F345" s="101" t="str">
        <f>IF($F$3="","",$F$3)</f>
        <v>an individual depreciation rate is applied. (Include Amortization/Recovery amounts).</v>
      </c>
      <c r="J345" s="102"/>
      <c r="K345" s="106"/>
      <c r="N345" s="102"/>
      <c r="O345" s="102"/>
      <c r="P345" s="102"/>
      <c r="Q345" s="102" t="str">
        <f>IF($Q$3=0,"",$Q$3)</f>
        <v/>
      </c>
      <c r="R345" s="106" t="str">
        <f>$R$3</f>
        <v>Projected Test Year Ended 12/31/2025</v>
      </c>
      <c r="T345" s="102"/>
    </row>
    <row r="346" spans="1:20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Q346" s="102" t="str">
        <f>IF($Q$4=0,"",$Q$4)</f>
        <v/>
      </c>
      <c r="R346" s="106" t="str">
        <f>$R$4</f>
        <v>Projected Prior Year Ended 12/31/2024</v>
      </c>
      <c r="T346" s="102"/>
    </row>
    <row r="347" spans="1:20" x14ac:dyDescent="0.25">
      <c r="B347" s="138"/>
      <c r="F347" s="101" t="str">
        <f>IF(+$F$5="","",$F$5)</f>
        <v/>
      </c>
      <c r="J347" s="102"/>
      <c r="K347" s="106"/>
      <c r="L347" s="102"/>
      <c r="Q347" s="102" t="str">
        <f>IF($Q$5=0,"",$Q$5)</f>
        <v>XX</v>
      </c>
      <c r="R347" s="106" t="str">
        <f>$R$5</f>
        <v>Historical Prior Year Ended 12/31/2023</v>
      </c>
      <c r="T347" s="102"/>
    </row>
    <row r="348" spans="1:20" x14ac:dyDescent="0.25">
      <c r="B348" s="138"/>
      <c r="J348" s="102"/>
      <c r="K348" s="106"/>
      <c r="L348" s="102"/>
      <c r="Q348" s="102"/>
      <c r="R348" s="106" t="str">
        <f>$R$6</f>
        <v xml:space="preserve">Witness: C. Aldazabal / J. Chronister / </v>
      </c>
      <c r="T348" s="102"/>
    </row>
    <row r="349" spans="1:20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(Dollars in 000's)</v>
      </c>
      <c r="I349" s="97"/>
      <c r="J349" s="97"/>
      <c r="K349" s="97"/>
      <c r="L349" s="97"/>
      <c r="M349" s="97"/>
      <c r="N349" s="97"/>
      <c r="O349" s="97"/>
      <c r="P349" s="97"/>
      <c r="Q349" s="98"/>
      <c r="R349" s="97" t="str">
        <f>$R$7</f>
        <v xml:space="preserve">               R. Latta / K. Stryker / C. Whitworth</v>
      </c>
      <c r="S349" s="97"/>
      <c r="T349" s="97"/>
    </row>
    <row r="350" spans="1:20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10"/>
      <c r="R350" s="109"/>
      <c r="S350" s="109"/>
      <c r="T350" s="109"/>
    </row>
    <row r="351" spans="1:20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09"/>
      <c r="P351" s="109" t="s">
        <v>698</v>
      </c>
      <c r="Q351" s="110"/>
      <c r="R351" s="109" t="s">
        <v>699</v>
      </c>
      <c r="S351" s="109"/>
      <c r="T351" s="109" t="s">
        <v>875</v>
      </c>
    </row>
    <row r="352" spans="1:20" x14ac:dyDescent="0.25">
      <c r="C352" s="111" t="s">
        <v>700</v>
      </c>
      <c r="D352" s="111" t="s">
        <v>700</v>
      </c>
      <c r="F352" s="111" t="s">
        <v>876</v>
      </c>
      <c r="G352" s="111"/>
      <c r="H352" s="109" t="s">
        <v>353</v>
      </c>
      <c r="I352" s="111"/>
      <c r="J352" s="109"/>
      <c r="K352" s="111"/>
      <c r="L352" s="111"/>
      <c r="M352" s="111"/>
      <c r="Q352" s="102"/>
      <c r="R352" s="111" t="s">
        <v>876</v>
      </c>
      <c r="T352" s="111"/>
    </row>
    <row r="353" spans="1:20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701</v>
      </c>
      <c r="G353" s="111"/>
      <c r="H353" s="111" t="s">
        <v>701</v>
      </c>
      <c r="I353" s="111"/>
      <c r="J353" s="111"/>
      <c r="K353" s="109"/>
      <c r="L353" s="111" t="s">
        <v>877</v>
      </c>
      <c r="M353" s="106"/>
      <c r="N353" s="111" t="s">
        <v>877</v>
      </c>
      <c r="O353" s="111"/>
      <c r="P353" s="111" t="s">
        <v>362</v>
      </c>
      <c r="Q353" s="110"/>
      <c r="R353" s="109" t="s">
        <v>701</v>
      </c>
      <c r="S353" s="109"/>
      <c r="T353" s="111" t="s">
        <v>707</v>
      </c>
    </row>
    <row r="354" spans="1:20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712</v>
      </c>
      <c r="G354" s="112"/>
      <c r="H354" s="112" t="s">
        <v>878</v>
      </c>
      <c r="I354" s="113"/>
      <c r="J354" s="112" t="s">
        <v>879</v>
      </c>
      <c r="K354" s="113"/>
      <c r="L354" s="113" t="s">
        <v>880</v>
      </c>
      <c r="M354" s="114"/>
      <c r="N354" s="114" t="s">
        <v>881</v>
      </c>
      <c r="O354" s="114"/>
      <c r="P354" s="114" t="s">
        <v>715</v>
      </c>
      <c r="Q354" s="115"/>
      <c r="R354" s="114" t="s">
        <v>716</v>
      </c>
      <c r="S354" s="114"/>
      <c r="T354" s="114" t="s">
        <v>717</v>
      </c>
    </row>
    <row r="355" spans="1:20" x14ac:dyDescent="0.25">
      <c r="A355" s="111">
        <v>1</v>
      </c>
      <c r="B355" s="116"/>
      <c r="Q355" s="102"/>
    </row>
    <row r="356" spans="1:20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Q356" s="131"/>
      <c r="S356" s="131"/>
    </row>
    <row r="357" spans="1:20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5">
        <v>30195.009999999991</v>
      </c>
      <c r="G357" s="102"/>
      <c r="H357" s="125">
        <v>10721.794460000001</v>
      </c>
      <c r="I357" s="126"/>
      <c r="J357" s="125">
        <v>0</v>
      </c>
      <c r="K357" s="127"/>
      <c r="L357" s="125">
        <v>0</v>
      </c>
      <c r="M357" s="127"/>
      <c r="N357" s="125">
        <v>0</v>
      </c>
      <c r="O357" s="125"/>
      <c r="P357" s="125">
        <v>0</v>
      </c>
      <c r="Q357" s="126"/>
      <c r="R357" s="125">
        <f>SUM(F357,H357,J357,L357,N357,P357)</f>
        <v>40916.804459999992</v>
      </c>
      <c r="S357" s="127"/>
      <c r="T357" s="125">
        <v>35552.756500000003</v>
      </c>
    </row>
    <row r="358" spans="1:20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5">
        <v>50280.58743</v>
      </c>
      <c r="G358" s="102"/>
      <c r="H358" s="125">
        <v>18947.724719999998</v>
      </c>
      <c r="I358" s="126"/>
      <c r="J358" s="125">
        <v>0</v>
      </c>
      <c r="K358" s="127"/>
      <c r="L358" s="125">
        <v>0</v>
      </c>
      <c r="M358" s="127"/>
      <c r="N358" s="125">
        <v>0</v>
      </c>
      <c r="O358" s="125"/>
      <c r="P358" s="125">
        <v>0</v>
      </c>
      <c r="Q358" s="126"/>
      <c r="R358" s="125">
        <f>SUM(F358,H358,J358,L358,N358,P358)</f>
        <v>69228.312149999998</v>
      </c>
      <c r="S358" s="127"/>
      <c r="T358" s="125">
        <v>59748.461649999997</v>
      </c>
    </row>
    <row r="359" spans="1:20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5">
        <v>20298.451579999997</v>
      </c>
      <c r="G359" s="102"/>
      <c r="H359" s="125">
        <v>7733.0902699999997</v>
      </c>
      <c r="I359" s="126"/>
      <c r="J359" s="125">
        <v>0</v>
      </c>
      <c r="K359" s="127"/>
      <c r="L359" s="125">
        <v>0</v>
      </c>
      <c r="M359" s="127"/>
      <c r="N359" s="125">
        <v>0</v>
      </c>
      <c r="O359" s="125"/>
      <c r="P359" s="125">
        <v>0</v>
      </c>
      <c r="Q359" s="126"/>
      <c r="R359" s="125">
        <f>SUM(F359,H359,J359,L359,N359,P359)</f>
        <v>28031.541849999998</v>
      </c>
      <c r="S359" s="127"/>
      <c r="T359" s="125">
        <v>24161.171760000001</v>
      </c>
    </row>
    <row r="360" spans="1:20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5">
        <v>2082.1103899999998</v>
      </c>
      <c r="G360" s="102"/>
      <c r="H360" s="125">
        <v>894.63828000000001</v>
      </c>
      <c r="I360" s="126"/>
      <c r="J360" s="125">
        <v>0</v>
      </c>
      <c r="K360" s="127"/>
      <c r="L360" s="125">
        <v>-8.1224299999999996</v>
      </c>
      <c r="M360" s="127"/>
      <c r="N360" s="125">
        <v>3.6095799999999998</v>
      </c>
      <c r="O360" s="125"/>
      <c r="P360" s="125">
        <v>0</v>
      </c>
      <c r="Q360" s="126"/>
      <c r="R360" s="125">
        <f>SUM(F360,H360,J360,L360,N360,P360)</f>
        <v>2972.2358199999999</v>
      </c>
      <c r="S360" s="127"/>
      <c r="T360" s="125">
        <v>2526.1392599999999</v>
      </c>
    </row>
    <row r="361" spans="1:20" ht="13.8" thickBot="1" x14ac:dyDescent="0.3">
      <c r="A361" s="111">
        <f t="shared" si="6"/>
        <v>7</v>
      </c>
      <c r="B361" s="116"/>
      <c r="C361" s="111"/>
      <c r="D361" s="101" t="s">
        <v>782</v>
      </c>
      <c r="F361" s="158">
        <f>SUM(F357:F360)</f>
        <v>102856.15939999999</v>
      </c>
      <c r="H361" s="158">
        <f>SUM(H357:H360)</f>
        <v>38297.247729999995</v>
      </c>
      <c r="I361" s="122"/>
      <c r="J361" s="158">
        <f>SUM(J357:J360)</f>
        <v>0</v>
      </c>
      <c r="K361" s="122"/>
      <c r="L361" s="158">
        <f>SUM(L357:L360)</f>
        <v>-8.1224299999999996</v>
      </c>
      <c r="M361" s="122"/>
      <c r="N361" s="158">
        <f>SUM(N357:N360)</f>
        <v>3.6095799999999998</v>
      </c>
      <c r="O361" s="187"/>
      <c r="P361" s="158">
        <f>SUM(P357:P360)</f>
        <v>0</v>
      </c>
      <c r="Q361" s="122"/>
      <c r="R361" s="158">
        <f>SUM(R357:R360)</f>
        <v>141148.89428000001</v>
      </c>
      <c r="S361" s="122"/>
      <c r="T361" s="158">
        <f>SUM(T357:T360)</f>
        <v>121988.52916999999</v>
      </c>
    </row>
    <row r="362" spans="1:20" ht="13.8" thickTop="1" x14ac:dyDescent="0.25">
      <c r="A362" s="111">
        <f t="shared" si="6"/>
        <v>8</v>
      </c>
      <c r="B362" s="116"/>
      <c r="Q362" s="102"/>
      <c r="S362" s="122"/>
    </row>
    <row r="363" spans="1:20" x14ac:dyDescent="0.25">
      <c r="A363" s="111">
        <f t="shared" si="6"/>
        <v>9</v>
      </c>
      <c r="B363" s="116"/>
      <c r="D363" s="101" t="s">
        <v>210</v>
      </c>
      <c r="F363" s="125"/>
      <c r="G363" s="102"/>
      <c r="H363" s="125"/>
      <c r="I363" s="126"/>
      <c r="J363" s="125"/>
      <c r="K363" s="127"/>
      <c r="L363" s="125"/>
      <c r="M363" s="127"/>
      <c r="N363" s="125"/>
      <c r="O363" s="125"/>
      <c r="P363" s="125"/>
      <c r="Q363" s="126"/>
      <c r="R363" s="125"/>
      <c r="S363" s="127"/>
      <c r="T363" s="125"/>
    </row>
    <row r="364" spans="1:20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5">
        <v>0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5"/>
      <c r="P364" s="125">
        <v>0</v>
      </c>
      <c r="Q364" s="126"/>
      <c r="R364" s="125">
        <f>SUM(F364,H364,J364,L364,N364,P364)</f>
        <v>0</v>
      </c>
      <c r="S364" s="127"/>
      <c r="T364" s="125">
        <v>0</v>
      </c>
    </row>
    <row r="365" spans="1:20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5">
        <v>1.8600000000000002E-2</v>
      </c>
      <c r="G365" s="102"/>
      <c r="H365" s="125">
        <v>30.441839999999999</v>
      </c>
      <c r="I365" s="126"/>
      <c r="J365" s="125">
        <v>0</v>
      </c>
      <c r="K365" s="127"/>
      <c r="L365" s="125">
        <v>-5.7190399999999997</v>
      </c>
      <c r="M365" s="127"/>
      <c r="N365" s="125">
        <v>1.02329</v>
      </c>
      <c r="O365" s="125"/>
      <c r="P365" s="125">
        <v>0</v>
      </c>
      <c r="Q365" s="126"/>
      <c r="R365" s="125">
        <f>SUM(F365,H365,J365,L365,N365,P365)</f>
        <v>25.764689999999998</v>
      </c>
      <c r="S365" s="127"/>
      <c r="T365" s="125">
        <v>11.098409999999999</v>
      </c>
    </row>
    <row r="366" spans="1:20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5">
        <v>0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5"/>
      <c r="P366" s="125">
        <v>0</v>
      </c>
      <c r="Q366" s="126"/>
      <c r="R366" s="125">
        <f>SUM(F366,H366,J366,L366,N366,P366)</f>
        <v>0</v>
      </c>
      <c r="S366" s="127"/>
      <c r="T366" s="125">
        <v>0</v>
      </c>
    </row>
    <row r="367" spans="1:20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5">
        <v>1.7999999999999998E-4</v>
      </c>
      <c r="G367" s="102"/>
      <c r="H367" s="125">
        <v>0.91098999999999997</v>
      </c>
      <c r="I367" s="126"/>
      <c r="J367" s="125">
        <v>0</v>
      </c>
      <c r="K367" s="127"/>
      <c r="L367" s="125">
        <v>-5.6100000000000004E-2</v>
      </c>
      <c r="M367" s="127"/>
      <c r="N367" s="125">
        <v>1.0039999999999999E-2</v>
      </c>
      <c r="O367" s="125"/>
      <c r="P367" s="125">
        <v>0</v>
      </c>
      <c r="Q367" s="126"/>
      <c r="R367" s="125">
        <f>SUM(F367,H367,J367,L367,N367,P367)</f>
        <v>0.86510999999999993</v>
      </c>
      <c r="S367" s="127"/>
      <c r="T367" s="125">
        <v>0.41269</v>
      </c>
    </row>
    <row r="368" spans="1:20" ht="13.8" thickBot="1" x14ac:dyDescent="0.3">
      <c r="A368" s="111">
        <f t="shared" si="6"/>
        <v>14</v>
      </c>
      <c r="B368" s="116"/>
      <c r="C368" s="111"/>
      <c r="D368" s="101" t="s">
        <v>783</v>
      </c>
      <c r="F368" s="158">
        <f>SUM(F364:F367)</f>
        <v>1.8780000000000002E-2</v>
      </c>
      <c r="H368" s="158">
        <f>SUM(H364:H367)</f>
        <v>31.352829999999997</v>
      </c>
      <c r="I368" s="122"/>
      <c r="J368" s="158">
        <f>SUM(J364:J367)</f>
        <v>0</v>
      </c>
      <c r="K368" s="122"/>
      <c r="L368" s="158">
        <f>SUM(L364:L367)</f>
        <v>-5.7751399999999995</v>
      </c>
      <c r="M368" s="122"/>
      <c r="N368" s="158">
        <f>SUM(N364:N367)</f>
        <v>1.0333300000000001</v>
      </c>
      <c r="O368" s="187"/>
      <c r="P368" s="158">
        <f>SUM(P364:P367)</f>
        <v>0</v>
      </c>
      <c r="Q368" s="122"/>
      <c r="R368" s="158">
        <f>SUM(R364:R367)</f>
        <v>26.629799999999999</v>
      </c>
      <c r="S368" s="122"/>
      <c r="T368" s="158">
        <f>SUM(T364:T367)</f>
        <v>11.511099999999999</v>
      </c>
    </row>
    <row r="369" spans="1:20" ht="13.8" thickTop="1" x14ac:dyDescent="0.25">
      <c r="A369" s="111">
        <f t="shared" si="6"/>
        <v>15</v>
      </c>
      <c r="B369" s="116"/>
      <c r="Q369" s="102"/>
    </row>
    <row r="370" spans="1:20" x14ac:dyDescent="0.25">
      <c r="A370" s="111">
        <f t="shared" si="6"/>
        <v>16</v>
      </c>
      <c r="B370" s="116"/>
      <c r="C370" s="124"/>
      <c r="D370" s="103" t="s">
        <v>143</v>
      </c>
      <c r="Q370" s="102"/>
    </row>
    <row r="371" spans="1:20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5">
        <v>0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5"/>
      <c r="P371" s="125">
        <v>0</v>
      </c>
      <c r="Q371" s="126"/>
      <c r="R371" s="125">
        <f t="shared" ref="R371:R376" si="7">SUM(F371,H371,J371,L371,N371,P371)</f>
        <v>0</v>
      </c>
      <c r="S371" s="127"/>
      <c r="T371" s="125">
        <v>0</v>
      </c>
    </row>
    <row r="372" spans="1:20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5">
        <v>0</v>
      </c>
      <c r="G372" s="102"/>
      <c r="H372" s="125">
        <v>0</v>
      </c>
      <c r="I372" s="126"/>
      <c r="J372" s="125">
        <v>0</v>
      </c>
      <c r="K372" s="127"/>
      <c r="L372" s="125">
        <v>0</v>
      </c>
      <c r="M372" s="127"/>
      <c r="N372" s="125">
        <v>0</v>
      </c>
      <c r="O372" s="125"/>
      <c r="P372" s="125">
        <v>0</v>
      </c>
      <c r="Q372" s="126"/>
      <c r="R372" s="125">
        <f t="shared" si="7"/>
        <v>0</v>
      </c>
      <c r="S372" s="127"/>
      <c r="T372" s="125">
        <v>0</v>
      </c>
    </row>
    <row r="373" spans="1:20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5">
        <v>0</v>
      </c>
      <c r="G373" s="102"/>
      <c r="H373" s="125">
        <v>0</v>
      </c>
      <c r="I373" s="126"/>
      <c r="J373" s="125">
        <v>0</v>
      </c>
      <c r="K373" s="127"/>
      <c r="L373" s="125">
        <v>0</v>
      </c>
      <c r="M373" s="127"/>
      <c r="N373" s="125">
        <v>0</v>
      </c>
      <c r="O373" s="125"/>
      <c r="P373" s="125">
        <v>0</v>
      </c>
      <c r="Q373" s="126"/>
      <c r="R373" s="125">
        <f t="shared" si="7"/>
        <v>0</v>
      </c>
      <c r="S373" s="127"/>
      <c r="T373" s="125">
        <v>0</v>
      </c>
    </row>
    <row r="374" spans="1:20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5">
        <v>0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5"/>
      <c r="P374" s="125">
        <v>0</v>
      </c>
      <c r="Q374" s="126"/>
      <c r="R374" s="125">
        <f t="shared" si="7"/>
        <v>0</v>
      </c>
      <c r="S374" s="127"/>
      <c r="T374" s="125">
        <v>0</v>
      </c>
    </row>
    <row r="375" spans="1:20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5">
        <v>0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5"/>
      <c r="P375" s="125">
        <v>0</v>
      </c>
      <c r="Q375" s="126"/>
      <c r="R375" s="125">
        <f t="shared" si="7"/>
        <v>0</v>
      </c>
      <c r="S375" s="127"/>
      <c r="T375" s="125">
        <v>0</v>
      </c>
    </row>
    <row r="376" spans="1:20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5">
        <v>0</v>
      </c>
      <c r="G376" s="102"/>
      <c r="H376" s="125">
        <v>0</v>
      </c>
      <c r="I376" s="126"/>
      <c r="J376" s="125">
        <v>0</v>
      </c>
      <c r="K376" s="127"/>
      <c r="L376" s="125">
        <v>0</v>
      </c>
      <c r="M376" s="127"/>
      <c r="N376" s="125">
        <v>0</v>
      </c>
      <c r="O376" s="125"/>
      <c r="P376" s="125">
        <v>0</v>
      </c>
      <c r="Q376" s="126"/>
      <c r="R376" s="125">
        <f t="shared" si="7"/>
        <v>0</v>
      </c>
      <c r="S376" s="127"/>
      <c r="T376" s="125">
        <v>0</v>
      </c>
    </row>
    <row r="377" spans="1:20" ht="13.8" thickBot="1" x14ac:dyDescent="0.3">
      <c r="A377" s="111">
        <f t="shared" si="6"/>
        <v>23</v>
      </c>
      <c r="B377" s="116"/>
      <c r="D377" s="103" t="s">
        <v>784</v>
      </c>
      <c r="F377" s="158">
        <f>SUM(F371:F376)</f>
        <v>0</v>
      </c>
      <c r="H377" s="158">
        <f>SUM(H371:H376)</f>
        <v>0</v>
      </c>
      <c r="I377" s="122"/>
      <c r="J377" s="158">
        <f>SUM(J371:J376)</f>
        <v>0</v>
      </c>
      <c r="K377" s="122"/>
      <c r="L377" s="158">
        <f>SUM(L371:L376)</f>
        <v>0</v>
      </c>
      <c r="M377" s="122"/>
      <c r="N377" s="158">
        <f>SUM(N371:N376)</f>
        <v>0</v>
      </c>
      <c r="O377" s="187"/>
      <c r="P377" s="158">
        <f>SUM(P371:P376)</f>
        <v>0</v>
      </c>
      <c r="Q377" s="122"/>
      <c r="R377" s="158">
        <f>SUM(R371:R376)</f>
        <v>0</v>
      </c>
      <c r="T377" s="158">
        <f>SUM(T371:T376)</f>
        <v>0</v>
      </c>
    </row>
    <row r="378" spans="1:20" ht="13.8" thickTop="1" x14ac:dyDescent="0.25">
      <c r="A378" s="111">
        <f t="shared" si="6"/>
        <v>24</v>
      </c>
      <c r="B378" s="116"/>
      <c r="S378" s="131"/>
    </row>
    <row r="379" spans="1:20" ht="13.8" thickBot="1" x14ac:dyDescent="0.3">
      <c r="A379" s="111">
        <f t="shared" si="6"/>
        <v>25</v>
      </c>
      <c r="B379" s="116"/>
      <c r="C379" s="111"/>
      <c r="D379" s="101" t="s">
        <v>785</v>
      </c>
      <c r="F379" s="159">
        <f>SUM(F169,F261,F340,F361,F368,F377)</f>
        <v>1094341.2890499998</v>
      </c>
      <c r="H379" s="159">
        <f>SUM(H169,H261,H340,H361,H368,H377)</f>
        <v>171473.62208</v>
      </c>
      <c r="I379" s="131"/>
      <c r="J379" s="159">
        <f>SUM(J169,J261,J340,J361,J368,J377)</f>
        <v>-19779.130680000002</v>
      </c>
      <c r="K379" s="131"/>
      <c r="L379" s="159">
        <f>SUM(L169,L261,L340,L361,L368,L377)</f>
        <v>-8676.7625599999992</v>
      </c>
      <c r="M379" s="131"/>
      <c r="N379" s="159">
        <f>SUM(N169,N261,N340,N361,N368,N377)</f>
        <v>1145.8599299999998</v>
      </c>
      <c r="O379" s="190"/>
      <c r="P379" s="159">
        <f>SUM(P169,P261,P340,P361,P368,P377)</f>
        <v>0</v>
      </c>
      <c r="Q379" s="131"/>
      <c r="R379" s="159">
        <f>SUM(R169,R261,R340,R361,R368,R377)</f>
        <v>1238504.8778200003</v>
      </c>
      <c r="S379" s="131"/>
      <c r="T379" s="159">
        <f>SUM(T169,T261,T340,T361,T368,T377)</f>
        <v>1164194.40809</v>
      </c>
    </row>
    <row r="380" spans="1:20" ht="13.8" thickTop="1" x14ac:dyDescent="0.25">
      <c r="A380" s="111">
        <f t="shared" si="6"/>
        <v>26</v>
      </c>
      <c r="C380" s="109"/>
      <c r="F380" s="150"/>
      <c r="H380" s="150"/>
      <c r="I380" s="131"/>
      <c r="J380" s="150"/>
      <c r="K380" s="131"/>
      <c r="L380" s="150"/>
      <c r="M380" s="131"/>
      <c r="N380" s="150"/>
      <c r="O380" s="150"/>
      <c r="P380" s="150"/>
      <c r="Q380" s="131"/>
      <c r="R380" s="150"/>
      <c r="S380" s="131"/>
      <c r="T380" s="150"/>
    </row>
    <row r="381" spans="1:20" ht="13.8" thickBot="1" x14ac:dyDescent="0.3">
      <c r="A381" s="111">
        <f t="shared" si="6"/>
        <v>27</v>
      </c>
      <c r="C381" s="109"/>
      <c r="D381" s="101" t="s">
        <v>786</v>
      </c>
      <c r="F381" s="143">
        <f>F379+F133</f>
        <v>1587538.2263399998</v>
      </c>
      <c r="H381" s="143">
        <f>H379+H133</f>
        <v>217256.71197999999</v>
      </c>
      <c r="I381" s="131"/>
      <c r="J381" s="143">
        <f>J379+J133</f>
        <v>-34463.209770000001</v>
      </c>
      <c r="K381" s="131"/>
      <c r="L381" s="143">
        <f>L379+L133</f>
        <v>-16695.604780000001</v>
      </c>
      <c r="M381" s="131"/>
      <c r="N381" s="143">
        <f>N379+N133</f>
        <v>1505.00657</v>
      </c>
      <c r="O381" s="186"/>
      <c r="P381" s="143">
        <f>P379+P133</f>
        <v>0</v>
      </c>
      <c r="Q381" s="131"/>
      <c r="R381" s="143">
        <f>R379+R133</f>
        <v>1755141.1303400004</v>
      </c>
      <c r="T381" s="143">
        <f>T379+T133</f>
        <v>1670060.0486300001</v>
      </c>
    </row>
    <row r="382" spans="1:20" ht="13.8" thickTop="1" x14ac:dyDescent="0.25">
      <c r="A382" s="111">
        <f t="shared" si="6"/>
        <v>28</v>
      </c>
      <c r="B382" s="116"/>
      <c r="Q382" s="102"/>
    </row>
    <row r="383" spans="1:20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31"/>
      <c r="H383" s="131"/>
      <c r="I383" s="131"/>
      <c r="J383" s="131"/>
      <c r="K383" s="160"/>
      <c r="L383" s="131"/>
      <c r="M383" s="160"/>
      <c r="N383" s="131"/>
      <c r="O383" s="160"/>
      <c r="P383" s="131"/>
      <c r="Q383" s="150"/>
      <c r="R383" s="131"/>
      <c r="S383" s="160"/>
      <c r="T383" s="160"/>
    </row>
    <row r="384" spans="1:20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5">
        <v>4772.6873100000021</v>
      </c>
      <c r="G384" s="102"/>
      <c r="H384" s="125">
        <v>158.10935999999998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5"/>
      <c r="P384" s="125">
        <v>0</v>
      </c>
      <c r="Q384" s="126"/>
      <c r="R384" s="125">
        <f t="shared" ref="R384:R394" si="8">SUM(F384,H384,J384,L384,N384,P384)</f>
        <v>4930.7966700000025</v>
      </c>
      <c r="S384" s="127"/>
      <c r="T384" s="125">
        <v>4851.7419900000004</v>
      </c>
    </row>
    <row r="385" spans="1:20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5">
        <v>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5"/>
      <c r="P385" s="125">
        <v>0</v>
      </c>
      <c r="Q385" s="126"/>
      <c r="R385" s="125">
        <f t="shared" si="8"/>
        <v>0</v>
      </c>
      <c r="S385" s="127"/>
      <c r="T385" s="125">
        <v>0</v>
      </c>
    </row>
    <row r="386" spans="1:20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5">
        <v>13478.499870000001</v>
      </c>
      <c r="G386" s="102"/>
      <c r="H386" s="125">
        <v>1341.0841</v>
      </c>
      <c r="I386" s="126"/>
      <c r="J386" s="125">
        <v>-13.83727</v>
      </c>
      <c r="K386" s="127"/>
      <c r="L386" s="125">
        <v>-17.086279999999999</v>
      </c>
      <c r="M386" s="127"/>
      <c r="N386" s="125">
        <v>0</v>
      </c>
      <c r="O386" s="125"/>
      <c r="P386" s="125">
        <v>0</v>
      </c>
      <c r="Q386" s="126"/>
      <c r="R386" s="125">
        <f t="shared" si="8"/>
        <v>14788.660420000002</v>
      </c>
      <c r="S386" s="127"/>
      <c r="T386" s="125">
        <v>14125.12018</v>
      </c>
    </row>
    <row r="387" spans="1:20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5">
        <v>83516.877629999988</v>
      </c>
      <c r="G387" s="102"/>
      <c r="H387" s="125">
        <v>9951.9985799999995</v>
      </c>
      <c r="I387" s="126"/>
      <c r="J387" s="125">
        <v>-4719.1210799999999</v>
      </c>
      <c r="K387" s="127"/>
      <c r="L387" s="125">
        <v>-1213.4806899999999</v>
      </c>
      <c r="M387" s="127"/>
      <c r="N387" s="125">
        <v>201.50870999999998</v>
      </c>
      <c r="O387" s="125"/>
      <c r="P387" s="125">
        <v>145.84777</v>
      </c>
      <c r="Q387" s="126"/>
      <c r="R387" s="125">
        <f t="shared" si="8"/>
        <v>87883.630919999981</v>
      </c>
      <c r="S387" s="127"/>
      <c r="T387" s="125">
        <v>86524.895189999996</v>
      </c>
    </row>
    <row r="388" spans="1:20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5">
        <v>4996.1150099999968</v>
      </c>
      <c r="G388" s="102"/>
      <c r="H388" s="125">
        <v>142.57764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5"/>
      <c r="P388" s="125">
        <v>0</v>
      </c>
      <c r="Q388" s="126"/>
      <c r="R388" s="125">
        <f t="shared" si="8"/>
        <v>5138.6926499999972</v>
      </c>
      <c r="S388" s="127"/>
      <c r="T388" s="125">
        <v>5067.4038300000002</v>
      </c>
    </row>
    <row r="389" spans="1:20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5">
        <v>126696.38653</v>
      </c>
      <c r="G389" s="102"/>
      <c r="H389" s="125">
        <v>11173.87059</v>
      </c>
      <c r="I389" s="126"/>
      <c r="J389" s="125">
        <v>-985.27576999999997</v>
      </c>
      <c r="K389" s="127"/>
      <c r="L389" s="125">
        <v>-2024.0582400000001</v>
      </c>
      <c r="M389" s="127"/>
      <c r="N389" s="125">
        <v>187.38668999999999</v>
      </c>
      <c r="O389" s="125"/>
      <c r="P389" s="125">
        <v>-4.0816499999999998</v>
      </c>
      <c r="Q389" s="126"/>
      <c r="R389" s="125">
        <f t="shared" si="8"/>
        <v>135044.22814999998</v>
      </c>
      <c r="S389" s="127"/>
      <c r="T389" s="125">
        <v>130615.52811</v>
      </c>
    </row>
    <row r="390" spans="1:20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5">
        <v>27505.709759999998</v>
      </c>
      <c r="G390" s="102"/>
      <c r="H390" s="125">
        <v>5040.5186699999995</v>
      </c>
      <c r="I390" s="126"/>
      <c r="J390" s="125">
        <v>-1178.98756</v>
      </c>
      <c r="K390" s="127"/>
      <c r="L390" s="125">
        <v>-2493.5123100000001</v>
      </c>
      <c r="M390" s="127"/>
      <c r="N390" s="125">
        <v>77.210890000000006</v>
      </c>
      <c r="O390" s="125"/>
      <c r="P390" s="125">
        <v>3.8186499999999999</v>
      </c>
      <c r="Q390" s="126"/>
      <c r="R390" s="125">
        <f t="shared" si="8"/>
        <v>28954.758099999995</v>
      </c>
      <c r="S390" s="127"/>
      <c r="T390" s="125">
        <v>27734.499940000002</v>
      </c>
    </row>
    <row r="391" spans="1:20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5">
        <v>1729.5934899999988</v>
      </c>
      <c r="G391" s="102"/>
      <c r="H391" s="125">
        <v>33.769800000000004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5"/>
      <c r="P391" s="125">
        <v>0</v>
      </c>
      <c r="Q391" s="126"/>
      <c r="R391" s="125">
        <f t="shared" si="8"/>
        <v>1763.3632899999989</v>
      </c>
      <c r="S391" s="127"/>
      <c r="T391" s="125">
        <v>1746.47839</v>
      </c>
    </row>
    <row r="392" spans="1:20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5">
        <v>1701.7476500000007</v>
      </c>
      <c r="G392" s="102"/>
      <c r="H392" s="125">
        <v>73.52901</v>
      </c>
      <c r="I392" s="126"/>
      <c r="J392" s="125">
        <v>0</v>
      </c>
      <c r="K392" s="127"/>
      <c r="L392" s="125">
        <v>-3.8753099999999998</v>
      </c>
      <c r="M392" s="127"/>
      <c r="N392" s="125">
        <v>1.7372100000000001</v>
      </c>
      <c r="O392" s="125"/>
      <c r="P392" s="125">
        <v>-1.3699999999999999E-2</v>
      </c>
      <c r="Q392" s="126"/>
      <c r="R392" s="125">
        <f t="shared" si="8"/>
        <v>1773.1248600000008</v>
      </c>
      <c r="S392" s="127"/>
      <c r="T392" s="125">
        <v>1736.95832</v>
      </c>
    </row>
    <row r="393" spans="1:20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5">
        <v>3314.2979300000002</v>
      </c>
      <c r="G393" s="102"/>
      <c r="H393" s="125">
        <v>324.79167999999999</v>
      </c>
      <c r="I393" s="126"/>
      <c r="J393" s="125">
        <v>0</v>
      </c>
      <c r="K393" s="127"/>
      <c r="L393" s="125">
        <v>-14.140180000000001</v>
      </c>
      <c r="M393" s="127"/>
      <c r="N393" s="125">
        <v>5.3976300000000004</v>
      </c>
      <c r="O393" s="125"/>
      <c r="P393" s="125">
        <v>0</v>
      </c>
      <c r="Q393" s="126"/>
      <c r="R393" s="125">
        <f t="shared" si="8"/>
        <v>3630.3470600000001</v>
      </c>
      <c r="S393" s="127"/>
      <c r="T393" s="125">
        <v>3469.6036200000003</v>
      </c>
    </row>
    <row r="394" spans="1:20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5">
        <v>2995.9684500000003</v>
      </c>
      <c r="G394" s="102"/>
      <c r="H394" s="125">
        <v>273.69104999999996</v>
      </c>
      <c r="I394" s="126"/>
      <c r="J394" s="125">
        <v>-13.750780000000001</v>
      </c>
      <c r="K394" s="127"/>
      <c r="L394" s="125">
        <v>-5.39107</v>
      </c>
      <c r="M394" s="127"/>
      <c r="N394" s="125">
        <v>0</v>
      </c>
      <c r="O394" s="125"/>
      <c r="P394" s="125">
        <v>0</v>
      </c>
      <c r="Q394" s="126"/>
      <c r="R394" s="125">
        <f t="shared" si="8"/>
        <v>3250.5176500000002</v>
      </c>
      <c r="S394" s="127"/>
      <c r="T394" s="125">
        <v>3126.1062099999999</v>
      </c>
    </row>
    <row r="395" spans="1:20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57">
        <f>SUM(F384:F394)</f>
        <v>270707.88362999994</v>
      </c>
      <c r="G395" s="102"/>
      <c r="H395" s="157">
        <f>SUM(H384:H394)</f>
        <v>28513.940479999997</v>
      </c>
      <c r="I395" s="131"/>
      <c r="J395" s="157">
        <f>SUM(J384:J394)</f>
        <v>-6910.9724600000009</v>
      </c>
      <c r="K395" s="131"/>
      <c r="L395" s="157">
        <f>SUM(L384:L394)</f>
        <v>-5771.5440800000006</v>
      </c>
      <c r="M395" s="131"/>
      <c r="N395" s="157">
        <f>SUM(N384:N394)</f>
        <v>473.24113</v>
      </c>
      <c r="O395" s="186"/>
      <c r="P395" s="157">
        <f>SUM(P384:P394)</f>
        <v>145.57106999999999</v>
      </c>
      <c r="Q395" s="131"/>
      <c r="R395" s="157">
        <f>SUM(R384:R394)</f>
        <v>287158.11976999993</v>
      </c>
      <c r="S395" s="131"/>
      <c r="T395" s="157">
        <f>SUM(T384:T394)</f>
        <v>278998.33577999996</v>
      </c>
    </row>
    <row r="396" spans="1:20" ht="13.8" thickTop="1" x14ac:dyDescent="0.25">
      <c r="A396" s="111">
        <f t="shared" si="6"/>
        <v>42</v>
      </c>
      <c r="B396" s="116"/>
      <c r="Q396" s="102"/>
    </row>
    <row r="397" spans="1:20" x14ac:dyDescent="0.25">
      <c r="A397" s="111">
        <f t="shared" si="6"/>
        <v>43</v>
      </c>
      <c r="B397" s="116"/>
      <c r="Q397" s="102"/>
    </row>
    <row r="398" spans="1:20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8"/>
      <c r="R398" s="97"/>
      <c r="S398" s="97"/>
      <c r="T398" s="97"/>
    </row>
    <row r="399" spans="1:20" x14ac:dyDescent="0.25">
      <c r="A399" s="101" t="str">
        <f>+$A$57</f>
        <v>Supporting Schedules:  B-10, B-11</v>
      </c>
      <c r="Q399" s="102"/>
      <c r="R399" s="101" t="str">
        <f>+$R$57</f>
        <v>Recap Schedules:  B-03, B-06</v>
      </c>
    </row>
    <row r="400" spans="1:20" ht="13.8" thickBot="1" x14ac:dyDescent="0.3">
      <c r="A400" s="97" t="str">
        <f>$A$1</f>
        <v>SCHEDULE B-09</v>
      </c>
      <c r="B400" s="97"/>
      <c r="C400" s="97"/>
      <c r="D400" s="97"/>
      <c r="E400" s="97"/>
      <c r="F400" s="97" t="str">
        <f>$F$1</f>
        <v>DEPRECIATION RESERVE BALANCES BY ACCOUNT AND SUB-ACCOUNT</v>
      </c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8"/>
      <c r="R400" s="97"/>
      <c r="S400" s="97"/>
      <c r="T400" s="198" t="str">
        <f>"Page "&amp;TRIM(MID(T343,5,3))+1&amp;" of 30"</f>
        <v>Page 28 of 30</v>
      </c>
    </row>
    <row r="401" spans="1:20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reserve balances for each account or sub-account to which</v>
      </c>
      <c r="J401" s="104"/>
      <c r="K401" s="104"/>
      <c r="M401" s="104"/>
      <c r="N401" s="104"/>
      <c r="O401" s="104"/>
      <c r="P401" s="104"/>
      <c r="Q401" s="105"/>
      <c r="R401" s="101" t="str">
        <f>$R$2</f>
        <v>Type of data shown:</v>
      </c>
      <c r="T401" s="106"/>
    </row>
    <row r="402" spans="1:20" x14ac:dyDescent="0.25">
      <c r="B402" s="138"/>
      <c r="F402" s="101" t="str">
        <f>IF($F$3="","",$F$3)</f>
        <v>an individual depreciation rate is applied. (Include Amortization/Recovery amounts).</v>
      </c>
      <c r="J402" s="102"/>
      <c r="K402" s="106"/>
      <c r="N402" s="102"/>
      <c r="O402" s="102"/>
      <c r="P402" s="102"/>
      <c r="Q402" s="102" t="str">
        <f>IF($Q$3=0,"",$Q$3)</f>
        <v/>
      </c>
      <c r="R402" s="106" t="str">
        <f>$R$3</f>
        <v>Projected Test Year Ended 12/31/2025</v>
      </c>
      <c r="T402" s="102"/>
    </row>
    <row r="403" spans="1:20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Q403" s="102" t="str">
        <f>IF($Q$4=0,"",$Q$4)</f>
        <v/>
      </c>
      <c r="R403" s="106" t="str">
        <f>$R$4</f>
        <v>Projected Prior Year Ended 12/31/2024</v>
      </c>
      <c r="T403" s="102"/>
    </row>
    <row r="404" spans="1:20" x14ac:dyDescent="0.25">
      <c r="B404" s="138"/>
      <c r="F404" s="101" t="str">
        <f>IF(+$F$5="","",$F$5)</f>
        <v/>
      </c>
      <c r="J404" s="102"/>
      <c r="K404" s="106"/>
      <c r="L404" s="102"/>
      <c r="Q404" s="102" t="str">
        <f>IF($Q$5=0,"",$Q$5)</f>
        <v>XX</v>
      </c>
      <c r="R404" s="106" t="str">
        <f>$R$5</f>
        <v>Historical Prior Year Ended 12/31/2023</v>
      </c>
      <c r="T404" s="102"/>
    </row>
    <row r="405" spans="1:20" x14ac:dyDescent="0.25">
      <c r="B405" s="138"/>
      <c r="J405" s="102"/>
      <c r="K405" s="106"/>
      <c r="L405" s="102"/>
      <c r="Q405" s="102"/>
      <c r="R405" s="106" t="str">
        <f>$R$6</f>
        <v xml:space="preserve">Witness: C. Aldazabal / J. Chronister / </v>
      </c>
      <c r="T405" s="102"/>
    </row>
    <row r="406" spans="1:20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(Dollars in 000's)</v>
      </c>
      <c r="I406" s="97"/>
      <c r="J406" s="97"/>
      <c r="K406" s="97"/>
      <c r="L406" s="97"/>
      <c r="M406" s="97"/>
      <c r="N406" s="97"/>
      <c r="O406" s="97"/>
      <c r="P406" s="97"/>
      <c r="Q406" s="98"/>
      <c r="R406" s="97" t="str">
        <f>$R$7</f>
        <v xml:space="preserve">               R. Latta / K. Stryker / C. Whitworth</v>
      </c>
      <c r="S406" s="97"/>
      <c r="T406" s="97"/>
    </row>
    <row r="407" spans="1:20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10"/>
      <c r="R407" s="109"/>
      <c r="S407" s="109"/>
      <c r="T407" s="109"/>
    </row>
    <row r="408" spans="1:20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09"/>
      <c r="P408" s="109" t="s">
        <v>698</v>
      </c>
      <c r="Q408" s="110"/>
      <c r="R408" s="109" t="s">
        <v>699</v>
      </c>
      <c r="S408" s="109"/>
      <c r="T408" s="109" t="s">
        <v>875</v>
      </c>
    </row>
    <row r="409" spans="1:20" x14ac:dyDescent="0.25">
      <c r="C409" s="111" t="s">
        <v>700</v>
      </c>
      <c r="D409" s="111" t="s">
        <v>700</v>
      </c>
      <c r="F409" s="111" t="s">
        <v>876</v>
      </c>
      <c r="G409" s="111"/>
      <c r="H409" s="109" t="s">
        <v>353</v>
      </c>
      <c r="I409" s="111"/>
      <c r="J409" s="109"/>
      <c r="K409" s="111"/>
      <c r="L409" s="111"/>
      <c r="M409" s="111"/>
      <c r="Q409" s="102"/>
      <c r="R409" s="111" t="s">
        <v>876</v>
      </c>
      <c r="T409" s="111"/>
    </row>
    <row r="410" spans="1:20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701</v>
      </c>
      <c r="G410" s="111"/>
      <c r="H410" s="111" t="s">
        <v>701</v>
      </c>
      <c r="I410" s="111"/>
      <c r="J410" s="111"/>
      <c r="K410" s="109"/>
      <c r="L410" s="111" t="s">
        <v>877</v>
      </c>
      <c r="M410" s="106"/>
      <c r="N410" s="111" t="s">
        <v>877</v>
      </c>
      <c r="O410" s="111"/>
      <c r="P410" s="111" t="s">
        <v>362</v>
      </c>
      <c r="Q410" s="110"/>
      <c r="R410" s="109" t="s">
        <v>701</v>
      </c>
      <c r="S410" s="109"/>
      <c r="T410" s="111" t="s">
        <v>707</v>
      </c>
    </row>
    <row r="411" spans="1:20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712</v>
      </c>
      <c r="G411" s="112"/>
      <c r="H411" s="112" t="s">
        <v>878</v>
      </c>
      <c r="I411" s="113"/>
      <c r="J411" s="112" t="s">
        <v>879</v>
      </c>
      <c r="K411" s="113"/>
      <c r="L411" s="113" t="s">
        <v>880</v>
      </c>
      <c r="M411" s="114"/>
      <c r="N411" s="114" t="s">
        <v>881</v>
      </c>
      <c r="O411" s="114"/>
      <c r="P411" s="114" t="s">
        <v>715</v>
      </c>
      <c r="Q411" s="115"/>
      <c r="R411" s="114" t="s">
        <v>716</v>
      </c>
      <c r="S411" s="114"/>
      <c r="T411" s="114" t="s">
        <v>717</v>
      </c>
    </row>
    <row r="412" spans="1:20" x14ac:dyDescent="0.25">
      <c r="A412" s="111">
        <v>1</v>
      </c>
      <c r="B412" s="111"/>
      <c r="Q412" s="102"/>
    </row>
    <row r="413" spans="1:20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5"/>
      <c r="P413" s="165"/>
      <c r="Q413" s="166"/>
      <c r="R413" s="165"/>
      <c r="S413" s="165"/>
      <c r="T413" s="167"/>
    </row>
    <row r="414" spans="1:20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36"/>
      <c r="G414" s="102"/>
      <c r="H414" s="125"/>
      <c r="I414" s="131"/>
      <c r="J414" s="125"/>
      <c r="K414" s="131"/>
      <c r="L414" s="125"/>
      <c r="M414" s="131"/>
      <c r="N414" s="125"/>
      <c r="O414" s="125"/>
      <c r="P414" s="125"/>
      <c r="Q414" s="131"/>
      <c r="R414" s="125"/>
      <c r="S414" s="131"/>
      <c r="T414" s="125"/>
    </row>
    <row r="415" spans="1:20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5">
        <v>8660.965110000001</v>
      </c>
      <c r="G415" s="102"/>
      <c r="H415" s="125">
        <v>590.44047</v>
      </c>
      <c r="I415" s="126"/>
      <c r="J415" s="125">
        <v>-9.4825800000000005</v>
      </c>
      <c r="K415" s="127"/>
      <c r="L415" s="125">
        <v>-26.296439999999997</v>
      </c>
      <c r="M415" s="127"/>
      <c r="N415" s="125">
        <v>26.375779999999999</v>
      </c>
      <c r="O415" s="125"/>
      <c r="P415" s="125">
        <v>0</v>
      </c>
      <c r="Q415" s="126"/>
      <c r="R415" s="125">
        <f t="shared" ref="R415:R429" si="10">SUM(F415,H415,J415,L415,N415,P415)</f>
        <v>9242.0023400000009</v>
      </c>
      <c r="S415" s="127"/>
      <c r="T415" s="125">
        <v>8948.6814300000005</v>
      </c>
    </row>
    <row r="416" spans="1:20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5">
        <v>70637.515829999989</v>
      </c>
      <c r="G416" s="102"/>
      <c r="H416" s="125">
        <v>7514.4201900000007</v>
      </c>
      <c r="I416" s="126"/>
      <c r="J416" s="125">
        <v>-3002.5247300000001</v>
      </c>
      <c r="K416" s="127"/>
      <c r="L416" s="125">
        <v>-1189.2287000000001</v>
      </c>
      <c r="M416" s="127"/>
      <c r="N416" s="125">
        <v>217.1679</v>
      </c>
      <c r="O416" s="125"/>
      <c r="P416" s="125">
        <v>-143.78672</v>
      </c>
      <c r="Q416" s="126"/>
      <c r="R416" s="125">
        <f t="shared" si="10"/>
        <v>74033.563769999979</v>
      </c>
      <c r="S416" s="127"/>
      <c r="T416" s="125">
        <v>72465.291040000011</v>
      </c>
    </row>
    <row r="417" spans="1:20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5">
        <v>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5"/>
      <c r="P417" s="125">
        <v>0</v>
      </c>
      <c r="Q417" s="126"/>
      <c r="R417" s="125">
        <f t="shared" si="10"/>
        <v>0</v>
      </c>
      <c r="S417" s="127"/>
      <c r="T417" s="125">
        <v>0</v>
      </c>
    </row>
    <row r="418" spans="1:20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5">
        <v>187820.71623999998</v>
      </c>
      <c r="G418" s="102"/>
      <c r="H418" s="125">
        <v>14038.355539999999</v>
      </c>
      <c r="I418" s="126"/>
      <c r="J418" s="125">
        <v>-5757.7486799999997</v>
      </c>
      <c r="K418" s="127"/>
      <c r="L418" s="125">
        <v>-5831.2921900000001</v>
      </c>
      <c r="M418" s="127"/>
      <c r="N418" s="125">
        <v>200.58665999999999</v>
      </c>
      <c r="O418" s="125"/>
      <c r="P418" s="125">
        <v>-10.42151</v>
      </c>
      <c r="Q418" s="126"/>
      <c r="R418" s="125">
        <f t="shared" si="10"/>
        <v>190460.19605999999</v>
      </c>
      <c r="S418" s="127"/>
      <c r="T418" s="125">
        <v>189749.02231999999</v>
      </c>
    </row>
    <row r="419" spans="1:20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5">
        <v>152565.38241999998</v>
      </c>
      <c r="G419" s="102"/>
      <c r="H419" s="125">
        <v>6156.3871799999997</v>
      </c>
      <c r="I419" s="126"/>
      <c r="J419" s="125">
        <v>-5573.6200799999997</v>
      </c>
      <c r="K419" s="127"/>
      <c r="L419" s="125">
        <v>-3454.4362000000001</v>
      </c>
      <c r="M419" s="127"/>
      <c r="N419" s="125">
        <v>125.46424</v>
      </c>
      <c r="O419" s="125"/>
      <c r="P419" s="125">
        <v>3.6456900000000001</v>
      </c>
      <c r="Q419" s="126"/>
      <c r="R419" s="125">
        <f t="shared" si="10"/>
        <v>149822.82324999999</v>
      </c>
      <c r="S419" s="127"/>
      <c r="T419" s="125">
        <v>151724.51533000002</v>
      </c>
    </row>
    <row r="420" spans="1:20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5">
        <v>87242.984400000016</v>
      </c>
      <c r="G420" s="102"/>
      <c r="H420" s="125">
        <v>6647.2084000000004</v>
      </c>
      <c r="I420" s="126"/>
      <c r="J420" s="125">
        <v>-352.31028000000003</v>
      </c>
      <c r="K420" s="127"/>
      <c r="L420" s="125">
        <v>-831.97586000000001</v>
      </c>
      <c r="M420" s="127"/>
      <c r="N420" s="125">
        <v>217.46109000000001</v>
      </c>
      <c r="O420" s="125"/>
      <c r="P420" s="125">
        <v>21.86646</v>
      </c>
      <c r="Q420" s="126"/>
      <c r="R420" s="125">
        <f t="shared" si="10"/>
        <v>92945.23421000001</v>
      </c>
      <c r="S420" s="127"/>
      <c r="T420" s="125">
        <v>89997.728060000009</v>
      </c>
    </row>
    <row r="421" spans="1:20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5">
        <v>87227.633000000031</v>
      </c>
      <c r="G421" s="102"/>
      <c r="H421" s="125">
        <v>9261.6474999999991</v>
      </c>
      <c r="I421" s="126"/>
      <c r="J421" s="125">
        <v>-5160.4270900000001</v>
      </c>
      <c r="K421" s="127"/>
      <c r="L421" s="125">
        <v>-2539.2138399999999</v>
      </c>
      <c r="M421" s="127"/>
      <c r="N421" s="125">
        <v>213.23588000000001</v>
      </c>
      <c r="O421" s="125"/>
      <c r="P421" s="125">
        <v>39.73554</v>
      </c>
      <c r="Q421" s="126"/>
      <c r="R421" s="125">
        <f t="shared" si="10"/>
        <v>89042.610990000016</v>
      </c>
      <c r="S421" s="127"/>
      <c r="T421" s="125">
        <v>88362.696079999994</v>
      </c>
    </row>
    <row r="422" spans="1:20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5">
        <v>320472.50494000019</v>
      </c>
      <c r="G422" s="102"/>
      <c r="H422" s="125">
        <v>39964.943020000006</v>
      </c>
      <c r="I422" s="126"/>
      <c r="J422" s="125">
        <v>-11303.94203</v>
      </c>
      <c r="K422" s="127"/>
      <c r="L422" s="125">
        <v>-13531.680689999999</v>
      </c>
      <c r="M422" s="127"/>
      <c r="N422" s="125">
        <v>464.95175</v>
      </c>
      <c r="O422" s="125"/>
      <c r="P422" s="125">
        <v>-40.613210000000002</v>
      </c>
      <c r="Q422" s="126"/>
      <c r="R422" s="125">
        <f t="shared" si="10"/>
        <v>336026.16378000024</v>
      </c>
      <c r="S422" s="127"/>
      <c r="T422" s="125">
        <v>329222.83289999998</v>
      </c>
    </row>
    <row r="423" spans="1:20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5">
        <v>64522.117209999997</v>
      </c>
      <c r="G423" s="102"/>
      <c r="H423" s="125">
        <v>1546.6711200000002</v>
      </c>
      <c r="I423" s="126"/>
      <c r="J423" s="125">
        <v>-306.69763</v>
      </c>
      <c r="K423" s="127"/>
      <c r="L423" s="125">
        <v>-416.02621999999997</v>
      </c>
      <c r="M423" s="127"/>
      <c r="N423" s="125">
        <v>35.376550000000002</v>
      </c>
      <c r="O423" s="125"/>
      <c r="P423" s="125">
        <v>-16.571169999999999</v>
      </c>
      <c r="Q423" s="126"/>
      <c r="R423" s="125">
        <f t="shared" si="10"/>
        <v>65364.869859999999</v>
      </c>
      <c r="S423" s="127"/>
      <c r="T423" s="125">
        <v>64923.523450000001</v>
      </c>
    </row>
    <row r="424" spans="1:20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5">
        <v>69222.223919999989</v>
      </c>
      <c r="G424" s="102"/>
      <c r="H424" s="125">
        <v>3313.2578100000001</v>
      </c>
      <c r="I424" s="126"/>
      <c r="J424" s="125">
        <v>-322.96638000000002</v>
      </c>
      <c r="K424" s="127"/>
      <c r="L424" s="125">
        <v>-539.55016000000001</v>
      </c>
      <c r="M424" s="127"/>
      <c r="N424" s="125">
        <v>66.645749999999992</v>
      </c>
      <c r="O424" s="125"/>
      <c r="P424" s="125">
        <v>-4.6373100000000003</v>
      </c>
      <c r="Q424" s="126"/>
      <c r="R424" s="125">
        <f t="shared" si="10"/>
        <v>71734.973629999979</v>
      </c>
      <c r="S424" s="127"/>
      <c r="T424" s="125">
        <v>70496.50722</v>
      </c>
    </row>
    <row r="425" spans="1:20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5">
        <v>2404.3659099999995</v>
      </c>
      <c r="G425" s="102"/>
      <c r="H425" s="125">
        <v>1477.3290200000001</v>
      </c>
      <c r="I425" s="126"/>
      <c r="J425" s="125">
        <v>-30.781880000000001</v>
      </c>
      <c r="K425" s="127"/>
      <c r="L425" s="125">
        <v>-133.38829000000001</v>
      </c>
      <c r="M425" s="127"/>
      <c r="N425" s="125">
        <v>7.6936099999999996</v>
      </c>
      <c r="O425" s="125"/>
      <c r="P425" s="125">
        <v>0</v>
      </c>
      <c r="Q425" s="126"/>
      <c r="R425" s="125">
        <f t="shared" si="10"/>
        <v>3725.2183699999996</v>
      </c>
      <c r="S425" s="127"/>
      <c r="T425" s="125">
        <v>3119.4521</v>
      </c>
    </row>
    <row r="426" spans="1:20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5">
        <v>5576.1112200000007</v>
      </c>
      <c r="G426" s="102"/>
      <c r="H426" s="125">
        <v>9531.0420099999992</v>
      </c>
      <c r="I426" s="126"/>
      <c r="J426" s="125">
        <v>-98.296700000000001</v>
      </c>
      <c r="K426" s="127"/>
      <c r="L426" s="125">
        <v>-490.38096000000002</v>
      </c>
      <c r="M426" s="127"/>
      <c r="N426" s="125">
        <v>48.232059999999997</v>
      </c>
      <c r="O426" s="125"/>
      <c r="P426" s="125">
        <v>0</v>
      </c>
      <c r="Q426" s="126"/>
      <c r="R426" s="125">
        <f t="shared" si="10"/>
        <v>14566.707629999999</v>
      </c>
      <c r="S426" s="127"/>
      <c r="T426" s="125">
        <v>10245.12177</v>
      </c>
    </row>
    <row r="427" spans="1:20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5">
        <v>0</v>
      </c>
      <c r="G427" s="102"/>
      <c r="H427" s="125">
        <v>0</v>
      </c>
      <c r="I427" s="126"/>
      <c r="J427" s="125">
        <v>0</v>
      </c>
      <c r="K427" s="127"/>
      <c r="L427" s="125">
        <v>-11.29603</v>
      </c>
      <c r="M427" s="127"/>
      <c r="N427" s="125">
        <v>2.0970999999999997</v>
      </c>
      <c r="O427" s="125"/>
      <c r="P427" s="125">
        <v>113.22751</v>
      </c>
      <c r="Q427" s="126"/>
      <c r="R427" s="125">
        <f t="shared" si="10"/>
        <v>104.02857999999999</v>
      </c>
      <c r="S427" s="127"/>
      <c r="T427" s="125">
        <v>8.0022000000000002</v>
      </c>
    </row>
    <row r="428" spans="1:20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5">
        <v>121742.68154999998</v>
      </c>
      <c r="G428" s="102"/>
      <c r="H428" s="125">
        <v>10305.544679999999</v>
      </c>
      <c r="I428" s="126"/>
      <c r="J428" s="125">
        <v>-7198.4845599999999</v>
      </c>
      <c r="K428" s="127"/>
      <c r="L428" s="125">
        <v>-1870.93769</v>
      </c>
      <c r="M428" s="127"/>
      <c r="N428" s="125">
        <v>190.70295000000002</v>
      </c>
      <c r="O428" s="125"/>
      <c r="P428" s="125">
        <v>14.957880000000001</v>
      </c>
      <c r="Q428" s="126"/>
      <c r="R428" s="125">
        <f t="shared" si="10"/>
        <v>123184.46480999998</v>
      </c>
      <c r="S428" s="127"/>
      <c r="T428" s="125">
        <v>122583.65449</v>
      </c>
    </row>
    <row r="429" spans="1:20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5">
        <v>185.53061000000011</v>
      </c>
      <c r="G429" s="102"/>
      <c r="H429" s="125">
        <v>164.26138</v>
      </c>
      <c r="I429" s="126"/>
      <c r="J429" s="125">
        <v>-10.746709999999998</v>
      </c>
      <c r="K429" s="127"/>
      <c r="L429" s="125">
        <v>-58.394310000000004</v>
      </c>
      <c r="M429" s="127"/>
      <c r="N429" s="125">
        <v>10.284049999999999</v>
      </c>
      <c r="O429" s="125"/>
      <c r="P429" s="125">
        <v>404.58706999999998</v>
      </c>
      <c r="Q429" s="126"/>
      <c r="R429" s="125">
        <f t="shared" si="10"/>
        <v>695.52209000000005</v>
      </c>
      <c r="S429" s="127"/>
      <c r="T429" s="125">
        <v>388.58461</v>
      </c>
    </row>
    <row r="430" spans="1:20" ht="13.8" thickBot="1" x14ac:dyDescent="0.3">
      <c r="A430" s="111">
        <f t="shared" si="9"/>
        <v>19</v>
      </c>
      <c r="B430" s="116"/>
      <c r="D430" s="101" t="s">
        <v>810</v>
      </c>
      <c r="F430" s="157">
        <f>SUM(F414:F429)</f>
        <v>1178280.73236</v>
      </c>
      <c r="G430" s="102"/>
      <c r="H430" s="157">
        <f>SUM(H414:H429)</f>
        <v>110511.50832000001</v>
      </c>
      <c r="I430" s="131"/>
      <c r="J430" s="157">
        <f>SUM(J414:J429)</f>
        <v>-39128.029329999998</v>
      </c>
      <c r="K430" s="131"/>
      <c r="L430" s="157">
        <f>SUM(L414:L429)</f>
        <v>-30924.097579999994</v>
      </c>
      <c r="M430" s="131"/>
      <c r="N430" s="157">
        <f>SUM(N414:N429)</f>
        <v>1826.2753699999998</v>
      </c>
      <c r="O430" s="186"/>
      <c r="P430" s="157">
        <f>SUM(P414:P429)</f>
        <v>381.99022999999994</v>
      </c>
      <c r="Q430" s="131"/>
      <c r="R430" s="157">
        <f>SUM(R414:R429)</f>
        <v>1220948.3793700002</v>
      </c>
      <c r="S430" s="131"/>
      <c r="T430" s="157">
        <f>SUM(T414:T429)</f>
        <v>1202235.6130000004</v>
      </c>
    </row>
    <row r="431" spans="1:20" ht="13.8" thickTop="1" x14ac:dyDescent="0.25">
      <c r="A431" s="111">
        <f t="shared" si="9"/>
        <v>20</v>
      </c>
      <c r="B431" s="111"/>
      <c r="Q431" s="102"/>
    </row>
    <row r="432" spans="1:20" x14ac:dyDescent="0.25">
      <c r="A432" s="111">
        <f t="shared" si="9"/>
        <v>21</v>
      </c>
      <c r="B432" s="111"/>
      <c r="D432" s="133" t="s">
        <v>811</v>
      </c>
      <c r="E432" s="133"/>
      <c r="F432" s="136"/>
      <c r="H432" s="131"/>
      <c r="I432" s="131"/>
      <c r="J432" s="131"/>
      <c r="K432" s="131"/>
      <c r="L432" s="150"/>
      <c r="M432" s="131"/>
      <c r="N432" s="150"/>
      <c r="O432" s="150"/>
      <c r="P432" s="150"/>
      <c r="Q432" s="131"/>
      <c r="R432" s="150"/>
      <c r="S432" s="131"/>
      <c r="T432" s="150"/>
    </row>
    <row r="433" spans="1:20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5">
        <v>51868.015650000016</v>
      </c>
      <c r="G433" s="102"/>
      <c r="H433" s="125">
        <v>1925.8138100000001</v>
      </c>
      <c r="I433" s="126"/>
      <c r="J433" s="125">
        <v>-615.03834999999992</v>
      </c>
      <c r="K433" s="127"/>
      <c r="L433" s="125">
        <v>-617.40062</v>
      </c>
      <c r="M433" s="127"/>
      <c r="N433" s="125">
        <v>0</v>
      </c>
      <c r="O433" s="125"/>
      <c r="P433" s="125">
        <v>0</v>
      </c>
      <c r="Q433" s="126"/>
      <c r="R433" s="125">
        <f t="shared" ref="R433:R451" si="11">SUM(F433,H433,J433,L433,N433,P433)</f>
        <v>52561.390490000013</v>
      </c>
      <c r="S433" s="127"/>
      <c r="T433" s="125">
        <v>52161.029240000003</v>
      </c>
    </row>
    <row r="434" spans="1:20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5">
        <v>3414.6050300000002</v>
      </c>
      <c r="G434" s="102"/>
      <c r="H434" s="125">
        <v>1027.4674600000001</v>
      </c>
      <c r="I434" s="126"/>
      <c r="J434" s="125">
        <v>-719.63324999999998</v>
      </c>
      <c r="K434" s="127"/>
      <c r="L434" s="125">
        <v>0</v>
      </c>
      <c r="M434" s="127"/>
      <c r="N434" s="125">
        <v>0</v>
      </c>
      <c r="O434" s="125"/>
      <c r="P434" s="125">
        <v>0</v>
      </c>
      <c r="Q434" s="126"/>
      <c r="R434" s="125">
        <f t="shared" si="11"/>
        <v>3722.4392400000006</v>
      </c>
      <c r="S434" s="127"/>
      <c r="T434" s="125">
        <v>3470.71902</v>
      </c>
    </row>
    <row r="435" spans="1:20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5">
        <v>3124.348269999999</v>
      </c>
      <c r="G435" s="102"/>
      <c r="H435" s="125">
        <v>3155.9590800000001</v>
      </c>
      <c r="I435" s="126"/>
      <c r="J435" s="125">
        <v>-355.47671000000003</v>
      </c>
      <c r="K435" s="127"/>
      <c r="L435" s="125">
        <v>0</v>
      </c>
      <c r="M435" s="127"/>
      <c r="N435" s="125">
        <v>0</v>
      </c>
      <c r="O435" s="125"/>
      <c r="P435" s="125">
        <v>0</v>
      </c>
      <c r="Q435" s="126"/>
      <c r="R435" s="125">
        <f t="shared" si="11"/>
        <v>5924.8306399999992</v>
      </c>
      <c r="S435" s="127"/>
      <c r="T435" s="125">
        <v>4492.6250599999994</v>
      </c>
    </row>
    <row r="436" spans="1:20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5">
        <v>0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5"/>
      <c r="P436" s="125">
        <v>0</v>
      </c>
      <c r="Q436" s="126"/>
      <c r="R436" s="125">
        <f t="shared" si="11"/>
        <v>0</v>
      </c>
      <c r="S436" s="127"/>
      <c r="T436" s="125">
        <v>0</v>
      </c>
    </row>
    <row r="437" spans="1:20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5">
        <v>13826.214809999999</v>
      </c>
      <c r="G437" s="102"/>
      <c r="H437" s="125">
        <v>8198.5492400000003</v>
      </c>
      <c r="I437" s="126"/>
      <c r="J437" s="125">
        <v>-4121.2180099999996</v>
      </c>
      <c r="K437" s="127"/>
      <c r="L437" s="125">
        <v>0</v>
      </c>
      <c r="M437" s="127"/>
      <c r="N437" s="125">
        <v>0</v>
      </c>
      <c r="O437" s="125"/>
      <c r="P437" s="125">
        <v>0</v>
      </c>
      <c r="Q437" s="126"/>
      <c r="R437" s="125">
        <f t="shared" si="11"/>
        <v>17903.546039999997</v>
      </c>
      <c r="S437" s="127"/>
      <c r="T437" s="125">
        <v>16269.816789999999</v>
      </c>
    </row>
    <row r="438" spans="1:20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5">
        <v>4322.7574300000006</v>
      </c>
      <c r="G438" s="102"/>
      <c r="H438" s="125">
        <v>1877.5497800000001</v>
      </c>
      <c r="I438" s="126"/>
      <c r="J438" s="125">
        <v>-1028.1193800000001</v>
      </c>
      <c r="K438" s="127"/>
      <c r="L438" s="125">
        <v>53.681629999999998</v>
      </c>
      <c r="M438" s="127"/>
      <c r="N438" s="125">
        <v>294.84518000000003</v>
      </c>
      <c r="O438" s="125"/>
      <c r="P438" s="125">
        <v>0</v>
      </c>
      <c r="Q438" s="126"/>
      <c r="R438" s="125">
        <f t="shared" si="11"/>
        <v>5520.7146400000011</v>
      </c>
      <c r="S438" s="127"/>
      <c r="T438" s="125">
        <v>4840.0694199999998</v>
      </c>
    </row>
    <row r="439" spans="1:20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5">
        <v>20285.795230000007</v>
      </c>
      <c r="G439" s="102"/>
      <c r="H439" s="125">
        <v>3980.8868499999999</v>
      </c>
      <c r="I439" s="126"/>
      <c r="J439" s="125">
        <v>-1748.18281</v>
      </c>
      <c r="K439" s="127"/>
      <c r="L439" s="125">
        <v>-83.748930000000001</v>
      </c>
      <c r="M439" s="127"/>
      <c r="N439" s="125">
        <v>749.49051999999995</v>
      </c>
      <c r="O439" s="125"/>
      <c r="P439" s="125">
        <v>0</v>
      </c>
      <c r="Q439" s="126"/>
      <c r="R439" s="125">
        <f t="shared" si="11"/>
        <v>23184.240860000005</v>
      </c>
      <c r="S439" s="127"/>
      <c r="T439" s="125">
        <v>21485.116190000001</v>
      </c>
    </row>
    <row r="440" spans="1:20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5">
        <v>0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5"/>
      <c r="P440" s="125">
        <v>0</v>
      </c>
      <c r="Q440" s="126"/>
      <c r="R440" s="125">
        <f t="shared" si="11"/>
        <v>0</v>
      </c>
      <c r="S440" s="127"/>
      <c r="T440" s="125">
        <v>0</v>
      </c>
    </row>
    <row r="441" spans="1:20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5">
        <v>1660.7399800000005</v>
      </c>
      <c r="G441" s="102"/>
      <c r="H441" s="125">
        <v>300.97505000000001</v>
      </c>
      <c r="I441" s="126"/>
      <c r="J441" s="125">
        <v>-102.48817</v>
      </c>
      <c r="K441" s="127"/>
      <c r="L441" s="125">
        <v>-11.547469999999999</v>
      </c>
      <c r="M441" s="127"/>
      <c r="N441" s="125">
        <v>10.365089999999999</v>
      </c>
      <c r="O441" s="125"/>
      <c r="P441" s="125">
        <v>0</v>
      </c>
      <c r="Q441" s="126"/>
      <c r="R441" s="125">
        <f t="shared" si="11"/>
        <v>1858.0444800000005</v>
      </c>
      <c r="S441" s="127"/>
      <c r="T441" s="125">
        <v>1728.35112</v>
      </c>
    </row>
    <row r="442" spans="1:20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5">
        <v>168.70618999999991</v>
      </c>
      <c r="G442" s="102"/>
      <c r="H442" s="125">
        <v>49.956980000000001</v>
      </c>
      <c r="I442" s="126"/>
      <c r="J442" s="125">
        <v>0</v>
      </c>
      <c r="K442" s="127"/>
      <c r="L442" s="125">
        <v>0.27747000000000011</v>
      </c>
      <c r="M442" s="127"/>
      <c r="N442" s="125">
        <v>2.8481700000000001</v>
      </c>
      <c r="O442" s="125"/>
      <c r="P442" s="125">
        <v>0</v>
      </c>
      <c r="Q442" s="126"/>
      <c r="R442" s="125">
        <f t="shared" si="11"/>
        <v>221.78880999999993</v>
      </c>
      <c r="S442" s="127"/>
      <c r="T442" s="125">
        <v>194.97407999999999</v>
      </c>
    </row>
    <row r="443" spans="1:20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5">
        <v>0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5"/>
      <c r="P443" s="125">
        <v>0</v>
      </c>
      <c r="Q443" s="126"/>
      <c r="R443" s="125">
        <f t="shared" si="11"/>
        <v>0</v>
      </c>
      <c r="S443" s="127"/>
      <c r="T443" s="125">
        <v>0</v>
      </c>
    </row>
    <row r="444" spans="1:20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5">
        <v>0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5"/>
      <c r="P444" s="125">
        <v>0</v>
      </c>
      <c r="Q444" s="126"/>
      <c r="R444" s="125">
        <f t="shared" si="11"/>
        <v>0</v>
      </c>
      <c r="S444" s="127"/>
      <c r="T444" s="125">
        <v>0</v>
      </c>
    </row>
    <row r="445" spans="1:20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5">
        <v>6193.0688699999992</v>
      </c>
      <c r="G445" s="102"/>
      <c r="H445" s="125">
        <v>1958.2019399999999</v>
      </c>
      <c r="I445" s="126"/>
      <c r="J445" s="125">
        <v>-1556.34601</v>
      </c>
      <c r="K445" s="127"/>
      <c r="L445" s="125">
        <v>0</v>
      </c>
      <c r="M445" s="127"/>
      <c r="N445" s="125">
        <v>0</v>
      </c>
      <c r="O445" s="125"/>
      <c r="P445" s="125">
        <v>-113.22751</v>
      </c>
      <c r="Q445" s="126"/>
      <c r="R445" s="125">
        <f t="shared" si="11"/>
        <v>6481.6972899999992</v>
      </c>
      <c r="S445" s="127"/>
      <c r="T445" s="125">
        <v>5964.2162400000007</v>
      </c>
    </row>
    <row r="446" spans="1:20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5">
        <v>1317.8203099999996</v>
      </c>
      <c r="G446" s="102"/>
      <c r="H446" s="125">
        <v>837.70668000000001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5"/>
      <c r="P446" s="125">
        <v>0</v>
      </c>
      <c r="Q446" s="126"/>
      <c r="R446" s="125">
        <f t="shared" si="11"/>
        <v>2155.5269899999994</v>
      </c>
      <c r="S446" s="127"/>
      <c r="T446" s="125">
        <v>1736.67365</v>
      </c>
    </row>
    <row r="447" spans="1:20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5">
        <v>1391.8626000000002</v>
      </c>
      <c r="G447" s="102"/>
      <c r="H447" s="125">
        <v>389.41341</v>
      </c>
      <c r="I447" s="126"/>
      <c r="J447" s="125">
        <v>-155.18726999999998</v>
      </c>
      <c r="K447" s="127"/>
      <c r="L447" s="125">
        <v>0</v>
      </c>
      <c r="M447" s="127"/>
      <c r="N447" s="125">
        <v>0</v>
      </c>
      <c r="O447" s="125"/>
      <c r="P447" s="125">
        <v>0</v>
      </c>
      <c r="Q447" s="126"/>
      <c r="R447" s="125">
        <f t="shared" si="11"/>
        <v>1626.0887400000001</v>
      </c>
      <c r="S447" s="127"/>
      <c r="T447" s="125">
        <v>1539.3211999999999</v>
      </c>
    </row>
    <row r="448" spans="1:20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5">
        <v>0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5"/>
      <c r="P448" s="125">
        <v>0</v>
      </c>
      <c r="Q448" s="126"/>
      <c r="R448" s="125">
        <f t="shared" si="11"/>
        <v>0</v>
      </c>
      <c r="S448" s="127"/>
      <c r="T448" s="125">
        <v>0</v>
      </c>
    </row>
    <row r="449" spans="1:20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5">
        <v>20221.09014</v>
      </c>
      <c r="G449" s="102"/>
      <c r="H449" s="125">
        <v>5944.7461700000003</v>
      </c>
      <c r="I449" s="126"/>
      <c r="J449" s="125">
        <v>-3429.5674300000001</v>
      </c>
      <c r="K449" s="127"/>
      <c r="L449" s="125">
        <v>0</v>
      </c>
      <c r="M449" s="127"/>
      <c r="N449" s="125">
        <v>0</v>
      </c>
      <c r="O449" s="125"/>
      <c r="P449" s="125">
        <v>0</v>
      </c>
      <c r="Q449" s="126"/>
      <c r="R449" s="125">
        <f t="shared" si="11"/>
        <v>22736.26888</v>
      </c>
      <c r="S449" s="127"/>
      <c r="T449" s="125">
        <v>21303.457409999999</v>
      </c>
    </row>
    <row r="450" spans="1:20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5">
        <v>26276.592619999989</v>
      </c>
      <c r="G450" s="102"/>
      <c r="H450" s="125">
        <v>1173.90228</v>
      </c>
      <c r="I450" s="126"/>
      <c r="J450" s="125">
        <v>-427.67090999999999</v>
      </c>
      <c r="K450" s="127"/>
      <c r="L450" s="125">
        <v>-156.54019</v>
      </c>
      <c r="M450" s="127"/>
      <c r="N450" s="125">
        <v>9.7999999999999997E-4</v>
      </c>
      <c r="O450" s="125"/>
      <c r="P450" s="125">
        <v>4.6602899999999998</v>
      </c>
      <c r="Q450" s="126"/>
      <c r="R450" s="125">
        <f t="shared" si="11"/>
        <v>26870.945069999987</v>
      </c>
      <c r="S450" s="127"/>
      <c r="T450" s="125">
        <v>26529.107170000003</v>
      </c>
    </row>
    <row r="451" spans="1:20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5">
        <v>1646.8787199999999</v>
      </c>
      <c r="G451" s="102"/>
      <c r="H451" s="125">
        <v>651.79548999999997</v>
      </c>
      <c r="I451" s="126"/>
      <c r="J451" s="125">
        <v>-92.954009999999997</v>
      </c>
      <c r="K451" s="127"/>
      <c r="L451" s="125">
        <v>0</v>
      </c>
      <c r="M451" s="127"/>
      <c r="N451" s="125">
        <v>0</v>
      </c>
      <c r="O451" s="125"/>
      <c r="P451" s="125">
        <v>0</v>
      </c>
      <c r="Q451" s="126"/>
      <c r="R451" s="125">
        <f t="shared" si="11"/>
        <v>2205.7202000000002</v>
      </c>
      <c r="S451" s="127"/>
      <c r="T451" s="125">
        <v>1886.9835</v>
      </c>
    </row>
    <row r="452" spans="1:20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F452" s="157">
        <f>SUM(F433:F451)</f>
        <v>155718.49585000001</v>
      </c>
      <c r="H452" s="157">
        <f>SUM(H433:H451)</f>
        <v>31472.924220000001</v>
      </c>
      <c r="I452" s="131"/>
      <c r="J452" s="157">
        <f>SUM(J433:J451)</f>
        <v>-14351.882309999999</v>
      </c>
      <c r="K452" s="131"/>
      <c r="L452" s="157">
        <f>SUM(L433:L451)</f>
        <v>-815.27810999999997</v>
      </c>
      <c r="M452" s="131"/>
      <c r="N452" s="157">
        <f>SUM(N433:N451)</f>
        <v>1057.5499400000001</v>
      </c>
      <c r="O452" s="186"/>
      <c r="P452" s="157">
        <f>SUM(P433:P451)</f>
        <v>-108.56721999999999</v>
      </c>
      <c r="Q452" s="131"/>
      <c r="R452" s="157">
        <f>SUM(R433:R451)</f>
        <v>172973.24237000002</v>
      </c>
      <c r="S452" s="131"/>
      <c r="T452" s="157">
        <f>SUM(T433:T451)</f>
        <v>163602.46009000001</v>
      </c>
    </row>
    <row r="453" spans="1:20" ht="13.8" thickTop="1" x14ac:dyDescent="0.25">
      <c r="A453" s="111">
        <f t="shared" si="9"/>
        <v>42</v>
      </c>
      <c r="B453" s="116"/>
      <c r="C453" s="124"/>
      <c r="Q453" s="102"/>
    </row>
    <row r="454" spans="1:20" ht="13.8" thickBot="1" x14ac:dyDescent="0.3">
      <c r="A454" s="111">
        <f t="shared" si="9"/>
        <v>43</v>
      </c>
      <c r="B454" s="116"/>
      <c r="C454" s="124"/>
      <c r="D454" s="140" t="s">
        <v>883</v>
      </c>
      <c r="E454" s="134"/>
      <c r="F454" s="169">
        <f>SUM(F133,F379,F395,F430,F452)</f>
        <v>3192245.3381799995</v>
      </c>
      <c r="G454" s="168"/>
      <c r="H454" s="169">
        <f>SUM(H133,H379,H395,H430,H452)</f>
        <v>387755.08499999996</v>
      </c>
      <c r="I454" s="131"/>
      <c r="J454" s="169">
        <f>SUM(J133,J379,J395,J430,J452)</f>
        <v>-94854.093869999997</v>
      </c>
      <c r="K454" s="131"/>
      <c r="L454" s="169">
        <f>SUM(L133,L379,L395,L430,L452)</f>
        <v>-54206.524549999995</v>
      </c>
      <c r="M454" s="131"/>
      <c r="N454" s="169">
        <f>SUM(N133,N379,N395,N430,N452)</f>
        <v>4862.0730100000001</v>
      </c>
      <c r="O454" s="187"/>
      <c r="P454" s="169">
        <f>SUM(P133,P379,P395,P430,P452)</f>
        <v>418.99407999999994</v>
      </c>
      <c r="Q454" s="131"/>
      <c r="R454" s="169">
        <f>SUM(R133,R379,R395,R430,R452)</f>
        <v>3436220.8718500007</v>
      </c>
      <c r="S454" s="131"/>
      <c r="T454" s="169">
        <f>SUM(T133,T379,T395,T430,T452)</f>
        <v>3314896.4575000005</v>
      </c>
    </row>
    <row r="455" spans="1:20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8"/>
      <c r="R455" s="97"/>
      <c r="S455" s="97"/>
      <c r="T455" s="97"/>
    </row>
    <row r="456" spans="1:20" x14ac:dyDescent="0.25">
      <c r="A456" s="101" t="str">
        <f>+$A$57</f>
        <v>Supporting Schedules:  B-10, B-11</v>
      </c>
      <c r="Q456" s="102"/>
      <c r="R456" s="101" t="str">
        <f>+$R$57</f>
        <v>Recap Schedules:  B-03, B-06</v>
      </c>
    </row>
    <row r="457" spans="1:20" ht="13.8" thickBot="1" x14ac:dyDescent="0.3">
      <c r="A457" s="97" t="str">
        <f>$A$1</f>
        <v>SCHEDULE B-09</v>
      </c>
      <c r="B457" s="97"/>
      <c r="C457" s="97"/>
      <c r="D457" s="97"/>
      <c r="E457" s="97"/>
      <c r="F457" s="97" t="str">
        <f>$F$1</f>
        <v>DEPRECIATION RESERVE BALANCES BY ACCOUNT AND SUB-ACCOUNT</v>
      </c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8"/>
      <c r="R457" s="97"/>
      <c r="S457" s="97"/>
      <c r="T457" s="198" t="str">
        <f>"Page "&amp;TRIM(MID(T400,5,3))+1&amp;" of 30"</f>
        <v>Page 29 of 30</v>
      </c>
    </row>
    <row r="458" spans="1:20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reserve balances for each account or sub-account to which</v>
      </c>
      <c r="J458" s="104"/>
      <c r="K458" s="104"/>
      <c r="M458" s="104"/>
      <c r="N458" s="104"/>
      <c r="O458" s="104"/>
      <c r="P458" s="104"/>
      <c r="Q458" s="105"/>
      <c r="R458" s="101" t="str">
        <f>$R$2</f>
        <v>Type of data shown:</v>
      </c>
      <c r="T458" s="106"/>
    </row>
    <row r="459" spans="1:20" x14ac:dyDescent="0.25">
      <c r="B459" s="138"/>
      <c r="F459" s="101" t="str">
        <f>IF($F$3="","",$F$3)</f>
        <v>an individual depreciation rate is applied. (Include Amortization/Recovery amounts).</v>
      </c>
      <c r="J459" s="102"/>
      <c r="K459" s="106"/>
      <c r="N459" s="102"/>
      <c r="O459" s="102"/>
      <c r="P459" s="102"/>
      <c r="Q459" s="102" t="str">
        <f>IF($Q$3=0,"",$Q$3)</f>
        <v/>
      </c>
      <c r="R459" s="106" t="str">
        <f>$R$3</f>
        <v>Projected Test Year Ended 12/31/2025</v>
      </c>
      <c r="T459" s="102"/>
    </row>
    <row r="460" spans="1:20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Q460" s="102" t="str">
        <f>IF($Q$4=0,"",$Q$4)</f>
        <v/>
      </c>
      <c r="R460" s="106" t="str">
        <f>$R$4</f>
        <v>Projected Prior Year Ended 12/31/2024</v>
      </c>
      <c r="T460" s="102"/>
    </row>
    <row r="461" spans="1:20" x14ac:dyDescent="0.25">
      <c r="B461" s="138"/>
      <c r="F461" s="101" t="str">
        <f>IF(+$F$5="","",$F$5)</f>
        <v/>
      </c>
      <c r="J461" s="102"/>
      <c r="K461" s="106"/>
      <c r="L461" s="102"/>
      <c r="Q461" s="102" t="str">
        <f>IF($Q$5=0,"",$Q$5)</f>
        <v>XX</v>
      </c>
      <c r="R461" s="106" t="str">
        <f>$R$5</f>
        <v>Historical Prior Year Ended 12/31/2023</v>
      </c>
      <c r="T461" s="102"/>
    </row>
    <row r="462" spans="1:20" x14ac:dyDescent="0.25">
      <c r="B462" s="138"/>
      <c r="J462" s="102"/>
      <c r="K462" s="106"/>
      <c r="L462" s="102"/>
      <c r="Q462" s="102"/>
      <c r="R462" s="106" t="str">
        <f>$R$6</f>
        <v xml:space="preserve">Witness: C. Aldazabal / J. Chronister / </v>
      </c>
      <c r="T462" s="102"/>
    </row>
    <row r="463" spans="1:20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(Dollars in 000's)</v>
      </c>
      <c r="I463" s="97"/>
      <c r="J463" s="97"/>
      <c r="K463" s="97"/>
      <c r="L463" s="97"/>
      <c r="M463" s="97"/>
      <c r="N463" s="97"/>
      <c r="O463" s="97"/>
      <c r="P463" s="97"/>
      <c r="Q463" s="98"/>
      <c r="R463" s="97" t="str">
        <f>$R$7</f>
        <v xml:space="preserve">               R. Latta / K. Stryker / C. Whitworth</v>
      </c>
      <c r="S463" s="97"/>
      <c r="T463" s="97"/>
    </row>
    <row r="464" spans="1:20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10"/>
      <c r="R464" s="109"/>
      <c r="S464" s="109"/>
      <c r="T464" s="109"/>
    </row>
    <row r="465" spans="1:20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09"/>
      <c r="P465" s="109" t="s">
        <v>698</v>
      </c>
      <c r="Q465" s="110"/>
      <c r="R465" s="109" t="s">
        <v>699</v>
      </c>
      <c r="S465" s="109"/>
      <c r="T465" s="109" t="s">
        <v>875</v>
      </c>
    </row>
    <row r="466" spans="1:20" x14ac:dyDescent="0.25">
      <c r="C466" s="111" t="s">
        <v>700</v>
      </c>
      <c r="D466" s="111" t="s">
        <v>700</v>
      </c>
      <c r="F466" s="111" t="s">
        <v>876</v>
      </c>
      <c r="G466" s="111"/>
      <c r="H466" s="109" t="s">
        <v>353</v>
      </c>
      <c r="I466" s="111"/>
      <c r="J466" s="109"/>
      <c r="K466" s="111"/>
      <c r="L466" s="111"/>
      <c r="M466" s="111"/>
      <c r="Q466" s="102"/>
      <c r="R466" s="111" t="s">
        <v>876</v>
      </c>
      <c r="T466" s="111"/>
    </row>
    <row r="467" spans="1:20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701</v>
      </c>
      <c r="G467" s="111"/>
      <c r="H467" s="111" t="s">
        <v>701</v>
      </c>
      <c r="I467" s="111"/>
      <c r="J467" s="111"/>
      <c r="K467" s="109"/>
      <c r="L467" s="111" t="s">
        <v>877</v>
      </c>
      <c r="M467" s="106"/>
      <c r="N467" s="111" t="s">
        <v>877</v>
      </c>
      <c r="O467" s="111"/>
      <c r="P467" s="111" t="s">
        <v>362</v>
      </c>
      <c r="Q467" s="110"/>
      <c r="R467" s="109" t="s">
        <v>701</v>
      </c>
      <c r="S467" s="109"/>
      <c r="T467" s="111" t="s">
        <v>707</v>
      </c>
    </row>
    <row r="468" spans="1:20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712</v>
      </c>
      <c r="G468" s="112"/>
      <c r="H468" s="112" t="s">
        <v>878</v>
      </c>
      <c r="I468" s="113"/>
      <c r="J468" s="112" t="s">
        <v>879</v>
      </c>
      <c r="K468" s="113"/>
      <c r="L468" s="113" t="s">
        <v>880</v>
      </c>
      <c r="M468" s="114"/>
      <c r="N468" s="114" t="s">
        <v>881</v>
      </c>
      <c r="O468" s="114"/>
      <c r="P468" s="114" t="s">
        <v>715</v>
      </c>
      <c r="Q468" s="115"/>
      <c r="R468" s="114" t="s">
        <v>716</v>
      </c>
      <c r="S468" s="114"/>
      <c r="T468" s="114" t="s">
        <v>717</v>
      </c>
    </row>
    <row r="469" spans="1:20" x14ac:dyDescent="0.25">
      <c r="A469" s="111">
        <v>1</v>
      </c>
      <c r="B469" s="116"/>
      <c r="Q469" s="102"/>
    </row>
    <row r="470" spans="1:20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5"/>
      <c r="P470" s="165"/>
      <c r="Q470" s="166"/>
      <c r="R470" s="165"/>
      <c r="S470" s="165"/>
      <c r="T470" s="165"/>
    </row>
    <row r="471" spans="1:20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5">
        <v>0</v>
      </c>
      <c r="G471" s="102"/>
      <c r="H471" s="125">
        <v>0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5"/>
      <c r="P471" s="125">
        <v>0</v>
      </c>
      <c r="Q471" s="126"/>
      <c r="R471" s="125">
        <f>SUM(F471,H471,J471,L471,N471,P471)</f>
        <v>0</v>
      </c>
      <c r="S471" s="127"/>
      <c r="T471" s="125">
        <v>0</v>
      </c>
    </row>
    <row r="472" spans="1:20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5">
        <v>0</v>
      </c>
      <c r="G472" s="102"/>
      <c r="H472" s="125">
        <v>0</v>
      </c>
      <c r="I472" s="126"/>
      <c r="J472" s="125">
        <v>0</v>
      </c>
      <c r="K472" s="127"/>
      <c r="L472" s="125">
        <v>0</v>
      </c>
      <c r="M472" s="127"/>
      <c r="N472" s="125">
        <v>0</v>
      </c>
      <c r="O472" s="125"/>
      <c r="P472" s="125">
        <v>0</v>
      </c>
      <c r="Q472" s="126"/>
      <c r="R472" s="125">
        <f>SUM(F472,H472,J472,L472,N472,P472)</f>
        <v>0</v>
      </c>
      <c r="S472" s="127"/>
      <c r="T472" s="125">
        <v>0</v>
      </c>
    </row>
    <row r="473" spans="1:20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5">
        <v>0</v>
      </c>
      <c r="G473" s="102"/>
      <c r="H473" s="125">
        <v>0</v>
      </c>
      <c r="I473" s="126"/>
      <c r="J473" s="125">
        <v>0</v>
      </c>
      <c r="K473" s="127"/>
      <c r="L473" s="125">
        <v>0</v>
      </c>
      <c r="M473" s="127"/>
      <c r="N473" s="125">
        <v>0</v>
      </c>
      <c r="O473" s="125"/>
      <c r="P473" s="125">
        <v>0</v>
      </c>
      <c r="Q473" s="126"/>
      <c r="R473" s="125">
        <f>SUM(F473,H473,J473,L473,N473,P473)</f>
        <v>0</v>
      </c>
      <c r="S473" s="127"/>
      <c r="T473" s="125">
        <v>0</v>
      </c>
    </row>
    <row r="474" spans="1:20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5">
        <v>0</v>
      </c>
      <c r="G474" s="102"/>
      <c r="H474" s="125">
        <v>0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5"/>
      <c r="P474" s="125">
        <v>0</v>
      </c>
      <c r="Q474" s="126"/>
      <c r="R474" s="125">
        <f>SUM(F474,H474,J474,L474,N474,P474)</f>
        <v>0</v>
      </c>
      <c r="S474" s="127"/>
      <c r="T474" s="125">
        <v>0</v>
      </c>
    </row>
    <row r="475" spans="1:20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5">
        <v>0</v>
      </c>
      <c r="G475" s="102"/>
      <c r="H475" s="125">
        <v>0</v>
      </c>
      <c r="I475" s="126"/>
      <c r="J475" s="125">
        <v>0</v>
      </c>
      <c r="K475" s="127"/>
      <c r="L475" s="125">
        <v>0</v>
      </c>
      <c r="M475" s="127"/>
      <c r="N475" s="125">
        <v>0</v>
      </c>
      <c r="O475" s="125"/>
      <c r="P475" s="125">
        <v>0</v>
      </c>
      <c r="Q475" s="126"/>
      <c r="R475" s="125">
        <f>SUM(F475,H475,J475,L475,N475,P475)</f>
        <v>0</v>
      </c>
      <c r="S475" s="127"/>
      <c r="T475" s="125">
        <v>0</v>
      </c>
    </row>
    <row r="476" spans="1:20" ht="13.8" thickBot="1" x14ac:dyDescent="0.3">
      <c r="A476" s="111">
        <f t="shared" si="12"/>
        <v>8</v>
      </c>
      <c r="B476" s="116"/>
      <c r="C476" s="111"/>
      <c r="D476" s="171" t="s">
        <v>884</v>
      </c>
      <c r="E476" s="172"/>
      <c r="F476" s="176">
        <f>SUM(F471:F475)</f>
        <v>0</v>
      </c>
      <c r="G476" s="172"/>
      <c r="H476" s="176">
        <f>SUM(H471:H475)</f>
        <v>0</v>
      </c>
      <c r="I476" s="131"/>
      <c r="J476" s="176">
        <f>SUM(J471:J475)</f>
        <v>0</v>
      </c>
      <c r="K476" s="131"/>
      <c r="L476" s="176">
        <f>SUM(L471:L475)</f>
        <v>0</v>
      </c>
      <c r="M476" s="131"/>
      <c r="N476" s="176">
        <f>SUM(N471:N475)</f>
        <v>0</v>
      </c>
      <c r="O476" s="187"/>
      <c r="P476" s="176">
        <f>SUM(P471:P475)</f>
        <v>0</v>
      </c>
      <c r="Q476" s="131"/>
      <c r="R476" s="176">
        <f>SUM(R471:R475)</f>
        <v>0</v>
      </c>
      <c r="S476" s="131"/>
      <c r="T476" s="176">
        <f>SUM(T471:T475)</f>
        <v>0</v>
      </c>
    </row>
    <row r="477" spans="1:20" ht="13.8" thickTop="1" x14ac:dyDescent="0.25">
      <c r="A477" s="111">
        <f t="shared" si="12"/>
        <v>9</v>
      </c>
      <c r="B477" s="116"/>
      <c r="Q477" s="102"/>
    </row>
    <row r="478" spans="1:20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20"/>
      <c r="G478" s="120"/>
      <c r="H478" s="131"/>
      <c r="I478" s="131"/>
      <c r="J478" s="150"/>
      <c r="K478" s="131"/>
      <c r="L478" s="150"/>
      <c r="M478" s="131"/>
      <c r="N478" s="150"/>
      <c r="O478" s="150"/>
      <c r="P478" s="150"/>
      <c r="Q478" s="131"/>
      <c r="R478" s="150"/>
      <c r="S478" s="131"/>
      <c r="T478" s="150"/>
    </row>
    <row r="479" spans="1:20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5">
        <v>128683.71544000003</v>
      </c>
      <c r="G479" s="102"/>
      <c r="H479" s="125">
        <v>31872.9516</v>
      </c>
      <c r="I479" s="126"/>
      <c r="J479" s="125">
        <v>0</v>
      </c>
      <c r="K479" s="127"/>
      <c r="L479" s="125">
        <v>0</v>
      </c>
      <c r="M479" s="127"/>
      <c r="N479" s="125">
        <v>0</v>
      </c>
      <c r="O479" s="125"/>
      <c r="P479" s="125">
        <v>0</v>
      </c>
      <c r="Q479" s="126"/>
      <c r="R479" s="125">
        <f>SUM(F479,H479,J479,L479,N479,P479)</f>
        <v>160556.66704000003</v>
      </c>
      <c r="S479" s="127"/>
      <c r="T479" s="125">
        <v>144437.07499000002</v>
      </c>
    </row>
    <row r="480" spans="1:20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5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5"/>
      <c r="P480" s="125">
        <v>0</v>
      </c>
      <c r="Q480" s="126"/>
      <c r="R480" s="125">
        <f>SUM(F480,H480,J480,L480,N480,P480)</f>
        <v>0</v>
      </c>
      <c r="S480" s="127"/>
      <c r="T480" s="125">
        <v>0</v>
      </c>
    </row>
    <row r="481" spans="1:20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5">
        <v>100.55465999999998</v>
      </c>
      <c r="G481" s="102"/>
      <c r="H481" s="125">
        <v>110.78366</v>
      </c>
      <c r="I481" s="126"/>
      <c r="J481" s="125">
        <v>0</v>
      </c>
      <c r="K481" s="127"/>
      <c r="L481" s="125">
        <v>0</v>
      </c>
      <c r="M481" s="127"/>
      <c r="N481" s="125">
        <v>0</v>
      </c>
      <c r="O481" s="125"/>
      <c r="P481" s="125">
        <v>0</v>
      </c>
      <c r="Q481" s="126"/>
      <c r="R481" s="125">
        <f>SUM(F481,H481,J481,L481,N481,P481)</f>
        <v>211.33831999999998</v>
      </c>
      <c r="S481" s="127"/>
      <c r="T481" s="125">
        <v>150.39551999999998</v>
      </c>
    </row>
    <row r="482" spans="1:20" ht="13.8" thickBot="1" x14ac:dyDescent="0.3">
      <c r="A482" s="111">
        <f t="shared" si="12"/>
        <v>14</v>
      </c>
      <c r="D482" s="171" t="s">
        <v>845</v>
      </c>
      <c r="E482" s="180"/>
      <c r="F482" s="176">
        <f>SUM(F479:F481)</f>
        <v>128784.27010000002</v>
      </c>
      <c r="G482" s="172"/>
      <c r="H482" s="176">
        <f>SUM(H479:H481)</f>
        <v>31983.735260000001</v>
      </c>
      <c r="I482" s="131"/>
      <c r="J482" s="176">
        <f>SUM(J479:J481)</f>
        <v>0</v>
      </c>
      <c r="K482" s="131"/>
      <c r="L482" s="176">
        <f>SUM(L479:L481)</f>
        <v>0</v>
      </c>
      <c r="M482" s="131"/>
      <c r="N482" s="176">
        <f>SUM(N479:N481)</f>
        <v>0</v>
      </c>
      <c r="O482" s="187"/>
      <c r="P482" s="176">
        <f>SUM(P479:P481)</f>
        <v>0</v>
      </c>
      <c r="Q482" s="131"/>
      <c r="R482" s="176">
        <f>SUM(R479:R481)</f>
        <v>160768.00536000004</v>
      </c>
      <c r="S482" s="131"/>
      <c r="T482" s="176">
        <f>SUM(T479:T481)</f>
        <v>144587.47051000001</v>
      </c>
    </row>
    <row r="483" spans="1:20" ht="13.8" thickTop="1" x14ac:dyDescent="0.25">
      <c r="A483" s="111">
        <f t="shared" si="12"/>
        <v>15</v>
      </c>
      <c r="Q483" s="102"/>
    </row>
    <row r="484" spans="1:20" x14ac:dyDescent="0.25">
      <c r="A484" s="111">
        <f t="shared" si="12"/>
        <v>16</v>
      </c>
      <c r="D484" s="181" t="s">
        <v>846</v>
      </c>
      <c r="Q484" s="102"/>
    </row>
    <row r="485" spans="1:20" x14ac:dyDescent="0.25">
      <c r="A485" s="111">
        <f t="shared" si="12"/>
        <v>17</v>
      </c>
      <c r="C485" s="111">
        <v>31700</v>
      </c>
      <c r="D485" s="101" t="s">
        <v>847</v>
      </c>
      <c r="F485" s="125">
        <v>25623.524679999991</v>
      </c>
      <c r="G485" s="102"/>
      <c r="H485" s="125">
        <v>157.96275</v>
      </c>
      <c r="I485" s="126"/>
      <c r="J485" s="125">
        <v>-24434.030350000001</v>
      </c>
      <c r="K485" s="127"/>
      <c r="L485" s="125">
        <v>0</v>
      </c>
      <c r="M485" s="127"/>
      <c r="N485" s="125">
        <v>0</v>
      </c>
      <c r="O485" s="125"/>
      <c r="P485" s="125">
        <v>0</v>
      </c>
      <c r="Q485" s="126"/>
      <c r="R485" s="125">
        <f>SUM(F485,H485,J485,L485,N485,P485)</f>
        <v>1347.4570799999892</v>
      </c>
      <c r="S485" s="127"/>
      <c r="T485" s="125">
        <v>6907.0981099999999</v>
      </c>
    </row>
    <row r="486" spans="1:20" x14ac:dyDescent="0.25">
      <c r="A486" s="111">
        <f t="shared" si="12"/>
        <v>18</v>
      </c>
      <c r="C486" s="111">
        <v>34700</v>
      </c>
      <c r="D486" s="101" t="s">
        <v>848</v>
      </c>
      <c r="F486" s="125">
        <v>1129.7732699999997</v>
      </c>
      <c r="G486" s="102"/>
      <c r="H486" s="125">
        <v>430.21692999999999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5"/>
      <c r="P486" s="125">
        <v>0</v>
      </c>
      <c r="Q486" s="126"/>
      <c r="R486" s="125">
        <f>SUM(F486,H486,J486,L486,N486,P486)</f>
        <v>1559.9901999999997</v>
      </c>
      <c r="S486" s="127"/>
      <c r="T486" s="125">
        <v>1344.8817300000001</v>
      </c>
    </row>
    <row r="487" spans="1:20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5">
        <v>1644.2019400000008</v>
      </c>
      <c r="G487" s="102"/>
      <c r="H487" s="125">
        <v>122.86771</v>
      </c>
      <c r="I487" s="126"/>
      <c r="J487" s="125">
        <v>0</v>
      </c>
      <c r="K487" s="127"/>
      <c r="L487" s="125">
        <v>0</v>
      </c>
      <c r="M487" s="127"/>
      <c r="N487" s="125">
        <v>0</v>
      </c>
      <c r="O487" s="125"/>
      <c r="P487" s="125">
        <v>0</v>
      </c>
      <c r="Q487" s="126"/>
      <c r="R487" s="125">
        <f>SUM(F487,H487,J487,L487,N487,P487)</f>
        <v>1767.0696500000008</v>
      </c>
      <c r="S487" s="127"/>
      <c r="T487" s="125">
        <v>1705.6358</v>
      </c>
    </row>
    <row r="488" spans="1:20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5">
        <v>116.16270999999999</v>
      </c>
      <c r="G488" s="102"/>
      <c r="H488" s="125">
        <v>13.097340000000001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5"/>
      <c r="P488" s="125">
        <v>0</v>
      </c>
      <c r="Q488" s="126"/>
      <c r="R488" s="125">
        <f>SUM(F488,H488,J488,L488,N488,P488)</f>
        <v>129.26004999999998</v>
      </c>
      <c r="S488" s="127"/>
      <c r="T488" s="125">
        <v>122.71138000000001</v>
      </c>
    </row>
    <row r="489" spans="1:20" ht="13.8" thickBot="1" x14ac:dyDescent="0.3">
      <c r="A489" s="111">
        <f t="shared" si="12"/>
        <v>21</v>
      </c>
      <c r="B489" s="116"/>
      <c r="D489" s="181" t="s">
        <v>851</v>
      </c>
      <c r="F489" s="176">
        <f>SUM(F485:F488)</f>
        <v>28513.662599999992</v>
      </c>
      <c r="G489" s="172"/>
      <c r="H489" s="176">
        <f>SUM(H485:H488)</f>
        <v>724.14472999999998</v>
      </c>
      <c r="I489" s="131"/>
      <c r="J489" s="176">
        <f>SUM(J485:J488)</f>
        <v>-24434.030350000001</v>
      </c>
      <c r="K489" s="131"/>
      <c r="L489" s="176">
        <f>SUM(L485:L488)</f>
        <v>0</v>
      </c>
      <c r="M489" s="131"/>
      <c r="N489" s="176">
        <f>SUM(N485:N488)</f>
        <v>0</v>
      </c>
      <c r="O489" s="187"/>
      <c r="P489" s="176">
        <f>SUM(P485:P488)</f>
        <v>0</v>
      </c>
      <c r="Q489" s="131"/>
      <c r="R489" s="176">
        <f>SUM(R485:R488)</f>
        <v>4803.7769799999896</v>
      </c>
      <c r="S489" s="131"/>
      <c r="T489" s="176">
        <f>SUM(T485:T488)</f>
        <v>10080.327020000001</v>
      </c>
    </row>
    <row r="490" spans="1:20" ht="13.8" thickTop="1" x14ac:dyDescent="0.25">
      <c r="A490" s="111">
        <f t="shared" si="12"/>
        <v>22</v>
      </c>
      <c r="B490" s="116"/>
      <c r="D490" s="181"/>
      <c r="H490" s="156"/>
      <c r="J490" s="156"/>
      <c r="L490" s="156"/>
      <c r="N490" s="156"/>
      <c r="O490" s="156"/>
      <c r="P490" s="156"/>
      <c r="Q490" s="102"/>
      <c r="R490" s="156"/>
      <c r="T490" s="156"/>
    </row>
    <row r="491" spans="1:20" x14ac:dyDescent="0.25">
      <c r="A491" s="111">
        <f t="shared" si="12"/>
        <v>23</v>
      </c>
      <c r="B491" s="116"/>
      <c r="D491" s="101" t="s">
        <v>852</v>
      </c>
      <c r="Q491" s="102"/>
    </row>
    <row r="492" spans="1:20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5">
        <v>0</v>
      </c>
      <c r="G492" s="102"/>
      <c r="H492" s="125">
        <v>0</v>
      </c>
      <c r="I492" s="126"/>
      <c r="J492" s="125">
        <v>0</v>
      </c>
      <c r="K492" s="127"/>
      <c r="L492" s="125">
        <v>0</v>
      </c>
      <c r="M492" s="127"/>
      <c r="N492" s="125">
        <v>0</v>
      </c>
      <c r="O492" s="125"/>
      <c r="P492" s="125">
        <v>0</v>
      </c>
      <c r="Q492" s="126"/>
      <c r="R492" s="125">
        <f>SUM(F492,H492,J492,L492,N492,P492)</f>
        <v>0</v>
      </c>
      <c r="S492" s="127"/>
      <c r="T492" s="125">
        <v>0</v>
      </c>
    </row>
    <row r="493" spans="1:20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5">
        <v>0</v>
      </c>
      <c r="G493" s="102"/>
      <c r="H493" s="125">
        <v>0</v>
      </c>
      <c r="I493" s="126"/>
      <c r="J493" s="125">
        <v>0</v>
      </c>
      <c r="K493" s="127"/>
      <c r="L493" s="125">
        <v>0</v>
      </c>
      <c r="M493" s="127"/>
      <c r="N493" s="125">
        <v>0</v>
      </c>
      <c r="O493" s="125"/>
      <c r="P493" s="125">
        <v>0</v>
      </c>
      <c r="Q493" s="126"/>
      <c r="R493" s="125">
        <f>SUM(F493,H493,J493,L493,N493,P493)</f>
        <v>0</v>
      </c>
      <c r="S493" s="127"/>
      <c r="T493" s="125">
        <v>0</v>
      </c>
    </row>
    <row r="494" spans="1:20" ht="13.8" thickBot="1" x14ac:dyDescent="0.3">
      <c r="A494" s="111">
        <f t="shared" si="12"/>
        <v>26</v>
      </c>
      <c r="B494" s="116"/>
      <c r="C494" s="111"/>
      <c r="D494" s="101" t="s">
        <v>855</v>
      </c>
      <c r="F494" s="176">
        <f>SUM(F492:F493)</f>
        <v>0</v>
      </c>
      <c r="H494" s="176">
        <f>SUM(H492:H493)</f>
        <v>0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0</v>
      </c>
      <c r="O494" s="131"/>
      <c r="P494" s="176">
        <f>SUM(P492:P493)</f>
        <v>0</v>
      </c>
      <c r="Q494" s="131"/>
      <c r="R494" s="176">
        <f>SUM(R492:R493)</f>
        <v>0</v>
      </c>
      <c r="T494" s="176">
        <f>SUM(T492:T493)</f>
        <v>0</v>
      </c>
    </row>
    <row r="495" spans="1:20" ht="13.8" thickTop="1" x14ac:dyDescent="0.25">
      <c r="A495" s="111">
        <f t="shared" si="12"/>
        <v>27</v>
      </c>
      <c r="B495" s="116"/>
      <c r="Q495" s="102"/>
    </row>
    <row r="496" spans="1:20" ht="13.8" thickBot="1" x14ac:dyDescent="0.3">
      <c r="A496" s="111">
        <f t="shared" si="12"/>
        <v>28</v>
      </c>
      <c r="B496" s="116"/>
      <c r="D496" s="189" t="s">
        <v>885</v>
      </c>
      <c r="F496" s="169">
        <f>F482+F476+F454+F489+F494</f>
        <v>3349543.2708799993</v>
      </c>
      <c r="H496" s="169">
        <f>H482+H476+H454+H489+H494</f>
        <v>420462.96498999995</v>
      </c>
      <c r="I496" s="121"/>
      <c r="J496" s="169">
        <f>J482+J476+J454+J489+J494</f>
        <v>-119288.12422</v>
      </c>
      <c r="K496" s="121"/>
      <c r="L496" s="169">
        <f>L482+L476+L454+L489+L494</f>
        <v>-54206.524549999995</v>
      </c>
      <c r="M496" s="121"/>
      <c r="N496" s="169">
        <f>N482+N476+N454+N489+N494</f>
        <v>4862.0730100000001</v>
      </c>
      <c r="O496" s="122"/>
      <c r="P496" s="169">
        <f>P482+P476+P454+P489+P494</f>
        <v>418.99407999999994</v>
      </c>
      <c r="Q496" s="122"/>
      <c r="R496" s="169">
        <f>R482+R476+R454+R489+R494</f>
        <v>3601792.6541900006</v>
      </c>
      <c r="S496" s="121"/>
      <c r="T496" s="169">
        <f>T482+T476+T454+T489+T494</f>
        <v>3469564.2550300006</v>
      </c>
    </row>
    <row r="497" spans="1:22" ht="13.8" thickTop="1" x14ac:dyDescent="0.25">
      <c r="A497" s="111">
        <f t="shared" si="12"/>
        <v>29</v>
      </c>
      <c r="B497" s="116"/>
      <c r="Q497" s="102"/>
    </row>
    <row r="498" spans="1:22" x14ac:dyDescent="0.25">
      <c r="A498" s="111">
        <f t="shared" si="12"/>
        <v>30</v>
      </c>
      <c r="B498" s="116"/>
      <c r="D498" s="103" t="s">
        <v>857</v>
      </c>
      <c r="Q498" s="102"/>
    </row>
    <row r="499" spans="1:22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5">
        <v>5486.2502799999993</v>
      </c>
      <c r="G499" s="102"/>
      <c r="H499" s="125">
        <v>185.74926000000002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5"/>
      <c r="P499" s="125">
        <v>0</v>
      </c>
      <c r="Q499" s="126"/>
      <c r="R499" s="125">
        <f>SUM(F499,H499,J499,L499,N499,P499)</f>
        <v>5671.9995399999989</v>
      </c>
      <c r="S499" s="127"/>
      <c r="T499" s="125">
        <v>5579.1249100000005</v>
      </c>
    </row>
    <row r="500" spans="1:22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5">
        <v>802.91370999999958</v>
      </c>
      <c r="G500" s="102"/>
      <c r="H500" s="125">
        <v>41.900580000000005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5"/>
      <c r="P500" s="125">
        <v>0</v>
      </c>
      <c r="Q500" s="126"/>
      <c r="R500" s="125">
        <f>SUM(F500,H500,J500,L500,N500,P500)</f>
        <v>844.81428999999957</v>
      </c>
      <c r="S500" s="127"/>
      <c r="T500" s="125">
        <v>823.86400000000003</v>
      </c>
    </row>
    <row r="501" spans="1:22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5">
        <v>120.78471999999999</v>
      </c>
      <c r="G501" s="102"/>
      <c r="H501" s="125">
        <v>9.058860000000001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5"/>
      <c r="P501" s="125">
        <v>0</v>
      </c>
      <c r="Q501" s="126"/>
      <c r="R501" s="125">
        <f>SUM(F501,H501,J501,L501,N501,P501)</f>
        <v>129.84358</v>
      </c>
      <c r="S501" s="127"/>
      <c r="T501" s="125">
        <v>125.31415</v>
      </c>
    </row>
    <row r="502" spans="1:22" ht="13.8" thickBot="1" x14ac:dyDescent="0.3">
      <c r="A502" s="111">
        <f t="shared" si="12"/>
        <v>34</v>
      </c>
      <c r="B502" s="116"/>
      <c r="D502" s="103" t="s">
        <v>861</v>
      </c>
      <c r="F502" s="176">
        <f>SUM(F499:F501)</f>
        <v>6409.9487099999988</v>
      </c>
      <c r="G502" s="172"/>
      <c r="H502" s="176">
        <f>SUM(H499:H501)</f>
        <v>236.70870000000005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87"/>
      <c r="P502" s="176">
        <f>SUM(P499:P501)</f>
        <v>0</v>
      </c>
      <c r="Q502" s="131"/>
      <c r="R502" s="176">
        <f>SUM(R499:R501)</f>
        <v>6646.657409999998</v>
      </c>
      <c r="S502" s="131"/>
      <c r="T502" s="176">
        <f>SUM(T499:T501)</f>
        <v>6528.3030600000002</v>
      </c>
    </row>
    <row r="503" spans="1:22" ht="13.8" thickTop="1" x14ac:dyDescent="0.25">
      <c r="A503" s="111">
        <f t="shared" si="12"/>
        <v>35</v>
      </c>
      <c r="B503" s="116"/>
      <c r="Q503" s="102"/>
    </row>
    <row r="504" spans="1:22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5">
        <v>0</v>
      </c>
      <c r="G504" s="102"/>
      <c r="H504" s="125">
        <v>0</v>
      </c>
      <c r="I504" s="126"/>
      <c r="J504" s="125">
        <v>0</v>
      </c>
      <c r="K504" s="127"/>
      <c r="L504" s="125">
        <v>0</v>
      </c>
      <c r="M504" s="127"/>
      <c r="N504" s="125">
        <v>0</v>
      </c>
      <c r="O504" s="125"/>
      <c r="P504" s="125">
        <v>0</v>
      </c>
      <c r="Q504" s="126"/>
      <c r="R504" s="125">
        <f>SUM(F504,H504,J504,L504,N504,P504)</f>
        <v>0</v>
      </c>
      <c r="S504" s="127"/>
      <c r="T504" s="125">
        <v>0</v>
      </c>
    </row>
    <row r="505" spans="1:22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5">
        <v>0</v>
      </c>
      <c r="G505" s="102"/>
      <c r="H505" s="125">
        <v>0</v>
      </c>
      <c r="I505" s="126"/>
      <c r="J505" s="125">
        <v>0</v>
      </c>
      <c r="K505" s="127"/>
      <c r="L505" s="125">
        <v>0</v>
      </c>
      <c r="M505" s="127"/>
      <c r="N505" s="125">
        <v>0</v>
      </c>
      <c r="O505" s="125"/>
      <c r="P505" s="125">
        <v>0</v>
      </c>
      <c r="Q505" s="126"/>
      <c r="R505" s="125">
        <f>SUM(F505,H505,J505,L505,N505,P505)</f>
        <v>0</v>
      </c>
      <c r="S505" s="127"/>
      <c r="T505" s="125">
        <v>0</v>
      </c>
    </row>
    <row r="506" spans="1:22" x14ac:dyDescent="0.25">
      <c r="A506" s="111">
        <f t="shared" si="12"/>
        <v>38</v>
      </c>
      <c r="B506" s="116"/>
      <c r="Q506" s="102"/>
    </row>
    <row r="507" spans="1:22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5">
        <v>70965.724979999999</v>
      </c>
      <c r="G507" s="102"/>
      <c r="H507" s="125">
        <v>2134.3048800000006</v>
      </c>
      <c r="I507" s="126"/>
      <c r="J507" s="125">
        <v>0</v>
      </c>
      <c r="K507" s="127"/>
      <c r="L507" s="125">
        <v>-43508.271609999996</v>
      </c>
      <c r="M507" s="127"/>
      <c r="N507" s="125">
        <v>583.75671999999997</v>
      </c>
      <c r="O507" s="125"/>
      <c r="P507" s="125">
        <v>35964.943299999999</v>
      </c>
      <c r="Q507" s="126"/>
      <c r="R507" s="125">
        <f>SUM(F507,H507,J507,L507,N507,P507)</f>
        <v>66140.458270000003</v>
      </c>
      <c r="S507" s="127"/>
      <c r="T507" s="125">
        <v>69377.148130000001</v>
      </c>
    </row>
    <row r="508" spans="1:22" x14ac:dyDescent="0.25">
      <c r="A508" s="111">
        <f t="shared" si="12"/>
        <v>40</v>
      </c>
      <c r="B508" s="116"/>
      <c r="D508" s="101" t="s">
        <v>865</v>
      </c>
      <c r="F508" s="125">
        <f>(26021084.84)/1000</f>
        <v>26021.08484</v>
      </c>
      <c r="H508" s="125">
        <f>(5880438.12)/1000</f>
        <v>5880.4381199999998</v>
      </c>
      <c r="J508" s="125">
        <v>0</v>
      </c>
      <c r="L508" s="125">
        <v>0</v>
      </c>
      <c r="N508" s="125">
        <v>0</v>
      </c>
      <c r="P508" s="125">
        <v>0</v>
      </c>
      <c r="Q508" s="102"/>
      <c r="R508" s="125">
        <f>SUM(F508,H508,J508,L508,N508,P508)</f>
        <v>31901.522959999998</v>
      </c>
      <c r="T508" s="125">
        <f>SUM(F508,R508)/2</f>
        <v>28961.303899999999</v>
      </c>
      <c r="V508" s="199"/>
    </row>
    <row r="509" spans="1:22" ht="13.8" thickBot="1" x14ac:dyDescent="0.3">
      <c r="A509" s="111">
        <f t="shared" si="12"/>
        <v>41</v>
      </c>
      <c r="B509" s="116"/>
      <c r="D509" s="101" t="s">
        <v>866</v>
      </c>
      <c r="F509" s="182">
        <f>SUM(F507:F508)</f>
        <v>96986.809819999995</v>
      </c>
      <c r="H509" s="182">
        <f>SUM(H507:H508)</f>
        <v>8014.7430000000004</v>
      </c>
      <c r="J509" s="182">
        <f>SUM(J507:J508)</f>
        <v>0</v>
      </c>
      <c r="L509" s="182">
        <f>SUM(L507:L508)</f>
        <v>-43508.271609999996</v>
      </c>
      <c r="N509" s="182">
        <f>SUM(N507:N508)</f>
        <v>583.75671999999997</v>
      </c>
      <c r="P509" s="182">
        <f>SUM(P507:P508)</f>
        <v>35964.943299999999</v>
      </c>
      <c r="Q509" s="102"/>
      <c r="R509" s="182">
        <f>SUM(R507:R508)</f>
        <v>98041.981230000005</v>
      </c>
      <c r="T509" s="182">
        <f>SUM(T507:T508)</f>
        <v>98338.45203</v>
      </c>
    </row>
    <row r="510" spans="1:22" ht="13.8" thickTop="1" x14ac:dyDescent="0.25">
      <c r="A510" s="111">
        <f t="shared" si="12"/>
        <v>42</v>
      </c>
      <c r="B510" s="116"/>
      <c r="Q510" s="102"/>
    </row>
    <row r="511" spans="1:22" ht="13.8" thickBot="1" x14ac:dyDescent="0.3">
      <c r="A511" s="111">
        <f t="shared" si="12"/>
        <v>43</v>
      </c>
      <c r="B511" s="116"/>
      <c r="D511" s="133" t="s">
        <v>886</v>
      </c>
      <c r="E511" s="133"/>
      <c r="F511" s="169">
        <f>SUM(F496,F502,F504,F505,F509)</f>
        <v>3452940.0294099995</v>
      </c>
      <c r="H511" s="169">
        <f>SUM(H496,H502,H504,H505,H509)</f>
        <v>428714.41668999998</v>
      </c>
      <c r="I511" s="169"/>
      <c r="J511" s="169">
        <f>SUM(J496,J502,J504,J505,J509)</f>
        <v>-119288.12422</v>
      </c>
      <c r="K511" s="122"/>
      <c r="L511" s="169">
        <f>SUM(L496,L502,L504,L505,L509)</f>
        <v>-97714.796159999998</v>
      </c>
      <c r="M511" s="122"/>
      <c r="N511" s="169">
        <f>SUM(N496,N502,N504,N505,N509)</f>
        <v>5445.8297300000004</v>
      </c>
      <c r="O511" s="187"/>
      <c r="P511" s="169">
        <f>SUM(P496,P502,P504,P505,P509)</f>
        <v>36383.937379999996</v>
      </c>
      <c r="Q511" s="122"/>
      <c r="R511" s="169">
        <f>SUM(R496,R502,R504,R505,R509)</f>
        <v>3706481.2928300006</v>
      </c>
      <c r="S511" s="122"/>
      <c r="T511" s="169">
        <f>SUM(T496,T502,T504,T505,T509)</f>
        <v>3574431.0101200002</v>
      </c>
    </row>
    <row r="512" spans="1:22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8"/>
      <c r="R512" s="97"/>
      <c r="S512" s="97"/>
      <c r="T512" s="97"/>
    </row>
    <row r="513" spans="1:20" x14ac:dyDescent="0.25">
      <c r="A513" s="101" t="str">
        <f>+$A$57</f>
        <v>Supporting Schedules:  B-10, B-11</v>
      </c>
      <c r="Q513" s="102"/>
      <c r="R513" s="101" t="str">
        <f>+$R$57</f>
        <v>Recap Schedules:  B-03, B-06</v>
      </c>
    </row>
    <row r="514" spans="1:20" ht="13.8" thickBot="1" x14ac:dyDescent="0.3">
      <c r="A514" s="97" t="str">
        <f>$A$1</f>
        <v>SCHEDULE B-09</v>
      </c>
      <c r="B514" s="97"/>
      <c r="C514" s="97"/>
      <c r="D514" s="97"/>
      <c r="E514" s="97"/>
      <c r="F514" s="97" t="str">
        <f>$F$1</f>
        <v>DEPRECIATION RESERVE BALANCES BY ACCOUNT AND SUB-ACCOUNT</v>
      </c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8"/>
      <c r="R514" s="97"/>
      <c r="S514" s="97"/>
      <c r="T514" s="198" t="str">
        <f>"Page "&amp;TRIM(MID(T457,5,3))+1&amp;" of 30"</f>
        <v>Page 30 of 30</v>
      </c>
    </row>
    <row r="515" spans="1:20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reserve balances for each account or sub-account to which</v>
      </c>
      <c r="J515" s="104"/>
      <c r="K515" s="104"/>
      <c r="M515" s="104"/>
      <c r="N515" s="104"/>
      <c r="O515" s="104"/>
      <c r="P515" s="104"/>
      <c r="Q515" s="105"/>
      <c r="R515" s="101" t="str">
        <f>$R$2</f>
        <v>Type of data shown:</v>
      </c>
      <c r="T515" s="106"/>
    </row>
    <row r="516" spans="1:20" x14ac:dyDescent="0.25">
      <c r="B516" s="138"/>
      <c r="F516" s="101" t="str">
        <f>IF($F$3="","",$F$3)</f>
        <v>an individual depreciation rate is applied. (Include Amortization/Recovery amounts).</v>
      </c>
      <c r="J516" s="102"/>
      <c r="K516" s="106"/>
      <c r="N516" s="102"/>
      <c r="O516" s="102"/>
      <c r="P516" s="102"/>
      <c r="Q516" s="102" t="str">
        <f>IF($Q$3=0,"",$Q$3)</f>
        <v/>
      </c>
      <c r="R516" s="106" t="str">
        <f>$R$3</f>
        <v>Projected Test Year Ended 12/31/2025</v>
      </c>
      <c r="T516" s="102"/>
    </row>
    <row r="517" spans="1:20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Q517" s="102" t="str">
        <f>IF($Q$4=0,"",$Q$4)</f>
        <v/>
      </c>
      <c r="R517" s="106" t="str">
        <f>$R$4</f>
        <v>Projected Prior Year Ended 12/31/2024</v>
      </c>
      <c r="T517" s="102"/>
    </row>
    <row r="518" spans="1:20" x14ac:dyDescent="0.25">
      <c r="B518" s="138"/>
      <c r="F518" s="101" t="str">
        <f>IF(+$F$5="","",$F$5)</f>
        <v/>
      </c>
      <c r="J518" s="102"/>
      <c r="K518" s="106"/>
      <c r="L518" s="102"/>
      <c r="Q518" s="102" t="str">
        <f>IF($Q$5=0,"",$Q$5)</f>
        <v>XX</v>
      </c>
      <c r="R518" s="106" t="str">
        <f>$R$5</f>
        <v>Historical Prior Year Ended 12/31/2023</v>
      </c>
      <c r="T518" s="102"/>
    </row>
    <row r="519" spans="1:20" x14ac:dyDescent="0.25">
      <c r="B519" s="138"/>
      <c r="J519" s="102"/>
      <c r="K519" s="106"/>
      <c r="L519" s="102"/>
      <c r="Q519" s="102"/>
      <c r="R519" s="106" t="str">
        <f>$R$6</f>
        <v xml:space="preserve">Witness: C. Aldazabal / J. Chronister / </v>
      </c>
      <c r="T519" s="102"/>
    </row>
    <row r="520" spans="1:20" ht="13.8" thickBot="1" x14ac:dyDescent="0.3">
      <c r="A520" s="97" t="str">
        <f>A$7</f>
        <v>DOCKET NO. 20240026-EI</v>
      </c>
      <c r="B520" s="139"/>
      <c r="C520" s="97"/>
      <c r="D520" s="97"/>
      <c r="E520" s="97"/>
      <c r="F520" s="97" t="str">
        <f>IF(+$F$7="","",$F$7)</f>
        <v/>
      </c>
      <c r="G520" s="97"/>
      <c r="H520" s="108" t="str">
        <f>IF($H$7="","",$H$7)</f>
        <v>(Dollars in 000's)</v>
      </c>
      <c r="I520" s="97"/>
      <c r="J520" s="97"/>
      <c r="K520" s="97"/>
      <c r="L520" s="97"/>
      <c r="M520" s="97"/>
      <c r="N520" s="97"/>
      <c r="O520" s="97"/>
      <c r="P520" s="97"/>
      <c r="Q520" s="98"/>
      <c r="R520" s="97" t="str">
        <f>$R$7</f>
        <v xml:space="preserve">               R. Latta / K. Stryker / C. Whitworth</v>
      </c>
      <c r="S520" s="97"/>
      <c r="T520" s="97"/>
    </row>
    <row r="521" spans="1:20" x14ac:dyDescent="0.25">
      <c r="A521" s="111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10"/>
      <c r="R521" s="109"/>
      <c r="S521" s="109"/>
      <c r="T521" s="109"/>
    </row>
    <row r="522" spans="1:20" x14ac:dyDescent="0.25">
      <c r="A522" s="111"/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09"/>
      <c r="P522" s="109" t="s">
        <v>698</v>
      </c>
      <c r="Q522" s="110"/>
      <c r="R522" s="109" t="s">
        <v>699</v>
      </c>
      <c r="S522" s="109"/>
      <c r="T522" s="109" t="s">
        <v>875</v>
      </c>
    </row>
    <row r="523" spans="1:20" x14ac:dyDescent="0.25">
      <c r="A523" s="111"/>
      <c r="C523" s="111" t="s">
        <v>700</v>
      </c>
      <c r="D523" s="111" t="s">
        <v>700</v>
      </c>
      <c r="F523" s="111" t="s">
        <v>876</v>
      </c>
      <c r="G523" s="111"/>
      <c r="H523" s="109" t="s">
        <v>353</v>
      </c>
      <c r="I523" s="111"/>
      <c r="J523" s="109"/>
      <c r="K523" s="111"/>
      <c r="L523" s="111"/>
      <c r="M523" s="111"/>
      <c r="Q523" s="102"/>
      <c r="R523" s="111" t="s">
        <v>876</v>
      </c>
      <c r="T523" s="111"/>
    </row>
    <row r="524" spans="1:20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701</v>
      </c>
      <c r="G524" s="111"/>
      <c r="H524" s="111" t="s">
        <v>701</v>
      </c>
      <c r="I524" s="111"/>
      <c r="J524" s="111"/>
      <c r="K524" s="109"/>
      <c r="L524" s="111" t="s">
        <v>877</v>
      </c>
      <c r="M524" s="106"/>
      <c r="N524" s="111" t="s">
        <v>877</v>
      </c>
      <c r="O524" s="111"/>
      <c r="P524" s="111" t="s">
        <v>362</v>
      </c>
      <c r="Q524" s="110"/>
      <c r="R524" s="109" t="s">
        <v>701</v>
      </c>
      <c r="S524" s="109"/>
      <c r="T524" s="111" t="s">
        <v>707</v>
      </c>
    </row>
    <row r="525" spans="1:20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712</v>
      </c>
      <c r="G525" s="112"/>
      <c r="H525" s="112" t="s">
        <v>878</v>
      </c>
      <c r="I525" s="113"/>
      <c r="J525" s="112" t="s">
        <v>879</v>
      </c>
      <c r="K525" s="113"/>
      <c r="L525" s="113" t="s">
        <v>880</v>
      </c>
      <c r="M525" s="114"/>
      <c r="N525" s="114" t="s">
        <v>881</v>
      </c>
      <c r="O525" s="114"/>
      <c r="P525" s="114" t="s">
        <v>715</v>
      </c>
      <c r="Q525" s="115"/>
      <c r="R525" s="114" t="s">
        <v>716</v>
      </c>
      <c r="S525" s="114"/>
      <c r="T525" s="114" t="s">
        <v>717</v>
      </c>
    </row>
    <row r="526" spans="1:20" x14ac:dyDescent="0.25">
      <c r="A526" s="111">
        <v>1</v>
      </c>
      <c r="B526" s="116"/>
      <c r="Q526" s="102"/>
    </row>
    <row r="527" spans="1:20" x14ac:dyDescent="0.25">
      <c r="A527" s="111">
        <f t="shared" ref="A527:A569" si="13">A526+1</f>
        <v>2</v>
      </c>
      <c r="B527" s="116"/>
      <c r="Q527" s="102"/>
    </row>
    <row r="528" spans="1:20" x14ac:dyDescent="0.25">
      <c r="A528" s="111">
        <f t="shared" si="13"/>
        <v>3</v>
      </c>
      <c r="B528" s="116"/>
      <c r="D528" s="101" t="s">
        <v>745</v>
      </c>
      <c r="F528" s="121">
        <f>F133</f>
        <v>493196.93729000009</v>
      </c>
      <c r="G528" s="121"/>
      <c r="H528" s="121">
        <f>H133</f>
        <v>45783.089899999999</v>
      </c>
      <c r="I528" s="121"/>
      <c r="J528" s="121">
        <f>J133</f>
        <v>-14684.079089999999</v>
      </c>
      <c r="K528" s="121"/>
      <c r="L528" s="121">
        <f>L133</f>
        <v>-8018.8422200000005</v>
      </c>
      <c r="M528" s="121"/>
      <c r="N528" s="121">
        <f>N133</f>
        <v>359.14664000000005</v>
      </c>
      <c r="O528" s="121"/>
      <c r="P528" s="121">
        <f>P133</f>
        <v>0</v>
      </c>
      <c r="Q528" s="122"/>
      <c r="R528" s="121">
        <f>R133</f>
        <v>516636.25252000004</v>
      </c>
      <c r="S528" s="121"/>
      <c r="T528" s="121">
        <f>T133</f>
        <v>505865.64053999999</v>
      </c>
    </row>
    <row r="529" spans="1:20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2"/>
      <c r="R529" s="121"/>
      <c r="S529" s="121"/>
      <c r="T529" s="121"/>
    </row>
    <row r="530" spans="1:20" x14ac:dyDescent="0.25">
      <c r="A530" s="111">
        <f t="shared" si="13"/>
        <v>5</v>
      </c>
      <c r="B530" s="116"/>
      <c r="D530" s="101" t="s">
        <v>785</v>
      </c>
      <c r="F530" s="184">
        <f>F379</f>
        <v>1094341.2890499998</v>
      </c>
      <c r="G530" s="121"/>
      <c r="H530" s="184">
        <f>H379</f>
        <v>171473.62208</v>
      </c>
      <c r="I530" s="121"/>
      <c r="J530" s="184">
        <f>J379</f>
        <v>-19779.130680000002</v>
      </c>
      <c r="K530" s="121"/>
      <c r="L530" s="184">
        <f>L379</f>
        <v>-8676.7625599999992</v>
      </c>
      <c r="M530" s="121"/>
      <c r="N530" s="184">
        <f>N379</f>
        <v>1145.8599299999998</v>
      </c>
      <c r="O530" s="186"/>
      <c r="P530" s="184">
        <f>P379</f>
        <v>0</v>
      </c>
      <c r="Q530" s="122"/>
      <c r="R530" s="184">
        <f>R379</f>
        <v>1238504.8778200003</v>
      </c>
      <c r="S530" s="121"/>
      <c r="T530" s="184">
        <f>T379</f>
        <v>1164194.40809</v>
      </c>
    </row>
    <row r="531" spans="1:20" x14ac:dyDescent="0.25">
      <c r="A531" s="111">
        <f t="shared" si="13"/>
        <v>6</v>
      </c>
      <c r="B531" s="116"/>
      <c r="F531" s="185"/>
      <c r="G531" s="121"/>
      <c r="H531" s="185"/>
      <c r="I531" s="121"/>
      <c r="J531" s="185"/>
      <c r="K531" s="121"/>
      <c r="L531" s="185"/>
      <c r="M531" s="121"/>
      <c r="N531" s="185"/>
      <c r="O531" s="121"/>
      <c r="P531" s="185"/>
      <c r="Q531" s="122"/>
      <c r="R531" s="185"/>
      <c r="S531" s="121"/>
      <c r="T531" s="185"/>
    </row>
    <row r="532" spans="1:20" ht="13.8" thickBot="1" x14ac:dyDescent="0.3">
      <c r="A532" s="111">
        <f t="shared" si="13"/>
        <v>7</v>
      </c>
      <c r="B532" s="116"/>
      <c r="D532" s="101" t="s">
        <v>786</v>
      </c>
      <c r="F532" s="143">
        <f>SUM(F528,F530)</f>
        <v>1587538.2263399998</v>
      </c>
      <c r="G532" s="121"/>
      <c r="H532" s="143">
        <f>SUM(H528,H530)</f>
        <v>217256.71197999999</v>
      </c>
      <c r="I532" s="121"/>
      <c r="J532" s="143">
        <f>SUM(J528,J530)</f>
        <v>-34463.209770000001</v>
      </c>
      <c r="K532" s="121"/>
      <c r="L532" s="143">
        <f>SUM(L528,L530)</f>
        <v>-16695.604780000001</v>
      </c>
      <c r="M532" s="121"/>
      <c r="N532" s="143">
        <f>SUM(N528,N530)</f>
        <v>1505.00657</v>
      </c>
      <c r="O532" s="121"/>
      <c r="P532" s="143">
        <f>SUM(P528,P530)</f>
        <v>0</v>
      </c>
      <c r="Q532" s="122"/>
      <c r="R532" s="143">
        <f>SUM(R528,R530)</f>
        <v>1755141.1303400004</v>
      </c>
      <c r="S532" s="121"/>
      <c r="T532" s="143">
        <f>SUM(T528,T530)</f>
        <v>1670060.0486300001</v>
      </c>
    </row>
    <row r="533" spans="1:20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2"/>
      <c r="R533" s="121"/>
      <c r="S533" s="121"/>
      <c r="T533" s="121"/>
    </row>
    <row r="534" spans="1:20" x14ac:dyDescent="0.25">
      <c r="A534" s="111">
        <f t="shared" si="13"/>
        <v>9</v>
      </c>
      <c r="B534" s="116"/>
      <c r="D534" s="101" t="s">
        <v>799</v>
      </c>
      <c r="F534" s="121">
        <f>F395</f>
        <v>270707.88362999994</v>
      </c>
      <c r="G534" s="121"/>
      <c r="H534" s="121">
        <f>H395</f>
        <v>28513.940479999997</v>
      </c>
      <c r="I534" s="121"/>
      <c r="J534" s="121">
        <f>J395</f>
        <v>-6910.9724600000009</v>
      </c>
      <c r="K534" s="121"/>
      <c r="L534" s="121">
        <f>L395</f>
        <v>-5771.5440800000006</v>
      </c>
      <c r="M534" s="121"/>
      <c r="N534" s="121">
        <f>N395</f>
        <v>473.24113</v>
      </c>
      <c r="O534" s="121"/>
      <c r="P534" s="121">
        <f>P395</f>
        <v>145.57106999999999</v>
      </c>
      <c r="Q534" s="122"/>
      <c r="R534" s="121">
        <f>R395</f>
        <v>287158.11976999993</v>
      </c>
      <c r="S534" s="121"/>
      <c r="T534" s="121">
        <f>T395</f>
        <v>278998.33577999996</v>
      </c>
    </row>
    <row r="535" spans="1:20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2"/>
      <c r="R535" s="121"/>
      <c r="S535" s="121"/>
      <c r="T535" s="121"/>
    </row>
    <row r="536" spans="1:20" x14ac:dyDescent="0.25">
      <c r="A536" s="111">
        <f t="shared" si="13"/>
        <v>11</v>
      </c>
      <c r="B536" s="116"/>
      <c r="D536" s="101" t="s">
        <v>810</v>
      </c>
      <c r="F536" s="121">
        <f>F430</f>
        <v>1178280.73236</v>
      </c>
      <c r="G536" s="121"/>
      <c r="H536" s="121">
        <f>H430</f>
        <v>110511.50832000001</v>
      </c>
      <c r="I536" s="121"/>
      <c r="J536" s="121">
        <f>J430</f>
        <v>-39128.029329999998</v>
      </c>
      <c r="K536" s="121"/>
      <c r="L536" s="121">
        <f>L430</f>
        <v>-30924.097579999994</v>
      </c>
      <c r="M536" s="121"/>
      <c r="N536" s="121">
        <f>N430</f>
        <v>1826.2753699999998</v>
      </c>
      <c r="O536" s="121"/>
      <c r="P536" s="121">
        <f>P430</f>
        <v>381.99022999999994</v>
      </c>
      <c r="Q536" s="122"/>
      <c r="R536" s="121">
        <f>R430</f>
        <v>1220948.3793700002</v>
      </c>
      <c r="S536" s="121"/>
      <c r="T536" s="121">
        <f>T430</f>
        <v>1202235.6130000004</v>
      </c>
    </row>
    <row r="537" spans="1:20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2"/>
      <c r="R537" s="121"/>
      <c r="S537" s="121"/>
      <c r="T537" s="121"/>
    </row>
    <row r="538" spans="1:20" x14ac:dyDescent="0.25">
      <c r="A538" s="111">
        <f t="shared" si="13"/>
        <v>13</v>
      </c>
      <c r="B538" s="116"/>
      <c r="D538" s="101" t="s">
        <v>830</v>
      </c>
      <c r="F538" s="184">
        <f>F452</f>
        <v>155718.49585000001</v>
      </c>
      <c r="G538" s="121"/>
      <c r="H538" s="184">
        <f>H452</f>
        <v>31472.924220000001</v>
      </c>
      <c r="I538" s="121"/>
      <c r="J538" s="184">
        <f>J452</f>
        <v>-14351.882309999999</v>
      </c>
      <c r="K538" s="121"/>
      <c r="L538" s="184">
        <f>L452</f>
        <v>-815.27810999999997</v>
      </c>
      <c r="M538" s="121"/>
      <c r="N538" s="184">
        <f>N452</f>
        <v>1057.5499400000001</v>
      </c>
      <c r="O538" s="186"/>
      <c r="P538" s="184">
        <f>P452</f>
        <v>-108.56721999999999</v>
      </c>
      <c r="Q538" s="122"/>
      <c r="R538" s="184">
        <f>R452</f>
        <v>172973.24237000002</v>
      </c>
      <c r="S538" s="121"/>
      <c r="T538" s="184">
        <f>T452</f>
        <v>163602.46009000001</v>
      </c>
    </row>
    <row r="539" spans="1:20" x14ac:dyDescent="0.25">
      <c r="A539" s="111">
        <f t="shared" si="13"/>
        <v>14</v>
      </c>
      <c r="B539" s="116"/>
      <c r="F539" s="185"/>
      <c r="G539" s="121"/>
      <c r="H539" s="185"/>
      <c r="I539" s="121"/>
      <c r="J539" s="185"/>
      <c r="K539" s="121"/>
      <c r="L539" s="185"/>
      <c r="M539" s="121"/>
      <c r="N539" s="185"/>
      <c r="O539" s="121"/>
      <c r="P539" s="185"/>
      <c r="Q539" s="122"/>
      <c r="R539" s="185"/>
      <c r="S539" s="121"/>
      <c r="T539" s="185"/>
    </row>
    <row r="540" spans="1:20" ht="13.8" thickBot="1" x14ac:dyDescent="0.3">
      <c r="A540" s="111">
        <f t="shared" si="13"/>
        <v>15</v>
      </c>
      <c r="B540" s="116"/>
      <c r="D540" s="140" t="s">
        <v>883</v>
      </c>
      <c r="F540" s="143">
        <f>SUM(F532,F534,F536,F538)</f>
        <v>3192245.3381799995</v>
      </c>
      <c r="G540" s="121"/>
      <c r="H540" s="143">
        <f>SUM(H532,H534,H536,H538)</f>
        <v>387755.08499999996</v>
      </c>
      <c r="I540" s="121"/>
      <c r="J540" s="143">
        <f>SUM(J532,J534,J536,J538)</f>
        <v>-94854.093869999997</v>
      </c>
      <c r="K540" s="121"/>
      <c r="L540" s="143">
        <f>SUM(L532,L534,L536,L538)</f>
        <v>-54206.524549999995</v>
      </c>
      <c r="M540" s="121"/>
      <c r="N540" s="143">
        <f>SUM(N532,N534,N536,N538)</f>
        <v>4862.0730100000001</v>
      </c>
      <c r="O540" s="121"/>
      <c r="P540" s="143">
        <f>SUM(P532,P534,P536,P538)</f>
        <v>418.99407999999994</v>
      </c>
      <c r="Q540" s="122"/>
      <c r="R540" s="143">
        <f>SUM(R532,R534,R536,R538)</f>
        <v>3436220.8718500007</v>
      </c>
      <c r="S540" s="121"/>
      <c r="T540" s="143">
        <f>SUM(T532,T534,T536,T538)</f>
        <v>3314896.4575000005</v>
      </c>
    </row>
    <row r="541" spans="1:20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2"/>
      <c r="R541" s="121"/>
      <c r="S541" s="121"/>
      <c r="T541" s="121"/>
    </row>
    <row r="542" spans="1:20" x14ac:dyDescent="0.25">
      <c r="A542" s="111">
        <f t="shared" si="13"/>
        <v>17</v>
      </c>
      <c r="B542" s="116"/>
      <c r="D542" s="171" t="s">
        <v>840</v>
      </c>
      <c r="F542" s="121">
        <f>F476</f>
        <v>0</v>
      </c>
      <c r="G542" s="121"/>
      <c r="H542" s="121">
        <f>H476</f>
        <v>0</v>
      </c>
      <c r="I542" s="121"/>
      <c r="J542" s="121">
        <f>J476</f>
        <v>0</v>
      </c>
      <c r="K542" s="121"/>
      <c r="L542" s="121">
        <f>L476</f>
        <v>0</v>
      </c>
      <c r="M542" s="121"/>
      <c r="N542" s="121">
        <f>N476</f>
        <v>0</v>
      </c>
      <c r="O542" s="121"/>
      <c r="P542" s="121">
        <f>P476</f>
        <v>0</v>
      </c>
      <c r="Q542" s="122"/>
      <c r="R542" s="121">
        <f>R476</f>
        <v>0</v>
      </c>
      <c r="S542" s="121"/>
      <c r="T542" s="121">
        <f>T476</f>
        <v>0</v>
      </c>
    </row>
    <row r="543" spans="1:20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2"/>
      <c r="R543" s="121"/>
      <c r="S543" s="121"/>
      <c r="T543" s="121"/>
    </row>
    <row r="544" spans="1:20" x14ac:dyDescent="0.25">
      <c r="A544" s="111">
        <f t="shared" si="13"/>
        <v>19</v>
      </c>
      <c r="B544" s="116"/>
      <c r="D544" s="103" t="s">
        <v>845</v>
      </c>
      <c r="F544" s="186">
        <f>F482</f>
        <v>128784.27010000002</v>
      </c>
      <c r="G544" s="121"/>
      <c r="H544" s="186">
        <f>H482</f>
        <v>31983.735260000001</v>
      </c>
      <c r="I544" s="186"/>
      <c r="J544" s="186">
        <f>J482</f>
        <v>0</v>
      </c>
      <c r="K544" s="186"/>
      <c r="L544" s="186">
        <f>L482</f>
        <v>0</v>
      </c>
      <c r="M544" s="186"/>
      <c r="N544" s="186">
        <f>N482</f>
        <v>0</v>
      </c>
      <c r="O544" s="186"/>
      <c r="P544" s="186">
        <f>P482</f>
        <v>0</v>
      </c>
      <c r="Q544" s="187"/>
      <c r="R544" s="186">
        <f>R482</f>
        <v>160768.00536000004</v>
      </c>
      <c r="S544" s="186"/>
      <c r="T544" s="186">
        <f>T482</f>
        <v>144587.47051000001</v>
      </c>
    </row>
    <row r="545" spans="1:20" x14ac:dyDescent="0.25">
      <c r="A545" s="111">
        <f t="shared" si="13"/>
        <v>20</v>
      </c>
      <c r="B545" s="116"/>
      <c r="D545" s="103"/>
      <c r="F545" s="186"/>
      <c r="G545" s="121"/>
      <c r="H545" s="186"/>
      <c r="I545" s="121"/>
      <c r="J545" s="186"/>
      <c r="K545" s="121"/>
      <c r="L545" s="186"/>
      <c r="M545" s="121"/>
      <c r="N545" s="186"/>
      <c r="O545" s="186"/>
      <c r="P545" s="186"/>
      <c r="Q545" s="122"/>
      <c r="R545" s="186"/>
      <c r="S545" s="121"/>
      <c r="T545" s="186"/>
    </row>
    <row r="546" spans="1:20" x14ac:dyDescent="0.25">
      <c r="A546" s="111">
        <f t="shared" si="13"/>
        <v>21</v>
      </c>
      <c r="B546" s="116"/>
      <c r="D546" s="181" t="s">
        <v>851</v>
      </c>
      <c r="F546" s="186">
        <f>F489</f>
        <v>28513.662599999992</v>
      </c>
      <c r="H546" s="186">
        <f>H489</f>
        <v>724.14472999999998</v>
      </c>
      <c r="I546" s="186"/>
      <c r="J546" s="186">
        <f>J489</f>
        <v>-24434.030350000001</v>
      </c>
      <c r="K546" s="186"/>
      <c r="L546" s="186">
        <f>L489</f>
        <v>0</v>
      </c>
      <c r="M546" s="186"/>
      <c r="N546" s="186">
        <f>N489</f>
        <v>0</v>
      </c>
      <c r="O546" s="186"/>
      <c r="P546" s="186">
        <f>P489</f>
        <v>0</v>
      </c>
      <c r="Q546" s="187"/>
      <c r="R546" s="186">
        <f>R489</f>
        <v>4803.7769799999896</v>
      </c>
      <c r="S546" s="186"/>
      <c r="T546" s="186">
        <f>T489</f>
        <v>10080.327020000001</v>
      </c>
    </row>
    <row r="547" spans="1:20" x14ac:dyDescent="0.25">
      <c r="A547" s="111">
        <f t="shared" si="13"/>
        <v>22</v>
      </c>
      <c r="B547" s="116"/>
      <c r="Q547" s="102"/>
    </row>
    <row r="548" spans="1:20" x14ac:dyDescent="0.25">
      <c r="A548" s="111">
        <f t="shared" si="13"/>
        <v>23</v>
      </c>
      <c r="B548" s="116"/>
      <c r="D548" s="101" t="s">
        <v>855</v>
      </c>
      <c r="F548" s="184">
        <f>F494</f>
        <v>0</v>
      </c>
      <c r="G548" s="121"/>
      <c r="H548" s="184">
        <f>H494</f>
        <v>0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0</v>
      </c>
      <c r="O548" s="186"/>
      <c r="P548" s="184">
        <f>P494</f>
        <v>0</v>
      </c>
      <c r="Q548" s="122"/>
      <c r="R548" s="184">
        <f>R494</f>
        <v>0</v>
      </c>
      <c r="S548" s="121"/>
      <c r="T548" s="184">
        <f>T494</f>
        <v>0</v>
      </c>
    </row>
    <row r="549" spans="1:20" x14ac:dyDescent="0.25">
      <c r="A549" s="111">
        <f t="shared" si="13"/>
        <v>24</v>
      </c>
      <c r="B549" s="116"/>
      <c r="F549" s="148"/>
      <c r="H549" s="148"/>
      <c r="J549" s="148"/>
      <c r="L549" s="148"/>
      <c r="N549" s="148"/>
      <c r="P549" s="148"/>
      <c r="Q549" s="102"/>
      <c r="R549" s="148"/>
      <c r="T549" s="148"/>
    </row>
    <row r="550" spans="1:20" ht="13.8" thickBot="1" x14ac:dyDescent="0.3">
      <c r="A550" s="111">
        <f t="shared" si="13"/>
        <v>25</v>
      </c>
      <c r="B550" s="116"/>
      <c r="D550" s="189" t="s">
        <v>885</v>
      </c>
      <c r="F550" s="143">
        <f>SUM(F540,F542,F544,F546,F548)</f>
        <v>3349543.2708799993</v>
      </c>
      <c r="G550" s="121"/>
      <c r="H550" s="143">
        <f>SUM(H540,H542,H544,H546,H548)</f>
        <v>420462.96498999995</v>
      </c>
      <c r="I550" s="121"/>
      <c r="J550" s="143">
        <f>SUM(J540,J542,J544,J546,J548)</f>
        <v>-119288.12422</v>
      </c>
      <c r="K550" s="121"/>
      <c r="L550" s="143">
        <f>SUM(L540,L542,L544,L546,L548)</f>
        <v>-54206.524549999995</v>
      </c>
      <c r="M550" s="121"/>
      <c r="N550" s="143">
        <f>SUM(N540,N542,N544,N546,N548)</f>
        <v>4862.0730100000001</v>
      </c>
      <c r="O550" s="121"/>
      <c r="P550" s="143">
        <f>SUM(P540,P542,P544,P546,P548)</f>
        <v>418.99407999999994</v>
      </c>
      <c r="Q550" s="122"/>
      <c r="R550" s="143">
        <f>SUM(R540,R542,R544,R546,R548)</f>
        <v>3601792.6541900006</v>
      </c>
      <c r="S550" s="121"/>
      <c r="T550" s="143">
        <f>SUM(T540,T542,T544,T546,T548)</f>
        <v>3469564.2550300006</v>
      </c>
    </row>
    <row r="551" spans="1:20" ht="13.8" thickTop="1" x14ac:dyDescent="0.25">
      <c r="A551" s="111">
        <f t="shared" si="13"/>
        <v>26</v>
      </c>
      <c r="B551" s="116"/>
      <c r="Q551" s="102"/>
    </row>
    <row r="552" spans="1:20" x14ac:dyDescent="0.25">
      <c r="A552" s="111">
        <f t="shared" si="13"/>
        <v>27</v>
      </c>
      <c r="B552" s="116"/>
      <c r="D552" s="103" t="s">
        <v>861</v>
      </c>
      <c r="F552" s="188">
        <f>F502</f>
        <v>6409.9487099999988</v>
      </c>
      <c r="H552" s="188">
        <f>H502</f>
        <v>236.70870000000005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88"/>
      <c r="P552" s="188">
        <f>P502</f>
        <v>0</v>
      </c>
      <c r="Q552" s="122"/>
      <c r="R552" s="188">
        <f>R502</f>
        <v>6646.657409999998</v>
      </c>
      <c r="S552" s="121"/>
      <c r="T552" s="188">
        <f>T502</f>
        <v>6528.3030600000002</v>
      </c>
    </row>
    <row r="553" spans="1:20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2"/>
      <c r="R553" s="121"/>
      <c r="S553" s="121"/>
      <c r="T553" s="121"/>
    </row>
    <row r="554" spans="1:20" x14ac:dyDescent="0.25">
      <c r="A554" s="111">
        <f t="shared" si="13"/>
        <v>29</v>
      </c>
      <c r="B554" s="116"/>
      <c r="D554" s="179" t="s">
        <v>862</v>
      </c>
      <c r="F554" s="121">
        <f>F504</f>
        <v>0</v>
      </c>
      <c r="G554" s="121"/>
      <c r="H554" s="121">
        <f>H504</f>
        <v>0</v>
      </c>
      <c r="I554" s="121"/>
      <c r="J554" s="121">
        <f>J504</f>
        <v>0</v>
      </c>
      <c r="K554" s="121"/>
      <c r="L554" s="121">
        <f>L504</f>
        <v>0</v>
      </c>
      <c r="M554" s="121"/>
      <c r="N554" s="121">
        <f>N504</f>
        <v>0</v>
      </c>
      <c r="O554" s="121"/>
      <c r="P554" s="121">
        <f>P504</f>
        <v>0</v>
      </c>
      <c r="Q554" s="122"/>
      <c r="R554" s="121">
        <f>R504</f>
        <v>0</v>
      </c>
      <c r="S554" s="121"/>
      <c r="T554" s="121">
        <f>T504</f>
        <v>0</v>
      </c>
    </row>
    <row r="555" spans="1:20" x14ac:dyDescent="0.25">
      <c r="A555" s="111">
        <f t="shared" si="13"/>
        <v>30</v>
      </c>
      <c r="B555" s="116"/>
      <c r="Q555" s="102"/>
    </row>
    <row r="556" spans="1:20" x14ac:dyDescent="0.25">
      <c r="A556" s="111">
        <f t="shared" si="13"/>
        <v>31</v>
      </c>
      <c r="B556" s="116"/>
      <c r="D556" s="101" t="s">
        <v>863</v>
      </c>
      <c r="F556" s="121">
        <f>F505</f>
        <v>0</v>
      </c>
      <c r="H556" s="121">
        <f>H505</f>
        <v>0</v>
      </c>
      <c r="J556" s="121">
        <f>J505</f>
        <v>0</v>
      </c>
      <c r="L556" s="121">
        <f>L505</f>
        <v>0</v>
      </c>
      <c r="N556" s="121">
        <f>N505</f>
        <v>0</v>
      </c>
      <c r="O556" s="121"/>
      <c r="P556" s="121">
        <f>P505</f>
        <v>0</v>
      </c>
      <c r="Q556" s="102"/>
      <c r="R556" s="121">
        <f>R505</f>
        <v>0</v>
      </c>
      <c r="T556" s="121">
        <f>T505</f>
        <v>0</v>
      </c>
    </row>
    <row r="557" spans="1:20" x14ac:dyDescent="0.25">
      <c r="A557" s="111">
        <f t="shared" si="13"/>
        <v>32</v>
      </c>
      <c r="B557" s="116"/>
      <c r="Q557" s="102"/>
    </row>
    <row r="558" spans="1:20" x14ac:dyDescent="0.25">
      <c r="A558" s="111">
        <f t="shared" si="13"/>
        <v>33</v>
      </c>
      <c r="B558" s="116"/>
      <c r="D558" s="101" t="s">
        <v>866</v>
      </c>
      <c r="F558" s="156">
        <f>F509</f>
        <v>96986.809819999995</v>
      </c>
      <c r="H558" s="156">
        <f>H509</f>
        <v>8014.7430000000004</v>
      </c>
      <c r="J558" s="156">
        <f>J509</f>
        <v>0</v>
      </c>
      <c r="L558" s="156">
        <f>L509</f>
        <v>-43508.271609999996</v>
      </c>
      <c r="N558" s="156">
        <f>N509</f>
        <v>583.75671999999997</v>
      </c>
      <c r="P558" s="156">
        <f>P509</f>
        <v>35964.943299999999</v>
      </c>
      <c r="Q558" s="102"/>
      <c r="R558" s="156">
        <f>R509</f>
        <v>98041.981230000005</v>
      </c>
      <c r="T558" s="156">
        <f>T509</f>
        <v>98338.45203</v>
      </c>
    </row>
    <row r="559" spans="1:20" x14ac:dyDescent="0.25">
      <c r="A559" s="111">
        <f t="shared" si="13"/>
        <v>34</v>
      </c>
      <c r="B559" s="116"/>
      <c r="F559" s="185"/>
      <c r="G559" s="121"/>
      <c r="H559" s="185"/>
      <c r="I559" s="121"/>
      <c r="J559" s="185"/>
      <c r="K559" s="121"/>
      <c r="L559" s="185"/>
      <c r="M559" s="121"/>
      <c r="N559" s="185"/>
      <c r="O559" s="186"/>
      <c r="P559" s="185"/>
      <c r="Q559" s="122"/>
      <c r="R559" s="185"/>
      <c r="S559" s="121"/>
      <c r="T559" s="185"/>
    </row>
    <row r="560" spans="1:20" ht="13.8" thickBot="1" x14ac:dyDescent="0.3">
      <c r="A560" s="111">
        <f t="shared" si="13"/>
        <v>35</v>
      </c>
      <c r="B560" s="116"/>
      <c r="D560" s="133" t="s">
        <v>886</v>
      </c>
      <c r="F560" s="143">
        <f>SUM(F550,F552,F554,F556,F558)</f>
        <v>3452940.0294099995</v>
      </c>
      <c r="G560" s="121"/>
      <c r="H560" s="143">
        <f>SUM(H550,H552,H554,H556,H558)</f>
        <v>428714.41668999998</v>
      </c>
      <c r="I560" s="121"/>
      <c r="J560" s="143">
        <f>SUM(J550,J552,J554,J556,J558)</f>
        <v>-119288.12422</v>
      </c>
      <c r="L560" s="143">
        <f>SUM(L550,L552,L554,L556,L558)</f>
        <v>-97714.796159999998</v>
      </c>
      <c r="N560" s="143">
        <f>SUM(N550,N552,N554,N556,N558)</f>
        <v>5445.8297300000004</v>
      </c>
      <c r="O560" s="186"/>
      <c r="P560" s="143">
        <f>SUM(P550,P552,P554,P556,P558)</f>
        <v>36383.937379999996</v>
      </c>
      <c r="Q560" s="102"/>
      <c r="R560" s="143">
        <f>SUM(R550,R552,R554,R556,R558)</f>
        <v>3706481.2928300006</v>
      </c>
      <c r="T560" s="143">
        <f>SUM(T550,T552,T554,T556,T558)</f>
        <v>3574431.0101200002</v>
      </c>
    </row>
    <row r="561" spans="1:20" ht="13.8" thickTop="1" x14ac:dyDescent="0.25">
      <c r="A561" s="111">
        <f t="shared" si="13"/>
        <v>36</v>
      </c>
      <c r="B561" s="116"/>
      <c r="F561" s="156"/>
      <c r="H561" s="156"/>
      <c r="J561" s="156"/>
      <c r="L561" s="156"/>
      <c r="N561" s="156"/>
      <c r="P561" s="156"/>
      <c r="Q561" s="102"/>
      <c r="R561" s="156"/>
      <c r="T561" s="156"/>
    </row>
    <row r="562" spans="1:20" x14ac:dyDescent="0.25">
      <c r="A562" s="111">
        <f t="shared" si="13"/>
        <v>37</v>
      </c>
      <c r="B562" s="116"/>
      <c r="F562" s="156"/>
      <c r="H562" s="156"/>
      <c r="J562" s="156"/>
      <c r="L562" s="121"/>
      <c r="N562" s="121"/>
      <c r="P562" s="156"/>
      <c r="Q562" s="102"/>
      <c r="R562" s="156"/>
      <c r="T562" s="156"/>
    </row>
    <row r="563" spans="1:20" x14ac:dyDescent="0.25">
      <c r="A563" s="111">
        <f t="shared" si="13"/>
        <v>38</v>
      </c>
      <c r="B563" s="116"/>
      <c r="Q563" s="102"/>
    </row>
    <row r="564" spans="1:20" x14ac:dyDescent="0.25">
      <c r="A564" s="111">
        <f t="shared" si="13"/>
        <v>39</v>
      </c>
      <c r="B564" s="135"/>
      <c r="Q564" s="102"/>
    </row>
    <row r="565" spans="1:20" x14ac:dyDescent="0.25">
      <c r="A565" s="111">
        <f t="shared" si="13"/>
        <v>40</v>
      </c>
      <c r="B565" s="135"/>
      <c r="Q565" s="102"/>
    </row>
    <row r="566" spans="1:20" x14ac:dyDescent="0.25">
      <c r="A566" s="111">
        <f t="shared" si="13"/>
        <v>41</v>
      </c>
      <c r="B566" s="135"/>
      <c r="Q566" s="102"/>
    </row>
    <row r="567" spans="1:20" x14ac:dyDescent="0.25">
      <c r="A567" s="111">
        <f t="shared" si="13"/>
        <v>42</v>
      </c>
      <c r="B567" s="135"/>
      <c r="Q567" s="102"/>
    </row>
    <row r="568" spans="1:20" x14ac:dyDescent="0.25">
      <c r="A568" s="111">
        <f t="shared" si="13"/>
        <v>43</v>
      </c>
      <c r="B568" s="135"/>
      <c r="Q568" s="102"/>
    </row>
    <row r="569" spans="1:20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8"/>
      <c r="R569" s="97"/>
      <c r="S569" s="97"/>
      <c r="T569" s="97"/>
    </row>
    <row r="570" spans="1:20" x14ac:dyDescent="0.25">
      <c r="A570" s="101" t="str">
        <f>+$A$57</f>
        <v>Supporting Schedules:  B-10, B-11</v>
      </c>
      <c r="Q570" s="102"/>
      <c r="R570" s="101" t="str">
        <f>+$R$57</f>
        <v>Recap Schedules:  B-03, B-06</v>
      </c>
    </row>
  </sheetData>
  <printOptions horizontalCentered="1" verticalCentered="1"/>
  <pageMargins left="0.7" right="0.7" top="0.75" bottom="0.75" header="0.3" footer="0.3"/>
  <pageSetup scale="65" fitToHeight="10" orientation="landscape" blackAndWhite="1" r:id="rId1"/>
  <rowBreaks count="9" manualBreakCount="9">
    <brk id="57" max="19" man="1"/>
    <brk id="114" max="19" man="1"/>
    <brk id="171" max="19" man="1"/>
    <brk id="228" max="19" man="1"/>
    <brk id="285" max="19" man="1"/>
    <brk id="342" max="19" man="1"/>
    <brk id="399" max="19" man="1"/>
    <brk id="456" max="19" man="1"/>
    <brk id="513" max="19" man="1"/>
  </rowBreaks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834EF-5180-414E-A442-CACAB88FF926}">
  <dimension ref="A1:T570"/>
  <sheetViews>
    <sheetView view="pageBreakPreview" zoomScaleNormal="100" zoomScaleSheetLayoutView="100" workbookViewId="0">
      <selection activeCell="U19" sqref="U19:U20"/>
    </sheetView>
  </sheetViews>
  <sheetFormatPr defaultColWidth="9.109375" defaultRowHeight="13.2" x14ac:dyDescent="0.25"/>
  <cols>
    <col min="1" max="2" width="4.6640625" style="101" customWidth="1"/>
    <col min="3" max="3" width="10.5546875" style="101" customWidth="1"/>
    <col min="4" max="4" width="33.33203125" style="101" customWidth="1"/>
    <col min="5" max="5" width="2" style="101" customWidth="1"/>
    <col min="6" max="6" width="10.33203125" style="101" customWidth="1"/>
    <col min="7" max="7" width="2" style="101" customWidth="1"/>
    <col min="8" max="8" width="14.6640625" style="101" customWidth="1"/>
    <col min="9" max="9" width="2" style="101" customWidth="1"/>
    <col min="10" max="10" width="14.6640625" style="101" customWidth="1"/>
    <col min="11" max="11" width="2" style="101" customWidth="1"/>
    <col min="12" max="12" width="14.6640625" style="101" customWidth="1"/>
    <col min="13" max="13" width="2" style="101" customWidth="1"/>
    <col min="14" max="14" width="14.6640625" style="101" customWidth="1"/>
    <col min="15" max="15" width="2" style="101" customWidth="1"/>
    <col min="16" max="16" width="14.6640625" style="101" customWidth="1"/>
    <col min="17" max="17" width="4.44140625" style="101" customWidth="1"/>
    <col min="18" max="18" width="23.88671875" style="101" customWidth="1"/>
    <col min="19" max="16384" width="9.109375" style="100"/>
  </cols>
  <sheetData>
    <row r="1" spans="1:20" ht="13.8" thickBot="1" x14ac:dyDescent="0.3">
      <c r="A1" s="96" t="s">
        <v>674</v>
      </c>
      <c r="B1" s="97"/>
      <c r="C1" s="97"/>
      <c r="D1" s="97"/>
      <c r="E1" s="97"/>
      <c r="F1" s="97"/>
      <c r="G1" s="97" t="s">
        <v>675</v>
      </c>
      <c r="H1" s="97"/>
      <c r="I1" s="97"/>
      <c r="J1" s="97"/>
      <c r="K1" s="97"/>
      <c r="L1" s="97"/>
      <c r="M1" s="97"/>
      <c r="N1" s="97"/>
      <c r="O1" s="98"/>
      <c r="P1" s="99">
        <v>10</v>
      </c>
      <c r="Q1" s="97"/>
      <c r="R1" s="98" t="s">
        <v>887</v>
      </c>
    </row>
    <row r="2" spans="1:20" x14ac:dyDescent="0.25">
      <c r="A2" s="101" t="s">
        <v>677</v>
      </c>
      <c r="E2" s="102" t="s">
        <v>678</v>
      </c>
      <c r="F2" s="103" t="s">
        <v>679</v>
      </c>
      <c r="J2" s="104"/>
      <c r="K2" s="104"/>
      <c r="M2" s="104"/>
      <c r="N2" s="104"/>
      <c r="O2" s="105"/>
      <c r="P2" s="104" t="s">
        <v>680</v>
      </c>
      <c r="R2" s="106"/>
    </row>
    <row r="3" spans="1:20" x14ac:dyDescent="0.25">
      <c r="F3" s="101" t="s">
        <v>681</v>
      </c>
      <c r="J3" s="102"/>
      <c r="K3" s="106"/>
      <c r="N3" s="102"/>
      <c r="O3" s="102"/>
      <c r="P3" s="107" t="s">
        <v>682</v>
      </c>
      <c r="R3" s="102"/>
    </row>
    <row r="4" spans="1:20" x14ac:dyDescent="0.25">
      <c r="A4" s="101" t="s">
        <v>683</v>
      </c>
      <c r="J4" s="102"/>
      <c r="K4" s="106"/>
      <c r="L4" s="102"/>
      <c r="O4" s="102" t="s">
        <v>685</v>
      </c>
      <c r="P4" s="107" t="s">
        <v>684</v>
      </c>
      <c r="R4" s="102"/>
    </row>
    <row r="5" spans="1:20" x14ac:dyDescent="0.25">
      <c r="J5" s="102"/>
      <c r="K5" s="106"/>
      <c r="L5" s="102"/>
      <c r="O5" s="102"/>
      <c r="P5" s="107" t="s">
        <v>686</v>
      </c>
      <c r="R5" s="102"/>
    </row>
    <row r="6" spans="1:20" x14ac:dyDescent="0.25">
      <c r="J6" s="102"/>
      <c r="K6" s="106"/>
      <c r="L6" s="102"/>
      <c r="O6" s="102"/>
      <c r="P6" s="107" t="s">
        <v>888</v>
      </c>
      <c r="R6" s="102"/>
    </row>
    <row r="7" spans="1:20" ht="13.8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689</v>
      </c>
      <c r="I7" s="97"/>
      <c r="J7" s="97"/>
      <c r="K7" s="97"/>
      <c r="L7" s="97"/>
      <c r="M7" s="97"/>
      <c r="N7" s="97"/>
      <c r="O7" s="98"/>
      <c r="P7" s="192" t="s">
        <v>889</v>
      </c>
      <c r="Q7" s="97"/>
      <c r="R7" s="97"/>
      <c r="S7" s="162"/>
      <c r="T7" s="162"/>
    </row>
    <row r="8" spans="1:20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10"/>
      <c r="P8" s="109"/>
      <c r="Q8" s="109"/>
      <c r="R8" s="109"/>
    </row>
    <row r="9" spans="1:20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10"/>
      <c r="P9" s="109" t="s">
        <v>698</v>
      </c>
      <c r="Q9" s="109"/>
      <c r="R9" s="109" t="s">
        <v>699</v>
      </c>
    </row>
    <row r="10" spans="1:20" x14ac:dyDescent="0.25">
      <c r="C10" s="111" t="s">
        <v>700</v>
      </c>
      <c r="D10" s="111" t="s">
        <v>700</v>
      </c>
      <c r="F10" s="111" t="s">
        <v>701</v>
      </c>
      <c r="G10" s="111"/>
      <c r="H10" s="109" t="s">
        <v>702</v>
      </c>
      <c r="I10" s="111"/>
      <c r="J10" s="109" t="s">
        <v>353</v>
      </c>
      <c r="K10" s="111"/>
      <c r="L10" s="111" t="s">
        <v>353</v>
      </c>
      <c r="M10" s="111"/>
      <c r="O10" s="102"/>
      <c r="P10" s="111" t="s">
        <v>702</v>
      </c>
      <c r="R10" s="111"/>
    </row>
    <row r="11" spans="1:20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705</v>
      </c>
      <c r="G11" s="111"/>
      <c r="H11" s="111" t="s">
        <v>706</v>
      </c>
      <c r="I11" s="111"/>
      <c r="J11" s="111" t="s">
        <v>702</v>
      </c>
      <c r="K11" s="109"/>
      <c r="L11" s="111" t="s">
        <v>702</v>
      </c>
      <c r="M11" s="106"/>
      <c r="N11" s="111" t="s">
        <v>362</v>
      </c>
      <c r="O11" s="110"/>
      <c r="P11" s="109" t="s">
        <v>706</v>
      </c>
      <c r="Q11" s="109"/>
      <c r="R11" s="111" t="s">
        <v>707</v>
      </c>
    </row>
    <row r="12" spans="1:20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711</v>
      </c>
      <c r="G12" s="112"/>
      <c r="H12" s="112" t="s">
        <v>712</v>
      </c>
      <c r="I12" s="113"/>
      <c r="J12" s="112" t="s">
        <v>713</v>
      </c>
      <c r="K12" s="113"/>
      <c r="L12" s="113" t="s">
        <v>714</v>
      </c>
      <c r="M12" s="114"/>
      <c r="N12" s="114" t="s">
        <v>715</v>
      </c>
      <c r="O12" s="115"/>
      <c r="P12" s="114" t="s">
        <v>716</v>
      </c>
      <c r="Q12" s="114"/>
      <c r="R12" s="114" t="s">
        <v>717</v>
      </c>
    </row>
    <row r="13" spans="1:20" x14ac:dyDescent="0.25">
      <c r="A13" s="111">
        <v>1</v>
      </c>
      <c r="B13" s="116"/>
      <c r="N13" s="117">
        <v>6</v>
      </c>
      <c r="O13" s="102"/>
    </row>
    <row r="14" spans="1:20" x14ac:dyDescent="0.25">
      <c r="A14" s="111">
        <f t="shared" ref="A14:A56" si="0">A13+1</f>
        <v>2</v>
      </c>
      <c r="B14" s="116"/>
      <c r="D14" s="101" t="s">
        <v>718</v>
      </c>
      <c r="F14" s="117">
        <v>24</v>
      </c>
      <c r="G14" s="118"/>
      <c r="H14" s="117">
        <v>3</v>
      </c>
      <c r="I14" s="118"/>
      <c r="J14" s="117">
        <v>4</v>
      </c>
      <c r="K14" s="118"/>
      <c r="L14" s="117">
        <v>5</v>
      </c>
      <c r="M14" s="118"/>
      <c r="N14" s="117">
        <v>7</v>
      </c>
      <c r="O14" s="119"/>
      <c r="P14" s="117">
        <v>8</v>
      </c>
      <c r="Q14" s="118"/>
      <c r="R14" s="117">
        <v>9</v>
      </c>
    </row>
    <row r="15" spans="1:20" x14ac:dyDescent="0.25">
      <c r="A15" s="111">
        <f t="shared" si="0"/>
        <v>3</v>
      </c>
      <c r="B15" s="116"/>
      <c r="D15" s="101" t="s">
        <v>719</v>
      </c>
      <c r="O15" s="102"/>
    </row>
    <row r="16" spans="1:20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2"/>
      <c r="P16" s="123"/>
      <c r="Q16" s="123"/>
      <c r="R16" s="121"/>
    </row>
    <row r="17" spans="1:18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4">
        <v>3.2</v>
      </c>
      <c r="G17" s="102"/>
      <c r="H17" s="125">
        <v>280889.85793000006</v>
      </c>
      <c r="I17" s="126"/>
      <c r="J17" s="125">
        <v>92.084220000000002</v>
      </c>
      <c r="K17" s="127"/>
      <c r="L17" s="125">
        <v>-18.41685</v>
      </c>
      <c r="M17" s="127"/>
      <c r="N17" s="125">
        <v>0</v>
      </c>
      <c r="O17" s="126"/>
      <c r="P17" s="125">
        <f>SUM(H17,J17,L17,N17)</f>
        <v>280963.5253000001</v>
      </c>
      <c r="Q17" s="127"/>
      <c r="R17" s="125">
        <v>280953.93118000001</v>
      </c>
    </row>
    <row r="18" spans="1:18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4">
        <v>4.5999999999999996</v>
      </c>
      <c r="G18" s="102"/>
      <c r="H18" s="125">
        <v>189629.30547999989</v>
      </c>
      <c r="I18" s="126"/>
      <c r="J18" s="125">
        <v>10124.203750000001</v>
      </c>
      <c r="K18" s="127"/>
      <c r="L18" s="125">
        <v>-2024.84076</v>
      </c>
      <c r="M18" s="127"/>
      <c r="N18" s="125">
        <v>0</v>
      </c>
      <c r="O18" s="126"/>
      <c r="P18" s="125">
        <f>SUM(H18,J18,L18,N18)</f>
        <v>197728.66846999992</v>
      </c>
      <c r="Q18" s="127"/>
      <c r="R18" s="125">
        <v>194282.90558000002</v>
      </c>
    </row>
    <row r="19" spans="1:18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4">
        <v>3.1</v>
      </c>
      <c r="G19" s="102"/>
      <c r="H19" s="125">
        <v>20686.43304</v>
      </c>
      <c r="I19" s="126"/>
      <c r="J19" s="125">
        <v>10124.203750000001</v>
      </c>
      <c r="K19" s="127"/>
      <c r="L19" s="125">
        <v>-2024.84076</v>
      </c>
      <c r="M19" s="127"/>
      <c r="N19" s="125">
        <v>0</v>
      </c>
      <c r="O19" s="126"/>
      <c r="P19" s="125">
        <f>SUM(H19,J19,L19,N19)</f>
        <v>28785.796030000001</v>
      </c>
      <c r="Q19" s="127"/>
      <c r="R19" s="125">
        <v>25340.03314</v>
      </c>
    </row>
    <row r="20" spans="1:18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4">
        <v>3.5000000000000004</v>
      </c>
      <c r="G20" s="102"/>
      <c r="H20" s="125">
        <v>43980.094720000001</v>
      </c>
      <c r="I20" s="126"/>
      <c r="J20" s="125">
        <v>0</v>
      </c>
      <c r="K20" s="127"/>
      <c r="L20" s="125">
        <v>0</v>
      </c>
      <c r="M20" s="127"/>
      <c r="N20" s="125">
        <v>0</v>
      </c>
      <c r="O20" s="126"/>
      <c r="P20" s="125">
        <f>SUM(H20,J20,L20,N20)</f>
        <v>43980.094720000001</v>
      </c>
      <c r="Q20" s="127"/>
      <c r="R20" s="125">
        <v>43980.094720000001</v>
      </c>
    </row>
    <row r="21" spans="1:18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4">
        <v>3.3000000000000003</v>
      </c>
      <c r="G21" s="102"/>
      <c r="H21" s="125">
        <v>26448.498799999998</v>
      </c>
      <c r="I21" s="126"/>
      <c r="J21" s="125">
        <v>0</v>
      </c>
      <c r="K21" s="127"/>
      <c r="L21" s="125">
        <v>0</v>
      </c>
      <c r="M21" s="127"/>
      <c r="N21" s="125">
        <v>0</v>
      </c>
      <c r="O21" s="126"/>
      <c r="P21" s="125">
        <f>SUM(H21,J21,L21,N21)</f>
        <v>26448.498799999998</v>
      </c>
      <c r="Q21" s="127"/>
      <c r="R21" s="125">
        <v>26448.498800000001</v>
      </c>
    </row>
    <row r="22" spans="1:18" x14ac:dyDescent="0.25">
      <c r="A22" s="111">
        <f t="shared" si="0"/>
        <v>10</v>
      </c>
      <c r="B22" s="116"/>
      <c r="C22" s="111"/>
      <c r="D22" s="101" t="s">
        <v>725</v>
      </c>
      <c r="F22" s="128"/>
      <c r="H22" s="129">
        <f>SUM(H17:H21)</f>
        <v>561634.18996999983</v>
      </c>
      <c r="I22" s="122"/>
      <c r="J22" s="129">
        <f>SUM(J17:J21)</f>
        <v>20340.491720000002</v>
      </c>
      <c r="K22" s="122"/>
      <c r="L22" s="129">
        <f>SUM(L17:L21)</f>
        <v>-4068.0983700000002</v>
      </c>
      <c r="M22" s="122"/>
      <c r="N22" s="129">
        <f>SUM(N17:N21)</f>
        <v>0</v>
      </c>
      <c r="O22" s="122"/>
      <c r="P22" s="129">
        <f>SUM(P17:P21)</f>
        <v>577906.58331999998</v>
      </c>
      <c r="Q22" s="122"/>
      <c r="R22" s="129">
        <f>SUM(R17:R21)</f>
        <v>571005.46342000016</v>
      </c>
    </row>
    <row r="23" spans="1:18" x14ac:dyDescent="0.25">
      <c r="A23" s="111">
        <f t="shared" si="0"/>
        <v>11</v>
      </c>
      <c r="B23" s="116"/>
      <c r="C23" s="111"/>
      <c r="F23" s="128"/>
      <c r="H23" s="130"/>
      <c r="I23" s="130"/>
      <c r="J23" s="130"/>
      <c r="K23" s="131"/>
      <c r="L23" s="130"/>
      <c r="M23" s="131"/>
      <c r="N23" s="130"/>
      <c r="O23" s="131"/>
      <c r="P23" s="130"/>
      <c r="Q23" s="131"/>
      <c r="R23" s="130"/>
    </row>
    <row r="24" spans="1:18" x14ac:dyDescent="0.25">
      <c r="A24" s="111">
        <f t="shared" si="0"/>
        <v>12</v>
      </c>
      <c r="B24" s="116"/>
      <c r="C24" s="111"/>
      <c r="D24" s="101" t="s">
        <v>664</v>
      </c>
      <c r="F24" s="128"/>
      <c r="H24" s="132"/>
      <c r="I24" s="132"/>
      <c r="J24" s="132"/>
      <c r="K24" s="131"/>
      <c r="L24" s="132"/>
      <c r="M24" s="131"/>
      <c r="N24" s="132"/>
      <c r="O24" s="131"/>
      <c r="P24" s="132"/>
      <c r="Q24" s="131"/>
      <c r="R24" s="132"/>
    </row>
    <row r="25" spans="1:18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4">
        <v>2.8000000000000003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6"/>
      <c r="P25" s="125">
        <f>SUM(H25,J25,L25,N25)</f>
        <v>0</v>
      </c>
      <c r="Q25" s="127"/>
      <c r="R25" s="125">
        <v>0</v>
      </c>
    </row>
    <row r="26" spans="1:18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4">
        <v>5.2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6"/>
      <c r="P26" s="125">
        <f>SUM(H26,J26,L26,N26)</f>
        <v>0</v>
      </c>
      <c r="Q26" s="127"/>
      <c r="R26" s="125">
        <v>0</v>
      </c>
    </row>
    <row r="27" spans="1:18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4">
        <v>5.8000000000000007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6"/>
      <c r="P27" s="125">
        <f>SUM(H27,J27,L27,N27)</f>
        <v>0</v>
      </c>
      <c r="Q27" s="127"/>
      <c r="R27" s="125">
        <v>0</v>
      </c>
    </row>
    <row r="28" spans="1:18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4">
        <v>4.3999999999999995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6"/>
      <c r="P28" s="125">
        <f>SUM(H28,J28,L28,N28)</f>
        <v>0</v>
      </c>
      <c r="Q28" s="127"/>
      <c r="R28" s="125">
        <v>0</v>
      </c>
    </row>
    <row r="29" spans="1:18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4">
        <v>3.5999999999999996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6"/>
      <c r="P29" s="125">
        <f>SUM(H29,J29,L29,N29)</f>
        <v>0</v>
      </c>
      <c r="Q29" s="127"/>
      <c r="R29" s="125">
        <v>0</v>
      </c>
    </row>
    <row r="30" spans="1:18" x14ac:dyDescent="0.25">
      <c r="A30" s="111">
        <f t="shared" si="0"/>
        <v>18</v>
      </c>
      <c r="B30" s="116"/>
      <c r="C30" s="111"/>
      <c r="D30" s="101" t="s">
        <v>726</v>
      </c>
      <c r="F30" s="124"/>
      <c r="H30" s="129">
        <f>SUM(H25:H29)</f>
        <v>0</v>
      </c>
      <c r="I30" s="131"/>
      <c r="J30" s="129">
        <f>SUM(J25:J29)</f>
        <v>0</v>
      </c>
      <c r="K30" s="131"/>
      <c r="L30" s="129">
        <f>SUM(L25:L29)</f>
        <v>0</v>
      </c>
      <c r="M30" s="131"/>
      <c r="N30" s="129">
        <f>SUM(N25:N29)</f>
        <v>0</v>
      </c>
      <c r="O30" s="131"/>
      <c r="P30" s="129">
        <f>SUM(P25:P29)</f>
        <v>0</v>
      </c>
      <c r="Q30" s="131"/>
      <c r="R30" s="129">
        <f>SUM(R25:R29)</f>
        <v>0</v>
      </c>
    </row>
    <row r="31" spans="1:18" x14ac:dyDescent="0.25">
      <c r="A31" s="111">
        <f t="shared" si="0"/>
        <v>19</v>
      </c>
      <c r="B31" s="116"/>
      <c r="F31" s="128"/>
      <c r="O31" s="102"/>
    </row>
    <row r="32" spans="1:18" x14ac:dyDescent="0.25">
      <c r="A32" s="111">
        <f t="shared" si="0"/>
        <v>20</v>
      </c>
      <c r="B32" s="116"/>
      <c r="C32" s="111"/>
      <c r="D32" s="133" t="s">
        <v>665</v>
      </c>
      <c r="E32" s="133"/>
      <c r="F32" s="124"/>
      <c r="G32" s="133"/>
      <c r="H32" s="130"/>
      <c r="I32" s="130"/>
      <c r="J32" s="130"/>
      <c r="K32" s="131"/>
      <c r="L32" s="130"/>
      <c r="M32" s="131"/>
      <c r="N32" s="130"/>
      <c r="O32" s="131"/>
      <c r="P32" s="130"/>
      <c r="Q32" s="131"/>
      <c r="R32" s="130"/>
    </row>
    <row r="33" spans="1:18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4">
        <v>2.6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6"/>
      <c r="P33" s="125">
        <f>SUM(H33,J33,L33,N33)</f>
        <v>0</v>
      </c>
      <c r="Q33" s="127"/>
      <c r="R33" s="125">
        <v>0</v>
      </c>
    </row>
    <row r="34" spans="1:18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4">
        <v>4.3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6"/>
      <c r="P34" s="125">
        <f>SUM(H34,J34,L34,N34)</f>
        <v>0</v>
      </c>
      <c r="Q34" s="127"/>
      <c r="R34" s="125">
        <v>0</v>
      </c>
    </row>
    <row r="35" spans="1:18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4">
        <v>4.1000000000000005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6"/>
      <c r="P35" s="125">
        <f>SUM(H35,J35,L35,N35)</f>
        <v>0</v>
      </c>
      <c r="Q35" s="127"/>
      <c r="R35" s="125">
        <v>0</v>
      </c>
    </row>
    <row r="36" spans="1:18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4">
        <v>5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6"/>
      <c r="P36" s="125">
        <f>SUM(H36,J36,L36,N36)</f>
        <v>0</v>
      </c>
      <c r="Q36" s="127"/>
      <c r="R36" s="125">
        <v>0</v>
      </c>
    </row>
    <row r="37" spans="1:18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4">
        <v>1.4000000000000001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6"/>
      <c r="P37" s="125">
        <f>SUM(H37,J37,L37,N37)</f>
        <v>0</v>
      </c>
      <c r="Q37" s="127"/>
      <c r="R37" s="125">
        <v>0</v>
      </c>
    </row>
    <row r="38" spans="1:18" x14ac:dyDescent="0.25">
      <c r="A38" s="111">
        <f t="shared" si="0"/>
        <v>26</v>
      </c>
      <c r="B38" s="116"/>
      <c r="C38" s="111"/>
      <c r="D38" s="134" t="s">
        <v>727</v>
      </c>
      <c r="E38" s="134"/>
      <c r="F38" s="124"/>
      <c r="H38" s="129">
        <f>SUM(H33:H37)</f>
        <v>0</v>
      </c>
      <c r="I38" s="131"/>
      <c r="J38" s="129">
        <f>SUM(J33:J37)</f>
        <v>0</v>
      </c>
      <c r="K38" s="131"/>
      <c r="L38" s="129">
        <f>SUM(L33:L37)</f>
        <v>0</v>
      </c>
      <c r="M38" s="131"/>
      <c r="N38" s="129">
        <f>SUM(N33:N37)</f>
        <v>0</v>
      </c>
      <c r="O38" s="131"/>
      <c r="P38" s="129">
        <f>SUM(P33:P37)</f>
        <v>0</v>
      </c>
      <c r="Q38" s="131"/>
      <c r="R38" s="129">
        <f>SUM(R33:R37)</f>
        <v>0</v>
      </c>
    </row>
    <row r="39" spans="1:18" x14ac:dyDescent="0.25">
      <c r="A39" s="111">
        <f t="shared" si="0"/>
        <v>27</v>
      </c>
      <c r="B39" s="116"/>
      <c r="C39" s="111"/>
      <c r="D39" s="134"/>
      <c r="E39" s="134"/>
      <c r="F39" s="124"/>
      <c r="G39" s="134"/>
      <c r="H39" s="131"/>
      <c r="I39" s="131"/>
      <c r="J39" s="131"/>
      <c r="K39" s="131"/>
      <c r="L39" s="131"/>
      <c r="M39" s="131"/>
      <c r="N39" s="131"/>
      <c r="O39" s="130"/>
      <c r="P39" s="131"/>
      <c r="Q39" s="130"/>
      <c r="R39" s="131"/>
    </row>
    <row r="40" spans="1:18" x14ac:dyDescent="0.25">
      <c r="A40" s="111">
        <f t="shared" si="0"/>
        <v>28</v>
      </c>
      <c r="B40" s="116"/>
      <c r="C40" s="111"/>
      <c r="D40" s="134" t="s">
        <v>666</v>
      </c>
      <c r="E40" s="134"/>
      <c r="F40" s="124"/>
      <c r="G40" s="134"/>
      <c r="H40" s="131"/>
      <c r="I40" s="131"/>
      <c r="J40" s="131"/>
      <c r="K40" s="131"/>
      <c r="L40" s="131"/>
      <c r="M40" s="131"/>
      <c r="N40" s="131"/>
      <c r="O40" s="130"/>
      <c r="P40" s="131"/>
      <c r="Q40" s="130"/>
      <c r="R40" s="131"/>
    </row>
    <row r="41" spans="1:18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4">
        <v>1.7000000000000002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6"/>
      <c r="P41" s="125">
        <f>SUM(H41,J41,L41,N41)</f>
        <v>0</v>
      </c>
      <c r="Q41" s="127"/>
      <c r="R41" s="125">
        <v>0</v>
      </c>
    </row>
    <row r="42" spans="1:18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4">
        <v>3.5999999999999996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6"/>
      <c r="P42" s="125">
        <f>SUM(H42,J42,L42,N42)</f>
        <v>0</v>
      </c>
      <c r="Q42" s="127"/>
      <c r="R42" s="125">
        <v>0</v>
      </c>
    </row>
    <row r="43" spans="1:18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4">
        <v>3.8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6"/>
      <c r="P43" s="125">
        <f>SUM(H43,J43,L43,N43)</f>
        <v>0</v>
      </c>
      <c r="Q43" s="127"/>
      <c r="R43" s="125">
        <v>0</v>
      </c>
    </row>
    <row r="44" spans="1:18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4">
        <v>3.3000000000000003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6"/>
      <c r="P44" s="125">
        <f>SUM(H44,J44,L44,N44)</f>
        <v>0</v>
      </c>
      <c r="Q44" s="127"/>
      <c r="R44" s="125">
        <v>0</v>
      </c>
    </row>
    <row r="45" spans="1:18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4">
        <v>3.5999999999999996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6"/>
      <c r="P45" s="125">
        <f>SUM(H45,J45,L45,N45)</f>
        <v>0</v>
      </c>
      <c r="Q45" s="127"/>
      <c r="R45" s="125">
        <v>0</v>
      </c>
    </row>
    <row r="46" spans="1:18" x14ac:dyDescent="0.25">
      <c r="A46" s="111">
        <f t="shared" si="0"/>
        <v>34</v>
      </c>
      <c r="B46" s="116"/>
      <c r="C46" s="111"/>
      <c r="D46" s="134" t="s">
        <v>728</v>
      </c>
      <c r="E46" s="134"/>
      <c r="F46" s="124"/>
      <c r="H46" s="129">
        <f>SUM(H41:H45)</f>
        <v>0</v>
      </c>
      <c r="I46" s="131"/>
      <c r="J46" s="129">
        <f>SUM(J41:J45)</f>
        <v>0</v>
      </c>
      <c r="K46" s="131"/>
      <c r="L46" s="129">
        <f>SUM(L41:L45)</f>
        <v>0</v>
      </c>
      <c r="M46" s="131"/>
      <c r="N46" s="129">
        <f>SUM(N41:N45)</f>
        <v>0</v>
      </c>
      <c r="O46" s="131"/>
      <c r="P46" s="129">
        <f>SUM(P41:P45)</f>
        <v>0</v>
      </c>
      <c r="Q46" s="131"/>
      <c r="R46" s="129">
        <f>SUM(R41:R45)</f>
        <v>0</v>
      </c>
    </row>
    <row r="47" spans="1:18" x14ac:dyDescent="0.25">
      <c r="A47" s="111">
        <f t="shared" si="0"/>
        <v>35</v>
      </c>
      <c r="B47" s="116"/>
      <c r="F47" s="128"/>
      <c r="O47" s="102"/>
    </row>
    <row r="48" spans="1:18" x14ac:dyDescent="0.25">
      <c r="A48" s="111">
        <f t="shared" si="0"/>
        <v>36</v>
      </c>
      <c r="B48" s="116"/>
      <c r="C48" s="124"/>
      <c r="D48" s="134" t="s">
        <v>43</v>
      </c>
      <c r="E48" s="134"/>
      <c r="F48" s="124"/>
      <c r="G48" s="134"/>
      <c r="H48" s="131"/>
      <c r="I48" s="131"/>
      <c r="J48" s="131"/>
      <c r="K48" s="131"/>
      <c r="L48" s="131"/>
      <c r="M48" s="131"/>
      <c r="N48" s="131"/>
      <c r="O48" s="130"/>
      <c r="P48" s="131"/>
      <c r="Q48" s="130"/>
      <c r="R48" s="131"/>
    </row>
    <row r="49" spans="1:18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4">
        <v>1.9</v>
      </c>
      <c r="G49" s="102"/>
      <c r="H49" s="125">
        <v>55902.236310000008</v>
      </c>
      <c r="I49" s="126"/>
      <c r="J49" s="125">
        <v>0</v>
      </c>
      <c r="K49" s="127"/>
      <c r="L49" s="125">
        <v>0</v>
      </c>
      <c r="M49" s="127"/>
      <c r="N49" s="125">
        <v>0</v>
      </c>
      <c r="O49" s="126"/>
      <c r="P49" s="125">
        <f>SUM(H49,J49,L49,N49)</f>
        <v>55902.236310000008</v>
      </c>
      <c r="Q49" s="127"/>
      <c r="R49" s="125">
        <v>55902.23631</v>
      </c>
    </row>
    <row r="50" spans="1:18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4">
        <v>3.3000000000000003</v>
      </c>
      <c r="G50" s="102"/>
      <c r="H50" s="125">
        <v>309059.93295999971</v>
      </c>
      <c r="I50" s="126"/>
      <c r="J50" s="125">
        <v>8616.721160000001</v>
      </c>
      <c r="K50" s="127"/>
      <c r="L50" s="125">
        <v>-1723.34421</v>
      </c>
      <c r="M50" s="127"/>
      <c r="N50" s="125">
        <v>0</v>
      </c>
      <c r="O50" s="126"/>
      <c r="P50" s="125">
        <f>SUM(H50,J50,L50,N50)</f>
        <v>315953.30990999972</v>
      </c>
      <c r="Q50" s="127"/>
      <c r="R50" s="125">
        <v>314559.01801</v>
      </c>
    </row>
    <row r="51" spans="1:18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4">
        <v>3.2</v>
      </c>
      <c r="G51" s="102"/>
      <c r="H51" s="125">
        <v>113387.62348000005</v>
      </c>
      <c r="I51" s="126"/>
      <c r="J51" s="125">
        <v>8616.721160000001</v>
      </c>
      <c r="K51" s="127"/>
      <c r="L51" s="125">
        <v>-1723.34421</v>
      </c>
      <c r="M51" s="127"/>
      <c r="N51" s="125">
        <v>0</v>
      </c>
      <c r="O51" s="126"/>
      <c r="P51" s="125">
        <f>SUM(H51,J51,L51,N51)</f>
        <v>120281.00043000006</v>
      </c>
      <c r="Q51" s="127"/>
      <c r="R51" s="125">
        <v>118886.70853</v>
      </c>
    </row>
    <row r="52" spans="1:18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4">
        <v>2.9000000000000004</v>
      </c>
      <c r="G52" s="102"/>
      <c r="H52" s="125">
        <v>52859.494079999997</v>
      </c>
      <c r="I52" s="126"/>
      <c r="J52" s="125">
        <v>0</v>
      </c>
      <c r="K52" s="127"/>
      <c r="L52" s="125">
        <v>0</v>
      </c>
      <c r="M52" s="127"/>
      <c r="N52" s="125">
        <v>0</v>
      </c>
      <c r="O52" s="126"/>
      <c r="P52" s="125">
        <f>SUM(H52,J52,L52,N52)</f>
        <v>52859.494079999997</v>
      </c>
      <c r="Q52" s="127"/>
      <c r="R52" s="125">
        <v>52859.494079999997</v>
      </c>
    </row>
    <row r="53" spans="1:18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4">
        <v>1.7999999999999998</v>
      </c>
      <c r="G53" s="102"/>
      <c r="H53" s="125">
        <v>5865.8117899999997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6"/>
      <c r="P53" s="125">
        <f>SUM(H53,J53,L53,N53)</f>
        <v>5865.8117899999997</v>
      </c>
      <c r="Q53" s="127"/>
      <c r="R53" s="125">
        <v>5865.8117899999997</v>
      </c>
    </row>
    <row r="54" spans="1:18" x14ac:dyDescent="0.25">
      <c r="A54" s="111">
        <f t="shared" si="0"/>
        <v>42</v>
      </c>
      <c r="B54" s="135"/>
      <c r="D54" s="134" t="s">
        <v>729</v>
      </c>
      <c r="E54" s="134"/>
      <c r="F54" s="136"/>
      <c r="H54" s="129">
        <f>SUM(H49:H53)</f>
        <v>537075.09861999971</v>
      </c>
      <c r="I54" s="131"/>
      <c r="J54" s="129">
        <f>SUM(J49:J53)</f>
        <v>17233.442320000002</v>
      </c>
      <c r="K54" s="131"/>
      <c r="L54" s="129">
        <f>SUM(L49:L53)</f>
        <v>-3446.68842</v>
      </c>
      <c r="M54" s="131"/>
      <c r="N54" s="129">
        <f>SUM(N49:N53)</f>
        <v>0</v>
      </c>
      <c r="O54" s="131"/>
      <c r="P54" s="129">
        <f>SUM(P49:P53)</f>
        <v>550861.85251999972</v>
      </c>
      <c r="Q54" s="131"/>
      <c r="R54" s="129">
        <f>SUM(R49:R53)</f>
        <v>548073.26871999993</v>
      </c>
    </row>
    <row r="55" spans="1:18" x14ac:dyDescent="0.25">
      <c r="A55" s="111">
        <f t="shared" si="0"/>
        <v>43</v>
      </c>
      <c r="B55" s="135"/>
      <c r="O55" s="102"/>
    </row>
    <row r="56" spans="1:18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8"/>
      <c r="P56" s="97"/>
      <c r="Q56" s="97"/>
      <c r="R56" s="97"/>
    </row>
    <row r="57" spans="1:18" x14ac:dyDescent="0.25">
      <c r="A57" s="106" t="s">
        <v>731</v>
      </c>
      <c r="O57" s="102"/>
      <c r="P57" s="101" t="s">
        <v>732</v>
      </c>
    </row>
    <row r="58" spans="1:18" ht="13.8" thickBot="1" x14ac:dyDescent="0.3">
      <c r="A58" s="97" t="str">
        <f>$A$1</f>
        <v>SCHEDULE B-07</v>
      </c>
      <c r="B58" s="97"/>
      <c r="C58" s="97"/>
      <c r="D58" s="97"/>
      <c r="E58" s="97"/>
      <c r="F58" s="97"/>
      <c r="G58" s="97" t="str">
        <f>$G$1</f>
        <v>PLANT BALANCES BY ACCOUNT AND SUB-ACCOUNT</v>
      </c>
      <c r="H58" s="97"/>
      <c r="I58" s="97"/>
      <c r="J58" s="97"/>
      <c r="K58" s="97"/>
      <c r="L58" s="97"/>
      <c r="M58" s="97"/>
      <c r="N58" s="97"/>
      <c r="O58" s="98"/>
      <c r="P58" s="97"/>
      <c r="Q58" s="97"/>
      <c r="R58" s="98" t="str">
        <f>"Page "&amp;TRIM(MID(R1,5,3))+1&amp;" of 30"</f>
        <v>Page 12 of 30</v>
      </c>
    </row>
    <row r="59" spans="1:18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rate and plant balances for each account or sub-account to which</v>
      </c>
      <c r="J59" s="104"/>
      <c r="K59" s="104"/>
      <c r="M59" s="104"/>
      <c r="N59" s="104"/>
      <c r="O59" s="105"/>
      <c r="P59" s="101" t="str">
        <f>$P$2</f>
        <v>Type of data shown:</v>
      </c>
      <c r="R59" s="106"/>
    </row>
    <row r="60" spans="1:18" x14ac:dyDescent="0.25">
      <c r="B60" s="138"/>
      <c r="F60" s="101" t="str">
        <f>IF($F$3="","",$F$3)</f>
        <v>a separate depreciation rate is prescribed. (Include Amortization/Recovery schedule amounts).</v>
      </c>
      <c r="J60" s="102"/>
      <c r="K60" s="106"/>
      <c r="N60" s="102"/>
      <c r="O60" s="102" t="str">
        <f>IF($O$3=0,"",$O$3)</f>
        <v/>
      </c>
      <c r="P60" s="106" t="str">
        <f>$P$3</f>
        <v>Projected Test Year Ended 12/31/2025</v>
      </c>
      <c r="R60" s="102"/>
    </row>
    <row r="61" spans="1:18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O61" s="102" t="str">
        <f>IF($O$4=0,"",$O$4)</f>
        <v>XX</v>
      </c>
      <c r="P61" s="106" t="str">
        <f>$P$4</f>
        <v>Projected Prior Year Ended 12/31/2024</v>
      </c>
      <c r="R61" s="102"/>
    </row>
    <row r="62" spans="1:18" x14ac:dyDescent="0.25">
      <c r="B62" s="138"/>
      <c r="F62" s="101" t="str">
        <f>IF(+$F$5="","",$F$5)</f>
        <v/>
      </c>
      <c r="J62" s="102"/>
      <c r="K62" s="106"/>
      <c r="L62" s="102"/>
      <c r="O62" s="102" t="str">
        <f>IF($O$5=0,"",$O$5)</f>
        <v/>
      </c>
      <c r="P62" s="106" t="str">
        <f>$P$5</f>
        <v>Historical Prior Year Ended 12/31/2023</v>
      </c>
      <c r="R62" s="102"/>
    </row>
    <row r="63" spans="1:18" x14ac:dyDescent="0.25">
      <c r="B63" s="138"/>
      <c r="J63" s="102"/>
      <c r="K63" s="106"/>
      <c r="L63" s="102"/>
      <c r="O63" s="102"/>
      <c r="P63" s="106" t="str">
        <f>$P$6</f>
        <v>Witness: C. Aldazabal / J. Chronister / C. Heck /</v>
      </c>
      <c r="R63" s="102"/>
    </row>
    <row r="64" spans="1:18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 in 000's)</v>
      </c>
      <c r="I64" s="97"/>
      <c r="J64" s="97"/>
      <c r="K64" s="97"/>
      <c r="L64" s="97"/>
      <c r="M64" s="97"/>
      <c r="N64" s="97"/>
      <c r="O64" s="98"/>
      <c r="P64" s="97" t="str">
        <f>$P$7</f>
        <v xml:space="preserve">               R. Latta / K. Sparkman / K. Stryker / C. Whitworth</v>
      </c>
      <c r="Q64" s="97"/>
      <c r="R64" s="97"/>
    </row>
    <row r="65" spans="1:18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10"/>
      <c r="P65" s="109"/>
      <c r="Q65" s="109"/>
      <c r="R65" s="109"/>
    </row>
    <row r="66" spans="1:18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10"/>
      <c r="P66" s="109" t="s">
        <v>698</v>
      </c>
      <c r="Q66" s="109"/>
      <c r="R66" s="109" t="s">
        <v>699</v>
      </c>
    </row>
    <row r="67" spans="1:18" x14ac:dyDescent="0.25">
      <c r="C67" s="111" t="s">
        <v>700</v>
      </c>
      <c r="D67" s="111" t="s">
        <v>700</v>
      </c>
      <c r="F67" s="111" t="s">
        <v>701</v>
      </c>
      <c r="G67" s="111"/>
      <c r="H67" s="109" t="s">
        <v>702</v>
      </c>
      <c r="I67" s="111"/>
      <c r="J67" s="109" t="s">
        <v>353</v>
      </c>
      <c r="K67" s="111"/>
      <c r="L67" s="111" t="s">
        <v>353</v>
      </c>
      <c r="M67" s="111"/>
      <c r="O67" s="102"/>
      <c r="P67" s="111" t="s">
        <v>702</v>
      </c>
      <c r="R67" s="111"/>
    </row>
    <row r="68" spans="1:18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705</v>
      </c>
      <c r="G68" s="111"/>
      <c r="H68" s="111" t="s">
        <v>706</v>
      </c>
      <c r="I68" s="111"/>
      <c r="J68" s="111" t="s">
        <v>702</v>
      </c>
      <c r="K68" s="109"/>
      <c r="L68" s="111" t="s">
        <v>702</v>
      </c>
      <c r="M68" s="106"/>
      <c r="N68" s="111" t="s">
        <v>362</v>
      </c>
      <c r="O68" s="110"/>
      <c r="P68" s="109" t="s">
        <v>706</v>
      </c>
      <c r="Q68" s="109"/>
      <c r="R68" s="111" t="s">
        <v>707</v>
      </c>
    </row>
    <row r="69" spans="1:18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711</v>
      </c>
      <c r="G69" s="112"/>
      <c r="H69" s="112" t="s">
        <v>712</v>
      </c>
      <c r="I69" s="113"/>
      <c r="J69" s="112" t="s">
        <v>713</v>
      </c>
      <c r="K69" s="113"/>
      <c r="L69" s="113" t="s">
        <v>714</v>
      </c>
      <c r="M69" s="114"/>
      <c r="N69" s="114" t="s">
        <v>715</v>
      </c>
      <c r="O69" s="115"/>
      <c r="P69" s="114" t="s">
        <v>716</v>
      </c>
      <c r="Q69" s="114"/>
      <c r="R69" s="114" t="s">
        <v>717</v>
      </c>
    </row>
    <row r="70" spans="1:18" x14ac:dyDescent="0.25">
      <c r="A70" s="111">
        <v>1</v>
      </c>
      <c r="B70" s="111"/>
      <c r="O70" s="102"/>
    </row>
    <row r="71" spans="1:18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O71" s="102"/>
    </row>
    <row r="72" spans="1:18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4">
        <v>2.1</v>
      </c>
      <c r="G72" s="102"/>
      <c r="H72" s="125">
        <v>31998.663150000008</v>
      </c>
      <c r="I72" s="126"/>
      <c r="J72" s="125">
        <v>0</v>
      </c>
      <c r="K72" s="127"/>
      <c r="L72" s="125">
        <v>0</v>
      </c>
      <c r="M72" s="127"/>
      <c r="N72" s="125">
        <v>0</v>
      </c>
      <c r="O72" s="126"/>
      <c r="P72" s="125">
        <f>SUM(H72,J72,L72,N72)</f>
        <v>31998.663150000008</v>
      </c>
      <c r="Q72" s="127"/>
      <c r="R72" s="125">
        <v>31998.66315</v>
      </c>
    </row>
    <row r="73" spans="1:18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4">
        <v>3.1</v>
      </c>
      <c r="G73" s="102"/>
      <c r="H73" s="125">
        <v>196281.6642599999</v>
      </c>
      <c r="I73" s="126"/>
      <c r="J73" s="125">
        <v>1078.81097</v>
      </c>
      <c r="K73" s="127"/>
      <c r="L73" s="125">
        <v>-215.76219</v>
      </c>
      <c r="M73" s="127"/>
      <c r="N73" s="125">
        <v>0</v>
      </c>
      <c r="O73" s="126"/>
      <c r="P73" s="125">
        <f>SUM(H73,J73,L73,N73)</f>
        <v>197144.71303999989</v>
      </c>
      <c r="Q73" s="127"/>
      <c r="R73" s="125">
        <v>196756.52374</v>
      </c>
    </row>
    <row r="74" spans="1:18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4">
        <v>2.4</v>
      </c>
      <c r="G74" s="102"/>
      <c r="H74" s="125">
        <v>25986.695150000003</v>
      </c>
      <c r="I74" s="126"/>
      <c r="J74" s="125">
        <v>1078.81097</v>
      </c>
      <c r="K74" s="127"/>
      <c r="L74" s="125">
        <v>-215.76219</v>
      </c>
      <c r="M74" s="127"/>
      <c r="N74" s="125">
        <v>0</v>
      </c>
      <c r="O74" s="126"/>
      <c r="P74" s="125">
        <f>SUM(H74,J74,L74,N74)</f>
        <v>26849.743930000001</v>
      </c>
      <c r="Q74" s="127"/>
      <c r="R74" s="125">
        <v>26461.554629999999</v>
      </c>
    </row>
    <row r="75" spans="1:18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4">
        <v>0.6</v>
      </c>
      <c r="G75" s="102"/>
      <c r="H75" s="125">
        <v>1694.8479500000001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6"/>
      <c r="P75" s="125">
        <f>SUM(H75,J75,L75,N75)</f>
        <v>1694.8479500000001</v>
      </c>
      <c r="Q75" s="127"/>
      <c r="R75" s="125">
        <v>1694.8479499999999</v>
      </c>
    </row>
    <row r="76" spans="1:18" x14ac:dyDescent="0.25">
      <c r="A76" s="111">
        <f t="shared" si="1"/>
        <v>7</v>
      </c>
      <c r="B76" s="111"/>
      <c r="C76" s="111"/>
      <c r="D76" s="140" t="s">
        <v>734</v>
      </c>
      <c r="E76" s="134"/>
      <c r="F76" s="124"/>
      <c r="H76" s="129">
        <f>SUM(H72:H75)</f>
        <v>255961.87050999992</v>
      </c>
      <c r="I76" s="131"/>
      <c r="J76" s="129">
        <f>SUM(J72:J75)</f>
        <v>2157.62194</v>
      </c>
      <c r="K76" s="131"/>
      <c r="L76" s="129">
        <f>SUM(L72:L75)</f>
        <v>-431.52438000000001</v>
      </c>
      <c r="M76" s="131"/>
      <c r="N76" s="129">
        <f>SUM(N72:N75)</f>
        <v>0</v>
      </c>
      <c r="O76" s="131"/>
      <c r="P76" s="129">
        <f>SUM(P72:P75)</f>
        <v>257687.96806999989</v>
      </c>
      <c r="Q76" s="131"/>
      <c r="R76" s="129">
        <f>SUM(R72:R75)</f>
        <v>256911.58947000001</v>
      </c>
    </row>
    <row r="77" spans="1:18" x14ac:dyDescent="0.25">
      <c r="A77" s="111">
        <f t="shared" si="1"/>
        <v>8</v>
      </c>
      <c r="B77" s="111"/>
      <c r="F77" s="128"/>
      <c r="O77" s="102"/>
    </row>
    <row r="78" spans="1:18" x14ac:dyDescent="0.25">
      <c r="A78" s="111">
        <f t="shared" si="1"/>
        <v>9</v>
      </c>
      <c r="B78" s="116"/>
      <c r="C78" s="111"/>
      <c r="D78" s="134" t="s">
        <v>667</v>
      </c>
      <c r="E78" s="134"/>
      <c r="F78" s="124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</row>
    <row r="79" spans="1:18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4">
        <v>2.9000000000000004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6"/>
      <c r="P79" s="125">
        <f>SUM(H79,J79,L79,N79)</f>
        <v>0</v>
      </c>
      <c r="Q79" s="127"/>
      <c r="R79" s="125">
        <v>0</v>
      </c>
    </row>
    <row r="80" spans="1:18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4">
        <v>4.3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6"/>
      <c r="P80" s="125">
        <f>SUM(H80,J80,L80,N80)</f>
        <v>0</v>
      </c>
      <c r="Q80" s="127"/>
      <c r="R80" s="125">
        <v>0</v>
      </c>
    </row>
    <row r="81" spans="1:18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4">
        <v>3.5000000000000004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6"/>
      <c r="P81" s="125">
        <f>SUM(H81,J81,L81,N81)</f>
        <v>0</v>
      </c>
      <c r="Q81" s="127"/>
      <c r="R81" s="125">
        <v>0</v>
      </c>
    </row>
    <row r="82" spans="1:18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4">
        <v>2.7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6"/>
      <c r="P82" s="125">
        <f>SUM(H82,J82,L82,N82)</f>
        <v>0</v>
      </c>
      <c r="Q82" s="127"/>
      <c r="R82" s="125">
        <v>0</v>
      </c>
    </row>
    <row r="83" spans="1:18" x14ac:dyDescent="0.25">
      <c r="A83" s="111">
        <f t="shared" si="1"/>
        <v>14</v>
      </c>
      <c r="B83" s="116"/>
      <c r="C83" s="111"/>
      <c r="D83" s="134" t="s">
        <v>735</v>
      </c>
      <c r="E83" s="134"/>
      <c r="F83" s="124"/>
      <c r="H83" s="129">
        <f>SUM(H79:H82)</f>
        <v>0</v>
      </c>
      <c r="I83" s="131"/>
      <c r="J83" s="129">
        <f>SUM(J79:J82)</f>
        <v>0</v>
      </c>
      <c r="K83" s="131"/>
      <c r="L83" s="129">
        <f>SUM(L79:L82)</f>
        <v>0</v>
      </c>
      <c r="M83" s="131"/>
      <c r="N83" s="129">
        <f>SUM(N79:N82)</f>
        <v>0</v>
      </c>
      <c r="O83" s="131"/>
      <c r="P83" s="129">
        <f>SUM(P79:P82)</f>
        <v>0</v>
      </c>
      <c r="Q83" s="131"/>
      <c r="R83" s="129">
        <f>SUM(R79:R82)</f>
        <v>0</v>
      </c>
    </row>
    <row r="84" spans="1:18" x14ac:dyDescent="0.25">
      <c r="A84" s="111">
        <f t="shared" si="1"/>
        <v>15</v>
      </c>
      <c r="B84" s="116"/>
      <c r="F84" s="128"/>
      <c r="O84" s="102"/>
    </row>
    <row r="85" spans="1:18" x14ac:dyDescent="0.25">
      <c r="A85" s="111">
        <f t="shared" si="1"/>
        <v>16</v>
      </c>
      <c r="B85" s="116"/>
      <c r="C85" s="110"/>
      <c r="D85" s="140" t="s">
        <v>668</v>
      </c>
      <c r="F85" s="124"/>
      <c r="H85" s="141"/>
      <c r="I85" s="131"/>
      <c r="J85" s="141"/>
      <c r="K85" s="131"/>
      <c r="L85" s="141"/>
      <c r="M85" s="131"/>
      <c r="N85" s="141"/>
      <c r="O85" s="131"/>
      <c r="P85" s="141"/>
      <c r="Q85" s="131"/>
      <c r="R85" s="141"/>
    </row>
    <row r="86" spans="1:18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4">
        <v>4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6"/>
      <c r="P86" s="125">
        <f>SUM(H86,J86,L86,N86)</f>
        <v>0</v>
      </c>
      <c r="Q86" s="127"/>
      <c r="R86" s="125">
        <v>0</v>
      </c>
    </row>
    <row r="87" spans="1:18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4">
        <v>4.3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6"/>
      <c r="P87" s="125">
        <f>SUM(H87,J87,L87,N87)</f>
        <v>0</v>
      </c>
      <c r="Q87" s="127"/>
      <c r="R87" s="125">
        <v>0</v>
      </c>
    </row>
    <row r="88" spans="1:18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4">
        <v>4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6"/>
      <c r="P88" s="125">
        <f>SUM(H88,J88,L88,N88)</f>
        <v>0</v>
      </c>
      <c r="Q88" s="127"/>
      <c r="R88" s="125">
        <v>0</v>
      </c>
    </row>
    <row r="89" spans="1:18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4">
        <v>4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6"/>
      <c r="P89" s="125">
        <f>SUM(H89,J89,L89,N89)</f>
        <v>0</v>
      </c>
      <c r="Q89" s="127"/>
      <c r="R89" s="125">
        <v>0</v>
      </c>
    </row>
    <row r="90" spans="1:18" x14ac:dyDescent="0.25">
      <c r="A90" s="111">
        <f t="shared" si="1"/>
        <v>21</v>
      </c>
      <c r="B90" s="116"/>
      <c r="C90" s="111"/>
      <c r="D90" s="103" t="s">
        <v>737</v>
      </c>
      <c r="F90" s="128"/>
      <c r="H90" s="129">
        <f>SUM(H86:H89)</f>
        <v>0</v>
      </c>
      <c r="I90" s="131"/>
      <c r="J90" s="129">
        <f>SUM(J86:J89)</f>
        <v>0</v>
      </c>
      <c r="K90" s="131"/>
      <c r="L90" s="129">
        <f>SUM(L86:L89)</f>
        <v>0</v>
      </c>
      <c r="M90" s="131"/>
      <c r="N90" s="129">
        <f>SUM(N86:N89)</f>
        <v>0</v>
      </c>
      <c r="O90" s="131"/>
      <c r="P90" s="129">
        <f>SUM(P86:P89)</f>
        <v>0</v>
      </c>
      <c r="Q90" s="131"/>
      <c r="R90" s="129">
        <f>SUM(R86:R89)</f>
        <v>0</v>
      </c>
    </row>
    <row r="91" spans="1:18" x14ac:dyDescent="0.25">
      <c r="A91" s="111">
        <f t="shared" si="1"/>
        <v>22</v>
      </c>
      <c r="B91" s="116"/>
      <c r="F91" s="128"/>
      <c r="O91" s="102"/>
    </row>
    <row r="92" spans="1:18" x14ac:dyDescent="0.25">
      <c r="A92" s="111">
        <f t="shared" si="1"/>
        <v>23</v>
      </c>
      <c r="B92" s="116"/>
      <c r="C92" s="110"/>
      <c r="D92" s="140" t="s">
        <v>669</v>
      </c>
      <c r="E92" s="134"/>
      <c r="F92" s="124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1"/>
    </row>
    <row r="93" spans="1:18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4">
        <v>3.5000000000000004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6"/>
      <c r="P93" s="125">
        <f>SUM(H93,J93,L93,N93)</f>
        <v>0</v>
      </c>
      <c r="Q93" s="127"/>
      <c r="R93" s="125">
        <v>0</v>
      </c>
    </row>
    <row r="94" spans="1:18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4">
        <v>4.2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6"/>
      <c r="P94" s="125">
        <f>SUM(H94,J94,L94,N94)</f>
        <v>0</v>
      </c>
      <c r="Q94" s="127"/>
      <c r="R94" s="125">
        <v>0</v>
      </c>
    </row>
    <row r="95" spans="1:18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4">
        <v>3.6999999999999997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6"/>
      <c r="P95" s="125">
        <f>SUM(H95,J95,L95,N95)</f>
        <v>0</v>
      </c>
      <c r="Q95" s="127"/>
      <c r="R95" s="125">
        <v>0</v>
      </c>
    </row>
    <row r="96" spans="1:18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4">
        <v>3.4000000000000004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6"/>
      <c r="P96" s="125">
        <f>SUM(H96,J96,L96,N96)</f>
        <v>0</v>
      </c>
      <c r="Q96" s="127"/>
      <c r="R96" s="125">
        <v>0</v>
      </c>
    </row>
    <row r="97" spans="1:18" x14ac:dyDescent="0.25">
      <c r="A97" s="111">
        <f t="shared" si="1"/>
        <v>28</v>
      </c>
      <c r="B97" s="116"/>
      <c r="D97" s="140" t="s">
        <v>738</v>
      </c>
      <c r="E97" s="134"/>
      <c r="F97" s="124"/>
      <c r="H97" s="129">
        <f>SUM(H93:H96)</f>
        <v>0</v>
      </c>
      <c r="I97" s="131"/>
      <c r="J97" s="129">
        <f>SUM(J93:J96)</f>
        <v>0</v>
      </c>
      <c r="K97" s="131"/>
      <c r="L97" s="129">
        <f>SUM(L93:L96)</f>
        <v>0</v>
      </c>
      <c r="M97" s="131"/>
      <c r="N97" s="129">
        <f>SUM(N93:N96)</f>
        <v>0</v>
      </c>
      <c r="O97" s="131"/>
      <c r="P97" s="129">
        <f>SUM(P93:P96)</f>
        <v>0</v>
      </c>
      <c r="Q97" s="131"/>
      <c r="R97" s="129">
        <f>SUM(R93:R96)</f>
        <v>0</v>
      </c>
    </row>
    <row r="98" spans="1:18" x14ac:dyDescent="0.25">
      <c r="A98" s="111">
        <f t="shared" si="1"/>
        <v>29</v>
      </c>
      <c r="B98" s="116"/>
      <c r="F98" s="128"/>
      <c r="O98" s="102"/>
    </row>
    <row r="99" spans="1:18" x14ac:dyDescent="0.25">
      <c r="A99" s="111">
        <f t="shared" si="1"/>
        <v>30</v>
      </c>
      <c r="B99" s="116"/>
      <c r="C99" s="110"/>
      <c r="D99" s="140" t="s">
        <v>670</v>
      </c>
      <c r="E99" s="134"/>
      <c r="F99" s="128"/>
      <c r="G99" s="134"/>
      <c r="O99" s="102"/>
    </row>
    <row r="100" spans="1:18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4">
        <v>3.1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6"/>
      <c r="P100" s="125">
        <f>SUM(H100,J100,L100,N100)</f>
        <v>0</v>
      </c>
      <c r="Q100" s="127"/>
      <c r="R100" s="125">
        <v>0</v>
      </c>
    </row>
    <row r="101" spans="1:18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4">
        <v>3.5000000000000004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6"/>
      <c r="P101" s="125">
        <f>SUM(H101,J101,L101,N101)</f>
        <v>0</v>
      </c>
      <c r="Q101" s="127"/>
      <c r="R101" s="125">
        <v>0</v>
      </c>
    </row>
    <row r="102" spans="1:18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4">
        <v>3.2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6"/>
      <c r="P102" s="125">
        <f>SUM(H102,J102,L102,N102)</f>
        <v>0</v>
      </c>
      <c r="Q102" s="127"/>
      <c r="R102" s="125">
        <v>0</v>
      </c>
    </row>
    <row r="103" spans="1:18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4">
        <v>2.9000000000000004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6"/>
      <c r="P103" s="125">
        <f>SUM(H103,J103,L103,N103)</f>
        <v>0</v>
      </c>
      <c r="Q103" s="127"/>
      <c r="R103" s="125">
        <v>0</v>
      </c>
    </row>
    <row r="104" spans="1:18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4"/>
      <c r="H104" s="129">
        <f>SUM(H100:H103)</f>
        <v>0</v>
      </c>
      <c r="I104" s="131"/>
      <c r="J104" s="129">
        <f>SUM(J100:J103)</f>
        <v>0</v>
      </c>
      <c r="K104" s="131"/>
      <c r="L104" s="129">
        <f>SUM(L100:L103)</f>
        <v>0</v>
      </c>
      <c r="M104" s="131"/>
      <c r="N104" s="129">
        <f>SUM(N100:N103)</f>
        <v>0</v>
      </c>
      <c r="O104" s="131"/>
      <c r="P104" s="129">
        <f>SUM(P100:P103)</f>
        <v>0</v>
      </c>
      <c r="Q104" s="131"/>
      <c r="R104" s="129">
        <f>SUM(R100:R103)</f>
        <v>0</v>
      </c>
    </row>
    <row r="105" spans="1:18" x14ac:dyDescent="0.25">
      <c r="A105" s="111">
        <f t="shared" si="1"/>
        <v>36</v>
      </c>
      <c r="B105" s="116"/>
      <c r="F105" s="128"/>
      <c r="O105" s="102"/>
    </row>
    <row r="106" spans="1:18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24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</row>
    <row r="107" spans="1:18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4">
        <v>2.8000000000000003</v>
      </c>
      <c r="G107" s="102"/>
      <c r="H107" s="125">
        <v>16995.428250000001</v>
      </c>
      <c r="I107" s="126"/>
      <c r="J107" s="125">
        <v>0</v>
      </c>
      <c r="K107" s="127"/>
      <c r="L107" s="125">
        <v>0</v>
      </c>
      <c r="M107" s="127"/>
      <c r="N107" s="125">
        <v>0</v>
      </c>
      <c r="O107" s="126"/>
      <c r="P107" s="125">
        <f>SUM(H107,J107,L107,N107)</f>
        <v>16995.428250000001</v>
      </c>
      <c r="Q107" s="127"/>
      <c r="R107" s="125">
        <v>16995.428250000001</v>
      </c>
    </row>
    <row r="108" spans="1:18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4">
        <v>3.5999999999999996</v>
      </c>
      <c r="G108" s="102"/>
      <c r="H108" s="125">
        <v>40246.094979999994</v>
      </c>
      <c r="I108" s="126"/>
      <c r="J108" s="125">
        <v>26.884509999999999</v>
      </c>
      <c r="K108" s="127"/>
      <c r="L108" s="125">
        <v>-5.3769</v>
      </c>
      <c r="M108" s="127"/>
      <c r="N108" s="125">
        <v>0</v>
      </c>
      <c r="O108" s="126"/>
      <c r="P108" s="125">
        <f>SUM(H108,J108,L108,N108)</f>
        <v>40267.602589999995</v>
      </c>
      <c r="Q108" s="127"/>
      <c r="R108" s="125">
        <v>40259.330430000002</v>
      </c>
    </row>
    <row r="109" spans="1:18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4">
        <v>2.8000000000000003</v>
      </c>
      <c r="G109" s="102"/>
      <c r="H109" s="125">
        <v>15474.057879999998</v>
      </c>
      <c r="I109" s="126"/>
      <c r="J109" s="125">
        <v>26.884509999999999</v>
      </c>
      <c r="K109" s="127"/>
      <c r="L109" s="125">
        <v>-5.3769</v>
      </c>
      <c r="M109" s="127"/>
      <c r="N109" s="125">
        <v>0</v>
      </c>
      <c r="O109" s="126"/>
      <c r="P109" s="125">
        <f>SUM(H109,J109,L109,N109)</f>
        <v>15495.565489999999</v>
      </c>
      <c r="Q109" s="127"/>
      <c r="R109" s="125">
        <v>15487.29333</v>
      </c>
    </row>
    <row r="110" spans="1:18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4">
        <v>2.4</v>
      </c>
      <c r="G110" s="102"/>
      <c r="H110" s="125">
        <v>687.93435999999997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6"/>
      <c r="P110" s="125">
        <f>SUM(H110,J110,L110,N110)</f>
        <v>687.93435999999997</v>
      </c>
      <c r="Q110" s="127"/>
      <c r="R110" s="125">
        <v>687.93435999999997</v>
      </c>
    </row>
    <row r="111" spans="1:18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36"/>
      <c r="H111" s="129">
        <f>SUM(H107:H110)</f>
        <v>73403.515469999984</v>
      </c>
      <c r="I111" s="131"/>
      <c r="J111" s="129">
        <f>SUM(J107:J110)</f>
        <v>53.769019999999998</v>
      </c>
      <c r="K111" s="131"/>
      <c r="L111" s="129">
        <f>SUM(L107:L110)</f>
        <v>-10.7538</v>
      </c>
      <c r="M111" s="131"/>
      <c r="N111" s="129">
        <f>SUM(N107:N110)</f>
        <v>0</v>
      </c>
      <c r="O111" s="131"/>
      <c r="P111" s="129">
        <f>SUM(P107:P110)</f>
        <v>73446.530689999985</v>
      </c>
      <c r="Q111" s="131"/>
      <c r="R111" s="129">
        <f>SUM(R107:R110)</f>
        <v>73429.986369999999</v>
      </c>
    </row>
    <row r="112" spans="1:18" x14ac:dyDescent="0.25">
      <c r="A112" s="111">
        <f t="shared" si="1"/>
        <v>43</v>
      </c>
      <c r="B112" s="116"/>
      <c r="C112" s="111"/>
      <c r="F112" s="102"/>
      <c r="G112" s="102"/>
      <c r="H112" s="121"/>
      <c r="I112" s="131"/>
      <c r="J112" s="121"/>
      <c r="K112" s="131"/>
      <c r="L112" s="121"/>
      <c r="M112" s="131"/>
      <c r="N112" s="121"/>
      <c r="O112" s="131"/>
      <c r="P112" s="121"/>
      <c r="Q112" s="131"/>
      <c r="R112" s="121"/>
    </row>
    <row r="113" spans="1:18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8"/>
      <c r="P113" s="97"/>
      <c r="Q113" s="97"/>
      <c r="R113" s="97"/>
    </row>
    <row r="114" spans="1:18" x14ac:dyDescent="0.25">
      <c r="A114" s="101" t="str">
        <f>$A$57</f>
        <v>Supporting Schedules:  B-08, B-11</v>
      </c>
      <c r="O114" s="102"/>
      <c r="P114" s="101" t="str">
        <f>$P$57</f>
        <v>Recap Schedules:  B-03, B-06</v>
      </c>
    </row>
    <row r="115" spans="1:18" ht="13.8" thickBot="1" x14ac:dyDescent="0.3">
      <c r="A115" s="97" t="str">
        <f>$A$1</f>
        <v>SCHEDULE B-07</v>
      </c>
      <c r="B115" s="97"/>
      <c r="C115" s="97"/>
      <c r="D115" s="97"/>
      <c r="E115" s="97"/>
      <c r="F115" s="97"/>
      <c r="G115" s="97" t="str">
        <f>$G$1</f>
        <v>PLANT BALANCES BY ACCOUNT AND SUB-ACCOUNT</v>
      </c>
      <c r="H115" s="97"/>
      <c r="I115" s="97"/>
      <c r="J115" s="97"/>
      <c r="K115" s="97"/>
      <c r="L115" s="97"/>
      <c r="M115" s="97"/>
      <c r="N115" s="97"/>
      <c r="O115" s="98"/>
      <c r="P115" s="97"/>
      <c r="Q115" s="97"/>
      <c r="R115" s="98" t="str">
        <f>"Page "&amp;TRIM(MID(R58,5,3))+1&amp;" of 30"</f>
        <v>Page 13 of 30</v>
      </c>
    </row>
    <row r="116" spans="1:18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rate and plant balances for each account or sub-account to which</v>
      </c>
      <c r="J116" s="104"/>
      <c r="K116" s="104"/>
      <c r="M116" s="104"/>
      <c r="N116" s="104"/>
      <c r="O116" s="105"/>
      <c r="P116" s="101" t="str">
        <f>$P$2</f>
        <v>Type of data shown:</v>
      </c>
      <c r="R116" s="106"/>
    </row>
    <row r="117" spans="1:18" x14ac:dyDescent="0.25">
      <c r="B117" s="138"/>
      <c r="F117" s="101" t="str">
        <f>IF($F$3="","",$F$3)</f>
        <v>a separate depreciation rate is prescribed. (Include Amortization/Recovery schedule amounts).</v>
      </c>
      <c r="J117" s="102"/>
      <c r="K117" s="106"/>
      <c r="N117" s="102"/>
      <c r="O117" s="102" t="str">
        <f>IF($O$3=0,"",$O$3)</f>
        <v/>
      </c>
      <c r="P117" s="106" t="str">
        <f>$P$3</f>
        <v>Projected Test Year Ended 12/31/2025</v>
      </c>
      <c r="R117" s="102"/>
    </row>
    <row r="118" spans="1:18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O118" s="102" t="str">
        <f>IF($O$4=0,"",$O$4)</f>
        <v>XX</v>
      </c>
      <c r="P118" s="106" t="str">
        <f>$P$4</f>
        <v>Projected Prior Year Ended 12/31/2024</v>
      </c>
      <c r="R118" s="102"/>
    </row>
    <row r="119" spans="1:18" x14ac:dyDescent="0.25">
      <c r="B119" s="138"/>
      <c r="F119" s="101" t="str">
        <f>IF(+$F$5="","",$F$5)</f>
        <v/>
      </c>
      <c r="J119" s="102"/>
      <c r="K119" s="106"/>
      <c r="L119" s="102"/>
      <c r="O119" s="102" t="str">
        <f>IF($O$5=0,"",$O$5)</f>
        <v/>
      </c>
      <c r="P119" s="106" t="str">
        <f>$P$5</f>
        <v>Historical Prior Year Ended 12/31/2023</v>
      </c>
      <c r="R119" s="102"/>
    </row>
    <row r="120" spans="1:18" x14ac:dyDescent="0.25">
      <c r="B120" s="138"/>
      <c r="J120" s="102"/>
      <c r="K120" s="106"/>
      <c r="L120" s="102"/>
      <c r="O120" s="102"/>
      <c r="P120" s="106" t="str">
        <f>$P$6</f>
        <v>Witness: C. Aldazabal / J. Chronister / C. Heck /</v>
      </c>
      <c r="R120" s="102"/>
    </row>
    <row r="121" spans="1:18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 in 000's)</v>
      </c>
      <c r="I121" s="97"/>
      <c r="J121" s="97"/>
      <c r="K121" s="97"/>
      <c r="L121" s="97"/>
      <c r="M121" s="97"/>
      <c r="N121" s="97"/>
      <c r="O121" s="98"/>
      <c r="P121" s="97" t="str">
        <f>$P$7</f>
        <v xml:space="preserve">               R. Latta / K. Sparkman / K. Stryker / C. Whitworth</v>
      </c>
      <c r="Q121" s="97"/>
      <c r="R121" s="97"/>
    </row>
    <row r="122" spans="1:18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10"/>
      <c r="P122" s="109"/>
      <c r="Q122" s="109"/>
      <c r="R122" s="109"/>
    </row>
    <row r="123" spans="1:18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10"/>
      <c r="P123" s="109" t="s">
        <v>698</v>
      </c>
      <c r="Q123" s="109"/>
      <c r="R123" s="109" t="s">
        <v>699</v>
      </c>
    </row>
    <row r="124" spans="1:18" x14ac:dyDescent="0.25">
      <c r="C124" s="111" t="s">
        <v>700</v>
      </c>
      <c r="D124" s="111" t="s">
        <v>700</v>
      </c>
      <c r="F124" s="111" t="s">
        <v>701</v>
      </c>
      <c r="G124" s="111"/>
      <c r="H124" s="109" t="s">
        <v>702</v>
      </c>
      <c r="I124" s="111"/>
      <c r="J124" s="109" t="s">
        <v>353</v>
      </c>
      <c r="K124" s="111"/>
      <c r="L124" s="111" t="s">
        <v>353</v>
      </c>
      <c r="M124" s="111"/>
      <c r="O124" s="102"/>
      <c r="P124" s="111" t="s">
        <v>702</v>
      </c>
      <c r="R124" s="111"/>
    </row>
    <row r="125" spans="1:18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705</v>
      </c>
      <c r="G125" s="111"/>
      <c r="H125" s="111" t="s">
        <v>706</v>
      </c>
      <c r="I125" s="111"/>
      <c r="J125" s="111" t="s">
        <v>702</v>
      </c>
      <c r="K125" s="109"/>
      <c r="L125" s="111" t="s">
        <v>702</v>
      </c>
      <c r="M125" s="106"/>
      <c r="N125" s="111" t="s">
        <v>362</v>
      </c>
      <c r="O125" s="110"/>
      <c r="P125" s="109" t="s">
        <v>706</v>
      </c>
      <c r="Q125" s="109"/>
      <c r="R125" s="111" t="s">
        <v>707</v>
      </c>
    </row>
    <row r="126" spans="1:18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711</v>
      </c>
      <c r="G126" s="112"/>
      <c r="H126" s="112" t="s">
        <v>712</v>
      </c>
      <c r="I126" s="113"/>
      <c r="J126" s="112" t="s">
        <v>713</v>
      </c>
      <c r="K126" s="113"/>
      <c r="L126" s="113" t="s">
        <v>714</v>
      </c>
      <c r="M126" s="114"/>
      <c r="N126" s="114" t="s">
        <v>715</v>
      </c>
      <c r="O126" s="115"/>
      <c r="P126" s="114" t="s">
        <v>716</v>
      </c>
      <c r="Q126" s="114"/>
      <c r="R126" s="114" t="s">
        <v>717</v>
      </c>
    </row>
    <row r="127" spans="1:18" x14ac:dyDescent="0.25">
      <c r="A127" s="111">
        <v>1</v>
      </c>
      <c r="B127" s="111"/>
      <c r="O127" s="102"/>
    </row>
    <row r="128" spans="1:18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4">
        <v>20</v>
      </c>
      <c r="G128" s="102"/>
      <c r="H128" s="125">
        <v>10156.523809999999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6"/>
      <c r="P128" s="125">
        <f>SUM(H128,J128,L128,N128)</f>
        <v>10156.523809999999</v>
      </c>
      <c r="Q128" s="127"/>
      <c r="R128" s="125">
        <v>10156.523810000001</v>
      </c>
    </row>
    <row r="129" spans="1:18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4">
        <v>14.299999999999999</v>
      </c>
      <c r="G129" s="102"/>
      <c r="H129" s="125">
        <v>841.20783000000017</v>
      </c>
      <c r="I129" s="126"/>
      <c r="J129" s="125">
        <v>0</v>
      </c>
      <c r="K129" s="127"/>
      <c r="L129" s="125">
        <v>-75.713580000000007</v>
      </c>
      <c r="M129" s="127"/>
      <c r="N129" s="125">
        <v>0</v>
      </c>
      <c r="O129" s="126"/>
      <c r="P129" s="125">
        <f>SUM(H129,J129,L129,N129)</f>
        <v>765.49425000000019</v>
      </c>
      <c r="Q129" s="127"/>
      <c r="R129" s="125">
        <v>776.58495999999991</v>
      </c>
    </row>
    <row r="130" spans="1:18" x14ac:dyDescent="0.25">
      <c r="A130" s="111">
        <f t="shared" si="2"/>
        <v>4</v>
      </c>
      <c r="B130" s="116"/>
      <c r="C130" s="111"/>
      <c r="F130" s="124"/>
      <c r="H130" s="142"/>
      <c r="I130" s="131"/>
      <c r="J130" s="142"/>
      <c r="K130" s="131"/>
      <c r="L130" s="142"/>
      <c r="M130" s="131"/>
      <c r="N130" s="142"/>
      <c r="O130" s="131"/>
      <c r="P130" s="142"/>
      <c r="Q130" s="131"/>
      <c r="R130" s="142"/>
    </row>
    <row r="131" spans="1:18" ht="13.8" thickBot="1" x14ac:dyDescent="0.3">
      <c r="A131" s="111">
        <f t="shared" si="2"/>
        <v>5</v>
      </c>
      <c r="B131" s="116"/>
      <c r="C131" s="111"/>
      <c r="D131" s="103" t="s">
        <v>744</v>
      </c>
      <c r="F131" s="124"/>
      <c r="G131" s="102"/>
      <c r="H131" s="143">
        <f>SUM(H22,H30,H38,H46,H54,H76,H83,H90,H97,H104,H111,H128,H129)</f>
        <v>1439072.4062099992</v>
      </c>
      <c r="I131" s="131"/>
      <c r="J131" s="143">
        <f>SUM(J22,J30,J38,J46,J54,J76,J83,J90,J97,J104,J111,J128,J129)</f>
        <v>39785.325000000004</v>
      </c>
      <c r="K131" s="131"/>
      <c r="L131" s="143">
        <f>SUM(L22,L30,L38,L46,L54,L76,L83,L90,L97,L104,L111,L128,L129)</f>
        <v>-8032.77855</v>
      </c>
      <c r="M131" s="131"/>
      <c r="N131" s="143">
        <f>SUM(N22,N30,N38,N46,N54,N76,N83,N90,N97,N104,N111,N128,N129)</f>
        <v>0</v>
      </c>
      <c r="O131" s="131"/>
      <c r="P131" s="143">
        <f>SUM(P22,P30,P38,P46,P54,P76,P83,P90,P97,P104,P111,P128,P129)</f>
        <v>1470824.9526599995</v>
      </c>
      <c r="Q131" s="131"/>
      <c r="R131" s="143">
        <f>SUM(R22,R30,R38,R46,R54,R76,R83,R90,R97,R104,R111,R128,R129)</f>
        <v>1460353.4167499999</v>
      </c>
    </row>
    <row r="132" spans="1:18" ht="13.8" thickTop="1" x14ac:dyDescent="0.25">
      <c r="A132" s="111">
        <f t="shared" si="2"/>
        <v>6</v>
      </c>
      <c r="B132" s="116"/>
      <c r="C132" s="111"/>
      <c r="F132" s="144"/>
      <c r="G132" s="102"/>
      <c r="H132" s="121"/>
      <c r="I132" s="131"/>
      <c r="J132" s="121"/>
      <c r="K132" s="131"/>
      <c r="L132" s="121"/>
      <c r="M132" s="131"/>
      <c r="N132" s="121"/>
      <c r="O132" s="131"/>
      <c r="P132" s="121"/>
      <c r="Q132" s="131"/>
      <c r="R132" s="121"/>
    </row>
    <row r="133" spans="1:18" ht="13.8" thickBot="1" x14ac:dyDescent="0.3">
      <c r="A133" s="111">
        <f t="shared" si="2"/>
        <v>7</v>
      </c>
      <c r="B133" s="111"/>
      <c r="C133" s="111"/>
      <c r="D133" s="101" t="s">
        <v>745</v>
      </c>
      <c r="F133" s="144"/>
      <c r="G133" s="102"/>
      <c r="H133" s="143">
        <f>H131</f>
        <v>1439072.4062099992</v>
      </c>
      <c r="I133" s="131"/>
      <c r="J133" s="143">
        <f>J131</f>
        <v>39785.325000000004</v>
      </c>
      <c r="K133" s="131"/>
      <c r="L133" s="143">
        <f>L131</f>
        <v>-8032.77855</v>
      </c>
      <c r="M133" s="131"/>
      <c r="N133" s="143">
        <f>N131</f>
        <v>0</v>
      </c>
      <c r="O133" s="131"/>
      <c r="P133" s="143">
        <f>P131</f>
        <v>1470824.9526599995</v>
      </c>
      <c r="Q133" s="131"/>
      <c r="R133" s="143">
        <f>R131</f>
        <v>1460353.4167499999</v>
      </c>
    </row>
    <row r="134" spans="1:18" ht="13.8" thickTop="1" x14ac:dyDescent="0.25">
      <c r="A134" s="111">
        <f t="shared" si="2"/>
        <v>8</v>
      </c>
      <c r="B134" s="111"/>
      <c r="F134" s="128"/>
      <c r="O134" s="102"/>
    </row>
    <row r="135" spans="1:18" x14ac:dyDescent="0.25">
      <c r="A135" s="111">
        <f t="shared" si="2"/>
        <v>9</v>
      </c>
      <c r="B135" s="116"/>
      <c r="D135" s="101" t="s">
        <v>746</v>
      </c>
      <c r="F135" s="128"/>
      <c r="O135" s="102"/>
    </row>
    <row r="136" spans="1:18" x14ac:dyDescent="0.25">
      <c r="A136" s="111">
        <f t="shared" si="2"/>
        <v>10</v>
      </c>
      <c r="B136" s="116"/>
      <c r="D136" s="101" t="s">
        <v>719</v>
      </c>
      <c r="F136" s="128"/>
      <c r="O136" s="102"/>
    </row>
    <row r="137" spans="1:18" x14ac:dyDescent="0.25">
      <c r="A137" s="111">
        <f t="shared" si="2"/>
        <v>11</v>
      </c>
      <c r="B137" s="116"/>
      <c r="D137" s="101" t="s">
        <v>747</v>
      </c>
      <c r="E137" s="111"/>
      <c r="F137" s="124"/>
      <c r="G137" s="145"/>
      <c r="H137" s="125"/>
      <c r="I137" s="146"/>
      <c r="J137" s="125"/>
      <c r="K137" s="146"/>
      <c r="L137" s="146"/>
      <c r="M137" s="146"/>
      <c r="N137" s="146"/>
      <c r="O137" s="147"/>
      <c r="P137" s="146"/>
      <c r="Q137" s="146"/>
      <c r="R137" s="146"/>
    </row>
    <row r="138" spans="1:18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4">
        <v>3.5999999999999996</v>
      </c>
      <c r="G138" s="102"/>
      <c r="H138" s="125">
        <v>3335.8825499999998</v>
      </c>
      <c r="I138" s="126"/>
      <c r="J138" s="125">
        <v>0</v>
      </c>
      <c r="K138" s="127"/>
      <c r="L138" s="125">
        <v>0</v>
      </c>
      <c r="M138" s="127"/>
      <c r="N138" s="125">
        <v>0</v>
      </c>
      <c r="O138" s="126"/>
      <c r="P138" s="125">
        <f>SUM(H138,J138,L138,N138)</f>
        <v>3335.8825499999998</v>
      </c>
      <c r="Q138" s="127"/>
      <c r="R138" s="125">
        <v>3335.8825499999998</v>
      </c>
    </row>
    <row r="139" spans="1:18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4">
        <v>2.6</v>
      </c>
      <c r="G139" s="102"/>
      <c r="H139" s="125">
        <v>2345.1115</v>
      </c>
      <c r="I139" s="126"/>
      <c r="J139" s="125">
        <v>1722.03728</v>
      </c>
      <c r="K139" s="127"/>
      <c r="L139" s="125">
        <v>-344.40745000000004</v>
      </c>
      <c r="M139" s="127"/>
      <c r="N139" s="125">
        <v>0</v>
      </c>
      <c r="O139" s="126"/>
      <c r="P139" s="125">
        <f>SUM(H139,J139,L139,N139)</f>
        <v>3722.7413299999998</v>
      </c>
      <c r="Q139" s="127"/>
      <c r="R139" s="125">
        <v>3543.6956</v>
      </c>
    </row>
    <row r="140" spans="1:18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4">
        <v>3.1</v>
      </c>
      <c r="G140" s="102"/>
      <c r="H140" s="125">
        <v>20332.638970000004</v>
      </c>
      <c r="I140" s="126"/>
      <c r="J140" s="125">
        <v>1722.03728</v>
      </c>
      <c r="K140" s="127"/>
      <c r="L140" s="125">
        <v>-344.40745000000004</v>
      </c>
      <c r="M140" s="127"/>
      <c r="N140" s="125">
        <v>0</v>
      </c>
      <c r="O140" s="126"/>
      <c r="P140" s="125">
        <f>SUM(H140,J140,L140,N140)</f>
        <v>21710.268800000005</v>
      </c>
      <c r="Q140" s="127"/>
      <c r="R140" s="125">
        <v>21531.22307</v>
      </c>
    </row>
    <row r="141" spans="1:18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4">
        <v>2.8000000000000003</v>
      </c>
      <c r="G141" s="102"/>
      <c r="H141" s="125">
        <v>16328.713470000001</v>
      </c>
      <c r="I141" s="126"/>
      <c r="J141" s="125">
        <v>0</v>
      </c>
      <c r="K141" s="127"/>
      <c r="L141" s="125">
        <v>0</v>
      </c>
      <c r="M141" s="127"/>
      <c r="N141" s="125">
        <v>0</v>
      </c>
      <c r="O141" s="126"/>
      <c r="P141" s="125">
        <f>SUM(H141,J141,L141,N141)</f>
        <v>16328.713470000001</v>
      </c>
      <c r="Q141" s="127"/>
      <c r="R141" s="125">
        <v>16328.713470000001</v>
      </c>
    </row>
    <row r="142" spans="1:18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4">
        <v>2.9000000000000004</v>
      </c>
      <c r="G142" s="102"/>
      <c r="H142" s="125">
        <v>510.66471000000001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6"/>
      <c r="P142" s="125">
        <f>SUM(H142,J142,L142,N142)</f>
        <v>510.66471000000001</v>
      </c>
      <c r="Q142" s="127"/>
      <c r="R142" s="125">
        <v>510.66471000000001</v>
      </c>
    </row>
    <row r="143" spans="1:18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4"/>
      <c r="H143" s="129">
        <f>SUM(H138:H142)</f>
        <v>42853.011200000001</v>
      </c>
      <c r="I143" s="122"/>
      <c r="J143" s="129">
        <f>SUM(J138:J142)</f>
        <v>3444.07456</v>
      </c>
      <c r="K143" s="122"/>
      <c r="L143" s="129">
        <f>SUM(L138:L142)</f>
        <v>-688.81490000000008</v>
      </c>
      <c r="M143" s="122"/>
      <c r="N143" s="129">
        <f>SUM(N138:N142)</f>
        <v>0</v>
      </c>
      <c r="O143" s="122"/>
      <c r="P143" s="129">
        <f>SUM(P138:P142)</f>
        <v>45608.270860000004</v>
      </c>
      <c r="Q143" s="122"/>
      <c r="R143" s="129">
        <f>SUM(R138:R142)</f>
        <v>45250.179400000001</v>
      </c>
    </row>
    <row r="144" spans="1:18" x14ac:dyDescent="0.25">
      <c r="A144" s="111">
        <f t="shared" si="2"/>
        <v>18</v>
      </c>
      <c r="B144" s="116"/>
      <c r="F144" s="128"/>
      <c r="O144" s="102"/>
    </row>
    <row r="145" spans="1:18" x14ac:dyDescent="0.25">
      <c r="A145" s="111">
        <f t="shared" si="2"/>
        <v>19</v>
      </c>
      <c r="B145" s="116"/>
      <c r="C145" s="109"/>
      <c r="D145" s="101" t="s">
        <v>751</v>
      </c>
      <c r="F145" s="128"/>
      <c r="O145" s="102"/>
    </row>
    <row r="146" spans="1:18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4">
        <v>2.9000000000000004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6"/>
      <c r="P146" s="125">
        <f>SUM(H146,J146,L146,N146)</f>
        <v>0</v>
      </c>
      <c r="Q146" s="127"/>
      <c r="R146" s="125">
        <v>0</v>
      </c>
    </row>
    <row r="147" spans="1:18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4">
        <v>2.9000000000000004</v>
      </c>
      <c r="G147" s="102"/>
      <c r="H147" s="125">
        <v>0</v>
      </c>
      <c r="I147" s="126"/>
      <c r="J147" s="125">
        <v>307.02813000000003</v>
      </c>
      <c r="K147" s="127"/>
      <c r="L147" s="125">
        <v>0</v>
      </c>
      <c r="M147" s="127"/>
      <c r="N147" s="125">
        <v>0</v>
      </c>
      <c r="O147" s="126"/>
      <c r="P147" s="125">
        <f>SUM(H147,J147,L147,N147)</f>
        <v>307.02813000000003</v>
      </c>
      <c r="Q147" s="127"/>
      <c r="R147" s="125">
        <v>170.42267999999999</v>
      </c>
    </row>
    <row r="148" spans="1:18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4">
        <v>2.9000000000000004</v>
      </c>
      <c r="G148" s="102"/>
      <c r="H148" s="125">
        <v>176518.35511999996</v>
      </c>
      <c r="I148" s="126"/>
      <c r="J148" s="125">
        <v>307.02813000000003</v>
      </c>
      <c r="K148" s="127"/>
      <c r="L148" s="125">
        <v>0</v>
      </c>
      <c r="M148" s="127"/>
      <c r="N148" s="125">
        <v>0</v>
      </c>
      <c r="O148" s="126"/>
      <c r="P148" s="125">
        <f>SUM(H148,J148,L148,N148)</f>
        <v>176825.38324999996</v>
      </c>
      <c r="Q148" s="127"/>
      <c r="R148" s="125">
        <v>176688.77780000001</v>
      </c>
    </row>
    <row r="149" spans="1:18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4">
        <v>2.9000000000000004</v>
      </c>
      <c r="G149" s="102"/>
      <c r="H149" s="125">
        <v>58.769359999999999</v>
      </c>
      <c r="I149" s="126"/>
      <c r="J149" s="125">
        <v>0</v>
      </c>
      <c r="K149" s="127"/>
      <c r="L149" s="125">
        <v>0</v>
      </c>
      <c r="M149" s="127"/>
      <c r="N149" s="125">
        <v>0</v>
      </c>
      <c r="O149" s="126"/>
      <c r="P149" s="125">
        <f>SUM(H149,J149,L149,N149)</f>
        <v>58.769359999999999</v>
      </c>
      <c r="Q149" s="127"/>
      <c r="R149" s="125">
        <v>58.769359999999999</v>
      </c>
    </row>
    <row r="150" spans="1:18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4">
        <v>2.9000000000000004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6"/>
      <c r="P150" s="125">
        <f>SUM(H150,J150,L150,N150)</f>
        <v>0</v>
      </c>
      <c r="Q150" s="127"/>
      <c r="R150" s="125">
        <v>0</v>
      </c>
    </row>
    <row r="151" spans="1:18" x14ac:dyDescent="0.25">
      <c r="A151" s="111">
        <f t="shared" si="2"/>
        <v>25</v>
      </c>
      <c r="B151" s="116"/>
      <c r="C151" s="109"/>
      <c r="D151" s="103" t="s">
        <v>752</v>
      </c>
      <c r="F151" s="128"/>
      <c r="H151" s="129">
        <f>SUM(H146:H150)</f>
        <v>176577.12447999997</v>
      </c>
      <c r="I151" s="122"/>
      <c r="J151" s="129">
        <f>SUM(J146:J150)</f>
        <v>614.05626000000007</v>
      </c>
      <c r="K151" s="122"/>
      <c r="L151" s="129">
        <f>SUM(L146:L150)</f>
        <v>0</v>
      </c>
      <c r="M151" s="122"/>
      <c r="N151" s="129">
        <f>SUM(N146:N150)</f>
        <v>0</v>
      </c>
      <c r="O151" s="122"/>
      <c r="P151" s="129">
        <f>SUM(P146:P150)</f>
        <v>177191.18073999995</v>
      </c>
      <c r="Q151" s="122"/>
      <c r="R151" s="129">
        <f>SUM(R146:R150)</f>
        <v>176917.96984000001</v>
      </c>
    </row>
    <row r="152" spans="1:18" x14ac:dyDescent="0.25">
      <c r="A152" s="111">
        <f t="shared" si="2"/>
        <v>26</v>
      </c>
      <c r="B152" s="116"/>
      <c r="C152" s="111"/>
      <c r="D152" s="111"/>
      <c r="E152" s="111"/>
      <c r="F152" s="124"/>
      <c r="G152" s="145"/>
      <c r="H152" s="125"/>
      <c r="I152" s="122"/>
      <c r="J152" s="125"/>
      <c r="K152" s="122"/>
      <c r="L152" s="125"/>
      <c r="M152" s="122"/>
      <c r="N152" s="125"/>
      <c r="O152" s="122"/>
      <c r="P152" s="125"/>
      <c r="Q152" s="122"/>
      <c r="R152" s="125"/>
    </row>
    <row r="153" spans="1:18" x14ac:dyDescent="0.25">
      <c r="A153" s="111">
        <f t="shared" si="2"/>
        <v>27</v>
      </c>
      <c r="B153" s="116"/>
      <c r="C153" s="109"/>
      <c r="D153" s="101" t="s">
        <v>753</v>
      </c>
      <c r="F153" s="128"/>
      <c r="O153" s="102"/>
    </row>
    <row r="154" spans="1:18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4">
        <v>2.9000000000000004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6"/>
      <c r="P154" s="125">
        <f>SUM(H154,J154,L154,N154)</f>
        <v>0</v>
      </c>
      <c r="Q154" s="127"/>
      <c r="R154" s="125">
        <v>0</v>
      </c>
    </row>
    <row r="155" spans="1:18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4">
        <v>2.9000000000000004</v>
      </c>
      <c r="G155" s="102"/>
      <c r="H155" s="125">
        <v>0</v>
      </c>
      <c r="I155" s="126"/>
      <c r="J155" s="125">
        <v>388.11342999999999</v>
      </c>
      <c r="K155" s="127"/>
      <c r="L155" s="125">
        <v>0</v>
      </c>
      <c r="M155" s="127"/>
      <c r="N155" s="125">
        <v>0</v>
      </c>
      <c r="O155" s="126"/>
      <c r="P155" s="125">
        <f>SUM(H155,J155,L155,N155)</f>
        <v>388.11342999999999</v>
      </c>
      <c r="Q155" s="127"/>
      <c r="R155" s="125">
        <v>219.43153000000001</v>
      </c>
    </row>
    <row r="156" spans="1:18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4">
        <v>2.9000000000000004</v>
      </c>
      <c r="G156" s="102"/>
      <c r="H156" s="125">
        <v>175248.31920000003</v>
      </c>
      <c r="I156" s="126"/>
      <c r="J156" s="125">
        <v>388.11342999999999</v>
      </c>
      <c r="K156" s="127"/>
      <c r="L156" s="125">
        <v>0</v>
      </c>
      <c r="M156" s="127"/>
      <c r="N156" s="125">
        <v>0</v>
      </c>
      <c r="O156" s="126"/>
      <c r="P156" s="125">
        <f>SUM(H156,J156,L156,N156)</f>
        <v>175636.43263000002</v>
      </c>
      <c r="Q156" s="127"/>
      <c r="R156" s="125">
        <v>175467.75073</v>
      </c>
    </row>
    <row r="157" spans="1:18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4">
        <v>2.9000000000000004</v>
      </c>
      <c r="G157" s="102"/>
      <c r="H157" s="125">
        <v>19.190819999999999</v>
      </c>
      <c r="I157" s="126"/>
      <c r="J157" s="125">
        <v>0</v>
      </c>
      <c r="K157" s="127"/>
      <c r="L157" s="125">
        <v>0</v>
      </c>
      <c r="M157" s="127"/>
      <c r="N157" s="125">
        <v>0</v>
      </c>
      <c r="O157" s="126"/>
      <c r="P157" s="125">
        <f>SUM(H157,J157,L157,N157)</f>
        <v>19.190819999999999</v>
      </c>
      <c r="Q157" s="127"/>
      <c r="R157" s="125">
        <v>19.190819999999999</v>
      </c>
    </row>
    <row r="158" spans="1:18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4">
        <v>2.9000000000000004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6"/>
      <c r="P158" s="125">
        <f>SUM(H158,J158,L158,N158)</f>
        <v>0</v>
      </c>
      <c r="Q158" s="127"/>
      <c r="R158" s="125">
        <v>0</v>
      </c>
    </row>
    <row r="159" spans="1:18" x14ac:dyDescent="0.25">
      <c r="A159" s="111">
        <f t="shared" si="2"/>
        <v>33</v>
      </c>
      <c r="B159" s="116"/>
      <c r="D159" s="103" t="s">
        <v>754</v>
      </c>
      <c r="F159" s="128"/>
      <c r="H159" s="129">
        <f>SUM(H154:H158)</f>
        <v>175267.51002000002</v>
      </c>
      <c r="I159" s="122"/>
      <c r="J159" s="129">
        <f>SUM(J154:J158)</f>
        <v>776.22685999999999</v>
      </c>
      <c r="K159" s="122"/>
      <c r="L159" s="129">
        <f>SUM(L154:L158)</f>
        <v>0</v>
      </c>
      <c r="M159" s="122"/>
      <c r="N159" s="129">
        <f>SUM(N154:N158)</f>
        <v>0</v>
      </c>
      <c r="O159" s="122"/>
      <c r="P159" s="129">
        <f>SUM(P154:P158)</f>
        <v>176043.73688000001</v>
      </c>
      <c r="Q159" s="122"/>
      <c r="R159" s="129">
        <f>SUM(R154:R158)</f>
        <v>175706.37307999999</v>
      </c>
    </row>
    <row r="160" spans="1:18" x14ac:dyDescent="0.25">
      <c r="A160" s="111">
        <f t="shared" si="2"/>
        <v>34</v>
      </c>
      <c r="B160" s="116"/>
      <c r="F160" s="128"/>
      <c r="O160" s="102"/>
    </row>
    <row r="161" spans="1:18" x14ac:dyDescent="0.25">
      <c r="A161" s="111">
        <f t="shared" si="2"/>
        <v>35</v>
      </c>
      <c r="B161" s="116"/>
      <c r="C161" s="109"/>
      <c r="D161" s="101" t="s">
        <v>86</v>
      </c>
      <c r="F161" s="128"/>
      <c r="O161" s="102"/>
    </row>
    <row r="162" spans="1:18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4">
        <v>2.9000000000000004</v>
      </c>
      <c r="G162" s="102"/>
      <c r="H162" s="125">
        <v>2290.54898</v>
      </c>
      <c r="I162" s="126"/>
      <c r="J162" s="125">
        <v>0</v>
      </c>
      <c r="K162" s="127"/>
      <c r="L162" s="125">
        <v>0</v>
      </c>
      <c r="M162" s="127"/>
      <c r="N162" s="125">
        <v>0</v>
      </c>
      <c r="O162" s="126"/>
      <c r="P162" s="125">
        <f>SUM(H162,J162,L162,N162)</f>
        <v>2290.54898</v>
      </c>
      <c r="Q162" s="127"/>
      <c r="R162" s="125">
        <v>2290.54898</v>
      </c>
    </row>
    <row r="163" spans="1:18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4">
        <v>2.9000000000000004</v>
      </c>
      <c r="G163" s="102"/>
      <c r="H163" s="125">
        <v>3099.3795399999999</v>
      </c>
      <c r="I163" s="126"/>
      <c r="J163" s="125">
        <v>478.94918000000001</v>
      </c>
      <c r="K163" s="127"/>
      <c r="L163" s="125">
        <v>0</v>
      </c>
      <c r="M163" s="127"/>
      <c r="N163" s="125">
        <v>0</v>
      </c>
      <c r="O163" s="126"/>
      <c r="P163" s="125">
        <f>SUM(H163,J163,L163,N163)</f>
        <v>3578.32872</v>
      </c>
      <c r="Q163" s="127"/>
      <c r="R163" s="125">
        <v>3368.1559600000001</v>
      </c>
    </row>
    <row r="164" spans="1:18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4">
        <v>2.9000000000000004</v>
      </c>
      <c r="G164" s="102"/>
      <c r="H164" s="125">
        <v>458756.44725000008</v>
      </c>
      <c r="I164" s="126"/>
      <c r="J164" s="125">
        <v>478.94918000000001</v>
      </c>
      <c r="K164" s="127"/>
      <c r="L164" s="125">
        <v>0</v>
      </c>
      <c r="M164" s="127"/>
      <c r="N164" s="125">
        <v>0</v>
      </c>
      <c r="O164" s="126"/>
      <c r="P164" s="125">
        <f>SUM(H164,J164,L164,N164)</f>
        <v>459235.39643000008</v>
      </c>
      <c r="Q164" s="127"/>
      <c r="R164" s="125">
        <v>459025.22367000004</v>
      </c>
    </row>
    <row r="165" spans="1:18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4">
        <v>2.9000000000000004</v>
      </c>
      <c r="G165" s="102"/>
      <c r="H165" s="125">
        <v>700.67701999999997</v>
      </c>
      <c r="I165" s="126"/>
      <c r="J165" s="125">
        <v>0</v>
      </c>
      <c r="K165" s="127"/>
      <c r="L165" s="125">
        <v>0</v>
      </c>
      <c r="M165" s="127"/>
      <c r="N165" s="125">
        <v>0</v>
      </c>
      <c r="O165" s="126"/>
      <c r="P165" s="125">
        <f>SUM(H165,J165,L165,N165)</f>
        <v>700.67701999999997</v>
      </c>
      <c r="Q165" s="127"/>
      <c r="R165" s="125">
        <v>700.67701999999997</v>
      </c>
    </row>
    <row r="166" spans="1:18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4">
        <v>2.9000000000000004</v>
      </c>
      <c r="G166" s="102"/>
      <c r="H166" s="125">
        <v>308.52593000000002</v>
      </c>
      <c r="I166" s="126"/>
      <c r="J166" s="125">
        <v>0</v>
      </c>
      <c r="K166" s="127"/>
      <c r="L166" s="125">
        <v>0</v>
      </c>
      <c r="M166" s="127"/>
      <c r="N166" s="125">
        <v>0</v>
      </c>
      <c r="O166" s="126"/>
      <c r="P166" s="125">
        <f>SUM(H166,J166,L166,N166)</f>
        <v>308.52593000000002</v>
      </c>
      <c r="Q166" s="127"/>
      <c r="R166" s="125">
        <v>308.52593000000002</v>
      </c>
    </row>
    <row r="167" spans="1:18" x14ac:dyDescent="0.25">
      <c r="A167" s="111">
        <f t="shared" si="2"/>
        <v>41</v>
      </c>
      <c r="B167" s="116"/>
      <c r="D167" s="103" t="s">
        <v>755</v>
      </c>
      <c r="H167" s="129">
        <f>SUM(H162:H166)</f>
        <v>465155.57872000011</v>
      </c>
      <c r="I167" s="122"/>
      <c r="J167" s="129">
        <f>SUM(J162:J166)</f>
        <v>957.89836000000003</v>
      </c>
      <c r="K167" s="122"/>
      <c r="L167" s="129">
        <f>SUM(L162:L166)</f>
        <v>0</v>
      </c>
      <c r="M167" s="122"/>
      <c r="N167" s="129">
        <f>SUM(N162:N166)</f>
        <v>0</v>
      </c>
      <c r="O167" s="122"/>
      <c r="P167" s="129">
        <f>SUM(P162:P166)</f>
        <v>466113.4770800001</v>
      </c>
      <c r="Q167" s="122"/>
      <c r="R167" s="129">
        <f>SUM(R162:R166)</f>
        <v>465693.13156000007</v>
      </c>
    </row>
    <row r="168" spans="1:18" x14ac:dyDescent="0.25">
      <c r="A168" s="111">
        <f t="shared" si="2"/>
        <v>42</v>
      </c>
      <c r="B168" s="116"/>
      <c r="H168" s="148"/>
      <c r="J168" s="148"/>
      <c r="L168" s="148"/>
      <c r="N168" s="148"/>
      <c r="O168" s="102"/>
      <c r="P168" s="148"/>
      <c r="R168" s="148"/>
    </row>
    <row r="169" spans="1:18" ht="13.8" thickBot="1" x14ac:dyDescent="0.3">
      <c r="A169" s="111">
        <f t="shared" si="2"/>
        <v>43</v>
      </c>
      <c r="B169" s="116"/>
      <c r="D169" s="103" t="s">
        <v>744</v>
      </c>
      <c r="F169" s="136"/>
      <c r="G169" s="149"/>
      <c r="H169" s="143">
        <f>SUM(H143,H151,H159,H167)</f>
        <v>859853.2244200001</v>
      </c>
      <c r="I169" s="122"/>
      <c r="J169" s="143">
        <f>SUM(J143,J151,J159,J167)</f>
        <v>5792.2560400000002</v>
      </c>
      <c r="K169" s="122"/>
      <c r="L169" s="143">
        <f>SUM(L143,L151,L159,L167)</f>
        <v>-688.81490000000008</v>
      </c>
      <c r="M169" s="122"/>
      <c r="N169" s="143">
        <f>SUM(N143,N151,N159,N167)</f>
        <v>0</v>
      </c>
      <c r="O169" s="122"/>
      <c r="P169" s="143">
        <f>SUM(P143,P151,P159,P167)</f>
        <v>864956.66556000011</v>
      </c>
      <c r="Q169" s="122"/>
      <c r="R169" s="143">
        <f>SUM(R143,R151,R159,R167)</f>
        <v>863567.65388000011</v>
      </c>
    </row>
    <row r="170" spans="1:18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8"/>
      <c r="P170" s="97"/>
      <c r="Q170" s="97"/>
      <c r="R170" s="97"/>
    </row>
    <row r="171" spans="1:18" x14ac:dyDescent="0.25">
      <c r="A171" s="101" t="str">
        <f>$A$57</f>
        <v>Supporting Schedules:  B-08, B-11</v>
      </c>
      <c r="O171" s="102"/>
      <c r="P171" s="101" t="str">
        <f>$P$57</f>
        <v>Recap Schedules:  B-03, B-06</v>
      </c>
    </row>
    <row r="172" spans="1:18" ht="13.8" thickBot="1" x14ac:dyDescent="0.3">
      <c r="A172" s="97" t="str">
        <f>$A$1</f>
        <v>SCHEDULE B-07</v>
      </c>
      <c r="B172" s="97"/>
      <c r="C172" s="97"/>
      <c r="D172" s="97"/>
      <c r="E172" s="97"/>
      <c r="F172" s="97"/>
      <c r="G172" s="97" t="str">
        <f>$G$1</f>
        <v>PLANT BALANCES BY ACCOUNT AND SUB-ACCOUNT</v>
      </c>
      <c r="H172" s="97"/>
      <c r="I172" s="97"/>
      <c r="J172" s="97"/>
      <c r="K172" s="97"/>
      <c r="L172" s="97"/>
      <c r="M172" s="97"/>
      <c r="N172" s="97"/>
      <c r="O172" s="98"/>
      <c r="P172" s="97"/>
      <c r="Q172" s="97"/>
      <c r="R172" s="98" t="str">
        <f>"Page "&amp;TRIM(MID(R115,5,3))+1&amp;" of 30"</f>
        <v>Page 14 of 30</v>
      </c>
    </row>
    <row r="173" spans="1:18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rate and plant balances for each account or sub-account to which</v>
      </c>
      <c r="J173" s="104"/>
      <c r="K173" s="104"/>
      <c r="M173" s="104"/>
      <c r="N173" s="104"/>
      <c r="O173" s="105"/>
      <c r="P173" s="101" t="str">
        <f>$P$2</f>
        <v>Type of data shown:</v>
      </c>
      <c r="R173" s="106"/>
    </row>
    <row r="174" spans="1:18" x14ac:dyDescent="0.25">
      <c r="B174" s="138"/>
      <c r="F174" s="101" t="str">
        <f>IF($F$3="","",$F$3)</f>
        <v>a separate depreciation rate is prescribed. (Include Amortization/Recovery schedule amounts).</v>
      </c>
      <c r="J174" s="102"/>
      <c r="K174" s="106"/>
      <c r="N174" s="102"/>
      <c r="O174" s="102" t="str">
        <f>IF($O$3=0,"",$O$3)</f>
        <v/>
      </c>
      <c r="P174" s="106" t="str">
        <f>$P$3</f>
        <v>Projected Test Year Ended 12/31/2025</v>
      </c>
      <c r="R174" s="102"/>
    </row>
    <row r="175" spans="1:18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O175" s="102" t="str">
        <f>IF($O$4=0,"",$O$4)</f>
        <v>XX</v>
      </c>
      <c r="P175" s="106" t="str">
        <f>$P$4</f>
        <v>Projected Prior Year Ended 12/31/2024</v>
      </c>
      <c r="R175" s="102"/>
    </row>
    <row r="176" spans="1:18" x14ac:dyDescent="0.25">
      <c r="B176" s="138"/>
      <c r="F176" s="101" t="str">
        <f>IF(+$F$5="","",$F$5)</f>
        <v/>
      </c>
      <c r="J176" s="102"/>
      <c r="K176" s="106"/>
      <c r="L176" s="102"/>
      <c r="O176" s="102" t="str">
        <f>IF($O$5=0,"",$O$5)</f>
        <v/>
      </c>
      <c r="P176" s="106" t="str">
        <f>$P$5</f>
        <v>Historical Prior Year Ended 12/31/2023</v>
      </c>
      <c r="R176" s="102"/>
    </row>
    <row r="177" spans="1:18" x14ac:dyDescent="0.25">
      <c r="B177" s="138"/>
      <c r="J177" s="102"/>
      <c r="K177" s="106"/>
      <c r="L177" s="102"/>
      <c r="O177" s="102"/>
      <c r="P177" s="106" t="str">
        <f>$P$6</f>
        <v>Witness: C. Aldazabal / J. Chronister / C. Heck /</v>
      </c>
      <c r="R177" s="102"/>
    </row>
    <row r="178" spans="1:18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 in 000's)</v>
      </c>
      <c r="I178" s="97"/>
      <c r="J178" s="97"/>
      <c r="K178" s="97"/>
      <c r="L178" s="97"/>
      <c r="M178" s="97"/>
      <c r="N178" s="97"/>
      <c r="O178" s="98"/>
      <c r="P178" s="97" t="str">
        <f>$P$7</f>
        <v xml:space="preserve">               R. Latta / K. Sparkman / K. Stryker / C. Whitworth</v>
      </c>
      <c r="Q178" s="97"/>
      <c r="R178" s="97"/>
    </row>
    <row r="179" spans="1:18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10"/>
      <c r="P179" s="109"/>
      <c r="Q179" s="109"/>
      <c r="R179" s="109"/>
    </row>
    <row r="180" spans="1:18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10"/>
      <c r="P180" s="109" t="s">
        <v>698</v>
      </c>
      <c r="Q180" s="109"/>
      <c r="R180" s="109" t="s">
        <v>699</v>
      </c>
    </row>
    <row r="181" spans="1:18" x14ac:dyDescent="0.25">
      <c r="C181" s="111" t="s">
        <v>700</v>
      </c>
      <c r="D181" s="111" t="s">
        <v>700</v>
      </c>
      <c r="F181" s="111" t="s">
        <v>701</v>
      </c>
      <c r="G181" s="111"/>
      <c r="H181" s="109" t="s">
        <v>702</v>
      </c>
      <c r="I181" s="111"/>
      <c r="J181" s="109" t="s">
        <v>353</v>
      </c>
      <c r="K181" s="111"/>
      <c r="L181" s="111" t="s">
        <v>353</v>
      </c>
      <c r="M181" s="111"/>
      <c r="O181" s="102"/>
      <c r="P181" s="111" t="s">
        <v>702</v>
      </c>
      <c r="R181" s="111"/>
    </row>
    <row r="182" spans="1:18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705</v>
      </c>
      <c r="G182" s="111"/>
      <c r="H182" s="111" t="s">
        <v>706</v>
      </c>
      <c r="I182" s="111"/>
      <c r="J182" s="111" t="s">
        <v>702</v>
      </c>
      <c r="K182" s="109"/>
      <c r="L182" s="111" t="s">
        <v>702</v>
      </c>
      <c r="M182" s="106"/>
      <c r="N182" s="111" t="s">
        <v>362</v>
      </c>
      <c r="O182" s="110"/>
      <c r="P182" s="109" t="s">
        <v>706</v>
      </c>
      <c r="Q182" s="109"/>
      <c r="R182" s="111" t="s">
        <v>707</v>
      </c>
    </row>
    <row r="183" spans="1:18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711</v>
      </c>
      <c r="G183" s="112"/>
      <c r="H183" s="112" t="s">
        <v>712</v>
      </c>
      <c r="I183" s="113"/>
      <c r="J183" s="112" t="s">
        <v>713</v>
      </c>
      <c r="K183" s="113"/>
      <c r="L183" s="113" t="s">
        <v>714</v>
      </c>
      <c r="M183" s="114"/>
      <c r="N183" s="114" t="s">
        <v>715</v>
      </c>
      <c r="O183" s="115"/>
      <c r="P183" s="114" t="s">
        <v>716</v>
      </c>
      <c r="Q183" s="114"/>
      <c r="R183" s="114" t="s">
        <v>717</v>
      </c>
    </row>
    <row r="184" spans="1:18" x14ac:dyDescent="0.25">
      <c r="A184" s="111">
        <v>1</v>
      </c>
      <c r="B184" s="111"/>
      <c r="O184" s="102"/>
    </row>
    <row r="185" spans="1:18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O185" s="126"/>
      <c r="Q185" s="126"/>
    </row>
    <row r="186" spans="1:18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26"/>
      <c r="P186" s="150"/>
      <c r="Q186" s="126"/>
      <c r="R186" s="150"/>
    </row>
    <row r="187" spans="1:18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4">
        <v>3.1</v>
      </c>
      <c r="G187" s="102"/>
      <c r="H187" s="125">
        <v>193028.87769000002</v>
      </c>
      <c r="I187" s="126"/>
      <c r="J187" s="125">
        <v>0</v>
      </c>
      <c r="K187" s="127"/>
      <c r="L187" s="125">
        <v>0</v>
      </c>
      <c r="M187" s="127"/>
      <c r="N187" s="125">
        <v>0</v>
      </c>
      <c r="O187" s="126"/>
      <c r="P187" s="125">
        <f>SUM(H187,J187,L187,N187)</f>
        <v>193028.87769000002</v>
      </c>
      <c r="Q187" s="127"/>
      <c r="R187" s="125">
        <v>193028.87768999999</v>
      </c>
    </row>
    <row r="188" spans="1:18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4">
        <v>3</v>
      </c>
      <c r="G188" s="102"/>
      <c r="H188" s="125">
        <v>10797.010060000001</v>
      </c>
      <c r="I188" s="126"/>
      <c r="J188" s="125">
        <v>2082.9735099999998</v>
      </c>
      <c r="K188" s="127"/>
      <c r="L188" s="125">
        <v>-416.59472</v>
      </c>
      <c r="M188" s="127"/>
      <c r="N188" s="125">
        <v>0</v>
      </c>
      <c r="O188" s="126"/>
      <c r="P188" s="125">
        <f>SUM(H188,J188,L188,N188)</f>
        <v>12463.388850000001</v>
      </c>
      <c r="Q188" s="127"/>
      <c r="R188" s="125">
        <v>11508.299000000001</v>
      </c>
    </row>
    <row r="189" spans="1:18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4">
        <v>3.5999999999999996</v>
      </c>
      <c r="G189" s="102"/>
      <c r="H189" s="125">
        <v>11707.842430000001</v>
      </c>
      <c r="I189" s="126"/>
      <c r="J189" s="125">
        <v>2082.9735099999998</v>
      </c>
      <c r="K189" s="127"/>
      <c r="L189" s="125">
        <v>-416.59472</v>
      </c>
      <c r="M189" s="127"/>
      <c r="N189" s="125">
        <v>0</v>
      </c>
      <c r="O189" s="126"/>
      <c r="P189" s="125">
        <f>SUM(H189,J189,L189,N189)</f>
        <v>13374.221220000001</v>
      </c>
      <c r="Q189" s="127"/>
      <c r="R189" s="125">
        <v>12419.131369999999</v>
      </c>
    </row>
    <row r="190" spans="1:18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4">
        <v>3.5999999999999996</v>
      </c>
      <c r="G190" s="102"/>
      <c r="H190" s="125">
        <v>14500.596529999997</v>
      </c>
      <c r="I190" s="126"/>
      <c r="J190" s="125">
        <v>0</v>
      </c>
      <c r="K190" s="127"/>
      <c r="L190" s="125">
        <v>0</v>
      </c>
      <c r="M190" s="127"/>
      <c r="N190" s="125">
        <v>0</v>
      </c>
      <c r="O190" s="126"/>
      <c r="P190" s="125">
        <f>SUM(H190,J190,L190,N190)</f>
        <v>14500.596529999997</v>
      </c>
      <c r="Q190" s="127"/>
      <c r="R190" s="125">
        <v>14500.596529999999</v>
      </c>
    </row>
    <row r="191" spans="1:18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4">
        <v>5.6000000000000005</v>
      </c>
      <c r="G191" s="102"/>
      <c r="H191" s="125">
        <v>1259.5077800000001</v>
      </c>
      <c r="I191" s="126"/>
      <c r="J191" s="125">
        <v>0</v>
      </c>
      <c r="K191" s="127"/>
      <c r="L191" s="125">
        <v>0</v>
      </c>
      <c r="M191" s="127"/>
      <c r="N191" s="125">
        <v>0</v>
      </c>
      <c r="O191" s="126"/>
      <c r="P191" s="125">
        <f>SUM(H191,J191,L191,N191)</f>
        <v>1259.5077800000001</v>
      </c>
      <c r="Q191" s="127"/>
      <c r="R191" s="125">
        <v>1259.5077800000001</v>
      </c>
    </row>
    <row r="192" spans="1:18" x14ac:dyDescent="0.25">
      <c r="A192" s="111">
        <f t="shared" si="3"/>
        <v>9</v>
      </c>
      <c r="B192" s="116"/>
      <c r="C192" s="111"/>
      <c r="D192" s="101" t="s">
        <v>757</v>
      </c>
      <c r="F192" s="124"/>
      <c r="H192" s="129">
        <f>SUM(H187:H191)</f>
        <v>231293.83449000004</v>
      </c>
      <c r="I192" s="131"/>
      <c r="J192" s="129">
        <f>SUM(J187:J191)</f>
        <v>4165.9470199999996</v>
      </c>
      <c r="K192" s="131"/>
      <c r="L192" s="129">
        <f>SUM(L187:L191)</f>
        <v>-833.18943999999999</v>
      </c>
      <c r="M192" s="131"/>
      <c r="N192" s="129">
        <f>SUM(N187:N191)</f>
        <v>0</v>
      </c>
      <c r="O192" s="131"/>
      <c r="P192" s="129">
        <f>SUM(P187:P191)</f>
        <v>234626.59207000004</v>
      </c>
      <c r="Q192" s="131"/>
      <c r="R192" s="129">
        <f>SUM(R187:R191)</f>
        <v>232716.41237000001</v>
      </c>
    </row>
    <row r="193" spans="1:18" x14ac:dyDescent="0.25">
      <c r="A193" s="111">
        <f t="shared" si="3"/>
        <v>10</v>
      </c>
      <c r="B193" s="116"/>
      <c r="F193" s="128"/>
      <c r="O193" s="102"/>
    </row>
    <row r="194" spans="1:18" x14ac:dyDescent="0.25">
      <c r="A194" s="111">
        <f t="shared" si="3"/>
        <v>11</v>
      </c>
      <c r="B194" s="116"/>
      <c r="D194" s="101" t="s">
        <v>160</v>
      </c>
      <c r="F194" s="124"/>
      <c r="G194" s="149"/>
      <c r="H194" s="130"/>
      <c r="I194" s="126"/>
      <c r="J194" s="130"/>
      <c r="K194" s="126"/>
      <c r="L194" s="131"/>
      <c r="M194" s="126"/>
      <c r="N194" s="131"/>
      <c r="O194" s="126"/>
      <c r="P194" s="131"/>
      <c r="Q194" s="126"/>
      <c r="R194" s="131"/>
    </row>
    <row r="195" spans="1:18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4">
        <v>3.6999999999999997</v>
      </c>
      <c r="G195" s="102"/>
      <c r="H195" s="125">
        <v>53101.275780000018</v>
      </c>
      <c r="I195" s="126"/>
      <c r="J195" s="125">
        <v>0</v>
      </c>
      <c r="K195" s="127"/>
      <c r="L195" s="125">
        <v>0</v>
      </c>
      <c r="M195" s="127"/>
      <c r="N195" s="125">
        <v>0</v>
      </c>
      <c r="O195" s="126"/>
      <c r="P195" s="125">
        <f>SUM(H195,J195,L195,N195)</f>
        <v>53101.275780000018</v>
      </c>
      <c r="Q195" s="127"/>
      <c r="R195" s="125">
        <v>53101.275780000004</v>
      </c>
    </row>
    <row r="196" spans="1:18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4">
        <v>4.1000000000000005</v>
      </c>
      <c r="G196" s="102"/>
      <c r="H196" s="125">
        <v>245866.77805999998</v>
      </c>
      <c r="I196" s="126"/>
      <c r="J196" s="125">
        <v>4154.8867700000001</v>
      </c>
      <c r="K196" s="127"/>
      <c r="L196" s="125">
        <v>-830.97736999999995</v>
      </c>
      <c r="M196" s="127"/>
      <c r="N196" s="125">
        <v>0</v>
      </c>
      <c r="O196" s="126"/>
      <c r="P196" s="125">
        <f>SUM(H196,J196,L196,N196)</f>
        <v>249190.68745999999</v>
      </c>
      <c r="Q196" s="127"/>
      <c r="R196" s="125">
        <v>247608.60052000001</v>
      </c>
    </row>
    <row r="197" spans="1:18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4">
        <v>4.5999999999999996</v>
      </c>
      <c r="G197" s="102"/>
      <c r="H197" s="125">
        <v>160695.37131999986</v>
      </c>
      <c r="I197" s="126"/>
      <c r="J197" s="125">
        <v>4154.8867700000001</v>
      </c>
      <c r="K197" s="127"/>
      <c r="L197" s="125">
        <v>-830.97736999999995</v>
      </c>
      <c r="M197" s="127"/>
      <c r="N197" s="125">
        <v>0</v>
      </c>
      <c r="O197" s="126"/>
      <c r="P197" s="125">
        <f>SUM(H197,J197,L197,N197)</f>
        <v>164019.28071999986</v>
      </c>
      <c r="Q197" s="127"/>
      <c r="R197" s="125">
        <v>162437.19378</v>
      </c>
    </row>
    <row r="198" spans="1:18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4">
        <v>3.3000000000000003</v>
      </c>
      <c r="G198" s="102"/>
      <c r="H198" s="125">
        <v>60502.604230000012</v>
      </c>
      <c r="I198" s="126"/>
      <c r="J198" s="125">
        <v>0</v>
      </c>
      <c r="K198" s="127"/>
      <c r="L198" s="125">
        <v>0</v>
      </c>
      <c r="M198" s="127"/>
      <c r="N198" s="125">
        <v>0</v>
      </c>
      <c r="O198" s="126"/>
      <c r="P198" s="125">
        <f>SUM(H198,J198,L198,N198)</f>
        <v>60502.604230000012</v>
      </c>
      <c r="Q198" s="127"/>
      <c r="R198" s="125">
        <v>60502.604229999997</v>
      </c>
    </row>
    <row r="199" spans="1:18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4">
        <v>4.2</v>
      </c>
      <c r="G199" s="102"/>
      <c r="H199" s="125">
        <v>6717.0605899999982</v>
      </c>
      <c r="I199" s="126"/>
      <c r="J199" s="125">
        <v>0</v>
      </c>
      <c r="K199" s="127"/>
      <c r="L199" s="125">
        <v>0</v>
      </c>
      <c r="M199" s="127"/>
      <c r="N199" s="125">
        <v>0</v>
      </c>
      <c r="O199" s="126"/>
      <c r="P199" s="125">
        <f>SUM(H199,J199,L199,N199)</f>
        <v>6717.0605899999982</v>
      </c>
      <c r="Q199" s="127"/>
      <c r="R199" s="125">
        <v>6717.06059</v>
      </c>
    </row>
    <row r="200" spans="1:18" x14ac:dyDescent="0.25">
      <c r="A200" s="111">
        <f t="shared" si="3"/>
        <v>17</v>
      </c>
      <c r="B200" s="116"/>
      <c r="C200" s="109"/>
      <c r="D200" s="103" t="s">
        <v>758</v>
      </c>
      <c r="F200" s="124"/>
      <c r="H200" s="129">
        <f>SUM(H195:H199)</f>
        <v>526883.08997999982</v>
      </c>
      <c r="I200" s="131"/>
      <c r="J200" s="129">
        <f>SUM(J195:J199)</f>
        <v>8309.7735400000001</v>
      </c>
      <c r="K200" s="131"/>
      <c r="L200" s="129">
        <f>SUM(L195:L199)</f>
        <v>-1661.9547399999999</v>
      </c>
      <c r="M200" s="131"/>
      <c r="N200" s="129">
        <f>SUM(N195:N199)</f>
        <v>0</v>
      </c>
      <c r="O200" s="131"/>
      <c r="P200" s="129">
        <f>SUM(P195:P199)</f>
        <v>533530.90877999994</v>
      </c>
      <c r="Q200" s="131"/>
      <c r="R200" s="129">
        <f>SUM(R195:R199)</f>
        <v>530366.73489999992</v>
      </c>
    </row>
    <row r="201" spans="1:18" x14ac:dyDescent="0.25">
      <c r="A201" s="111">
        <f t="shared" si="3"/>
        <v>18</v>
      </c>
      <c r="B201" s="116"/>
      <c r="F201" s="128"/>
      <c r="O201" s="102"/>
    </row>
    <row r="202" spans="1:18" x14ac:dyDescent="0.25">
      <c r="A202" s="111">
        <f t="shared" si="3"/>
        <v>19</v>
      </c>
      <c r="B202" s="116"/>
      <c r="C202" s="111"/>
      <c r="D202" s="103" t="s">
        <v>167</v>
      </c>
      <c r="F202" s="128"/>
      <c r="H202" s="151"/>
      <c r="I202" s="126"/>
      <c r="J202" s="152"/>
      <c r="K202" s="126"/>
      <c r="L202" s="152"/>
      <c r="M202" s="126"/>
      <c r="N202" s="152"/>
      <c r="O202" s="126"/>
      <c r="P202" s="152"/>
      <c r="Q202" s="126"/>
      <c r="R202" s="152"/>
    </row>
    <row r="203" spans="1:18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4">
        <v>2.6</v>
      </c>
      <c r="G203" s="102"/>
      <c r="H203" s="125">
        <v>2342.1552899999997</v>
      </c>
      <c r="I203" s="126"/>
      <c r="J203" s="125">
        <v>0</v>
      </c>
      <c r="K203" s="127"/>
      <c r="L203" s="125">
        <v>0</v>
      </c>
      <c r="M203" s="127"/>
      <c r="N203" s="125">
        <v>0</v>
      </c>
      <c r="O203" s="126"/>
      <c r="P203" s="125">
        <f>SUM(H203,J203,L203,N203)</f>
        <v>2342.1552899999997</v>
      </c>
      <c r="Q203" s="127"/>
      <c r="R203" s="125">
        <v>2342.1552900000002</v>
      </c>
    </row>
    <row r="204" spans="1:18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4">
        <v>4.3</v>
      </c>
      <c r="G204" s="102"/>
      <c r="H204" s="125">
        <v>2196.1604500000003</v>
      </c>
      <c r="I204" s="126"/>
      <c r="J204" s="125">
        <v>1906.3501999999999</v>
      </c>
      <c r="K204" s="127"/>
      <c r="L204" s="125">
        <v>-381.27004999999997</v>
      </c>
      <c r="M204" s="127"/>
      <c r="N204" s="125">
        <v>0</v>
      </c>
      <c r="O204" s="126"/>
      <c r="P204" s="125">
        <f>SUM(H204,J204,L204,N204)</f>
        <v>3721.2406000000001</v>
      </c>
      <c r="Q204" s="127"/>
      <c r="R204" s="125">
        <v>2370.1329000000001</v>
      </c>
    </row>
    <row r="205" spans="1:18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4">
        <v>4.9000000000000004</v>
      </c>
      <c r="G205" s="102"/>
      <c r="H205" s="125">
        <v>35942.249069999998</v>
      </c>
      <c r="I205" s="126"/>
      <c r="J205" s="125">
        <v>1906.3501999999999</v>
      </c>
      <c r="K205" s="127"/>
      <c r="L205" s="125">
        <v>-381.27004999999997</v>
      </c>
      <c r="M205" s="127"/>
      <c r="N205" s="125">
        <v>0</v>
      </c>
      <c r="O205" s="126"/>
      <c r="P205" s="125">
        <f>SUM(H205,J205,L205,N205)</f>
        <v>37467.32922</v>
      </c>
      <c r="Q205" s="127"/>
      <c r="R205" s="125">
        <v>36116.221520000006</v>
      </c>
    </row>
    <row r="206" spans="1:18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4">
        <v>3.4000000000000004</v>
      </c>
      <c r="G206" s="102"/>
      <c r="H206" s="125">
        <v>19218.097860000002</v>
      </c>
      <c r="I206" s="126"/>
      <c r="J206" s="125">
        <v>0</v>
      </c>
      <c r="K206" s="127"/>
      <c r="L206" s="125">
        <v>0</v>
      </c>
      <c r="M206" s="127"/>
      <c r="N206" s="125">
        <v>0</v>
      </c>
      <c r="O206" s="126"/>
      <c r="P206" s="125">
        <f>SUM(H206,J206,L206,N206)</f>
        <v>19218.097860000002</v>
      </c>
      <c r="Q206" s="127"/>
      <c r="R206" s="125">
        <v>19218.097859999998</v>
      </c>
    </row>
    <row r="207" spans="1:18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4">
        <v>1.7000000000000002</v>
      </c>
      <c r="G207" s="102"/>
      <c r="H207" s="125">
        <v>173.20990999999998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6"/>
      <c r="P207" s="125">
        <f>SUM(H207,J207,L207,N207)</f>
        <v>173.20990999999998</v>
      </c>
      <c r="Q207" s="127"/>
      <c r="R207" s="125">
        <v>173.20991000000001</v>
      </c>
    </row>
    <row r="208" spans="1:18" x14ac:dyDescent="0.25">
      <c r="A208" s="111">
        <f t="shared" si="3"/>
        <v>25</v>
      </c>
      <c r="B208" s="116"/>
      <c r="C208" s="111"/>
      <c r="D208" s="103" t="s">
        <v>759</v>
      </c>
      <c r="F208" s="124"/>
      <c r="H208" s="129">
        <f>SUM(H203:H207)</f>
        <v>59871.872579999996</v>
      </c>
      <c r="I208" s="131"/>
      <c r="J208" s="129">
        <f>SUM(J203:J207)</f>
        <v>3812.7003999999997</v>
      </c>
      <c r="K208" s="131"/>
      <c r="L208" s="129">
        <f>SUM(L203:L207)</f>
        <v>-762.54009999999994</v>
      </c>
      <c r="M208" s="131"/>
      <c r="N208" s="129">
        <f>SUM(N203:N207)</f>
        <v>0</v>
      </c>
      <c r="O208" s="131"/>
      <c r="P208" s="129">
        <f>SUM(P203:P207)</f>
        <v>62922.032879999999</v>
      </c>
      <c r="Q208" s="131"/>
      <c r="R208" s="129">
        <f>SUM(R203:R207)</f>
        <v>60219.817480000005</v>
      </c>
    </row>
    <row r="209" spans="1:18" x14ac:dyDescent="0.25">
      <c r="A209" s="111">
        <f t="shared" si="3"/>
        <v>26</v>
      </c>
      <c r="B209" s="116"/>
      <c r="F209" s="128"/>
      <c r="O209" s="102"/>
    </row>
    <row r="210" spans="1:18" x14ac:dyDescent="0.25">
      <c r="A210" s="111">
        <f t="shared" si="3"/>
        <v>27</v>
      </c>
      <c r="B210" s="116"/>
      <c r="C210" s="124"/>
      <c r="D210" s="103" t="s">
        <v>174</v>
      </c>
      <c r="F210" s="124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</row>
    <row r="211" spans="1:18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4">
        <v>2.6</v>
      </c>
      <c r="G211" s="102"/>
      <c r="H211" s="125">
        <v>10708.676690000002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6"/>
      <c r="P211" s="125">
        <f>SUM(H211,J211,L211,N211)</f>
        <v>10708.676690000002</v>
      </c>
      <c r="Q211" s="127"/>
      <c r="R211" s="125">
        <v>10708.67669</v>
      </c>
    </row>
    <row r="212" spans="1:18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4">
        <v>3.2</v>
      </c>
      <c r="G212" s="102"/>
      <c r="H212" s="125">
        <v>1456.39762</v>
      </c>
      <c r="I212" s="126"/>
      <c r="J212" s="125">
        <v>488.36672999999996</v>
      </c>
      <c r="K212" s="127"/>
      <c r="L212" s="125">
        <v>-97.673339999999996</v>
      </c>
      <c r="M212" s="127"/>
      <c r="N212" s="125">
        <v>0</v>
      </c>
      <c r="O212" s="126"/>
      <c r="P212" s="125">
        <f>SUM(H212,J212,L212,N212)</f>
        <v>1847.0910099999999</v>
      </c>
      <c r="Q212" s="127"/>
      <c r="R212" s="125">
        <v>1544.08645</v>
      </c>
    </row>
    <row r="213" spans="1:18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4">
        <v>3.5999999999999996</v>
      </c>
      <c r="G213" s="102"/>
      <c r="H213" s="125">
        <v>38320.836579999981</v>
      </c>
      <c r="I213" s="126"/>
      <c r="J213" s="125">
        <v>488.36672999999996</v>
      </c>
      <c r="K213" s="127"/>
      <c r="L213" s="125">
        <v>-97.673339999999996</v>
      </c>
      <c r="M213" s="127"/>
      <c r="N213" s="125">
        <v>0</v>
      </c>
      <c r="O213" s="126"/>
      <c r="P213" s="125">
        <f>SUM(H213,J213,L213,N213)</f>
        <v>38711.529969999981</v>
      </c>
      <c r="Q213" s="127"/>
      <c r="R213" s="125">
        <v>38408.525409999995</v>
      </c>
    </row>
    <row r="214" spans="1:18" x14ac:dyDescent="0.25">
      <c r="A214" s="111">
        <f t="shared" si="3"/>
        <v>31</v>
      </c>
      <c r="C214" s="109">
        <v>34583</v>
      </c>
      <c r="D214" s="101" t="s">
        <v>723</v>
      </c>
      <c r="F214" s="124">
        <v>3.8</v>
      </c>
      <c r="G214" s="102"/>
      <c r="H214" s="125">
        <v>9146.6915499999996</v>
      </c>
      <c r="I214" s="126"/>
      <c r="J214" s="125">
        <v>0</v>
      </c>
      <c r="K214" s="127"/>
      <c r="L214" s="125">
        <v>0</v>
      </c>
      <c r="M214" s="127"/>
      <c r="N214" s="125">
        <v>0</v>
      </c>
      <c r="O214" s="126"/>
      <c r="P214" s="125">
        <f>SUM(H214,J214,L214,N214)</f>
        <v>9146.6915499999996</v>
      </c>
      <c r="Q214" s="127"/>
      <c r="R214" s="125">
        <v>9146.6915500000014</v>
      </c>
    </row>
    <row r="215" spans="1:18" x14ac:dyDescent="0.25">
      <c r="A215" s="111">
        <f t="shared" si="3"/>
        <v>32</v>
      </c>
      <c r="C215" s="109">
        <v>34683</v>
      </c>
      <c r="D215" s="101" t="s">
        <v>724</v>
      </c>
      <c r="F215" s="124">
        <v>2.1999999999999997</v>
      </c>
      <c r="G215" s="102"/>
      <c r="H215" s="125">
        <v>432.91041999999999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6"/>
      <c r="P215" s="125">
        <f>SUM(H215,J215,L215,N215)</f>
        <v>432.91041999999999</v>
      </c>
      <c r="Q215" s="127"/>
      <c r="R215" s="125">
        <v>432.91041999999999</v>
      </c>
    </row>
    <row r="216" spans="1:18" x14ac:dyDescent="0.25">
      <c r="A216" s="111">
        <f t="shared" si="3"/>
        <v>33</v>
      </c>
      <c r="D216" s="103" t="s">
        <v>760</v>
      </c>
      <c r="F216" s="124"/>
      <c r="H216" s="129">
        <f>SUM(H211:H215)</f>
        <v>60065.512859999988</v>
      </c>
      <c r="I216" s="131"/>
      <c r="J216" s="129">
        <f>SUM(J211:J215)</f>
        <v>976.73345999999992</v>
      </c>
      <c r="K216" s="131"/>
      <c r="L216" s="129">
        <f>SUM(L211:L215)</f>
        <v>-195.34667999999999</v>
      </c>
      <c r="M216" s="131"/>
      <c r="N216" s="129">
        <f>SUM(N211:N215)</f>
        <v>0</v>
      </c>
      <c r="O216" s="131"/>
      <c r="P216" s="129">
        <f>SUM(P211:P215)</f>
        <v>60846.899639999989</v>
      </c>
      <c r="Q216" s="131"/>
      <c r="R216" s="129">
        <f>SUM(R211:R215)</f>
        <v>60240.890520000001</v>
      </c>
    </row>
    <row r="217" spans="1:18" x14ac:dyDescent="0.25">
      <c r="A217" s="111">
        <f t="shared" si="3"/>
        <v>34</v>
      </c>
      <c r="F217" s="128"/>
      <c r="I217" s="131"/>
      <c r="K217" s="131"/>
      <c r="M217" s="131"/>
      <c r="O217" s="131"/>
      <c r="Q217" s="131"/>
    </row>
    <row r="218" spans="1:18" x14ac:dyDescent="0.25">
      <c r="A218" s="111">
        <f t="shared" si="3"/>
        <v>35</v>
      </c>
      <c r="C218" s="111"/>
      <c r="D218" s="103" t="s">
        <v>181</v>
      </c>
      <c r="F218" s="124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</row>
    <row r="219" spans="1:18" x14ac:dyDescent="0.25">
      <c r="A219" s="111">
        <f t="shared" si="3"/>
        <v>36</v>
      </c>
      <c r="C219" s="109">
        <v>34184</v>
      </c>
      <c r="D219" s="101" t="s">
        <v>720</v>
      </c>
      <c r="F219" s="124">
        <v>2.7</v>
      </c>
      <c r="G219" s="102"/>
      <c r="H219" s="125">
        <v>5812.0621499999997</v>
      </c>
      <c r="I219" s="126"/>
      <c r="J219" s="125">
        <v>0</v>
      </c>
      <c r="K219" s="127"/>
      <c r="L219" s="125">
        <v>0</v>
      </c>
      <c r="M219" s="127"/>
      <c r="N219" s="125">
        <v>0</v>
      </c>
      <c r="O219" s="126"/>
      <c r="P219" s="125">
        <f>SUM(H219,J219,L219,N219)</f>
        <v>5812.0621499999997</v>
      </c>
      <c r="Q219" s="127"/>
      <c r="R219" s="125">
        <v>5812.0621500000007</v>
      </c>
    </row>
    <row r="220" spans="1:18" x14ac:dyDescent="0.25">
      <c r="A220" s="111">
        <f t="shared" si="3"/>
        <v>37</v>
      </c>
      <c r="C220" s="109">
        <v>34284</v>
      </c>
      <c r="D220" s="101" t="s">
        <v>748</v>
      </c>
      <c r="F220" s="124">
        <v>2.8000000000000003</v>
      </c>
      <c r="G220" s="102"/>
      <c r="H220" s="125">
        <v>2286.7316099999994</v>
      </c>
      <c r="I220" s="126"/>
      <c r="J220" s="125">
        <v>529.91744999999992</v>
      </c>
      <c r="K220" s="127"/>
      <c r="L220" s="125">
        <v>-105.98349</v>
      </c>
      <c r="M220" s="127"/>
      <c r="N220" s="125">
        <v>0</v>
      </c>
      <c r="O220" s="126"/>
      <c r="P220" s="125">
        <f>SUM(H220,J220,L220,N220)</f>
        <v>2710.6655699999992</v>
      </c>
      <c r="Q220" s="127"/>
      <c r="R220" s="125">
        <v>2399.9430600000001</v>
      </c>
    </row>
    <row r="221" spans="1:18" x14ac:dyDescent="0.25">
      <c r="A221" s="111">
        <f t="shared" si="3"/>
        <v>38</v>
      </c>
      <c r="C221" s="109">
        <v>34384</v>
      </c>
      <c r="D221" s="101" t="s">
        <v>749</v>
      </c>
      <c r="F221" s="124">
        <v>4.7</v>
      </c>
      <c r="G221" s="102"/>
      <c r="H221" s="125">
        <v>28306.281440000002</v>
      </c>
      <c r="I221" s="126"/>
      <c r="J221" s="125">
        <v>529.91744999999992</v>
      </c>
      <c r="K221" s="127"/>
      <c r="L221" s="125">
        <v>-105.98349</v>
      </c>
      <c r="M221" s="127"/>
      <c r="N221" s="125">
        <v>0</v>
      </c>
      <c r="O221" s="126"/>
      <c r="P221" s="125">
        <f>SUM(H221,J221,L221,N221)</f>
        <v>28730.215400000005</v>
      </c>
      <c r="Q221" s="127"/>
      <c r="R221" s="125">
        <v>28419.492890000001</v>
      </c>
    </row>
    <row r="222" spans="1:18" x14ac:dyDescent="0.25">
      <c r="A222" s="111">
        <f t="shared" si="3"/>
        <v>39</v>
      </c>
      <c r="C222" s="109">
        <v>34584</v>
      </c>
      <c r="D222" s="101" t="s">
        <v>723</v>
      </c>
      <c r="F222" s="124">
        <v>2.5</v>
      </c>
      <c r="G222" s="102"/>
      <c r="H222" s="125">
        <v>5586.7474299999994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6"/>
      <c r="P222" s="125">
        <f>SUM(H222,J222,L222,N222)</f>
        <v>5586.7474299999994</v>
      </c>
      <c r="Q222" s="127"/>
      <c r="R222" s="125">
        <v>5586.7474299999994</v>
      </c>
    </row>
    <row r="223" spans="1:18" x14ac:dyDescent="0.25">
      <c r="A223" s="111">
        <f t="shared" si="3"/>
        <v>40</v>
      </c>
      <c r="C223" s="109">
        <v>34684</v>
      </c>
      <c r="D223" s="101" t="s">
        <v>724</v>
      </c>
      <c r="F223" s="124">
        <v>3.5999999999999996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6"/>
      <c r="P223" s="125">
        <f>SUM(H223,J223,L223,N223)</f>
        <v>0</v>
      </c>
      <c r="Q223" s="127"/>
      <c r="R223" s="125">
        <v>0</v>
      </c>
    </row>
    <row r="224" spans="1:18" x14ac:dyDescent="0.25">
      <c r="A224" s="111">
        <f t="shared" si="3"/>
        <v>41</v>
      </c>
      <c r="C224" s="111"/>
      <c r="D224" s="103" t="s">
        <v>761</v>
      </c>
      <c r="F224" s="136"/>
      <c r="H224" s="129">
        <f>SUM(H219:H223)</f>
        <v>41991.822629999995</v>
      </c>
      <c r="I224" s="131"/>
      <c r="J224" s="129">
        <f>SUM(J219:J223)</f>
        <v>1059.8348999999998</v>
      </c>
      <c r="K224" s="131"/>
      <c r="L224" s="129">
        <f>SUM(L219:L223)</f>
        <v>-211.96698000000001</v>
      </c>
      <c r="M224" s="131"/>
      <c r="N224" s="129">
        <f>SUM(N219:N223)</f>
        <v>0</v>
      </c>
      <c r="O224" s="131"/>
      <c r="P224" s="129">
        <f>SUM(P219:P223)</f>
        <v>42839.690549999999</v>
      </c>
      <c r="Q224" s="131"/>
      <c r="R224" s="129">
        <f>SUM(R219:R223)</f>
        <v>42218.24553</v>
      </c>
    </row>
    <row r="225" spans="1:18" x14ac:dyDescent="0.25">
      <c r="A225" s="111">
        <f t="shared" si="3"/>
        <v>42</v>
      </c>
      <c r="O225" s="102"/>
    </row>
    <row r="226" spans="1:18" x14ac:dyDescent="0.25">
      <c r="A226" s="111">
        <f t="shared" si="3"/>
        <v>43</v>
      </c>
      <c r="O226" s="102"/>
    </row>
    <row r="227" spans="1:18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8"/>
      <c r="P227" s="97"/>
      <c r="Q227" s="97"/>
      <c r="R227" s="97"/>
    </row>
    <row r="228" spans="1:18" x14ac:dyDescent="0.25">
      <c r="A228" s="101" t="str">
        <f>$A$57</f>
        <v>Supporting Schedules:  B-08, B-11</v>
      </c>
      <c r="O228" s="102"/>
      <c r="P228" s="101" t="str">
        <f>$P$57</f>
        <v>Recap Schedules:  B-03, B-06</v>
      </c>
    </row>
    <row r="229" spans="1:18" ht="13.8" thickBot="1" x14ac:dyDescent="0.3">
      <c r="A229" s="97" t="str">
        <f>$A$1</f>
        <v>SCHEDULE B-07</v>
      </c>
      <c r="B229" s="97"/>
      <c r="C229" s="97"/>
      <c r="D229" s="97"/>
      <c r="E229" s="97"/>
      <c r="F229" s="97"/>
      <c r="G229" s="97" t="str">
        <f>$G$1</f>
        <v>PLANT BALANCES BY ACCOUNT AND SUB-ACCOUNT</v>
      </c>
      <c r="H229" s="97"/>
      <c r="I229" s="97"/>
      <c r="J229" s="97"/>
      <c r="K229" s="97"/>
      <c r="L229" s="97"/>
      <c r="M229" s="97"/>
      <c r="N229" s="97"/>
      <c r="O229" s="98"/>
      <c r="P229" s="97"/>
      <c r="Q229" s="97"/>
      <c r="R229" s="98" t="str">
        <f>"Page "&amp;TRIM(MID(R172,5,3))+1&amp;" of 30"</f>
        <v>Page 15 of 30</v>
      </c>
    </row>
    <row r="230" spans="1:18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rate and plant balances for each account or sub-account to which</v>
      </c>
      <c r="J230" s="104"/>
      <c r="K230" s="104"/>
      <c r="M230" s="104"/>
      <c r="N230" s="104"/>
      <c r="O230" s="105"/>
      <c r="P230" s="101" t="str">
        <f>$P$2</f>
        <v>Type of data shown:</v>
      </c>
      <c r="R230" s="106"/>
    </row>
    <row r="231" spans="1:18" x14ac:dyDescent="0.25">
      <c r="B231" s="138"/>
      <c r="F231" s="101" t="str">
        <f>IF($F$3="","",$F$3)</f>
        <v>a separate depreciation rate is prescribed. (Include Amortization/Recovery schedule amounts).</v>
      </c>
      <c r="J231" s="102"/>
      <c r="K231" s="106"/>
      <c r="N231" s="102"/>
      <c r="O231" s="102" t="str">
        <f>IF($O$3=0,"",$O$3)</f>
        <v/>
      </c>
      <c r="P231" s="106" t="str">
        <f>$P$3</f>
        <v>Projected Test Year Ended 12/31/2025</v>
      </c>
      <c r="R231" s="102"/>
    </row>
    <row r="232" spans="1:18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O232" s="102" t="str">
        <f>IF($O$4=0,"",$O$4)</f>
        <v>XX</v>
      </c>
      <c r="P232" s="106" t="str">
        <f>$P$4</f>
        <v>Projected Prior Year Ended 12/31/2024</v>
      </c>
      <c r="R232" s="102"/>
    </row>
    <row r="233" spans="1:18" x14ac:dyDescent="0.25">
      <c r="B233" s="138"/>
      <c r="F233" s="101" t="str">
        <f>IF(+$F$5="","",$F$5)</f>
        <v/>
      </c>
      <c r="J233" s="102"/>
      <c r="K233" s="106"/>
      <c r="L233" s="102"/>
      <c r="O233" s="102" t="str">
        <f>IF($O$5=0,"",$O$5)</f>
        <v/>
      </c>
      <c r="P233" s="106" t="str">
        <f>$P$5</f>
        <v>Historical Prior Year Ended 12/31/2023</v>
      </c>
      <c r="R233" s="102"/>
    </row>
    <row r="234" spans="1:18" x14ac:dyDescent="0.25">
      <c r="B234" s="138"/>
      <c r="J234" s="102"/>
      <c r="K234" s="106"/>
      <c r="L234" s="102"/>
      <c r="O234" s="102"/>
      <c r="P234" s="106" t="str">
        <f>$P$6</f>
        <v>Witness: C. Aldazabal / J. Chronister / C. Heck /</v>
      </c>
      <c r="R234" s="102"/>
    </row>
    <row r="235" spans="1:18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 in 000's)</v>
      </c>
      <c r="I235" s="97"/>
      <c r="J235" s="97"/>
      <c r="K235" s="97"/>
      <c r="L235" s="97"/>
      <c r="M235" s="97"/>
      <c r="N235" s="97"/>
      <c r="O235" s="98"/>
      <c r="P235" s="97" t="str">
        <f>$P$7</f>
        <v xml:space="preserve">               R. Latta / K. Sparkman / K. Stryker / C. Whitworth</v>
      </c>
      <c r="Q235" s="97"/>
      <c r="R235" s="97"/>
    </row>
    <row r="236" spans="1:18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10"/>
      <c r="P236" s="109"/>
      <c r="Q236" s="109"/>
      <c r="R236" s="109"/>
    </row>
    <row r="237" spans="1:18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10"/>
      <c r="P237" s="109" t="s">
        <v>698</v>
      </c>
      <c r="Q237" s="109"/>
      <c r="R237" s="109" t="s">
        <v>699</v>
      </c>
    </row>
    <row r="238" spans="1:18" x14ac:dyDescent="0.25">
      <c r="C238" s="111" t="s">
        <v>700</v>
      </c>
      <c r="D238" s="111" t="s">
        <v>700</v>
      </c>
      <c r="F238" s="111" t="s">
        <v>701</v>
      </c>
      <c r="G238" s="111"/>
      <c r="H238" s="109" t="s">
        <v>702</v>
      </c>
      <c r="I238" s="111"/>
      <c r="J238" s="109" t="s">
        <v>353</v>
      </c>
      <c r="K238" s="111"/>
      <c r="L238" s="111" t="s">
        <v>353</v>
      </c>
      <c r="M238" s="111"/>
      <c r="O238" s="102"/>
      <c r="P238" s="111" t="s">
        <v>702</v>
      </c>
      <c r="R238" s="111"/>
    </row>
    <row r="239" spans="1:18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705</v>
      </c>
      <c r="G239" s="111"/>
      <c r="H239" s="111" t="s">
        <v>706</v>
      </c>
      <c r="I239" s="111"/>
      <c r="J239" s="111" t="s">
        <v>702</v>
      </c>
      <c r="K239" s="109"/>
      <c r="L239" s="111" t="s">
        <v>702</v>
      </c>
      <c r="M239" s="106"/>
      <c r="N239" s="111" t="s">
        <v>362</v>
      </c>
      <c r="O239" s="110"/>
      <c r="P239" s="109" t="s">
        <v>706</v>
      </c>
      <c r="Q239" s="109"/>
      <c r="R239" s="111" t="s">
        <v>707</v>
      </c>
    </row>
    <row r="240" spans="1:18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711</v>
      </c>
      <c r="G240" s="112"/>
      <c r="H240" s="112" t="s">
        <v>712</v>
      </c>
      <c r="I240" s="113"/>
      <c r="J240" s="112" t="s">
        <v>713</v>
      </c>
      <c r="K240" s="113"/>
      <c r="L240" s="113" t="s">
        <v>714</v>
      </c>
      <c r="M240" s="114"/>
      <c r="N240" s="114" t="s">
        <v>715</v>
      </c>
      <c r="O240" s="115"/>
      <c r="P240" s="114" t="s">
        <v>716</v>
      </c>
      <c r="Q240" s="114"/>
      <c r="R240" s="114" t="s">
        <v>717</v>
      </c>
    </row>
    <row r="241" spans="1:18" x14ac:dyDescent="0.25">
      <c r="A241" s="111">
        <v>1</v>
      </c>
      <c r="B241" s="111"/>
      <c r="O241" s="102"/>
    </row>
    <row r="242" spans="1:18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</row>
    <row r="243" spans="1:18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4">
        <v>2.7</v>
      </c>
      <c r="G243" s="102"/>
      <c r="H243" s="125">
        <v>5746.5801100000008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6"/>
      <c r="P243" s="125">
        <f>SUM(H243,J243,L243,N243)</f>
        <v>5746.5801100000008</v>
      </c>
      <c r="Q243" s="127"/>
      <c r="R243" s="125">
        <v>5746.5801100000008</v>
      </c>
    </row>
    <row r="244" spans="1:18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4">
        <v>3.6999999999999997</v>
      </c>
      <c r="G244" s="102"/>
      <c r="H244" s="125">
        <v>2657.3530100000007</v>
      </c>
      <c r="I244" s="126"/>
      <c r="J244" s="125">
        <v>542.00149999999996</v>
      </c>
      <c r="K244" s="127"/>
      <c r="L244" s="125">
        <v>-108.4003</v>
      </c>
      <c r="M244" s="127"/>
      <c r="N244" s="125">
        <v>0</v>
      </c>
      <c r="O244" s="126"/>
      <c r="P244" s="125">
        <f>SUM(H244,J244,L244,N244)</f>
        <v>3090.9542100000008</v>
      </c>
      <c r="Q244" s="127"/>
      <c r="R244" s="125">
        <v>2776.7357499999998</v>
      </c>
    </row>
    <row r="245" spans="1:18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4">
        <v>5</v>
      </c>
      <c r="G245" s="102"/>
      <c r="H245" s="125">
        <v>25103.996219999994</v>
      </c>
      <c r="I245" s="126"/>
      <c r="J245" s="125">
        <v>542.00149999999996</v>
      </c>
      <c r="K245" s="127"/>
      <c r="L245" s="125">
        <v>-108.4003</v>
      </c>
      <c r="M245" s="127"/>
      <c r="N245" s="125">
        <v>0</v>
      </c>
      <c r="O245" s="126"/>
      <c r="P245" s="125">
        <f>SUM(H245,J245,L245,N245)</f>
        <v>25537.597419999991</v>
      </c>
      <c r="Q245" s="127"/>
      <c r="R245" s="125">
        <v>25223.378960000002</v>
      </c>
    </row>
    <row r="246" spans="1:18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4">
        <v>2.6</v>
      </c>
      <c r="G246" s="102"/>
      <c r="H246" s="125">
        <v>5489.2689800000016</v>
      </c>
      <c r="I246" s="126"/>
      <c r="J246" s="125">
        <v>0</v>
      </c>
      <c r="K246" s="127"/>
      <c r="L246" s="125">
        <v>0</v>
      </c>
      <c r="M246" s="127"/>
      <c r="N246" s="125">
        <v>0</v>
      </c>
      <c r="O246" s="126"/>
      <c r="P246" s="125">
        <f>SUM(H246,J246,L246,N246)</f>
        <v>5489.2689800000016</v>
      </c>
      <c r="Q246" s="127"/>
      <c r="R246" s="125">
        <v>5489.2689800000007</v>
      </c>
    </row>
    <row r="247" spans="1:18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4">
        <v>3.5999999999999996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6"/>
      <c r="P247" s="125">
        <f>SUM(H247,J247,L247,N247)</f>
        <v>0</v>
      </c>
      <c r="Q247" s="127"/>
      <c r="R247" s="125">
        <v>0</v>
      </c>
    </row>
    <row r="248" spans="1:18" x14ac:dyDescent="0.25">
      <c r="A248" s="111">
        <f t="shared" si="4"/>
        <v>8</v>
      </c>
      <c r="B248" s="111"/>
      <c r="C248" s="111"/>
      <c r="D248" s="103" t="s">
        <v>762</v>
      </c>
      <c r="F248" s="124"/>
      <c r="H248" s="129">
        <f>SUM(H243:H247)</f>
        <v>38997.198319999996</v>
      </c>
      <c r="I248" s="131"/>
      <c r="J248" s="129">
        <f>SUM(J243:J247)</f>
        <v>1084.0029999999999</v>
      </c>
      <c r="K248" s="131"/>
      <c r="L248" s="129">
        <f>SUM(L243:L247)</f>
        <v>-216.8006</v>
      </c>
      <c r="M248" s="131"/>
      <c r="N248" s="129">
        <f>SUM(N243:N247)</f>
        <v>0</v>
      </c>
      <c r="O248" s="131"/>
      <c r="P248" s="129">
        <f>SUM(P243:P247)</f>
        <v>39864.400719999998</v>
      </c>
      <c r="Q248" s="131"/>
      <c r="R248" s="129">
        <f>SUM(R243:R247)</f>
        <v>39235.963800000005</v>
      </c>
    </row>
    <row r="249" spans="1:18" x14ac:dyDescent="0.25">
      <c r="A249" s="111">
        <f t="shared" si="4"/>
        <v>9</v>
      </c>
      <c r="B249" s="111"/>
      <c r="F249" s="128"/>
      <c r="O249" s="102"/>
    </row>
    <row r="250" spans="1:18" x14ac:dyDescent="0.25">
      <c r="A250" s="111">
        <f t="shared" si="4"/>
        <v>10</v>
      </c>
      <c r="B250" s="111"/>
      <c r="C250" s="111"/>
      <c r="D250" s="103" t="s">
        <v>195</v>
      </c>
      <c r="F250" s="124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</row>
    <row r="251" spans="1:18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4">
        <v>2.6</v>
      </c>
      <c r="G251" s="102"/>
      <c r="H251" s="125">
        <v>13374.554050000001</v>
      </c>
      <c r="I251" s="126"/>
      <c r="J251" s="125">
        <v>0</v>
      </c>
      <c r="K251" s="127"/>
      <c r="L251" s="125">
        <v>0</v>
      </c>
      <c r="M251" s="127"/>
      <c r="N251" s="125">
        <v>0</v>
      </c>
      <c r="O251" s="126"/>
      <c r="P251" s="125">
        <f>SUM(H251,J251,L251,N251)</f>
        <v>13374.554050000001</v>
      </c>
      <c r="Q251" s="127"/>
      <c r="R251" s="125">
        <v>13374.554050000001</v>
      </c>
    </row>
    <row r="252" spans="1:18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4">
        <v>3</v>
      </c>
      <c r="G252" s="102"/>
      <c r="H252" s="125">
        <v>213841.66314999992</v>
      </c>
      <c r="I252" s="126"/>
      <c r="J252" s="125">
        <v>1785.8537699999999</v>
      </c>
      <c r="K252" s="127"/>
      <c r="L252" s="125">
        <v>-357.17077</v>
      </c>
      <c r="M252" s="127"/>
      <c r="N252" s="125">
        <v>0</v>
      </c>
      <c r="O252" s="126"/>
      <c r="P252" s="125">
        <f>SUM(H252,J252,L252,N252)</f>
        <v>215270.34614999991</v>
      </c>
      <c r="Q252" s="127"/>
      <c r="R252" s="125">
        <v>214458.41193</v>
      </c>
    </row>
    <row r="253" spans="1:18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4">
        <v>3.1</v>
      </c>
      <c r="G253" s="102"/>
      <c r="H253" s="125">
        <v>223922.33248000001</v>
      </c>
      <c r="I253" s="126"/>
      <c r="J253" s="125">
        <v>1785.8537699999999</v>
      </c>
      <c r="K253" s="127"/>
      <c r="L253" s="125">
        <v>-357.17077</v>
      </c>
      <c r="M253" s="127"/>
      <c r="N253" s="125">
        <v>0</v>
      </c>
      <c r="O253" s="126"/>
      <c r="P253" s="125">
        <f>SUM(H253,J253,L253,N253)</f>
        <v>225351.01548</v>
      </c>
      <c r="Q253" s="127"/>
      <c r="R253" s="125">
        <v>224539.08125999998</v>
      </c>
    </row>
    <row r="254" spans="1:18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4">
        <v>3</v>
      </c>
      <c r="G254" s="102"/>
      <c r="H254" s="125">
        <v>18338.595009999997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6"/>
      <c r="P254" s="125">
        <f>SUM(H254,J254,L254,N254)</f>
        <v>18338.595009999997</v>
      </c>
      <c r="Q254" s="127"/>
      <c r="R254" s="125">
        <v>18338.595010000001</v>
      </c>
    </row>
    <row r="255" spans="1:18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4">
        <v>3</v>
      </c>
      <c r="G255" s="102"/>
      <c r="H255" s="125">
        <v>141.62640999999999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6"/>
      <c r="P255" s="125">
        <f>SUM(H255,J255,L255,N255)</f>
        <v>141.62640999999999</v>
      </c>
      <c r="Q255" s="127"/>
      <c r="R255" s="125">
        <v>141.62640999999999</v>
      </c>
    </row>
    <row r="256" spans="1:18" x14ac:dyDescent="0.25">
      <c r="A256" s="111">
        <f t="shared" si="4"/>
        <v>16</v>
      </c>
      <c r="B256" s="116"/>
      <c r="C256" s="109"/>
      <c r="D256" s="103" t="s">
        <v>763</v>
      </c>
      <c r="F256" s="124"/>
      <c r="H256" s="129">
        <f>SUM(H251:H255)</f>
        <v>469618.77109999995</v>
      </c>
      <c r="I256" s="131"/>
      <c r="J256" s="129">
        <f>SUM(J251:J255)</f>
        <v>3571.7075399999999</v>
      </c>
      <c r="K256" s="131"/>
      <c r="L256" s="129">
        <f>SUM(L251:L255)</f>
        <v>-714.34154000000001</v>
      </c>
      <c r="M256" s="131"/>
      <c r="N256" s="129">
        <f>SUM(N251:N255)</f>
        <v>0</v>
      </c>
      <c r="O256" s="131"/>
      <c r="P256" s="129">
        <f>SUM(P251:P255)</f>
        <v>472476.13709999993</v>
      </c>
      <c r="Q256" s="131"/>
      <c r="R256" s="129">
        <f>SUM(R251:R255)</f>
        <v>470852.26866</v>
      </c>
    </row>
    <row r="257" spans="1:18" x14ac:dyDescent="0.25">
      <c r="A257" s="111">
        <f t="shared" si="4"/>
        <v>17</v>
      </c>
      <c r="B257" s="116"/>
      <c r="F257" s="128"/>
      <c r="O257" s="102"/>
    </row>
    <row r="258" spans="1:18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4">
        <v>20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6"/>
      <c r="P258" s="125">
        <f>SUM(H258,J258,L258,N258)</f>
        <v>0</v>
      </c>
      <c r="Q258" s="127"/>
      <c r="R258" s="125">
        <v>0</v>
      </c>
    </row>
    <row r="259" spans="1:18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4">
        <v>14.299999999999999</v>
      </c>
      <c r="G259" s="102"/>
      <c r="H259" s="125">
        <v>2111.9599400000002</v>
      </c>
      <c r="I259" s="126"/>
      <c r="J259" s="125">
        <v>0</v>
      </c>
      <c r="K259" s="127"/>
      <c r="L259" s="125">
        <v>0</v>
      </c>
      <c r="M259" s="127"/>
      <c r="N259" s="125">
        <v>0</v>
      </c>
      <c r="O259" s="126"/>
      <c r="P259" s="125">
        <f>SUM(H259,J259,L259,N259)</f>
        <v>2111.9599400000002</v>
      </c>
      <c r="Q259" s="127"/>
      <c r="R259" s="125">
        <v>2111.9599399999997</v>
      </c>
    </row>
    <row r="260" spans="1:18" x14ac:dyDescent="0.25">
      <c r="A260" s="111">
        <f t="shared" si="4"/>
        <v>20</v>
      </c>
      <c r="B260" s="116"/>
      <c r="C260" s="111"/>
      <c r="F260" s="124"/>
      <c r="H260" s="129"/>
      <c r="I260" s="131"/>
      <c r="J260" s="129"/>
      <c r="K260" s="131"/>
      <c r="L260" s="129"/>
      <c r="M260" s="131"/>
      <c r="N260" s="129"/>
      <c r="O260" s="131"/>
      <c r="P260" s="129"/>
      <c r="Q260" s="131"/>
      <c r="R260" s="129"/>
    </row>
    <row r="261" spans="1:18" ht="13.8" thickBot="1" x14ac:dyDescent="0.3">
      <c r="A261" s="111">
        <f t="shared" si="4"/>
        <v>21</v>
      </c>
      <c r="B261" s="116"/>
      <c r="C261" s="111"/>
      <c r="D261" s="101" t="s">
        <v>766</v>
      </c>
      <c r="F261" s="124"/>
      <c r="H261" s="143">
        <f>SUM(H192,H200,H208,H216,H224,H248,H256,H258,H259)</f>
        <v>1430834.0618999996</v>
      </c>
      <c r="I261" s="131"/>
      <c r="J261" s="143">
        <f>SUM(J192,J200,J208,J216,J224,J248,J256,J258,J259)</f>
        <v>22980.699860000001</v>
      </c>
      <c r="K261" s="131"/>
      <c r="L261" s="143">
        <f>SUM(L192,L200,L208,L216,L224,L248,L256,L258,L259)</f>
        <v>-4596.1400800000001</v>
      </c>
      <c r="M261" s="131"/>
      <c r="N261" s="143">
        <f>SUM(N192,N200,N208,N216,N224,N248,N256,N258,N259)</f>
        <v>0</v>
      </c>
      <c r="O261" s="131"/>
      <c r="P261" s="143">
        <f>SUM(P192,P200,P208,P216,P224,P248,P256,P258,P259)</f>
        <v>1449218.6216799999</v>
      </c>
      <c r="Q261" s="131"/>
      <c r="R261" s="143">
        <f>SUM(R192,R200,R208,R216,R224,R248,R256,R258,R259)</f>
        <v>1437962.2932</v>
      </c>
    </row>
    <row r="262" spans="1:18" ht="13.8" thickTop="1" x14ac:dyDescent="0.25">
      <c r="A262" s="111">
        <f t="shared" si="4"/>
        <v>22</v>
      </c>
      <c r="B262" s="116"/>
      <c r="F262" s="128"/>
      <c r="O262" s="102"/>
    </row>
    <row r="263" spans="1:18" x14ac:dyDescent="0.25">
      <c r="A263" s="111">
        <f t="shared" si="4"/>
        <v>23</v>
      </c>
      <c r="B263" s="116"/>
      <c r="F263" s="128"/>
      <c r="O263" s="102"/>
    </row>
    <row r="264" spans="1:18" x14ac:dyDescent="0.25">
      <c r="A264" s="111">
        <f t="shared" si="4"/>
        <v>24</v>
      </c>
      <c r="B264" s="116"/>
      <c r="F264" s="128"/>
      <c r="O264" s="102"/>
    </row>
    <row r="265" spans="1:18" x14ac:dyDescent="0.25">
      <c r="A265" s="111">
        <f t="shared" si="4"/>
        <v>25</v>
      </c>
      <c r="B265" s="116"/>
      <c r="D265" s="101" t="s">
        <v>767</v>
      </c>
      <c r="F265" s="128"/>
      <c r="O265" s="102"/>
    </row>
    <row r="266" spans="1:18" x14ac:dyDescent="0.25">
      <c r="A266" s="111">
        <f t="shared" si="4"/>
        <v>26</v>
      </c>
      <c r="B266" s="135"/>
      <c r="D266" s="103" t="s">
        <v>94</v>
      </c>
      <c r="F266" s="124"/>
      <c r="H266" s="150"/>
      <c r="I266" s="131"/>
      <c r="J266" s="150"/>
      <c r="K266" s="131"/>
      <c r="L266" s="150"/>
      <c r="M266" s="131"/>
      <c r="N266" s="150"/>
      <c r="O266" s="131"/>
      <c r="P266" s="150"/>
      <c r="Q266" s="131"/>
      <c r="R266" s="150"/>
    </row>
    <row r="267" spans="1:18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4">
        <v>3.4000000000000004</v>
      </c>
      <c r="G267" s="102"/>
      <c r="H267" s="125">
        <v>104796.03444999999</v>
      </c>
      <c r="I267" s="126"/>
      <c r="J267" s="125">
        <v>9295.0993400000007</v>
      </c>
      <c r="K267" s="127"/>
      <c r="L267" s="125">
        <v>-1859.0198700000001</v>
      </c>
      <c r="M267" s="127"/>
      <c r="N267" s="125">
        <v>0</v>
      </c>
      <c r="O267" s="126"/>
      <c r="P267" s="125">
        <f>SUM(H267,J267,L267,N267)</f>
        <v>112232.11391999999</v>
      </c>
      <c r="Q267" s="127"/>
      <c r="R267" s="125">
        <v>109300.06531999999</v>
      </c>
    </row>
    <row r="268" spans="1:18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4">
        <v>3</v>
      </c>
      <c r="G268" s="102"/>
      <c r="H268" s="125">
        <v>24416.151070000007</v>
      </c>
      <c r="I268" s="126"/>
      <c r="J268" s="125">
        <v>21123.92254</v>
      </c>
      <c r="K268" s="127"/>
      <c r="L268" s="125">
        <v>-4224.7845399999997</v>
      </c>
      <c r="M268" s="127"/>
      <c r="N268" s="125">
        <v>0</v>
      </c>
      <c r="O268" s="126"/>
      <c r="P268" s="125">
        <f>SUM(H268,J268,L268,N268)</f>
        <v>41315.289070000006</v>
      </c>
      <c r="Q268" s="127"/>
      <c r="R268" s="125">
        <v>36694.36434</v>
      </c>
    </row>
    <row r="269" spans="1:18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4">
        <v>5.5</v>
      </c>
      <c r="G269" s="102"/>
      <c r="H269" s="125">
        <v>39430.136840000014</v>
      </c>
      <c r="I269" s="126"/>
      <c r="J269" s="125">
        <v>21123.92254</v>
      </c>
      <c r="K269" s="127"/>
      <c r="L269" s="125">
        <v>-4224.7845399999997</v>
      </c>
      <c r="M269" s="127"/>
      <c r="N269" s="125">
        <v>0</v>
      </c>
      <c r="O269" s="126"/>
      <c r="P269" s="125">
        <f>SUM(H269,J269,L269,N269)</f>
        <v>56329.274840000013</v>
      </c>
      <c r="Q269" s="127"/>
      <c r="R269" s="125">
        <v>51708.350109999999</v>
      </c>
    </row>
    <row r="270" spans="1:18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4">
        <v>3.3000000000000003</v>
      </c>
      <c r="G270" s="102"/>
      <c r="H270" s="125">
        <v>32858.830609999997</v>
      </c>
      <c r="I270" s="126"/>
      <c r="J270" s="125">
        <v>0</v>
      </c>
      <c r="K270" s="127"/>
      <c r="L270" s="125">
        <v>0</v>
      </c>
      <c r="M270" s="127"/>
      <c r="N270" s="125">
        <v>0</v>
      </c>
      <c r="O270" s="126"/>
      <c r="P270" s="125">
        <f>SUM(H270,J270,L270,N270)</f>
        <v>32858.830609999997</v>
      </c>
      <c r="Q270" s="127"/>
      <c r="R270" s="125">
        <v>32858.830609999997</v>
      </c>
    </row>
    <row r="271" spans="1:18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4">
        <v>4</v>
      </c>
      <c r="G271" s="102"/>
      <c r="H271" s="125">
        <v>11491.776410000002</v>
      </c>
      <c r="I271" s="126"/>
      <c r="J271" s="125">
        <v>0</v>
      </c>
      <c r="K271" s="127"/>
      <c r="L271" s="125">
        <v>0</v>
      </c>
      <c r="M271" s="127"/>
      <c r="N271" s="125">
        <v>0</v>
      </c>
      <c r="O271" s="126"/>
      <c r="P271" s="125">
        <f>SUM(H271,J271,L271,N271)</f>
        <v>11491.776410000002</v>
      </c>
      <c r="Q271" s="127"/>
      <c r="R271" s="125">
        <v>11491.77641</v>
      </c>
    </row>
    <row r="272" spans="1:18" x14ac:dyDescent="0.25">
      <c r="A272" s="111">
        <f t="shared" si="4"/>
        <v>32</v>
      </c>
      <c r="B272" s="116"/>
      <c r="C272" s="111"/>
      <c r="D272" s="103" t="s">
        <v>768</v>
      </c>
      <c r="F272" s="124"/>
      <c r="H272" s="129">
        <f>SUM(H267:H271)</f>
        <v>212992.92938000002</v>
      </c>
      <c r="I272" s="131"/>
      <c r="J272" s="129">
        <f>SUM(J267:J271)</f>
        <v>51542.94442</v>
      </c>
      <c r="K272" s="131"/>
      <c r="L272" s="129">
        <f>SUM(L267:L271)</f>
        <v>-10308.588949999999</v>
      </c>
      <c r="M272" s="131"/>
      <c r="N272" s="129">
        <f>SUM(N267:N271)</f>
        <v>0</v>
      </c>
      <c r="O272" s="131"/>
      <c r="P272" s="129">
        <f>SUM(P267:P271)</f>
        <v>254227.28485</v>
      </c>
      <c r="Q272" s="131"/>
      <c r="R272" s="129">
        <f>SUM(R267:R271)</f>
        <v>242053.38678999999</v>
      </c>
    </row>
    <row r="273" spans="1:18" x14ac:dyDescent="0.25">
      <c r="A273" s="111">
        <f t="shared" si="4"/>
        <v>33</v>
      </c>
      <c r="B273" s="116"/>
      <c r="F273" s="128"/>
      <c r="O273" s="102"/>
    </row>
    <row r="274" spans="1:18" x14ac:dyDescent="0.25">
      <c r="A274" s="111">
        <f t="shared" si="4"/>
        <v>34</v>
      </c>
      <c r="D274" s="103" t="s">
        <v>101</v>
      </c>
      <c r="F274" s="128"/>
      <c r="H274" s="153"/>
      <c r="I274" s="153"/>
      <c r="J274" s="153"/>
      <c r="K274" s="153"/>
      <c r="L274" s="152"/>
      <c r="M274" s="152"/>
      <c r="N274" s="152"/>
      <c r="O274" s="154"/>
      <c r="P274" s="153"/>
      <c r="Q274" s="153"/>
      <c r="R274" s="153"/>
    </row>
    <row r="275" spans="1:18" x14ac:dyDescent="0.25">
      <c r="A275" s="111">
        <f t="shared" si="4"/>
        <v>35</v>
      </c>
      <c r="C275" s="109">
        <v>34131</v>
      </c>
      <c r="D275" s="101" t="s">
        <v>720</v>
      </c>
      <c r="F275" s="124">
        <v>3.5999999999999996</v>
      </c>
      <c r="G275" s="102"/>
      <c r="H275" s="125">
        <v>21253.120770000005</v>
      </c>
      <c r="I275" s="126"/>
      <c r="J275" s="125">
        <v>0</v>
      </c>
      <c r="K275" s="127"/>
      <c r="L275" s="125">
        <v>0</v>
      </c>
      <c r="M275" s="127"/>
      <c r="N275" s="125">
        <v>0</v>
      </c>
      <c r="O275" s="126"/>
      <c r="P275" s="125">
        <f>SUM(H275,J275,L275,N275)</f>
        <v>21253.120770000005</v>
      </c>
      <c r="Q275" s="127"/>
      <c r="R275" s="125">
        <v>21253.120770000001</v>
      </c>
    </row>
    <row r="276" spans="1:18" x14ac:dyDescent="0.25">
      <c r="A276" s="111">
        <f t="shared" si="4"/>
        <v>36</v>
      </c>
      <c r="C276" s="109">
        <v>34231</v>
      </c>
      <c r="D276" s="101" t="s">
        <v>748</v>
      </c>
      <c r="F276" s="124">
        <v>4</v>
      </c>
      <c r="G276" s="102"/>
      <c r="H276" s="125">
        <v>82756.183969999969</v>
      </c>
      <c r="I276" s="126"/>
      <c r="J276" s="125">
        <v>9866.0653000000002</v>
      </c>
      <c r="K276" s="127"/>
      <c r="L276" s="125">
        <v>-1973.21307</v>
      </c>
      <c r="M276" s="127"/>
      <c r="N276" s="125">
        <v>0</v>
      </c>
      <c r="O276" s="126"/>
      <c r="P276" s="125">
        <f>SUM(H276,J276,L276,N276)</f>
        <v>90649.036199999973</v>
      </c>
      <c r="Q276" s="127"/>
      <c r="R276" s="125">
        <v>87846.091050000003</v>
      </c>
    </row>
    <row r="277" spans="1:18" x14ac:dyDescent="0.25">
      <c r="A277" s="111">
        <f t="shared" si="4"/>
        <v>37</v>
      </c>
      <c r="C277" s="109">
        <v>34331</v>
      </c>
      <c r="D277" s="101" t="s">
        <v>749</v>
      </c>
      <c r="F277" s="124">
        <v>6.1</v>
      </c>
      <c r="G277" s="102"/>
      <c r="H277" s="125">
        <v>249250.10859999998</v>
      </c>
      <c r="I277" s="126"/>
      <c r="J277" s="125">
        <v>9866.0653000000002</v>
      </c>
      <c r="K277" s="127"/>
      <c r="L277" s="125">
        <v>-1973.21307</v>
      </c>
      <c r="M277" s="127"/>
      <c r="N277" s="125">
        <v>0</v>
      </c>
      <c r="O277" s="126"/>
      <c r="P277" s="125">
        <f>SUM(H277,J277,L277,N277)</f>
        <v>257142.96082999997</v>
      </c>
      <c r="Q277" s="127"/>
      <c r="R277" s="125">
        <v>254340.01568000001</v>
      </c>
    </row>
    <row r="278" spans="1:18" x14ac:dyDescent="0.25">
      <c r="A278" s="111">
        <f t="shared" si="4"/>
        <v>38</v>
      </c>
      <c r="C278" s="109">
        <v>34531</v>
      </c>
      <c r="D278" s="101" t="s">
        <v>723</v>
      </c>
      <c r="F278" s="124">
        <v>4.1000000000000005</v>
      </c>
      <c r="G278" s="102"/>
      <c r="H278" s="125">
        <v>40601.976499999997</v>
      </c>
      <c r="I278" s="126"/>
      <c r="J278" s="125">
        <v>0</v>
      </c>
      <c r="K278" s="127"/>
      <c r="L278" s="125">
        <v>0</v>
      </c>
      <c r="M278" s="127"/>
      <c r="N278" s="125">
        <v>0</v>
      </c>
      <c r="O278" s="126"/>
      <c r="P278" s="125">
        <f>SUM(H278,J278,L278,N278)</f>
        <v>40601.976499999997</v>
      </c>
      <c r="Q278" s="127"/>
      <c r="R278" s="125">
        <v>40601.976499999997</v>
      </c>
    </row>
    <row r="279" spans="1:18" x14ac:dyDescent="0.25">
      <c r="A279" s="111">
        <f t="shared" si="4"/>
        <v>39</v>
      </c>
      <c r="C279" s="109">
        <v>34631</v>
      </c>
      <c r="D279" s="101" t="s">
        <v>724</v>
      </c>
      <c r="F279" s="124">
        <v>3.2</v>
      </c>
      <c r="G279" s="102"/>
      <c r="H279" s="125">
        <v>1175.7052099999999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6"/>
      <c r="P279" s="125">
        <f>SUM(H279,J279,L279,N279)</f>
        <v>1175.7052099999999</v>
      </c>
      <c r="Q279" s="127"/>
      <c r="R279" s="125">
        <v>1175.7052099999999</v>
      </c>
    </row>
    <row r="280" spans="1:18" x14ac:dyDescent="0.25">
      <c r="A280" s="111">
        <f t="shared" si="4"/>
        <v>40</v>
      </c>
      <c r="C280" s="111"/>
      <c r="D280" s="103" t="s">
        <v>769</v>
      </c>
      <c r="F280" s="136"/>
      <c r="H280" s="129">
        <f>SUM(H275:H279)</f>
        <v>395037.09504999995</v>
      </c>
      <c r="I280" s="131"/>
      <c r="J280" s="129">
        <f>SUM(J275:J279)</f>
        <v>19732.1306</v>
      </c>
      <c r="K280" s="131"/>
      <c r="L280" s="129">
        <f>SUM(L275:L279)</f>
        <v>-3946.42614</v>
      </c>
      <c r="M280" s="131"/>
      <c r="N280" s="129">
        <f>SUM(N275:N279)</f>
        <v>0</v>
      </c>
      <c r="O280" s="131"/>
      <c r="P280" s="129">
        <f>SUM(P275:P279)</f>
        <v>410822.79950999992</v>
      </c>
      <c r="Q280" s="131"/>
      <c r="R280" s="129">
        <f>SUM(R275:R279)</f>
        <v>405216.90921000001</v>
      </c>
    </row>
    <row r="281" spans="1:18" x14ac:dyDescent="0.25">
      <c r="A281" s="111">
        <f t="shared" si="4"/>
        <v>41</v>
      </c>
      <c r="O281" s="102"/>
    </row>
    <row r="282" spans="1:18" x14ac:dyDescent="0.25">
      <c r="A282" s="111">
        <f t="shared" si="4"/>
        <v>42</v>
      </c>
      <c r="O282" s="102"/>
    </row>
    <row r="283" spans="1:18" x14ac:dyDescent="0.25">
      <c r="A283" s="111">
        <f t="shared" si="4"/>
        <v>43</v>
      </c>
      <c r="O283" s="102"/>
    </row>
    <row r="284" spans="1:18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8"/>
      <c r="P284" s="97"/>
      <c r="Q284" s="97"/>
      <c r="R284" s="97"/>
    </row>
    <row r="285" spans="1:18" x14ac:dyDescent="0.25">
      <c r="A285" s="101" t="str">
        <f>$A$57</f>
        <v>Supporting Schedules:  B-08, B-11</v>
      </c>
      <c r="O285" s="102"/>
      <c r="P285" s="101" t="str">
        <f>$P$57</f>
        <v>Recap Schedules:  B-03, B-06</v>
      </c>
    </row>
    <row r="286" spans="1:18" ht="13.8" thickBot="1" x14ac:dyDescent="0.3">
      <c r="A286" s="97" t="str">
        <f>$A$1</f>
        <v>SCHEDULE B-07</v>
      </c>
      <c r="B286" s="97"/>
      <c r="C286" s="97"/>
      <c r="D286" s="97"/>
      <c r="E286" s="97"/>
      <c r="F286" s="97"/>
      <c r="G286" s="97" t="str">
        <f>$G$1</f>
        <v>PLANT BALANCES BY ACCOUNT AND SUB-ACCOUNT</v>
      </c>
      <c r="H286" s="97"/>
      <c r="I286" s="97"/>
      <c r="J286" s="97"/>
      <c r="K286" s="97"/>
      <c r="L286" s="97"/>
      <c r="M286" s="97"/>
      <c r="N286" s="97"/>
      <c r="O286" s="98"/>
      <c r="P286" s="97"/>
      <c r="Q286" s="97"/>
      <c r="R286" s="98" t="str">
        <f>"Page "&amp;TRIM(MID(R229,5,3))+1&amp;" of 30"</f>
        <v>Page 16 of 30</v>
      </c>
    </row>
    <row r="287" spans="1:18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rate and plant balances for each account or sub-account to which</v>
      </c>
      <c r="J287" s="104"/>
      <c r="K287" s="104"/>
      <c r="M287" s="104"/>
      <c r="N287" s="104"/>
      <c r="O287" s="105"/>
      <c r="P287" s="101" t="str">
        <f>$P$2</f>
        <v>Type of data shown:</v>
      </c>
      <c r="R287" s="106"/>
    </row>
    <row r="288" spans="1:18" x14ac:dyDescent="0.25">
      <c r="B288" s="138"/>
      <c r="F288" s="101" t="str">
        <f>IF($F$3="","",$F$3)</f>
        <v>a separate depreciation rate is prescribed. (Include Amortization/Recovery schedule amounts).</v>
      </c>
      <c r="J288" s="102"/>
      <c r="K288" s="106"/>
      <c r="N288" s="102"/>
      <c r="O288" s="102" t="str">
        <f>IF($O$3=0,"",$O$3)</f>
        <v/>
      </c>
      <c r="P288" s="106" t="str">
        <f>$P$3</f>
        <v>Projected Test Year Ended 12/31/2025</v>
      </c>
      <c r="R288" s="102"/>
    </row>
    <row r="289" spans="1:18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O289" s="102" t="str">
        <f>IF($O$4=0,"",$O$4)</f>
        <v>XX</v>
      </c>
      <c r="P289" s="106" t="str">
        <f>$P$4</f>
        <v>Projected Prior Year Ended 12/31/2024</v>
      </c>
      <c r="R289" s="102"/>
    </row>
    <row r="290" spans="1:18" x14ac:dyDescent="0.25">
      <c r="B290" s="138"/>
      <c r="F290" s="101" t="str">
        <f>IF(+$F$5="","",$F$5)</f>
        <v/>
      </c>
      <c r="J290" s="102"/>
      <c r="K290" s="106"/>
      <c r="L290" s="102"/>
      <c r="O290" s="102" t="str">
        <f>IF($O$5=0,"",$O$5)</f>
        <v/>
      </c>
      <c r="P290" s="106" t="str">
        <f>$P$5</f>
        <v>Historical Prior Year Ended 12/31/2023</v>
      </c>
      <c r="R290" s="102"/>
    </row>
    <row r="291" spans="1:18" x14ac:dyDescent="0.25">
      <c r="B291" s="138"/>
      <c r="J291" s="102"/>
      <c r="K291" s="106"/>
      <c r="L291" s="102"/>
      <c r="O291" s="102"/>
      <c r="P291" s="106" t="str">
        <f>$P$6</f>
        <v>Witness: C. Aldazabal / J. Chronister / C. Heck /</v>
      </c>
      <c r="R291" s="102"/>
    </row>
    <row r="292" spans="1:18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 in 000's)</v>
      </c>
      <c r="I292" s="97"/>
      <c r="J292" s="97"/>
      <c r="K292" s="97"/>
      <c r="L292" s="97"/>
      <c r="M292" s="97"/>
      <c r="N292" s="97"/>
      <c r="O292" s="98"/>
      <c r="P292" s="97" t="str">
        <f>$P$7</f>
        <v xml:space="preserve">               R. Latta / K. Sparkman / K. Stryker / C. Whitworth</v>
      </c>
      <c r="Q292" s="97"/>
      <c r="R292" s="97"/>
    </row>
    <row r="293" spans="1:18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10"/>
      <c r="P293" s="109"/>
      <c r="Q293" s="109"/>
      <c r="R293" s="109"/>
    </row>
    <row r="294" spans="1:18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10"/>
      <c r="P294" s="109" t="s">
        <v>698</v>
      </c>
      <c r="Q294" s="109"/>
      <c r="R294" s="109" t="s">
        <v>699</v>
      </c>
    </row>
    <row r="295" spans="1:18" x14ac:dyDescent="0.25">
      <c r="C295" s="111" t="s">
        <v>700</v>
      </c>
      <c r="D295" s="111" t="s">
        <v>700</v>
      </c>
      <c r="F295" s="111" t="s">
        <v>701</v>
      </c>
      <c r="G295" s="111"/>
      <c r="H295" s="109" t="s">
        <v>702</v>
      </c>
      <c r="I295" s="111"/>
      <c r="J295" s="109" t="s">
        <v>353</v>
      </c>
      <c r="K295" s="111"/>
      <c r="L295" s="111" t="s">
        <v>353</v>
      </c>
      <c r="M295" s="111"/>
      <c r="O295" s="102"/>
      <c r="P295" s="111" t="s">
        <v>702</v>
      </c>
      <c r="R295" s="111"/>
    </row>
    <row r="296" spans="1:18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705</v>
      </c>
      <c r="G296" s="111"/>
      <c r="H296" s="111" t="s">
        <v>706</v>
      </c>
      <c r="I296" s="111"/>
      <c r="J296" s="111" t="s">
        <v>702</v>
      </c>
      <c r="K296" s="109"/>
      <c r="L296" s="111" t="s">
        <v>702</v>
      </c>
      <c r="M296" s="106"/>
      <c r="N296" s="111" t="s">
        <v>362</v>
      </c>
      <c r="O296" s="110"/>
      <c r="P296" s="109" t="s">
        <v>706</v>
      </c>
      <c r="Q296" s="109"/>
      <c r="R296" s="111" t="s">
        <v>707</v>
      </c>
    </row>
    <row r="297" spans="1:18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711</v>
      </c>
      <c r="G297" s="112"/>
      <c r="H297" s="112" t="s">
        <v>712</v>
      </c>
      <c r="I297" s="113"/>
      <c r="J297" s="112" t="s">
        <v>713</v>
      </c>
      <c r="K297" s="113"/>
      <c r="L297" s="113" t="s">
        <v>714</v>
      </c>
      <c r="M297" s="114"/>
      <c r="N297" s="114" t="s">
        <v>715</v>
      </c>
      <c r="O297" s="115"/>
      <c r="P297" s="114" t="s">
        <v>716</v>
      </c>
      <c r="Q297" s="114"/>
      <c r="R297" s="114" t="s">
        <v>717</v>
      </c>
    </row>
    <row r="298" spans="1:18" x14ac:dyDescent="0.25">
      <c r="A298" s="111">
        <v>1</v>
      </c>
      <c r="B298" s="116"/>
      <c r="O298" s="102"/>
    </row>
    <row r="299" spans="1:18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22"/>
      <c r="Q299" s="131"/>
      <c r="R299" s="131"/>
    </row>
    <row r="300" spans="1:18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4">
        <v>3.5000000000000004</v>
      </c>
      <c r="G300" s="102"/>
      <c r="H300" s="125">
        <v>27131.136169999998</v>
      </c>
      <c r="I300" s="126"/>
      <c r="J300" s="125">
        <v>0</v>
      </c>
      <c r="K300" s="127"/>
      <c r="L300" s="125">
        <v>0</v>
      </c>
      <c r="M300" s="127"/>
      <c r="N300" s="125">
        <v>0</v>
      </c>
      <c r="O300" s="126"/>
      <c r="P300" s="125">
        <f>SUM(H300,J300,L300,N300)</f>
        <v>27131.136169999998</v>
      </c>
      <c r="Q300" s="127"/>
      <c r="R300" s="125">
        <v>27131.136170000002</v>
      </c>
    </row>
    <row r="301" spans="1:18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4">
        <v>3.9</v>
      </c>
      <c r="G301" s="102"/>
      <c r="H301" s="125">
        <v>106332.77890999998</v>
      </c>
      <c r="I301" s="126"/>
      <c r="J301" s="125">
        <v>45446.681779999999</v>
      </c>
      <c r="K301" s="127"/>
      <c r="L301" s="125">
        <v>-9089.3363699999991</v>
      </c>
      <c r="M301" s="127"/>
      <c r="N301" s="125">
        <v>0</v>
      </c>
      <c r="O301" s="126"/>
      <c r="P301" s="125">
        <f>SUM(H301,J301,L301,N301)</f>
        <v>142690.12431999997</v>
      </c>
      <c r="Q301" s="127"/>
      <c r="R301" s="125">
        <v>126971.98285</v>
      </c>
    </row>
    <row r="302" spans="1:18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4">
        <v>6.2</v>
      </c>
      <c r="G302" s="102"/>
      <c r="H302" s="125">
        <v>289022.23757999996</v>
      </c>
      <c r="I302" s="126"/>
      <c r="J302" s="125">
        <v>45446.681779999999</v>
      </c>
      <c r="K302" s="127"/>
      <c r="L302" s="125">
        <v>-9089.3363699999991</v>
      </c>
      <c r="M302" s="127"/>
      <c r="N302" s="125">
        <v>0</v>
      </c>
      <c r="O302" s="126"/>
      <c r="P302" s="125">
        <f>SUM(H302,J302,L302,N302)</f>
        <v>325379.58298999997</v>
      </c>
      <c r="Q302" s="127"/>
      <c r="R302" s="125">
        <v>309661.44151999999</v>
      </c>
    </row>
    <row r="303" spans="1:18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4">
        <v>4.1000000000000005</v>
      </c>
      <c r="G303" s="102"/>
      <c r="H303" s="125">
        <v>44600.816679999996</v>
      </c>
      <c r="I303" s="126"/>
      <c r="J303" s="125">
        <v>122.31988</v>
      </c>
      <c r="K303" s="127"/>
      <c r="L303" s="125">
        <v>-24.463979999999999</v>
      </c>
      <c r="M303" s="127"/>
      <c r="N303" s="125">
        <v>0</v>
      </c>
      <c r="O303" s="126"/>
      <c r="P303" s="125">
        <f>SUM(H303,J303,L303,N303)</f>
        <v>44698.672579999999</v>
      </c>
      <c r="Q303" s="127"/>
      <c r="R303" s="125">
        <v>44691.145200000006</v>
      </c>
    </row>
    <row r="304" spans="1:18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4">
        <v>3.3000000000000003</v>
      </c>
      <c r="G304" s="102"/>
      <c r="H304" s="125">
        <v>1455.5923500000001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6"/>
      <c r="P304" s="125">
        <f>SUM(H304,J304,L304,N304)</f>
        <v>1455.5923500000001</v>
      </c>
      <c r="Q304" s="127"/>
      <c r="R304" s="125">
        <v>1455.5923500000001</v>
      </c>
    </row>
    <row r="305" spans="1:18" x14ac:dyDescent="0.25">
      <c r="A305" s="111">
        <f t="shared" si="5"/>
        <v>8</v>
      </c>
      <c r="B305" s="116"/>
      <c r="C305" s="111"/>
      <c r="D305" s="103" t="s">
        <v>770</v>
      </c>
      <c r="F305" s="124"/>
      <c r="H305" s="129">
        <f>SUM(H300:H304)</f>
        <v>468542.56168999989</v>
      </c>
      <c r="I305" s="131"/>
      <c r="J305" s="129">
        <f>SUM(J300:J304)</f>
        <v>91015.683439999993</v>
      </c>
      <c r="K305" s="131"/>
      <c r="L305" s="129">
        <f>SUM(L300:L304)</f>
        <v>-18203.136719999999</v>
      </c>
      <c r="M305" s="131"/>
      <c r="N305" s="129">
        <f>SUM(N300:N304)</f>
        <v>0</v>
      </c>
      <c r="O305" s="131"/>
      <c r="P305" s="129">
        <f>SUM(P300:P304)</f>
        <v>541355.10840999999</v>
      </c>
      <c r="Q305" s="131"/>
      <c r="R305" s="129">
        <f>SUM(R300:R304)</f>
        <v>509911.29809</v>
      </c>
    </row>
    <row r="306" spans="1:18" x14ac:dyDescent="0.25">
      <c r="A306" s="111">
        <f t="shared" si="5"/>
        <v>9</v>
      </c>
      <c r="B306" s="116"/>
      <c r="F306" s="128"/>
      <c r="O306" s="102"/>
    </row>
    <row r="307" spans="1:18" x14ac:dyDescent="0.25">
      <c r="A307" s="111">
        <f t="shared" si="5"/>
        <v>10</v>
      </c>
      <c r="B307" s="116"/>
      <c r="C307" s="111"/>
      <c r="D307" s="103" t="s">
        <v>771</v>
      </c>
      <c r="F307" s="128"/>
      <c r="I307" s="131"/>
      <c r="K307" s="131"/>
      <c r="M307" s="131"/>
      <c r="O307" s="131"/>
      <c r="Q307" s="131"/>
    </row>
    <row r="308" spans="1:18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4">
        <v>3.5000000000000004</v>
      </c>
      <c r="G308" s="102"/>
      <c r="H308" s="125">
        <v>656.34929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6"/>
      <c r="P308" s="125">
        <f>SUM(H308,J308,L308,N308)</f>
        <v>656.34929</v>
      </c>
      <c r="Q308" s="127"/>
      <c r="R308" s="125">
        <v>656.34929</v>
      </c>
    </row>
    <row r="309" spans="1:18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4">
        <v>3.2</v>
      </c>
      <c r="G309" s="102"/>
      <c r="H309" s="125">
        <v>3504.8771499999998</v>
      </c>
      <c r="I309" s="126"/>
      <c r="J309" s="125">
        <v>1495.1864499999999</v>
      </c>
      <c r="K309" s="127"/>
      <c r="L309" s="125">
        <v>-299.03730999999999</v>
      </c>
      <c r="M309" s="127"/>
      <c r="N309" s="125">
        <v>0</v>
      </c>
      <c r="O309" s="126"/>
      <c r="P309" s="125">
        <f>SUM(H309,J309,L309,N309)</f>
        <v>4701.0262899999998</v>
      </c>
      <c r="Q309" s="127"/>
      <c r="R309" s="125">
        <v>4223.3310599999995</v>
      </c>
    </row>
    <row r="310" spans="1:18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4">
        <v>3.1</v>
      </c>
      <c r="G310" s="102"/>
      <c r="H310" s="125">
        <v>15603.99388</v>
      </c>
      <c r="I310" s="126"/>
      <c r="J310" s="125">
        <v>1495.1864499999999</v>
      </c>
      <c r="K310" s="127"/>
      <c r="L310" s="125">
        <v>-299.03730999999999</v>
      </c>
      <c r="M310" s="127"/>
      <c r="N310" s="125">
        <v>0</v>
      </c>
      <c r="O310" s="126"/>
      <c r="P310" s="125">
        <f>SUM(H310,J310,L310,N310)</f>
        <v>16800.14302</v>
      </c>
      <c r="Q310" s="127"/>
      <c r="R310" s="125">
        <v>16322.447789999998</v>
      </c>
    </row>
    <row r="311" spans="1:18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4">
        <v>2.7</v>
      </c>
      <c r="G311" s="102"/>
      <c r="H311" s="125">
        <v>14174.190639999999</v>
      </c>
      <c r="I311" s="126"/>
      <c r="J311" s="125">
        <v>0</v>
      </c>
      <c r="K311" s="127"/>
      <c r="L311" s="125">
        <v>0</v>
      </c>
      <c r="M311" s="127"/>
      <c r="N311" s="125">
        <v>0</v>
      </c>
      <c r="O311" s="126"/>
      <c r="P311" s="125">
        <f>SUM(H311,J311,L311,N311)</f>
        <v>14174.190639999999</v>
      </c>
      <c r="Q311" s="127"/>
      <c r="R311" s="125">
        <v>14174.190640000001</v>
      </c>
    </row>
    <row r="312" spans="1:18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4">
        <v>3.4000000000000004</v>
      </c>
      <c r="G312" s="102"/>
      <c r="H312" s="125">
        <v>0.90461000000000003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6"/>
      <c r="P312" s="125">
        <f>SUM(H312,J312,L312,N312)</f>
        <v>0.90461000000000003</v>
      </c>
      <c r="Q312" s="127"/>
      <c r="R312" s="125">
        <v>0.90461000000000003</v>
      </c>
    </row>
    <row r="313" spans="1:18" x14ac:dyDescent="0.25">
      <c r="A313" s="111">
        <f t="shared" si="5"/>
        <v>16</v>
      </c>
      <c r="B313" s="116"/>
      <c r="D313" s="103" t="s">
        <v>772</v>
      </c>
      <c r="F313" s="124"/>
      <c r="H313" s="129">
        <f>SUM(H308:H312)</f>
        <v>33940.315569999999</v>
      </c>
      <c r="I313" s="131"/>
      <c r="J313" s="129">
        <f>SUM(J308:J312)</f>
        <v>2990.3728999999998</v>
      </c>
      <c r="K313" s="131"/>
      <c r="L313" s="129">
        <f>SUM(L308:L312)</f>
        <v>-598.07461999999998</v>
      </c>
      <c r="M313" s="131"/>
      <c r="N313" s="129">
        <f>SUM(N308:N312)</f>
        <v>0</v>
      </c>
      <c r="O313" s="131"/>
      <c r="P313" s="129">
        <f>SUM(P308:P312)</f>
        <v>36332.613849999994</v>
      </c>
      <c r="Q313" s="131"/>
      <c r="R313" s="129">
        <f>SUM(R308:R312)</f>
        <v>35377.223389999999</v>
      </c>
    </row>
    <row r="314" spans="1:18" x14ac:dyDescent="0.25">
      <c r="A314" s="111">
        <f t="shared" si="5"/>
        <v>17</v>
      </c>
      <c r="B314" s="116"/>
      <c r="F314" s="128"/>
      <c r="O314" s="102"/>
    </row>
    <row r="315" spans="1:18" x14ac:dyDescent="0.25">
      <c r="A315" s="111">
        <f t="shared" si="5"/>
        <v>18</v>
      </c>
      <c r="B315" s="116"/>
      <c r="C315" s="111"/>
      <c r="D315" s="103" t="s">
        <v>773</v>
      </c>
      <c r="F315" s="128"/>
      <c r="I315" s="131"/>
      <c r="K315" s="131"/>
      <c r="M315" s="131"/>
      <c r="O315" s="131"/>
      <c r="Q315" s="131"/>
    </row>
    <row r="316" spans="1:18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4">
        <v>5.0999999999999996</v>
      </c>
      <c r="G316" s="102"/>
      <c r="H316" s="125">
        <v>242.33395999999999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6"/>
      <c r="P316" s="125">
        <f>SUM(H316,J316,L316,N316)</f>
        <v>242.33395999999999</v>
      </c>
      <c r="Q316" s="127"/>
      <c r="R316" s="125">
        <v>242.33395999999999</v>
      </c>
    </row>
    <row r="317" spans="1:18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4">
        <v>3.2</v>
      </c>
      <c r="G317" s="102"/>
      <c r="H317" s="125">
        <v>3362.08259</v>
      </c>
      <c r="I317" s="126"/>
      <c r="J317" s="125">
        <v>27.518709999999999</v>
      </c>
      <c r="K317" s="127"/>
      <c r="L317" s="125">
        <v>-5.5037399999999996</v>
      </c>
      <c r="M317" s="127"/>
      <c r="N317" s="125">
        <v>0</v>
      </c>
      <c r="O317" s="126"/>
      <c r="P317" s="125">
        <f>SUM(H317,J317,L317,N317)</f>
        <v>3384.0975599999997</v>
      </c>
      <c r="Q317" s="127"/>
      <c r="R317" s="125">
        <v>3379.0171800000003</v>
      </c>
    </row>
    <row r="318" spans="1:18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4">
        <v>3.2</v>
      </c>
      <c r="G318" s="102"/>
      <c r="H318" s="125">
        <v>16030.09</v>
      </c>
      <c r="I318" s="126"/>
      <c r="J318" s="125">
        <v>27.518709999999999</v>
      </c>
      <c r="K318" s="127"/>
      <c r="L318" s="125">
        <v>-5.5037399999999996</v>
      </c>
      <c r="M318" s="127"/>
      <c r="N318" s="125">
        <v>0</v>
      </c>
      <c r="O318" s="126"/>
      <c r="P318" s="125">
        <f>SUM(H318,J318,L318,N318)</f>
        <v>16052.10497</v>
      </c>
      <c r="Q318" s="127"/>
      <c r="R318" s="125">
        <v>16047.024589999999</v>
      </c>
    </row>
    <row r="319" spans="1:18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4">
        <v>2.8000000000000003</v>
      </c>
      <c r="G319" s="102"/>
      <c r="H319" s="125">
        <v>4189.43102</v>
      </c>
      <c r="I319" s="126"/>
      <c r="J319" s="125">
        <v>0</v>
      </c>
      <c r="K319" s="127"/>
      <c r="L319" s="125">
        <v>0</v>
      </c>
      <c r="M319" s="127"/>
      <c r="N319" s="125">
        <v>0</v>
      </c>
      <c r="O319" s="126"/>
      <c r="P319" s="125">
        <f>SUM(H319,J319,L319,N319)</f>
        <v>4189.43102</v>
      </c>
      <c r="Q319" s="127"/>
      <c r="R319" s="125">
        <v>4189.43102</v>
      </c>
    </row>
    <row r="320" spans="1:18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4">
        <v>3.4000000000000004</v>
      </c>
      <c r="G320" s="102"/>
      <c r="H320" s="125">
        <v>0.90461000000000003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6"/>
      <c r="P320" s="125">
        <f>SUM(H320,J320,L320,N320)</f>
        <v>0.90461000000000003</v>
      </c>
      <c r="Q320" s="127"/>
      <c r="R320" s="125">
        <v>0.90461000000000003</v>
      </c>
    </row>
    <row r="321" spans="1:18" x14ac:dyDescent="0.25">
      <c r="A321" s="111">
        <f t="shared" si="5"/>
        <v>24</v>
      </c>
      <c r="B321" s="116"/>
      <c r="C321" s="111"/>
      <c r="D321" s="103" t="s">
        <v>774</v>
      </c>
      <c r="F321" s="124"/>
      <c r="H321" s="129">
        <f>SUM(H316:H320)</f>
        <v>23824.84218</v>
      </c>
      <c r="I321" s="131"/>
      <c r="J321" s="129">
        <f>SUM(J316:J320)</f>
        <v>55.037419999999997</v>
      </c>
      <c r="K321" s="131"/>
      <c r="L321" s="129">
        <f>SUM(L316:L320)</f>
        <v>-11.007479999999999</v>
      </c>
      <c r="M321" s="131"/>
      <c r="N321" s="129">
        <f>SUM(N316:N320)</f>
        <v>0</v>
      </c>
      <c r="O321" s="131"/>
      <c r="P321" s="129">
        <f>SUM(P316:P320)</f>
        <v>23868.87212</v>
      </c>
      <c r="Q321" s="131"/>
      <c r="R321" s="129">
        <f>SUM(R316:R320)</f>
        <v>23858.711360000001</v>
      </c>
    </row>
    <row r="322" spans="1:18" x14ac:dyDescent="0.25">
      <c r="A322" s="111">
        <f t="shared" si="5"/>
        <v>25</v>
      </c>
      <c r="B322" s="116"/>
      <c r="F322" s="128"/>
      <c r="O322" s="102"/>
    </row>
    <row r="323" spans="1:18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24"/>
      <c r="G323" s="145"/>
      <c r="H323" s="145"/>
      <c r="I323" s="155"/>
      <c r="J323" s="145"/>
      <c r="K323" s="155"/>
      <c r="L323" s="155"/>
      <c r="M323" s="109"/>
      <c r="N323" s="109"/>
      <c r="O323" s="110"/>
      <c r="P323" s="109"/>
      <c r="Q323" s="109"/>
      <c r="R323" s="109"/>
    </row>
    <row r="324" spans="1:18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4">
        <v>4.3999999999999995</v>
      </c>
      <c r="G324" s="102"/>
      <c r="H324" s="125">
        <v>793.11426000000006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6"/>
      <c r="P324" s="125">
        <f>SUM(H324,J324,L324,N324)</f>
        <v>793.11426000000006</v>
      </c>
      <c r="Q324" s="127"/>
      <c r="R324" s="125">
        <v>793.11426000000006</v>
      </c>
    </row>
    <row r="325" spans="1:18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4">
        <v>3.3000000000000003</v>
      </c>
      <c r="G325" s="102"/>
      <c r="H325" s="125">
        <v>2046.08466</v>
      </c>
      <c r="I325" s="126"/>
      <c r="J325" s="125">
        <v>223.21379000000002</v>
      </c>
      <c r="K325" s="127"/>
      <c r="L325" s="125">
        <v>-44.642749999999999</v>
      </c>
      <c r="M325" s="127"/>
      <c r="N325" s="125">
        <v>0</v>
      </c>
      <c r="O325" s="126"/>
      <c r="P325" s="125">
        <f>SUM(H325,J325,L325,N325)</f>
        <v>2224.6557000000003</v>
      </c>
      <c r="Q325" s="127"/>
      <c r="R325" s="125">
        <v>2205.9144300000003</v>
      </c>
    </row>
    <row r="326" spans="1:18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4">
        <v>3.4000000000000004</v>
      </c>
      <c r="G326" s="102"/>
      <c r="H326" s="125">
        <v>18623.181410000001</v>
      </c>
      <c r="I326" s="126"/>
      <c r="J326" s="125">
        <v>223.21379000000002</v>
      </c>
      <c r="K326" s="127"/>
      <c r="L326" s="125">
        <v>-44.642749999999999</v>
      </c>
      <c r="M326" s="127"/>
      <c r="N326" s="125">
        <v>0</v>
      </c>
      <c r="O326" s="126"/>
      <c r="P326" s="125">
        <f>SUM(H326,J326,L326,N326)</f>
        <v>18801.752450000004</v>
      </c>
      <c r="Q326" s="127"/>
      <c r="R326" s="125">
        <v>18783.011180000001</v>
      </c>
    </row>
    <row r="327" spans="1:18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4">
        <v>2.7</v>
      </c>
      <c r="G327" s="102"/>
      <c r="H327" s="125">
        <v>10408.627609999998</v>
      </c>
      <c r="I327" s="126"/>
      <c r="J327" s="125">
        <v>0</v>
      </c>
      <c r="K327" s="127"/>
      <c r="L327" s="125">
        <v>0</v>
      </c>
      <c r="M327" s="127"/>
      <c r="N327" s="125">
        <v>0</v>
      </c>
      <c r="O327" s="126"/>
      <c r="P327" s="125">
        <f>SUM(H327,J327,L327,N327)</f>
        <v>10408.627609999998</v>
      </c>
      <c r="Q327" s="127"/>
      <c r="R327" s="125">
        <v>10408.62761</v>
      </c>
    </row>
    <row r="328" spans="1:18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4">
        <v>3.9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6"/>
      <c r="P328" s="125">
        <f>SUM(H328,J328,L328,N328)</f>
        <v>0</v>
      </c>
      <c r="Q328" s="127"/>
      <c r="R328" s="125">
        <v>0</v>
      </c>
    </row>
    <row r="329" spans="1:18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4"/>
      <c r="H329" s="129">
        <f>SUM(H324:H328)</f>
        <v>31871.007939999996</v>
      </c>
      <c r="I329" s="131"/>
      <c r="J329" s="129">
        <f>SUM(J324:J328)</f>
        <v>446.42758000000003</v>
      </c>
      <c r="K329" s="131"/>
      <c r="L329" s="129">
        <f>SUM(L324:L328)</f>
        <v>-89.285499999999999</v>
      </c>
      <c r="M329" s="131"/>
      <c r="N329" s="129">
        <f>SUM(N324:N328)</f>
        <v>0</v>
      </c>
      <c r="O329" s="131"/>
      <c r="P329" s="129">
        <f>SUM(P324:P328)</f>
        <v>32228.150020000001</v>
      </c>
      <c r="Q329" s="131"/>
      <c r="R329" s="129">
        <f>SUM(R324:R328)</f>
        <v>32190.66748</v>
      </c>
    </row>
    <row r="330" spans="1:18" x14ac:dyDescent="0.25">
      <c r="A330" s="111">
        <f t="shared" si="5"/>
        <v>33</v>
      </c>
      <c r="B330" s="116"/>
      <c r="F330" s="128"/>
      <c r="O330" s="102"/>
    </row>
    <row r="331" spans="1:18" x14ac:dyDescent="0.25">
      <c r="A331" s="111">
        <f t="shared" si="5"/>
        <v>34</v>
      </c>
      <c r="B331" s="116"/>
      <c r="C331" s="111"/>
      <c r="D331" s="103" t="s">
        <v>777</v>
      </c>
      <c r="F331" s="128"/>
      <c r="I331" s="131"/>
      <c r="K331" s="131"/>
      <c r="M331" s="131"/>
      <c r="O331" s="131"/>
      <c r="Q331" s="131"/>
    </row>
    <row r="332" spans="1:18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4">
        <v>3.1</v>
      </c>
      <c r="G332" s="102"/>
      <c r="H332" s="125">
        <v>2656.2315400000002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6"/>
      <c r="P332" s="125">
        <f>SUM(H332,J332,L332,N332)</f>
        <v>2656.2315400000002</v>
      </c>
      <c r="Q332" s="127"/>
      <c r="R332" s="125">
        <v>2656.2315400000002</v>
      </c>
    </row>
    <row r="333" spans="1:18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4">
        <v>3.6999999999999997</v>
      </c>
      <c r="G333" s="102"/>
      <c r="H333" s="125">
        <v>1537.2790600000001</v>
      </c>
      <c r="I333" s="126"/>
      <c r="J333" s="125">
        <v>32.014890000000001</v>
      </c>
      <c r="K333" s="127"/>
      <c r="L333" s="125">
        <v>-6.4029799999999994</v>
      </c>
      <c r="M333" s="127"/>
      <c r="N333" s="125">
        <v>0</v>
      </c>
      <c r="O333" s="126"/>
      <c r="P333" s="125">
        <f>SUM(H333,J333,L333,N333)</f>
        <v>1562.8909699999999</v>
      </c>
      <c r="Q333" s="127"/>
      <c r="R333" s="125">
        <v>1556.98053</v>
      </c>
    </row>
    <row r="334" spans="1:18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4">
        <v>2.7</v>
      </c>
      <c r="G334" s="102"/>
      <c r="H334" s="125">
        <v>17516.480329999999</v>
      </c>
      <c r="I334" s="126"/>
      <c r="J334" s="125">
        <v>32.014890000000001</v>
      </c>
      <c r="K334" s="127"/>
      <c r="L334" s="125">
        <v>-6.4029799999999994</v>
      </c>
      <c r="M334" s="127"/>
      <c r="N334" s="125">
        <v>0</v>
      </c>
      <c r="O334" s="126"/>
      <c r="P334" s="125">
        <f>SUM(H334,J334,L334,N334)</f>
        <v>17542.092239999998</v>
      </c>
      <c r="Q334" s="127"/>
      <c r="R334" s="125">
        <v>17536.181800000002</v>
      </c>
    </row>
    <row r="335" spans="1:18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4">
        <v>2.8000000000000003</v>
      </c>
      <c r="G335" s="102"/>
      <c r="H335" s="125">
        <v>14353.367069999998</v>
      </c>
      <c r="I335" s="126"/>
      <c r="J335" s="125">
        <v>0</v>
      </c>
      <c r="K335" s="127"/>
      <c r="L335" s="125">
        <v>0</v>
      </c>
      <c r="M335" s="127"/>
      <c r="N335" s="125">
        <v>0</v>
      </c>
      <c r="O335" s="126"/>
      <c r="P335" s="125">
        <f>SUM(H335,J335,L335,N335)</f>
        <v>14353.367069999998</v>
      </c>
      <c r="Q335" s="127"/>
      <c r="R335" s="125">
        <v>14353.36707</v>
      </c>
    </row>
    <row r="336" spans="1:18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4">
        <v>2.1999999999999997</v>
      </c>
      <c r="G336" s="102"/>
      <c r="H336" s="125">
        <v>11.73648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6"/>
      <c r="P336" s="125">
        <f>SUM(H336,J336,L336,N336)</f>
        <v>11.73648</v>
      </c>
      <c r="Q336" s="127"/>
      <c r="R336" s="125">
        <v>11.73648</v>
      </c>
    </row>
    <row r="337" spans="1:18" x14ac:dyDescent="0.25">
      <c r="A337" s="111">
        <f t="shared" si="5"/>
        <v>40</v>
      </c>
      <c r="B337" s="116"/>
      <c r="C337" s="111"/>
      <c r="D337" s="103" t="s">
        <v>778</v>
      </c>
      <c r="F337" s="124"/>
      <c r="H337" s="129">
        <f>SUM(H332:H336)</f>
        <v>36075.09448</v>
      </c>
      <c r="I337" s="131"/>
      <c r="J337" s="129">
        <f>SUM(J332:J336)</f>
        <v>64.029780000000002</v>
      </c>
      <c r="K337" s="131"/>
      <c r="L337" s="129">
        <f>SUM(L332:L336)</f>
        <v>-12.805959999999999</v>
      </c>
      <c r="M337" s="131"/>
      <c r="N337" s="129">
        <f>SUM(N332:N336)</f>
        <v>0</v>
      </c>
      <c r="O337" s="131"/>
      <c r="P337" s="129">
        <f>SUM(P332:P336)</f>
        <v>36126.318299999999</v>
      </c>
      <c r="Q337" s="131"/>
      <c r="R337" s="129">
        <f>SUM(R332:R336)</f>
        <v>36114.497420000007</v>
      </c>
    </row>
    <row r="338" spans="1:18" x14ac:dyDescent="0.25">
      <c r="A338" s="111">
        <f t="shared" si="5"/>
        <v>41</v>
      </c>
      <c r="B338" s="116"/>
      <c r="F338" s="128"/>
      <c r="H338" s="156"/>
      <c r="O338" s="102"/>
    </row>
    <row r="339" spans="1:18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4">
        <v>14.299999999999999</v>
      </c>
      <c r="G339" s="102"/>
      <c r="H339" s="125">
        <v>284.40003999999993</v>
      </c>
      <c r="I339" s="126"/>
      <c r="J339" s="125">
        <v>0</v>
      </c>
      <c r="K339" s="127"/>
      <c r="L339" s="125">
        <v>-16.073840000000001</v>
      </c>
      <c r="M339" s="127"/>
      <c r="N339" s="125">
        <v>0</v>
      </c>
      <c r="O339" s="126"/>
      <c r="P339" s="125">
        <f>SUM(H339,J339,L339,N339)</f>
        <v>268.32619999999991</v>
      </c>
      <c r="Q339" s="127"/>
      <c r="R339" s="125">
        <v>278.21778999999998</v>
      </c>
    </row>
    <row r="340" spans="1:18" ht="13.8" thickBot="1" x14ac:dyDescent="0.3">
      <c r="A340" s="111">
        <f t="shared" si="5"/>
        <v>43</v>
      </c>
      <c r="B340" s="116"/>
      <c r="D340" s="101" t="s">
        <v>780</v>
      </c>
      <c r="F340" s="136"/>
      <c r="H340" s="157">
        <f>SUM(H272,H280,H305,H313,H321,H329,H337,H339)</f>
        <v>1202568.2463299998</v>
      </c>
      <c r="I340" s="131"/>
      <c r="J340" s="157">
        <f>SUM(J272,J280,J305,J313,J321,J329,J337,J339)</f>
        <v>165846.62613999998</v>
      </c>
      <c r="K340" s="131"/>
      <c r="L340" s="157">
        <f>SUM(L272,L280,L305,L313,L321,L329,L337,L339)</f>
        <v>-33185.399209999989</v>
      </c>
      <c r="M340" s="131"/>
      <c r="N340" s="157">
        <f>SUM(N272,N280,N305,N313,N321,N329,N337,N339)</f>
        <v>0</v>
      </c>
      <c r="O340" s="131"/>
      <c r="P340" s="157">
        <f>SUM(P272,P280,P305,P313,P321,P329,P337,P339)</f>
        <v>1335229.4732600001</v>
      </c>
      <c r="Q340" s="131"/>
      <c r="R340" s="157">
        <f>SUM(R272,R280,R305,R313,R321,R329,R337,R339)</f>
        <v>1285000.9115299999</v>
      </c>
    </row>
    <row r="341" spans="1:18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8"/>
      <c r="P341" s="97"/>
      <c r="Q341" s="97"/>
      <c r="R341" s="97"/>
    </row>
    <row r="342" spans="1:18" x14ac:dyDescent="0.25">
      <c r="A342" s="101" t="str">
        <f>$A$57</f>
        <v>Supporting Schedules:  B-08, B-11</v>
      </c>
      <c r="O342" s="102"/>
      <c r="P342" s="101" t="str">
        <f>$P$57</f>
        <v>Recap Schedules:  B-03, B-06</v>
      </c>
    </row>
    <row r="343" spans="1:18" ht="13.8" thickBot="1" x14ac:dyDescent="0.3">
      <c r="A343" s="97" t="str">
        <f>$A$1</f>
        <v>SCHEDULE B-07</v>
      </c>
      <c r="B343" s="97"/>
      <c r="C343" s="97"/>
      <c r="D343" s="97"/>
      <c r="E343" s="97"/>
      <c r="F343" s="97"/>
      <c r="G343" s="97" t="str">
        <f>$G$1</f>
        <v>PLANT BALANCES BY ACCOUNT AND SUB-ACCOUNT</v>
      </c>
      <c r="H343" s="97"/>
      <c r="I343" s="97"/>
      <c r="J343" s="97"/>
      <c r="K343" s="97"/>
      <c r="L343" s="97"/>
      <c r="M343" s="97"/>
      <c r="N343" s="97"/>
      <c r="O343" s="98"/>
      <c r="P343" s="97"/>
      <c r="Q343" s="97"/>
      <c r="R343" s="98" t="str">
        <f>"Page "&amp;TRIM(MID(R286,5,3))+1&amp;" of 30"</f>
        <v>Page 17 of 30</v>
      </c>
    </row>
    <row r="344" spans="1:18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rate and plant balances for each account or sub-account to which</v>
      </c>
      <c r="J344" s="104"/>
      <c r="K344" s="104"/>
      <c r="M344" s="104"/>
      <c r="N344" s="104"/>
      <c r="O344" s="105"/>
      <c r="P344" s="101" t="str">
        <f>$P$2</f>
        <v>Type of data shown:</v>
      </c>
      <c r="R344" s="106"/>
    </row>
    <row r="345" spans="1:18" x14ac:dyDescent="0.25">
      <c r="B345" s="138"/>
      <c r="F345" s="101" t="str">
        <f>IF($F$3="","",$F$3)</f>
        <v>a separate depreciation rate is prescribed. (Include Amortization/Recovery schedule amounts).</v>
      </c>
      <c r="J345" s="102"/>
      <c r="K345" s="106"/>
      <c r="N345" s="102"/>
      <c r="O345" s="102" t="str">
        <f>IF($O$3=0,"",$O$3)</f>
        <v/>
      </c>
      <c r="P345" s="106" t="str">
        <f>$P$3</f>
        <v>Projected Test Year Ended 12/31/2025</v>
      </c>
      <c r="R345" s="102"/>
    </row>
    <row r="346" spans="1:18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O346" s="102" t="str">
        <f>IF($O$4=0,"",$O$4)</f>
        <v>XX</v>
      </c>
      <c r="P346" s="106" t="str">
        <f>$P$4</f>
        <v>Projected Prior Year Ended 12/31/2024</v>
      </c>
      <c r="R346" s="102"/>
    </row>
    <row r="347" spans="1:18" x14ac:dyDescent="0.25">
      <c r="B347" s="138"/>
      <c r="F347" s="101" t="str">
        <f>IF(+$F$5="","",$F$5)</f>
        <v/>
      </c>
      <c r="J347" s="102"/>
      <c r="K347" s="106"/>
      <c r="L347" s="102"/>
      <c r="O347" s="102" t="str">
        <f>IF($O$5=0,"",$O$5)</f>
        <v/>
      </c>
      <c r="P347" s="106" t="str">
        <f>$P$5</f>
        <v>Historical Prior Year Ended 12/31/2023</v>
      </c>
      <c r="R347" s="102"/>
    </row>
    <row r="348" spans="1:18" x14ac:dyDescent="0.25">
      <c r="B348" s="138"/>
      <c r="J348" s="102"/>
      <c r="K348" s="106"/>
      <c r="L348" s="102"/>
      <c r="O348" s="102"/>
      <c r="P348" s="106" t="str">
        <f>$P$6</f>
        <v>Witness: C. Aldazabal / J. Chronister / C. Heck /</v>
      </c>
      <c r="R348" s="102"/>
    </row>
    <row r="349" spans="1:18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 in 000's)</v>
      </c>
      <c r="I349" s="97"/>
      <c r="J349" s="97"/>
      <c r="K349" s="97"/>
      <c r="L349" s="97"/>
      <c r="M349" s="97"/>
      <c r="N349" s="97"/>
      <c r="O349" s="98"/>
      <c r="P349" s="97" t="str">
        <f>$P$7</f>
        <v xml:space="preserve">               R. Latta / K. Sparkman / K. Stryker / C. Whitworth</v>
      </c>
      <c r="Q349" s="97"/>
      <c r="R349" s="97"/>
    </row>
    <row r="350" spans="1:18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10"/>
      <c r="P350" s="109"/>
      <c r="Q350" s="109"/>
      <c r="R350" s="109"/>
    </row>
    <row r="351" spans="1:18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10"/>
      <c r="P351" s="109" t="s">
        <v>698</v>
      </c>
      <c r="Q351" s="109"/>
      <c r="R351" s="109" t="s">
        <v>699</v>
      </c>
    </row>
    <row r="352" spans="1:18" x14ac:dyDescent="0.25">
      <c r="C352" s="111" t="s">
        <v>700</v>
      </c>
      <c r="D352" s="111" t="s">
        <v>700</v>
      </c>
      <c r="F352" s="111" t="s">
        <v>701</v>
      </c>
      <c r="G352" s="111"/>
      <c r="H352" s="109" t="s">
        <v>702</v>
      </c>
      <c r="I352" s="111"/>
      <c r="J352" s="109" t="s">
        <v>353</v>
      </c>
      <c r="K352" s="111"/>
      <c r="L352" s="111" t="s">
        <v>353</v>
      </c>
      <c r="M352" s="111"/>
      <c r="O352" s="102"/>
      <c r="P352" s="111" t="s">
        <v>702</v>
      </c>
      <c r="R352" s="111"/>
    </row>
    <row r="353" spans="1:18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705</v>
      </c>
      <c r="G353" s="111"/>
      <c r="H353" s="111" t="s">
        <v>706</v>
      </c>
      <c r="I353" s="111"/>
      <c r="J353" s="111" t="s">
        <v>702</v>
      </c>
      <c r="K353" s="109"/>
      <c r="L353" s="111" t="s">
        <v>702</v>
      </c>
      <c r="M353" s="106"/>
      <c r="N353" s="111" t="s">
        <v>362</v>
      </c>
      <c r="O353" s="110"/>
      <c r="P353" s="109" t="s">
        <v>706</v>
      </c>
      <c r="Q353" s="109"/>
      <c r="R353" s="111" t="s">
        <v>707</v>
      </c>
    </row>
    <row r="354" spans="1:18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711</v>
      </c>
      <c r="G354" s="112"/>
      <c r="H354" s="112" t="s">
        <v>712</v>
      </c>
      <c r="I354" s="113"/>
      <c r="J354" s="112" t="s">
        <v>713</v>
      </c>
      <c r="K354" s="113"/>
      <c r="L354" s="113" t="s">
        <v>714</v>
      </c>
      <c r="M354" s="114"/>
      <c r="N354" s="114" t="s">
        <v>715</v>
      </c>
      <c r="O354" s="115"/>
      <c r="P354" s="114" t="s">
        <v>716</v>
      </c>
      <c r="Q354" s="114"/>
      <c r="R354" s="114" t="s">
        <v>717</v>
      </c>
    </row>
    <row r="355" spans="1:18" x14ac:dyDescent="0.25">
      <c r="A355" s="111">
        <v>1</v>
      </c>
      <c r="B355" s="116"/>
      <c r="O355" s="102"/>
    </row>
    <row r="356" spans="1:18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O356" s="131"/>
      <c r="Q356" s="131"/>
    </row>
    <row r="357" spans="1:18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4">
        <v>2.9000000000000004</v>
      </c>
      <c r="G357" s="102"/>
      <c r="H357" s="125">
        <v>450039.90233000007</v>
      </c>
      <c r="I357" s="126"/>
      <c r="J357" s="125">
        <v>20679.017749999999</v>
      </c>
      <c r="K357" s="127"/>
      <c r="L357" s="125">
        <v>0</v>
      </c>
      <c r="M357" s="127"/>
      <c r="N357" s="125">
        <v>0</v>
      </c>
      <c r="O357" s="126"/>
      <c r="P357" s="125">
        <f>SUM(H357,J357,L357,N357)</f>
        <v>470718.92008000007</v>
      </c>
      <c r="Q357" s="127"/>
      <c r="R357" s="125">
        <v>455260.77506000001</v>
      </c>
    </row>
    <row r="358" spans="1:18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4">
        <v>2.9000000000000004</v>
      </c>
      <c r="G358" s="102"/>
      <c r="H358" s="125">
        <v>802866.0832199998</v>
      </c>
      <c r="I358" s="126"/>
      <c r="J358" s="125">
        <v>157930.06943</v>
      </c>
      <c r="K358" s="127"/>
      <c r="L358" s="125">
        <v>0</v>
      </c>
      <c r="M358" s="127"/>
      <c r="N358" s="125">
        <v>0</v>
      </c>
      <c r="O358" s="126"/>
      <c r="P358" s="125">
        <f>SUM(H358,J358,L358,N358)</f>
        <v>960796.15264999983</v>
      </c>
      <c r="Q358" s="127"/>
      <c r="R358" s="125">
        <v>822987.48395999998</v>
      </c>
    </row>
    <row r="359" spans="1:18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4">
        <v>2.9000000000000004</v>
      </c>
      <c r="G359" s="102"/>
      <c r="H359" s="125">
        <v>324613.47578000015</v>
      </c>
      <c r="I359" s="126"/>
      <c r="J359" s="125">
        <v>0</v>
      </c>
      <c r="K359" s="127"/>
      <c r="L359" s="125">
        <v>0</v>
      </c>
      <c r="M359" s="127"/>
      <c r="N359" s="125">
        <v>0</v>
      </c>
      <c r="O359" s="126"/>
      <c r="P359" s="125">
        <f>SUM(H359,J359,L359,N359)</f>
        <v>324613.47578000015</v>
      </c>
      <c r="Q359" s="127"/>
      <c r="R359" s="125">
        <v>324613.47577999998</v>
      </c>
    </row>
    <row r="360" spans="1:18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4">
        <v>10</v>
      </c>
      <c r="G360" s="102"/>
      <c r="H360" s="125">
        <v>8946.3827099999999</v>
      </c>
      <c r="I360" s="126"/>
      <c r="J360" s="125">
        <v>19063.454460000001</v>
      </c>
      <c r="K360" s="127"/>
      <c r="L360" s="125">
        <v>0</v>
      </c>
      <c r="M360" s="127"/>
      <c r="N360" s="125">
        <v>0</v>
      </c>
      <c r="O360" s="126"/>
      <c r="P360" s="125">
        <f>SUM(H360,J360,L360,N360)</f>
        <v>28009.837169999999</v>
      </c>
      <c r="Q360" s="127"/>
      <c r="R360" s="125">
        <v>14658.305460000001</v>
      </c>
    </row>
    <row r="361" spans="1:18" ht="13.8" thickBot="1" x14ac:dyDescent="0.3">
      <c r="A361" s="111">
        <f t="shared" si="6"/>
        <v>7</v>
      </c>
      <c r="B361" s="116"/>
      <c r="C361" s="111"/>
      <c r="D361" s="101" t="s">
        <v>782</v>
      </c>
      <c r="F361" s="124"/>
      <c r="H361" s="158">
        <f>SUM(H357:H360)</f>
        <v>1586465.8440400001</v>
      </c>
      <c r="I361" s="125"/>
      <c r="J361" s="158">
        <f>SUM(J357:J360)</f>
        <v>197672.54164000001</v>
      </c>
      <c r="K361" s="122"/>
      <c r="L361" s="158">
        <f>SUM(L357:L360)</f>
        <v>0</v>
      </c>
      <c r="M361" s="122"/>
      <c r="N361" s="158">
        <f>SUM(N357:N360)</f>
        <v>0</v>
      </c>
      <c r="O361" s="122"/>
      <c r="P361" s="158">
        <f>SUM(P357:P360)</f>
        <v>1784138.3856800001</v>
      </c>
      <c r="Q361" s="122"/>
      <c r="R361" s="158">
        <f>SUM(R357:R360)</f>
        <v>1617520.0402599999</v>
      </c>
    </row>
    <row r="362" spans="1:18" ht="13.8" thickTop="1" x14ac:dyDescent="0.25">
      <c r="A362" s="111">
        <f t="shared" si="6"/>
        <v>8</v>
      </c>
      <c r="B362" s="116"/>
      <c r="F362" s="128"/>
      <c r="O362" s="102"/>
    </row>
    <row r="363" spans="1:18" x14ac:dyDescent="0.25">
      <c r="A363" s="111">
        <f t="shared" si="6"/>
        <v>9</v>
      </c>
      <c r="B363" s="116"/>
      <c r="D363" s="101" t="s">
        <v>210</v>
      </c>
      <c r="F363" s="128"/>
      <c r="I363" s="131"/>
      <c r="K363" s="131"/>
      <c r="M363" s="131"/>
      <c r="O363" s="131"/>
      <c r="Q363" s="131"/>
    </row>
    <row r="364" spans="1:18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4">
        <v>3.3000000000000003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6"/>
      <c r="P364" s="125">
        <f>SUM(H364,J364,L364,N364)</f>
        <v>0</v>
      </c>
      <c r="Q364" s="127"/>
      <c r="R364" s="125">
        <v>0</v>
      </c>
    </row>
    <row r="365" spans="1:18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4">
        <v>3.3000000000000003</v>
      </c>
      <c r="G365" s="102"/>
      <c r="H365" s="125">
        <v>940.67219000000023</v>
      </c>
      <c r="I365" s="126"/>
      <c r="J365" s="125">
        <v>0</v>
      </c>
      <c r="K365" s="127"/>
      <c r="L365" s="125">
        <v>0</v>
      </c>
      <c r="M365" s="127"/>
      <c r="N365" s="125">
        <v>0</v>
      </c>
      <c r="O365" s="126"/>
      <c r="P365" s="125">
        <f>SUM(H365,J365,L365,N365)</f>
        <v>940.67219000000023</v>
      </c>
      <c r="Q365" s="127"/>
      <c r="R365" s="125">
        <v>940.67219</v>
      </c>
    </row>
    <row r="366" spans="1:18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4">
        <v>3.3000000000000003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6"/>
      <c r="P366" s="125">
        <f>SUM(H366,J366,L366,N366)</f>
        <v>0</v>
      </c>
      <c r="Q366" s="127"/>
      <c r="R366" s="125">
        <v>0</v>
      </c>
    </row>
    <row r="367" spans="1:18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4">
        <v>10</v>
      </c>
      <c r="G367" s="102"/>
      <c r="H367" s="125">
        <v>9.2370299999999972</v>
      </c>
      <c r="I367" s="126"/>
      <c r="J367" s="125">
        <v>0</v>
      </c>
      <c r="K367" s="127"/>
      <c r="L367" s="125">
        <v>0</v>
      </c>
      <c r="M367" s="127"/>
      <c r="N367" s="125">
        <v>0</v>
      </c>
      <c r="O367" s="126"/>
      <c r="P367" s="125">
        <f>SUM(H367,J367,L367,N367)</f>
        <v>9.2370299999999972</v>
      </c>
      <c r="Q367" s="127"/>
      <c r="R367" s="125">
        <v>9.2370300000000007</v>
      </c>
    </row>
    <row r="368" spans="1:18" ht="13.8" thickBot="1" x14ac:dyDescent="0.3">
      <c r="A368" s="111">
        <f t="shared" si="6"/>
        <v>14</v>
      </c>
      <c r="B368" s="116"/>
      <c r="C368" s="111"/>
      <c r="D368" s="101" t="s">
        <v>783</v>
      </c>
      <c r="F368" s="124"/>
      <c r="H368" s="158">
        <f>SUM(H364:H367)</f>
        <v>949.90922000000023</v>
      </c>
      <c r="I368" s="125"/>
      <c r="J368" s="158">
        <f>SUM(J364:J367)</f>
        <v>0</v>
      </c>
      <c r="K368" s="122"/>
      <c r="L368" s="158">
        <f>SUM(L364:L367)</f>
        <v>0</v>
      </c>
      <c r="M368" s="122"/>
      <c r="N368" s="158">
        <f>SUM(N364:N367)</f>
        <v>0</v>
      </c>
      <c r="O368" s="122"/>
      <c r="P368" s="158">
        <f>SUM(P364:P367)</f>
        <v>949.90922000000023</v>
      </c>
      <c r="Q368" s="122"/>
      <c r="R368" s="158">
        <f>SUM(R364:R367)</f>
        <v>949.90922</v>
      </c>
    </row>
    <row r="369" spans="1:18" ht="13.8" thickTop="1" x14ac:dyDescent="0.25">
      <c r="A369" s="111">
        <f t="shared" si="6"/>
        <v>15</v>
      </c>
      <c r="B369" s="116"/>
      <c r="F369" s="128"/>
      <c r="O369" s="102"/>
    </row>
    <row r="370" spans="1:18" x14ac:dyDescent="0.25">
      <c r="A370" s="111">
        <f t="shared" si="6"/>
        <v>16</v>
      </c>
      <c r="B370" s="116"/>
      <c r="C370" s="124"/>
      <c r="D370" s="103" t="s">
        <v>143</v>
      </c>
      <c r="F370" s="128"/>
      <c r="O370" s="102"/>
    </row>
    <row r="371" spans="1:18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4">
        <v>0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6"/>
      <c r="P371" s="125">
        <f t="shared" ref="P371:P376" si="7">SUM(H371,J371,L371,N371)</f>
        <v>0</v>
      </c>
      <c r="Q371" s="127"/>
      <c r="R371" s="125">
        <v>0</v>
      </c>
    </row>
    <row r="372" spans="1:18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4">
        <v>0</v>
      </c>
      <c r="G372" s="102"/>
      <c r="H372" s="125">
        <v>0</v>
      </c>
      <c r="I372" s="126"/>
      <c r="J372" s="125">
        <v>0</v>
      </c>
      <c r="K372" s="127"/>
      <c r="L372" s="125">
        <v>0</v>
      </c>
      <c r="M372" s="127"/>
      <c r="N372" s="125">
        <v>0</v>
      </c>
      <c r="O372" s="126"/>
      <c r="P372" s="125">
        <f t="shared" si="7"/>
        <v>0</v>
      </c>
      <c r="Q372" s="127"/>
      <c r="R372" s="125">
        <v>0</v>
      </c>
    </row>
    <row r="373" spans="1:18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4">
        <v>0</v>
      </c>
      <c r="G373" s="102"/>
      <c r="H373" s="125">
        <v>0</v>
      </c>
      <c r="I373" s="126"/>
      <c r="J373" s="125">
        <v>0</v>
      </c>
      <c r="K373" s="127"/>
      <c r="L373" s="125">
        <v>0</v>
      </c>
      <c r="M373" s="127"/>
      <c r="N373" s="125">
        <v>0</v>
      </c>
      <c r="O373" s="126"/>
      <c r="P373" s="125">
        <f t="shared" si="7"/>
        <v>0</v>
      </c>
      <c r="Q373" s="127"/>
      <c r="R373" s="125">
        <v>0</v>
      </c>
    </row>
    <row r="374" spans="1:18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4">
        <v>0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6"/>
      <c r="P374" s="125">
        <f t="shared" si="7"/>
        <v>0</v>
      </c>
      <c r="Q374" s="127"/>
      <c r="R374" s="125">
        <v>0</v>
      </c>
    </row>
    <row r="375" spans="1:18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4">
        <v>0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6"/>
      <c r="P375" s="125">
        <f t="shared" si="7"/>
        <v>0</v>
      </c>
      <c r="Q375" s="127"/>
      <c r="R375" s="125">
        <v>0</v>
      </c>
    </row>
    <row r="376" spans="1:18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4">
        <v>0</v>
      </c>
      <c r="G376" s="102"/>
      <c r="H376" s="125">
        <v>0</v>
      </c>
      <c r="I376" s="126"/>
      <c r="J376" s="125">
        <v>0</v>
      </c>
      <c r="K376" s="127"/>
      <c r="L376" s="125">
        <v>0</v>
      </c>
      <c r="M376" s="127"/>
      <c r="N376" s="125">
        <v>0</v>
      </c>
      <c r="O376" s="126"/>
      <c r="P376" s="125">
        <f t="shared" si="7"/>
        <v>0</v>
      </c>
      <c r="Q376" s="127"/>
      <c r="R376" s="125">
        <v>0</v>
      </c>
    </row>
    <row r="377" spans="1:18" ht="13.8" thickBot="1" x14ac:dyDescent="0.3">
      <c r="A377" s="111">
        <f t="shared" si="6"/>
        <v>23</v>
      </c>
      <c r="B377" s="116"/>
      <c r="D377" s="103" t="s">
        <v>784</v>
      </c>
      <c r="F377" s="128"/>
      <c r="H377" s="158">
        <f>SUM(H371:H376)</f>
        <v>0</v>
      </c>
      <c r="I377" s="125"/>
      <c r="J377" s="158">
        <f>SUM(J371:J376)</f>
        <v>0</v>
      </c>
      <c r="K377" s="122"/>
      <c r="L377" s="158">
        <f>SUM(L371:L376)</f>
        <v>0</v>
      </c>
      <c r="M377" s="122"/>
      <c r="N377" s="158">
        <f>SUM(N371:N376)</f>
        <v>0</v>
      </c>
      <c r="O377" s="122"/>
      <c r="P377" s="158">
        <f>SUM(P371:P376)</f>
        <v>0</v>
      </c>
      <c r="Q377" s="127"/>
      <c r="R377" s="158">
        <f>SUM(R371:R376)</f>
        <v>0</v>
      </c>
    </row>
    <row r="378" spans="1:18" ht="13.8" thickTop="1" x14ac:dyDescent="0.25">
      <c r="A378" s="111">
        <f t="shared" si="6"/>
        <v>24</v>
      </c>
      <c r="B378" s="116"/>
      <c r="F378" s="128"/>
    </row>
    <row r="379" spans="1:18" ht="13.8" thickBot="1" x14ac:dyDescent="0.3">
      <c r="A379" s="111">
        <f t="shared" si="6"/>
        <v>25</v>
      </c>
      <c r="B379" s="116"/>
      <c r="C379" s="111"/>
      <c r="D379" s="101" t="s">
        <v>785</v>
      </c>
      <c r="F379" s="128"/>
      <c r="H379" s="159">
        <f>SUM(H169,H261,H340,H361,H368,H377)</f>
        <v>5080671.2859099992</v>
      </c>
      <c r="I379" s="131"/>
      <c r="J379" s="159">
        <f>SUM(J169,J261,J340,J361,J368,J377)</f>
        <v>392292.12367999996</v>
      </c>
      <c r="K379" s="131"/>
      <c r="L379" s="159">
        <f>SUM(L169,L261,L340,L361,L368,L377)</f>
        <v>-38470.354189999991</v>
      </c>
      <c r="M379" s="131"/>
      <c r="N379" s="159">
        <f>SUM(N169,N261,N340,N361,N368,N377)</f>
        <v>0</v>
      </c>
      <c r="O379" s="131"/>
      <c r="P379" s="159">
        <f>SUM(P169,P261,P340,P361,P368,P377)</f>
        <v>5434493.0554</v>
      </c>
      <c r="Q379" s="131"/>
      <c r="R379" s="159">
        <f>SUM(R169,R261,R340,R361,R368,R377)</f>
        <v>5205000.8080900004</v>
      </c>
    </row>
    <row r="380" spans="1:18" ht="13.8" thickTop="1" x14ac:dyDescent="0.25">
      <c r="A380" s="111">
        <f t="shared" si="6"/>
        <v>26</v>
      </c>
      <c r="C380" s="109"/>
      <c r="F380" s="128"/>
      <c r="H380" s="150"/>
      <c r="I380" s="131"/>
      <c r="J380" s="150"/>
      <c r="K380" s="131"/>
      <c r="L380" s="150"/>
      <c r="M380" s="131"/>
      <c r="N380" s="150"/>
      <c r="O380" s="131"/>
      <c r="P380" s="150"/>
      <c r="Q380" s="131"/>
      <c r="R380" s="150"/>
    </row>
    <row r="381" spans="1:18" ht="13.8" thickBot="1" x14ac:dyDescent="0.3">
      <c r="A381" s="111">
        <f t="shared" si="6"/>
        <v>27</v>
      </c>
      <c r="C381" s="109"/>
      <c r="D381" s="101" t="s">
        <v>786</v>
      </c>
      <c r="F381" s="128"/>
      <c r="H381" s="143">
        <f>H379+H133</f>
        <v>6519743.6921199989</v>
      </c>
      <c r="I381" s="131"/>
      <c r="J381" s="143">
        <f>J379+J133</f>
        <v>432077.44867999997</v>
      </c>
      <c r="K381" s="131"/>
      <c r="L381" s="143">
        <f>L379+L133</f>
        <v>-46503.132739999994</v>
      </c>
      <c r="M381" s="131"/>
      <c r="N381" s="143">
        <f>N379+N133</f>
        <v>0</v>
      </c>
      <c r="O381" s="131"/>
      <c r="P381" s="143">
        <f>P379+P133</f>
        <v>6905318.008059999</v>
      </c>
      <c r="Q381" s="131"/>
      <c r="R381" s="143">
        <f>R379+R133</f>
        <v>6665354.2248400003</v>
      </c>
    </row>
    <row r="382" spans="1:18" ht="13.8" thickTop="1" x14ac:dyDescent="0.25">
      <c r="A382" s="111">
        <f t="shared" si="6"/>
        <v>28</v>
      </c>
      <c r="B382" s="116"/>
      <c r="F382" s="128"/>
      <c r="O382" s="102"/>
    </row>
    <row r="383" spans="1:18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28"/>
      <c r="H383" s="131"/>
      <c r="I383" s="131"/>
      <c r="J383" s="160"/>
      <c r="K383" s="160"/>
      <c r="L383" s="161"/>
      <c r="M383" s="160"/>
      <c r="N383" s="160"/>
      <c r="O383" s="150"/>
      <c r="P383" s="160"/>
      <c r="Q383" s="160"/>
      <c r="R383" s="160"/>
    </row>
    <row r="384" spans="1:18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4">
        <v>1.3</v>
      </c>
      <c r="G384" s="102"/>
      <c r="H384" s="125">
        <v>12162.254090000002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6"/>
      <c r="P384" s="125">
        <f t="shared" ref="P384:P394" si="8">SUM(H384,J384,L384,N384)</f>
        <v>12162.254090000002</v>
      </c>
      <c r="Q384" s="127"/>
      <c r="R384" s="125">
        <v>12162.25409</v>
      </c>
    </row>
    <row r="385" spans="1:18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4">
        <v>10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6"/>
      <c r="P385" s="125">
        <f t="shared" si="8"/>
        <v>0</v>
      </c>
      <c r="Q385" s="127"/>
      <c r="R385" s="125">
        <v>0</v>
      </c>
    </row>
    <row r="386" spans="1:18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4">
        <v>1.7999999999999998</v>
      </c>
      <c r="G386" s="102"/>
      <c r="H386" s="125">
        <v>74793.268689999997</v>
      </c>
      <c r="I386" s="126"/>
      <c r="J386" s="125">
        <v>1484.11103</v>
      </c>
      <c r="K386" s="127"/>
      <c r="L386" s="125">
        <v>0</v>
      </c>
      <c r="M386" s="127"/>
      <c r="N386" s="125">
        <v>0</v>
      </c>
      <c r="O386" s="126"/>
      <c r="P386" s="125">
        <f t="shared" si="8"/>
        <v>76277.379719999997</v>
      </c>
      <c r="Q386" s="127"/>
      <c r="R386" s="125">
        <v>75478.243010000006</v>
      </c>
    </row>
    <row r="387" spans="1:18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4">
        <v>2.4</v>
      </c>
      <c r="G387" s="102"/>
      <c r="H387" s="125">
        <v>435845.56096000032</v>
      </c>
      <c r="I387" s="126"/>
      <c r="J387" s="125">
        <v>15806.836080000001</v>
      </c>
      <c r="K387" s="127"/>
      <c r="L387" s="125">
        <v>-2371.0253900000002</v>
      </c>
      <c r="M387" s="127"/>
      <c r="N387" s="125">
        <v>0</v>
      </c>
      <c r="O387" s="126"/>
      <c r="P387" s="125">
        <f t="shared" si="8"/>
        <v>449281.37165000028</v>
      </c>
      <c r="Q387" s="127"/>
      <c r="R387" s="125">
        <v>443615.50244999997</v>
      </c>
    </row>
    <row r="388" spans="1:18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4">
        <v>2.8000000000000003</v>
      </c>
      <c r="G388" s="102"/>
      <c r="H388" s="125">
        <v>5092.0605500000001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6"/>
      <c r="P388" s="125">
        <f t="shared" si="8"/>
        <v>5092.0605500000001</v>
      </c>
      <c r="Q388" s="127"/>
      <c r="R388" s="125">
        <v>5092.0605500000001</v>
      </c>
    </row>
    <row r="389" spans="1:18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4">
        <v>2.8000000000000003</v>
      </c>
      <c r="G389" s="102"/>
      <c r="H389" s="125">
        <v>418715.16397999995</v>
      </c>
      <c r="I389" s="126"/>
      <c r="J389" s="125">
        <v>88695.66433</v>
      </c>
      <c r="K389" s="127"/>
      <c r="L389" s="125">
        <v>-5321.7398700000003</v>
      </c>
      <c r="M389" s="127"/>
      <c r="N389" s="125">
        <v>0</v>
      </c>
      <c r="O389" s="126"/>
      <c r="P389" s="125">
        <f t="shared" si="8"/>
        <v>502089.08843999996</v>
      </c>
      <c r="Q389" s="127"/>
      <c r="R389" s="125">
        <v>459502.47714999999</v>
      </c>
    </row>
    <row r="390" spans="1:18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4">
        <v>2.9000000000000004</v>
      </c>
      <c r="G390" s="102"/>
      <c r="H390" s="125">
        <v>179035.34315999996</v>
      </c>
      <c r="I390" s="126"/>
      <c r="J390" s="125">
        <v>9545.1049399999993</v>
      </c>
      <c r="K390" s="127"/>
      <c r="L390" s="125">
        <v>-2386.2762200000002</v>
      </c>
      <c r="M390" s="127"/>
      <c r="N390" s="125">
        <v>0</v>
      </c>
      <c r="O390" s="126"/>
      <c r="P390" s="125">
        <f t="shared" si="8"/>
        <v>186194.17187999995</v>
      </c>
      <c r="Q390" s="127"/>
      <c r="R390" s="125">
        <v>183169.97902</v>
      </c>
    </row>
    <row r="391" spans="1:18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4">
        <v>1.6</v>
      </c>
      <c r="G391" s="102"/>
      <c r="H391" s="125">
        <v>2110.61013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6"/>
      <c r="P391" s="125">
        <f t="shared" si="8"/>
        <v>2110.61013</v>
      </c>
      <c r="Q391" s="127"/>
      <c r="R391" s="125">
        <v>2110.61013</v>
      </c>
    </row>
    <row r="392" spans="1:18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4">
        <v>1.7000000000000002</v>
      </c>
      <c r="G392" s="102"/>
      <c r="H392" s="125">
        <v>4322.8605300000008</v>
      </c>
      <c r="I392" s="126"/>
      <c r="J392" s="125">
        <v>0</v>
      </c>
      <c r="K392" s="127"/>
      <c r="L392" s="125">
        <v>0</v>
      </c>
      <c r="M392" s="127"/>
      <c r="N392" s="125">
        <v>0</v>
      </c>
      <c r="O392" s="126"/>
      <c r="P392" s="125">
        <f t="shared" si="8"/>
        <v>4322.8605300000008</v>
      </c>
      <c r="Q392" s="127"/>
      <c r="R392" s="125">
        <v>4322.8605299999999</v>
      </c>
    </row>
    <row r="393" spans="1:18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4">
        <v>2.7</v>
      </c>
      <c r="G393" s="102"/>
      <c r="H393" s="125">
        <v>12363.044739999998</v>
      </c>
      <c r="I393" s="126"/>
      <c r="J393" s="125">
        <v>0</v>
      </c>
      <c r="K393" s="127"/>
      <c r="L393" s="125">
        <v>0</v>
      </c>
      <c r="M393" s="127"/>
      <c r="N393" s="125">
        <v>0</v>
      </c>
      <c r="O393" s="126"/>
      <c r="P393" s="125">
        <f t="shared" si="8"/>
        <v>12363.044739999998</v>
      </c>
      <c r="Q393" s="127"/>
      <c r="R393" s="125">
        <v>12363.044739999999</v>
      </c>
    </row>
    <row r="394" spans="1:18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4">
        <v>1.6</v>
      </c>
      <c r="G394" s="102"/>
      <c r="H394" s="125">
        <v>19224.50677</v>
      </c>
      <c r="I394" s="126"/>
      <c r="J394" s="125">
        <v>585.43836999999996</v>
      </c>
      <c r="K394" s="127"/>
      <c r="L394" s="125">
        <v>5.8543900000000004</v>
      </c>
      <c r="M394" s="127"/>
      <c r="N394" s="125">
        <v>0</v>
      </c>
      <c r="O394" s="126"/>
      <c r="P394" s="125">
        <f t="shared" si="8"/>
        <v>19815.79953</v>
      </c>
      <c r="Q394" s="127"/>
      <c r="R394" s="125">
        <v>19566.45191</v>
      </c>
    </row>
    <row r="395" spans="1:18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36"/>
      <c r="G395" s="102"/>
      <c r="H395" s="157">
        <f>SUM(H384:H394)</f>
        <v>1163664.6736000003</v>
      </c>
      <c r="I395" s="131"/>
      <c r="J395" s="157">
        <f>SUM(J384:J394)</f>
        <v>116117.15475000002</v>
      </c>
      <c r="K395" s="131"/>
      <c r="L395" s="157">
        <f>SUM(L384:L394)</f>
        <v>-10073.187089999999</v>
      </c>
      <c r="M395" s="131"/>
      <c r="N395" s="157">
        <f>SUM(N384:N394)</f>
        <v>0</v>
      </c>
      <c r="O395" s="131"/>
      <c r="P395" s="157">
        <f>SUM(P384:P394)</f>
        <v>1269708.6412600002</v>
      </c>
      <c r="Q395" s="131"/>
      <c r="R395" s="157">
        <f>SUM(R384:R394)</f>
        <v>1217383.48358</v>
      </c>
    </row>
    <row r="396" spans="1:18" ht="13.8" thickTop="1" x14ac:dyDescent="0.25">
      <c r="A396" s="111">
        <f t="shared" si="6"/>
        <v>42</v>
      </c>
      <c r="B396" s="116"/>
      <c r="C396" s="111"/>
      <c r="O396" s="102"/>
    </row>
    <row r="397" spans="1:18" x14ac:dyDescent="0.25">
      <c r="A397" s="111">
        <f t="shared" si="6"/>
        <v>43</v>
      </c>
      <c r="B397" s="116"/>
      <c r="O397" s="102"/>
    </row>
    <row r="398" spans="1:18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8"/>
      <c r="P398" s="97"/>
      <c r="Q398" s="97"/>
      <c r="R398" s="97"/>
    </row>
    <row r="399" spans="1:18" x14ac:dyDescent="0.25">
      <c r="A399" s="101" t="str">
        <f>$A$57</f>
        <v>Supporting Schedules:  B-08, B-11</v>
      </c>
      <c r="O399" s="102"/>
      <c r="P399" s="101" t="str">
        <f>$P$57</f>
        <v>Recap Schedules:  B-03, B-06</v>
      </c>
    </row>
    <row r="400" spans="1:18" ht="13.8" thickBot="1" x14ac:dyDescent="0.3">
      <c r="A400" s="97" t="str">
        <f>$A$1</f>
        <v>SCHEDULE B-07</v>
      </c>
      <c r="B400" s="97"/>
      <c r="C400" s="97"/>
      <c r="D400" s="97"/>
      <c r="E400" s="97"/>
      <c r="F400" s="97"/>
      <c r="G400" s="97" t="str">
        <f>$G$1</f>
        <v>PLANT BALANCES BY ACCOUNT AND SUB-ACCOUNT</v>
      </c>
      <c r="H400" s="97"/>
      <c r="I400" s="97"/>
      <c r="J400" s="97"/>
      <c r="K400" s="97"/>
      <c r="L400" s="97"/>
      <c r="M400" s="97"/>
      <c r="N400" s="97"/>
      <c r="O400" s="98"/>
      <c r="P400" s="97"/>
      <c r="Q400" s="97"/>
      <c r="R400" s="98" t="str">
        <f>"Page "&amp;TRIM(MID(R343,5,3))+1&amp;" of 30"</f>
        <v>Page 18 of 30</v>
      </c>
    </row>
    <row r="401" spans="1:18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rate and plant balances for each account or sub-account to which</v>
      </c>
      <c r="J401" s="104"/>
      <c r="K401" s="104"/>
      <c r="M401" s="104"/>
      <c r="N401" s="104"/>
      <c r="O401" s="105"/>
      <c r="P401" s="101" t="str">
        <f>$P$2</f>
        <v>Type of data shown:</v>
      </c>
      <c r="R401" s="106"/>
    </row>
    <row r="402" spans="1:18" x14ac:dyDescent="0.25">
      <c r="B402" s="138"/>
      <c r="F402" s="101" t="str">
        <f>IF($F$3="","",$F$3)</f>
        <v>a separate depreciation rate is prescribed. (Include Amortization/Recovery schedule amounts).</v>
      </c>
      <c r="J402" s="102"/>
      <c r="K402" s="106"/>
      <c r="N402" s="102"/>
      <c r="O402" s="102" t="str">
        <f>IF($O$3=0,"",$O$3)</f>
        <v/>
      </c>
      <c r="P402" s="106" t="str">
        <f>$P$3</f>
        <v>Projected Test Year Ended 12/31/2025</v>
      </c>
      <c r="R402" s="102"/>
    </row>
    <row r="403" spans="1:18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O403" s="102" t="str">
        <f>IF($O$4=0,"",$O$4)</f>
        <v>XX</v>
      </c>
      <c r="P403" s="106" t="str">
        <f>$P$4</f>
        <v>Projected Prior Year Ended 12/31/2024</v>
      </c>
      <c r="R403" s="102"/>
    </row>
    <row r="404" spans="1:18" x14ac:dyDescent="0.25">
      <c r="B404" s="138"/>
      <c r="F404" s="101" t="str">
        <f>IF(+$F$5="","",$F$5)</f>
        <v/>
      </c>
      <c r="J404" s="102"/>
      <c r="K404" s="106"/>
      <c r="L404" s="102"/>
      <c r="O404" s="102" t="str">
        <f>IF($O$5=0,"",$O$5)</f>
        <v/>
      </c>
      <c r="P404" s="106" t="str">
        <f>$P$5</f>
        <v>Historical Prior Year Ended 12/31/2023</v>
      </c>
      <c r="R404" s="102"/>
    </row>
    <row r="405" spans="1:18" x14ac:dyDescent="0.25">
      <c r="B405" s="138"/>
      <c r="J405" s="102"/>
      <c r="K405" s="106"/>
      <c r="L405" s="102"/>
      <c r="O405" s="102"/>
      <c r="P405" s="106" t="str">
        <f>$P$6</f>
        <v>Witness: C. Aldazabal / J. Chronister / C. Heck /</v>
      </c>
      <c r="R405" s="102"/>
    </row>
    <row r="406" spans="1:18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 in 000's)</v>
      </c>
      <c r="I406" s="97"/>
      <c r="J406" s="97"/>
      <c r="K406" s="97"/>
      <c r="L406" s="97"/>
      <c r="M406" s="97"/>
      <c r="N406" s="97"/>
      <c r="O406" s="98"/>
      <c r="P406" s="97" t="str">
        <f>$P$7</f>
        <v xml:space="preserve">               R. Latta / K. Sparkman / K. Stryker / C. Whitworth</v>
      </c>
      <c r="Q406" s="97"/>
      <c r="R406" s="97"/>
    </row>
    <row r="407" spans="1:18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10"/>
      <c r="P407" s="109"/>
      <c r="Q407" s="109"/>
      <c r="R407" s="109"/>
    </row>
    <row r="408" spans="1:18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10"/>
      <c r="P408" s="109" t="s">
        <v>698</v>
      </c>
      <c r="Q408" s="109"/>
      <c r="R408" s="109" t="s">
        <v>699</v>
      </c>
    </row>
    <row r="409" spans="1:18" x14ac:dyDescent="0.25">
      <c r="C409" s="111" t="s">
        <v>700</v>
      </c>
      <c r="D409" s="111" t="s">
        <v>700</v>
      </c>
      <c r="F409" s="111" t="s">
        <v>701</v>
      </c>
      <c r="G409" s="111"/>
      <c r="H409" s="109" t="s">
        <v>702</v>
      </c>
      <c r="I409" s="111"/>
      <c r="J409" s="109" t="s">
        <v>353</v>
      </c>
      <c r="K409" s="111"/>
      <c r="L409" s="111" t="s">
        <v>353</v>
      </c>
      <c r="M409" s="111"/>
      <c r="O409" s="102"/>
      <c r="P409" s="111" t="s">
        <v>702</v>
      </c>
      <c r="R409" s="111"/>
    </row>
    <row r="410" spans="1:18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705</v>
      </c>
      <c r="G410" s="111"/>
      <c r="H410" s="111" t="s">
        <v>706</v>
      </c>
      <c r="I410" s="111"/>
      <c r="J410" s="111" t="s">
        <v>702</v>
      </c>
      <c r="K410" s="109"/>
      <c r="L410" s="111" t="s">
        <v>702</v>
      </c>
      <c r="M410" s="106"/>
      <c r="N410" s="111" t="s">
        <v>362</v>
      </c>
      <c r="O410" s="110"/>
      <c r="P410" s="109" t="s">
        <v>706</v>
      </c>
      <c r="Q410" s="109"/>
      <c r="R410" s="111" t="s">
        <v>707</v>
      </c>
    </row>
    <row r="411" spans="1:18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711</v>
      </c>
      <c r="G411" s="112"/>
      <c r="H411" s="112" t="s">
        <v>712</v>
      </c>
      <c r="I411" s="113"/>
      <c r="J411" s="112" t="s">
        <v>713</v>
      </c>
      <c r="K411" s="113"/>
      <c r="L411" s="113" t="s">
        <v>714</v>
      </c>
      <c r="M411" s="114"/>
      <c r="N411" s="114" t="s">
        <v>715</v>
      </c>
      <c r="O411" s="115"/>
      <c r="P411" s="114" t="s">
        <v>716</v>
      </c>
      <c r="Q411" s="114"/>
      <c r="R411" s="114" t="s">
        <v>717</v>
      </c>
    </row>
    <row r="412" spans="1:18" x14ac:dyDescent="0.25">
      <c r="A412" s="111">
        <v>1</v>
      </c>
      <c r="B412" s="111"/>
      <c r="O412" s="102"/>
    </row>
    <row r="413" spans="1:18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6"/>
      <c r="P413" s="165"/>
      <c r="Q413" s="165"/>
      <c r="R413" s="167"/>
    </row>
    <row r="414" spans="1:18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24"/>
      <c r="G414" s="102"/>
      <c r="H414" s="125"/>
      <c r="I414" s="131"/>
      <c r="J414" s="125"/>
      <c r="K414" s="131"/>
      <c r="L414" s="125"/>
      <c r="M414" s="131"/>
      <c r="N414" s="125"/>
      <c r="O414" s="131"/>
      <c r="P414" s="125"/>
      <c r="Q414" s="131"/>
      <c r="R414" s="125"/>
    </row>
    <row r="415" spans="1:18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4">
        <v>1.7999999999999998</v>
      </c>
      <c r="G415" s="102"/>
      <c r="H415" s="125">
        <v>34138.496829999982</v>
      </c>
      <c r="I415" s="126"/>
      <c r="J415" s="125">
        <v>0</v>
      </c>
      <c r="K415" s="127"/>
      <c r="L415" s="125">
        <v>0</v>
      </c>
      <c r="M415" s="127"/>
      <c r="N415" s="125">
        <v>0</v>
      </c>
      <c r="O415" s="126"/>
      <c r="P415" s="125">
        <f t="shared" ref="P415:P429" si="10">SUM(H415,J415,L415,N415)</f>
        <v>34138.496829999982</v>
      </c>
      <c r="Q415" s="127"/>
      <c r="R415" s="125">
        <v>34138.496829999996</v>
      </c>
    </row>
    <row r="416" spans="1:18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4">
        <v>2.5</v>
      </c>
      <c r="G416" s="102"/>
      <c r="H416" s="125">
        <v>309168.66692000016</v>
      </c>
      <c r="I416" s="126"/>
      <c r="J416" s="125">
        <v>16789.19472</v>
      </c>
      <c r="K416" s="127"/>
      <c r="L416" s="125">
        <v>-1511.0275200000001</v>
      </c>
      <c r="M416" s="127"/>
      <c r="N416" s="125">
        <v>0</v>
      </c>
      <c r="O416" s="126"/>
      <c r="P416" s="125">
        <f t="shared" si="10"/>
        <v>324446.83412000013</v>
      </c>
      <c r="Q416" s="127"/>
      <c r="R416" s="125">
        <v>317271.11933999998</v>
      </c>
    </row>
    <row r="417" spans="1:18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4">
        <v>10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6"/>
      <c r="P417" s="125">
        <f t="shared" si="10"/>
        <v>0</v>
      </c>
      <c r="Q417" s="127"/>
      <c r="R417" s="125">
        <v>0</v>
      </c>
    </row>
    <row r="418" spans="1:18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4">
        <v>3.6999999999999997</v>
      </c>
      <c r="G418" s="102"/>
      <c r="H418" s="125">
        <v>398384.07977000024</v>
      </c>
      <c r="I418" s="126"/>
      <c r="J418" s="125">
        <v>76815.517160000003</v>
      </c>
      <c r="K418" s="127"/>
      <c r="L418" s="125">
        <v>-11522.327579999999</v>
      </c>
      <c r="M418" s="127"/>
      <c r="N418" s="125">
        <v>0</v>
      </c>
      <c r="O418" s="126"/>
      <c r="P418" s="125">
        <f t="shared" si="10"/>
        <v>463677.26935000025</v>
      </c>
      <c r="Q418" s="127"/>
      <c r="R418" s="125">
        <v>436491.27816000005</v>
      </c>
    </row>
    <row r="419" spans="1:18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4">
        <v>2.1999999999999997</v>
      </c>
      <c r="G419" s="102"/>
      <c r="H419" s="125">
        <v>287448.83973000001</v>
      </c>
      <c r="I419" s="126"/>
      <c r="J419" s="125">
        <v>11117.674289999999</v>
      </c>
      <c r="K419" s="127"/>
      <c r="L419" s="125">
        <v>-3557.6557599999996</v>
      </c>
      <c r="M419" s="127"/>
      <c r="N419" s="125">
        <v>0</v>
      </c>
      <c r="O419" s="126"/>
      <c r="P419" s="125">
        <f t="shared" si="10"/>
        <v>295008.85826000001</v>
      </c>
      <c r="Q419" s="127"/>
      <c r="R419" s="125">
        <v>291401.76081999997</v>
      </c>
    </row>
    <row r="420" spans="1:18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4">
        <v>1.7000000000000002</v>
      </c>
      <c r="G420" s="102"/>
      <c r="H420" s="125">
        <v>426864.39914000011</v>
      </c>
      <c r="I420" s="126"/>
      <c r="J420" s="125">
        <v>26840.803190000002</v>
      </c>
      <c r="K420" s="127"/>
      <c r="L420" s="125">
        <v>-268.40803999999997</v>
      </c>
      <c r="M420" s="127"/>
      <c r="N420" s="125">
        <v>0</v>
      </c>
      <c r="O420" s="126"/>
      <c r="P420" s="125">
        <f t="shared" si="10"/>
        <v>453436.79429000011</v>
      </c>
      <c r="Q420" s="127"/>
      <c r="R420" s="125">
        <v>440852.05301999999</v>
      </c>
    </row>
    <row r="421" spans="1:18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4">
        <v>2.2999999999999998</v>
      </c>
      <c r="G421" s="102"/>
      <c r="H421" s="125">
        <v>438222.91100000008</v>
      </c>
      <c r="I421" s="126"/>
      <c r="J421" s="125">
        <v>302596.33598999999</v>
      </c>
      <c r="K421" s="127"/>
      <c r="L421" s="125">
        <v>-30259.633600000001</v>
      </c>
      <c r="M421" s="127"/>
      <c r="N421" s="125">
        <v>0</v>
      </c>
      <c r="O421" s="126"/>
      <c r="P421" s="125">
        <f t="shared" si="10"/>
        <v>710559.61339000007</v>
      </c>
      <c r="Q421" s="127"/>
      <c r="R421" s="125">
        <v>589919.25482000003</v>
      </c>
    </row>
    <row r="422" spans="1:18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4">
        <v>4.5</v>
      </c>
      <c r="G422" s="102"/>
      <c r="H422" s="125">
        <v>943725.78440999961</v>
      </c>
      <c r="I422" s="126"/>
      <c r="J422" s="125">
        <v>78457.732409999997</v>
      </c>
      <c r="K422" s="127"/>
      <c r="L422" s="125">
        <v>-9414.9278800000011</v>
      </c>
      <c r="M422" s="127"/>
      <c r="N422" s="125">
        <v>0</v>
      </c>
      <c r="O422" s="126"/>
      <c r="P422" s="125">
        <f t="shared" si="10"/>
        <v>1012768.5889399996</v>
      </c>
      <c r="Q422" s="127"/>
      <c r="R422" s="125">
        <v>980069.77400999994</v>
      </c>
    </row>
    <row r="423" spans="1:18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4">
        <v>1.9</v>
      </c>
      <c r="G423" s="102"/>
      <c r="H423" s="125">
        <v>82658.993710000039</v>
      </c>
      <c r="I423" s="126"/>
      <c r="J423" s="125">
        <v>2064.6771699999999</v>
      </c>
      <c r="K423" s="127"/>
      <c r="L423" s="125">
        <v>-206.46770999999998</v>
      </c>
      <c r="M423" s="127"/>
      <c r="N423" s="125">
        <v>0</v>
      </c>
      <c r="O423" s="126"/>
      <c r="P423" s="125">
        <f t="shared" si="10"/>
        <v>84517.203170000037</v>
      </c>
      <c r="Q423" s="127"/>
      <c r="R423" s="125">
        <v>83637.151329999993</v>
      </c>
    </row>
    <row r="424" spans="1:18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4">
        <v>2.2999999999999998</v>
      </c>
      <c r="G424" s="102"/>
      <c r="H424" s="125">
        <v>148445.05032000001</v>
      </c>
      <c r="I424" s="126"/>
      <c r="J424" s="125">
        <v>4129.3543399999999</v>
      </c>
      <c r="K424" s="127"/>
      <c r="L424" s="125">
        <v>-123.88063000000001</v>
      </c>
      <c r="M424" s="127"/>
      <c r="N424" s="125">
        <v>0</v>
      </c>
      <c r="O424" s="126"/>
      <c r="P424" s="125">
        <f t="shared" si="10"/>
        <v>152450.52403</v>
      </c>
      <c r="Q424" s="127"/>
      <c r="R424" s="125">
        <v>150553.52340000001</v>
      </c>
    </row>
    <row r="425" spans="1:18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4">
        <v>7.9</v>
      </c>
      <c r="G425" s="102"/>
      <c r="H425" s="125">
        <v>18799.459209999972</v>
      </c>
      <c r="I425" s="126"/>
      <c r="J425" s="125">
        <v>0</v>
      </c>
      <c r="K425" s="127"/>
      <c r="L425" s="125">
        <v>0</v>
      </c>
      <c r="M425" s="127"/>
      <c r="N425" s="125">
        <v>0</v>
      </c>
      <c r="O425" s="126"/>
      <c r="P425" s="125">
        <f t="shared" si="10"/>
        <v>18799.459209999972</v>
      </c>
      <c r="Q425" s="127"/>
      <c r="R425" s="125">
        <v>18799.459210000001</v>
      </c>
    </row>
    <row r="426" spans="1:18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4">
        <v>8.6999999999999993</v>
      </c>
      <c r="G426" s="102"/>
      <c r="H426" s="125">
        <v>112994.20474999998</v>
      </c>
      <c r="I426" s="126"/>
      <c r="J426" s="125">
        <v>16067.09009</v>
      </c>
      <c r="K426" s="127"/>
      <c r="L426" s="125">
        <v>-8033.5450499999997</v>
      </c>
      <c r="M426" s="127"/>
      <c r="N426" s="125">
        <v>0</v>
      </c>
      <c r="O426" s="126"/>
      <c r="P426" s="125">
        <f t="shared" si="10"/>
        <v>121027.74978999997</v>
      </c>
      <c r="Q426" s="127"/>
      <c r="R426" s="125">
        <v>117174.4869</v>
      </c>
    </row>
    <row r="427" spans="1:18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4">
        <v>10</v>
      </c>
      <c r="G427" s="102"/>
      <c r="H427" s="125">
        <v>1850.1163799999999</v>
      </c>
      <c r="I427" s="126"/>
      <c r="J427" s="125">
        <v>3109.66894</v>
      </c>
      <c r="K427" s="127"/>
      <c r="L427" s="125">
        <v>0</v>
      </c>
      <c r="M427" s="127"/>
      <c r="N427" s="125">
        <v>0</v>
      </c>
      <c r="O427" s="126"/>
      <c r="P427" s="125">
        <f t="shared" si="10"/>
        <v>4959.78532</v>
      </c>
      <c r="Q427" s="127"/>
      <c r="R427" s="125">
        <v>3246.7195200000001</v>
      </c>
    </row>
    <row r="428" spans="1:18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4">
        <v>2.8000000000000003</v>
      </c>
      <c r="G428" s="102"/>
      <c r="H428" s="125">
        <v>377393.88342999987</v>
      </c>
      <c r="I428" s="126"/>
      <c r="J428" s="125">
        <v>18554.166129999998</v>
      </c>
      <c r="K428" s="127"/>
      <c r="L428" s="125">
        <v>-6493.9581500000004</v>
      </c>
      <c r="M428" s="127"/>
      <c r="N428" s="125">
        <v>0</v>
      </c>
      <c r="O428" s="126"/>
      <c r="P428" s="125">
        <f t="shared" si="10"/>
        <v>389454.09140999982</v>
      </c>
      <c r="Q428" s="127"/>
      <c r="R428" s="125">
        <v>383939.07436000003</v>
      </c>
    </row>
    <row r="429" spans="1:18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4">
        <v>2.8000000000000003</v>
      </c>
      <c r="G429" s="102"/>
      <c r="H429" s="125">
        <v>11671.450219999999</v>
      </c>
      <c r="I429" s="126"/>
      <c r="J429" s="125">
        <v>10039.283009999999</v>
      </c>
      <c r="K429" s="127"/>
      <c r="L429" s="125">
        <v>0</v>
      </c>
      <c r="M429" s="127"/>
      <c r="N429" s="125">
        <v>411.07105999999999</v>
      </c>
      <c r="O429" s="126"/>
      <c r="P429" s="125">
        <f t="shared" si="10"/>
        <v>22121.804289999996</v>
      </c>
      <c r="Q429" s="127"/>
      <c r="R429" s="125">
        <v>17802.265100000001</v>
      </c>
    </row>
    <row r="430" spans="1:18" ht="13.8" thickBot="1" x14ac:dyDescent="0.3">
      <c r="A430" s="111">
        <f t="shared" si="9"/>
        <v>19</v>
      </c>
      <c r="B430" s="116"/>
      <c r="D430" s="101" t="s">
        <v>810</v>
      </c>
      <c r="F430" s="124"/>
      <c r="G430" s="102"/>
      <c r="H430" s="157">
        <f>SUM(H414:H429)</f>
        <v>3591766.3358200002</v>
      </c>
      <c r="I430" s="131"/>
      <c r="J430" s="157">
        <f>SUM(J414:J429)</f>
        <v>566581.49744000006</v>
      </c>
      <c r="K430" s="131"/>
      <c r="L430" s="157">
        <f>SUM(L414:L429)</f>
        <v>-71391.831919999997</v>
      </c>
      <c r="M430" s="131"/>
      <c r="N430" s="157">
        <f>SUM(N414:N429)</f>
        <v>411.07105999999999</v>
      </c>
      <c r="O430" s="131"/>
      <c r="P430" s="157">
        <f>SUM(P414:P429)</f>
        <v>4087367.0723999995</v>
      </c>
      <c r="Q430" s="131"/>
      <c r="R430" s="157">
        <f>SUM(R414:R429)</f>
        <v>3865296.416819999</v>
      </c>
    </row>
    <row r="431" spans="1:18" ht="13.8" thickTop="1" x14ac:dyDescent="0.25">
      <c r="A431" s="111">
        <f t="shared" si="9"/>
        <v>20</v>
      </c>
      <c r="B431" s="111"/>
      <c r="F431" s="128"/>
      <c r="O431" s="102"/>
    </row>
    <row r="432" spans="1:18" x14ac:dyDescent="0.25">
      <c r="A432" s="111">
        <f t="shared" si="9"/>
        <v>21</v>
      </c>
      <c r="B432" s="111"/>
      <c r="D432" s="133" t="s">
        <v>811</v>
      </c>
      <c r="E432" s="133"/>
      <c r="F432" s="124"/>
      <c r="H432" s="131"/>
      <c r="I432" s="131"/>
      <c r="J432" s="131"/>
      <c r="K432" s="131"/>
      <c r="L432" s="150"/>
      <c r="M432" s="131"/>
      <c r="N432" s="150"/>
      <c r="O432" s="131"/>
      <c r="P432" s="150"/>
      <c r="Q432" s="131"/>
      <c r="R432" s="150"/>
    </row>
    <row r="433" spans="1:18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4">
        <v>1.4000000000000001</v>
      </c>
      <c r="G433" s="102"/>
      <c r="H433" s="125">
        <v>141701.82154999994</v>
      </c>
      <c r="I433" s="126"/>
      <c r="J433" s="125">
        <v>38697.704100000003</v>
      </c>
      <c r="K433" s="127"/>
      <c r="L433" s="125">
        <v>-1958.1434099999999</v>
      </c>
      <c r="M433" s="127"/>
      <c r="N433" s="125">
        <v>0</v>
      </c>
      <c r="O433" s="126"/>
      <c r="P433" s="125">
        <f t="shared" ref="P433:P451" si="11">SUM(H433,J433,L433,N433)</f>
        <v>178441.38223999995</v>
      </c>
      <c r="Q433" s="127"/>
      <c r="R433" s="125">
        <v>152622.13044000001</v>
      </c>
    </row>
    <row r="434" spans="1:18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4">
        <v>14.299999999999999</v>
      </c>
      <c r="G434" s="102"/>
      <c r="H434" s="125">
        <v>7504.2373199999975</v>
      </c>
      <c r="I434" s="126"/>
      <c r="J434" s="125">
        <v>220.58331000000001</v>
      </c>
      <c r="K434" s="127"/>
      <c r="L434" s="125">
        <v>-922.56535999999994</v>
      </c>
      <c r="M434" s="127"/>
      <c r="N434" s="125">
        <v>0</v>
      </c>
      <c r="O434" s="126"/>
      <c r="P434" s="125">
        <f t="shared" si="11"/>
        <v>6802.2552699999978</v>
      </c>
      <c r="Q434" s="127"/>
      <c r="R434" s="125">
        <v>6865.4064900000003</v>
      </c>
    </row>
    <row r="435" spans="1:18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4">
        <v>25</v>
      </c>
      <c r="G435" s="102"/>
      <c r="H435" s="125">
        <v>12701.327089999999</v>
      </c>
      <c r="I435" s="126"/>
      <c r="J435" s="125">
        <v>848.52781000000004</v>
      </c>
      <c r="K435" s="127"/>
      <c r="L435" s="125">
        <v>-493.55159000000003</v>
      </c>
      <c r="M435" s="127"/>
      <c r="N435" s="125">
        <v>0</v>
      </c>
      <c r="O435" s="126"/>
      <c r="P435" s="125">
        <f t="shared" si="11"/>
        <v>13056.303309999999</v>
      </c>
      <c r="Q435" s="127"/>
      <c r="R435" s="125">
        <v>12611.78448</v>
      </c>
    </row>
    <row r="436" spans="1:18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4">
        <v>14.299999999999999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6"/>
      <c r="P436" s="125">
        <f t="shared" si="11"/>
        <v>0</v>
      </c>
      <c r="Q436" s="127"/>
      <c r="R436" s="125">
        <v>0</v>
      </c>
    </row>
    <row r="437" spans="1:18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4">
        <v>20</v>
      </c>
      <c r="G437" s="102"/>
      <c r="H437" s="125">
        <v>49007.452829999973</v>
      </c>
      <c r="I437" s="126"/>
      <c r="J437" s="125">
        <v>10379.694680000001</v>
      </c>
      <c r="K437" s="127"/>
      <c r="L437" s="125">
        <v>-4025.1444000000001</v>
      </c>
      <c r="M437" s="127"/>
      <c r="N437" s="125">
        <v>0</v>
      </c>
      <c r="O437" s="126"/>
      <c r="P437" s="125">
        <f t="shared" si="11"/>
        <v>55362.003109999976</v>
      </c>
      <c r="Q437" s="127"/>
      <c r="R437" s="125">
        <v>51819.315329999998</v>
      </c>
    </row>
    <row r="438" spans="1:18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4">
        <v>7.5</v>
      </c>
      <c r="G438" s="102"/>
      <c r="H438" s="125">
        <v>29141.69796999999</v>
      </c>
      <c r="I438" s="126"/>
      <c r="J438" s="125">
        <v>2231.8368</v>
      </c>
      <c r="K438" s="127"/>
      <c r="L438" s="125">
        <v>-334.77552000000003</v>
      </c>
      <c r="M438" s="127"/>
      <c r="N438" s="125">
        <v>0</v>
      </c>
      <c r="O438" s="126"/>
      <c r="P438" s="125">
        <f t="shared" si="11"/>
        <v>31038.759249999992</v>
      </c>
      <c r="Q438" s="127"/>
      <c r="R438" s="125">
        <v>30811.26842</v>
      </c>
    </row>
    <row r="439" spans="1:18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4">
        <v>5.2</v>
      </c>
      <c r="G439" s="102"/>
      <c r="H439" s="125">
        <v>80730.762210000015</v>
      </c>
      <c r="I439" s="126"/>
      <c r="J439" s="125">
        <v>0</v>
      </c>
      <c r="K439" s="127"/>
      <c r="L439" s="125">
        <v>0</v>
      </c>
      <c r="M439" s="127"/>
      <c r="N439" s="125">
        <v>0</v>
      </c>
      <c r="O439" s="126"/>
      <c r="P439" s="125">
        <f t="shared" si="11"/>
        <v>80730.762210000015</v>
      </c>
      <c r="Q439" s="127"/>
      <c r="R439" s="125">
        <v>80730.762209999986</v>
      </c>
    </row>
    <row r="440" spans="1:18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4">
        <v>6.5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6"/>
      <c r="P440" s="125">
        <f t="shared" si="11"/>
        <v>0</v>
      </c>
      <c r="Q440" s="127"/>
      <c r="R440" s="125">
        <v>0</v>
      </c>
    </row>
    <row r="441" spans="1:18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4">
        <v>6.1</v>
      </c>
      <c r="G441" s="102"/>
      <c r="H441" s="125">
        <v>6130.1948499999999</v>
      </c>
      <c r="I441" s="126"/>
      <c r="J441" s="125">
        <v>331.22762</v>
      </c>
      <c r="K441" s="127"/>
      <c r="L441" s="125">
        <v>-49.684150000000002</v>
      </c>
      <c r="M441" s="127"/>
      <c r="N441" s="125">
        <v>0</v>
      </c>
      <c r="O441" s="126"/>
      <c r="P441" s="125">
        <f t="shared" si="11"/>
        <v>6411.7383199999995</v>
      </c>
      <c r="Q441" s="127"/>
      <c r="R441" s="125">
        <v>6320.1132800000005</v>
      </c>
    </row>
    <row r="442" spans="1:18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4">
        <v>4.8</v>
      </c>
      <c r="G442" s="102"/>
      <c r="H442" s="125">
        <v>1071.1473900000001</v>
      </c>
      <c r="I442" s="126"/>
      <c r="J442" s="125">
        <v>0</v>
      </c>
      <c r="K442" s="127"/>
      <c r="L442" s="125">
        <v>0</v>
      </c>
      <c r="M442" s="127"/>
      <c r="N442" s="125">
        <v>0</v>
      </c>
      <c r="O442" s="126"/>
      <c r="P442" s="125">
        <f t="shared" si="11"/>
        <v>1071.1473900000001</v>
      </c>
      <c r="Q442" s="127"/>
      <c r="R442" s="125">
        <v>1071.1473899999999</v>
      </c>
    </row>
    <row r="443" spans="1:18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4">
        <v>4.7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6"/>
      <c r="P443" s="125">
        <f t="shared" si="11"/>
        <v>0</v>
      </c>
      <c r="Q443" s="127"/>
      <c r="R443" s="125">
        <v>0</v>
      </c>
    </row>
    <row r="444" spans="1:18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4">
        <v>14.299999999999999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6"/>
      <c r="P444" s="125">
        <f t="shared" si="11"/>
        <v>0</v>
      </c>
      <c r="Q444" s="127"/>
      <c r="R444" s="125">
        <v>0</v>
      </c>
    </row>
    <row r="445" spans="1:18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4">
        <v>14.299999999999999</v>
      </c>
      <c r="G445" s="102"/>
      <c r="H445" s="125">
        <v>14206.208460000002</v>
      </c>
      <c r="I445" s="126"/>
      <c r="J445" s="125">
        <v>4053.6124900000004</v>
      </c>
      <c r="K445" s="127"/>
      <c r="L445" s="125">
        <v>-2113.8456900000001</v>
      </c>
      <c r="M445" s="127"/>
      <c r="N445" s="125">
        <v>0</v>
      </c>
      <c r="O445" s="126"/>
      <c r="P445" s="125">
        <f t="shared" si="11"/>
        <v>16145.975260000001</v>
      </c>
      <c r="Q445" s="127"/>
      <c r="R445" s="125">
        <v>15715.209070000001</v>
      </c>
    </row>
    <row r="446" spans="1:18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4">
        <v>20</v>
      </c>
      <c r="G446" s="102"/>
      <c r="H446" s="125">
        <v>4188.5334300000004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6"/>
      <c r="P446" s="125">
        <f t="shared" si="11"/>
        <v>4188.5334300000004</v>
      </c>
      <c r="Q446" s="127"/>
      <c r="R446" s="125">
        <v>4188.5334300000004</v>
      </c>
    </row>
    <row r="447" spans="1:18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4">
        <v>14.299999999999999</v>
      </c>
      <c r="G447" s="102"/>
      <c r="H447" s="125">
        <v>2697.1748600000019</v>
      </c>
      <c r="I447" s="126"/>
      <c r="J447" s="125">
        <v>10745.3148</v>
      </c>
      <c r="K447" s="127"/>
      <c r="L447" s="125">
        <v>-638.9476800000001</v>
      </c>
      <c r="M447" s="127"/>
      <c r="N447" s="125">
        <v>0</v>
      </c>
      <c r="O447" s="126"/>
      <c r="P447" s="125">
        <f t="shared" si="11"/>
        <v>12803.541980000004</v>
      </c>
      <c r="Q447" s="127"/>
      <c r="R447" s="125">
        <v>6929.2461600000006</v>
      </c>
    </row>
    <row r="448" spans="1:18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4">
        <v>14.299999999999999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6"/>
      <c r="P448" s="125">
        <f t="shared" si="11"/>
        <v>0</v>
      </c>
      <c r="Q448" s="127"/>
      <c r="R448" s="125">
        <v>0</v>
      </c>
    </row>
    <row r="449" spans="1:18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4">
        <v>14.299999999999999</v>
      </c>
      <c r="G449" s="102"/>
      <c r="H449" s="125">
        <v>44098.506140000027</v>
      </c>
      <c r="I449" s="126"/>
      <c r="J449" s="125">
        <v>6137.4191200000005</v>
      </c>
      <c r="K449" s="127"/>
      <c r="L449" s="125">
        <v>-4042.6294700000003</v>
      </c>
      <c r="M449" s="127"/>
      <c r="N449" s="125">
        <v>0</v>
      </c>
      <c r="O449" s="126"/>
      <c r="P449" s="125">
        <f t="shared" si="11"/>
        <v>46193.295790000026</v>
      </c>
      <c r="Q449" s="127"/>
      <c r="R449" s="125">
        <v>45170.984060000003</v>
      </c>
    </row>
    <row r="450" spans="1:18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4">
        <v>2.9000000000000004</v>
      </c>
      <c r="G450" s="102"/>
      <c r="H450" s="125">
        <v>42158.498280000014</v>
      </c>
      <c r="I450" s="126"/>
      <c r="J450" s="125">
        <v>10299.65005</v>
      </c>
      <c r="K450" s="127"/>
      <c r="L450" s="125">
        <v>-679.93</v>
      </c>
      <c r="M450" s="127"/>
      <c r="N450" s="125">
        <v>0</v>
      </c>
      <c r="O450" s="126"/>
      <c r="P450" s="125">
        <f t="shared" si="11"/>
        <v>51778.218330000011</v>
      </c>
      <c r="Q450" s="127"/>
      <c r="R450" s="125">
        <v>43720.194210000001</v>
      </c>
    </row>
    <row r="451" spans="1:18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4">
        <v>14.299999999999999</v>
      </c>
      <c r="G451" s="102"/>
      <c r="H451" s="125">
        <v>5162.27646</v>
      </c>
      <c r="I451" s="126"/>
      <c r="J451" s="125">
        <v>301.66199</v>
      </c>
      <c r="K451" s="127"/>
      <c r="L451" s="125">
        <v>-195.25140999999999</v>
      </c>
      <c r="M451" s="127"/>
      <c r="N451" s="125">
        <v>0</v>
      </c>
      <c r="O451" s="126"/>
      <c r="P451" s="125">
        <f t="shared" si="11"/>
        <v>5268.6870399999998</v>
      </c>
      <c r="Q451" s="127"/>
      <c r="R451" s="125">
        <v>5160.4923899999994</v>
      </c>
    </row>
    <row r="452" spans="1:18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H452" s="157">
        <f>SUM(H433:H451)</f>
        <v>440499.83883999992</v>
      </c>
      <c r="I452" s="131"/>
      <c r="J452" s="157">
        <f>SUM(J433:J451)</f>
        <v>84247.232770000002</v>
      </c>
      <c r="K452" s="131"/>
      <c r="L452" s="157">
        <f>SUM(L433:L451)</f>
        <v>-15454.46868</v>
      </c>
      <c r="M452" s="131"/>
      <c r="N452" s="157">
        <f>SUM(N433:N451)</f>
        <v>0</v>
      </c>
      <c r="O452" s="131"/>
      <c r="P452" s="157">
        <f>SUM(P433:P451)</f>
        <v>509292.60292999988</v>
      </c>
      <c r="Q452" s="131"/>
      <c r="R452" s="157">
        <f>SUM(R433:R451)</f>
        <v>463736.58735999989</v>
      </c>
    </row>
    <row r="453" spans="1:18" ht="13.8" thickTop="1" x14ac:dyDescent="0.25">
      <c r="A453" s="111">
        <f t="shared" si="9"/>
        <v>42</v>
      </c>
      <c r="B453" s="116"/>
      <c r="C453" s="124"/>
      <c r="O453" s="102"/>
    </row>
    <row r="454" spans="1:18" ht="13.8" thickBot="1" x14ac:dyDescent="0.3">
      <c r="A454" s="111">
        <f t="shared" si="9"/>
        <v>43</v>
      </c>
      <c r="B454" s="116"/>
      <c r="C454" s="124"/>
      <c r="D454" s="140" t="s">
        <v>831</v>
      </c>
      <c r="E454" s="134"/>
      <c r="F454" s="168"/>
      <c r="G454" s="168"/>
      <c r="H454" s="169">
        <f>SUM(H133,H379,H395,H430,H452)</f>
        <v>11715674.540379999</v>
      </c>
      <c r="I454" s="131"/>
      <c r="J454" s="169">
        <f>SUM(J133,J379,J395,J430,J452)</f>
        <v>1199023.3336400003</v>
      </c>
      <c r="K454" s="131"/>
      <c r="L454" s="169">
        <f>SUM(L133,L379,L395,L430,L452)</f>
        <v>-143422.62042999998</v>
      </c>
      <c r="M454" s="131"/>
      <c r="N454" s="169">
        <f>SUM(N133,N379,N395,N430,N452)</f>
        <v>411.07105999999999</v>
      </c>
      <c r="O454" s="131"/>
      <c r="P454" s="169">
        <f>SUM(P133,P379,P395,P430,P452)</f>
        <v>12771686.324649999</v>
      </c>
      <c r="Q454" s="131"/>
      <c r="R454" s="169">
        <f>SUM(R133,R379,R395,R430,R452)</f>
        <v>12211770.712599998</v>
      </c>
    </row>
    <row r="455" spans="1:18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8"/>
      <c r="P455" s="97"/>
      <c r="Q455" s="97"/>
      <c r="R455" s="97"/>
    </row>
    <row r="456" spans="1:18" x14ac:dyDescent="0.25">
      <c r="A456" s="101" t="str">
        <f>$A$57</f>
        <v>Supporting Schedules:  B-08, B-11</v>
      </c>
      <c r="O456" s="102"/>
      <c r="P456" s="101" t="str">
        <f>$P$57</f>
        <v>Recap Schedules:  B-03, B-06</v>
      </c>
    </row>
    <row r="457" spans="1:18" ht="13.8" thickBot="1" x14ac:dyDescent="0.3">
      <c r="A457" s="97" t="str">
        <f>$A$1</f>
        <v>SCHEDULE B-07</v>
      </c>
      <c r="B457" s="97"/>
      <c r="C457" s="97"/>
      <c r="D457" s="97"/>
      <c r="E457" s="97"/>
      <c r="F457" s="97"/>
      <c r="G457" s="97" t="str">
        <f>$G$1</f>
        <v>PLANT BALANCES BY ACCOUNT AND SUB-ACCOUNT</v>
      </c>
      <c r="H457" s="97"/>
      <c r="I457" s="97"/>
      <c r="J457" s="97"/>
      <c r="K457" s="97"/>
      <c r="L457" s="97"/>
      <c r="M457" s="97"/>
      <c r="N457" s="97"/>
      <c r="O457" s="98"/>
      <c r="P457" s="97"/>
      <c r="Q457" s="97"/>
      <c r="R457" s="98" t="str">
        <f>"Page "&amp;TRIM(MID(R400,5,3))+1&amp;" of 30"</f>
        <v>Page 19 of 30</v>
      </c>
    </row>
    <row r="458" spans="1:18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rate and plant balances for each account or sub-account to which</v>
      </c>
      <c r="J458" s="104"/>
      <c r="K458" s="104"/>
      <c r="M458" s="104"/>
      <c r="N458" s="104"/>
      <c r="O458" s="105"/>
      <c r="P458" s="101" t="str">
        <f>$P$2</f>
        <v>Type of data shown:</v>
      </c>
      <c r="R458" s="106"/>
    </row>
    <row r="459" spans="1:18" x14ac:dyDescent="0.25">
      <c r="B459" s="138"/>
      <c r="F459" s="101" t="str">
        <f>IF($F$3="","",$F$3)</f>
        <v>a separate depreciation rate is prescribed. (Include Amortization/Recovery schedule amounts).</v>
      </c>
      <c r="J459" s="102"/>
      <c r="K459" s="106"/>
      <c r="N459" s="102"/>
      <c r="O459" s="102" t="str">
        <f>IF($O$3=0,"",$O$3)</f>
        <v/>
      </c>
      <c r="P459" s="106" t="str">
        <f>$P$3</f>
        <v>Projected Test Year Ended 12/31/2025</v>
      </c>
      <c r="R459" s="102"/>
    </row>
    <row r="460" spans="1:18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O460" s="102" t="str">
        <f>IF($O$4=0,"",$O$4)</f>
        <v>XX</v>
      </c>
      <c r="P460" s="106" t="str">
        <f>$P$4</f>
        <v>Projected Prior Year Ended 12/31/2024</v>
      </c>
      <c r="R460" s="102"/>
    </row>
    <row r="461" spans="1:18" x14ac:dyDescent="0.25">
      <c r="B461" s="138"/>
      <c r="F461" s="101" t="str">
        <f>IF(+$F$5="","",$F$5)</f>
        <v/>
      </c>
      <c r="J461" s="102"/>
      <c r="K461" s="106"/>
      <c r="L461" s="102"/>
      <c r="O461" s="102" t="str">
        <f>IF($O$5=0,"",$O$5)</f>
        <v/>
      </c>
      <c r="P461" s="106" t="str">
        <f>$P$5</f>
        <v>Historical Prior Year Ended 12/31/2023</v>
      </c>
      <c r="R461" s="102"/>
    </row>
    <row r="462" spans="1:18" x14ac:dyDescent="0.25">
      <c r="B462" s="138"/>
      <c r="J462" s="102"/>
      <c r="K462" s="106"/>
      <c r="L462" s="102"/>
      <c r="O462" s="102"/>
      <c r="P462" s="106" t="str">
        <f>$P$6</f>
        <v>Witness: C. Aldazabal / J. Chronister / C. Heck /</v>
      </c>
      <c r="R462" s="102"/>
    </row>
    <row r="463" spans="1:18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 in 000's)</v>
      </c>
      <c r="I463" s="97"/>
      <c r="J463" s="97"/>
      <c r="K463" s="97"/>
      <c r="L463" s="97"/>
      <c r="M463" s="97"/>
      <c r="N463" s="97"/>
      <c r="O463" s="98"/>
      <c r="P463" s="97" t="str">
        <f>$P$7</f>
        <v xml:space="preserve">               R. Latta / K. Sparkman / K. Stryker / C. Whitworth</v>
      </c>
      <c r="Q463" s="97"/>
      <c r="R463" s="97"/>
    </row>
    <row r="464" spans="1:18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10"/>
      <c r="P464" s="109"/>
      <c r="Q464" s="109"/>
      <c r="R464" s="109"/>
    </row>
    <row r="465" spans="1:18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10"/>
      <c r="P465" s="109" t="s">
        <v>698</v>
      </c>
      <c r="Q465" s="109"/>
      <c r="R465" s="109" t="s">
        <v>699</v>
      </c>
    </row>
    <row r="466" spans="1:18" x14ac:dyDescent="0.25">
      <c r="C466" s="111" t="s">
        <v>700</v>
      </c>
      <c r="D466" s="111" t="s">
        <v>700</v>
      </c>
      <c r="F466" s="111" t="s">
        <v>701</v>
      </c>
      <c r="G466" s="111"/>
      <c r="H466" s="109" t="s">
        <v>702</v>
      </c>
      <c r="I466" s="111"/>
      <c r="J466" s="109" t="s">
        <v>353</v>
      </c>
      <c r="K466" s="111"/>
      <c r="L466" s="111" t="s">
        <v>353</v>
      </c>
      <c r="M466" s="111"/>
      <c r="O466" s="102"/>
      <c r="P466" s="111" t="s">
        <v>702</v>
      </c>
      <c r="R466" s="111"/>
    </row>
    <row r="467" spans="1:18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705</v>
      </c>
      <c r="G467" s="111"/>
      <c r="H467" s="111" t="s">
        <v>706</v>
      </c>
      <c r="I467" s="111"/>
      <c r="J467" s="111" t="s">
        <v>702</v>
      </c>
      <c r="K467" s="109"/>
      <c r="L467" s="111" t="s">
        <v>702</v>
      </c>
      <c r="M467" s="106"/>
      <c r="N467" s="111" t="s">
        <v>362</v>
      </c>
      <c r="O467" s="110"/>
      <c r="P467" s="109" t="s">
        <v>706</v>
      </c>
      <c r="Q467" s="109"/>
      <c r="R467" s="111" t="s">
        <v>707</v>
      </c>
    </row>
    <row r="468" spans="1:18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711</v>
      </c>
      <c r="G468" s="112"/>
      <c r="H468" s="112" t="s">
        <v>712</v>
      </c>
      <c r="I468" s="113"/>
      <c r="J468" s="112" t="s">
        <v>713</v>
      </c>
      <c r="K468" s="113"/>
      <c r="L468" s="113" t="s">
        <v>714</v>
      </c>
      <c r="M468" s="114"/>
      <c r="N468" s="114" t="s">
        <v>715</v>
      </c>
      <c r="O468" s="115"/>
      <c r="P468" s="114" t="s">
        <v>716</v>
      </c>
      <c r="Q468" s="114"/>
      <c r="R468" s="114" t="s">
        <v>717</v>
      </c>
    </row>
    <row r="469" spans="1:18" x14ac:dyDescent="0.25">
      <c r="A469" s="111">
        <v>1</v>
      </c>
      <c r="B469" s="116"/>
      <c r="O469" s="102"/>
    </row>
    <row r="470" spans="1:18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6"/>
      <c r="P470" s="165"/>
      <c r="Q470" s="165"/>
      <c r="R470" s="165"/>
    </row>
    <row r="471" spans="1:18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4">
        <v>0</v>
      </c>
      <c r="G471" s="102"/>
      <c r="H471" s="125">
        <v>6923.6285099999996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6"/>
      <c r="P471" s="125">
        <f>SUM(H471,J471,L471,N471)</f>
        <v>6923.6285099999996</v>
      </c>
      <c r="Q471" s="127"/>
      <c r="R471" s="125">
        <v>6923.6285099999996</v>
      </c>
    </row>
    <row r="472" spans="1:18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4">
        <v>0</v>
      </c>
      <c r="G472" s="102"/>
      <c r="H472" s="125">
        <v>187259.95965999999</v>
      </c>
      <c r="I472" s="126"/>
      <c r="J472" s="125">
        <v>6693.6408000000001</v>
      </c>
      <c r="K472" s="127"/>
      <c r="L472" s="125">
        <v>0</v>
      </c>
      <c r="M472" s="127"/>
      <c r="N472" s="125">
        <v>0</v>
      </c>
      <c r="O472" s="126"/>
      <c r="P472" s="125">
        <f>SUM(H472,J472,L472,N472)</f>
        <v>193953.60045999999</v>
      </c>
      <c r="Q472" s="127"/>
      <c r="R472" s="125">
        <v>187774.85511</v>
      </c>
    </row>
    <row r="473" spans="1:18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4">
        <v>0</v>
      </c>
      <c r="G473" s="102"/>
      <c r="H473" s="125">
        <v>17799.99856</v>
      </c>
      <c r="I473" s="126"/>
      <c r="J473" s="125">
        <v>0</v>
      </c>
      <c r="K473" s="127"/>
      <c r="L473" s="125">
        <v>0</v>
      </c>
      <c r="M473" s="127"/>
      <c r="N473" s="125">
        <v>0</v>
      </c>
      <c r="O473" s="126"/>
      <c r="P473" s="125">
        <f>SUM(H473,J473,L473,N473)</f>
        <v>17799.99856</v>
      </c>
      <c r="Q473" s="127"/>
      <c r="R473" s="125">
        <v>17799.99856</v>
      </c>
    </row>
    <row r="474" spans="1:18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4">
        <v>0</v>
      </c>
      <c r="G474" s="102"/>
      <c r="H474" s="125">
        <v>10119.782539999998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6"/>
      <c r="P474" s="125">
        <f>SUM(H474,J474,L474,N474)</f>
        <v>10119.782539999998</v>
      </c>
      <c r="Q474" s="127"/>
      <c r="R474" s="125">
        <v>10119.782539999998</v>
      </c>
    </row>
    <row r="475" spans="1:18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4">
        <v>0</v>
      </c>
      <c r="G475" s="102"/>
      <c r="H475" s="125">
        <v>3286.63042</v>
      </c>
      <c r="I475" s="126"/>
      <c r="J475" s="125">
        <v>0</v>
      </c>
      <c r="K475" s="127"/>
      <c r="L475" s="125">
        <v>0</v>
      </c>
      <c r="M475" s="127"/>
      <c r="N475" s="125">
        <v>0</v>
      </c>
      <c r="O475" s="126"/>
      <c r="P475" s="125">
        <f>SUM(H475,J475,L475,N475)</f>
        <v>3286.63042</v>
      </c>
      <c r="Q475" s="127"/>
      <c r="R475" s="125">
        <v>3286.63042</v>
      </c>
    </row>
    <row r="476" spans="1:18" ht="13.8" thickBot="1" x14ac:dyDescent="0.3">
      <c r="A476" s="111">
        <f t="shared" si="12"/>
        <v>8</v>
      </c>
      <c r="B476" s="116"/>
      <c r="C476" s="111"/>
      <c r="D476" s="171" t="s">
        <v>840</v>
      </c>
      <c r="E476" s="172"/>
      <c r="F476" s="175"/>
      <c r="G476" s="172"/>
      <c r="H476" s="176">
        <f>SUM(H471:H475)</f>
        <v>225389.99969</v>
      </c>
      <c r="I476" s="131"/>
      <c r="J476" s="176">
        <f>SUM(J471:J475)</f>
        <v>6693.6408000000001</v>
      </c>
      <c r="K476" s="131"/>
      <c r="L476" s="176">
        <f>SUM(L471:L475)</f>
        <v>0</v>
      </c>
      <c r="M476" s="131"/>
      <c r="N476" s="176">
        <f>SUM(N471:N475)</f>
        <v>0</v>
      </c>
      <c r="O476" s="131"/>
      <c r="P476" s="176">
        <f>SUM(P471:P475)</f>
        <v>232083.64048999999</v>
      </c>
      <c r="Q476" s="131"/>
      <c r="R476" s="176">
        <f>SUM(R471:R475)</f>
        <v>225904.89514000001</v>
      </c>
    </row>
    <row r="477" spans="1:18" ht="13.8" thickTop="1" x14ac:dyDescent="0.25">
      <c r="A477" s="111">
        <f t="shared" si="12"/>
        <v>9</v>
      </c>
      <c r="B477" s="116"/>
      <c r="F477" s="128"/>
      <c r="O477" s="102"/>
    </row>
    <row r="478" spans="1:18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78"/>
      <c r="G478" s="120"/>
      <c r="H478" s="131"/>
      <c r="I478" s="131"/>
      <c r="J478" s="150"/>
      <c r="K478" s="131"/>
      <c r="L478" s="150"/>
      <c r="M478" s="131"/>
      <c r="N478" s="150"/>
      <c r="O478" s="131"/>
      <c r="P478" s="150"/>
      <c r="Q478" s="131"/>
      <c r="R478" s="150"/>
    </row>
    <row r="479" spans="1:18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4">
        <v>6.7</v>
      </c>
      <c r="G479" s="102"/>
      <c r="H479" s="125">
        <v>521517.15644000005</v>
      </c>
      <c r="I479" s="126"/>
      <c r="J479" s="125">
        <v>76249.333769999997</v>
      </c>
      <c r="K479" s="127"/>
      <c r="L479" s="125">
        <v>-20171.17236</v>
      </c>
      <c r="M479" s="127"/>
      <c r="N479" s="125">
        <v>0</v>
      </c>
      <c r="O479" s="126"/>
      <c r="P479" s="125">
        <f>SUM(H479,J479,L479,N479)</f>
        <v>577595.31785000011</v>
      </c>
      <c r="Q479" s="127"/>
      <c r="R479" s="125">
        <v>541000.15490999992</v>
      </c>
    </row>
    <row r="480" spans="1:18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4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6"/>
      <c r="P480" s="125">
        <f>SUM(H480,J480,L480,N480)</f>
        <v>0</v>
      </c>
      <c r="Q480" s="127"/>
      <c r="R480" s="125">
        <v>0</v>
      </c>
    </row>
    <row r="481" spans="1:18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4">
        <v>3.3000000000000003</v>
      </c>
      <c r="G481" s="102"/>
      <c r="H481" s="125">
        <v>4564.93815</v>
      </c>
      <c r="I481" s="126"/>
      <c r="J481" s="125">
        <v>55.147880000000001</v>
      </c>
      <c r="K481" s="127"/>
      <c r="L481" s="125">
        <v>0</v>
      </c>
      <c r="M481" s="127"/>
      <c r="N481" s="125">
        <v>0</v>
      </c>
      <c r="O481" s="126"/>
      <c r="P481" s="125">
        <f>SUM(H481,J481,L481,N481)</f>
        <v>4620.0860300000004</v>
      </c>
      <c r="Q481" s="127"/>
      <c r="R481" s="125">
        <v>4594.6331600000003</v>
      </c>
    </row>
    <row r="482" spans="1:18" ht="13.8" thickBot="1" x14ac:dyDescent="0.3">
      <c r="A482" s="111">
        <f t="shared" si="12"/>
        <v>14</v>
      </c>
      <c r="D482" s="171" t="s">
        <v>845</v>
      </c>
      <c r="E482" s="180"/>
      <c r="F482" s="175"/>
      <c r="G482" s="180"/>
      <c r="H482" s="176">
        <f>SUM(H479:H481)</f>
        <v>526082.09458999999</v>
      </c>
      <c r="I482" s="131"/>
      <c r="J482" s="176">
        <f>SUM(J479:J481)</f>
        <v>76304.481650000002</v>
      </c>
      <c r="K482" s="131"/>
      <c r="L482" s="176">
        <f>SUM(L479:L481)</f>
        <v>-20171.17236</v>
      </c>
      <c r="M482" s="131"/>
      <c r="N482" s="176">
        <f>SUM(N479:N481)</f>
        <v>0</v>
      </c>
      <c r="O482" s="131"/>
      <c r="P482" s="176">
        <f>SUM(P479:P481)</f>
        <v>582215.40388000011</v>
      </c>
      <c r="Q482" s="131"/>
      <c r="R482" s="176">
        <f>SUM(R479:R481)</f>
        <v>545594.78806999989</v>
      </c>
    </row>
    <row r="483" spans="1:18" ht="13.8" thickTop="1" x14ac:dyDescent="0.25">
      <c r="A483" s="111">
        <f t="shared" si="12"/>
        <v>15</v>
      </c>
      <c r="F483" s="128"/>
      <c r="O483" s="102"/>
    </row>
    <row r="484" spans="1:18" x14ac:dyDescent="0.25">
      <c r="A484" s="111">
        <f t="shared" si="12"/>
        <v>16</v>
      </c>
      <c r="D484" s="181" t="s">
        <v>846</v>
      </c>
      <c r="F484" s="128"/>
      <c r="O484" s="102"/>
    </row>
    <row r="485" spans="1:18" x14ac:dyDescent="0.25">
      <c r="A485" s="111">
        <f t="shared" si="12"/>
        <v>17</v>
      </c>
      <c r="C485" s="111">
        <v>31700</v>
      </c>
      <c r="D485" s="101" t="s">
        <v>847</v>
      </c>
      <c r="F485" s="124">
        <v>2.8</v>
      </c>
      <c r="G485" s="102"/>
      <c r="H485" s="125">
        <v>5602.9184799999966</v>
      </c>
      <c r="I485" s="126"/>
      <c r="J485" s="125">
        <v>0</v>
      </c>
      <c r="K485" s="127"/>
      <c r="L485" s="125">
        <v>0</v>
      </c>
      <c r="M485" s="127"/>
      <c r="N485" s="125">
        <v>0</v>
      </c>
      <c r="O485" s="126"/>
      <c r="P485" s="125">
        <f>SUM(H485,J485,L485,N485)</f>
        <v>5602.9184799999966</v>
      </c>
      <c r="Q485" s="127"/>
      <c r="R485" s="125">
        <v>5602.9184800000003</v>
      </c>
    </row>
    <row r="486" spans="1:18" x14ac:dyDescent="0.25">
      <c r="A486" s="111">
        <f t="shared" si="12"/>
        <v>18</v>
      </c>
      <c r="C486" s="111">
        <v>34700</v>
      </c>
      <c r="D486" s="101" t="s">
        <v>848</v>
      </c>
      <c r="F486" s="124">
        <v>3.4000000000000004</v>
      </c>
      <c r="G486" s="102"/>
      <c r="H486" s="125">
        <v>12376.233219999998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6"/>
      <c r="P486" s="125">
        <f>SUM(H486,J486,L486,N486)</f>
        <v>12376.233219999998</v>
      </c>
      <c r="Q486" s="127"/>
      <c r="R486" s="125">
        <v>12376.23322</v>
      </c>
    </row>
    <row r="487" spans="1:18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4">
        <v>1.4</v>
      </c>
      <c r="G487" s="102"/>
      <c r="H487" s="125">
        <v>7160.1822599999996</v>
      </c>
      <c r="I487" s="126"/>
      <c r="J487" s="125">
        <v>0</v>
      </c>
      <c r="K487" s="127"/>
      <c r="L487" s="125">
        <v>0</v>
      </c>
      <c r="M487" s="127"/>
      <c r="N487" s="125">
        <v>0</v>
      </c>
      <c r="O487" s="126"/>
      <c r="P487" s="125">
        <f>SUM(H487,J487,L487,N487)</f>
        <v>7160.1822599999996</v>
      </c>
      <c r="Q487" s="127"/>
      <c r="R487" s="125">
        <v>7160.1822599999996</v>
      </c>
    </row>
    <row r="488" spans="1:18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4">
        <v>4.3</v>
      </c>
      <c r="G488" s="102"/>
      <c r="H488" s="125">
        <v>269.18751000000003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6"/>
      <c r="P488" s="125">
        <f>SUM(H488,J488,L488,N488)</f>
        <v>269.18751000000003</v>
      </c>
      <c r="Q488" s="127"/>
      <c r="R488" s="125">
        <v>269.18751000000003</v>
      </c>
    </row>
    <row r="489" spans="1:18" ht="13.8" thickBot="1" x14ac:dyDescent="0.3">
      <c r="A489" s="111">
        <f t="shared" si="12"/>
        <v>21</v>
      </c>
      <c r="B489" s="116"/>
      <c r="D489" s="181" t="s">
        <v>851</v>
      </c>
      <c r="F489" s="128"/>
      <c r="H489" s="182">
        <f>SUM(H485:H488)</f>
        <v>25408.521469999996</v>
      </c>
      <c r="J489" s="182">
        <f>SUM(J485:J488)</f>
        <v>0</v>
      </c>
      <c r="L489" s="182">
        <f>SUM(L485:L488)</f>
        <v>0</v>
      </c>
      <c r="N489" s="182">
        <f>SUM(N485:N488)</f>
        <v>0</v>
      </c>
      <c r="O489" s="102"/>
      <c r="P489" s="182">
        <f>SUM(P485:P488)</f>
        <v>25408.521469999996</v>
      </c>
      <c r="R489" s="182">
        <f>SUM(R485:R488)</f>
        <v>25408.521470000003</v>
      </c>
    </row>
    <row r="490" spans="1:18" ht="13.8" thickTop="1" x14ac:dyDescent="0.25">
      <c r="A490" s="111">
        <f t="shared" si="12"/>
        <v>22</v>
      </c>
      <c r="B490" s="116"/>
      <c r="D490" s="181"/>
      <c r="F490" s="128"/>
      <c r="H490" s="156"/>
      <c r="J490" s="156"/>
      <c r="L490" s="156"/>
      <c r="N490" s="156"/>
      <c r="O490" s="102"/>
      <c r="P490" s="156"/>
      <c r="R490" s="156"/>
    </row>
    <row r="491" spans="1:18" x14ac:dyDescent="0.25">
      <c r="A491" s="111">
        <f t="shared" si="12"/>
        <v>23</v>
      </c>
      <c r="B491" s="116"/>
      <c r="D491" s="101" t="s">
        <v>852</v>
      </c>
      <c r="F491" s="128"/>
      <c r="O491" s="102"/>
    </row>
    <row r="492" spans="1:18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4">
        <v>0</v>
      </c>
      <c r="G492" s="102"/>
      <c r="H492" s="125">
        <v>3480.0220299999996</v>
      </c>
      <c r="I492" s="126"/>
      <c r="J492" s="125">
        <v>0</v>
      </c>
      <c r="K492" s="127"/>
      <c r="L492" s="125">
        <v>0</v>
      </c>
      <c r="M492" s="127"/>
      <c r="N492" s="125">
        <v>-453.91592000000009</v>
      </c>
      <c r="O492" s="126"/>
      <c r="P492" s="125">
        <f>SUM(H492,J492,L492,N492)</f>
        <v>3026.1061099999997</v>
      </c>
      <c r="Q492" s="127"/>
      <c r="R492" s="125">
        <v>3253.0640699999999</v>
      </c>
    </row>
    <row r="493" spans="1:18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4">
        <v>0</v>
      </c>
      <c r="H493" s="125">
        <v>20734.592399999998</v>
      </c>
      <c r="I493" s="126"/>
      <c r="J493" s="125">
        <v>0</v>
      </c>
      <c r="K493" s="127"/>
      <c r="L493" s="125">
        <v>0</v>
      </c>
      <c r="M493" s="127"/>
      <c r="N493" s="125">
        <v>8979.0196899999974</v>
      </c>
      <c r="O493" s="126"/>
      <c r="P493" s="125">
        <f>SUM(H493,J493,L493,N493)</f>
        <v>29713.612089999995</v>
      </c>
      <c r="Q493" s="127"/>
      <c r="R493" s="125">
        <v>29924.165069999999</v>
      </c>
    </row>
    <row r="494" spans="1:18" ht="13.8" thickBot="1" x14ac:dyDescent="0.3">
      <c r="A494" s="111">
        <f t="shared" si="12"/>
        <v>26</v>
      </c>
      <c r="B494" s="116"/>
      <c r="C494" s="111"/>
      <c r="D494" s="101" t="s">
        <v>855</v>
      </c>
      <c r="F494" s="124"/>
      <c r="H494" s="176">
        <f>SUM(H492:H493)</f>
        <v>24214.614429999998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8525.1037699999979</v>
      </c>
      <c r="O494" s="131"/>
      <c r="P494" s="176">
        <f>SUM(P492:P493)</f>
        <v>32739.718199999996</v>
      </c>
      <c r="Q494" s="131"/>
      <c r="R494" s="176">
        <f>SUM(R492:R493)</f>
        <v>33177.229139999996</v>
      </c>
    </row>
    <row r="495" spans="1:18" ht="13.8" thickTop="1" x14ac:dyDescent="0.25">
      <c r="A495" s="111">
        <f t="shared" si="12"/>
        <v>27</v>
      </c>
      <c r="B495" s="116"/>
      <c r="F495" s="128"/>
      <c r="O495" s="102"/>
    </row>
    <row r="496" spans="1:18" ht="13.8" thickBot="1" x14ac:dyDescent="0.3">
      <c r="A496" s="111">
        <f t="shared" si="12"/>
        <v>28</v>
      </c>
      <c r="B496" s="116"/>
      <c r="D496" s="106" t="s">
        <v>856</v>
      </c>
      <c r="F496" s="128"/>
      <c r="H496" s="169">
        <f>H482+H476+H454+H489+H494</f>
        <v>12516769.770559998</v>
      </c>
      <c r="I496" s="121"/>
      <c r="J496" s="169">
        <f>J482+J476+J454+J489+J494</f>
        <v>1282021.4560900002</v>
      </c>
      <c r="K496" s="121"/>
      <c r="L496" s="169">
        <f>L482+L476+L454+L489+L494</f>
        <v>-163593.79278999998</v>
      </c>
      <c r="M496" s="121"/>
      <c r="N496" s="169">
        <f>N482+N476+N454+N489+N494</f>
        <v>8936.1748299999981</v>
      </c>
      <c r="O496" s="122"/>
      <c r="P496" s="169">
        <f>P482+P476+P454+P489+P494</f>
        <v>13644133.608689997</v>
      </c>
      <c r="Q496" s="121"/>
      <c r="R496" s="169">
        <f>R482+R476+R454+R489+R494</f>
        <v>13041856.146419998</v>
      </c>
    </row>
    <row r="497" spans="1:18" ht="13.8" thickTop="1" x14ac:dyDescent="0.25">
      <c r="A497" s="111">
        <f t="shared" si="12"/>
        <v>29</v>
      </c>
      <c r="B497" s="116"/>
      <c r="F497" s="128"/>
      <c r="O497" s="102"/>
    </row>
    <row r="498" spans="1:18" x14ac:dyDescent="0.25">
      <c r="A498" s="111">
        <f t="shared" si="12"/>
        <v>30</v>
      </c>
      <c r="B498" s="116"/>
      <c r="D498" s="103" t="s">
        <v>857</v>
      </c>
      <c r="F498" s="128"/>
      <c r="O498" s="102"/>
    </row>
    <row r="499" spans="1:18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4">
        <v>3.0042864005201517</v>
      </c>
      <c r="G499" s="102"/>
      <c r="H499" s="125">
        <v>6182.81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6"/>
      <c r="P499" s="125">
        <f>SUM(H499,J499,L499,N499)</f>
        <v>6182.81</v>
      </c>
      <c r="Q499" s="127"/>
      <c r="R499" s="125">
        <v>6182.81</v>
      </c>
    </row>
    <row r="500" spans="1:18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4">
        <v>4.3644641465684249</v>
      </c>
      <c r="G500" s="102"/>
      <c r="H500" s="125">
        <v>960.04088000000002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6"/>
      <c r="P500" s="125">
        <f>SUM(H500,J500,L500,N500)</f>
        <v>960.04088000000002</v>
      </c>
      <c r="Q500" s="127"/>
      <c r="R500" s="125">
        <v>960.04088000000002</v>
      </c>
    </row>
    <row r="501" spans="1:18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4">
        <v>2.64898973564727</v>
      </c>
      <c r="G501" s="102"/>
      <c r="H501" s="125">
        <v>341.97188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6"/>
      <c r="P501" s="125">
        <f>SUM(H501,J501,L501,N501)</f>
        <v>341.97188</v>
      </c>
      <c r="Q501" s="127"/>
      <c r="R501" s="125">
        <v>341.97188</v>
      </c>
    </row>
    <row r="502" spans="1:18" ht="13.8" thickBot="1" x14ac:dyDescent="0.3">
      <c r="A502" s="111">
        <f t="shared" si="12"/>
        <v>34</v>
      </c>
      <c r="B502" s="116"/>
      <c r="D502" s="103" t="s">
        <v>861</v>
      </c>
      <c r="F502" s="128"/>
      <c r="H502" s="176">
        <f>SUM(H499:H501)</f>
        <v>7484.82276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31"/>
      <c r="P502" s="176">
        <f>SUM(P499:P501)</f>
        <v>7484.82276</v>
      </c>
      <c r="Q502" s="131"/>
      <c r="R502" s="176">
        <f>SUM(R499:R501)</f>
        <v>7484.82276</v>
      </c>
    </row>
    <row r="503" spans="1:18" ht="13.8" thickTop="1" x14ac:dyDescent="0.25">
      <c r="A503" s="111">
        <f t="shared" si="12"/>
        <v>35</v>
      </c>
      <c r="B503" s="116"/>
      <c r="F503" s="128"/>
      <c r="O503" s="102"/>
    </row>
    <row r="504" spans="1:18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4">
        <v>0</v>
      </c>
      <c r="G504" s="102"/>
      <c r="H504" s="125">
        <v>411.07105999999999</v>
      </c>
      <c r="I504" s="126"/>
      <c r="J504" s="125">
        <v>0</v>
      </c>
      <c r="K504" s="127"/>
      <c r="L504" s="125">
        <v>0</v>
      </c>
      <c r="M504" s="127"/>
      <c r="N504" s="125">
        <v>-411.07105999999999</v>
      </c>
      <c r="O504" s="126"/>
      <c r="P504" s="125">
        <f>SUM(H504,J504,L504,N504)</f>
        <v>0</v>
      </c>
      <c r="Q504" s="127"/>
      <c r="R504" s="125">
        <v>189.7251</v>
      </c>
    </row>
    <row r="505" spans="1:18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4">
        <v>0</v>
      </c>
      <c r="G505" s="102"/>
      <c r="H505" s="125">
        <v>58127.610410000001</v>
      </c>
      <c r="I505" s="126"/>
      <c r="J505" s="125">
        <v>6134.7891200000004</v>
      </c>
      <c r="K505" s="127"/>
      <c r="L505" s="125">
        <v>0</v>
      </c>
      <c r="M505" s="127"/>
      <c r="N505" s="125">
        <v>0</v>
      </c>
      <c r="O505" s="126"/>
      <c r="P505" s="125">
        <f>SUM(H505,J505,L505,N505)</f>
        <v>64262.399530000002</v>
      </c>
      <c r="Q505" s="127"/>
      <c r="R505" s="125">
        <v>63405.877289999997</v>
      </c>
    </row>
    <row r="506" spans="1:18" x14ac:dyDescent="0.25">
      <c r="A506" s="111">
        <f t="shared" si="12"/>
        <v>38</v>
      </c>
      <c r="B506" s="116"/>
      <c r="F506" s="128"/>
      <c r="O506" s="102"/>
    </row>
    <row r="507" spans="1:18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4">
        <v>0</v>
      </c>
      <c r="G507" s="102"/>
      <c r="H507" s="125">
        <v>0</v>
      </c>
      <c r="I507" s="126"/>
      <c r="J507" s="125">
        <v>0</v>
      </c>
      <c r="K507" s="127"/>
      <c r="L507" s="125">
        <v>0</v>
      </c>
      <c r="M507" s="127"/>
      <c r="N507" s="125">
        <v>0</v>
      </c>
      <c r="O507" s="126"/>
      <c r="P507" s="125">
        <f>SUM(H507,J507,L507,N507)</f>
        <v>0</v>
      </c>
      <c r="Q507" s="127"/>
      <c r="R507" s="125">
        <v>0</v>
      </c>
    </row>
    <row r="508" spans="1:18" x14ac:dyDescent="0.25">
      <c r="A508" s="111">
        <f t="shared" si="12"/>
        <v>40</v>
      </c>
      <c r="B508" s="116"/>
      <c r="D508" s="101" t="s">
        <v>865</v>
      </c>
      <c r="F508" s="124">
        <v>0</v>
      </c>
      <c r="G508" s="102"/>
      <c r="H508" s="125">
        <v>0</v>
      </c>
      <c r="I508" s="126"/>
      <c r="J508" s="125">
        <v>0</v>
      </c>
      <c r="K508" s="127"/>
      <c r="L508" s="125">
        <v>0</v>
      </c>
      <c r="M508" s="127"/>
      <c r="N508" s="125">
        <v>0</v>
      </c>
      <c r="O508" s="126"/>
      <c r="P508" s="125">
        <f>SUM(H508,J508,L508,N508)</f>
        <v>0</v>
      </c>
      <c r="Q508" s="127"/>
      <c r="R508" s="125">
        <v>0</v>
      </c>
    </row>
    <row r="509" spans="1:18" ht="13.8" thickBot="1" x14ac:dyDescent="0.3">
      <c r="A509" s="111">
        <f t="shared" si="12"/>
        <v>41</v>
      </c>
      <c r="B509" s="116"/>
      <c r="D509" s="101" t="s">
        <v>866</v>
      </c>
      <c r="H509" s="182">
        <f>SUM(H507:H508)</f>
        <v>0</v>
      </c>
      <c r="J509" s="182">
        <f>SUM(J507:J508)</f>
        <v>0</v>
      </c>
      <c r="L509" s="182">
        <f>SUM(L507:L508)</f>
        <v>0</v>
      </c>
      <c r="N509" s="182">
        <f>SUM(N507:N508)</f>
        <v>0</v>
      </c>
      <c r="O509" s="102"/>
      <c r="P509" s="182">
        <f>SUM(P507:P508)</f>
        <v>0</v>
      </c>
      <c r="R509" s="182">
        <f>SUM(R507:R508)</f>
        <v>0</v>
      </c>
    </row>
    <row r="510" spans="1:18" ht="13.8" thickTop="1" x14ac:dyDescent="0.25">
      <c r="A510" s="111">
        <f t="shared" si="12"/>
        <v>42</v>
      </c>
      <c r="B510" s="116"/>
      <c r="O510" s="102"/>
    </row>
    <row r="511" spans="1:18" ht="13.8" thickBot="1" x14ac:dyDescent="0.3">
      <c r="A511" s="111">
        <f t="shared" si="12"/>
        <v>43</v>
      </c>
      <c r="B511" s="116"/>
      <c r="D511" s="133" t="s">
        <v>867</v>
      </c>
      <c r="E511" s="133"/>
      <c r="H511" s="169">
        <f>SUM(H496,H502,H504,H505,H509)</f>
        <v>12582793.274789998</v>
      </c>
      <c r="J511" s="169">
        <f>SUM(J496,J502,J504,J505,J509)</f>
        <v>1288156.2452100003</v>
      </c>
      <c r="K511" s="122"/>
      <c r="L511" s="169">
        <f>SUM(L496,L502,L504,L505,L509)</f>
        <v>-163593.79278999998</v>
      </c>
      <c r="M511" s="122"/>
      <c r="N511" s="169">
        <f>SUM(N496,N502,N504,N505,N509)</f>
        <v>8525.1037699999979</v>
      </c>
      <c r="O511" s="122"/>
      <c r="P511" s="169">
        <f>SUM(P496,P502,P504,P505,P509)</f>
        <v>13715880.830979997</v>
      </c>
      <c r="Q511" s="122"/>
      <c r="R511" s="169">
        <f>SUM(R496,R502,R504,R505,R509)</f>
        <v>13112936.571569998</v>
      </c>
    </row>
    <row r="512" spans="1:18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8"/>
      <c r="P512" s="97"/>
      <c r="Q512" s="97"/>
      <c r="R512" s="97"/>
    </row>
    <row r="513" spans="1:18" x14ac:dyDescent="0.25">
      <c r="A513" s="101" t="str">
        <f>$A$57</f>
        <v>Supporting Schedules:  B-08, B-11</v>
      </c>
      <c r="O513" s="102"/>
      <c r="P513" s="101" t="str">
        <f>$P$57</f>
        <v>Recap Schedules:  B-03, B-06</v>
      </c>
    </row>
    <row r="514" spans="1:18" ht="13.8" thickBot="1" x14ac:dyDescent="0.3">
      <c r="A514" s="97" t="str">
        <f>$A$1</f>
        <v>SCHEDULE B-07</v>
      </c>
      <c r="B514" s="97"/>
      <c r="C514" s="97"/>
      <c r="D514" s="97"/>
      <c r="E514" s="97"/>
      <c r="F514" s="97"/>
      <c r="G514" s="97" t="str">
        <f>$G$1</f>
        <v>PLANT BALANCES BY ACCOUNT AND SUB-ACCOUNT</v>
      </c>
      <c r="H514" s="97"/>
      <c r="I514" s="97"/>
      <c r="J514" s="97"/>
      <c r="K514" s="97"/>
      <c r="L514" s="97"/>
      <c r="M514" s="97"/>
      <c r="N514" s="97"/>
      <c r="O514" s="98"/>
      <c r="P514" s="97"/>
      <c r="Q514" s="97"/>
      <c r="R514" s="98" t="str">
        <f>"Page "&amp;TRIM(MID(R457,5,3))+1&amp;" of 30"</f>
        <v>Page 20 of 30</v>
      </c>
    </row>
    <row r="515" spans="1:18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rate and plant balances for each account or sub-account to which</v>
      </c>
      <c r="J515" s="104"/>
      <c r="K515" s="104"/>
      <c r="M515" s="104"/>
      <c r="N515" s="104"/>
      <c r="O515" s="105"/>
      <c r="P515" s="101" t="str">
        <f>$P$2</f>
        <v>Type of data shown:</v>
      </c>
      <c r="R515" s="106"/>
    </row>
    <row r="516" spans="1:18" x14ac:dyDescent="0.25">
      <c r="B516" s="138"/>
      <c r="F516" s="101" t="str">
        <f>IF($F$3="","",$F$3)</f>
        <v>a separate depreciation rate is prescribed. (Include Amortization/Recovery schedule amounts).</v>
      </c>
      <c r="J516" s="102"/>
      <c r="K516" s="106"/>
      <c r="N516" s="102"/>
      <c r="O516" s="102" t="str">
        <f>IF($O$3=0,"",$O$3)</f>
        <v/>
      </c>
      <c r="P516" s="106" t="str">
        <f>$P$3</f>
        <v>Projected Test Year Ended 12/31/2025</v>
      </c>
      <c r="R516" s="102"/>
    </row>
    <row r="517" spans="1:18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O517" s="102" t="str">
        <f>IF($O$4=0,"",$O$4)</f>
        <v>XX</v>
      </c>
      <c r="P517" s="106" t="str">
        <f>$P$4</f>
        <v>Projected Prior Year Ended 12/31/2024</v>
      </c>
      <c r="R517" s="102"/>
    </row>
    <row r="518" spans="1:18" x14ac:dyDescent="0.25">
      <c r="B518" s="138"/>
      <c r="F518" s="101" t="str">
        <f>IF(+$F$5="","",$F$5)</f>
        <v/>
      </c>
      <c r="J518" s="102"/>
      <c r="K518" s="106"/>
      <c r="L518" s="102"/>
      <c r="O518" s="102" t="str">
        <f>IF($O$5=0,"",$O$5)</f>
        <v/>
      </c>
      <c r="P518" s="106" t="str">
        <f>$P$5</f>
        <v>Historical Prior Year Ended 12/31/2023</v>
      </c>
      <c r="R518" s="102"/>
    </row>
    <row r="519" spans="1:18" x14ac:dyDescent="0.25">
      <c r="B519" s="138"/>
      <c r="J519" s="102"/>
      <c r="K519" s="106"/>
      <c r="L519" s="102"/>
      <c r="O519" s="102"/>
      <c r="P519" s="106" t="str">
        <f>$P$6</f>
        <v>Witness: C. Aldazabal / J. Chronister / C. Heck /</v>
      </c>
      <c r="R519" s="102"/>
    </row>
    <row r="520" spans="1:18" ht="13.8" thickBot="1" x14ac:dyDescent="0.3">
      <c r="A520" s="97" t="str">
        <f>A$7</f>
        <v>DOCKET NO. 20240026-EI</v>
      </c>
      <c r="B520" s="139"/>
      <c r="C520" s="97"/>
      <c r="D520" s="97"/>
      <c r="E520" s="97"/>
      <c r="F520" s="97" t="str">
        <f>IF(+$F$7="","",$F$7)</f>
        <v/>
      </c>
      <c r="G520" s="97"/>
      <c r="H520" s="108" t="str">
        <f>IF($H$7="","",$H$7)</f>
        <v>(Dollar in 000's)</v>
      </c>
      <c r="I520" s="97"/>
      <c r="J520" s="97"/>
      <c r="K520" s="97"/>
      <c r="L520" s="97"/>
      <c r="M520" s="97"/>
      <c r="N520" s="97"/>
      <c r="O520" s="98"/>
      <c r="P520" s="97" t="str">
        <f>$P$7</f>
        <v xml:space="preserve">               R. Latta / K. Sparkman / K. Stryker / C. Whitworth</v>
      </c>
      <c r="Q520" s="97"/>
      <c r="R520" s="97"/>
    </row>
    <row r="521" spans="1:18" x14ac:dyDescent="0.25"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10"/>
      <c r="P521" s="109"/>
      <c r="Q521" s="109"/>
      <c r="R521" s="109"/>
    </row>
    <row r="522" spans="1:18" x14ac:dyDescent="0.25"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10"/>
      <c r="P522" s="109" t="s">
        <v>698</v>
      </c>
      <c r="Q522" s="109"/>
      <c r="R522" s="109" t="s">
        <v>699</v>
      </c>
    </row>
    <row r="523" spans="1:18" x14ac:dyDescent="0.25">
      <c r="C523" s="111" t="s">
        <v>700</v>
      </c>
      <c r="D523" s="111" t="s">
        <v>700</v>
      </c>
      <c r="F523" s="111" t="s">
        <v>701</v>
      </c>
      <c r="G523" s="111"/>
      <c r="H523" s="109" t="s">
        <v>702</v>
      </c>
      <c r="I523" s="111"/>
      <c r="J523" s="109" t="s">
        <v>353</v>
      </c>
      <c r="K523" s="111"/>
      <c r="L523" s="111" t="s">
        <v>353</v>
      </c>
      <c r="M523" s="111"/>
      <c r="O523" s="102"/>
      <c r="P523" s="111" t="s">
        <v>702</v>
      </c>
      <c r="R523" s="111"/>
    </row>
    <row r="524" spans="1:18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705</v>
      </c>
      <c r="G524" s="111"/>
      <c r="H524" s="111" t="s">
        <v>706</v>
      </c>
      <c r="I524" s="111"/>
      <c r="J524" s="111" t="s">
        <v>702</v>
      </c>
      <c r="K524" s="109"/>
      <c r="L524" s="111" t="s">
        <v>702</v>
      </c>
      <c r="M524" s="106"/>
      <c r="N524" s="111" t="s">
        <v>362</v>
      </c>
      <c r="O524" s="110"/>
      <c r="P524" s="109" t="s">
        <v>706</v>
      </c>
      <c r="Q524" s="109"/>
      <c r="R524" s="111" t="s">
        <v>707</v>
      </c>
    </row>
    <row r="525" spans="1:18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711</v>
      </c>
      <c r="G525" s="112"/>
      <c r="H525" s="112" t="s">
        <v>712</v>
      </c>
      <c r="I525" s="113"/>
      <c r="J525" s="112" t="s">
        <v>713</v>
      </c>
      <c r="K525" s="113"/>
      <c r="L525" s="113" t="s">
        <v>714</v>
      </c>
      <c r="M525" s="114"/>
      <c r="N525" s="114" t="s">
        <v>715</v>
      </c>
      <c r="O525" s="115"/>
      <c r="P525" s="114" t="s">
        <v>716</v>
      </c>
      <c r="Q525" s="114"/>
      <c r="R525" s="114" t="s">
        <v>717</v>
      </c>
    </row>
    <row r="526" spans="1:18" x14ac:dyDescent="0.25">
      <c r="A526" s="111">
        <v>1</v>
      </c>
      <c r="B526" s="116"/>
      <c r="O526" s="102"/>
    </row>
    <row r="527" spans="1:18" x14ac:dyDescent="0.25">
      <c r="A527" s="111">
        <f t="shared" ref="A527:A569" si="13">A526+1</f>
        <v>2</v>
      </c>
      <c r="B527" s="116"/>
      <c r="O527" s="102"/>
    </row>
    <row r="528" spans="1:18" x14ac:dyDescent="0.25">
      <c r="A528" s="111">
        <f t="shared" si="13"/>
        <v>3</v>
      </c>
      <c r="B528" s="116"/>
      <c r="D528" s="101" t="s">
        <v>745</v>
      </c>
      <c r="F528" s="121"/>
      <c r="G528" s="121"/>
      <c r="H528" s="121">
        <f>H133</f>
        <v>1439072.4062099992</v>
      </c>
      <c r="I528" s="121"/>
      <c r="J528" s="121">
        <f>J133</f>
        <v>39785.325000000004</v>
      </c>
      <c r="K528" s="121"/>
      <c r="L528" s="121">
        <f>L133</f>
        <v>-8032.77855</v>
      </c>
      <c r="M528" s="121"/>
      <c r="N528" s="121">
        <f>N133</f>
        <v>0</v>
      </c>
      <c r="O528" s="122"/>
      <c r="P528" s="121">
        <f>P133</f>
        <v>1470824.9526599995</v>
      </c>
      <c r="Q528" s="121"/>
      <c r="R528" s="121">
        <f>R133</f>
        <v>1460353.4167499999</v>
      </c>
    </row>
    <row r="529" spans="1:18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2"/>
      <c r="P529" s="121"/>
      <c r="Q529" s="121"/>
      <c r="R529" s="121"/>
    </row>
    <row r="530" spans="1:18" x14ac:dyDescent="0.25">
      <c r="A530" s="111">
        <f t="shared" si="13"/>
        <v>5</v>
      </c>
      <c r="B530" s="116"/>
      <c r="D530" s="101" t="s">
        <v>785</v>
      </c>
      <c r="F530" s="121"/>
      <c r="G530" s="121"/>
      <c r="H530" s="184">
        <f>H379</f>
        <v>5080671.2859099992</v>
      </c>
      <c r="I530" s="121"/>
      <c r="J530" s="184">
        <f>J379</f>
        <v>392292.12367999996</v>
      </c>
      <c r="K530" s="121"/>
      <c r="L530" s="184">
        <f>L379</f>
        <v>-38470.354189999991</v>
      </c>
      <c r="M530" s="121"/>
      <c r="N530" s="184">
        <f>N379</f>
        <v>0</v>
      </c>
      <c r="O530" s="122"/>
      <c r="P530" s="184">
        <f>P379</f>
        <v>5434493.0554</v>
      </c>
      <c r="Q530" s="121"/>
      <c r="R530" s="184">
        <f>R379</f>
        <v>5205000.8080900004</v>
      </c>
    </row>
    <row r="531" spans="1:18" x14ac:dyDescent="0.25">
      <c r="A531" s="111">
        <f t="shared" si="13"/>
        <v>6</v>
      </c>
      <c r="B531" s="116"/>
      <c r="F531" s="121"/>
      <c r="G531" s="121"/>
      <c r="H531" s="185"/>
      <c r="I531" s="121"/>
      <c r="J531" s="185"/>
      <c r="K531" s="121"/>
      <c r="L531" s="185"/>
      <c r="M531" s="121"/>
      <c r="N531" s="185"/>
      <c r="O531" s="122"/>
      <c r="P531" s="185"/>
      <c r="Q531" s="121"/>
      <c r="R531" s="185"/>
    </row>
    <row r="532" spans="1:18" ht="13.8" thickBot="1" x14ac:dyDescent="0.3">
      <c r="A532" s="111">
        <f t="shared" si="13"/>
        <v>7</v>
      </c>
      <c r="B532" s="116"/>
      <c r="D532" s="101" t="s">
        <v>786</v>
      </c>
      <c r="F532" s="121"/>
      <c r="G532" s="121"/>
      <c r="H532" s="143">
        <f>SUM(H528,H530)</f>
        <v>6519743.6921199989</v>
      </c>
      <c r="I532" s="121"/>
      <c r="J532" s="143">
        <f>SUM(J528,J530)</f>
        <v>432077.44867999997</v>
      </c>
      <c r="K532" s="121"/>
      <c r="L532" s="143">
        <f>SUM(L528,L530)</f>
        <v>-46503.132739999994</v>
      </c>
      <c r="M532" s="121"/>
      <c r="N532" s="143">
        <f>SUM(N528,N530)</f>
        <v>0</v>
      </c>
      <c r="O532" s="122"/>
      <c r="P532" s="143">
        <f>SUM(P528,P530)</f>
        <v>6905318.008059999</v>
      </c>
      <c r="Q532" s="121"/>
      <c r="R532" s="143">
        <f>SUM(R528,R530)</f>
        <v>6665354.2248400003</v>
      </c>
    </row>
    <row r="533" spans="1:18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2"/>
      <c r="P533" s="121"/>
      <c r="Q533" s="121"/>
      <c r="R533" s="121"/>
    </row>
    <row r="534" spans="1:18" x14ac:dyDescent="0.25">
      <c r="A534" s="111">
        <f t="shared" si="13"/>
        <v>9</v>
      </c>
      <c r="B534" s="116"/>
      <c r="D534" s="101" t="s">
        <v>799</v>
      </c>
      <c r="F534" s="121"/>
      <c r="G534" s="121"/>
      <c r="H534" s="121">
        <f>H395</f>
        <v>1163664.6736000003</v>
      </c>
      <c r="I534" s="121"/>
      <c r="J534" s="121">
        <f>J395</f>
        <v>116117.15475000002</v>
      </c>
      <c r="K534" s="121"/>
      <c r="L534" s="121">
        <f>L395</f>
        <v>-10073.187089999999</v>
      </c>
      <c r="M534" s="121"/>
      <c r="N534" s="121">
        <f>N395</f>
        <v>0</v>
      </c>
      <c r="O534" s="122"/>
      <c r="P534" s="121">
        <f>P395</f>
        <v>1269708.6412600002</v>
      </c>
      <c r="Q534" s="121"/>
      <c r="R534" s="121">
        <f>R395</f>
        <v>1217383.48358</v>
      </c>
    </row>
    <row r="535" spans="1:18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2"/>
      <c r="P535" s="121"/>
      <c r="Q535" s="121"/>
      <c r="R535" s="121"/>
    </row>
    <row r="536" spans="1:18" x14ac:dyDescent="0.25">
      <c r="A536" s="111">
        <f t="shared" si="13"/>
        <v>11</v>
      </c>
      <c r="B536" s="116"/>
      <c r="D536" s="101" t="s">
        <v>810</v>
      </c>
      <c r="F536" s="121"/>
      <c r="G536" s="121"/>
      <c r="H536" s="121">
        <f>H430</f>
        <v>3591766.3358200002</v>
      </c>
      <c r="I536" s="121"/>
      <c r="J536" s="121">
        <f>J430</f>
        <v>566581.49744000006</v>
      </c>
      <c r="K536" s="121"/>
      <c r="L536" s="121">
        <f>L430</f>
        <v>-71391.831919999997</v>
      </c>
      <c r="M536" s="121"/>
      <c r="N536" s="121">
        <f>N430</f>
        <v>411.07105999999999</v>
      </c>
      <c r="O536" s="122"/>
      <c r="P536" s="121">
        <f>P430</f>
        <v>4087367.0723999995</v>
      </c>
      <c r="Q536" s="121"/>
      <c r="R536" s="121">
        <f>R430</f>
        <v>3865296.416819999</v>
      </c>
    </row>
    <row r="537" spans="1:18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2"/>
      <c r="P537" s="121"/>
      <c r="Q537" s="121"/>
      <c r="R537" s="121"/>
    </row>
    <row r="538" spans="1:18" x14ac:dyDescent="0.25">
      <c r="A538" s="111">
        <f t="shared" si="13"/>
        <v>13</v>
      </c>
      <c r="B538" s="116"/>
      <c r="D538" s="101" t="s">
        <v>830</v>
      </c>
      <c r="F538" s="121"/>
      <c r="G538" s="121"/>
      <c r="H538" s="184">
        <f>H452</f>
        <v>440499.83883999992</v>
      </c>
      <c r="I538" s="121"/>
      <c r="J538" s="184">
        <f>J452</f>
        <v>84247.232770000002</v>
      </c>
      <c r="K538" s="121"/>
      <c r="L538" s="184">
        <f>L452</f>
        <v>-15454.46868</v>
      </c>
      <c r="M538" s="121"/>
      <c r="N538" s="184">
        <f>N452</f>
        <v>0</v>
      </c>
      <c r="O538" s="122"/>
      <c r="P538" s="184">
        <f>P452</f>
        <v>509292.60292999988</v>
      </c>
      <c r="Q538" s="121"/>
      <c r="R538" s="184">
        <f>R452</f>
        <v>463736.58735999989</v>
      </c>
    </row>
    <row r="539" spans="1:18" x14ac:dyDescent="0.25">
      <c r="A539" s="111">
        <f t="shared" si="13"/>
        <v>14</v>
      </c>
      <c r="B539" s="116"/>
      <c r="F539" s="121"/>
      <c r="G539" s="121"/>
      <c r="H539" s="185"/>
      <c r="I539" s="121"/>
      <c r="J539" s="185"/>
      <c r="K539" s="121"/>
      <c r="L539" s="185"/>
      <c r="M539" s="121"/>
      <c r="N539" s="185"/>
      <c r="O539" s="122"/>
      <c r="P539" s="185"/>
      <c r="Q539" s="121"/>
      <c r="R539" s="185"/>
    </row>
    <row r="540" spans="1:18" ht="13.8" thickBot="1" x14ac:dyDescent="0.3">
      <c r="A540" s="111">
        <f t="shared" si="13"/>
        <v>15</v>
      </c>
      <c r="B540" s="116"/>
      <c r="D540" s="103" t="s">
        <v>831</v>
      </c>
      <c r="F540" s="121"/>
      <c r="G540" s="121"/>
      <c r="H540" s="143">
        <f>SUM(H532,H534,H536,H538)</f>
        <v>11715674.540379999</v>
      </c>
      <c r="I540" s="121"/>
      <c r="J540" s="143">
        <f>SUM(J532,J534,J536,J538)</f>
        <v>1199023.3336400003</v>
      </c>
      <c r="K540" s="121"/>
      <c r="L540" s="143">
        <f>SUM(L532,L534,L536,L538)</f>
        <v>-143422.62042999998</v>
      </c>
      <c r="M540" s="121"/>
      <c r="N540" s="143">
        <f>SUM(N532,N534,N536,N538)</f>
        <v>411.07105999999999</v>
      </c>
      <c r="O540" s="122"/>
      <c r="P540" s="143">
        <f>SUM(P532,P534,P536,P538)</f>
        <v>12771686.324649999</v>
      </c>
      <c r="Q540" s="121"/>
      <c r="R540" s="143">
        <f>SUM(R532,R534,R536,R538)</f>
        <v>12211770.712599998</v>
      </c>
    </row>
    <row r="541" spans="1:18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2"/>
      <c r="P541" s="121"/>
      <c r="Q541" s="121"/>
      <c r="R541" s="121"/>
    </row>
    <row r="542" spans="1:18" x14ac:dyDescent="0.25">
      <c r="A542" s="111">
        <f t="shared" si="13"/>
        <v>17</v>
      </c>
      <c r="B542" s="116"/>
      <c r="D542" s="171" t="s">
        <v>840</v>
      </c>
      <c r="F542" s="121"/>
      <c r="G542" s="121"/>
      <c r="H542" s="121">
        <f>H476</f>
        <v>225389.99969</v>
      </c>
      <c r="I542" s="121"/>
      <c r="J542" s="121">
        <f>J476</f>
        <v>6693.6408000000001</v>
      </c>
      <c r="K542" s="121"/>
      <c r="L542" s="121">
        <f>L476</f>
        <v>0</v>
      </c>
      <c r="M542" s="121"/>
      <c r="N542" s="121">
        <f>N476</f>
        <v>0</v>
      </c>
      <c r="O542" s="122"/>
      <c r="P542" s="121">
        <f>P476</f>
        <v>232083.64048999999</v>
      </c>
      <c r="Q542" s="121"/>
      <c r="R542" s="121">
        <f>R476</f>
        <v>225904.89514000001</v>
      </c>
    </row>
    <row r="543" spans="1:18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2"/>
      <c r="P543" s="121"/>
      <c r="Q543" s="121"/>
      <c r="R543" s="121"/>
    </row>
    <row r="544" spans="1:18" x14ac:dyDescent="0.25">
      <c r="A544" s="111">
        <f t="shared" si="13"/>
        <v>19</v>
      </c>
      <c r="B544" s="116"/>
      <c r="D544" s="103" t="s">
        <v>845</v>
      </c>
      <c r="F544" s="121"/>
      <c r="G544" s="121"/>
      <c r="H544" s="186">
        <f>H482</f>
        <v>526082.09458999999</v>
      </c>
      <c r="I544" s="186"/>
      <c r="J544" s="186">
        <f>J482</f>
        <v>76304.481650000002</v>
      </c>
      <c r="K544" s="186"/>
      <c r="L544" s="186">
        <f>L482</f>
        <v>-20171.17236</v>
      </c>
      <c r="M544" s="186"/>
      <c r="N544" s="186">
        <f>N482</f>
        <v>0</v>
      </c>
      <c r="O544" s="187"/>
      <c r="P544" s="186">
        <f>P482</f>
        <v>582215.40388000011</v>
      </c>
      <c r="Q544" s="186"/>
      <c r="R544" s="186">
        <f>R482</f>
        <v>545594.78806999989</v>
      </c>
    </row>
    <row r="545" spans="1:18" x14ac:dyDescent="0.25">
      <c r="A545" s="111">
        <f t="shared" si="13"/>
        <v>20</v>
      </c>
      <c r="B545" s="116"/>
      <c r="D545" s="103"/>
      <c r="F545" s="121"/>
      <c r="G545" s="121"/>
      <c r="H545" s="186"/>
      <c r="I545" s="121"/>
      <c r="J545" s="186"/>
      <c r="K545" s="121"/>
      <c r="L545" s="186"/>
      <c r="M545" s="121"/>
      <c r="N545" s="186"/>
      <c r="O545" s="122"/>
      <c r="P545" s="186"/>
      <c r="Q545" s="121"/>
      <c r="R545" s="186"/>
    </row>
    <row r="546" spans="1:18" x14ac:dyDescent="0.25">
      <c r="A546" s="111">
        <f t="shared" si="13"/>
        <v>21</v>
      </c>
      <c r="B546" s="116"/>
      <c r="D546" s="181" t="s">
        <v>851</v>
      </c>
      <c r="H546" s="186">
        <f>H489</f>
        <v>25408.521469999996</v>
      </c>
      <c r="I546" s="186"/>
      <c r="J546" s="186">
        <f>J489</f>
        <v>0</v>
      </c>
      <c r="K546" s="186"/>
      <c r="L546" s="186">
        <f>L489</f>
        <v>0</v>
      </c>
      <c r="M546" s="186"/>
      <c r="N546" s="186">
        <f>N489</f>
        <v>0</v>
      </c>
      <c r="O546" s="187"/>
      <c r="P546" s="186">
        <f>P489</f>
        <v>25408.521469999996</v>
      </c>
      <c r="Q546" s="186"/>
      <c r="R546" s="186">
        <f>R489</f>
        <v>25408.521470000003</v>
      </c>
    </row>
    <row r="547" spans="1:18" x14ac:dyDescent="0.25">
      <c r="A547" s="111">
        <f t="shared" si="13"/>
        <v>22</v>
      </c>
      <c r="B547" s="116"/>
      <c r="O547" s="102"/>
    </row>
    <row r="548" spans="1:18" x14ac:dyDescent="0.25">
      <c r="A548" s="111">
        <f t="shared" si="13"/>
        <v>23</v>
      </c>
      <c r="B548" s="116"/>
      <c r="D548" s="101" t="s">
        <v>855</v>
      </c>
      <c r="F548" s="121"/>
      <c r="G548" s="121"/>
      <c r="H548" s="184">
        <f>H494</f>
        <v>24214.614429999998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8525.1037699999979</v>
      </c>
      <c r="O548" s="122"/>
      <c r="P548" s="184">
        <f>P494</f>
        <v>32739.718199999996</v>
      </c>
      <c r="Q548" s="121"/>
      <c r="R548" s="184">
        <f>R494</f>
        <v>33177.229139999996</v>
      </c>
    </row>
    <row r="549" spans="1:18" x14ac:dyDescent="0.25">
      <c r="A549" s="111">
        <f t="shared" si="13"/>
        <v>24</v>
      </c>
      <c r="B549" s="116"/>
      <c r="H549" s="148"/>
      <c r="J549" s="148"/>
      <c r="L549" s="148"/>
      <c r="N549" s="148"/>
      <c r="O549" s="102"/>
      <c r="P549" s="148"/>
      <c r="R549" s="148"/>
    </row>
    <row r="550" spans="1:18" ht="13.8" thickBot="1" x14ac:dyDescent="0.3">
      <c r="A550" s="111">
        <f t="shared" si="13"/>
        <v>25</v>
      </c>
      <c r="B550" s="116"/>
      <c r="D550" s="106" t="s">
        <v>856</v>
      </c>
      <c r="F550" s="121"/>
      <c r="G550" s="121"/>
      <c r="H550" s="143">
        <f>SUM(H540,H542,H544,H546,H548)</f>
        <v>12516769.770559998</v>
      </c>
      <c r="I550" s="121"/>
      <c r="J550" s="143">
        <f>SUM(J540,J542,J544,J546,J548)</f>
        <v>1282021.4560900002</v>
      </c>
      <c r="K550" s="121"/>
      <c r="L550" s="143">
        <f>SUM(L540,L542,L544,L546,L548)</f>
        <v>-163593.79278999998</v>
      </c>
      <c r="M550" s="121"/>
      <c r="N550" s="143">
        <f>SUM(N540,N542,N544,N546,N548)</f>
        <v>8936.1748299999981</v>
      </c>
      <c r="O550" s="122"/>
      <c r="P550" s="143">
        <f>SUM(P540,P542,P544,P546,P548)</f>
        <v>13644133.608689997</v>
      </c>
      <c r="Q550" s="121"/>
      <c r="R550" s="143">
        <f>SUM(R540,R542,R544,R546,R548)</f>
        <v>13041856.146419998</v>
      </c>
    </row>
    <row r="551" spans="1:18" ht="13.8" thickTop="1" x14ac:dyDescent="0.25">
      <c r="A551" s="111">
        <f t="shared" si="13"/>
        <v>26</v>
      </c>
      <c r="B551" s="116"/>
      <c r="O551" s="102"/>
    </row>
    <row r="552" spans="1:18" x14ac:dyDescent="0.25">
      <c r="A552" s="111">
        <f t="shared" si="13"/>
        <v>27</v>
      </c>
      <c r="B552" s="116"/>
      <c r="D552" s="103" t="s">
        <v>861</v>
      </c>
      <c r="H552" s="188">
        <f>H502</f>
        <v>7484.82276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22"/>
      <c r="P552" s="188">
        <f>P502</f>
        <v>7484.82276</v>
      </c>
      <c r="Q552" s="121"/>
      <c r="R552" s="188">
        <f>R502</f>
        <v>7484.82276</v>
      </c>
    </row>
    <row r="553" spans="1:18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2"/>
      <c r="P553" s="121"/>
      <c r="Q553" s="121"/>
      <c r="R553" s="121"/>
    </row>
    <row r="554" spans="1:18" x14ac:dyDescent="0.25">
      <c r="A554" s="111">
        <f t="shared" si="13"/>
        <v>29</v>
      </c>
      <c r="B554" s="116"/>
      <c r="D554" s="179" t="s">
        <v>862</v>
      </c>
      <c r="F554" s="121"/>
      <c r="G554" s="121"/>
      <c r="H554" s="121">
        <f>H504</f>
        <v>411.07105999999999</v>
      </c>
      <c r="I554" s="121"/>
      <c r="J554" s="121">
        <f>J504</f>
        <v>0</v>
      </c>
      <c r="K554" s="121"/>
      <c r="L554" s="121">
        <f>L504</f>
        <v>0</v>
      </c>
      <c r="M554" s="121"/>
      <c r="N554" s="121">
        <f>N504</f>
        <v>-411.07105999999999</v>
      </c>
      <c r="O554" s="122"/>
      <c r="P554" s="121">
        <f>P504</f>
        <v>0</v>
      </c>
      <c r="Q554" s="121"/>
      <c r="R554" s="121">
        <f>R504</f>
        <v>189.7251</v>
      </c>
    </row>
    <row r="555" spans="1:18" x14ac:dyDescent="0.25">
      <c r="A555" s="111">
        <f t="shared" si="13"/>
        <v>30</v>
      </c>
      <c r="B555" s="116"/>
      <c r="O555" s="102"/>
    </row>
    <row r="556" spans="1:18" x14ac:dyDescent="0.25">
      <c r="A556" s="111">
        <f t="shared" si="13"/>
        <v>31</v>
      </c>
      <c r="B556" s="116"/>
      <c r="D556" s="101" t="s">
        <v>863</v>
      </c>
      <c r="H556" s="121">
        <f>H505</f>
        <v>58127.610410000001</v>
      </c>
      <c r="J556" s="121">
        <f>J505</f>
        <v>6134.7891200000004</v>
      </c>
      <c r="L556" s="121">
        <f>L505</f>
        <v>0</v>
      </c>
      <c r="N556" s="121">
        <f>N505</f>
        <v>0</v>
      </c>
      <c r="O556" s="102"/>
      <c r="P556" s="121">
        <f>P505</f>
        <v>64262.399530000002</v>
      </c>
      <c r="R556" s="121">
        <f>R505</f>
        <v>63405.877289999997</v>
      </c>
    </row>
    <row r="557" spans="1:18" x14ac:dyDescent="0.25">
      <c r="A557" s="111">
        <f t="shared" si="13"/>
        <v>32</v>
      </c>
      <c r="B557" s="116"/>
      <c r="O557" s="102"/>
    </row>
    <row r="558" spans="1:18" x14ac:dyDescent="0.25">
      <c r="A558" s="111">
        <f t="shared" si="13"/>
        <v>33</v>
      </c>
      <c r="B558" s="116"/>
      <c r="D558" s="101" t="s">
        <v>866</v>
      </c>
      <c r="H558" s="156">
        <f>H509</f>
        <v>0</v>
      </c>
      <c r="J558" s="156">
        <f>J509</f>
        <v>0</v>
      </c>
      <c r="L558" s="156">
        <f>L509</f>
        <v>0</v>
      </c>
      <c r="N558" s="156">
        <f>N509</f>
        <v>0</v>
      </c>
      <c r="O558" s="102"/>
      <c r="P558" s="156">
        <f>P509</f>
        <v>0</v>
      </c>
      <c r="R558" s="156">
        <f>R509</f>
        <v>0</v>
      </c>
    </row>
    <row r="559" spans="1:18" x14ac:dyDescent="0.25">
      <c r="A559" s="111">
        <f t="shared" si="13"/>
        <v>34</v>
      </c>
      <c r="B559" s="116"/>
      <c r="F559" s="121"/>
      <c r="G559" s="121"/>
      <c r="H559" s="185"/>
      <c r="I559" s="121"/>
      <c r="J559" s="185"/>
      <c r="K559" s="121"/>
      <c r="L559" s="185"/>
      <c r="M559" s="121"/>
      <c r="N559" s="185"/>
      <c r="O559" s="122"/>
      <c r="P559" s="185"/>
      <c r="Q559" s="121"/>
      <c r="R559" s="185"/>
    </row>
    <row r="560" spans="1:18" ht="13.8" thickBot="1" x14ac:dyDescent="0.3">
      <c r="A560" s="111">
        <f t="shared" si="13"/>
        <v>35</v>
      </c>
      <c r="B560" s="116"/>
      <c r="D560" s="101" t="s">
        <v>867</v>
      </c>
      <c r="F560" s="121"/>
      <c r="G560" s="121"/>
      <c r="H560" s="143">
        <f>SUM(H550,H552,H554,H556,H558)</f>
        <v>12582793.274789998</v>
      </c>
      <c r="I560" s="121"/>
      <c r="J560" s="143">
        <f>SUM(J550,J552,J554,J556,J558)</f>
        <v>1288156.2452100003</v>
      </c>
      <c r="L560" s="143">
        <f>SUM(L550,L552,L554,L556,L558)</f>
        <v>-163593.79278999998</v>
      </c>
      <c r="N560" s="143">
        <f>SUM(N550,N552,N554,N556,N558)</f>
        <v>8525.1037699999979</v>
      </c>
      <c r="O560" s="102"/>
      <c r="P560" s="143">
        <f>SUM(P550,P552,P554,P556,P558)</f>
        <v>13715880.830979997</v>
      </c>
      <c r="R560" s="143">
        <f>SUM(R550,R552,R554,R556,R558)</f>
        <v>13112936.571569998</v>
      </c>
    </row>
    <row r="561" spans="1:18" ht="13.8" thickTop="1" x14ac:dyDescent="0.25">
      <c r="A561" s="111">
        <f t="shared" si="13"/>
        <v>36</v>
      </c>
      <c r="B561" s="116"/>
      <c r="H561" s="156"/>
      <c r="J561" s="156"/>
      <c r="L561" s="156"/>
      <c r="N561" s="156"/>
      <c r="O561" s="102"/>
      <c r="P561" s="156"/>
      <c r="R561" s="156"/>
    </row>
    <row r="562" spans="1:18" x14ac:dyDescent="0.25">
      <c r="A562" s="111">
        <f t="shared" si="13"/>
        <v>37</v>
      </c>
      <c r="B562" s="116"/>
      <c r="H562" s="156"/>
      <c r="J562" s="156"/>
      <c r="L562" s="156"/>
      <c r="N562" s="156"/>
      <c r="O562" s="102"/>
      <c r="P562" s="156"/>
      <c r="R562" s="156"/>
    </row>
    <row r="563" spans="1:18" x14ac:dyDescent="0.25">
      <c r="A563" s="111">
        <f t="shared" si="13"/>
        <v>38</v>
      </c>
      <c r="B563" s="116"/>
      <c r="O563" s="102"/>
    </row>
    <row r="564" spans="1:18" x14ac:dyDescent="0.25">
      <c r="A564" s="111">
        <f t="shared" si="13"/>
        <v>39</v>
      </c>
      <c r="B564" s="135"/>
      <c r="O564" s="102"/>
    </row>
    <row r="565" spans="1:18" x14ac:dyDescent="0.25">
      <c r="A565" s="111">
        <f t="shared" si="13"/>
        <v>40</v>
      </c>
      <c r="B565" s="135"/>
      <c r="O565" s="102"/>
    </row>
    <row r="566" spans="1:18" x14ac:dyDescent="0.25">
      <c r="A566" s="111">
        <f t="shared" si="13"/>
        <v>41</v>
      </c>
      <c r="B566" s="135"/>
      <c r="O566" s="102"/>
    </row>
    <row r="567" spans="1:18" x14ac:dyDescent="0.25">
      <c r="A567" s="111">
        <f t="shared" si="13"/>
        <v>42</v>
      </c>
      <c r="B567" s="135"/>
      <c r="O567" s="102"/>
    </row>
    <row r="568" spans="1:18" x14ac:dyDescent="0.25">
      <c r="A568" s="111">
        <f t="shared" si="13"/>
        <v>43</v>
      </c>
      <c r="B568" s="135"/>
      <c r="O568" s="102"/>
    </row>
    <row r="569" spans="1:18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8"/>
      <c r="P569" s="97"/>
      <c r="Q569" s="97"/>
      <c r="R569" s="97"/>
    </row>
    <row r="570" spans="1:18" x14ac:dyDescent="0.25">
      <c r="A570" s="101" t="str">
        <f>$A$57</f>
        <v>Supporting Schedules:  B-08, B-11</v>
      </c>
      <c r="O570" s="102"/>
      <c r="P570" s="101" t="str">
        <f>$P$57</f>
        <v>Recap Schedules:  B-03, B-06</v>
      </c>
    </row>
  </sheetData>
  <printOptions horizontalCentered="1" verticalCentered="1"/>
  <pageMargins left="0.7" right="0.7" top="0.75" bottom="0.75" header="0.3" footer="0.3"/>
  <pageSetup scale="63" fitToHeight="10" orientation="landscape" blackAndWhite="1" r:id="rId1"/>
  <rowBreaks count="9" manualBreakCount="9">
    <brk id="57" max="16383" man="1"/>
    <brk id="114" max="16383" man="1"/>
    <brk id="171" max="16383" man="1"/>
    <brk id="228" max="16383" man="1"/>
    <brk id="285" max="16383" man="1"/>
    <brk id="342" max="16383" man="1"/>
    <brk id="399" max="16383" man="1"/>
    <brk id="456" max="16383" man="1"/>
    <brk id="513" max="16383" man="1"/>
  </rowBreaks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B175E-25E0-421D-BCD9-BC767EF0162B}">
  <dimension ref="A1:T570"/>
  <sheetViews>
    <sheetView view="pageBreakPreview" zoomScaleNormal="100" zoomScaleSheetLayoutView="100" workbookViewId="0">
      <selection activeCell="V30" sqref="V30"/>
    </sheetView>
  </sheetViews>
  <sheetFormatPr defaultColWidth="9.33203125" defaultRowHeight="13.2" x14ac:dyDescent="0.25"/>
  <cols>
    <col min="1" max="2" width="4.6640625" style="101" customWidth="1"/>
    <col min="3" max="3" width="10.5546875" style="101" customWidth="1"/>
    <col min="4" max="4" width="33.33203125" style="101" customWidth="1"/>
    <col min="5" max="5" width="1.6640625" style="101" customWidth="1"/>
    <col min="6" max="6" width="15.44140625" style="101" customWidth="1"/>
    <col min="7" max="7" width="1.6640625" style="101" customWidth="1"/>
    <col min="8" max="8" width="14.6640625" style="101" customWidth="1"/>
    <col min="9" max="9" width="1.6640625" style="101" customWidth="1"/>
    <col min="10" max="10" width="14.6640625" style="101" customWidth="1"/>
    <col min="11" max="11" width="1.6640625" style="101" customWidth="1"/>
    <col min="12" max="12" width="14.6640625" style="101" customWidth="1"/>
    <col min="13" max="13" width="1.6640625" style="101" customWidth="1"/>
    <col min="14" max="14" width="14.6640625" style="101" customWidth="1"/>
    <col min="15" max="15" width="1.6640625" style="101" customWidth="1"/>
    <col min="16" max="16" width="14.6640625" style="101" customWidth="1"/>
    <col min="17" max="17" width="1.6640625" style="101" customWidth="1"/>
    <col min="18" max="18" width="14.6640625" style="101" customWidth="1"/>
    <col min="19" max="19" width="1.6640625" style="101" customWidth="1"/>
    <col min="20" max="20" width="14.6640625" style="101" customWidth="1"/>
    <col min="21" max="16384" width="9.33203125" style="100"/>
  </cols>
  <sheetData>
    <row r="1" spans="1:20" ht="13.8" thickBot="1" x14ac:dyDescent="0.3">
      <c r="A1" s="96" t="s">
        <v>868</v>
      </c>
      <c r="B1" s="97"/>
      <c r="C1" s="97"/>
      <c r="D1" s="97"/>
      <c r="E1" s="97"/>
      <c r="F1" s="97" t="s">
        <v>869</v>
      </c>
      <c r="G1" s="97"/>
      <c r="H1" s="97"/>
      <c r="I1" s="97"/>
      <c r="J1" s="97"/>
      <c r="K1" s="97"/>
      <c r="L1" s="97"/>
      <c r="M1" s="97"/>
      <c r="N1" s="97"/>
      <c r="O1" s="97"/>
      <c r="P1" s="97"/>
      <c r="Q1" s="98"/>
      <c r="R1" s="99">
        <v>10</v>
      </c>
      <c r="S1" s="97"/>
      <c r="T1" s="98" t="s">
        <v>887</v>
      </c>
    </row>
    <row r="2" spans="1:20" x14ac:dyDescent="0.25">
      <c r="A2" s="101" t="s">
        <v>677</v>
      </c>
      <c r="E2" s="102" t="s">
        <v>678</v>
      </c>
      <c r="F2" s="103" t="s">
        <v>870</v>
      </c>
      <c r="J2" s="104"/>
      <c r="K2" s="104"/>
      <c r="M2" s="104"/>
      <c r="N2" s="104"/>
      <c r="O2" s="104"/>
      <c r="P2" s="104"/>
      <c r="Q2" s="105"/>
      <c r="R2" s="104" t="s">
        <v>680</v>
      </c>
      <c r="T2" s="106"/>
    </row>
    <row r="3" spans="1:20" x14ac:dyDescent="0.25">
      <c r="F3" s="101" t="s">
        <v>871</v>
      </c>
      <c r="J3" s="102"/>
      <c r="K3" s="106"/>
      <c r="N3" s="102"/>
      <c r="O3" s="102"/>
      <c r="P3" s="102"/>
      <c r="Q3" s="102"/>
      <c r="R3" s="107" t="s">
        <v>682</v>
      </c>
      <c r="T3" s="102"/>
    </row>
    <row r="4" spans="1:20" x14ac:dyDescent="0.25">
      <c r="A4" s="101" t="s">
        <v>683</v>
      </c>
      <c r="J4" s="102"/>
      <c r="K4" s="106"/>
      <c r="L4" s="102"/>
      <c r="Q4" s="102" t="s">
        <v>685</v>
      </c>
      <c r="R4" s="107" t="s">
        <v>684</v>
      </c>
      <c r="T4" s="102"/>
    </row>
    <row r="5" spans="1:20" x14ac:dyDescent="0.25">
      <c r="J5" s="102"/>
      <c r="K5" s="106"/>
      <c r="L5" s="102"/>
      <c r="Q5" s="102"/>
      <c r="R5" s="107" t="s">
        <v>686</v>
      </c>
      <c r="T5" s="102"/>
    </row>
    <row r="6" spans="1:20" x14ac:dyDescent="0.25">
      <c r="J6" s="102"/>
      <c r="K6" s="106"/>
      <c r="L6" s="102"/>
      <c r="Q6" s="102"/>
      <c r="R6" s="107" t="s">
        <v>890</v>
      </c>
      <c r="T6" s="102"/>
    </row>
    <row r="7" spans="1:20" ht="13.8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873</v>
      </c>
      <c r="I7" s="97"/>
      <c r="J7" s="97"/>
      <c r="K7" s="97"/>
      <c r="L7" s="97"/>
      <c r="M7" s="97"/>
      <c r="N7" s="97"/>
      <c r="O7" s="97"/>
      <c r="P7" s="97"/>
      <c r="Q7" s="98"/>
      <c r="R7" s="193" t="s">
        <v>874</v>
      </c>
      <c r="S7" s="97"/>
      <c r="T7" s="97"/>
    </row>
    <row r="8" spans="1:20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10"/>
      <c r="R8" s="109"/>
      <c r="S8" s="109"/>
      <c r="T8" s="109"/>
    </row>
    <row r="9" spans="1:20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09"/>
      <c r="P9" s="109" t="s">
        <v>698</v>
      </c>
      <c r="Q9" s="110"/>
      <c r="R9" s="109" t="s">
        <v>699</v>
      </c>
      <c r="S9" s="109"/>
      <c r="T9" s="109" t="s">
        <v>875</v>
      </c>
    </row>
    <row r="10" spans="1:20" x14ac:dyDescent="0.25">
      <c r="C10" s="111" t="s">
        <v>700</v>
      </c>
      <c r="D10" s="111" t="s">
        <v>700</v>
      </c>
      <c r="F10" s="111" t="s">
        <v>876</v>
      </c>
      <c r="G10" s="111"/>
      <c r="H10" s="109" t="s">
        <v>353</v>
      </c>
      <c r="I10" s="111"/>
      <c r="J10" s="109"/>
      <c r="K10" s="111"/>
      <c r="L10" s="111"/>
      <c r="M10" s="111"/>
      <c r="Q10" s="102"/>
      <c r="R10" s="111" t="s">
        <v>876</v>
      </c>
      <c r="T10" s="111"/>
    </row>
    <row r="11" spans="1:20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701</v>
      </c>
      <c r="G11" s="111"/>
      <c r="H11" s="111" t="s">
        <v>701</v>
      </c>
      <c r="I11" s="111"/>
      <c r="J11" s="111"/>
      <c r="K11" s="109"/>
      <c r="L11" s="111" t="s">
        <v>877</v>
      </c>
      <c r="M11" s="106"/>
      <c r="N11" s="111" t="s">
        <v>877</v>
      </c>
      <c r="O11" s="111"/>
      <c r="P11" s="111" t="s">
        <v>362</v>
      </c>
      <c r="Q11" s="110"/>
      <c r="R11" s="109" t="s">
        <v>701</v>
      </c>
      <c r="S11" s="109"/>
      <c r="T11" s="111" t="s">
        <v>707</v>
      </c>
    </row>
    <row r="12" spans="1:20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712</v>
      </c>
      <c r="G12" s="112"/>
      <c r="H12" s="112" t="s">
        <v>878</v>
      </c>
      <c r="I12" s="113"/>
      <c r="J12" s="112" t="s">
        <v>879</v>
      </c>
      <c r="K12" s="113"/>
      <c r="L12" s="113" t="s">
        <v>880</v>
      </c>
      <c r="M12" s="114"/>
      <c r="N12" s="114" t="s">
        <v>881</v>
      </c>
      <c r="O12" s="114"/>
      <c r="P12" s="114" t="s">
        <v>715</v>
      </c>
      <c r="Q12" s="115"/>
      <c r="R12" s="114" t="s">
        <v>716</v>
      </c>
      <c r="S12" s="114"/>
      <c r="T12" s="114" t="s">
        <v>717</v>
      </c>
    </row>
    <row r="13" spans="1:20" x14ac:dyDescent="0.25">
      <c r="A13" s="111">
        <v>1</v>
      </c>
      <c r="B13" s="116"/>
      <c r="L13" s="117">
        <v>14</v>
      </c>
      <c r="N13" s="117">
        <v>16</v>
      </c>
      <c r="P13" s="117">
        <v>18</v>
      </c>
      <c r="Q13" s="102"/>
    </row>
    <row r="14" spans="1:20" x14ac:dyDescent="0.25">
      <c r="A14" s="111">
        <f t="shared" ref="A14:A56" si="0">A13+1</f>
        <v>2</v>
      </c>
      <c r="B14" s="116"/>
      <c r="D14" s="101" t="s">
        <v>718</v>
      </c>
      <c r="F14" s="117">
        <v>11</v>
      </c>
      <c r="G14" s="118"/>
      <c r="H14" s="117">
        <v>12</v>
      </c>
      <c r="I14" s="118"/>
      <c r="J14" s="117">
        <v>13</v>
      </c>
      <c r="K14" s="118"/>
      <c r="L14" s="117">
        <v>15</v>
      </c>
      <c r="M14" s="118"/>
      <c r="N14" s="117">
        <v>17</v>
      </c>
      <c r="O14" s="117"/>
      <c r="P14" s="117">
        <v>19</v>
      </c>
      <c r="Q14" s="119"/>
      <c r="R14" s="117">
        <v>21</v>
      </c>
      <c r="S14" s="118"/>
      <c r="T14" s="117">
        <v>22</v>
      </c>
    </row>
    <row r="15" spans="1:20" x14ac:dyDescent="0.25">
      <c r="A15" s="111">
        <f t="shared" si="0"/>
        <v>3</v>
      </c>
      <c r="B15" s="116"/>
      <c r="D15" s="101" t="s">
        <v>719</v>
      </c>
      <c r="P15" s="117">
        <v>20</v>
      </c>
      <c r="Q15" s="102"/>
    </row>
    <row r="16" spans="1:20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1"/>
      <c r="P16" s="121"/>
      <c r="Q16" s="122"/>
      <c r="R16" s="123"/>
      <c r="S16" s="123"/>
      <c r="T16" s="121"/>
    </row>
    <row r="17" spans="1:20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5">
        <v>63452.371900000049</v>
      </c>
      <c r="G17" s="102"/>
      <c r="H17" s="125">
        <v>8990.5002399999994</v>
      </c>
      <c r="I17" s="126"/>
      <c r="J17" s="125">
        <v>-18.41685</v>
      </c>
      <c r="K17" s="127"/>
      <c r="L17" s="125">
        <v>0</v>
      </c>
      <c r="M17" s="127"/>
      <c r="N17" s="125">
        <v>0</v>
      </c>
      <c r="O17" s="125"/>
      <c r="P17" s="125">
        <v>0</v>
      </c>
      <c r="Q17" s="126"/>
      <c r="R17" s="125">
        <f>SUM(F17,H17,J17,L17,N17,P17)</f>
        <v>72424.455290000056</v>
      </c>
      <c r="S17" s="127"/>
      <c r="T17" s="125">
        <v>67931.473459999994</v>
      </c>
    </row>
    <row r="18" spans="1:20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5">
        <v>43993.722549999984</v>
      </c>
      <c r="G18" s="102"/>
      <c r="H18" s="125">
        <v>8923.804900000001</v>
      </c>
      <c r="I18" s="126"/>
      <c r="J18" s="125">
        <v>-2024.84076</v>
      </c>
      <c r="K18" s="127"/>
      <c r="L18" s="125">
        <v>-405.69675999999998</v>
      </c>
      <c r="M18" s="127"/>
      <c r="N18" s="125">
        <v>0</v>
      </c>
      <c r="O18" s="125"/>
      <c r="P18" s="125">
        <v>0</v>
      </c>
      <c r="Q18" s="126"/>
      <c r="R18" s="125">
        <f>SUM(F18,H18,J18,L18,N18,P18)</f>
        <v>50486.989929999989</v>
      </c>
      <c r="S18" s="127"/>
      <c r="T18" s="125">
        <v>47041.786169999999</v>
      </c>
    </row>
    <row r="19" spans="1:20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5">
        <v>2608.0284300000008</v>
      </c>
      <c r="G19" s="102"/>
      <c r="H19" s="125">
        <v>776.63946999999996</v>
      </c>
      <c r="I19" s="126"/>
      <c r="J19" s="125">
        <v>-2024.84076</v>
      </c>
      <c r="K19" s="127"/>
      <c r="L19" s="125">
        <v>-405.69675999999998</v>
      </c>
      <c r="M19" s="127"/>
      <c r="N19" s="125">
        <v>0</v>
      </c>
      <c r="O19" s="125"/>
      <c r="P19" s="125">
        <v>0</v>
      </c>
      <c r="Q19" s="126"/>
      <c r="R19" s="125">
        <f>SUM(F19,H19,J19,L19,N19,P19)</f>
        <v>954.13038000000074</v>
      </c>
      <c r="S19" s="127"/>
      <c r="T19" s="125">
        <v>1591.6622199999999</v>
      </c>
    </row>
    <row r="20" spans="1:20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5">
        <v>18172.695780000016</v>
      </c>
      <c r="G20" s="102"/>
      <c r="H20" s="125">
        <v>1539.3033600000001</v>
      </c>
      <c r="I20" s="126"/>
      <c r="J20" s="125">
        <v>0</v>
      </c>
      <c r="K20" s="127"/>
      <c r="L20" s="125">
        <v>0</v>
      </c>
      <c r="M20" s="127"/>
      <c r="N20" s="125">
        <v>0</v>
      </c>
      <c r="O20" s="125"/>
      <c r="P20" s="125">
        <v>0</v>
      </c>
      <c r="Q20" s="126"/>
      <c r="R20" s="125">
        <f>SUM(F20,H20,J20,L20,N20,P20)</f>
        <v>19711.999140000018</v>
      </c>
      <c r="S20" s="127"/>
      <c r="T20" s="125">
        <v>18942.347460000001</v>
      </c>
    </row>
    <row r="21" spans="1:20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5">
        <v>10921.360800000002</v>
      </c>
      <c r="G21" s="102"/>
      <c r="H21" s="125">
        <v>872.80043999999998</v>
      </c>
      <c r="I21" s="126"/>
      <c r="J21" s="125">
        <v>0</v>
      </c>
      <c r="K21" s="127"/>
      <c r="L21" s="125">
        <v>0</v>
      </c>
      <c r="M21" s="127"/>
      <c r="N21" s="125">
        <v>0</v>
      </c>
      <c r="O21" s="125"/>
      <c r="P21" s="125">
        <v>0</v>
      </c>
      <c r="Q21" s="126"/>
      <c r="R21" s="125">
        <f>SUM(F21,H21,J21,L21,N21,P21)</f>
        <v>11794.161240000001</v>
      </c>
      <c r="S21" s="127"/>
      <c r="T21" s="125">
        <v>11357.76102</v>
      </c>
    </row>
    <row r="22" spans="1:20" x14ac:dyDescent="0.25">
      <c r="A22" s="111">
        <f t="shared" si="0"/>
        <v>10</v>
      </c>
      <c r="B22" s="116"/>
      <c r="C22" s="111"/>
      <c r="D22" s="101" t="s">
        <v>725</v>
      </c>
      <c r="F22" s="129">
        <f>SUM(F17:F21)</f>
        <v>139148.17946000004</v>
      </c>
      <c r="H22" s="129">
        <f>SUM(H17:H21)</f>
        <v>21103.048409999999</v>
      </c>
      <c r="I22" s="122"/>
      <c r="J22" s="129">
        <f>SUM(J17:J21)</f>
        <v>-4068.0983700000002</v>
      </c>
      <c r="K22" s="122"/>
      <c r="L22" s="129">
        <f>SUM(L17:L21)</f>
        <v>-811.39351999999997</v>
      </c>
      <c r="M22" s="122"/>
      <c r="N22" s="129">
        <f>SUM(N17:N21)</f>
        <v>0</v>
      </c>
      <c r="O22" s="187"/>
      <c r="P22" s="129">
        <f>SUM(P17:P21)</f>
        <v>0</v>
      </c>
      <c r="Q22" s="122"/>
      <c r="R22" s="129">
        <f>SUM(R17:R21)</f>
        <v>155371.73598000006</v>
      </c>
      <c r="S22" s="122"/>
      <c r="T22" s="129">
        <f>SUM(T17:T21)</f>
        <v>146865.03032999998</v>
      </c>
    </row>
    <row r="23" spans="1:20" x14ac:dyDescent="0.25">
      <c r="A23" s="111">
        <f t="shared" si="0"/>
        <v>11</v>
      </c>
      <c r="B23" s="116"/>
      <c r="C23" s="111"/>
      <c r="H23" s="130"/>
      <c r="I23" s="130"/>
      <c r="J23" s="130"/>
      <c r="K23" s="131"/>
      <c r="L23" s="130"/>
      <c r="M23" s="131"/>
      <c r="N23" s="130"/>
      <c r="O23" s="130"/>
      <c r="P23" s="130"/>
      <c r="Q23" s="131"/>
      <c r="R23" s="130"/>
      <c r="S23" s="131"/>
      <c r="T23" s="130"/>
    </row>
    <row r="24" spans="1:20" x14ac:dyDescent="0.25">
      <c r="A24" s="111">
        <f t="shared" si="0"/>
        <v>12</v>
      </c>
      <c r="B24" s="116"/>
      <c r="C24" s="111"/>
      <c r="D24" s="101" t="s">
        <v>664</v>
      </c>
      <c r="H24" s="132"/>
      <c r="I24" s="132"/>
      <c r="J24" s="132"/>
      <c r="K24" s="131"/>
      <c r="L24" s="132"/>
      <c r="M24" s="131"/>
      <c r="N24" s="132"/>
      <c r="O24" s="132"/>
      <c r="P24" s="132"/>
      <c r="Q24" s="131"/>
      <c r="R24" s="132"/>
      <c r="S24" s="131"/>
      <c r="T24" s="132"/>
    </row>
    <row r="25" spans="1:20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5">
        <v>0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5"/>
      <c r="P25" s="125">
        <v>0</v>
      </c>
      <c r="Q25" s="126"/>
      <c r="R25" s="125">
        <f>SUM(F25,H25,J25,L25,N25,P25)</f>
        <v>0</v>
      </c>
      <c r="S25" s="127"/>
      <c r="T25" s="125">
        <v>0</v>
      </c>
    </row>
    <row r="26" spans="1:20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5">
        <v>0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5"/>
      <c r="P26" s="125">
        <v>0</v>
      </c>
      <c r="Q26" s="126"/>
      <c r="R26" s="125">
        <f>SUM(F26,H26,J26,L26,N26,P26)</f>
        <v>0</v>
      </c>
      <c r="S26" s="127"/>
      <c r="T26" s="125">
        <v>0</v>
      </c>
    </row>
    <row r="27" spans="1:20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5">
        <v>0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5"/>
      <c r="P27" s="125">
        <v>0</v>
      </c>
      <c r="Q27" s="126"/>
      <c r="R27" s="125">
        <f>SUM(F27,H27,J27,L27,N27,P27)</f>
        <v>0</v>
      </c>
      <c r="S27" s="127"/>
      <c r="T27" s="125">
        <v>0</v>
      </c>
    </row>
    <row r="28" spans="1:20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5">
        <v>0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5"/>
      <c r="P28" s="125">
        <v>0</v>
      </c>
      <c r="Q28" s="126"/>
      <c r="R28" s="125">
        <f>SUM(F28,H28,J28,L28,N28,P28)</f>
        <v>0</v>
      </c>
      <c r="S28" s="127"/>
      <c r="T28" s="125">
        <v>0</v>
      </c>
    </row>
    <row r="29" spans="1:20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5">
        <v>0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5"/>
      <c r="P29" s="125">
        <v>0</v>
      </c>
      <c r="Q29" s="126"/>
      <c r="R29" s="125">
        <f>SUM(F29,H29,J29,L29,N29,P29)</f>
        <v>0</v>
      </c>
      <c r="S29" s="127"/>
      <c r="T29" s="125">
        <v>0</v>
      </c>
    </row>
    <row r="30" spans="1:20" x14ac:dyDescent="0.25">
      <c r="A30" s="111">
        <f t="shared" si="0"/>
        <v>18</v>
      </c>
      <c r="B30" s="116"/>
      <c r="C30" s="111"/>
      <c r="D30" s="101" t="s">
        <v>726</v>
      </c>
      <c r="F30" s="129">
        <f>SUM(F25:F29)</f>
        <v>0</v>
      </c>
      <c r="H30" s="129">
        <f>SUM(H25:H29)</f>
        <v>0</v>
      </c>
      <c r="I30" s="122"/>
      <c r="J30" s="129">
        <f>SUM(J25:J29)</f>
        <v>0</v>
      </c>
      <c r="K30" s="122"/>
      <c r="L30" s="129">
        <f>SUM(L25:L29)</f>
        <v>0</v>
      </c>
      <c r="M30" s="122"/>
      <c r="N30" s="129">
        <f>SUM(N25:N29)</f>
        <v>0</v>
      </c>
      <c r="O30" s="187"/>
      <c r="P30" s="129">
        <f>SUM(P25:P29)</f>
        <v>0</v>
      </c>
      <c r="Q30" s="122"/>
      <c r="R30" s="129">
        <f>SUM(R25:R29)</f>
        <v>0</v>
      </c>
      <c r="S30" s="122"/>
      <c r="T30" s="129">
        <f>SUM(T25:T29)</f>
        <v>0</v>
      </c>
    </row>
    <row r="31" spans="1:20" x14ac:dyDescent="0.25">
      <c r="A31" s="111">
        <f t="shared" si="0"/>
        <v>19</v>
      </c>
      <c r="B31" s="116"/>
      <c r="Q31" s="102"/>
    </row>
    <row r="32" spans="1:20" x14ac:dyDescent="0.25">
      <c r="A32" s="111">
        <f t="shared" si="0"/>
        <v>20</v>
      </c>
      <c r="B32" s="116"/>
      <c r="C32" s="111"/>
      <c r="D32" s="133" t="s">
        <v>665</v>
      </c>
      <c r="E32" s="133"/>
      <c r="F32" s="136"/>
      <c r="G32" s="133"/>
      <c r="H32" s="130"/>
      <c r="I32" s="130"/>
      <c r="J32" s="130"/>
      <c r="K32" s="131"/>
      <c r="L32" s="130"/>
      <c r="M32" s="131"/>
      <c r="N32" s="130"/>
      <c r="O32" s="130"/>
      <c r="P32" s="130"/>
      <c r="Q32" s="131"/>
      <c r="R32" s="130"/>
      <c r="S32" s="131"/>
      <c r="T32" s="130"/>
    </row>
    <row r="33" spans="1:20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5">
        <v>0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5"/>
      <c r="P33" s="125">
        <v>0</v>
      </c>
      <c r="Q33" s="126"/>
      <c r="R33" s="125">
        <f>SUM(F33,H33,J33,L33,N33,P33)</f>
        <v>0</v>
      </c>
      <c r="S33" s="127"/>
      <c r="T33" s="125">
        <v>0</v>
      </c>
    </row>
    <row r="34" spans="1:20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5">
        <v>0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5"/>
      <c r="P34" s="125">
        <v>0</v>
      </c>
      <c r="Q34" s="126"/>
      <c r="R34" s="125">
        <f>SUM(F34,H34,J34,L34,N34,P34)</f>
        <v>0</v>
      </c>
      <c r="S34" s="127"/>
      <c r="T34" s="125">
        <v>0</v>
      </c>
    </row>
    <row r="35" spans="1:20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5">
        <v>0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5"/>
      <c r="P35" s="125">
        <v>0</v>
      </c>
      <c r="Q35" s="126"/>
      <c r="R35" s="125">
        <f>SUM(F35,H35,J35,L35,N35,P35)</f>
        <v>0</v>
      </c>
      <c r="S35" s="127"/>
      <c r="T35" s="125">
        <v>0</v>
      </c>
    </row>
    <row r="36" spans="1:20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5">
        <v>0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5"/>
      <c r="P36" s="125">
        <v>0</v>
      </c>
      <c r="Q36" s="126"/>
      <c r="R36" s="125">
        <f>SUM(F36,H36,J36,L36,N36,P36)</f>
        <v>0</v>
      </c>
      <c r="S36" s="127"/>
      <c r="T36" s="125">
        <v>0</v>
      </c>
    </row>
    <row r="37" spans="1:20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5">
        <v>0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5"/>
      <c r="P37" s="125">
        <v>0</v>
      </c>
      <c r="Q37" s="126"/>
      <c r="R37" s="125">
        <f>SUM(F37,H37,J37,L37,N37,P37)</f>
        <v>0</v>
      </c>
      <c r="S37" s="127"/>
      <c r="T37" s="125">
        <v>0</v>
      </c>
    </row>
    <row r="38" spans="1:20" x14ac:dyDescent="0.25">
      <c r="A38" s="111">
        <f t="shared" si="0"/>
        <v>26</v>
      </c>
      <c r="B38" s="116"/>
      <c r="C38" s="111"/>
      <c r="D38" s="134" t="s">
        <v>727</v>
      </c>
      <c r="E38" s="134"/>
      <c r="F38" s="129">
        <f>SUM(F33:F37)</f>
        <v>0</v>
      </c>
      <c r="H38" s="129">
        <f>SUM(H33:H37)</f>
        <v>0</v>
      </c>
      <c r="I38" s="122"/>
      <c r="J38" s="129">
        <f>SUM(J33:J37)</f>
        <v>0</v>
      </c>
      <c r="K38" s="122"/>
      <c r="L38" s="129">
        <f>SUM(L33:L37)</f>
        <v>0</v>
      </c>
      <c r="M38" s="122"/>
      <c r="N38" s="129">
        <f>SUM(N33:N37)</f>
        <v>0</v>
      </c>
      <c r="O38" s="187"/>
      <c r="P38" s="129">
        <f>SUM(P33:P37)</f>
        <v>0</v>
      </c>
      <c r="Q38" s="122"/>
      <c r="R38" s="129">
        <f>SUM(R33:R37)</f>
        <v>0</v>
      </c>
      <c r="S38" s="122"/>
      <c r="T38" s="129">
        <f>SUM(T33:T37)</f>
        <v>0</v>
      </c>
    </row>
    <row r="39" spans="1:20" x14ac:dyDescent="0.25">
      <c r="A39" s="111">
        <f t="shared" si="0"/>
        <v>27</v>
      </c>
      <c r="B39" s="116"/>
      <c r="C39" s="111"/>
      <c r="D39" s="134"/>
      <c r="E39" s="134"/>
      <c r="F39" s="136"/>
      <c r="G39" s="134"/>
      <c r="H39" s="131"/>
      <c r="I39" s="131"/>
      <c r="J39" s="131"/>
      <c r="K39" s="131"/>
      <c r="L39" s="131"/>
      <c r="M39" s="131"/>
      <c r="N39" s="131"/>
      <c r="O39" s="131"/>
      <c r="P39" s="131"/>
      <c r="Q39" s="130"/>
      <c r="R39" s="131"/>
      <c r="S39" s="130"/>
      <c r="T39" s="131"/>
    </row>
    <row r="40" spans="1:20" x14ac:dyDescent="0.25">
      <c r="A40" s="111">
        <f t="shared" si="0"/>
        <v>28</v>
      </c>
      <c r="B40" s="116"/>
      <c r="C40" s="111"/>
      <c r="D40" s="134" t="s">
        <v>666</v>
      </c>
      <c r="E40" s="134"/>
      <c r="F40" s="136"/>
      <c r="G40" s="134"/>
      <c r="H40" s="131"/>
      <c r="I40" s="131"/>
      <c r="J40" s="131"/>
      <c r="K40" s="131"/>
      <c r="L40" s="131"/>
      <c r="M40" s="131"/>
      <c r="N40" s="131"/>
      <c r="O40" s="131"/>
      <c r="P40" s="131"/>
      <c r="Q40" s="130"/>
      <c r="R40" s="131"/>
      <c r="S40" s="130"/>
      <c r="T40" s="131"/>
    </row>
    <row r="41" spans="1:20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5">
        <v>0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5"/>
      <c r="P41" s="125">
        <v>0</v>
      </c>
      <c r="Q41" s="126"/>
      <c r="R41" s="125">
        <f>SUM(F41,H41,J41,L41,N41,P41)</f>
        <v>0</v>
      </c>
      <c r="S41" s="127"/>
      <c r="T41" s="125">
        <v>0</v>
      </c>
    </row>
    <row r="42" spans="1:20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5">
        <v>0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5"/>
      <c r="P42" s="125">
        <v>0</v>
      </c>
      <c r="Q42" s="126"/>
      <c r="R42" s="125">
        <f>SUM(F42,H42,J42,L42,N42,P42)</f>
        <v>0</v>
      </c>
      <c r="S42" s="127"/>
      <c r="T42" s="125">
        <v>0</v>
      </c>
    </row>
    <row r="43" spans="1:20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5">
        <v>0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5"/>
      <c r="P43" s="125">
        <v>0</v>
      </c>
      <c r="Q43" s="126"/>
      <c r="R43" s="125">
        <f>SUM(F43,H43,J43,L43,N43,P43)</f>
        <v>0</v>
      </c>
      <c r="S43" s="127"/>
      <c r="T43" s="125">
        <v>0</v>
      </c>
    </row>
    <row r="44" spans="1:20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5">
        <v>0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5"/>
      <c r="P44" s="125">
        <v>0</v>
      </c>
      <c r="Q44" s="126"/>
      <c r="R44" s="125">
        <f>SUM(F44,H44,J44,L44,N44,P44)</f>
        <v>0</v>
      </c>
      <c r="S44" s="127"/>
      <c r="T44" s="125">
        <v>0</v>
      </c>
    </row>
    <row r="45" spans="1:20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5">
        <v>0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5"/>
      <c r="P45" s="125">
        <v>0</v>
      </c>
      <c r="Q45" s="126"/>
      <c r="R45" s="125">
        <f>SUM(F45,H45,J45,L45,N45,P45)</f>
        <v>0</v>
      </c>
      <c r="S45" s="127"/>
      <c r="T45" s="125">
        <v>0</v>
      </c>
    </row>
    <row r="46" spans="1:20" x14ac:dyDescent="0.25">
      <c r="A46" s="111">
        <f t="shared" si="0"/>
        <v>34</v>
      </c>
      <c r="B46" s="116"/>
      <c r="C46" s="111"/>
      <c r="D46" s="134" t="s">
        <v>728</v>
      </c>
      <c r="E46" s="134"/>
      <c r="F46" s="129">
        <f>SUM(F41:F45)</f>
        <v>0</v>
      </c>
      <c r="H46" s="129">
        <f>SUM(H41:H45)</f>
        <v>0</v>
      </c>
      <c r="I46" s="122"/>
      <c r="J46" s="129">
        <f>SUM(J41:J45)</f>
        <v>0</v>
      </c>
      <c r="K46" s="122"/>
      <c r="L46" s="129">
        <f>SUM(L41:L45)</f>
        <v>0</v>
      </c>
      <c r="M46" s="122"/>
      <c r="N46" s="129">
        <f>SUM(N41:N45)</f>
        <v>0</v>
      </c>
      <c r="O46" s="187"/>
      <c r="P46" s="129">
        <f>SUM(P41:P45)</f>
        <v>0</v>
      </c>
      <c r="Q46" s="122"/>
      <c r="R46" s="129">
        <f>SUM(R41:R45)</f>
        <v>0</v>
      </c>
      <c r="S46" s="122"/>
      <c r="T46" s="129">
        <f>SUM(T41:T45)</f>
        <v>0</v>
      </c>
    </row>
    <row r="47" spans="1:20" x14ac:dyDescent="0.25">
      <c r="A47" s="111">
        <f t="shared" si="0"/>
        <v>35</v>
      </c>
      <c r="B47" s="116"/>
      <c r="Q47" s="102"/>
    </row>
    <row r="48" spans="1:20" x14ac:dyDescent="0.25">
      <c r="A48" s="111">
        <f t="shared" si="0"/>
        <v>36</v>
      </c>
      <c r="B48" s="116"/>
      <c r="C48" s="124"/>
      <c r="D48" s="134" t="s">
        <v>43</v>
      </c>
      <c r="E48" s="134"/>
      <c r="F48" s="136"/>
      <c r="G48" s="134"/>
      <c r="H48" s="131"/>
      <c r="I48" s="131"/>
      <c r="J48" s="131"/>
      <c r="K48" s="131"/>
      <c r="L48" s="131"/>
      <c r="M48" s="131"/>
      <c r="N48" s="131"/>
      <c r="O48" s="131"/>
      <c r="P48" s="131"/>
      <c r="Q48" s="130"/>
      <c r="R48" s="131"/>
      <c r="S48" s="130"/>
      <c r="T48" s="131"/>
    </row>
    <row r="49" spans="1:20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5">
        <v>26257.331230000003</v>
      </c>
      <c r="G49" s="102"/>
      <c r="H49" s="125">
        <v>1062.1424399999999</v>
      </c>
      <c r="I49" s="126"/>
      <c r="J49" s="125">
        <v>0</v>
      </c>
      <c r="K49" s="127"/>
      <c r="L49" s="125">
        <v>0</v>
      </c>
      <c r="M49" s="127"/>
      <c r="N49" s="125">
        <v>0</v>
      </c>
      <c r="O49" s="125"/>
      <c r="P49" s="125">
        <v>0</v>
      </c>
      <c r="Q49" s="126"/>
      <c r="R49" s="125">
        <f>SUM(F49,H49,J49,L49,N49,P49)</f>
        <v>27319.473670000003</v>
      </c>
      <c r="S49" s="127"/>
      <c r="T49" s="125">
        <v>26788.402449999998</v>
      </c>
    </row>
    <row r="50" spans="1:20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5">
        <v>108704.35020000002</v>
      </c>
      <c r="G50" s="102"/>
      <c r="H50" s="125">
        <v>10376.61328</v>
      </c>
      <c r="I50" s="126"/>
      <c r="J50" s="125">
        <v>-1723.34421</v>
      </c>
      <c r="K50" s="127"/>
      <c r="L50" s="125">
        <v>-255.22529</v>
      </c>
      <c r="M50" s="127"/>
      <c r="N50" s="125">
        <v>0</v>
      </c>
      <c r="O50" s="125"/>
      <c r="P50" s="125">
        <v>0</v>
      </c>
      <c r="Q50" s="126"/>
      <c r="R50" s="125">
        <f>SUM(F50,H50,J50,L50,N50,P50)</f>
        <v>117102.39398000002</v>
      </c>
      <c r="S50" s="127"/>
      <c r="T50" s="125">
        <v>112386.30753000001</v>
      </c>
    </row>
    <row r="51" spans="1:20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5">
        <v>51224.91222000002</v>
      </c>
      <c r="G51" s="102"/>
      <c r="H51" s="125">
        <v>3800.6565599999999</v>
      </c>
      <c r="I51" s="126"/>
      <c r="J51" s="125">
        <v>-1723.34421</v>
      </c>
      <c r="K51" s="127"/>
      <c r="L51" s="125">
        <v>-255.22529</v>
      </c>
      <c r="M51" s="127"/>
      <c r="N51" s="125">
        <v>0</v>
      </c>
      <c r="O51" s="125"/>
      <c r="P51" s="125">
        <v>0</v>
      </c>
      <c r="Q51" s="126"/>
      <c r="R51" s="125">
        <f>SUM(F51,H51,J51,L51,N51,P51)</f>
        <v>53046.999280000018</v>
      </c>
      <c r="S51" s="127"/>
      <c r="T51" s="125">
        <v>51619.215790000002</v>
      </c>
    </row>
    <row r="52" spans="1:20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5">
        <v>32717.314679999996</v>
      </c>
      <c r="G52" s="102"/>
      <c r="H52" s="125">
        <v>1532.9253600000002</v>
      </c>
      <c r="I52" s="126"/>
      <c r="J52" s="125">
        <v>0</v>
      </c>
      <c r="K52" s="127"/>
      <c r="L52" s="125">
        <v>0</v>
      </c>
      <c r="M52" s="127"/>
      <c r="N52" s="125">
        <v>0</v>
      </c>
      <c r="O52" s="125"/>
      <c r="P52" s="125">
        <v>0</v>
      </c>
      <c r="Q52" s="126"/>
      <c r="R52" s="125">
        <f>SUM(F52,H52,J52,L52,N52,P52)</f>
        <v>34250.240039999997</v>
      </c>
      <c r="S52" s="127"/>
      <c r="T52" s="125">
        <v>33483.77736</v>
      </c>
    </row>
    <row r="53" spans="1:20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5">
        <v>4294.09627</v>
      </c>
      <c r="G53" s="102"/>
      <c r="H53" s="125">
        <v>105.58463999999999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5"/>
      <c r="P53" s="125">
        <v>0</v>
      </c>
      <c r="Q53" s="126"/>
      <c r="R53" s="125">
        <f>SUM(F53,H53,J53,L53,N53,P53)</f>
        <v>4399.68091</v>
      </c>
      <c r="S53" s="127"/>
      <c r="T53" s="125">
        <v>4346.8885899999996</v>
      </c>
    </row>
    <row r="54" spans="1:20" x14ac:dyDescent="0.25">
      <c r="A54" s="111">
        <f t="shared" si="0"/>
        <v>42</v>
      </c>
      <c r="B54" s="135"/>
      <c r="D54" s="134" t="s">
        <v>729</v>
      </c>
      <c r="E54" s="134"/>
      <c r="F54" s="129">
        <f>SUM(F49:F53)</f>
        <v>223198.00460000007</v>
      </c>
      <c r="H54" s="129">
        <f>SUM(H49:H53)</f>
        <v>16877.922279999999</v>
      </c>
      <c r="I54" s="122"/>
      <c r="J54" s="129">
        <f>SUM(J49:J53)</f>
        <v>-3446.68842</v>
      </c>
      <c r="K54" s="122"/>
      <c r="L54" s="129">
        <f>SUM(L49:L53)</f>
        <v>-510.45058</v>
      </c>
      <c r="M54" s="122"/>
      <c r="N54" s="129">
        <f>SUM(N49:N53)</f>
        <v>0</v>
      </c>
      <c r="O54" s="187"/>
      <c r="P54" s="129">
        <f>SUM(P49:P53)</f>
        <v>0</v>
      </c>
      <c r="Q54" s="122"/>
      <c r="R54" s="129">
        <f>SUM(R49:R53)</f>
        <v>236118.78788000005</v>
      </c>
      <c r="S54" s="122"/>
      <c r="T54" s="129">
        <f>SUM(T49:T53)</f>
        <v>228624.59172000003</v>
      </c>
    </row>
    <row r="55" spans="1:20" x14ac:dyDescent="0.25">
      <c r="A55" s="111">
        <f t="shared" si="0"/>
        <v>43</v>
      </c>
      <c r="B55" s="135"/>
      <c r="Q55" s="102"/>
    </row>
    <row r="56" spans="1:20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8"/>
      <c r="R56" s="97"/>
      <c r="S56" s="97"/>
      <c r="T56" s="97"/>
    </row>
    <row r="57" spans="1:20" x14ac:dyDescent="0.25">
      <c r="A57" s="106" t="s">
        <v>882</v>
      </c>
      <c r="Q57" s="102"/>
      <c r="R57" s="101" t="s">
        <v>732</v>
      </c>
    </row>
    <row r="58" spans="1:20" ht="13.8" thickBot="1" x14ac:dyDescent="0.3">
      <c r="A58" s="97" t="str">
        <f>$A$1</f>
        <v>SCHEDULE B-09</v>
      </c>
      <c r="B58" s="97"/>
      <c r="C58" s="97"/>
      <c r="D58" s="97"/>
      <c r="E58" s="97"/>
      <c r="F58" s="97" t="str">
        <f>$F$1</f>
        <v>DEPRECIATION RESERVE BALANCES BY ACCOUNT AND SUB-ACCOUNT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7"/>
      <c r="T58" s="98" t="str">
        <f>"Page "&amp;TRIM(MID(T1,5,3))+1&amp;" of 30"</f>
        <v>Page 12 of 30</v>
      </c>
    </row>
    <row r="59" spans="1:20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reserve balances for each account or sub-account to which</v>
      </c>
      <c r="J59" s="104"/>
      <c r="K59" s="104"/>
      <c r="M59" s="104"/>
      <c r="N59" s="104"/>
      <c r="O59" s="104"/>
      <c r="P59" s="104"/>
      <c r="Q59" s="105"/>
      <c r="R59" s="101" t="str">
        <f>$R$2</f>
        <v>Type of data shown:</v>
      </c>
      <c r="T59" s="106"/>
    </row>
    <row r="60" spans="1:20" x14ac:dyDescent="0.25">
      <c r="B60" s="138"/>
      <c r="F60" s="101" t="str">
        <f>IF($F$3="","",$F$3)</f>
        <v>an individual depreciation rate is applied. (Include Amortization/Recovery amounts).</v>
      </c>
      <c r="J60" s="102"/>
      <c r="K60" s="106"/>
      <c r="N60" s="102"/>
      <c r="O60" s="102"/>
      <c r="P60" s="102"/>
      <c r="Q60" s="102" t="str">
        <f>IF($Q$3=0,"",$Q$3)</f>
        <v/>
      </c>
      <c r="R60" s="106" t="str">
        <f>$R$3</f>
        <v>Projected Test Year Ended 12/31/2025</v>
      </c>
      <c r="T60" s="102"/>
    </row>
    <row r="61" spans="1:20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Q61" s="102" t="str">
        <f>IF($Q$4=0,"",$Q$4)</f>
        <v>XX</v>
      </c>
      <c r="R61" s="106" t="str">
        <f>$R$4</f>
        <v>Projected Prior Year Ended 12/31/2024</v>
      </c>
      <c r="T61" s="102"/>
    </row>
    <row r="62" spans="1:20" x14ac:dyDescent="0.25">
      <c r="B62" s="138"/>
      <c r="F62" s="101" t="str">
        <f>IF(+$F$5="","",$F$5)</f>
        <v/>
      </c>
      <c r="J62" s="102"/>
      <c r="K62" s="106"/>
      <c r="L62" s="102"/>
      <c r="Q62" s="102" t="str">
        <f>IF($Q$5=0,"",$Q$5)</f>
        <v/>
      </c>
      <c r="R62" s="106" t="str">
        <f>$R$5</f>
        <v>Historical Prior Year Ended 12/31/2023</v>
      </c>
      <c r="T62" s="102"/>
    </row>
    <row r="63" spans="1:20" x14ac:dyDescent="0.25">
      <c r="B63" s="138"/>
      <c r="J63" s="102"/>
      <c r="K63" s="106"/>
      <c r="L63" s="102"/>
      <c r="Q63" s="102"/>
      <c r="R63" s="106" t="str">
        <f>$R$6</f>
        <v>Witness: C. Aldazabal / J. Chronister /</v>
      </c>
      <c r="T63" s="102"/>
    </row>
    <row r="64" spans="1:20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(Dollars in 000's)</v>
      </c>
      <c r="I64" s="97"/>
      <c r="J64" s="97"/>
      <c r="K64" s="97"/>
      <c r="L64" s="97"/>
      <c r="M64" s="97"/>
      <c r="N64" s="97"/>
      <c r="O64" s="97"/>
      <c r="P64" s="97"/>
      <c r="Q64" s="98"/>
      <c r="R64" s="97" t="str">
        <f>$R$7</f>
        <v xml:space="preserve">               R. Latta / K. Stryker / C. Whitworth</v>
      </c>
      <c r="S64" s="97"/>
      <c r="T64" s="97"/>
    </row>
    <row r="65" spans="1:20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10"/>
      <c r="R65" s="109"/>
      <c r="S65" s="109"/>
      <c r="T65" s="109"/>
    </row>
    <row r="66" spans="1:20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09"/>
      <c r="P66" s="109" t="s">
        <v>698</v>
      </c>
      <c r="Q66" s="110"/>
      <c r="R66" s="109" t="s">
        <v>699</v>
      </c>
      <c r="S66" s="109"/>
      <c r="T66" s="109" t="s">
        <v>875</v>
      </c>
    </row>
    <row r="67" spans="1:20" x14ac:dyDescent="0.25">
      <c r="C67" s="111" t="s">
        <v>700</v>
      </c>
      <c r="D67" s="111" t="s">
        <v>700</v>
      </c>
      <c r="F67" s="111" t="s">
        <v>876</v>
      </c>
      <c r="G67" s="111"/>
      <c r="H67" s="109" t="s">
        <v>353</v>
      </c>
      <c r="I67" s="111"/>
      <c r="J67" s="109"/>
      <c r="K67" s="111"/>
      <c r="L67" s="111"/>
      <c r="M67" s="111"/>
      <c r="Q67" s="102"/>
      <c r="R67" s="111" t="s">
        <v>876</v>
      </c>
      <c r="T67" s="111"/>
    </row>
    <row r="68" spans="1:20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701</v>
      </c>
      <c r="G68" s="111"/>
      <c r="H68" s="111" t="s">
        <v>701</v>
      </c>
      <c r="I68" s="111"/>
      <c r="J68" s="111"/>
      <c r="K68" s="109"/>
      <c r="L68" s="111" t="s">
        <v>877</v>
      </c>
      <c r="M68" s="106"/>
      <c r="N68" s="111" t="s">
        <v>877</v>
      </c>
      <c r="O68" s="111"/>
      <c r="P68" s="111" t="s">
        <v>362</v>
      </c>
      <c r="Q68" s="110"/>
      <c r="R68" s="109" t="s">
        <v>701</v>
      </c>
      <c r="S68" s="109"/>
      <c r="T68" s="111" t="s">
        <v>707</v>
      </c>
    </row>
    <row r="69" spans="1:20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712</v>
      </c>
      <c r="G69" s="112"/>
      <c r="H69" s="112" t="s">
        <v>878</v>
      </c>
      <c r="I69" s="113"/>
      <c r="J69" s="112" t="s">
        <v>879</v>
      </c>
      <c r="K69" s="113"/>
      <c r="L69" s="113" t="s">
        <v>880</v>
      </c>
      <c r="M69" s="114"/>
      <c r="N69" s="114" t="s">
        <v>881</v>
      </c>
      <c r="O69" s="114"/>
      <c r="P69" s="114" t="s">
        <v>715</v>
      </c>
      <c r="Q69" s="115"/>
      <c r="R69" s="114" t="s">
        <v>716</v>
      </c>
      <c r="S69" s="114"/>
      <c r="T69" s="114" t="s">
        <v>717</v>
      </c>
    </row>
    <row r="70" spans="1:20" x14ac:dyDescent="0.25">
      <c r="A70" s="111">
        <v>1</v>
      </c>
      <c r="B70" s="111"/>
      <c r="Q70" s="102"/>
    </row>
    <row r="71" spans="1:20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Q71" s="102"/>
    </row>
    <row r="72" spans="1:20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5">
        <v>18701.078620000008</v>
      </c>
      <c r="G72" s="102"/>
      <c r="H72" s="125">
        <v>671.97192000000007</v>
      </c>
      <c r="I72" s="126"/>
      <c r="J72" s="125">
        <v>0</v>
      </c>
      <c r="K72" s="127"/>
      <c r="L72" s="125">
        <v>0</v>
      </c>
      <c r="M72" s="127"/>
      <c r="N72" s="125">
        <v>0</v>
      </c>
      <c r="O72" s="125"/>
      <c r="P72" s="125">
        <v>0</v>
      </c>
      <c r="Q72" s="126"/>
      <c r="R72" s="125">
        <f>SUM(F72,H72,J72,L72,N72,P72)</f>
        <v>19373.050540000007</v>
      </c>
      <c r="S72" s="127"/>
      <c r="T72" s="125">
        <v>19037.064579999998</v>
      </c>
    </row>
    <row r="73" spans="1:20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5">
        <v>74988.105059999987</v>
      </c>
      <c r="G73" s="102"/>
      <c r="H73" s="125">
        <v>6098.4494400000003</v>
      </c>
      <c r="I73" s="126"/>
      <c r="J73" s="125">
        <v>-215.76219</v>
      </c>
      <c r="K73" s="127"/>
      <c r="L73" s="125">
        <v>-116.5582</v>
      </c>
      <c r="M73" s="127"/>
      <c r="N73" s="125">
        <v>0</v>
      </c>
      <c r="O73" s="125"/>
      <c r="P73" s="125">
        <v>0</v>
      </c>
      <c r="Q73" s="126"/>
      <c r="R73" s="125">
        <f>SUM(F73,H73,J73,L73,N73,P73)</f>
        <v>80754.23410999999</v>
      </c>
      <c r="S73" s="127"/>
      <c r="T73" s="125">
        <v>77878.897849999994</v>
      </c>
    </row>
    <row r="74" spans="1:20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5">
        <v>17338.09696000001</v>
      </c>
      <c r="G74" s="102"/>
      <c r="H74" s="125">
        <v>634.30093000000011</v>
      </c>
      <c r="I74" s="126"/>
      <c r="J74" s="125">
        <v>-215.76219</v>
      </c>
      <c r="K74" s="127"/>
      <c r="L74" s="125">
        <v>-116.5582</v>
      </c>
      <c r="M74" s="127"/>
      <c r="N74" s="125">
        <v>0</v>
      </c>
      <c r="O74" s="125"/>
      <c r="P74" s="125">
        <v>0</v>
      </c>
      <c r="Q74" s="126"/>
      <c r="R74" s="125">
        <f>SUM(F74,H74,J74,L74,N74,P74)</f>
        <v>17640.07750000001</v>
      </c>
      <c r="S74" s="127"/>
      <c r="T74" s="125">
        <v>17497.304899999999</v>
      </c>
    </row>
    <row r="75" spans="1:20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5">
        <v>1268.7142799999986</v>
      </c>
      <c r="G75" s="102"/>
      <c r="H75" s="125">
        <v>10.169040000000001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5"/>
      <c r="P75" s="125">
        <v>0</v>
      </c>
      <c r="Q75" s="126"/>
      <c r="R75" s="125">
        <f>SUM(F75,H75,J75,L75,N75,P75)</f>
        <v>1278.8833199999985</v>
      </c>
      <c r="S75" s="127"/>
      <c r="T75" s="125">
        <v>1273.7988</v>
      </c>
    </row>
    <row r="76" spans="1:20" x14ac:dyDescent="0.25">
      <c r="A76" s="111">
        <f t="shared" si="1"/>
        <v>7</v>
      </c>
      <c r="B76" s="111"/>
      <c r="C76" s="111"/>
      <c r="D76" s="140" t="s">
        <v>734</v>
      </c>
      <c r="E76" s="134"/>
      <c r="F76" s="129">
        <f>SUM(F72:F75)</f>
        <v>112295.99492</v>
      </c>
      <c r="H76" s="129">
        <f>SUM(H72:H75)</f>
        <v>7414.8913300000004</v>
      </c>
      <c r="I76" s="122"/>
      <c r="J76" s="129">
        <f>SUM(J72:J75)</f>
        <v>-431.52438000000001</v>
      </c>
      <c r="K76" s="122"/>
      <c r="L76" s="129">
        <f>SUM(L72:L75)</f>
        <v>-233.1164</v>
      </c>
      <c r="M76" s="122"/>
      <c r="N76" s="129">
        <f>SUM(N72:N75)</f>
        <v>0</v>
      </c>
      <c r="O76" s="187"/>
      <c r="P76" s="129">
        <f>SUM(P72:P75)</f>
        <v>0</v>
      </c>
      <c r="Q76" s="122"/>
      <c r="R76" s="129">
        <f>SUM(R72:R75)</f>
        <v>119046.24547000001</v>
      </c>
      <c r="S76" s="122"/>
      <c r="T76" s="129">
        <f>SUM(T72:T75)</f>
        <v>115687.06612999999</v>
      </c>
    </row>
    <row r="77" spans="1:20" x14ac:dyDescent="0.25">
      <c r="A77" s="111">
        <f t="shared" si="1"/>
        <v>8</v>
      </c>
      <c r="B77" s="111"/>
      <c r="Q77" s="102"/>
    </row>
    <row r="78" spans="1:20" x14ac:dyDescent="0.25">
      <c r="A78" s="111">
        <f t="shared" si="1"/>
        <v>9</v>
      </c>
      <c r="B78" s="116"/>
      <c r="C78" s="111"/>
      <c r="D78" s="134" t="s">
        <v>667</v>
      </c>
      <c r="E78" s="134"/>
      <c r="F78" s="136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1:20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5">
        <v>0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5"/>
      <c r="P79" s="125">
        <v>0</v>
      </c>
      <c r="Q79" s="126"/>
      <c r="R79" s="125">
        <f>SUM(F79,H79,J79,L79,N79,P79)</f>
        <v>0</v>
      </c>
      <c r="S79" s="127"/>
      <c r="T79" s="125">
        <v>0</v>
      </c>
    </row>
    <row r="80" spans="1:20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5">
        <v>0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5"/>
      <c r="P80" s="125">
        <v>0</v>
      </c>
      <c r="Q80" s="126"/>
      <c r="R80" s="125">
        <f>SUM(F80,H80,J80,L80,N80,P80)</f>
        <v>0</v>
      </c>
      <c r="S80" s="127"/>
      <c r="T80" s="125">
        <v>0</v>
      </c>
    </row>
    <row r="81" spans="1:20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5">
        <v>0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5"/>
      <c r="P81" s="125">
        <v>0</v>
      </c>
      <c r="Q81" s="126"/>
      <c r="R81" s="125">
        <f>SUM(F81,H81,J81,L81,N81,P81)</f>
        <v>0</v>
      </c>
      <c r="S81" s="127"/>
      <c r="T81" s="125">
        <v>0</v>
      </c>
    </row>
    <row r="82" spans="1:20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5">
        <v>0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5"/>
      <c r="P82" s="125">
        <v>0</v>
      </c>
      <c r="Q82" s="126"/>
      <c r="R82" s="125">
        <f>SUM(F82,H82,J82,L82,N82,P82)</f>
        <v>0</v>
      </c>
      <c r="S82" s="127"/>
      <c r="T82" s="125">
        <v>0</v>
      </c>
    </row>
    <row r="83" spans="1:20" x14ac:dyDescent="0.25">
      <c r="A83" s="111">
        <f t="shared" si="1"/>
        <v>14</v>
      </c>
      <c r="B83" s="116"/>
      <c r="C83" s="111"/>
      <c r="D83" s="134" t="s">
        <v>735</v>
      </c>
      <c r="E83" s="134"/>
      <c r="F83" s="129">
        <f>SUM(F79:F82)</f>
        <v>0</v>
      </c>
      <c r="H83" s="129">
        <f>SUM(H79:H82)</f>
        <v>0</v>
      </c>
      <c r="I83" s="122"/>
      <c r="J83" s="129">
        <f>SUM(J79:J82)</f>
        <v>0</v>
      </c>
      <c r="K83" s="122"/>
      <c r="L83" s="129">
        <f>SUM(L79:L82)</f>
        <v>0</v>
      </c>
      <c r="M83" s="122"/>
      <c r="N83" s="129">
        <f>SUM(N79:N82)</f>
        <v>0</v>
      </c>
      <c r="O83" s="187"/>
      <c r="P83" s="129">
        <f>SUM(P79:P82)</f>
        <v>0</v>
      </c>
      <c r="Q83" s="122"/>
      <c r="R83" s="129">
        <f>SUM(R79:R82)</f>
        <v>0</v>
      </c>
      <c r="S83" s="122"/>
      <c r="T83" s="129">
        <f>SUM(T79:T82)</f>
        <v>0</v>
      </c>
    </row>
    <row r="84" spans="1:20" x14ac:dyDescent="0.25">
      <c r="A84" s="111">
        <f t="shared" si="1"/>
        <v>15</v>
      </c>
      <c r="B84" s="116"/>
      <c r="Q84" s="102"/>
    </row>
    <row r="85" spans="1:20" x14ac:dyDescent="0.25">
      <c r="A85" s="111">
        <f t="shared" si="1"/>
        <v>16</v>
      </c>
      <c r="B85" s="116"/>
      <c r="C85" s="110"/>
      <c r="D85" s="140" t="s">
        <v>668</v>
      </c>
      <c r="F85" s="136"/>
      <c r="H85" s="141"/>
      <c r="I85" s="131"/>
      <c r="J85" s="141"/>
      <c r="K85" s="131"/>
      <c r="L85" s="141"/>
      <c r="M85" s="131"/>
      <c r="N85" s="141"/>
      <c r="O85" s="141"/>
      <c r="P85" s="141"/>
      <c r="Q85" s="131"/>
      <c r="R85" s="141"/>
      <c r="S85" s="131"/>
      <c r="T85" s="141"/>
    </row>
    <row r="86" spans="1:20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5">
        <v>0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5"/>
      <c r="P86" s="125">
        <v>0</v>
      </c>
      <c r="Q86" s="126"/>
      <c r="R86" s="125">
        <f>SUM(F86,H86,J86,L86,N86,P86)</f>
        <v>0</v>
      </c>
      <c r="S86" s="127"/>
      <c r="T86" s="125">
        <v>0</v>
      </c>
    </row>
    <row r="87" spans="1:20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5">
        <v>0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5"/>
      <c r="P87" s="125">
        <v>0</v>
      </c>
      <c r="Q87" s="126"/>
      <c r="R87" s="125">
        <f>SUM(F87,H87,J87,L87,N87,P87)</f>
        <v>0</v>
      </c>
      <c r="S87" s="127"/>
      <c r="T87" s="125">
        <v>0</v>
      </c>
    </row>
    <row r="88" spans="1:20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5">
        <v>0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5"/>
      <c r="P88" s="125">
        <v>0</v>
      </c>
      <c r="Q88" s="126"/>
      <c r="R88" s="125">
        <f>SUM(F88,H88,J88,L88,N88,P88)</f>
        <v>0</v>
      </c>
      <c r="S88" s="127"/>
      <c r="T88" s="125">
        <v>0</v>
      </c>
    </row>
    <row r="89" spans="1:20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5">
        <v>0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5"/>
      <c r="P89" s="125">
        <v>0</v>
      </c>
      <c r="Q89" s="126"/>
      <c r="R89" s="125">
        <f>SUM(F89,H89,J89,L89,N89,P89)</f>
        <v>0</v>
      </c>
      <c r="S89" s="127"/>
      <c r="T89" s="125">
        <v>0</v>
      </c>
    </row>
    <row r="90" spans="1:20" x14ac:dyDescent="0.25">
      <c r="A90" s="111">
        <f t="shared" si="1"/>
        <v>21</v>
      </c>
      <c r="B90" s="116"/>
      <c r="C90" s="111"/>
      <c r="D90" s="103" t="s">
        <v>737</v>
      </c>
      <c r="F90" s="129">
        <f>SUM(F86:F89)</f>
        <v>0</v>
      </c>
      <c r="H90" s="129">
        <f>SUM(H86:H89)</f>
        <v>0</v>
      </c>
      <c r="I90" s="122"/>
      <c r="J90" s="129">
        <f>SUM(J86:J89)</f>
        <v>0</v>
      </c>
      <c r="K90" s="122"/>
      <c r="L90" s="129">
        <f>SUM(L86:L89)</f>
        <v>0</v>
      </c>
      <c r="M90" s="122"/>
      <c r="N90" s="129">
        <f>SUM(N86:N89)</f>
        <v>0</v>
      </c>
      <c r="O90" s="187"/>
      <c r="P90" s="129">
        <f>SUM(P86:P89)</f>
        <v>0</v>
      </c>
      <c r="Q90" s="122"/>
      <c r="R90" s="129">
        <f>SUM(R86:R89)</f>
        <v>0</v>
      </c>
      <c r="S90" s="122"/>
      <c r="T90" s="129">
        <f>SUM(T86:T89)</f>
        <v>0</v>
      </c>
    </row>
    <row r="91" spans="1:20" x14ac:dyDescent="0.25">
      <c r="A91" s="111">
        <f t="shared" si="1"/>
        <v>22</v>
      </c>
      <c r="B91" s="116"/>
      <c r="Q91" s="102"/>
    </row>
    <row r="92" spans="1:20" x14ac:dyDescent="0.25">
      <c r="A92" s="111">
        <f t="shared" si="1"/>
        <v>23</v>
      </c>
      <c r="B92" s="116"/>
      <c r="C92" s="110"/>
      <c r="D92" s="140" t="s">
        <v>669</v>
      </c>
      <c r="E92" s="134"/>
      <c r="F92" s="136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0"/>
      <c r="S92" s="130"/>
      <c r="T92" s="131"/>
    </row>
    <row r="93" spans="1:20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5">
        <v>0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5"/>
      <c r="P93" s="125">
        <v>0</v>
      </c>
      <c r="Q93" s="126"/>
      <c r="R93" s="125">
        <f>SUM(F93,H93,J93,L93,N93,P93)</f>
        <v>0</v>
      </c>
      <c r="S93" s="127"/>
      <c r="T93" s="125">
        <v>0</v>
      </c>
    </row>
    <row r="94" spans="1:20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5">
        <v>0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5"/>
      <c r="P94" s="125">
        <v>0</v>
      </c>
      <c r="Q94" s="126"/>
      <c r="R94" s="125">
        <f>SUM(F94,H94,J94,L94,N94,P94)</f>
        <v>0</v>
      </c>
      <c r="S94" s="127"/>
      <c r="T94" s="125">
        <v>0</v>
      </c>
    </row>
    <row r="95" spans="1:20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5">
        <v>0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5"/>
      <c r="P95" s="125">
        <v>0</v>
      </c>
      <c r="Q95" s="126"/>
      <c r="R95" s="125">
        <f>SUM(F95,H95,J95,L95,N95,P95)</f>
        <v>0</v>
      </c>
      <c r="S95" s="127"/>
      <c r="T95" s="125">
        <v>0</v>
      </c>
    </row>
    <row r="96" spans="1:20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5">
        <v>0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5"/>
      <c r="P96" s="125">
        <v>0</v>
      </c>
      <c r="Q96" s="126"/>
      <c r="R96" s="125">
        <f>SUM(F96,H96,J96,L96,N96,P96)</f>
        <v>0</v>
      </c>
      <c r="S96" s="127"/>
      <c r="T96" s="125">
        <v>0</v>
      </c>
    </row>
    <row r="97" spans="1:20" x14ac:dyDescent="0.25">
      <c r="A97" s="111">
        <f t="shared" si="1"/>
        <v>28</v>
      </c>
      <c r="B97" s="116"/>
      <c r="D97" s="140" t="s">
        <v>738</v>
      </c>
      <c r="E97" s="134"/>
      <c r="F97" s="129">
        <f>SUM(F93:F96)</f>
        <v>0</v>
      </c>
      <c r="H97" s="129">
        <f>SUM(H93:H96)</f>
        <v>0</v>
      </c>
      <c r="I97" s="122"/>
      <c r="J97" s="129">
        <f>SUM(J93:J96)</f>
        <v>0</v>
      </c>
      <c r="K97" s="122"/>
      <c r="L97" s="129">
        <f>SUM(L93:L96)</f>
        <v>0</v>
      </c>
      <c r="M97" s="122"/>
      <c r="N97" s="129">
        <f>SUM(N93:N96)</f>
        <v>0</v>
      </c>
      <c r="O97" s="187"/>
      <c r="P97" s="129">
        <f>SUM(P93:P96)</f>
        <v>0</v>
      </c>
      <c r="Q97" s="122"/>
      <c r="R97" s="129">
        <f>SUM(R93:R96)</f>
        <v>0</v>
      </c>
      <c r="S97" s="122"/>
      <c r="T97" s="129">
        <f>SUM(T93:T96)</f>
        <v>0</v>
      </c>
    </row>
    <row r="98" spans="1:20" x14ac:dyDescent="0.25">
      <c r="A98" s="111">
        <f t="shared" si="1"/>
        <v>29</v>
      </c>
      <c r="B98" s="116"/>
      <c r="Q98" s="102"/>
    </row>
    <row r="99" spans="1:20" x14ac:dyDescent="0.25">
      <c r="A99" s="111">
        <f t="shared" si="1"/>
        <v>30</v>
      </c>
      <c r="B99" s="116"/>
      <c r="C99" s="110"/>
      <c r="D99" s="140" t="s">
        <v>670</v>
      </c>
      <c r="E99" s="134"/>
      <c r="F99" s="134"/>
      <c r="G99" s="134"/>
      <c r="Q99" s="102"/>
    </row>
    <row r="100" spans="1:20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5">
        <v>0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5"/>
      <c r="P100" s="125">
        <v>0</v>
      </c>
      <c r="Q100" s="126"/>
      <c r="R100" s="125">
        <f>SUM(F100,H100,J100,L100,N100,P100)</f>
        <v>0</v>
      </c>
      <c r="S100" s="127"/>
      <c r="T100" s="125">
        <v>0</v>
      </c>
    </row>
    <row r="101" spans="1:20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5">
        <v>0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5"/>
      <c r="P101" s="125">
        <v>0</v>
      </c>
      <c r="Q101" s="126"/>
      <c r="R101" s="125">
        <f>SUM(F101,H101,J101,L101,N101,P101)</f>
        <v>0</v>
      </c>
      <c r="S101" s="127"/>
      <c r="T101" s="125">
        <v>0</v>
      </c>
    </row>
    <row r="102" spans="1:20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5">
        <v>0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5"/>
      <c r="P102" s="125">
        <v>0</v>
      </c>
      <c r="Q102" s="126"/>
      <c r="R102" s="125">
        <f>SUM(F102,H102,J102,L102,N102,P102)</f>
        <v>0</v>
      </c>
      <c r="S102" s="127"/>
      <c r="T102" s="125">
        <v>0</v>
      </c>
    </row>
    <row r="103" spans="1:20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5">
        <v>0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5"/>
      <c r="P103" s="125">
        <v>0</v>
      </c>
      <c r="Q103" s="126"/>
      <c r="R103" s="125">
        <f>SUM(F103,H103,J103,L103,N103,P103)</f>
        <v>0</v>
      </c>
      <c r="S103" s="127"/>
      <c r="T103" s="125">
        <v>0</v>
      </c>
    </row>
    <row r="104" spans="1:20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9">
        <f>SUM(F100:F103)</f>
        <v>0</v>
      </c>
      <c r="H104" s="129">
        <f>SUM(H100:H103)</f>
        <v>0</v>
      </c>
      <c r="I104" s="122"/>
      <c r="J104" s="129">
        <f>SUM(J100:J103)</f>
        <v>0</v>
      </c>
      <c r="K104" s="122"/>
      <c r="L104" s="129">
        <f>SUM(L100:L103)</f>
        <v>0</v>
      </c>
      <c r="M104" s="122"/>
      <c r="N104" s="129">
        <f>SUM(N100:N103)</f>
        <v>0</v>
      </c>
      <c r="O104" s="187"/>
      <c r="P104" s="129">
        <f>SUM(P100:P103)</f>
        <v>0</v>
      </c>
      <c r="Q104" s="122"/>
      <c r="R104" s="129">
        <f>SUM(R100:R103)</f>
        <v>0</v>
      </c>
      <c r="S104" s="122"/>
      <c r="T104" s="129">
        <f>SUM(T100:T103)</f>
        <v>0</v>
      </c>
    </row>
    <row r="105" spans="1:20" x14ac:dyDescent="0.25">
      <c r="A105" s="111">
        <f t="shared" si="1"/>
        <v>36</v>
      </c>
      <c r="B105" s="116"/>
      <c r="Q105" s="102"/>
    </row>
    <row r="106" spans="1:20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36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</row>
    <row r="107" spans="1:20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5">
        <v>6864.9317499999997</v>
      </c>
      <c r="G107" s="102"/>
      <c r="H107" s="125">
        <v>475.87200000000001</v>
      </c>
      <c r="I107" s="126"/>
      <c r="J107" s="125">
        <v>0</v>
      </c>
      <c r="K107" s="127"/>
      <c r="L107" s="125">
        <v>0</v>
      </c>
      <c r="M107" s="127"/>
      <c r="N107" s="125">
        <v>0</v>
      </c>
      <c r="O107" s="125"/>
      <c r="P107" s="125">
        <v>0</v>
      </c>
      <c r="Q107" s="126"/>
      <c r="R107" s="125">
        <f>SUM(F107,H107,J107,L107,N107,P107)</f>
        <v>7340.80375</v>
      </c>
      <c r="S107" s="127"/>
      <c r="T107" s="125">
        <v>7102.8677500000003</v>
      </c>
    </row>
    <row r="108" spans="1:20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5">
        <v>14702.241570000011</v>
      </c>
      <c r="G108" s="102"/>
      <c r="H108" s="125">
        <v>1449.31107</v>
      </c>
      <c r="I108" s="126"/>
      <c r="J108" s="125">
        <v>-5.3769</v>
      </c>
      <c r="K108" s="127"/>
      <c r="L108" s="125">
        <v>0</v>
      </c>
      <c r="M108" s="127"/>
      <c r="N108" s="125">
        <v>0</v>
      </c>
      <c r="O108" s="125"/>
      <c r="P108" s="125">
        <v>0</v>
      </c>
      <c r="Q108" s="126"/>
      <c r="R108" s="125">
        <f>SUM(F108,H108,J108,L108,N108,P108)</f>
        <v>16146.175740000012</v>
      </c>
      <c r="S108" s="127"/>
      <c r="T108" s="125">
        <v>15423.501380000002</v>
      </c>
    </row>
    <row r="109" spans="1:20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5">
        <v>9601.6705600000096</v>
      </c>
      <c r="G109" s="102"/>
      <c r="H109" s="125">
        <v>433.62493999999998</v>
      </c>
      <c r="I109" s="126"/>
      <c r="J109" s="125">
        <v>-5.3769</v>
      </c>
      <c r="K109" s="127"/>
      <c r="L109" s="125">
        <v>0</v>
      </c>
      <c r="M109" s="127"/>
      <c r="N109" s="125">
        <v>0</v>
      </c>
      <c r="O109" s="125"/>
      <c r="P109" s="125">
        <v>0</v>
      </c>
      <c r="Q109" s="126"/>
      <c r="R109" s="125">
        <f>SUM(F109,H109,J109,L109,N109,P109)</f>
        <v>10029.91860000001</v>
      </c>
      <c r="S109" s="127"/>
      <c r="T109" s="125">
        <v>9815.1066199999987</v>
      </c>
    </row>
    <row r="110" spans="1:20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5">
        <v>361.01799999999986</v>
      </c>
      <c r="G110" s="102"/>
      <c r="H110" s="125">
        <v>16.510439999999999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5"/>
      <c r="P110" s="125">
        <v>0</v>
      </c>
      <c r="Q110" s="126"/>
      <c r="R110" s="125">
        <f>SUM(F110,H110,J110,L110,N110,P110)</f>
        <v>377.52843999999988</v>
      </c>
      <c r="S110" s="127"/>
      <c r="T110" s="125">
        <v>369.27321999999998</v>
      </c>
    </row>
    <row r="111" spans="1:20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29">
        <f>SUM(F107:F110)</f>
        <v>31529.861880000019</v>
      </c>
      <c r="H111" s="129">
        <f>SUM(H107:H110)</f>
        <v>2375.3184500000002</v>
      </c>
      <c r="I111" s="122"/>
      <c r="J111" s="129">
        <f>SUM(J107:J110)</f>
        <v>-10.7538</v>
      </c>
      <c r="K111" s="122"/>
      <c r="L111" s="129">
        <f>SUM(L107:L110)</f>
        <v>0</v>
      </c>
      <c r="M111" s="122"/>
      <c r="N111" s="129">
        <f>SUM(N107:N110)</f>
        <v>0</v>
      </c>
      <c r="O111" s="187"/>
      <c r="P111" s="129">
        <f>SUM(P107:P110)</f>
        <v>0</v>
      </c>
      <c r="Q111" s="122"/>
      <c r="R111" s="129">
        <f>SUM(R107:R110)</f>
        <v>33894.426530000026</v>
      </c>
      <c r="S111" s="122"/>
      <c r="T111" s="129">
        <f>SUM(T107:T110)</f>
        <v>32710.748970000001</v>
      </c>
    </row>
    <row r="112" spans="1:20" x14ac:dyDescent="0.25">
      <c r="A112" s="111">
        <f t="shared" si="1"/>
        <v>43</v>
      </c>
      <c r="B112" s="116"/>
      <c r="Q112" s="102"/>
    </row>
    <row r="113" spans="1:20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8"/>
      <c r="R113" s="97"/>
      <c r="S113" s="97"/>
      <c r="T113" s="97"/>
    </row>
    <row r="114" spans="1:20" x14ac:dyDescent="0.25">
      <c r="A114" s="101" t="str">
        <f>+$A$57</f>
        <v>Supporting Schedules:  B-10, B-11</v>
      </c>
      <c r="Q114" s="102"/>
      <c r="R114" s="101" t="str">
        <f>+$R$57</f>
        <v>Recap Schedules:  B-03, B-06</v>
      </c>
    </row>
    <row r="115" spans="1:20" ht="13.8" thickBot="1" x14ac:dyDescent="0.3">
      <c r="A115" s="97" t="str">
        <f>$A$1</f>
        <v>SCHEDULE B-09</v>
      </c>
      <c r="B115" s="97"/>
      <c r="C115" s="97"/>
      <c r="D115" s="97"/>
      <c r="E115" s="97"/>
      <c r="F115" s="97" t="str">
        <f>$F$1</f>
        <v>DEPRECIATION RESERVE BALANCES BY ACCOUNT AND SUB-ACCOUNT</v>
      </c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8"/>
      <c r="R115" s="97"/>
      <c r="S115" s="97"/>
      <c r="T115" s="98" t="str">
        <f>"Page "&amp;TRIM(MID(T58,5,3))+1&amp;" of 30"</f>
        <v>Page 13 of 30</v>
      </c>
    </row>
    <row r="116" spans="1:20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reserve balances for each account or sub-account to which</v>
      </c>
      <c r="J116" s="104"/>
      <c r="K116" s="104"/>
      <c r="M116" s="104"/>
      <c r="N116" s="104"/>
      <c r="O116" s="104"/>
      <c r="P116" s="104"/>
      <c r="Q116" s="105"/>
      <c r="R116" s="101" t="str">
        <f>$R$2</f>
        <v>Type of data shown:</v>
      </c>
      <c r="T116" s="106"/>
    </row>
    <row r="117" spans="1:20" x14ac:dyDescent="0.25">
      <c r="B117" s="138"/>
      <c r="F117" s="101" t="str">
        <f>IF($F$3="","",$F$3)</f>
        <v>an individual depreciation rate is applied. (Include Amortization/Recovery amounts).</v>
      </c>
      <c r="J117" s="102"/>
      <c r="K117" s="106"/>
      <c r="N117" s="102"/>
      <c r="O117" s="102"/>
      <c r="P117" s="102"/>
      <c r="Q117" s="102" t="str">
        <f>IF($Q$3=0,"",$Q$3)</f>
        <v/>
      </c>
      <c r="R117" s="106" t="str">
        <f>$R$3</f>
        <v>Projected Test Year Ended 12/31/2025</v>
      </c>
      <c r="T117" s="102"/>
    </row>
    <row r="118" spans="1:20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Q118" s="102" t="str">
        <f>IF($Q$4=0,"",$Q$4)</f>
        <v>XX</v>
      </c>
      <c r="R118" s="106" t="str">
        <f>$R$4</f>
        <v>Projected Prior Year Ended 12/31/2024</v>
      </c>
      <c r="T118" s="102"/>
    </row>
    <row r="119" spans="1:20" x14ac:dyDescent="0.25">
      <c r="B119" s="138"/>
      <c r="F119" s="101" t="str">
        <f>IF(+$F$5="","",$F$5)</f>
        <v/>
      </c>
      <c r="J119" s="102"/>
      <c r="K119" s="106"/>
      <c r="L119" s="102"/>
      <c r="Q119" s="102" t="str">
        <f>IF($Q$5=0,"",$Q$5)</f>
        <v/>
      </c>
      <c r="R119" s="106" t="str">
        <f>$R$5</f>
        <v>Historical Prior Year Ended 12/31/2023</v>
      </c>
      <c r="T119" s="102"/>
    </row>
    <row r="120" spans="1:20" x14ac:dyDescent="0.25">
      <c r="B120" s="138"/>
      <c r="J120" s="102"/>
      <c r="K120" s="106"/>
      <c r="L120" s="102"/>
      <c r="Q120" s="102"/>
      <c r="R120" s="106" t="str">
        <f>$R$6</f>
        <v>Witness: C. Aldazabal / J. Chronister /</v>
      </c>
      <c r="T120" s="102"/>
    </row>
    <row r="121" spans="1:20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(Dollars in 000's)</v>
      </c>
      <c r="I121" s="97"/>
      <c r="J121" s="97"/>
      <c r="K121" s="97"/>
      <c r="L121" s="97"/>
      <c r="M121" s="97"/>
      <c r="N121" s="97"/>
      <c r="O121" s="97"/>
      <c r="P121" s="97"/>
      <c r="Q121" s="98"/>
      <c r="R121" s="97" t="str">
        <f>$R$7</f>
        <v xml:space="preserve">               R. Latta / K. Stryker / C. Whitworth</v>
      </c>
      <c r="S121" s="97"/>
      <c r="T121" s="97"/>
    </row>
    <row r="122" spans="1:20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10"/>
      <c r="R122" s="109"/>
      <c r="S122" s="109"/>
      <c r="T122" s="109"/>
    </row>
    <row r="123" spans="1:20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09"/>
      <c r="P123" s="109" t="s">
        <v>698</v>
      </c>
      <c r="Q123" s="110"/>
      <c r="R123" s="109" t="s">
        <v>699</v>
      </c>
      <c r="S123" s="109"/>
      <c r="T123" s="109" t="s">
        <v>875</v>
      </c>
    </row>
    <row r="124" spans="1:20" x14ac:dyDescent="0.25">
      <c r="C124" s="111" t="s">
        <v>700</v>
      </c>
      <c r="D124" s="111" t="s">
        <v>700</v>
      </c>
      <c r="F124" s="111" t="s">
        <v>876</v>
      </c>
      <c r="G124" s="111"/>
      <c r="H124" s="109" t="s">
        <v>353</v>
      </c>
      <c r="I124" s="111"/>
      <c r="J124" s="109"/>
      <c r="K124" s="111"/>
      <c r="L124" s="111"/>
      <c r="M124" s="111"/>
      <c r="Q124" s="102"/>
      <c r="R124" s="111" t="s">
        <v>876</v>
      </c>
      <c r="T124" s="111"/>
    </row>
    <row r="125" spans="1:20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701</v>
      </c>
      <c r="G125" s="111"/>
      <c r="H125" s="111" t="s">
        <v>701</v>
      </c>
      <c r="I125" s="111"/>
      <c r="J125" s="111"/>
      <c r="K125" s="109"/>
      <c r="L125" s="111" t="s">
        <v>877</v>
      </c>
      <c r="M125" s="106"/>
      <c r="N125" s="111" t="s">
        <v>877</v>
      </c>
      <c r="O125" s="111"/>
      <c r="P125" s="111" t="s">
        <v>362</v>
      </c>
      <c r="Q125" s="110"/>
      <c r="R125" s="109" t="s">
        <v>701</v>
      </c>
      <c r="S125" s="109"/>
      <c r="T125" s="111" t="s">
        <v>707</v>
      </c>
    </row>
    <row r="126" spans="1:20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712</v>
      </c>
      <c r="G126" s="112"/>
      <c r="H126" s="112" t="s">
        <v>878</v>
      </c>
      <c r="I126" s="113"/>
      <c r="J126" s="112" t="s">
        <v>879</v>
      </c>
      <c r="K126" s="113"/>
      <c r="L126" s="113" t="s">
        <v>880</v>
      </c>
      <c r="M126" s="114"/>
      <c r="N126" s="114" t="s">
        <v>881</v>
      </c>
      <c r="O126" s="114"/>
      <c r="P126" s="114" t="s">
        <v>715</v>
      </c>
      <c r="Q126" s="115"/>
      <c r="R126" s="114" t="s">
        <v>716</v>
      </c>
      <c r="S126" s="114"/>
      <c r="T126" s="114" t="s">
        <v>717</v>
      </c>
    </row>
    <row r="127" spans="1:20" x14ac:dyDescent="0.25">
      <c r="A127" s="111">
        <v>1</v>
      </c>
      <c r="B127" s="111"/>
      <c r="Q127" s="102"/>
    </row>
    <row r="128" spans="1:20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5">
        <v>10187.109649999999</v>
      </c>
      <c r="G128" s="102"/>
      <c r="H128" s="125">
        <v>0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5"/>
      <c r="P128" s="125">
        <v>0</v>
      </c>
      <c r="Q128" s="126"/>
      <c r="R128" s="125">
        <f>SUM(F128,H128,J128,L128,N128,P128)</f>
        <v>10187.109649999999</v>
      </c>
      <c r="S128" s="127"/>
      <c r="T128" s="125">
        <v>10187.10965</v>
      </c>
    </row>
    <row r="129" spans="1:20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5">
        <v>277.10200999999989</v>
      </c>
      <c r="G129" s="102"/>
      <c r="H129" s="125">
        <v>111.18380999999999</v>
      </c>
      <c r="I129" s="126"/>
      <c r="J129" s="125">
        <v>-75.713580000000007</v>
      </c>
      <c r="K129" s="127"/>
      <c r="L129" s="125">
        <v>0</v>
      </c>
      <c r="M129" s="127"/>
      <c r="N129" s="125">
        <v>0</v>
      </c>
      <c r="O129" s="125"/>
      <c r="P129" s="125">
        <v>0</v>
      </c>
      <c r="Q129" s="126"/>
      <c r="R129" s="125">
        <f>SUM(F129,H129,J129,L129,N129,P129)</f>
        <v>312.57223999999985</v>
      </c>
      <c r="S129" s="127"/>
      <c r="T129" s="125">
        <v>268.73518000000001</v>
      </c>
    </row>
    <row r="130" spans="1:20" x14ac:dyDescent="0.25">
      <c r="A130" s="111">
        <f t="shared" si="2"/>
        <v>4</v>
      </c>
      <c r="B130" s="116"/>
      <c r="C130" s="111"/>
      <c r="F130" s="142"/>
      <c r="H130" s="142"/>
      <c r="I130" s="131"/>
      <c r="J130" s="142"/>
      <c r="K130" s="131"/>
      <c r="L130" s="142"/>
      <c r="M130" s="131"/>
      <c r="N130" s="142"/>
      <c r="O130" s="191"/>
      <c r="P130" s="142"/>
      <c r="Q130" s="131"/>
      <c r="R130" s="142"/>
      <c r="S130" s="131"/>
      <c r="T130" s="142"/>
    </row>
    <row r="131" spans="1:20" ht="13.8" thickBot="1" x14ac:dyDescent="0.3">
      <c r="A131" s="111">
        <f t="shared" si="2"/>
        <v>5</v>
      </c>
      <c r="B131" s="116"/>
      <c r="C131" s="111"/>
      <c r="D131" s="103" t="s">
        <v>744</v>
      </c>
      <c r="F131" s="143">
        <f>SUM(F22,F30,F38,F46,F54,F76,F83,F90,F97,F104,F111,F128,F129)</f>
        <v>516636.2525200001</v>
      </c>
      <c r="G131" s="102"/>
      <c r="H131" s="143">
        <f>SUM(H22,H30,H38,H46,H54,H76,H83,H90,H97,H104,H111,H128,H129)</f>
        <v>47882.364280000002</v>
      </c>
      <c r="I131" s="131"/>
      <c r="J131" s="143">
        <f>SUM(J22,J30,J38,J46,J54,J76,J83,J90,J97,J104,J111,J128,J129)</f>
        <v>-8032.77855</v>
      </c>
      <c r="K131" s="131"/>
      <c r="L131" s="143">
        <f>SUM(L22,L30,L38,L46,L54,L76,L83,L90,L97,L104,L111,L128,L129)</f>
        <v>-1554.9605000000001</v>
      </c>
      <c r="M131" s="131"/>
      <c r="N131" s="143">
        <f>SUM(N22,N30,N38,N46,N54,N76,N83,N90,N97,N104,N111,N128,N129)</f>
        <v>0</v>
      </c>
      <c r="O131" s="186"/>
      <c r="P131" s="143">
        <f>SUM(P22,P30,P38,P46,P54,P76,P83,P90,P97,P104,P111,P128,P129)</f>
        <v>0</v>
      </c>
      <c r="Q131" s="131"/>
      <c r="R131" s="143">
        <f>SUM(R22,R30,R38,R46,R54,R76,R83,R90,R97,R104,R111,R128,R129)</f>
        <v>554930.8777500001</v>
      </c>
      <c r="S131" s="131"/>
      <c r="T131" s="143">
        <f>SUM(T22,T30,T38,T46,T54,T76,T83,T90,T97,T104,T111,T128,T129)</f>
        <v>534343.28197999997</v>
      </c>
    </row>
    <row r="132" spans="1:20" ht="13.8" thickTop="1" x14ac:dyDescent="0.25">
      <c r="A132" s="111">
        <f t="shared" si="2"/>
        <v>6</v>
      </c>
      <c r="B132" s="116"/>
      <c r="C132" s="111"/>
      <c r="Q132" s="102"/>
    </row>
    <row r="133" spans="1:20" ht="13.8" thickBot="1" x14ac:dyDescent="0.3">
      <c r="A133" s="111">
        <f t="shared" si="2"/>
        <v>7</v>
      </c>
      <c r="B133" s="111"/>
      <c r="C133" s="111"/>
      <c r="D133" s="101" t="s">
        <v>745</v>
      </c>
      <c r="F133" s="143">
        <f>F131</f>
        <v>516636.2525200001</v>
      </c>
      <c r="G133" s="102"/>
      <c r="H133" s="143">
        <f>H131</f>
        <v>47882.364280000002</v>
      </c>
      <c r="I133" s="131"/>
      <c r="J133" s="143">
        <f>J131</f>
        <v>-8032.77855</v>
      </c>
      <c r="K133" s="131"/>
      <c r="L133" s="143">
        <f>L131</f>
        <v>-1554.9605000000001</v>
      </c>
      <c r="M133" s="131"/>
      <c r="N133" s="143">
        <f>N131</f>
        <v>0</v>
      </c>
      <c r="O133" s="186"/>
      <c r="P133" s="143">
        <f>P131</f>
        <v>0</v>
      </c>
      <c r="Q133" s="131"/>
      <c r="R133" s="143">
        <f>R131</f>
        <v>554930.8777500001</v>
      </c>
      <c r="S133" s="131"/>
      <c r="T133" s="143">
        <f>T131</f>
        <v>534343.28197999997</v>
      </c>
    </row>
    <row r="134" spans="1:20" ht="13.8" thickTop="1" x14ac:dyDescent="0.25">
      <c r="A134" s="111">
        <f t="shared" si="2"/>
        <v>8</v>
      </c>
      <c r="B134" s="111"/>
      <c r="Q134" s="102"/>
    </row>
    <row r="135" spans="1:20" x14ac:dyDescent="0.25">
      <c r="A135" s="111">
        <f t="shared" si="2"/>
        <v>9</v>
      </c>
      <c r="B135" s="116"/>
      <c r="D135" s="101" t="s">
        <v>746</v>
      </c>
      <c r="Q135" s="102"/>
    </row>
    <row r="136" spans="1:20" x14ac:dyDescent="0.25">
      <c r="A136" s="111">
        <f t="shared" si="2"/>
        <v>10</v>
      </c>
      <c r="B136" s="116"/>
      <c r="D136" s="101" t="s">
        <v>719</v>
      </c>
      <c r="Q136" s="102"/>
    </row>
    <row r="137" spans="1:20" x14ac:dyDescent="0.25">
      <c r="A137" s="111">
        <f t="shared" si="2"/>
        <v>11</v>
      </c>
      <c r="B137" s="116"/>
      <c r="D137" s="101" t="s">
        <v>747</v>
      </c>
      <c r="E137" s="111"/>
      <c r="F137" s="145"/>
      <c r="G137" s="145"/>
      <c r="H137" s="125"/>
      <c r="I137" s="146"/>
      <c r="J137" s="125"/>
      <c r="K137" s="146"/>
      <c r="L137" s="146"/>
      <c r="M137" s="146"/>
      <c r="N137" s="146"/>
      <c r="O137" s="146"/>
      <c r="P137" s="146"/>
      <c r="Q137" s="147"/>
      <c r="R137" s="146"/>
      <c r="S137" s="146"/>
      <c r="T137" s="146"/>
    </row>
    <row r="138" spans="1:20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5">
        <v>929.60545999999999</v>
      </c>
      <c r="G138" s="102"/>
      <c r="H138" s="125">
        <v>120.09180000000001</v>
      </c>
      <c r="I138" s="126"/>
      <c r="J138" s="125">
        <v>0</v>
      </c>
      <c r="K138" s="127"/>
      <c r="L138" s="125">
        <v>0</v>
      </c>
      <c r="M138" s="127"/>
      <c r="N138" s="125">
        <v>0</v>
      </c>
      <c r="O138" s="125"/>
      <c r="P138" s="125">
        <v>0</v>
      </c>
      <c r="Q138" s="126"/>
      <c r="R138" s="125">
        <f>SUM(F138,H138,J138,L138,N138,P138)</f>
        <v>1049.6972599999999</v>
      </c>
      <c r="S138" s="127"/>
      <c r="T138" s="125">
        <v>989.65135999999995</v>
      </c>
    </row>
    <row r="139" spans="1:20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5">
        <v>939.70490000000063</v>
      </c>
      <c r="G139" s="102"/>
      <c r="H139" s="125">
        <v>91.748159999999999</v>
      </c>
      <c r="I139" s="126"/>
      <c r="J139" s="125">
        <v>-344.40745000000004</v>
      </c>
      <c r="K139" s="127"/>
      <c r="L139" s="125">
        <v>-17.5</v>
      </c>
      <c r="M139" s="127"/>
      <c r="N139" s="125">
        <v>0</v>
      </c>
      <c r="O139" s="125"/>
      <c r="P139" s="125">
        <v>0</v>
      </c>
      <c r="Q139" s="126"/>
      <c r="R139" s="125">
        <f>SUM(F139,H139,J139,L139,N139,P139)</f>
        <v>669.54561000000069</v>
      </c>
      <c r="S139" s="127"/>
      <c r="T139" s="125">
        <v>678.00977</v>
      </c>
    </row>
    <row r="140" spans="1:20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5">
        <v>10842.478809999997</v>
      </c>
      <c r="G140" s="102"/>
      <c r="H140" s="125">
        <v>667.00538000000006</v>
      </c>
      <c r="I140" s="126"/>
      <c r="J140" s="125">
        <v>-344.40745000000004</v>
      </c>
      <c r="K140" s="127"/>
      <c r="L140" s="125">
        <v>-17.5</v>
      </c>
      <c r="M140" s="127"/>
      <c r="N140" s="125">
        <v>0</v>
      </c>
      <c r="O140" s="125"/>
      <c r="P140" s="125">
        <v>0</v>
      </c>
      <c r="Q140" s="126"/>
      <c r="R140" s="125">
        <f>SUM(F140,H140,J140,L140,N140,P140)</f>
        <v>11147.576739999997</v>
      </c>
      <c r="S140" s="127"/>
      <c r="T140" s="125">
        <v>10868.14415</v>
      </c>
    </row>
    <row r="141" spans="1:20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5">
        <v>7104.5654700000032</v>
      </c>
      <c r="G141" s="122"/>
      <c r="H141" s="125">
        <v>457.20396</v>
      </c>
      <c r="I141" s="122"/>
      <c r="J141" s="125">
        <v>0</v>
      </c>
      <c r="K141" s="121"/>
      <c r="L141" s="125">
        <v>0</v>
      </c>
      <c r="M141" s="121"/>
      <c r="N141" s="125">
        <v>0</v>
      </c>
      <c r="O141" s="125"/>
      <c r="P141" s="125">
        <v>0</v>
      </c>
      <c r="Q141" s="122"/>
      <c r="R141" s="125">
        <f>SUM(F141,H141,J141,L141,N141,P141)</f>
        <v>7561.769430000003</v>
      </c>
      <c r="S141" s="127"/>
      <c r="T141" s="125">
        <v>7333.1674499999999</v>
      </c>
    </row>
    <row r="142" spans="1:20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5">
        <v>238.17722000000015</v>
      </c>
      <c r="G142" s="102"/>
      <c r="H142" s="125">
        <v>14.80932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5"/>
      <c r="P142" s="125">
        <v>0</v>
      </c>
      <c r="Q142" s="126"/>
      <c r="R142" s="125">
        <f>SUM(F142,H142,J142,L142,N142,P142)</f>
        <v>252.98654000000016</v>
      </c>
      <c r="S142" s="127"/>
      <c r="T142" s="125">
        <v>245.58188000000001</v>
      </c>
    </row>
    <row r="143" spans="1:20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9">
        <f>SUM(F138:F142)</f>
        <v>20054.531860000003</v>
      </c>
      <c r="H143" s="129">
        <f>SUM(H138:H142)</f>
        <v>1350.8586200000002</v>
      </c>
      <c r="I143" s="122"/>
      <c r="J143" s="129">
        <f>SUM(J138:J142)</f>
        <v>-688.81490000000008</v>
      </c>
      <c r="K143" s="122"/>
      <c r="L143" s="129">
        <f>SUM(L138:L142)</f>
        <v>-35</v>
      </c>
      <c r="M143" s="122"/>
      <c r="N143" s="129">
        <f>SUM(N138:N142)</f>
        <v>0</v>
      </c>
      <c r="O143" s="187"/>
      <c r="P143" s="129">
        <f>SUM(P138:P142)</f>
        <v>0</v>
      </c>
      <c r="Q143" s="122"/>
      <c r="R143" s="129">
        <f>SUM(R138:R142)</f>
        <v>20681.575580000001</v>
      </c>
      <c r="S143" s="122"/>
      <c r="T143" s="129">
        <f>SUM(T138:T142)</f>
        <v>20114.554610000003</v>
      </c>
    </row>
    <row r="144" spans="1:20" x14ac:dyDescent="0.25">
      <c r="A144" s="111">
        <f t="shared" si="2"/>
        <v>18</v>
      </c>
      <c r="B144" s="116"/>
      <c r="Q144" s="102"/>
    </row>
    <row r="145" spans="1:20" x14ac:dyDescent="0.25">
      <c r="A145" s="111">
        <f t="shared" si="2"/>
        <v>19</v>
      </c>
      <c r="B145" s="116"/>
      <c r="C145" s="109"/>
      <c r="D145" s="101" t="s">
        <v>751</v>
      </c>
      <c r="Q145" s="102"/>
    </row>
    <row r="146" spans="1:20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5">
        <v>0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5"/>
      <c r="P146" s="125">
        <v>0</v>
      </c>
      <c r="Q146" s="126"/>
      <c r="R146" s="125">
        <f>SUM(F146,H146,J146,L146,N146,P146)</f>
        <v>0</v>
      </c>
      <c r="S146" s="127"/>
      <c r="T146" s="125">
        <v>0</v>
      </c>
    </row>
    <row r="147" spans="1:20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5">
        <v>0</v>
      </c>
      <c r="G147" s="102"/>
      <c r="H147" s="125">
        <v>4.61212</v>
      </c>
      <c r="I147" s="126"/>
      <c r="J147" s="125">
        <v>0</v>
      </c>
      <c r="K147" s="127"/>
      <c r="L147" s="125">
        <v>-20</v>
      </c>
      <c r="M147" s="127"/>
      <c r="N147" s="125">
        <v>0</v>
      </c>
      <c r="O147" s="125"/>
      <c r="P147" s="125">
        <v>0</v>
      </c>
      <c r="Q147" s="126"/>
      <c r="R147" s="125">
        <f>SUM(F147,H147,J147,L147,N147,P147)</f>
        <v>-15.387879999999999</v>
      </c>
      <c r="S147" s="127"/>
      <c r="T147" s="125">
        <v>-6.5354399999999995</v>
      </c>
    </row>
    <row r="148" spans="1:20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5">
        <v>9292.3565699999963</v>
      </c>
      <c r="G148" s="102"/>
      <c r="H148" s="125">
        <v>5123.6444099999999</v>
      </c>
      <c r="I148" s="126"/>
      <c r="J148" s="125">
        <v>0</v>
      </c>
      <c r="K148" s="127"/>
      <c r="L148" s="125">
        <v>-20</v>
      </c>
      <c r="M148" s="127"/>
      <c r="N148" s="125">
        <v>0</v>
      </c>
      <c r="O148" s="125"/>
      <c r="P148" s="125">
        <v>0</v>
      </c>
      <c r="Q148" s="126"/>
      <c r="R148" s="125">
        <f>SUM(F148,H148,J148,L148,N148,P148)</f>
        <v>14396.000979999997</v>
      </c>
      <c r="S148" s="127"/>
      <c r="T148" s="125">
        <v>11845.33727</v>
      </c>
    </row>
    <row r="149" spans="1:20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5">
        <v>0</v>
      </c>
      <c r="G149" s="102"/>
      <c r="H149" s="125">
        <v>1.7043599999999999</v>
      </c>
      <c r="I149" s="126"/>
      <c r="J149" s="125">
        <v>0</v>
      </c>
      <c r="K149" s="127"/>
      <c r="L149" s="125">
        <v>0</v>
      </c>
      <c r="M149" s="127"/>
      <c r="N149" s="125">
        <v>0</v>
      </c>
      <c r="O149" s="125"/>
      <c r="P149" s="125">
        <v>0</v>
      </c>
      <c r="Q149" s="126"/>
      <c r="R149" s="125">
        <f>SUM(F149,H149,J149,L149,N149,P149)</f>
        <v>1.7043599999999999</v>
      </c>
      <c r="S149" s="127"/>
      <c r="T149" s="125">
        <v>0.85217999999999994</v>
      </c>
    </row>
    <row r="150" spans="1:20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5">
        <v>0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5"/>
      <c r="P150" s="125">
        <v>0</v>
      </c>
      <c r="Q150" s="126"/>
      <c r="R150" s="125">
        <f>SUM(F150,H150,J150,L150,N150,P150)</f>
        <v>0</v>
      </c>
      <c r="S150" s="127"/>
      <c r="T150" s="125">
        <v>0</v>
      </c>
    </row>
    <row r="151" spans="1:20" x14ac:dyDescent="0.25">
      <c r="A151" s="111">
        <f t="shared" si="2"/>
        <v>25</v>
      </c>
      <c r="B151" s="116"/>
      <c r="C151" s="109"/>
      <c r="D151" s="103" t="s">
        <v>752</v>
      </c>
      <c r="F151" s="129">
        <f>SUM(F146:F150)</f>
        <v>9292.3565699999963</v>
      </c>
      <c r="H151" s="129">
        <f>SUM(H146:H150)</f>
        <v>5129.9608899999994</v>
      </c>
      <c r="I151" s="122"/>
      <c r="J151" s="129">
        <f>SUM(J146:J150)</f>
        <v>0</v>
      </c>
      <c r="K151" s="122"/>
      <c r="L151" s="129">
        <f>SUM(L146:L150)</f>
        <v>-40</v>
      </c>
      <c r="M151" s="122"/>
      <c r="N151" s="129">
        <f>SUM(N146:N150)</f>
        <v>0</v>
      </c>
      <c r="O151" s="187"/>
      <c r="P151" s="129">
        <f>SUM(P146:P150)</f>
        <v>0</v>
      </c>
      <c r="Q151" s="122"/>
      <c r="R151" s="129">
        <f>SUM(R146:R150)</f>
        <v>14382.317459999997</v>
      </c>
      <c r="S151" s="122"/>
      <c r="T151" s="129">
        <f>SUM(T146:T150)</f>
        <v>11839.65401</v>
      </c>
    </row>
    <row r="152" spans="1:20" x14ac:dyDescent="0.25">
      <c r="A152" s="111">
        <f t="shared" si="2"/>
        <v>26</v>
      </c>
      <c r="B152" s="116"/>
      <c r="C152" s="111"/>
      <c r="D152" s="111"/>
      <c r="E152" s="111"/>
      <c r="F152" s="145"/>
      <c r="G152" s="145"/>
      <c r="H152" s="125"/>
      <c r="I152" s="122"/>
      <c r="J152" s="125"/>
      <c r="K152" s="122"/>
      <c r="L152" s="125"/>
      <c r="M152" s="122"/>
      <c r="N152" s="125"/>
      <c r="O152" s="125"/>
      <c r="P152" s="125"/>
      <c r="Q152" s="122"/>
      <c r="R152" s="125"/>
      <c r="S152" s="122"/>
      <c r="T152" s="125"/>
    </row>
    <row r="153" spans="1:20" x14ac:dyDescent="0.25">
      <c r="A153" s="111">
        <f t="shared" si="2"/>
        <v>27</v>
      </c>
      <c r="B153" s="116"/>
      <c r="C153" s="109"/>
      <c r="D153" s="101" t="s">
        <v>753</v>
      </c>
      <c r="Q153" s="102"/>
    </row>
    <row r="154" spans="1:20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5">
        <v>0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5"/>
      <c r="P154" s="125">
        <v>0</v>
      </c>
      <c r="Q154" s="126"/>
      <c r="R154" s="125">
        <f>SUM(F154,H154,J154,L154,N154,P154)</f>
        <v>0</v>
      </c>
      <c r="S154" s="127"/>
      <c r="T154" s="125">
        <v>0</v>
      </c>
    </row>
    <row r="155" spans="1:20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5">
        <v>0</v>
      </c>
      <c r="G155" s="102"/>
      <c r="H155" s="125">
        <v>5.95587</v>
      </c>
      <c r="I155" s="126"/>
      <c r="J155" s="125">
        <v>0</v>
      </c>
      <c r="K155" s="127"/>
      <c r="L155" s="125">
        <v>-21</v>
      </c>
      <c r="M155" s="127"/>
      <c r="N155" s="125">
        <v>0</v>
      </c>
      <c r="O155" s="125"/>
      <c r="P155" s="125">
        <v>0</v>
      </c>
      <c r="Q155" s="126"/>
      <c r="R155" s="125">
        <f>SUM(F155,H155,J155,L155,N155,P155)</f>
        <v>-15.044129999999999</v>
      </c>
      <c r="S155" s="127"/>
      <c r="T155" s="125">
        <v>-6.65435</v>
      </c>
    </row>
    <row r="156" spans="1:20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5">
        <v>9238.7800400000033</v>
      </c>
      <c r="G156" s="102"/>
      <c r="H156" s="125">
        <v>5088.1571299999996</v>
      </c>
      <c r="I156" s="126"/>
      <c r="J156" s="125">
        <v>0</v>
      </c>
      <c r="K156" s="127"/>
      <c r="L156" s="125">
        <v>-21</v>
      </c>
      <c r="M156" s="127"/>
      <c r="N156" s="125">
        <v>0</v>
      </c>
      <c r="O156" s="125"/>
      <c r="P156" s="125">
        <v>0</v>
      </c>
      <c r="Q156" s="126"/>
      <c r="R156" s="125">
        <f>SUM(F156,H156,J156,L156,N156,P156)</f>
        <v>14305.937170000003</v>
      </c>
      <c r="S156" s="127"/>
      <c r="T156" s="125">
        <v>11773.22633</v>
      </c>
    </row>
    <row r="157" spans="1:20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5">
        <v>0.12991</v>
      </c>
      <c r="G157" s="102"/>
      <c r="H157" s="125">
        <v>0.55655999999999994</v>
      </c>
      <c r="I157" s="126"/>
      <c r="J157" s="125">
        <v>0</v>
      </c>
      <c r="K157" s="127"/>
      <c r="L157" s="125">
        <v>0</v>
      </c>
      <c r="M157" s="127"/>
      <c r="N157" s="125">
        <v>0</v>
      </c>
      <c r="O157" s="125"/>
      <c r="P157" s="125">
        <v>0</v>
      </c>
      <c r="Q157" s="126"/>
      <c r="R157" s="125">
        <f>SUM(F157,H157,J157,L157,N157,P157)</f>
        <v>0.68646999999999991</v>
      </c>
      <c r="S157" s="127"/>
      <c r="T157" s="125">
        <v>0.40819</v>
      </c>
    </row>
    <row r="158" spans="1:20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5">
        <v>0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5"/>
      <c r="P158" s="125">
        <v>0</v>
      </c>
      <c r="Q158" s="126"/>
      <c r="R158" s="125">
        <f>SUM(F158,H158,J158,L158,N158,P158)</f>
        <v>0</v>
      </c>
      <c r="S158" s="127"/>
      <c r="T158" s="125">
        <v>0</v>
      </c>
    </row>
    <row r="159" spans="1:20" x14ac:dyDescent="0.25">
      <c r="A159" s="111">
        <f t="shared" si="2"/>
        <v>33</v>
      </c>
      <c r="B159" s="116"/>
      <c r="D159" s="103" t="s">
        <v>754</v>
      </c>
      <c r="F159" s="129">
        <f>SUM(F154:F158)</f>
        <v>9238.9099500000029</v>
      </c>
      <c r="H159" s="129">
        <f>SUM(H154:H158)</f>
        <v>5094.6695599999994</v>
      </c>
      <c r="I159" s="122"/>
      <c r="J159" s="129">
        <f>SUM(J154:J158)</f>
        <v>0</v>
      </c>
      <c r="K159" s="122"/>
      <c r="L159" s="129">
        <f>SUM(L154:L158)</f>
        <v>-42</v>
      </c>
      <c r="M159" s="122"/>
      <c r="N159" s="129">
        <f>SUM(N154:N158)</f>
        <v>0</v>
      </c>
      <c r="O159" s="187"/>
      <c r="P159" s="129">
        <f>SUM(P154:P158)</f>
        <v>0</v>
      </c>
      <c r="Q159" s="122"/>
      <c r="R159" s="129">
        <f>SUM(R154:R158)</f>
        <v>14291.579510000003</v>
      </c>
      <c r="S159" s="122"/>
      <c r="T159" s="129">
        <f>SUM(T154:T158)</f>
        <v>11766.980169999999</v>
      </c>
    </row>
    <row r="160" spans="1:20" x14ac:dyDescent="0.25">
      <c r="A160" s="111">
        <f t="shared" si="2"/>
        <v>34</v>
      </c>
      <c r="B160" s="116"/>
      <c r="Q160" s="102"/>
      <c r="S160" s="127"/>
    </row>
    <row r="161" spans="1:20" x14ac:dyDescent="0.25">
      <c r="A161" s="111">
        <f t="shared" si="2"/>
        <v>35</v>
      </c>
      <c r="B161" s="116"/>
      <c r="C161" s="109"/>
      <c r="D161" s="101" t="s">
        <v>86</v>
      </c>
      <c r="Q161" s="102"/>
      <c r="S161" s="122"/>
    </row>
    <row r="162" spans="1:20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5">
        <v>1471.4102599999992</v>
      </c>
      <c r="G162" s="102"/>
      <c r="H162" s="125">
        <v>66.425880000000006</v>
      </c>
      <c r="I162" s="126"/>
      <c r="J162" s="125">
        <v>0</v>
      </c>
      <c r="K162" s="127"/>
      <c r="L162" s="125">
        <v>0</v>
      </c>
      <c r="M162" s="127"/>
      <c r="N162" s="125">
        <v>0</v>
      </c>
      <c r="O162" s="125"/>
      <c r="P162" s="125">
        <v>0</v>
      </c>
      <c r="Q162" s="126"/>
      <c r="R162" s="125">
        <f>SUM(F162,H162,J162,L162,N162,P162)</f>
        <v>1537.8361399999992</v>
      </c>
      <c r="S162" s="127"/>
      <c r="T162" s="125">
        <v>1504.6232</v>
      </c>
    </row>
    <row r="163" spans="1:20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5">
        <v>1484.4684700000005</v>
      </c>
      <c r="G163" s="102"/>
      <c r="H163" s="125">
        <v>97.168610000000001</v>
      </c>
      <c r="I163" s="126"/>
      <c r="J163" s="125">
        <v>0</v>
      </c>
      <c r="K163" s="127"/>
      <c r="L163" s="125">
        <v>-0.5</v>
      </c>
      <c r="M163" s="127"/>
      <c r="N163" s="125">
        <v>0</v>
      </c>
      <c r="O163" s="125"/>
      <c r="P163" s="125">
        <v>0</v>
      </c>
      <c r="Q163" s="126"/>
      <c r="R163" s="125">
        <f>SUM(F163,H163,J163,L163,N163,P163)</f>
        <v>1581.1370800000004</v>
      </c>
      <c r="S163" s="127"/>
      <c r="T163" s="125">
        <v>1531.38203</v>
      </c>
    </row>
    <row r="164" spans="1:20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5">
        <v>6502.8844999999992</v>
      </c>
      <c r="G164" s="102"/>
      <c r="H164" s="125">
        <v>13311.22356</v>
      </c>
      <c r="I164" s="126"/>
      <c r="J164" s="125">
        <v>0</v>
      </c>
      <c r="K164" s="127"/>
      <c r="L164" s="125">
        <v>-0.5</v>
      </c>
      <c r="M164" s="127"/>
      <c r="N164" s="125">
        <v>0</v>
      </c>
      <c r="O164" s="125"/>
      <c r="P164" s="125">
        <v>0</v>
      </c>
      <c r="Q164" s="126"/>
      <c r="R164" s="125">
        <f>SUM(F164,H164,J164,L164,N164,P164)</f>
        <v>19813.608059999999</v>
      </c>
      <c r="S164" s="127"/>
      <c r="T164" s="125">
        <v>13156.82554</v>
      </c>
    </row>
    <row r="165" spans="1:20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5">
        <v>75.665130000000005</v>
      </c>
      <c r="G165" s="102"/>
      <c r="H165" s="125">
        <v>20.319599999999998</v>
      </c>
      <c r="I165" s="126"/>
      <c r="J165" s="125">
        <v>0</v>
      </c>
      <c r="K165" s="127"/>
      <c r="L165" s="125">
        <v>0</v>
      </c>
      <c r="M165" s="127"/>
      <c r="N165" s="125">
        <v>0</v>
      </c>
      <c r="O165" s="125"/>
      <c r="P165" s="125">
        <v>0</v>
      </c>
      <c r="Q165" s="126"/>
      <c r="R165" s="125">
        <f>SUM(F165,H165,J165,L165,N165,P165)</f>
        <v>95.984729999999999</v>
      </c>
      <c r="S165" s="127"/>
      <c r="T165" s="125">
        <v>85.824929999999995</v>
      </c>
    </row>
    <row r="166" spans="1:20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5">
        <v>236.28500000000005</v>
      </c>
      <c r="G166" s="102"/>
      <c r="H166" s="125">
        <v>8.9472000000000005</v>
      </c>
      <c r="I166" s="126"/>
      <c r="J166" s="125">
        <v>0</v>
      </c>
      <c r="K166" s="127"/>
      <c r="L166" s="125">
        <v>0</v>
      </c>
      <c r="M166" s="127"/>
      <c r="N166" s="125">
        <v>0</v>
      </c>
      <c r="O166" s="125"/>
      <c r="P166" s="125">
        <v>0</v>
      </c>
      <c r="Q166" s="126"/>
      <c r="R166" s="125">
        <f>SUM(F166,H166,J166,L166,N166,P166)</f>
        <v>245.23220000000006</v>
      </c>
      <c r="S166" s="127"/>
      <c r="T166" s="125">
        <v>240.7586</v>
      </c>
    </row>
    <row r="167" spans="1:20" x14ac:dyDescent="0.25">
      <c r="A167" s="111">
        <f t="shared" si="2"/>
        <v>41</v>
      </c>
      <c r="B167" s="116"/>
      <c r="D167" s="103" t="s">
        <v>755</v>
      </c>
      <c r="F167" s="129">
        <f>SUM(F162:F166)</f>
        <v>9770.7133599999979</v>
      </c>
      <c r="H167" s="129">
        <f>SUM(H162:H166)</f>
        <v>13504.084850000001</v>
      </c>
      <c r="I167" s="122"/>
      <c r="J167" s="129">
        <f>SUM(J162:J166)</f>
        <v>0</v>
      </c>
      <c r="K167" s="122"/>
      <c r="L167" s="129">
        <f>SUM(L162:L166)</f>
        <v>-1</v>
      </c>
      <c r="M167" s="122"/>
      <c r="N167" s="129">
        <f>SUM(N162:N166)</f>
        <v>0</v>
      </c>
      <c r="O167" s="187"/>
      <c r="P167" s="129">
        <f>SUM(P162:P166)</f>
        <v>0</v>
      </c>
      <c r="Q167" s="122"/>
      <c r="R167" s="129">
        <f>SUM(R162:R166)</f>
        <v>23273.798209999997</v>
      </c>
      <c r="S167" s="122"/>
      <c r="T167" s="129">
        <f>SUM(T162:T166)</f>
        <v>16519.4143</v>
      </c>
    </row>
    <row r="168" spans="1:20" x14ac:dyDescent="0.25">
      <c r="A168" s="111">
        <f t="shared" si="2"/>
        <v>42</v>
      </c>
      <c r="B168" s="116"/>
      <c r="F168" s="148"/>
      <c r="H168" s="148"/>
      <c r="J168" s="148"/>
      <c r="L168" s="148"/>
      <c r="N168" s="148"/>
      <c r="P168" s="148"/>
      <c r="Q168" s="102"/>
      <c r="R168" s="148"/>
      <c r="T168" s="148"/>
    </row>
    <row r="169" spans="1:20" ht="13.8" thickBot="1" x14ac:dyDescent="0.3">
      <c r="A169" s="111">
        <f t="shared" si="2"/>
        <v>43</v>
      </c>
      <c r="B169" s="116"/>
      <c r="D169" s="103" t="s">
        <v>744</v>
      </c>
      <c r="F169" s="143">
        <f>SUM(F143,F151,F159,F167)</f>
        <v>48356.511740000002</v>
      </c>
      <c r="G169" s="149"/>
      <c r="H169" s="143">
        <f>SUM(H143,H151,H159,H167)</f>
        <v>25079.573920000003</v>
      </c>
      <c r="I169" s="122"/>
      <c r="J169" s="143">
        <f>SUM(J143,J151,J159,J167)</f>
        <v>-688.81490000000008</v>
      </c>
      <c r="K169" s="122"/>
      <c r="L169" s="143">
        <f>SUM(L143,L151,L159,L167)</f>
        <v>-118</v>
      </c>
      <c r="M169" s="122"/>
      <c r="N169" s="143">
        <f>SUM(N143,N151,N159,N167)</f>
        <v>0</v>
      </c>
      <c r="O169" s="186"/>
      <c r="P169" s="143">
        <f>SUM(P143,P151,P159,P167)</f>
        <v>0</v>
      </c>
      <c r="Q169" s="122"/>
      <c r="R169" s="143">
        <f>SUM(R143,R151,R159,R167)</f>
        <v>72629.270759999999</v>
      </c>
      <c r="S169" s="122"/>
      <c r="T169" s="143">
        <f>SUM(T143,T151,T159,T167)</f>
        <v>60240.603090000004</v>
      </c>
    </row>
    <row r="170" spans="1:20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8"/>
      <c r="R170" s="97"/>
      <c r="S170" s="97"/>
      <c r="T170" s="97"/>
    </row>
    <row r="171" spans="1:20" x14ac:dyDescent="0.25">
      <c r="A171" s="101" t="str">
        <f>+$A$57</f>
        <v>Supporting Schedules:  B-10, B-11</v>
      </c>
      <c r="Q171" s="102"/>
      <c r="R171" s="101" t="str">
        <f>+$R$57</f>
        <v>Recap Schedules:  B-03, B-06</v>
      </c>
    </row>
    <row r="172" spans="1:20" ht="13.8" thickBot="1" x14ac:dyDescent="0.3">
      <c r="A172" s="97" t="str">
        <f>$A$1</f>
        <v>SCHEDULE B-09</v>
      </c>
      <c r="B172" s="97"/>
      <c r="C172" s="97"/>
      <c r="D172" s="97"/>
      <c r="E172" s="97"/>
      <c r="F172" s="97" t="str">
        <f>$F$1</f>
        <v>DEPRECIATION RESERVE BALANCES BY ACCOUNT AND SUB-ACCOUNT</v>
      </c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8"/>
      <c r="R172" s="97"/>
      <c r="S172" s="97"/>
      <c r="T172" s="98" t="str">
        <f>"Page "&amp;TRIM(MID(T115,5,3))+1&amp;" of 30"</f>
        <v>Page 14 of 30</v>
      </c>
    </row>
    <row r="173" spans="1:20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reserve balances for each account or sub-account to which</v>
      </c>
      <c r="J173" s="104"/>
      <c r="K173" s="104"/>
      <c r="M173" s="104"/>
      <c r="N173" s="104"/>
      <c r="O173" s="104"/>
      <c r="P173" s="104"/>
      <c r="Q173" s="105"/>
      <c r="R173" s="101" t="str">
        <f>$R$2</f>
        <v>Type of data shown:</v>
      </c>
      <c r="T173" s="106"/>
    </row>
    <row r="174" spans="1:20" x14ac:dyDescent="0.25">
      <c r="B174" s="138"/>
      <c r="F174" s="101" t="str">
        <f>IF($F$3="","",$F$3)</f>
        <v>an individual depreciation rate is applied. (Include Amortization/Recovery amounts).</v>
      </c>
      <c r="J174" s="102"/>
      <c r="K174" s="106"/>
      <c r="N174" s="102"/>
      <c r="O174" s="102"/>
      <c r="P174" s="102"/>
      <c r="Q174" s="102" t="str">
        <f>IF($Q$3=0,"",$Q$3)</f>
        <v/>
      </c>
      <c r="R174" s="106" t="str">
        <f>$R$3</f>
        <v>Projected Test Year Ended 12/31/2025</v>
      </c>
      <c r="T174" s="102"/>
    </row>
    <row r="175" spans="1:20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Q175" s="102" t="str">
        <f>IF($Q$4=0,"",$Q$4)</f>
        <v>XX</v>
      </c>
      <c r="R175" s="106" t="str">
        <f>$R$4</f>
        <v>Projected Prior Year Ended 12/31/2024</v>
      </c>
      <c r="T175" s="102"/>
    </row>
    <row r="176" spans="1:20" x14ac:dyDescent="0.25">
      <c r="B176" s="138"/>
      <c r="F176" s="101" t="str">
        <f>IF(+$F$5="","",$F$5)</f>
        <v/>
      </c>
      <c r="J176" s="102"/>
      <c r="K176" s="106"/>
      <c r="L176" s="102"/>
      <c r="Q176" s="102" t="str">
        <f>IF($Q$5=0,"",$Q$5)</f>
        <v/>
      </c>
      <c r="R176" s="106" t="str">
        <f>$R$5</f>
        <v>Historical Prior Year Ended 12/31/2023</v>
      </c>
      <c r="T176" s="102"/>
    </row>
    <row r="177" spans="1:20" x14ac:dyDescent="0.25">
      <c r="B177" s="138"/>
      <c r="J177" s="102"/>
      <c r="K177" s="106"/>
      <c r="L177" s="102"/>
      <c r="Q177" s="102"/>
      <c r="R177" s="106" t="str">
        <f>$R$6</f>
        <v>Witness: C. Aldazabal / J. Chronister /</v>
      </c>
      <c r="T177" s="102"/>
    </row>
    <row r="178" spans="1:20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(Dollars in 000's)</v>
      </c>
      <c r="I178" s="97"/>
      <c r="J178" s="97"/>
      <c r="K178" s="97"/>
      <c r="L178" s="97"/>
      <c r="M178" s="97"/>
      <c r="N178" s="97"/>
      <c r="O178" s="97"/>
      <c r="P178" s="97"/>
      <c r="Q178" s="98"/>
      <c r="R178" s="97" t="str">
        <f>$R$7</f>
        <v xml:space="preserve">               R. Latta / K. Stryker / C. Whitworth</v>
      </c>
      <c r="S178" s="97"/>
      <c r="T178" s="97"/>
    </row>
    <row r="179" spans="1:20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10"/>
      <c r="R179" s="109"/>
      <c r="S179" s="109"/>
      <c r="T179" s="109"/>
    </row>
    <row r="180" spans="1:20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09"/>
      <c r="P180" s="109" t="s">
        <v>698</v>
      </c>
      <c r="Q180" s="110"/>
      <c r="R180" s="109" t="s">
        <v>699</v>
      </c>
      <c r="S180" s="109"/>
      <c r="T180" s="109" t="s">
        <v>875</v>
      </c>
    </row>
    <row r="181" spans="1:20" x14ac:dyDescent="0.25">
      <c r="C181" s="111" t="s">
        <v>700</v>
      </c>
      <c r="D181" s="111" t="s">
        <v>700</v>
      </c>
      <c r="F181" s="111" t="s">
        <v>876</v>
      </c>
      <c r="G181" s="111"/>
      <c r="H181" s="109" t="s">
        <v>353</v>
      </c>
      <c r="I181" s="111"/>
      <c r="J181" s="109"/>
      <c r="K181" s="111"/>
      <c r="L181" s="111"/>
      <c r="M181" s="111"/>
      <c r="Q181" s="102"/>
      <c r="R181" s="111" t="s">
        <v>876</v>
      </c>
      <c r="T181" s="111"/>
    </row>
    <row r="182" spans="1:20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701</v>
      </c>
      <c r="G182" s="111"/>
      <c r="H182" s="111" t="s">
        <v>701</v>
      </c>
      <c r="I182" s="111"/>
      <c r="J182" s="111"/>
      <c r="K182" s="109"/>
      <c r="L182" s="111" t="s">
        <v>877</v>
      </c>
      <c r="M182" s="106"/>
      <c r="N182" s="111" t="s">
        <v>877</v>
      </c>
      <c r="O182" s="111"/>
      <c r="P182" s="111" t="s">
        <v>362</v>
      </c>
      <c r="Q182" s="110"/>
      <c r="R182" s="109" t="s">
        <v>701</v>
      </c>
      <c r="S182" s="109"/>
      <c r="T182" s="111" t="s">
        <v>707</v>
      </c>
    </row>
    <row r="183" spans="1:20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712</v>
      </c>
      <c r="G183" s="112"/>
      <c r="H183" s="112" t="s">
        <v>878</v>
      </c>
      <c r="I183" s="113"/>
      <c r="J183" s="112" t="s">
        <v>879</v>
      </c>
      <c r="K183" s="113"/>
      <c r="L183" s="113" t="s">
        <v>880</v>
      </c>
      <c r="M183" s="114"/>
      <c r="N183" s="114" t="s">
        <v>881</v>
      </c>
      <c r="O183" s="114"/>
      <c r="P183" s="114" t="s">
        <v>715</v>
      </c>
      <c r="Q183" s="115"/>
      <c r="R183" s="114" t="s">
        <v>716</v>
      </c>
      <c r="S183" s="114"/>
      <c r="T183" s="114" t="s">
        <v>717</v>
      </c>
    </row>
    <row r="184" spans="1:20" x14ac:dyDescent="0.25">
      <c r="A184" s="111">
        <v>1</v>
      </c>
      <c r="B184" s="111"/>
      <c r="Q184" s="102"/>
    </row>
    <row r="185" spans="1:20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Q185" s="126"/>
      <c r="S185" s="126"/>
    </row>
    <row r="186" spans="1:20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50"/>
      <c r="P186" s="150"/>
      <c r="Q186" s="126"/>
      <c r="R186" s="150"/>
      <c r="S186" s="126"/>
      <c r="T186" s="150"/>
    </row>
    <row r="187" spans="1:20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5">
        <v>61258.219739999993</v>
      </c>
      <c r="G187" s="102"/>
      <c r="H187" s="125">
        <v>5983.89516</v>
      </c>
      <c r="I187" s="126"/>
      <c r="J187" s="125">
        <v>0</v>
      </c>
      <c r="K187" s="127"/>
      <c r="L187" s="125">
        <v>0</v>
      </c>
      <c r="M187" s="127"/>
      <c r="N187" s="125">
        <v>0</v>
      </c>
      <c r="O187" s="125"/>
      <c r="P187" s="125">
        <v>0</v>
      </c>
      <c r="Q187" s="126"/>
      <c r="R187" s="125">
        <f>SUM(F187,H187,J187,L187,N187,P187)</f>
        <v>67242.114899999986</v>
      </c>
      <c r="S187" s="127"/>
      <c r="T187" s="125">
        <v>64250.16732</v>
      </c>
    </row>
    <row r="188" spans="1:20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5">
        <v>4209.2173299999995</v>
      </c>
      <c r="G188" s="102"/>
      <c r="H188" s="125">
        <v>342.86124000000001</v>
      </c>
      <c r="I188" s="126"/>
      <c r="J188" s="125">
        <v>-416.59472</v>
      </c>
      <c r="K188" s="127"/>
      <c r="L188" s="125">
        <v>-154.37655999999998</v>
      </c>
      <c r="M188" s="127"/>
      <c r="N188" s="125">
        <v>0</v>
      </c>
      <c r="O188" s="125"/>
      <c r="P188" s="125">
        <v>0</v>
      </c>
      <c r="Q188" s="126"/>
      <c r="R188" s="125">
        <f>SUM(F188,H188,J188,L188,N188,P188)</f>
        <v>3981.1072899999995</v>
      </c>
      <c r="S188" s="127"/>
      <c r="T188" s="125">
        <v>4126.3362100000004</v>
      </c>
    </row>
    <row r="189" spans="1:20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5">
        <v>2789.8979300000001</v>
      </c>
      <c r="G189" s="102"/>
      <c r="H189" s="125">
        <v>444.22346999999996</v>
      </c>
      <c r="I189" s="126"/>
      <c r="J189" s="125">
        <v>-416.59472</v>
      </c>
      <c r="K189" s="127"/>
      <c r="L189" s="125">
        <v>-154.37655999999998</v>
      </c>
      <c r="M189" s="127"/>
      <c r="N189" s="125">
        <v>0</v>
      </c>
      <c r="O189" s="125"/>
      <c r="P189" s="125">
        <v>0</v>
      </c>
      <c r="Q189" s="126"/>
      <c r="R189" s="125">
        <f>SUM(F189,H189,J189,L189,N189,P189)</f>
        <v>2663.1501199999998</v>
      </c>
      <c r="S189" s="127"/>
      <c r="T189" s="125">
        <v>2757.2219700000001</v>
      </c>
    </row>
    <row r="190" spans="1:20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5">
        <v>3980.4541399999998</v>
      </c>
      <c r="G190" s="102"/>
      <c r="H190" s="125">
        <v>522.02148</v>
      </c>
      <c r="I190" s="126"/>
      <c r="J190" s="125">
        <v>0</v>
      </c>
      <c r="K190" s="127"/>
      <c r="L190" s="125">
        <v>0</v>
      </c>
      <c r="M190" s="127"/>
      <c r="N190" s="125">
        <v>0</v>
      </c>
      <c r="O190" s="125"/>
      <c r="P190" s="125">
        <v>0</v>
      </c>
      <c r="Q190" s="126"/>
      <c r="R190" s="125">
        <f>SUM(F190,H190,J190,L190,N190,P190)</f>
        <v>4502.4756200000002</v>
      </c>
      <c r="S190" s="127"/>
      <c r="T190" s="125">
        <v>4241.4648799999995</v>
      </c>
    </row>
    <row r="191" spans="1:20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5">
        <v>-2.1747000000000209</v>
      </c>
      <c r="G191" s="102"/>
      <c r="H191" s="125">
        <v>70.532399999999996</v>
      </c>
      <c r="I191" s="126"/>
      <c r="J191" s="125">
        <v>0</v>
      </c>
      <c r="K191" s="127"/>
      <c r="L191" s="125">
        <v>0</v>
      </c>
      <c r="M191" s="127"/>
      <c r="N191" s="125">
        <v>0</v>
      </c>
      <c r="O191" s="125"/>
      <c r="P191" s="125">
        <v>0</v>
      </c>
      <c r="Q191" s="126"/>
      <c r="R191" s="125">
        <f>SUM(F191,H191,J191,L191,N191,P191)</f>
        <v>68.35769999999998</v>
      </c>
      <c r="S191" s="127"/>
      <c r="T191" s="125">
        <v>33.091500000000003</v>
      </c>
    </row>
    <row r="192" spans="1:20" x14ac:dyDescent="0.25">
      <c r="A192" s="111">
        <f t="shared" si="3"/>
        <v>9</v>
      </c>
      <c r="B192" s="116"/>
      <c r="C192" s="111"/>
      <c r="D192" s="101" t="s">
        <v>757</v>
      </c>
      <c r="F192" s="129">
        <f>SUM(F187:F191)</f>
        <v>72235.61443999999</v>
      </c>
      <c r="H192" s="129">
        <f>SUM(H187:H191)</f>
        <v>7363.5337500000005</v>
      </c>
      <c r="I192" s="122"/>
      <c r="J192" s="129">
        <f>SUM(J187:J191)</f>
        <v>-833.18943999999999</v>
      </c>
      <c r="K192" s="122"/>
      <c r="L192" s="129">
        <f>SUM(L187:L191)</f>
        <v>-308.75311999999997</v>
      </c>
      <c r="M192" s="122"/>
      <c r="N192" s="129">
        <f>SUM(N187:N191)</f>
        <v>0</v>
      </c>
      <c r="O192" s="187"/>
      <c r="P192" s="129">
        <f>SUM(P187:P191)</f>
        <v>0</v>
      </c>
      <c r="Q192" s="122"/>
      <c r="R192" s="129">
        <f>SUM(R187:R191)</f>
        <v>78457.205629999982</v>
      </c>
      <c r="S192" s="122"/>
      <c r="T192" s="129">
        <f>SUM(T187:T191)</f>
        <v>75408.281879999995</v>
      </c>
    </row>
    <row r="193" spans="1:20" x14ac:dyDescent="0.25">
      <c r="A193" s="111">
        <f t="shared" si="3"/>
        <v>10</v>
      </c>
      <c r="B193" s="116"/>
      <c r="Q193" s="102"/>
    </row>
    <row r="194" spans="1:20" x14ac:dyDescent="0.25">
      <c r="A194" s="111">
        <f t="shared" si="3"/>
        <v>11</v>
      </c>
      <c r="B194" s="116"/>
      <c r="D194" s="101" t="s">
        <v>160</v>
      </c>
      <c r="F194" s="136"/>
      <c r="G194" s="149"/>
      <c r="H194" s="130"/>
      <c r="I194" s="126"/>
      <c r="J194" s="130"/>
      <c r="K194" s="126"/>
      <c r="L194" s="131"/>
      <c r="M194" s="126"/>
      <c r="N194" s="131"/>
      <c r="O194" s="131"/>
      <c r="P194" s="131"/>
      <c r="Q194" s="126"/>
      <c r="R194" s="131"/>
      <c r="S194" s="126"/>
      <c r="T194" s="131"/>
    </row>
    <row r="195" spans="1:20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5">
        <v>26607.221869999979</v>
      </c>
      <c r="G195" s="102"/>
      <c r="H195" s="125">
        <v>1964.7471599999999</v>
      </c>
      <c r="I195" s="126"/>
      <c r="J195" s="125">
        <v>0</v>
      </c>
      <c r="K195" s="127"/>
      <c r="L195" s="125">
        <v>0</v>
      </c>
      <c r="M195" s="127"/>
      <c r="N195" s="125">
        <v>0</v>
      </c>
      <c r="O195" s="125"/>
      <c r="P195" s="125">
        <v>0</v>
      </c>
      <c r="Q195" s="126"/>
      <c r="R195" s="125">
        <f>SUM(F195,H195,J195,L195,N195,P195)</f>
        <v>28571.969029999978</v>
      </c>
      <c r="S195" s="127"/>
      <c r="T195" s="125">
        <v>27589.595450000001</v>
      </c>
    </row>
    <row r="196" spans="1:20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5">
        <v>144159.00942999995</v>
      </c>
      <c r="G196" s="102"/>
      <c r="H196" s="125">
        <v>10146.54715</v>
      </c>
      <c r="I196" s="126"/>
      <c r="J196" s="125">
        <v>-830.97736999999995</v>
      </c>
      <c r="K196" s="127"/>
      <c r="L196" s="125">
        <v>-73.527760000000001</v>
      </c>
      <c r="M196" s="127"/>
      <c r="N196" s="125">
        <v>0</v>
      </c>
      <c r="O196" s="125"/>
      <c r="P196" s="125">
        <v>0</v>
      </c>
      <c r="Q196" s="126"/>
      <c r="R196" s="125">
        <f>SUM(F196,H196,J196,L196,N196,P196)</f>
        <v>153401.05144999994</v>
      </c>
      <c r="S196" s="127"/>
      <c r="T196" s="125">
        <v>148753.97247000001</v>
      </c>
    </row>
    <row r="197" spans="1:20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5">
        <v>85208.742940000026</v>
      </c>
      <c r="G197" s="102"/>
      <c r="H197" s="125">
        <v>7466.0462200000002</v>
      </c>
      <c r="I197" s="126"/>
      <c r="J197" s="125">
        <v>-830.97736999999995</v>
      </c>
      <c r="K197" s="127"/>
      <c r="L197" s="125">
        <v>-73.527760000000001</v>
      </c>
      <c r="M197" s="127"/>
      <c r="N197" s="125">
        <v>0</v>
      </c>
      <c r="O197" s="125"/>
      <c r="P197" s="125">
        <v>0</v>
      </c>
      <c r="Q197" s="126"/>
      <c r="R197" s="125">
        <f>SUM(F197,H197,J197,L197,N197,P197)</f>
        <v>91770.284030000039</v>
      </c>
      <c r="S197" s="127"/>
      <c r="T197" s="125">
        <v>88462.712700000004</v>
      </c>
    </row>
    <row r="198" spans="1:20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5">
        <v>43604.659719999989</v>
      </c>
      <c r="G198" s="102"/>
      <c r="H198" s="125">
        <v>1996.58592</v>
      </c>
      <c r="I198" s="126"/>
      <c r="J198" s="125">
        <v>0</v>
      </c>
      <c r="K198" s="127"/>
      <c r="L198" s="125">
        <v>0</v>
      </c>
      <c r="M198" s="127"/>
      <c r="N198" s="125">
        <v>0</v>
      </c>
      <c r="O198" s="125"/>
      <c r="P198" s="125">
        <v>0</v>
      </c>
      <c r="Q198" s="126"/>
      <c r="R198" s="125">
        <f>SUM(F198,H198,J198,L198,N198,P198)</f>
        <v>45601.245639999986</v>
      </c>
      <c r="S198" s="127"/>
      <c r="T198" s="125">
        <v>44602.952680000002</v>
      </c>
    </row>
    <row r="199" spans="1:20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5">
        <v>2654.4161500000005</v>
      </c>
      <c r="G199" s="102"/>
      <c r="H199" s="125">
        <v>282.11652000000004</v>
      </c>
      <c r="I199" s="126"/>
      <c r="J199" s="125">
        <v>0</v>
      </c>
      <c r="K199" s="127"/>
      <c r="L199" s="125">
        <v>0</v>
      </c>
      <c r="M199" s="127"/>
      <c r="N199" s="125">
        <v>0</v>
      </c>
      <c r="O199" s="125"/>
      <c r="P199" s="125">
        <v>0</v>
      </c>
      <c r="Q199" s="126"/>
      <c r="R199" s="125">
        <f>SUM(F199,H199,J199,L199,N199,P199)</f>
        <v>2936.5326700000005</v>
      </c>
      <c r="S199" s="127"/>
      <c r="T199" s="125">
        <v>2795.4744100000003</v>
      </c>
    </row>
    <row r="200" spans="1:20" x14ac:dyDescent="0.25">
      <c r="A200" s="111">
        <f t="shared" si="3"/>
        <v>17</v>
      </c>
      <c r="B200" s="116"/>
      <c r="C200" s="109"/>
      <c r="D200" s="103" t="s">
        <v>758</v>
      </c>
      <c r="F200" s="129">
        <f>SUM(F195:F199)</f>
        <v>302234.05010999995</v>
      </c>
      <c r="H200" s="129">
        <f>SUM(H195:H199)</f>
        <v>21856.042970000002</v>
      </c>
      <c r="I200" s="122"/>
      <c r="J200" s="129">
        <f>SUM(J195:J199)</f>
        <v>-1661.9547399999999</v>
      </c>
      <c r="K200" s="122"/>
      <c r="L200" s="129">
        <f>SUM(L195:L199)</f>
        <v>-147.05552</v>
      </c>
      <c r="M200" s="122"/>
      <c r="N200" s="129">
        <f>SUM(N195:N199)</f>
        <v>0</v>
      </c>
      <c r="O200" s="187"/>
      <c r="P200" s="129">
        <f>SUM(P195:P199)</f>
        <v>0</v>
      </c>
      <c r="Q200" s="122"/>
      <c r="R200" s="129">
        <f>SUM(R195:R199)</f>
        <v>322281.08281999989</v>
      </c>
      <c r="S200" s="122"/>
      <c r="T200" s="129">
        <f>SUM(T195:T199)</f>
        <v>312204.70770999999</v>
      </c>
    </row>
    <row r="201" spans="1:20" x14ac:dyDescent="0.25">
      <c r="A201" s="111">
        <f t="shared" si="3"/>
        <v>18</v>
      </c>
      <c r="B201" s="116"/>
      <c r="Q201" s="102"/>
    </row>
    <row r="202" spans="1:20" x14ac:dyDescent="0.25">
      <c r="A202" s="111">
        <f t="shared" si="3"/>
        <v>19</v>
      </c>
      <c r="B202" s="116"/>
      <c r="C202" s="111"/>
      <c r="D202" s="103" t="s">
        <v>167</v>
      </c>
      <c r="H202" s="151"/>
      <c r="I202" s="126"/>
      <c r="J202" s="152"/>
      <c r="K202" s="126"/>
      <c r="L202" s="152"/>
      <c r="M202" s="126"/>
      <c r="N202" s="152"/>
      <c r="O202" s="152"/>
      <c r="P202" s="152"/>
      <c r="Q202" s="126"/>
      <c r="R202" s="152"/>
      <c r="S202" s="126"/>
      <c r="T202" s="152"/>
    </row>
    <row r="203" spans="1:20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5">
        <v>1270.6145399999994</v>
      </c>
      <c r="G203" s="102"/>
      <c r="H203" s="125">
        <v>60.896039999999999</v>
      </c>
      <c r="I203" s="126"/>
      <c r="J203" s="125">
        <v>0</v>
      </c>
      <c r="K203" s="127"/>
      <c r="L203" s="125">
        <v>0</v>
      </c>
      <c r="M203" s="127"/>
      <c r="N203" s="125">
        <v>0</v>
      </c>
      <c r="O203" s="125"/>
      <c r="P203" s="125">
        <v>0</v>
      </c>
      <c r="Q203" s="126"/>
      <c r="R203" s="125">
        <f>SUM(F203,H203,J203,L203,N203,P203)</f>
        <v>1331.5105799999994</v>
      </c>
      <c r="S203" s="127"/>
      <c r="T203" s="125">
        <v>1301.0625600000001</v>
      </c>
    </row>
    <row r="204" spans="1:20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5">
        <v>738.70991999999978</v>
      </c>
      <c r="G204" s="102"/>
      <c r="H204" s="125">
        <v>97.074240000000003</v>
      </c>
      <c r="I204" s="126"/>
      <c r="J204" s="125">
        <v>-381.27004999999997</v>
      </c>
      <c r="K204" s="127"/>
      <c r="L204" s="125">
        <v>0</v>
      </c>
      <c r="M204" s="127"/>
      <c r="N204" s="125">
        <v>0</v>
      </c>
      <c r="O204" s="125"/>
      <c r="P204" s="125">
        <v>0</v>
      </c>
      <c r="Q204" s="126"/>
      <c r="R204" s="125">
        <f>SUM(F204,H204,J204,L204,N204,P204)</f>
        <v>454.51410999999985</v>
      </c>
      <c r="S204" s="127"/>
      <c r="T204" s="125">
        <v>743.36724000000004</v>
      </c>
    </row>
    <row r="205" spans="1:20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5">
        <v>9026.1638000000039</v>
      </c>
      <c r="G205" s="102"/>
      <c r="H205" s="125">
        <v>1764.1778300000001</v>
      </c>
      <c r="I205" s="126"/>
      <c r="J205" s="125">
        <v>-381.27004999999997</v>
      </c>
      <c r="K205" s="127"/>
      <c r="L205" s="125">
        <v>0</v>
      </c>
      <c r="M205" s="127"/>
      <c r="N205" s="125">
        <v>0</v>
      </c>
      <c r="O205" s="125"/>
      <c r="P205" s="125">
        <v>0</v>
      </c>
      <c r="Q205" s="126"/>
      <c r="R205" s="125">
        <f>SUM(F205,H205,J205,L205,N205,P205)</f>
        <v>10409.071580000005</v>
      </c>
      <c r="S205" s="127"/>
      <c r="T205" s="125">
        <v>9864.3189700000003</v>
      </c>
    </row>
    <row r="206" spans="1:20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5">
        <v>10573.435749999999</v>
      </c>
      <c r="G206" s="102"/>
      <c r="H206" s="125">
        <v>653.41535999999996</v>
      </c>
      <c r="I206" s="126"/>
      <c r="J206" s="125">
        <v>0</v>
      </c>
      <c r="K206" s="127"/>
      <c r="L206" s="125">
        <v>0</v>
      </c>
      <c r="M206" s="127"/>
      <c r="N206" s="125">
        <v>0</v>
      </c>
      <c r="O206" s="125"/>
      <c r="P206" s="125">
        <v>0</v>
      </c>
      <c r="Q206" s="126"/>
      <c r="R206" s="125">
        <f>SUM(F206,H206,J206,L206,N206,P206)</f>
        <v>11226.85111</v>
      </c>
      <c r="S206" s="127"/>
      <c r="T206" s="125">
        <v>10900.14343</v>
      </c>
    </row>
    <row r="207" spans="1:20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5">
        <v>136.95271000000011</v>
      </c>
      <c r="G207" s="102"/>
      <c r="H207" s="125">
        <v>2.9445600000000001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5"/>
      <c r="P207" s="125">
        <v>0</v>
      </c>
      <c r="Q207" s="126"/>
      <c r="R207" s="125">
        <f>SUM(F207,H207,J207,L207,N207,P207)</f>
        <v>139.89727000000011</v>
      </c>
      <c r="S207" s="127"/>
      <c r="T207" s="125">
        <v>138.42498999999998</v>
      </c>
    </row>
    <row r="208" spans="1:20" x14ac:dyDescent="0.25">
      <c r="A208" s="111">
        <f t="shared" si="3"/>
        <v>25</v>
      </c>
      <c r="B208" s="116"/>
      <c r="C208" s="111"/>
      <c r="D208" s="103" t="s">
        <v>759</v>
      </c>
      <c r="F208" s="129">
        <f>SUM(F203:F207)</f>
        <v>21745.876720000004</v>
      </c>
      <c r="H208" s="129">
        <f>SUM(H203:H207)</f>
        <v>2578.50803</v>
      </c>
      <c r="I208" s="122"/>
      <c r="J208" s="129">
        <f>SUM(J203:J207)</f>
        <v>-762.54009999999994</v>
      </c>
      <c r="K208" s="122"/>
      <c r="L208" s="129">
        <f>SUM(L203:L207)</f>
        <v>0</v>
      </c>
      <c r="M208" s="122"/>
      <c r="N208" s="129">
        <f>SUM(N203:N207)</f>
        <v>0</v>
      </c>
      <c r="O208" s="187"/>
      <c r="P208" s="129">
        <f>SUM(P203:P207)</f>
        <v>0</v>
      </c>
      <c r="Q208" s="122"/>
      <c r="R208" s="129">
        <f>SUM(R203:R207)</f>
        <v>23561.844650000006</v>
      </c>
      <c r="S208" s="122"/>
      <c r="T208" s="129">
        <f>SUM(T203:T207)</f>
        <v>22947.317190000002</v>
      </c>
    </row>
    <row r="209" spans="1:20" x14ac:dyDescent="0.25">
      <c r="A209" s="111">
        <f t="shared" si="3"/>
        <v>26</v>
      </c>
      <c r="B209" s="116"/>
      <c r="Q209" s="102"/>
    </row>
    <row r="210" spans="1:20" x14ac:dyDescent="0.25">
      <c r="A210" s="111">
        <f t="shared" si="3"/>
        <v>27</v>
      </c>
      <c r="B210" s="116"/>
      <c r="C210" s="124"/>
      <c r="D210" s="103" t="s">
        <v>174</v>
      </c>
      <c r="F210" s="136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</row>
    <row r="211" spans="1:20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5">
        <v>5722.5347500000007</v>
      </c>
      <c r="G211" s="102"/>
      <c r="H211" s="125">
        <v>278.42556000000002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5"/>
      <c r="P211" s="125">
        <v>0</v>
      </c>
      <c r="Q211" s="126"/>
      <c r="R211" s="125">
        <f>SUM(F211,H211,J211,L211,N211,P211)</f>
        <v>6000.9603100000004</v>
      </c>
      <c r="S211" s="127"/>
      <c r="T211" s="125">
        <v>5861.7475300000006</v>
      </c>
    </row>
    <row r="212" spans="1:20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5">
        <v>612.23688999999968</v>
      </c>
      <c r="G212" s="102"/>
      <c r="H212" s="125">
        <v>48.60277</v>
      </c>
      <c r="I212" s="126"/>
      <c r="J212" s="125">
        <v>-97.673339999999996</v>
      </c>
      <c r="K212" s="127"/>
      <c r="L212" s="125">
        <v>0</v>
      </c>
      <c r="M212" s="127"/>
      <c r="N212" s="125">
        <v>0</v>
      </c>
      <c r="O212" s="125"/>
      <c r="P212" s="125">
        <v>0</v>
      </c>
      <c r="Q212" s="126"/>
      <c r="R212" s="125">
        <f>SUM(F212,H212,J212,L212,N212,P212)</f>
        <v>563.16631999999959</v>
      </c>
      <c r="S212" s="127"/>
      <c r="T212" s="125">
        <v>614.23735999999997</v>
      </c>
    </row>
    <row r="213" spans="1:20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5">
        <v>22078.701680000027</v>
      </c>
      <c r="G213" s="102"/>
      <c r="H213" s="125">
        <v>1381.7978999999998</v>
      </c>
      <c r="I213" s="126"/>
      <c r="J213" s="125">
        <v>-97.673339999999996</v>
      </c>
      <c r="K213" s="127"/>
      <c r="L213" s="125">
        <v>0</v>
      </c>
      <c r="M213" s="127"/>
      <c r="N213" s="125">
        <v>0</v>
      </c>
      <c r="O213" s="125"/>
      <c r="P213" s="125">
        <v>0</v>
      </c>
      <c r="Q213" s="126"/>
      <c r="R213" s="125">
        <f>SUM(F213,H213,J213,L213,N213,P213)</f>
        <v>23362.826240000028</v>
      </c>
      <c r="S213" s="127"/>
      <c r="T213" s="125">
        <v>22747.252370000002</v>
      </c>
    </row>
    <row r="214" spans="1:20" x14ac:dyDescent="0.25">
      <c r="A214" s="111">
        <f t="shared" si="3"/>
        <v>31</v>
      </c>
      <c r="C214" s="109">
        <v>34583</v>
      </c>
      <c r="D214" s="101" t="s">
        <v>723</v>
      </c>
      <c r="F214" s="125">
        <v>5598.5147299999917</v>
      </c>
      <c r="G214" s="102"/>
      <c r="H214" s="125">
        <v>347.57423999999997</v>
      </c>
      <c r="I214" s="126"/>
      <c r="J214" s="125">
        <v>0</v>
      </c>
      <c r="K214" s="127"/>
      <c r="L214" s="125">
        <v>0</v>
      </c>
      <c r="M214" s="127"/>
      <c r="N214" s="125">
        <v>0</v>
      </c>
      <c r="O214" s="125"/>
      <c r="P214" s="125">
        <v>0</v>
      </c>
      <c r="Q214" s="126"/>
      <c r="R214" s="125">
        <f>SUM(F214,H214,J214,L214,N214,P214)</f>
        <v>5946.0889699999916</v>
      </c>
      <c r="S214" s="127"/>
      <c r="T214" s="125">
        <v>5772.3018499999998</v>
      </c>
    </row>
    <row r="215" spans="1:20" x14ac:dyDescent="0.25">
      <c r="A215" s="111">
        <f t="shared" si="3"/>
        <v>32</v>
      </c>
      <c r="C215" s="109">
        <v>34683</v>
      </c>
      <c r="D215" s="101" t="s">
        <v>724</v>
      </c>
      <c r="F215" s="125">
        <v>274.17259999999987</v>
      </c>
      <c r="G215" s="102"/>
      <c r="H215" s="125">
        <v>9.5240400000000012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5"/>
      <c r="P215" s="125">
        <v>0</v>
      </c>
      <c r="Q215" s="126"/>
      <c r="R215" s="125">
        <f>SUM(F215,H215,J215,L215,N215,P215)</f>
        <v>283.69663999999989</v>
      </c>
      <c r="S215" s="127"/>
      <c r="T215" s="125">
        <v>278.93462</v>
      </c>
    </row>
    <row r="216" spans="1:20" x14ac:dyDescent="0.25">
      <c r="A216" s="111">
        <f t="shared" si="3"/>
        <v>33</v>
      </c>
      <c r="D216" s="103" t="s">
        <v>760</v>
      </c>
      <c r="F216" s="129">
        <f>SUM(F211:F215)</f>
        <v>34286.160650000013</v>
      </c>
      <c r="H216" s="129">
        <f>SUM(H211:H215)</f>
        <v>2065.9245099999998</v>
      </c>
      <c r="I216" s="122"/>
      <c r="J216" s="129">
        <f>SUM(J211:J215)</f>
        <v>-195.34667999999999</v>
      </c>
      <c r="K216" s="122"/>
      <c r="L216" s="129">
        <f>SUM(L211:L215)</f>
        <v>0</v>
      </c>
      <c r="M216" s="122"/>
      <c r="N216" s="129">
        <f>SUM(N211:N215)</f>
        <v>0</v>
      </c>
      <c r="O216" s="187"/>
      <c r="P216" s="129">
        <f>SUM(P211:P215)</f>
        <v>0</v>
      </c>
      <c r="Q216" s="122"/>
      <c r="R216" s="129">
        <f>SUM(R211:R215)</f>
        <v>36156.738480000022</v>
      </c>
      <c r="S216" s="122"/>
      <c r="T216" s="129">
        <f>SUM(T211:T215)</f>
        <v>35274.473729999998</v>
      </c>
    </row>
    <row r="217" spans="1:20" x14ac:dyDescent="0.25">
      <c r="A217" s="111">
        <f t="shared" si="3"/>
        <v>34</v>
      </c>
      <c r="I217" s="131"/>
      <c r="K217" s="131"/>
      <c r="M217" s="131"/>
      <c r="Q217" s="131"/>
      <c r="S217" s="131"/>
    </row>
    <row r="218" spans="1:20" x14ac:dyDescent="0.25">
      <c r="A218" s="111">
        <f t="shared" si="3"/>
        <v>35</v>
      </c>
      <c r="C218" s="111"/>
      <c r="D218" s="103" t="s">
        <v>181</v>
      </c>
      <c r="F218" s="136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</row>
    <row r="219" spans="1:20" x14ac:dyDescent="0.25">
      <c r="A219" s="111">
        <f t="shared" si="3"/>
        <v>36</v>
      </c>
      <c r="C219" s="109">
        <v>34184</v>
      </c>
      <c r="D219" s="101" t="s">
        <v>720</v>
      </c>
      <c r="F219" s="125">
        <v>2240.5677000000019</v>
      </c>
      <c r="G219" s="102"/>
      <c r="H219" s="125">
        <v>156.92568</v>
      </c>
      <c r="I219" s="126"/>
      <c r="J219" s="125">
        <v>0</v>
      </c>
      <c r="K219" s="127"/>
      <c r="L219" s="125">
        <v>0</v>
      </c>
      <c r="M219" s="127"/>
      <c r="N219" s="125">
        <v>0</v>
      </c>
      <c r="O219" s="125"/>
      <c r="P219" s="125">
        <v>0</v>
      </c>
      <c r="Q219" s="126"/>
      <c r="R219" s="125">
        <f>SUM(F219,H219,J219,L219,N219,P219)</f>
        <v>2397.4933800000017</v>
      </c>
      <c r="S219" s="127"/>
      <c r="T219" s="125">
        <v>2319.0305400000002</v>
      </c>
    </row>
    <row r="220" spans="1:20" x14ac:dyDescent="0.25">
      <c r="A220" s="111">
        <f t="shared" si="3"/>
        <v>37</v>
      </c>
      <c r="C220" s="109">
        <v>34284</v>
      </c>
      <c r="D220" s="101" t="s">
        <v>748</v>
      </c>
      <c r="F220" s="125">
        <v>329.49687000000023</v>
      </c>
      <c r="G220" s="102"/>
      <c r="H220" s="125">
        <v>66.473389999999995</v>
      </c>
      <c r="I220" s="126"/>
      <c r="J220" s="125">
        <v>-105.98349</v>
      </c>
      <c r="K220" s="127"/>
      <c r="L220" s="125">
        <v>0</v>
      </c>
      <c r="M220" s="127"/>
      <c r="N220" s="125">
        <v>0</v>
      </c>
      <c r="O220" s="125"/>
      <c r="P220" s="125">
        <v>0</v>
      </c>
      <c r="Q220" s="126"/>
      <c r="R220" s="125">
        <f>SUM(F220,H220,J220,L220,N220,P220)</f>
        <v>289.98677000000021</v>
      </c>
      <c r="S220" s="127"/>
      <c r="T220" s="125">
        <v>334.01769999999999</v>
      </c>
    </row>
    <row r="221" spans="1:20" x14ac:dyDescent="0.25">
      <c r="A221" s="111">
        <f t="shared" si="3"/>
        <v>38</v>
      </c>
      <c r="C221" s="109">
        <v>34384</v>
      </c>
      <c r="D221" s="101" t="s">
        <v>749</v>
      </c>
      <c r="F221" s="125">
        <v>7142.9649100000033</v>
      </c>
      <c r="G221" s="102"/>
      <c r="H221" s="125">
        <v>1334.49918</v>
      </c>
      <c r="I221" s="126"/>
      <c r="J221" s="125">
        <v>-105.98349</v>
      </c>
      <c r="K221" s="127"/>
      <c r="L221" s="125">
        <v>0</v>
      </c>
      <c r="M221" s="127"/>
      <c r="N221" s="125">
        <v>0</v>
      </c>
      <c r="O221" s="125"/>
      <c r="P221" s="125">
        <v>0</v>
      </c>
      <c r="Q221" s="126"/>
      <c r="R221" s="125">
        <f>SUM(F221,H221,J221,L221,N221,P221)</f>
        <v>8371.4806000000026</v>
      </c>
      <c r="S221" s="127"/>
      <c r="T221" s="125">
        <v>7781.2183800000003</v>
      </c>
    </row>
    <row r="222" spans="1:20" x14ac:dyDescent="0.25">
      <c r="A222" s="111">
        <f t="shared" si="3"/>
        <v>39</v>
      </c>
      <c r="C222" s="109">
        <v>34584</v>
      </c>
      <c r="D222" s="101" t="s">
        <v>723</v>
      </c>
      <c r="F222" s="125">
        <v>3298.2461299999954</v>
      </c>
      <c r="G222" s="102"/>
      <c r="H222" s="125">
        <v>139.66872000000001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5"/>
      <c r="P222" s="125">
        <v>0</v>
      </c>
      <c r="Q222" s="126"/>
      <c r="R222" s="125">
        <f>SUM(F222,H222,J222,L222,N222,P222)</f>
        <v>3437.9148499999956</v>
      </c>
      <c r="S222" s="127"/>
      <c r="T222" s="125">
        <v>3368.0804900000003</v>
      </c>
    </row>
    <row r="223" spans="1:20" x14ac:dyDescent="0.25">
      <c r="A223" s="111">
        <f t="shared" si="3"/>
        <v>40</v>
      </c>
      <c r="C223" s="109">
        <v>34684</v>
      </c>
      <c r="D223" s="101" t="s">
        <v>724</v>
      </c>
      <c r="F223" s="125">
        <v>0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5"/>
      <c r="P223" s="125">
        <v>0</v>
      </c>
      <c r="Q223" s="126"/>
      <c r="R223" s="125">
        <f>SUM(F223,H223,J223,L223,N223,P223)</f>
        <v>0</v>
      </c>
      <c r="S223" s="127"/>
      <c r="T223" s="125">
        <v>0</v>
      </c>
    </row>
    <row r="224" spans="1:20" x14ac:dyDescent="0.25">
      <c r="A224" s="111">
        <f t="shared" si="3"/>
        <v>41</v>
      </c>
      <c r="C224" s="111"/>
      <c r="D224" s="103" t="s">
        <v>761</v>
      </c>
      <c r="F224" s="129">
        <f>SUM(F219:F223)</f>
        <v>13011.275610000001</v>
      </c>
      <c r="H224" s="129">
        <f>SUM(H219:H223)</f>
        <v>1697.5669699999999</v>
      </c>
      <c r="I224" s="122"/>
      <c r="J224" s="129">
        <f>SUM(J219:J223)</f>
        <v>-211.96698000000001</v>
      </c>
      <c r="K224" s="122"/>
      <c r="L224" s="129">
        <f>SUM(L219:L223)</f>
        <v>0</v>
      </c>
      <c r="M224" s="122"/>
      <c r="N224" s="129">
        <f>SUM(N219:N223)</f>
        <v>0</v>
      </c>
      <c r="O224" s="187"/>
      <c r="P224" s="129">
        <f>SUM(P219:P223)</f>
        <v>0</v>
      </c>
      <c r="Q224" s="122"/>
      <c r="R224" s="129">
        <f>SUM(R219:R223)</f>
        <v>14496.875600000001</v>
      </c>
      <c r="S224" s="122"/>
      <c r="T224" s="129">
        <f>SUM(T219:T223)</f>
        <v>13802.347110000001</v>
      </c>
    </row>
    <row r="225" spans="1:20" x14ac:dyDescent="0.25">
      <c r="A225" s="111">
        <f t="shared" si="3"/>
        <v>42</v>
      </c>
      <c r="Q225" s="102"/>
    </row>
    <row r="226" spans="1:20" x14ac:dyDescent="0.25">
      <c r="A226" s="111">
        <f t="shared" si="3"/>
        <v>43</v>
      </c>
      <c r="Q226" s="102"/>
    </row>
    <row r="227" spans="1:20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8"/>
      <c r="R227" s="97"/>
      <c r="S227" s="97"/>
      <c r="T227" s="97"/>
    </row>
    <row r="228" spans="1:20" x14ac:dyDescent="0.25">
      <c r="A228" s="101" t="str">
        <f>+$A$57</f>
        <v>Supporting Schedules:  B-10, B-11</v>
      </c>
      <c r="Q228" s="102"/>
      <c r="R228" s="101" t="str">
        <f>+$R$57</f>
        <v>Recap Schedules:  B-03, B-06</v>
      </c>
    </row>
    <row r="229" spans="1:20" ht="13.8" thickBot="1" x14ac:dyDescent="0.3">
      <c r="A229" s="97" t="str">
        <f>$A$1</f>
        <v>SCHEDULE B-09</v>
      </c>
      <c r="B229" s="97"/>
      <c r="C229" s="97"/>
      <c r="D229" s="97"/>
      <c r="E229" s="97"/>
      <c r="F229" s="97" t="str">
        <f>$F$1</f>
        <v>DEPRECIATION RESERVE BALANCES BY ACCOUNT AND SUB-ACCOUNT</v>
      </c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8"/>
      <c r="R229" s="97"/>
      <c r="S229" s="97"/>
      <c r="T229" s="98" t="str">
        <f>"Page "&amp;TRIM(MID(T172,5,3))+1&amp;" of 30"</f>
        <v>Page 15 of 30</v>
      </c>
    </row>
    <row r="230" spans="1:20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reserve balances for each account or sub-account to which</v>
      </c>
      <c r="J230" s="104"/>
      <c r="K230" s="104"/>
      <c r="M230" s="104"/>
      <c r="N230" s="104"/>
      <c r="O230" s="104"/>
      <c r="P230" s="104"/>
      <c r="Q230" s="105"/>
      <c r="R230" s="101" t="str">
        <f>$R$2</f>
        <v>Type of data shown:</v>
      </c>
      <c r="T230" s="106"/>
    </row>
    <row r="231" spans="1:20" x14ac:dyDescent="0.25">
      <c r="B231" s="138"/>
      <c r="F231" s="101" t="str">
        <f>IF($F$3="","",$F$3)</f>
        <v>an individual depreciation rate is applied. (Include Amortization/Recovery amounts).</v>
      </c>
      <c r="J231" s="102"/>
      <c r="K231" s="106"/>
      <c r="N231" s="102"/>
      <c r="O231" s="102"/>
      <c r="P231" s="102"/>
      <c r="Q231" s="102" t="str">
        <f>IF($Q$3=0,"",$Q$3)</f>
        <v/>
      </c>
      <c r="R231" s="106" t="str">
        <f>$R$3</f>
        <v>Projected Test Year Ended 12/31/2025</v>
      </c>
      <c r="T231" s="102"/>
    </row>
    <row r="232" spans="1:20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Q232" s="102" t="str">
        <f>IF($Q$4=0,"",$Q$4)</f>
        <v>XX</v>
      </c>
      <c r="R232" s="106" t="str">
        <f>$R$4</f>
        <v>Projected Prior Year Ended 12/31/2024</v>
      </c>
      <c r="T232" s="102"/>
    </row>
    <row r="233" spans="1:20" x14ac:dyDescent="0.25">
      <c r="B233" s="138"/>
      <c r="F233" s="101" t="str">
        <f>IF(+$F$5="","",$F$5)</f>
        <v/>
      </c>
      <c r="J233" s="102"/>
      <c r="K233" s="106"/>
      <c r="L233" s="102"/>
      <c r="Q233" s="102" t="str">
        <f>IF($Q$5=0,"",$Q$5)</f>
        <v/>
      </c>
      <c r="R233" s="106" t="str">
        <f>$R$5</f>
        <v>Historical Prior Year Ended 12/31/2023</v>
      </c>
      <c r="T233" s="102"/>
    </row>
    <row r="234" spans="1:20" x14ac:dyDescent="0.25">
      <c r="B234" s="138"/>
      <c r="J234" s="102"/>
      <c r="K234" s="106"/>
      <c r="L234" s="102"/>
      <c r="Q234" s="102"/>
      <c r="R234" s="106" t="str">
        <f>$R$6</f>
        <v>Witness: C. Aldazabal / J. Chronister /</v>
      </c>
      <c r="T234" s="102"/>
    </row>
    <row r="235" spans="1:20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(Dollars in 000's)</v>
      </c>
      <c r="I235" s="97"/>
      <c r="J235" s="97"/>
      <c r="K235" s="97"/>
      <c r="L235" s="97"/>
      <c r="M235" s="97"/>
      <c r="N235" s="97"/>
      <c r="O235" s="97"/>
      <c r="P235" s="97"/>
      <c r="Q235" s="98"/>
      <c r="R235" s="97" t="str">
        <f>$R$7</f>
        <v xml:space="preserve">               R. Latta / K. Stryker / C. Whitworth</v>
      </c>
      <c r="S235" s="97"/>
      <c r="T235" s="97"/>
    </row>
    <row r="236" spans="1:20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10"/>
      <c r="R236" s="109"/>
      <c r="S236" s="109"/>
      <c r="T236" s="109"/>
    </row>
    <row r="237" spans="1:20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09"/>
      <c r="P237" s="109" t="s">
        <v>698</v>
      </c>
      <c r="Q237" s="110"/>
      <c r="R237" s="109" t="s">
        <v>699</v>
      </c>
      <c r="S237" s="109"/>
      <c r="T237" s="109" t="s">
        <v>875</v>
      </c>
    </row>
    <row r="238" spans="1:20" x14ac:dyDescent="0.25">
      <c r="C238" s="111" t="s">
        <v>700</v>
      </c>
      <c r="D238" s="111" t="s">
        <v>700</v>
      </c>
      <c r="F238" s="111" t="s">
        <v>876</v>
      </c>
      <c r="G238" s="111"/>
      <c r="H238" s="109" t="s">
        <v>353</v>
      </c>
      <c r="I238" s="111"/>
      <c r="J238" s="109"/>
      <c r="K238" s="111"/>
      <c r="L238" s="111"/>
      <c r="M238" s="111"/>
      <c r="Q238" s="102"/>
      <c r="R238" s="111" t="s">
        <v>876</v>
      </c>
      <c r="T238" s="111"/>
    </row>
    <row r="239" spans="1:20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701</v>
      </c>
      <c r="G239" s="111"/>
      <c r="H239" s="111" t="s">
        <v>701</v>
      </c>
      <c r="I239" s="111"/>
      <c r="J239" s="111"/>
      <c r="K239" s="109"/>
      <c r="L239" s="111" t="s">
        <v>877</v>
      </c>
      <c r="M239" s="106"/>
      <c r="N239" s="111" t="s">
        <v>877</v>
      </c>
      <c r="O239" s="111"/>
      <c r="P239" s="111" t="s">
        <v>362</v>
      </c>
      <c r="Q239" s="110"/>
      <c r="R239" s="109" t="s">
        <v>701</v>
      </c>
      <c r="S239" s="109"/>
      <c r="T239" s="111" t="s">
        <v>707</v>
      </c>
    </row>
    <row r="240" spans="1:20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712</v>
      </c>
      <c r="G240" s="112"/>
      <c r="H240" s="112" t="s">
        <v>878</v>
      </c>
      <c r="I240" s="113"/>
      <c r="J240" s="112" t="s">
        <v>879</v>
      </c>
      <c r="K240" s="113"/>
      <c r="L240" s="113" t="s">
        <v>880</v>
      </c>
      <c r="M240" s="114"/>
      <c r="N240" s="114" t="s">
        <v>881</v>
      </c>
      <c r="O240" s="114"/>
      <c r="P240" s="114" t="s">
        <v>715</v>
      </c>
      <c r="Q240" s="115"/>
      <c r="R240" s="114" t="s">
        <v>716</v>
      </c>
      <c r="S240" s="114"/>
      <c r="T240" s="114" t="s">
        <v>717</v>
      </c>
    </row>
    <row r="241" spans="1:20" x14ac:dyDescent="0.25">
      <c r="A241" s="111">
        <v>1</v>
      </c>
      <c r="B241" s="111"/>
      <c r="Q241" s="102"/>
    </row>
    <row r="242" spans="1:20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</row>
    <row r="243" spans="1:20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5">
        <v>2269.1089799999982</v>
      </c>
      <c r="G243" s="102"/>
      <c r="H243" s="125">
        <v>155.15772000000001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5"/>
      <c r="P243" s="125">
        <v>0</v>
      </c>
      <c r="Q243" s="126"/>
      <c r="R243" s="125">
        <f>SUM(F243,H243,J243,L243,N243,P243)</f>
        <v>2424.2666999999983</v>
      </c>
      <c r="S243" s="127"/>
      <c r="T243" s="125">
        <v>2346.6878400000001</v>
      </c>
    </row>
    <row r="244" spans="1:20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5">
        <v>828.1313199999995</v>
      </c>
      <c r="G244" s="102"/>
      <c r="H244" s="125">
        <v>101.77037</v>
      </c>
      <c r="I244" s="126"/>
      <c r="J244" s="125">
        <v>-108.4003</v>
      </c>
      <c r="K244" s="127"/>
      <c r="L244" s="125">
        <v>0</v>
      </c>
      <c r="M244" s="127"/>
      <c r="N244" s="125">
        <v>0</v>
      </c>
      <c r="O244" s="125"/>
      <c r="P244" s="125">
        <v>0</v>
      </c>
      <c r="Q244" s="126"/>
      <c r="R244" s="125">
        <f>SUM(F244,H244,J244,L244,N244,P244)</f>
        <v>821.50138999999945</v>
      </c>
      <c r="S244" s="127"/>
      <c r="T244" s="125">
        <v>848.58402000000001</v>
      </c>
    </row>
    <row r="245" spans="1:20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5">
        <v>5730.4016700000029</v>
      </c>
      <c r="G245" s="102"/>
      <c r="H245" s="125">
        <v>1259.8597</v>
      </c>
      <c r="I245" s="126"/>
      <c r="J245" s="125">
        <v>-108.4003</v>
      </c>
      <c r="K245" s="127"/>
      <c r="L245" s="125">
        <v>0</v>
      </c>
      <c r="M245" s="127"/>
      <c r="N245" s="125">
        <v>0</v>
      </c>
      <c r="O245" s="125"/>
      <c r="P245" s="125">
        <v>0</v>
      </c>
      <c r="Q245" s="126"/>
      <c r="R245" s="125">
        <f>SUM(F245,H245,J245,L245,N245,P245)</f>
        <v>6881.8610700000027</v>
      </c>
      <c r="S245" s="127"/>
      <c r="T245" s="125">
        <v>6329.6928699999999</v>
      </c>
    </row>
    <row r="246" spans="1:20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5">
        <v>3270.8309799999979</v>
      </c>
      <c r="G246" s="102"/>
      <c r="H246" s="125">
        <v>142.72104000000002</v>
      </c>
      <c r="I246" s="126"/>
      <c r="J246" s="125">
        <v>0</v>
      </c>
      <c r="K246" s="127"/>
      <c r="L246" s="125">
        <v>0</v>
      </c>
      <c r="M246" s="127"/>
      <c r="N246" s="125">
        <v>0</v>
      </c>
      <c r="O246" s="125"/>
      <c r="P246" s="125">
        <v>0</v>
      </c>
      <c r="Q246" s="126"/>
      <c r="R246" s="125">
        <f>SUM(F246,H246,J246,L246,N246,P246)</f>
        <v>3413.5520199999978</v>
      </c>
      <c r="S246" s="127"/>
      <c r="T246" s="125">
        <v>3342.1914999999999</v>
      </c>
    </row>
    <row r="247" spans="1:20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5">
        <v>0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5"/>
      <c r="P247" s="125">
        <v>0</v>
      </c>
      <c r="Q247" s="126"/>
      <c r="R247" s="125">
        <f>SUM(F247,H247,J247,L247,N247,P247)</f>
        <v>0</v>
      </c>
      <c r="S247" s="127"/>
      <c r="T247" s="125">
        <v>0</v>
      </c>
    </row>
    <row r="248" spans="1:20" x14ac:dyDescent="0.25">
      <c r="A248" s="111">
        <f t="shared" si="4"/>
        <v>8</v>
      </c>
      <c r="B248" s="111"/>
      <c r="C248" s="111"/>
      <c r="D248" s="103" t="s">
        <v>762</v>
      </c>
      <c r="F248" s="129">
        <f>SUM(F243:F247)</f>
        <v>12098.472949999999</v>
      </c>
      <c r="H248" s="129">
        <f>SUM(H243:H247)</f>
        <v>1659.5088299999998</v>
      </c>
      <c r="I248" s="122"/>
      <c r="J248" s="129">
        <f>SUM(J243:J247)</f>
        <v>-216.8006</v>
      </c>
      <c r="K248" s="122"/>
      <c r="L248" s="129">
        <f>SUM(L243:L247)</f>
        <v>0</v>
      </c>
      <c r="M248" s="122"/>
      <c r="N248" s="129">
        <f>SUM(N243:N247)</f>
        <v>0</v>
      </c>
      <c r="O248" s="187"/>
      <c r="P248" s="129">
        <f>SUM(P243:P247)</f>
        <v>0</v>
      </c>
      <c r="Q248" s="122"/>
      <c r="R248" s="129">
        <f>SUM(R243:R247)</f>
        <v>13541.181179999998</v>
      </c>
      <c r="S248" s="122"/>
      <c r="T248" s="129">
        <f>SUM(T243:T247)</f>
        <v>12867.156230000001</v>
      </c>
    </row>
    <row r="249" spans="1:20" x14ac:dyDescent="0.25">
      <c r="A249" s="111">
        <f t="shared" si="4"/>
        <v>9</v>
      </c>
      <c r="B249" s="111"/>
      <c r="Q249" s="102"/>
    </row>
    <row r="250" spans="1:20" x14ac:dyDescent="0.25">
      <c r="A250" s="111">
        <f t="shared" si="4"/>
        <v>10</v>
      </c>
      <c r="B250" s="111"/>
      <c r="C250" s="111"/>
      <c r="D250" s="103" t="s">
        <v>195</v>
      </c>
      <c r="F250" s="136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</row>
    <row r="251" spans="1:20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5">
        <v>3918.8434700000043</v>
      </c>
      <c r="G251" s="102"/>
      <c r="H251" s="125">
        <v>347.73840000000001</v>
      </c>
      <c r="I251" s="126"/>
      <c r="J251" s="125">
        <v>0</v>
      </c>
      <c r="K251" s="127"/>
      <c r="L251" s="125">
        <v>0</v>
      </c>
      <c r="M251" s="127"/>
      <c r="N251" s="125">
        <v>0</v>
      </c>
      <c r="O251" s="125"/>
      <c r="P251" s="125">
        <v>0</v>
      </c>
      <c r="Q251" s="126"/>
      <c r="R251" s="125">
        <f>SUM(F251,H251,J251,L251,N251,P251)</f>
        <v>4266.5818700000045</v>
      </c>
      <c r="S251" s="127"/>
      <c r="T251" s="125">
        <v>4092.7126699999999</v>
      </c>
    </row>
    <row r="252" spans="1:20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5">
        <v>41086.480590000014</v>
      </c>
      <c r="G252" s="102"/>
      <c r="H252" s="125">
        <v>6431.7225199999993</v>
      </c>
      <c r="I252" s="126"/>
      <c r="J252" s="125">
        <v>-357.17077</v>
      </c>
      <c r="K252" s="127"/>
      <c r="L252" s="125">
        <v>-756.1110799999999</v>
      </c>
      <c r="M252" s="127"/>
      <c r="N252" s="125">
        <v>0</v>
      </c>
      <c r="O252" s="125"/>
      <c r="P252" s="125">
        <v>0</v>
      </c>
      <c r="Q252" s="126"/>
      <c r="R252" s="125">
        <f>SUM(F252,H252,J252,L252,N252,P252)</f>
        <v>46404.921260000017</v>
      </c>
      <c r="S252" s="127"/>
      <c r="T252" s="125">
        <v>43768.317770000001</v>
      </c>
    </row>
    <row r="253" spans="1:20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5">
        <v>43295.562150000005</v>
      </c>
      <c r="G253" s="102"/>
      <c r="H253" s="125">
        <v>6958.6140300000006</v>
      </c>
      <c r="I253" s="126"/>
      <c r="J253" s="125">
        <v>-357.17077</v>
      </c>
      <c r="K253" s="127"/>
      <c r="L253" s="125">
        <v>-756.1110799999999</v>
      </c>
      <c r="M253" s="127"/>
      <c r="N253" s="125">
        <v>0</v>
      </c>
      <c r="O253" s="125"/>
      <c r="P253" s="125">
        <v>0</v>
      </c>
      <c r="Q253" s="126"/>
      <c r="R253" s="125">
        <f>SUM(F253,H253,J253,L253,N253,P253)</f>
        <v>49140.89433000001</v>
      </c>
      <c r="S253" s="127"/>
      <c r="T253" s="125">
        <v>46240.7857</v>
      </c>
    </row>
    <row r="254" spans="1:20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5">
        <v>4015.1806499999993</v>
      </c>
      <c r="G254" s="102"/>
      <c r="H254" s="125">
        <v>550.15787999999998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5"/>
      <c r="P254" s="125">
        <v>0</v>
      </c>
      <c r="Q254" s="126"/>
      <c r="R254" s="125">
        <f>SUM(F254,H254,J254,L254,N254,P254)</f>
        <v>4565.3385299999991</v>
      </c>
      <c r="S254" s="127"/>
      <c r="T254" s="125">
        <v>4290.2595899999997</v>
      </c>
    </row>
    <row r="255" spans="1:20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5">
        <v>26.637220000000031</v>
      </c>
      <c r="G255" s="102"/>
      <c r="H255" s="125">
        <v>4.2488400000000004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5"/>
      <c r="P255" s="125">
        <v>0</v>
      </c>
      <c r="Q255" s="126"/>
      <c r="R255" s="125">
        <f>SUM(F255,H255,J255,L255,N255,P255)</f>
        <v>30.886060000000032</v>
      </c>
      <c r="S255" s="127"/>
      <c r="T255" s="125">
        <v>28.76164</v>
      </c>
    </row>
    <row r="256" spans="1:20" x14ac:dyDescent="0.25">
      <c r="A256" s="111">
        <f t="shared" si="4"/>
        <v>16</v>
      </c>
      <c r="B256" s="116"/>
      <c r="C256" s="109"/>
      <c r="D256" s="103" t="s">
        <v>763</v>
      </c>
      <c r="F256" s="129">
        <f>SUM(F251:F255)</f>
        <v>92342.704080000025</v>
      </c>
      <c r="H256" s="129">
        <f>SUM(H251:H255)</f>
        <v>14292.481670000001</v>
      </c>
      <c r="I256" s="122"/>
      <c r="J256" s="129">
        <f>SUM(J251:J255)</f>
        <v>-714.34154000000001</v>
      </c>
      <c r="K256" s="122"/>
      <c r="L256" s="129">
        <f>SUM(L251:L255)</f>
        <v>-1512.2221599999998</v>
      </c>
      <c r="M256" s="122"/>
      <c r="N256" s="129">
        <f>SUM(N251:N255)</f>
        <v>0</v>
      </c>
      <c r="O256" s="187"/>
      <c r="P256" s="129">
        <f>SUM(P251:P255)</f>
        <v>0</v>
      </c>
      <c r="Q256" s="122"/>
      <c r="R256" s="129">
        <f>SUM(R251:R255)</f>
        <v>104408.62205000003</v>
      </c>
      <c r="S256" s="122"/>
      <c r="T256" s="129">
        <f>SUM(T251:T255)</f>
        <v>98420.837370000008</v>
      </c>
    </row>
    <row r="257" spans="1:20" x14ac:dyDescent="0.25">
      <c r="A257" s="111">
        <f t="shared" si="4"/>
        <v>17</v>
      </c>
      <c r="B257" s="116"/>
      <c r="Q257" s="102"/>
    </row>
    <row r="258" spans="1:20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5">
        <v>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5"/>
      <c r="P258" s="125">
        <v>0</v>
      </c>
      <c r="Q258" s="126"/>
      <c r="R258" s="125">
        <f>SUM(F258,H258,J258,L258,N258,P258)</f>
        <v>0</v>
      </c>
      <c r="S258" s="127"/>
      <c r="T258" s="125">
        <v>0</v>
      </c>
    </row>
    <row r="259" spans="1:20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5">
        <v>784.88223000000005</v>
      </c>
      <c r="G259" s="102"/>
      <c r="H259" s="125">
        <v>302.01024000000001</v>
      </c>
      <c r="I259" s="126"/>
      <c r="J259" s="125">
        <v>0</v>
      </c>
      <c r="K259" s="127"/>
      <c r="L259" s="125">
        <v>0</v>
      </c>
      <c r="M259" s="127"/>
      <c r="N259" s="125">
        <v>0</v>
      </c>
      <c r="O259" s="125"/>
      <c r="P259" s="125">
        <v>0</v>
      </c>
      <c r="Q259" s="126"/>
      <c r="R259" s="125">
        <f>SUM(F259,H259,J259,L259,N259,P259)</f>
        <v>1086.89247</v>
      </c>
      <c r="S259" s="127"/>
      <c r="T259" s="125">
        <v>935.88734999999997</v>
      </c>
    </row>
    <row r="260" spans="1:20" x14ac:dyDescent="0.25">
      <c r="A260" s="111">
        <f t="shared" si="4"/>
        <v>20</v>
      </c>
      <c r="B260" s="116"/>
      <c r="C260" s="111"/>
      <c r="F260" s="129"/>
      <c r="H260" s="129"/>
      <c r="I260" s="131"/>
      <c r="J260" s="129"/>
      <c r="K260" s="131"/>
      <c r="L260" s="129"/>
      <c r="M260" s="131"/>
      <c r="N260" s="129"/>
      <c r="O260" s="187"/>
      <c r="P260" s="129"/>
      <c r="Q260" s="131"/>
      <c r="R260" s="129"/>
      <c r="S260" s="131"/>
      <c r="T260" s="129"/>
    </row>
    <row r="261" spans="1:20" ht="13.8" thickBot="1" x14ac:dyDescent="0.3">
      <c r="A261" s="111">
        <f t="shared" si="4"/>
        <v>21</v>
      </c>
      <c r="B261" s="116"/>
      <c r="C261" s="111"/>
      <c r="D261" s="101" t="s">
        <v>766</v>
      </c>
      <c r="F261" s="143">
        <f>SUM(F192,F200,F208,F216,F224,F248,F256,F258,F259)</f>
        <v>548739.03679000004</v>
      </c>
      <c r="H261" s="143">
        <f>SUM(H192,H200,H208,H216,H224,H248,H256,H258,H259)</f>
        <v>51815.576970000009</v>
      </c>
      <c r="I261" s="131"/>
      <c r="J261" s="143">
        <f>SUM(J192,J200,J208,J216,J224,J248,J256,J258,J259)</f>
        <v>-4596.1400800000001</v>
      </c>
      <c r="K261" s="131"/>
      <c r="L261" s="143">
        <f>SUM(L192,L200,L208,L216,L224,L248,L256,L258,L259)</f>
        <v>-1968.0307999999998</v>
      </c>
      <c r="M261" s="131"/>
      <c r="N261" s="143">
        <f>SUM(N192,N200,N208,N216,N224,N248,N256,N258,N259)</f>
        <v>0</v>
      </c>
      <c r="O261" s="186"/>
      <c r="P261" s="143">
        <f>SUM(P192,P200,P208,P216,P224,P248,P256,P258,P259)</f>
        <v>0</v>
      </c>
      <c r="Q261" s="131"/>
      <c r="R261" s="143">
        <f>SUM(R192,R200,R208,R216,R224,R248,R256,R258,R259)</f>
        <v>593990.44287999987</v>
      </c>
      <c r="S261" s="131"/>
      <c r="T261" s="143">
        <f>SUM(T192,T200,T208,T216,T224,T248,T256,T258,T259)</f>
        <v>571861.00856999995</v>
      </c>
    </row>
    <row r="262" spans="1:20" ht="13.8" thickTop="1" x14ac:dyDescent="0.25">
      <c r="A262" s="111">
        <f t="shared" si="4"/>
        <v>22</v>
      </c>
      <c r="B262" s="116"/>
      <c r="Q262" s="102"/>
    </row>
    <row r="263" spans="1:20" x14ac:dyDescent="0.25">
      <c r="A263" s="111">
        <f t="shared" si="4"/>
        <v>23</v>
      </c>
      <c r="B263" s="116"/>
      <c r="Q263" s="102"/>
    </row>
    <row r="264" spans="1:20" x14ac:dyDescent="0.25">
      <c r="A264" s="111">
        <f t="shared" si="4"/>
        <v>24</v>
      </c>
      <c r="B264" s="116"/>
      <c r="Q264" s="102"/>
    </row>
    <row r="265" spans="1:20" x14ac:dyDescent="0.25">
      <c r="A265" s="111">
        <f t="shared" si="4"/>
        <v>25</v>
      </c>
      <c r="B265" s="116"/>
      <c r="D265" s="101" t="s">
        <v>767</v>
      </c>
      <c r="Q265" s="102"/>
    </row>
    <row r="266" spans="1:20" x14ac:dyDescent="0.25">
      <c r="A266" s="111">
        <f t="shared" si="4"/>
        <v>26</v>
      </c>
      <c r="B266" s="135"/>
      <c r="D266" s="103" t="s">
        <v>94</v>
      </c>
      <c r="F266" s="136"/>
      <c r="H266" s="150"/>
      <c r="I266" s="131"/>
      <c r="J266" s="150"/>
      <c r="K266" s="131"/>
      <c r="L266" s="150"/>
      <c r="M266" s="131"/>
      <c r="N266" s="150"/>
      <c r="O266" s="150"/>
      <c r="P266" s="150"/>
      <c r="Q266" s="131"/>
      <c r="R266" s="150"/>
      <c r="S266" s="131"/>
      <c r="T266" s="150"/>
    </row>
    <row r="267" spans="1:20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5">
        <v>26582.211060000009</v>
      </c>
      <c r="G267" s="102"/>
      <c r="H267" s="125">
        <v>3707.8947699999999</v>
      </c>
      <c r="I267" s="126"/>
      <c r="J267" s="125">
        <v>-1859.0198700000001</v>
      </c>
      <c r="K267" s="127"/>
      <c r="L267" s="125">
        <v>-870.41300000000001</v>
      </c>
      <c r="M267" s="127"/>
      <c r="N267" s="125">
        <v>0</v>
      </c>
      <c r="O267" s="125"/>
      <c r="P267" s="125">
        <v>0</v>
      </c>
      <c r="Q267" s="126"/>
      <c r="R267" s="125">
        <f>SUM(F267,H267,J267,L267,N267,P267)</f>
        <v>27560.672960000007</v>
      </c>
      <c r="S267" s="127"/>
      <c r="T267" s="125">
        <v>26628.126250000001</v>
      </c>
    </row>
    <row r="268" spans="1:20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5">
        <v>7904.2336499999965</v>
      </c>
      <c r="G268" s="102"/>
      <c r="H268" s="125">
        <v>1089.2786299999998</v>
      </c>
      <c r="I268" s="126"/>
      <c r="J268" s="125">
        <v>-4224.7845399999997</v>
      </c>
      <c r="K268" s="127"/>
      <c r="L268" s="125">
        <v>-684.78700000000003</v>
      </c>
      <c r="M268" s="127"/>
      <c r="N268" s="125">
        <v>0</v>
      </c>
      <c r="O268" s="125"/>
      <c r="P268" s="125">
        <v>0</v>
      </c>
      <c r="Q268" s="126"/>
      <c r="R268" s="125">
        <f>SUM(F268,H268,J268,L268,N268,P268)</f>
        <v>4083.9407399999955</v>
      </c>
      <c r="S268" s="127"/>
      <c r="T268" s="125">
        <v>4863.9684999999999</v>
      </c>
    </row>
    <row r="269" spans="1:20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5">
        <v>16340.83359</v>
      </c>
      <c r="G269" s="102"/>
      <c r="H269" s="125">
        <v>2822.78</v>
      </c>
      <c r="I269" s="126"/>
      <c r="J269" s="125">
        <v>-4224.7845399999997</v>
      </c>
      <c r="K269" s="127"/>
      <c r="L269" s="125">
        <v>-684.78700000000003</v>
      </c>
      <c r="M269" s="127"/>
      <c r="N269" s="125">
        <v>0</v>
      </c>
      <c r="O269" s="125"/>
      <c r="P269" s="125">
        <v>0</v>
      </c>
      <c r="Q269" s="126"/>
      <c r="R269" s="125">
        <f>SUM(F269,H269,J269,L269,N269,P269)</f>
        <v>14254.04205</v>
      </c>
      <c r="S269" s="127"/>
      <c r="T269" s="125">
        <v>14132.00159</v>
      </c>
    </row>
    <row r="270" spans="1:20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5">
        <v>13053.045500000006</v>
      </c>
      <c r="G270" s="102"/>
      <c r="H270" s="125">
        <v>1084.3413600000001</v>
      </c>
      <c r="I270" s="126"/>
      <c r="J270" s="125">
        <v>0</v>
      </c>
      <c r="K270" s="127"/>
      <c r="L270" s="125">
        <v>0</v>
      </c>
      <c r="M270" s="127"/>
      <c r="N270" s="125">
        <v>0</v>
      </c>
      <c r="O270" s="125"/>
      <c r="P270" s="125">
        <v>0</v>
      </c>
      <c r="Q270" s="126"/>
      <c r="R270" s="125">
        <f>SUM(F270,H270,J270,L270,N270,P270)</f>
        <v>14137.386860000006</v>
      </c>
      <c r="S270" s="127"/>
      <c r="T270" s="125">
        <v>13595.216179999999</v>
      </c>
    </row>
    <row r="271" spans="1:20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5">
        <v>4942.6956900000005</v>
      </c>
      <c r="G271" s="102"/>
      <c r="H271" s="125">
        <v>459.67104</v>
      </c>
      <c r="I271" s="126"/>
      <c r="J271" s="125">
        <v>0</v>
      </c>
      <c r="K271" s="127"/>
      <c r="L271" s="125">
        <v>0</v>
      </c>
      <c r="M271" s="127"/>
      <c r="N271" s="125">
        <v>0</v>
      </c>
      <c r="O271" s="125"/>
      <c r="P271" s="125">
        <v>0</v>
      </c>
      <c r="Q271" s="126"/>
      <c r="R271" s="125">
        <f>SUM(F271,H271,J271,L271,N271,P271)</f>
        <v>5402.3667300000006</v>
      </c>
      <c r="S271" s="127"/>
      <c r="T271" s="125">
        <v>5172.5312100000001</v>
      </c>
    </row>
    <row r="272" spans="1:20" x14ac:dyDescent="0.25">
      <c r="A272" s="111">
        <f t="shared" si="4"/>
        <v>32</v>
      </c>
      <c r="B272" s="116"/>
      <c r="C272" s="111"/>
      <c r="D272" s="103" t="s">
        <v>768</v>
      </c>
      <c r="F272" s="129">
        <f>SUM(F267:F271)</f>
        <v>68823.019490000006</v>
      </c>
      <c r="H272" s="129">
        <f>SUM(H267:H271)</f>
        <v>9163.9657999999999</v>
      </c>
      <c r="I272" s="122"/>
      <c r="J272" s="129">
        <f>SUM(J267:J271)</f>
        <v>-10308.588949999999</v>
      </c>
      <c r="K272" s="122"/>
      <c r="L272" s="129">
        <f>SUM(L267:L271)</f>
        <v>-2239.9870000000001</v>
      </c>
      <c r="M272" s="122"/>
      <c r="N272" s="129">
        <f>SUM(N267:N271)</f>
        <v>0</v>
      </c>
      <c r="O272" s="187"/>
      <c r="P272" s="129">
        <f>SUM(P267:P271)</f>
        <v>0</v>
      </c>
      <c r="Q272" s="122"/>
      <c r="R272" s="129">
        <f>SUM(R267:R271)</f>
        <v>65438.409340000013</v>
      </c>
      <c r="S272" s="122"/>
      <c r="T272" s="129">
        <f>SUM(T267:T271)</f>
        <v>64391.843730000008</v>
      </c>
    </row>
    <row r="273" spans="1:20" x14ac:dyDescent="0.25">
      <c r="A273" s="111">
        <f t="shared" si="4"/>
        <v>33</v>
      </c>
      <c r="B273" s="116"/>
      <c r="Q273" s="102"/>
    </row>
    <row r="274" spans="1:20" x14ac:dyDescent="0.25">
      <c r="A274" s="111">
        <f t="shared" si="4"/>
        <v>34</v>
      </c>
      <c r="D274" s="103" t="s">
        <v>101</v>
      </c>
      <c r="H274" s="153"/>
      <c r="I274" s="153"/>
      <c r="J274" s="153"/>
      <c r="K274" s="153"/>
      <c r="L274" s="152"/>
      <c r="M274" s="152"/>
      <c r="N274" s="152"/>
      <c r="O274" s="152"/>
      <c r="P274" s="152"/>
      <c r="Q274" s="154"/>
      <c r="R274" s="153"/>
      <c r="S274" s="153"/>
      <c r="T274" s="153"/>
    </row>
    <row r="275" spans="1:20" x14ac:dyDescent="0.25">
      <c r="A275" s="111">
        <f t="shared" si="4"/>
        <v>35</v>
      </c>
      <c r="C275" s="109">
        <v>34131</v>
      </c>
      <c r="D275" s="101" t="s">
        <v>720</v>
      </c>
      <c r="F275" s="125">
        <v>8844.6132999999936</v>
      </c>
      <c r="G275" s="102"/>
      <c r="H275" s="125">
        <v>765.11231999999995</v>
      </c>
      <c r="I275" s="126"/>
      <c r="J275" s="125">
        <v>0</v>
      </c>
      <c r="K275" s="127"/>
      <c r="L275" s="125">
        <v>0</v>
      </c>
      <c r="M275" s="127"/>
      <c r="N275" s="125">
        <v>0</v>
      </c>
      <c r="O275" s="125"/>
      <c r="P275" s="125">
        <v>0</v>
      </c>
      <c r="Q275" s="126"/>
      <c r="R275" s="125">
        <f>SUM(F275,H275,J275,L275,N275,P275)</f>
        <v>9609.7256199999938</v>
      </c>
      <c r="S275" s="127"/>
      <c r="T275" s="125">
        <v>9227.169460000001</v>
      </c>
    </row>
    <row r="276" spans="1:20" x14ac:dyDescent="0.25">
      <c r="A276" s="111">
        <f t="shared" si="4"/>
        <v>36</v>
      </c>
      <c r="C276" s="109">
        <v>34231</v>
      </c>
      <c r="D276" s="101" t="s">
        <v>748</v>
      </c>
      <c r="F276" s="125">
        <v>37434.170730000005</v>
      </c>
      <c r="G276" s="102"/>
      <c r="H276" s="125">
        <v>3504.5004900000004</v>
      </c>
      <c r="I276" s="126"/>
      <c r="J276" s="125">
        <v>-1973.21307</v>
      </c>
      <c r="K276" s="127"/>
      <c r="L276" s="125">
        <v>-867.33731</v>
      </c>
      <c r="M276" s="127"/>
      <c r="N276" s="125">
        <v>0</v>
      </c>
      <c r="O276" s="125"/>
      <c r="P276" s="125">
        <v>0</v>
      </c>
      <c r="Q276" s="126"/>
      <c r="R276" s="125">
        <f>SUM(F276,H276,J276,L276,N276,P276)</f>
        <v>38098.120840000003</v>
      </c>
      <c r="S276" s="127"/>
      <c r="T276" s="125">
        <v>37434.869740000002</v>
      </c>
    </row>
    <row r="277" spans="1:20" x14ac:dyDescent="0.25">
      <c r="A277" s="111">
        <f t="shared" si="4"/>
        <v>37</v>
      </c>
      <c r="C277" s="109">
        <v>34331</v>
      </c>
      <c r="D277" s="101" t="s">
        <v>749</v>
      </c>
      <c r="F277" s="125">
        <v>92377.350669999956</v>
      </c>
      <c r="G277" s="102"/>
      <c r="H277" s="125">
        <v>15500.49265</v>
      </c>
      <c r="I277" s="126"/>
      <c r="J277" s="125">
        <v>-1973.21307</v>
      </c>
      <c r="K277" s="127"/>
      <c r="L277" s="125">
        <v>-867.33731</v>
      </c>
      <c r="M277" s="127"/>
      <c r="N277" s="125">
        <v>0</v>
      </c>
      <c r="O277" s="125"/>
      <c r="P277" s="125">
        <v>0</v>
      </c>
      <c r="Q277" s="126"/>
      <c r="R277" s="125">
        <f>SUM(F277,H277,J277,L277,N277,P277)</f>
        <v>105037.29293999996</v>
      </c>
      <c r="S277" s="127"/>
      <c r="T277" s="125">
        <v>98360.635689999996</v>
      </c>
    </row>
    <row r="278" spans="1:20" x14ac:dyDescent="0.25">
      <c r="A278" s="111">
        <f t="shared" si="4"/>
        <v>38</v>
      </c>
      <c r="C278" s="109">
        <v>34531</v>
      </c>
      <c r="D278" s="101" t="s">
        <v>723</v>
      </c>
      <c r="F278" s="125">
        <v>21871.805439999996</v>
      </c>
      <c r="G278" s="102"/>
      <c r="H278" s="125">
        <v>1664.6810399999999</v>
      </c>
      <c r="I278" s="126"/>
      <c r="J278" s="125">
        <v>0</v>
      </c>
      <c r="K278" s="127"/>
      <c r="L278" s="125">
        <v>0</v>
      </c>
      <c r="M278" s="127"/>
      <c r="N278" s="125">
        <v>0</v>
      </c>
      <c r="O278" s="125"/>
      <c r="P278" s="125">
        <v>0</v>
      </c>
      <c r="Q278" s="126"/>
      <c r="R278" s="125">
        <f>SUM(F278,H278,J278,L278,N278,P278)</f>
        <v>23536.486479999996</v>
      </c>
      <c r="S278" s="127"/>
      <c r="T278" s="125">
        <v>22704.145960000002</v>
      </c>
    </row>
    <row r="279" spans="1:20" x14ac:dyDescent="0.25">
      <c r="A279" s="111">
        <f t="shared" si="4"/>
        <v>39</v>
      </c>
      <c r="C279" s="109">
        <v>34631</v>
      </c>
      <c r="D279" s="101" t="s">
        <v>724</v>
      </c>
      <c r="F279" s="125">
        <v>635.80863999999929</v>
      </c>
      <c r="G279" s="102"/>
      <c r="H279" s="125">
        <v>37.622519999999994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5"/>
      <c r="P279" s="125">
        <v>0</v>
      </c>
      <c r="Q279" s="126"/>
      <c r="R279" s="125">
        <f>SUM(F279,H279,J279,L279,N279,P279)</f>
        <v>673.43115999999929</v>
      </c>
      <c r="S279" s="127"/>
      <c r="T279" s="125">
        <v>654.61990000000003</v>
      </c>
    </row>
    <row r="280" spans="1:20" x14ac:dyDescent="0.25">
      <c r="A280" s="111">
        <f t="shared" si="4"/>
        <v>40</v>
      </c>
      <c r="C280" s="111"/>
      <c r="D280" s="103" t="s">
        <v>769</v>
      </c>
      <c r="F280" s="129">
        <f>SUM(F275:F279)</f>
        <v>161163.74877999994</v>
      </c>
      <c r="H280" s="129">
        <f>SUM(H275:H279)</f>
        <v>21472.409019999999</v>
      </c>
      <c r="I280" s="122"/>
      <c r="J280" s="129">
        <f>SUM(J275:J279)</f>
        <v>-3946.42614</v>
      </c>
      <c r="K280" s="122"/>
      <c r="L280" s="129">
        <f>SUM(L275:L279)</f>
        <v>-1734.67462</v>
      </c>
      <c r="M280" s="122"/>
      <c r="N280" s="129">
        <f>SUM(N275:N279)</f>
        <v>0</v>
      </c>
      <c r="O280" s="187"/>
      <c r="P280" s="129">
        <f>SUM(P275:P279)</f>
        <v>0</v>
      </c>
      <c r="Q280" s="122"/>
      <c r="R280" s="129">
        <f>SUM(R275:R279)</f>
        <v>176955.05703999996</v>
      </c>
      <c r="S280" s="122"/>
      <c r="T280" s="129">
        <f>SUM(T275:T279)</f>
        <v>168381.44074999998</v>
      </c>
    </row>
    <row r="281" spans="1:20" x14ac:dyDescent="0.25">
      <c r="A281" s="111">
        <f t="shared" si="4"/>
        <v>41</v>
      </c>
      <c r="Q281" s="102"/>
    </row>
    <row r="282" spans="1:20" x14ac:dyDescent="0.25">
      <c r="A282" s="111">
        <f t="shared" si="4"/>
        <v>42</v>
      </c>
      <c r="Q282" s="102"/>
    </row>
    <row r="283" spans="1:20" x14ac:dyDescent="0.25">
      <c r="A283" s="111">
        <f t="shared" si="4"/>
        <v>43</v>
      </c>
      <c r="Q283" s="102"/>
    </row>
    <row r="284" spans="1:20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8"/>
      <c r="R284" s="97"/>
      <c r="S284" s="97"/>
      <c r="T284" s="97"/>
    </row>
    <row r="285" spans="1:20" x14ac:dyDescent="0.25">
      <c r="A285" s="101" t="str">
        <f>+$A$57</f>
        <v>Supporting Schedules:  B-10, B-11</v>
      </c>
      <c r="Q285" s="102"/>
      <c r="R285" s="101" t="str">
        <f>+$R$57</f>
        <v>Recap Schedules:  B-03, B-06</v>
      </c>
    </row>
    <row r="286" spans="1:20" ht="13.8" thickBot="1" x14ac:dyDescent="0.3">
      <c r="A286" s="97" t="str">
        <f>$A$1</f>
        <v>SCHEDULE B-09</v>
      </c>
      <c r="B286" s="97"/>
      <c r="C286" s="97"/>
      <c r="D286" s="97"/>
      <c r="E286" s="97"/>
      <c r="F286" s="97" t="str">
        <f>$F$1</f>
        <v>DEPRECIATION RESERVE BALANCES BY ACCOUNT AND SUB-ACCOUNT</v>
      </c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8"/>
      <c r="R286" s="97"/>
      <c r="S286" s="97"/>
      <c r="T286" s="98" t="str">
        <f>"Page "&amp;TRIM(MID(T229,5,3))+1&amp;" of 30"</f>
        <v>Page 16 of 30</v>
      </c>
    </row>
    <row r="287" spans="1:20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reserve balances for each account or sub-account to which</v>
      </c>
      <c r="J287" s="104"/>
      <c r="K287" s="104"/>
      <c r="M287" s="104"/>
      <c r="N287" s="104"/>
      <c r="O287" s="104"/>
      <c r="P287" s="104"/>
      <c r="Q287" s="105"/>
      <c r="R287" s="101" t="str">
        <f>$R$2</f>
        <v>Type of data shown:</v>
      </c>
      <c r="T287" s="106"/>
    </row>
    <row r="288" spans="1:20" x14ac:dyDescent="0.25">
      <c r="B288" s="138"/>
      <c r="F288" s="101" t="str">
        <f>IF($F$3="","",$F$3)</f>
        <v>an individual depreciation rate is applied. (Include Amortization/Recovery amounts).</v>
      </c>
      <c r="J288" s="102"/>
      <c r="K288" s="106"/>
      <c r="N288" s="102"/>
      <c r="O288" s="102"/>
      <c r="P288" s="102"/>
      <c r="Q288" s="102" t="str">
        <f>IF($Q$3=0,"",$Q$3)</f>
        <v/>
      </c>
      <c r="R288" s="106" t="str">
        <f>$R$3</f>
        <v>Projected Test Year Ended 12/31/2025</v>
      </c>
      <c r="T288" s="102"/>
    </row>
    <row r="289" spans="1:20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Q289" s="102" t="str">
        <f>IF($Q$4=0,"",$Q$4)</f>
        <v>XX</v>
      </c>
      <c r="R289" s="106" t="str">
        <f>$R$4</f>
        <v>Projected Prior Year Ended 12/31/2024</v>
      </c>
      <c r="T289" s="102"/>
    </row>
    <row r="290" spans="1:20" x14ac:dyDescent="0.25">
      <c r="B290" s="138"/>
      <c r="F290" s="101" t="str">
        <f>IF(+$F$5="","",$F$5)</f>
        <v/>
      </c>
      <c r="J290" s="102"/>
      <c r="K290" s="106"/>
      <c r="L290" s="102"/>
      <c r="Q290" s="102" t="str">
        <f>IF($Q$5=0,"",$Q$5)</f>
        <v/>
      </c>
      <c r="R290" s="106" t="str">
        <f>$R$5</f>
        <v>Historical Prior Year Ended 12/31/2023</v>
      </c>
      <c r="T290" s="102"/>
    </row>
    <row r="291" spans="1:20" x14ac:dyDescent="0.25">
      <c r="B291" s="138"/>
      <c r="J291" s="102"/>
      <c r="K291" s="106"/>
      <c r="L291" s="102"/>
      <c r="Q291" s="102"/>
      <c r="R291" s="106" t="str">
        <f>$R$6</f>
        <v>Witness: C. Aldazabal / J. Chronister /</v>
      </c>
      <c r="T291" s="102"/>
    </row>
    <row r="292" spans="1:20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(Dollars in 000's)</v>
      </c>
      <c r="I292" s="97"/>
      <c r="J292" s="97"/>
      <c r="K292" s="97"/>
      <c r="L292" s="97"/>
      <c r="M292" s="97"/>
      <c r="N292" s="97"/>
      <c r="O292" s="97"/>
      <c r="P292" s="97"/>
      <c r="Q292" s="98"/>
      <c r="R292" s="97" t="str">
        <f>$R$7</f>
        <v xml:space="preserve">               R. Latta / K. Stryker / C. Whitworth</v>
      </c>
      <c r="S292" s="97"/>
      <c r="T292" s="97"/>
    </row>
    <row r="293" spans="1:20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10"/>
      <c r="R293" s="109"/>
      <c r="S293" s="109"/>
      <c r="T293" s="109"/>
    </row>
    <row r="294" spans="1:20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09"/>
      <c r="P294" s="109" t="s">
        <v>698</v>
      </c>
      <c r="Q294" s="110"/>
      <c r="R294" s="109" t="s">
        <v>699</v>
      </c>
      <c r="S294" s="109"/>
      <c r="T294" s="109" t="s">
        <v>875</v>
      </c>
    </row>
    <row r="295" spans="1:20" x14ac:dyDescent="0.25">
      <c r="C295" s="111" t="s">
        <v>700</v>
      </c>
      <c r="D295" s="111" t="s">
        <v>700</v>
      </c>
      <c r="F295" s="111" t="s">
        <v>876</v>
      </c>
      <c r="G295" s="111"/>
      <c r="H295" s="109" t="s">
        <v>353</v>
      </c>
      <c r="I295" s="111"/>
      <c r="J295" s="109"/>
      <c r="K295" s="111"/>
      <c r="L295" s="111"/>
      <c r="M295" s="111"/>
      <c r="Q295" s="102"/>
      <c r="R295" s="111" t="s">
        <v>876</v>
      </c>
      <c r="T295" s="111"/>
    </row>
    <row r="296" spans="1:20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701</v>
      </c>
      <c r="G296" s="111"/>
      <c r="H296" s="111" t="s">
        <v>701</v>
      </c>
      <c r="I296" s="111"/>
      <c r="J296" s="111"/>
      <c r="K296" s="109"/>
      <c r="L296" s="111" t="s">
        <v>877</v>
      </c>
      <c r="M296" s="106"/>
      <c r="N296" s="111" t="s">
        <v>877</v>
      </c>
      <c r="O296" s="111"/>
      <c r="P296" s="111" t="s">
        <v>362</v>
      </c>
      <c r="Q296" s="110"/>
      <c r="R296" s="109" t="s">
        <v>701</v>
      </c>
      <c r="S296" s="109"/>
      <c r="T296" s="111" t="s">
        <v>707</v>
      </c>
    </row>
    <row r="297" spans="1:20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712</v>
      </c>
      <c r="G297" s="112"/>
      <c r="H297" s="112" t="s">
        <v>878</v>
      </c>
      <c r="I297" s="113"/>
      <c r="J297" s="112" t="s">
        <v>879</v>
      </c>
      <c r="K297" s="113"/>
      <c r="L297" s="113" t="s">
        <v>880</v>
      </c>
      <c r="M297" s="114"/>
      <c r="N297" s="114" t="s">
        <v>881</v>
      </c>
      <c r="O297" s="114"/>
      <c r="P297" s="114" t="s">
        <v>715</v>
      </c>
      <c r="Q297" s="115"/>
      <c r="R297" s="114" t="s">
        <v>716</v>
      </c>
      <c r="S297" s="114"/>
      <c r="T297" s="114" t="s">
        <v>717</v>
      </c>
    </row>
    <row r="298" spans="1:20" x14ac:dyDescent="0.25">
      <c r="A298" s="111">
        <v>1</v>
      </c>
      <c r="B298" s="116"/>
      <c r="Q298" s="102"/>
    </row>
    <row r="299" spans="1:20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31"/>
      <c r="Q299" s="131"/>
      <c r="R299" s="122"/>
      <c r="S299" s="131"/>
      <c r="T299" s="131"/>
    </row>
    <row r="300" spans="1:20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5">
        <v>13603.07520000001</v>
      </c>
      <c r="G300" s="102"/>
      <c r="H300" s="125">
        <v>949.58975999999996</v>
      </c>
      <c r="I300" s="126"/>
      <c r="J300" s="125">
        <v>0</v>
      </c>
      <c r="K300" s="127"/>
      <c r="L300" s="125">
        <v>0</v>
      </c>
      <c r="M300" s="127"/>
      <c r="N300" s="125">
        <v>0</v>
      </c>
      <c r="O300" s="125"/>
      <c r="P300" s="125">
        <v>0</v>
      </c>
      <c r="Q300" s="126"/>
      <c r="R300" s="125">
        <f>SUM(F300,H300,J300,L300,N300,P300)</f>
        <v>14552.664960000011</v>
      </c>
      <c r="S300" s="127"/>
      <c r="T300" s="125">
        <v>14077.870080000001</v>
      </c>
    </row>
    <row r="301" spans="1:20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5">
        <v>47730.951509999963</v>
      </c>
      <c r="G301" s="102"/>
      <c r="H301" s="125">
        <v>4900.8233700000001</v>
      </c>
      <c r="I301" s="126"/>
      <c r="J301" s="125">
        <v>-9089.3363699999991</v>
      </c>
      <c r="K301" s="127"/>
      <c r="L301" s="125">
        <v>-2202.5454</v>
      </c>
      <c r="M301" s="127"/>
      <c r="N301" s="125">
        <v>0</v>
      </c>
      <c r="O301" s="125"/>
      <c r="P301" s="125">
        <v>0</v>
      </c>
      <c r="Q301" s="126"/>
      <c r="R301" s="125">
        <f>SUM(F301,H301,J301,L301,N301,P301)</f>
        <v>41339.893109999961</v>
      </c>
      <c r="S301" s="127"/>
      <c r="T301" s="125">
        <v>43513.114409999995</v>
      </c>
    </row>
    <row r="302" spans="1:20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5">
        <v>119641.88383999998</v>
      </c>
      <c r="G302" s="102"/>
      <c r="H302" s="125">
        <v>19117.79897</v>
      </c>
      <c r="I302" s="126"/>
      <c r="J302" s="125">
        <v>-9089.3363699999991</v>
      </c>
      <c r="K302" s="127"/>
      <c r="L302" s="125">
        <v>-2202.5454</v>
      </c>
      <c r="M302" s="127"/>
      <c r="N302" s="125">
        <v>0</v>
      </c>
      <c r="O302" s="125"/>
      <c r="P302" s="125">
        <v>0</v>
      </c>
      <c r="Q302" s="126"/>
      <c r="R302" s="125">
        <f>SUM(F302,H302,J302,L302,N302,P302)</f>
        <v>127467.80103999996</v>
      </c>
      <c r="S302" s="127"/>
      <c r="T302" s="125">
        <v>122446.39629999999</v>
      </c>
    </row>
    <row r="303" spans="1:20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5">
        <v>23925.999320000014</v>
      </c>
      <c r="G303" s="102"/>
      <c r="H303" s="125">
        <v>1832.3111799999999</v>
      </c>
      <c r="I303" s="126"/>
      <c r="J303" s="125">
        <v>-24.463979999999999</v>
      </c>
      <c r="K303" s="127"/>
      <c r="L303" s="125">
        <v>0</v>
      </c>
      <c r="M303" s="127"/>
      <c r="N303" s="125">
        <v>0</v>
      </c>
      <c r="O303" s="125"/>
      <c r="P303" s="125">
        <v>0</v>
      </c>
      <c r="Q303" s="126"/>
      <c r="R303" s="125">
        <f>SUM(F303,H303,J303,L303,N303,P303)</f>
        <v>25733.846520000014</v>
      </c>
      <c r="S303" s="127"/>
      <c r="T303" s="125">
        <v>24819.43132</v>
      </c>
    </row>
    <row r="304" spans="1:20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5">
        <v>805.75418000000013</v>
      </c>
      <c r="G304" s="102"/>
      <c r="H304" s="125">
        <v>48.034559999999999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5"/>
      <c r="P304" s="125">
        <v>0</v>
      </c>
      <c r="Q304" s="126"/>
      <c r="R304" s="125">
        <f>SUM(F304,H304,J304,L304,N304,P304)</f>
        <v>853.78874000000019</v>
      </c>
      <c r="S304" s="127"/>
      <c r="T304" s="125">
        <v>829.77145999999993</v>
      </c>
    </row>
    <row r="305" spans="1:20" x14ac:dyDescent="0.25">
      <c r="A305" s="111">
        <f t="shared" si="5"/>
        <v>8</v>
      </c>
      <c r="B305" s="116"/>
      <c r="C305" s="111"/>
      <c r="D305" s="103" t="s">
        <v>770</v>
      </c>
      <c r="F305" s="129">
        <f>SUM(F300:F304)</f>
        <v>205707.66404999996</v>
      </c>
      <c r="H305" s="129">
        <f>SUM(H300:H304)</f>
        <v>26848.557840000001</v>
      </c>
      <c r="I305" s="122"/>
      <c r="J305" s="129">
        <f>SUM(J300:J304)</f>
        <v>-18203.136719999999</v>
      </c>
      <c r="K305" s="122"/>
      <c r="L305" s="129">
        <f>SUM(L300:L304)</f>
        <v>-4405.0907999999999</v>
      </c>
      <c r="M305" s="122"/>
      <c r="N305" s="129">
        <f>SUM(N300:N304)</f>
        <v>0</v>
      </c>
      <c r="O305" s="187"/>
      <c r="P305" s="129">
        <f>SUM(P300:P304)</f>
        <v>0</v>
      </c>
      <c r="Q305" s="122"/>
      <c r="R305" s="129">
        <f>SUM(R300:R304)</f>
        <v>209947.99436999994</v>
      </c>
      <c r="S305" s="122"/>
      <c r="T305" s="129">
        <f>SUM(T300:T304)</f>
        <v>205686.58356999999</v>
      </c>
    </row>
    <row r="306" spans="1:20" x14ac:dyDescent="0.25">
      <c r="A306" s="111">
        <f t="shared" si="5"/>
        <v>9</v>
      </c>
      <c r="B306" s="116"/>
      <c r="Q306" s="102"/>
    </row>
    <row r="307" spans="1:20" x14ac:dyDescent="0.25">
      <c r="A307" s="111">
        <f t="shared" si="5"/>
        <v>10</v>
      </c>
      <c r="B307" s="116"/>
      <c r="C307" s="111"/>
      <c r="D307" s="103" t="s">
        <v>771</v>
      </c>
      <c r="I307" s="131"/>
      <c r="K307" s="131"/>
      <c r="M307" s="131"/>
      <c r="Q307" s="131"/>
      <c r="S307" s="131"/>
    </row>
    <row r="308" spans="1:20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5">
        <v>52.198990000000009</v>
      </c>
      <c r="G308" s="102"/>
      <c r="H308" s="125">
        <v>22.972200000000001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5"/>
      <c r="P308" s="125">
        <v>0</v>
      </c>
      <c r="Q308" s="126"/>
      <c r="R308" s="125">
        <f>SUM(F308,H308,J308,L308,N308,P308)</f>
        <v>75.17119000000001</v>
      </c>
      <c r="S308" s="127"/>
      <c r="T308" s="125">
        <v>63.685089999999995</v>
      </c>
    </row>
    <row r="309" spans="1:20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5">
        <v>1258.4847799999991</v>
      </c>
      <c r="G309" s="102"/>
      <c r="H309" s="125">
        <v>133.87275</v>
      </c>
      <c r="I309" s="126"/>
      <c r="J309" s="125">
        <v>-299.03730999999999</v>
      </c>
      <c r="K309" s="127"/>
      <c r="L309" s="125">
        <v>0</v>
      </c>
      <c r="M309" s="127"/>
      <c r="N309" s="125">
        <v>0</v>
      </c>
      <c r="O309" s="125"/>
      <c r="P309" s="125">
        <v>0</v>
      </c>
      <c r="Q309" s="126"/>
      <c r="R309" s="125">
        <f>SUM(F309,H309,J309,L309,N309,P309)</f>
        <v>1093.3202199999992</v>
      </c>
      <c r="S309" s="127"/>
      <c r="T309" s="125">
        <v>1141.6507099999999</v>
      </c>
    </row>
    <row r="310" spans="1:20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5">
        <v>8817.6959400000032</v>
      </c>
      <c r="G310" s="102"/>
      <c r="H310" s="125">
        <v>504.76186000000001</v>
      </c>
      <c r="I310" s="126"/>
      <c r="J310" s="125">
        <v>-299.03730999999999</v>
      </c>
      <c r="K310" s="127"/>
      <c r="L310" s="125">
        <v>0</v>
      </c>
      <c r="M310" s="127"/>
      <c r="N310" s="125">
        <v>0</v>
      </c>
      <c r="O310" s="125"/>
      <c r="P310" s="125">
        <v>0</v>
      </c>
      <c r="Q310" s="126"/>
      <c r="R310" s="125">
        <f>SUM(F310,H310,J310,L310,N310,P310)</f>
        <v>9023.4204900000041</v>
      </c>
      <c r="S310" s="127"/>
      <c r="T310" s="125">
        <v>8886.4363300000005</v>
      </c>
    </row>
    <row r="311" spans="1:20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5">
        <v>6114.8014899999962</v>
      </c>
      <c r="G311" s="102"/>
      <c r="H311" s="125">
        <v>382.70315999999997</v>
      </c>
      <c r="I311" s="126"/>
      <c r="J311" s="125">
        <v>0</v>
      </c>
      <c r="K311" s="127"/>
      <c r="L311" s="125">
        <v>0</v>
      </c>
      <c r="M311" s="127"/>
      <c r="N311" s="125">
        <v>0</v>
      </c>
      <c r="O311" s="125"/>
      <c r="P311" s="125">
        <v>0</v>
      </c>
      <c r="Q311" s="126"/>
      <c r="R311" s="125">
        <f>SUM(F311,H311,J311,L311,N311,P311)</f>
        <v>6497.5046499999962</v>
      </c>
      <c r="S311" s="127"/>
      <c r="T311" s="125">
        <v>6306.1530700000003</v>
      </c>
    </row>
    <row r="312" spans="1:20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5">
        <v>0.45624000000000009</v>
      </c>
      <c r="G312" s="102"/>
      <c r="H312" s="125">
        <v>3.0719999999999997E-2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5"/>
      <c r="P312" s="125">
        <v>0</v>
      </c>
      <c r="Q312" s="126"/>
      <c r="R312" s="125">
        <f>SUM(F312,H312,J312,L312,N312,P312)</f>
        <v>0.48696000000000006</v>
      </c>
      <c r="S312" s="127"/>
      <c r="T312" s="125">
        <v>0.47160000000000002</v>
      </c>
    </row>
    <row r="313" spans="1:20" x14ac:dyDescent="0.25">
      <c r="A313" s="111">
        <f t="shared" si="5"/>
        <v>16</v>
      </c>
      <c r="B313" s="116"/>
      <c r="D313" s="103" t="s">
        <v>772</v>
      </c>
      <c r="F313" s="129">
        <f>SUM(F308:F312)</f>
        <v>16243.637439999999</v>
      </c>
      <c r="H313" s="129">
        <f>SUM(H308:H312)</f>
        <v>1044.34069</v>
      </c>
      <c r="I313" s="122"/>
      <c r="J313" s="129">
        <f>SUM(J308:J312)</f>
        <v>-598.07461999999998</v>
      </c>
      <c r="K313" s="122"/>
      <c r="L313" s="129">
        <f>SUM(L308:L312)</f>
        <v>0</v>
      </c>
      <c r="M313" s="122"/>
      <c r="N313" s="129">
        <f>SUM(N308:N312)</f>
        <v>0</v>
      </c>
      <c r="O313" s="187"/>
      <c r="P313" s="129">
        <f>SUM(P308:P312)</f>
        <v>0</v>
      </c>
      <c r="Q313" s="122"/>
      <c r="R313" s="129">
        <f>SUM(R308:R312)</f>
        <v>16689.903509999996</v>
      </c>
      <c r="S313" s="122"/>
      <c r="T313" s="129">
        <f>SUM(T308:T312)</f>
        <v>16398.396800000002</v>
      </c>
    </row>
    <row r="314" spans="1:20" x14ac:dyDescent="0.25">
      <c r="A314" s="111">
        <f t="shared" si="5"/>
        <v>17</v>
      </c>
      <c r="B314" s="116"/>
      <c r="Q314" s="102"/>
    </row>
    <row r="315" spans="1:20" x14ac:dyDescent="0.25">
      <c r="A315" s="111">
        <f t="shared" si="5"/>
        <v>18</v>
      </c>
      <c r="B315" s="116"/>
      <c r="C315" s="111"/>
      <c r="D315" s="103" t="s">
        <v>773</v>
      </c>
      <c r="I315" s="131"/>
      <c r="K315" s="131"/>
      <c r="M315" s="131"/>
      <c r="Q315" s="131"/>
      <c r="S315" s="131"/>
    </row>
    <row r="316" spans="1:20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5">
        <v>-85.498069999999913</v>
      </c>
      <c r="G316" s="102"/>
      <c r="H316" s="125">
        <v>12.35904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5"/>
      <c r="P316" s="125">
        <v>0</v>
      </c>
      <c r="Q316" s="126"/>
      <c r="R316" s="125">
        <f>SUM(F316,H316,J316,L316,N316,P316)</f>
        <v>-73.139029999999906</v>
      </c>
      <c r="S316" s="127"/>
      <c r="T316" s="125">
        <v>-79.318550000000002</v>
      </c>
    </row>
    <row r="317" spans="1:20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5">
        <v>1312.0170700000015</v>
      </c>
      <c r="G317" s="102"/>
      <c r="H317" s="125">
        <v>108.11499000000001</v>
      </c>
      <c r="I317" s="126"/>
      <c r="J317" s="125">
        <v>-5.5037399999999996</v>
      </c>
      <c r="K317" s="127"/>
      <c r="L317" s="125">
        <v>0</v>
      </c>
      <c r="M317" s="127"/>
      <c r="N317" s="125">
        <v>0</v>
      </c>
      <c r="O317" s="125"/>
      <c r="P317" s="125">
        <v>0</v>
      </c>
      <c r="Q317" s="126"/>
      <c r="R317" s="125">
        <f>SUM(F317,H317,J317,L317,N317,P317)</f>
        <v>1414.6283200000014</v>
      </c>
      <c r="S317" s="127"/>
      <c r="T317" s="125">
        <v>1361.7799499999999</v>
      </c>
    </row>
    <row r="318" spans="1:20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5">
        <v>8983.7902600000107</v>
      </c>
      <c r="G318" s="102"/>
      <c r="H318" s="125">
        <v>513.49122</v>
      </c>
      <c r="I318" s="126"/>
      <c r="J318" s="125">
        <v>-5.5037399999999996</v>
      </c>
      <c r="K318" s="127"/>
      <c r="L318" s="125">
        <v>0</v>
      </c>
      <c r="M318" s="127"/>
      <c r="N318" s="125">
        <v>0</v>
      </c>
      <c r="O318" s="125"/>
      <c r="P318" s="125">
        <v>0</v>
      </c>
      <c r="Q318" s="126"/>
      <c r="R318" s="125">
        <f>SUM(F318,H318,J318,L318,N318,P318)</f>
        <v>9491.7777400000105</v>
      </c>
      <c r="S318" s="127"/>
      <c r="T318" s="125">
        <v>9236.2412700000004</v>
      </c>
    </row>
    <row r="319" spans="1:20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5">
        <v>1942.596889999998</v>
      </c>
      <c r="G319" s="102"/>
      <c r="H319" s="125">
        <v>117.30408</v>
      </c>
      <c r="I319" s="126"/>
      <c r="J319" s="125">
        <v>0</v>
      </c>
      <c r="K319" s="127"/>
      <c r="L319" s="125">
        <v>0</v>
      </c>
      <c r="M319" s="127"/>
      <c r="N319" s="125">
        <v>0</v>
      </c>
      <c r="O319" s="125"/>
      <c r="P319" s="125">
        <v>0</v>
      </c>
      <c r="Q319" s="126"/>
      <c r="R319" s="125">
        <f>SUM(F319,H319,J319,L319,N319,P319)</f>
        <v>2059.9009699999979</v>
      </c>
      <c r="S319" s="127"/>
      <c r="T319" s="125">
        <v>2001.24893</v>
      </c>
    </row>
    <row r="320" spans="1:20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5">
        <v>0.45624000000000009</v>
      </c>
      <c r="G320" s="102"/>
      <c r="H320" s="125">
        <v>3.0719999999999997E-2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5"/>
      <c r="P320" s="125">
        <v>0</v>
      </c>
      <c r="Q320" s="126"/>
      <c r="R320" s="125">
        <f>SUM(F320,H320,J320,L320,N320,P320)</f>
        <v>0.48696000000000006</v>
      </c>
      <c r="S320" s="127"/>
      <c r="T320" s="125">
        <v>0.47160000000000002</v>
      </c>
    </row>
    <row r="321" spans="1:20" x14ac:dyDescent="0.25">
      <c r="A321" s="111">
        <f t="shared" si="5"/>
        <v>24</v>
      </c>
      <c r="B321" s="116"/>
      <c r="C321" s="111"/>
      <c r="D321" s="103" t="s">
        <v>774</v>
      </c>
      <c r="F321" s="129">
        <f>SUM(F316:F320)</f>
        <v>12153.362390000009</v>
      </c>
      <c r="H321" s="129">
        <f>SUM(H316:H320)</f>
        <v>751.30004999999994</v>
      </c>
      <c r="I321" s="122"/>
      <c r="J321" s="129">
        <f>SUM(J316:J320)</f>
        <v>-11.007479999999999</v>
      </c>
      <c r="K321" s="122"/>
      <c r="L321" s="129">
        <f>SUM(L316:L320)</f>
        <v>0</v>
      </c>
      <c r="M321" s="122"/>
      <c r="N321" s="129">
        <f>SUM(N316:N320)</f>
        <v>0</v>
      </c>
      <c r="O321" s="187"/>
      <c r="P321" s="129">
        <f>SUM(P316:P320)</f>
        <v>0</v>
      </c>
      <c r="Q321" s="122"/>
      <c r="R321" s="129">
        <f>SUM(R316:R320)</f>
        <v>12893.654960000009</v>
      </c>
      <c r="S321" s="122"/>
      <c r="T321" s="129">
        <f>SUM(T316:T320)</f>
        <v>12520.423200000001</v>
      </c>
    </row>
    <row r="322" spans="1:20" x14ac:dyDescent="0.25">
      <c r="A322" s="111">
        <f t="shared" si="5"/>
        <v>25</v>
      </c>
      <c r="B322" s="116"/>
      <c r="Q322" s="102"/>
    </row>
    <row r="323" spans="1:20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45"/>
      <c r="G323" s="145"/>
      <c r="H323" s="145"/>
      <c r="I323" s="155"/>
      <c r="J323" s="145"/>
      <c r="K323" s="155"/>
      <c r="L323" s="155"/>
      <c r="M323" s="109"/>
      <c r="N323" s="109"/>
      <c r="O323" s="109"/>
      <c r="P323" s="109"/>
      <c r="Q323" s="110"/>
      <c r="R323" s="109"/>
      <c r="S323" s="109"/>
      <c r="T323" s="109"/>
    </row>
    <row r="324" spans="1:20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5">
        <v>-62.573459999999962</v>
      </c>
      <c r="G324" s="102"/>
      <c r="H324" s="125">
        <v>34.897080000000003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5"/>
      <c r="P324" s="125">
        <v>0</v>
      </c>
      <c r="Q324" s="126"/>
      <c r="R324" s="125">
        <f>SUM(F324,H324,J324,L324,N324,P324)</f>
        <v>-27.676379999999959</v>
      </c>
      <c r="S324" s="127"/>
      <c r="T324" s="125">
        <v>-45.124919999999996</v>
      </c>
    </row>
    <row r="325" spans="1:20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5">
        <v>816.59994999999992</v>
      </c>
      <c r="G325" s="102"/>
      <c r="H325" s="125">
        <v>72.743610000000004</v>
      </c>
      <c r="I325" s="126"/>
      <c r="J325" s="125">
        <v>-44.642749999999999</v>
      </c>
      <c r="K325" s="127"/>
      <c r="L325" s="125">
        <v>0</v>
      </c>
      <c r="M325" s="127"/>
      <c r="N325" s="125">
        <v>0</v>
      </c>
      <c r="O325" s="125"/>
      <c r="P325" s="125">
        <v>0</v>
      </c>
      <c r="Q325" s="126"/>
      <c r="R325" s="125">
        <f>SUM(F325,H325,J325,L325,N325,P325)</f>
        <v>844.70080999999993</v>
      </c>
      <c r="S325" s="127"/>
      <c r="T325" s="125">
        <v>812.75151000000005</v>
      </c>
    </row>
    <row r="326" spans="1:20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5">
        <v>11335.155959999991</v>
      </c>
      <c r="G326" s="102"/>
      <c r="H326" s="125">
        <v>638.56927000000007</v>
      </c>
      <c r="I326" s="126"/>
      <c r="J326" s="125">
        <v>-44.642749999999999</v>
      </c>
      <c r="K326" s="127"/>
      <c r="L326" s="125">
        <v>0</v>
      </c>
      <c r="M326" s="127"/>
      <c r="N326" s="125">
        <v>0</v>
      </c>
      <c r="O326" s="125"/>
      <c r="P326" s="125">
        <v>0</v>
      </c>
      <c r="Q326" s="126"/>
      <c r="R326" s="125">
        <f>SUM(F326,H326,J326,L326,N326,P326)</f>
        <v>11929.08247999999</v>
      </c>
      <c r="S326" s="127"/>
      <c r="T326" s="125">
        <v>11614.212390000001</v>
      </c>
    </row>
    <row r="327" spans="1:20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5">
        <v>4905.2624699999915</v>
      </c>
      <c r="G327" s="102"/>
      <c r="H327" s="125">
        <v>281.03291999999999</v>
      </c>
      <c r="I327" s="126"/>
      <c r="J327" s="125">
        <v>0</v>
      </c>
      <c r="K327" s="127"/>
      <c r="L327" s="125">
        <v>0</v>
      </c>
      <c r="M327" s="127"/>
      <c r="N327" s="125">
        <v>0</v>
      </c>
      <c r="O327" s="125"/>
      <c r="P327" s="125">
        <v>0</v>
      </c>
      <c r="Q327" s="126"/>
      <c r="R327" s="125">
        <f>SUM(F327,H327,J327,L327,N327,P327)</f>
        <v>5186.2953899999911</v>
      </c>
      <c r="S327" s="127"/>
      <c r="T327" s="125">
        <v>5045.7789299999995</v>
      </c>
    </row>
    <row r="328" spans="1:20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5">
        <v>0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5"/>
      <c r="P328" s="125">
        <v>0</v>
      </c>
      <c r="Q328" s="126"/>
      <c r="R328" s="125">
        <f>SUM(F328,H328,J328,L328,N328,P328)</f>
        <v>0</v>
      </c>
      <c r="S328" s="127"/>
      <c r="T328" s="125">
        <v>0</v>
      </c>
    </row>
    <row r="329" spans="1:20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9">
        <f>SUM(F324:F328)</f>
        <v>16994.444919999984</v>
      </c>
      <c r="H329" s="129">
        <f>SUM(H324:H328)</f>
        <v>1027.2428800000002</v>
      </c>
      <c r="I329" s="122"/>
      <c r="J329" s="129">
        <f>SUM(J324:J328)</f>
        <v>-89.285499999999999</v>
      </c>
      <c r="K329" s="122"/>
      <c r="L329" s="129">
        <f>SUM(L324:L328)</f>
        <v>0</v>
      </c>
      <c r="M329" s="122"/>
      <c r="N329" s="129">
        <f>SUM(N324:N328)</f>
        <v>0</v>
      </c>
      <c r="O329" s="187"/>
      <c r="P329" s="129">
        <f>SUM(P324:P328)</f>
        <v>0</v>
      </c>
      <c r="Q329" s="122"/>
      <c r="R329" s="129">
        <f>SUM(R324:R328)</f>
        <v>17932.40229999998</v>
      </c>
      <c r="S329" s="122"/>
      <c r="T329" s="129">
        <f>SUM(T324:T328)</f>
        <v>17427.617910000001</v>
      </c>
    </row>
    <row r="330" spans="1:20" x14ac:dyDescent="0.25">
      <c r="A330" s="111">
        <f t="shared" si="5"/>
        <v>33</v>
      </c>
      <c r="B330" s="116"/>
      <c r="Q330" s="102"/>
    </row>
    <row r="331" spans="1:20" x14ac:dyDescent="0.25">
      <c r="A331" s="111">
        <f t="shared" si="5"/>
        <v>34</v>
      </c>
      <c r="B331" s="116"/>
      <c r="C331" s="111"/>
      <c r="D331" s="103" t="s">
        <v>777</v>
      </c>
      <c r="I331" s="131"/>
      <c r="K331" s="131"/>
      <c r="M331" s="131"/>
      <c r="Q331" s="131"/>
    </row>
    <row r="332" spans="1:20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5">
        <v>612.74456000000055</v>
      </c>
      <c r="G332" s="102"/>
      <c r="H332" s="125">
        <v>82.343159999999997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5"/>
      <c r="P332" s="125">
        <v>0</v>
      </c>
      <c r="Q332" s="126"/>
      <c r="R332" s="125">
        <f>SUM(F332,H332,J332,L332,N332,P332)</f>
        <v>695.08772000000056</v>
      </c>
      <c r="S332" s="127"/>
      <c r="T332" s="125">
        <v>653.91614000000004</v>
      </c>
    </row>
    <row r="333" spans="1:20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5">
        <v>584.21112999999912</v>
      </c>
      <c r="G333" s="102"/>
      <c r="H333" s="125">
        <v>57.590009999999999</v>
      </c>
      <c r="I333" s="126"/>
      <c r="J333" s="125">
        <v>-6.4029799999999994</v>
      </c>
      <c r="K333" s="127"/>
      <c r="L333" s="125">
        <v>0</v>
      </c>
      <c r="M333" s="127"/>
      <c r="N333" s="125">
        <v>0</v>
      </c>
      <c r="O333" s="125"/>
      <c r="P333" s="125">
        <v>0</v>
      </c>
      <c r="Q333" s="126"/>
      <c r="R333" s="125">
        <f>SUM(F333,H333,J333,L333,N333,P333)</f>
        <v>635.39815999999917</v>
      </c>
      <c r="S333" s="127"/>
      <c r="T333" s="125">
        <v>607.99876000000006</v>
      </c>
    </row>
    <row r="334" spans="1:20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5">
        <v>11026.904619999999</v>
      </c>
      <c r="G334" s="102"/>
      <c r="H334" s="125">
        <v>473.46363000000002</v>
      </c>
      <c r="I334" s="126"/>
      <c r="J334" s="125">
        <v>-6.4029799999999994</v>
      </c>
      <c r="K334" s="127"/>
      <c r="L334" s="125">
        <v>0</v>
      </c>
      <c r="M334" s="127"/>
      <c r="N334" s="125">
        <v>0</v>
      </c>
      <c r="O334" s="125"/>
      <c r="P334" s="125">
        <v>0</v>
      </c>
      <c r="Q334" s="126"/>
      <c r="R334" s="125">
        <f>SUM(F334,H334,J334,L334,N334,P334)</f>
        <v>11493.965269999999</v>
      </c>
      <c r="S334" s="127"/>
      <c r="T334" s="125">
        <v>11258.651220000002</v>
      </c>
    </row>
    <row r="335" spans="1:20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5">
        <v>6777.2491400000008</v>
      </c>
      <c r="G335" s="102"/>
      <c r="H335" s="125">
        <v>401.89428000000004</v>
      </c>
      <c r="I335" s="126"/>
      <c r="J335" s="125">
        <v>0</v>
      </c>
      <c r="K335" s="127"/>
      <c r="L335" s="125">
        <v>0</v>
      </c>
      <c r="M335" s="127"/>
      <c r="N335" s="125">
        <v>0</v>
      </c>
      <c r="O335" s="125"/>
      <c r="P335" s="125">
        <v>0</v>
      </c>
      <c r="Q335" s="126"/>
      <c r="R335" s="125">
        <f>SUM(F335,H335,J335,L335,N335,P335)</f>
        <v>7179.1434200000012</v>
      </c>
      <c r="S335" s="127"/>
      <c r="T335" s="125">
        <v>6978.1962800000001</v>
      </c>
    </row>
    <row r="336" spans="1:20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5">
        <v>5.6314800000000051</v>
      </c>
      <c r="G336" s="102"/>
      <c r="H336" s="125">
        <v>0.25824000000000003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5"/>
      <c r="P336" s="125">
        <v>0</v>
      </c>
      <c r="Q336" s="126"/>
      <c r="R336" s="125">
        <f>SUM(F336,H336,J336,L336,N336,P336)</f>
        <v>5.889720000000005</v>
      </c>
      <c r="S336" s="127"/>
      <c r="T336" s="125">
        <v>5.7606000000000002</v>
      </c>
    </row>
    <row r="337" spans="1:20" x14ac:dyDescent="0.25">
      <c r="A337" s="111">
        <f t="shared" si="5"/>
        <v>40</v>
      </c>
      <c r="B337" s="116"/>
      <c r="C337" s="111"/>
      <c r="D337" s="103" t="s">
        <v>778</v>
      </c>
      <c r="F337" s="129">
        <f>SUM(F332:F336)</f>
        <v>19006.74093</v>
      </c>
      <c r="H337" s="129">
        <f>SUM(H332:H336)</f>
        <v>1015.54932</v>
      </c>
      <c r="I337" s="122"/>
      <c r="J337" s="129">
        <f>SUM(J332:J336)</f>
        <v>-12.805959999999999</v>
      </c>
      <c r="K337" s="122"/>
      <c r="L337" s="129">
        <f>SUM(L332:L336)</f>
        <v>0</v>
      </c>
      <c r="M337" s="122"/>
      <c r="N337" s="129">
        <f>SUM(N332:N336)</f>
        <v>0</v>
      </c>
      <c r="O337" s="187"/>
      <c r="P337" s="129">
        <f>SUM(P332:P336)</f>
        <v>0</v>
      </c>
      <c r="Q337" s="122"/>
      <c r="R337" s="129">
        <f>SUM(R332:R336)</f>
        <v>20009.48429</v>
      </c>
      <c r="T337" s="129">
        <f>SUM(T332:T336)</f>
        <v>19504.523000000001</v>
      </c>
    </row>
    <row r="338" spans="1:20" x14ac:dyDescent="0.25">
      <c r="A338" s="111">
        <f t="shared" si="5"/>
        <v>41</v>
      </c>
      <c r="B338" s="116"/>
      <c r="Q338" s="102"/>
    </row>
    <row r="339" spans="1:20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5">
        <v>141.18720999999999</v>
      </c>
      <c r="G339" s="102"/>
      <c r="H339" s="125">
        <v>39.902999999999999</v>
      </c>
      <c r="I339" s="126"/>
      <c r="J339" s="125">
        <v>-16.073840000000001</v>
      </c>
      <c r="K339" s="127"/>
      <c r="L339" s="125">
        <v>0</v>
      </c>
      <c r="M339" s="127"/>
      <c r="N339" s="125">
        <v>0</v>
      </c>
      <c r="O339" s="125"/>
      <c r="P339" s="125">
        <v>0</v>
      </c>
      <c r="Q339" s="126"/>
      <c r="R339" s="125">
        <f>SUM(F339,H339,J339,L339,N339,P339)</f>
        <v>165.01636999999999</v>
      </c>
      <c r="S339" s="127"/>
      <c r="T339" s="125">
        <v>155.19221999999999</v>
      </c>
    </row>
    <row r="340" spans="1:20" ht="13.8" thickBot="1" x14ac:dyDescent="0.3">
      <c r="A340" s="111">
        <f t="shared" si="5"/>
        <v>43</v>
      </c>
      <c r="B340" s="116"/>
      <c r="D340" s="101" t="s">
        <v>780</v>
      </c>
      <c r="F340" s="157">
        <f>SUM(F272,F280,F305,F313,F321,F329,F337,F339)</f>
        <v>500233.8052099999</v>
      </c>
      <c r="H340" s="157">
        <f>SUM(H272,H280,H305,H313,H321,H329,H337,H339)</f>
        <v>61363.268599999989</v>
      </c>
      <c r="I340" s="131"/>
      <c r="J340" s="157">
        <f>SUM(J272,J280,J305,J313,J321,J329,J337,J339)</f>
        <v>-33185.399209999989</v>
      </c>
      <c r="K340" s="131"/>
      <c r="L340" s="157">
        <f>SUM(L272,L280,L305,L313,L321,L329,L337,L339)</f>
        <v>-8379.7524200000007</v>
      </c>
      <c r="M340" s="131"/>
      <c r="N340" s="157">
        <f>SUM(N272,N280,N305,N313,N321,N329,N337,N339)</f>
        <v>0</v>
      </c>
      <c r="O340" s="186"/>
      <c r="P340" s="157">
        <f>SUM(P272,P280,P305,P313,P321,P329,P337,P339)</f>
        <v>0</v>
      </c>
      <c r="Q340" s="131"/>
      <c r="R340" s="157">
        <f>SUM(R272,R280,R305,R313,R321,R329,R337,R339)</f>
        <v>520031.92217999988</v>
      </c>
      <c r="T340" s="157">
        <f>SUM(T272,T280,T305,T313,T321,T329,T337,T339)</f>
        <v>504466.02117999992</v>
      </c>
    </row>
    <row r="341" spans="1:20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8"/>
      <c r="R341" s="97"/>
      <c r="S341" s="97"/>
      <c r="T341" s="97"/>
    </row>
    <row r="342" spans="1:20" x14ac:dyDescent="0.25">
      <c r="A342" s="101" t="str">
        <f>+$A$57</f>
        <v>Supporting Schedules:  B-10, B-11</v>
      </c>
      <c r="Q342" s="102"/>
      <c r="R342" s="101" t="str">
        <f>+$R$57</f>
        <v>Recap Schedules:  B-03, B-06</v>
      </c>
    </row>
    <row r="343" spans="1:20" ht="13.8" thickBot="1" x14ac:dyDescent="0.3">
      <c r="A343" s="97" t="str">
        <f>$A$1</f>
        <v>SCHEDULE B-09</v>
      </c>
      <c r="B343" s="97"/>
      <c r="C343" s="97"/>
      <c r="D343" s="97"/>
      <c r="E343" s="97"/>
      <c r="F343" s="97" t="str">
        <f>$F$1</f>
        <v>DEPRECIATION RESERVE BALANCES BY ACCOUNT AND SUB-ACCOUNT</v>
      </c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8"/>
      <c r="R343" s="97"/>
      <c r="S343" s="97"/>
      <c r="T343" s="98" t="str">
        <f>"Page "&amp;TRIM(MID(T286,5,3))+1&amp;" of 30"</f>
        <v>Page 17 of 30</v>
      </c>
    </row>
    <row r="344" spans="1:20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reserve balances for each account or sub-account to which</v>
      </c>
      <c r="J344" s="104"/>
      <c r="K344" s="104"/>
      <c r="M344" s="104"/>
      <c r="N344" s="104"/>
      <c r="O344" s="104"/>
      <c r="P344" s="104"/>
      <c r="Q344" s="105"/>
      <c r="R344" s="101" t="str">
        <f>$R$2</f>
        <v>Type of data shown:</v>
      </c>
      <c r="T344" s="106"/>
    </row>
    <row r="345" spans="1:20" x14ac:dyDescent="0.25">
      <c r="B345" s="138"/>
      <c r="F345" s="101" t="str">
        <f>IF($F$3="","",$F$3)</f>
        <v>an individual depreciation rate is applied. (Include Amortization/Recovery amounts).</v>
      </c>
      <c r="J345" s="102"/>
      <c r="K345" s="106"/>
      <c r="N345" s="102"/>
      <c r="O345" s="102"/>
      <c r="P345" s="102"/>
      <c r="Q345" s="102" t="str">
        <f>IF($Q$3=0,"",$Q$3)</f>
        <v/>
      </c>
      <c r="R345" s="106" t="str">
        <f>$R$3</f>
        <v>Projected Test Year Ended 12/31/2025</v>
      </c>
      <c r="T345" s="102"/>
    </row>
    <row r="346" spans="1:20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Q346" s="102" t="str">
        <f>IF($Q$4=0,"",$Q$4)</f>
        <v>XX</v>
      </c>
      <c r="R346" s="106" t="str">
        <f>$R$4</f>
        <v>Projected Prior Year Ended 12/31/2024</v>
      </c>
      <c r="T346" s="102"/>
    </row>
    <row r="347" spans="1:20" x14ac:dyDescent="0.25">
      <c r="B347" s="138"/>
      <c r="F347" s="101" t="str">
        <f>IF(+$F$5="","",$F$5)</f>
        <v/>
      </c>
      <c r="J347" s="102"/>
      <c r="K347" s="106"/>
      <c r="L347" s="102"/>
      <c r="Q347" s="102" t="str">
        <f>IF($Q$5=0,"",$Q$5)</f>
        <v/>
      </c>
      <c r="R347" s="106" t="str">
        <f>$R$5</f>
        <v>Historical Prior Year Ended 12/31/2023</v>
      </c>
      <c r="T347" s="102"/>
    </row>
    <row r="348" spans="1:20" x14ac:dyDescent="0.25">
      <c r="B348" s="138"/>
      <c r="J348" s="102"/>
      <c r="K348" s="106"/>
      <c r="L348" s="102"/>
      <c r="Q348" s="102"/>
      <c r="R348" s="106" t="str">
        <f>$R$6</f>
        <v>Witness: C. Aldazabal / J. Chronister /</v>
      </c>
      <c r="T348" s="102"/>
    </row>
    <row r="349" spans="1:20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(Dollars in 000's)</v>
      </c>
      <c r="I349" s="97"/>
      <c r="J349" s="97"/>
      <c r="K349" s="97"/>
      <c r="L349" s="97"/>
      <c r="M349" s="97"/>
      <c r="N349" s="97"/>
      <c r="O349" s="97"/>
      <c r="P349" s="97"/>
      <c r="Q349" s="98"/>
      <c r="R349" s="97" t="str">
        <f>$R$7</f>
        <v xml:space="preserve">               R. Latta / K. Stryker / C. Whitworth</v>
      </c>
      <c r="S349" s="97"/>
      <c r="T349" s="97"/>
    </row>
    <row r="350" spans="1:20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10"/>
      <c r="R350" s="109"/>
      <c r="S350" s="109"/>
      <c r="T350" s="109"/>
    </row>
    <row r="351" spans="1:20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09"/>
      <c r="P351" s="109" t="s">
        <v>698</v>
      </c>
      <c r="Q351" s="110"/>
      <c r="R351" s="109" t="s">
        <v>699</v>
      </c>
      <c r="S351" s="109"/>
      <c r="T351" s="109" t="s">
        <v>875</v>
      </c>
    </row>
    <row r="352" spans="1:20" x14ac:dyDescent="0.25">
      <c r="C352" s="111" t="s">
        <v>700</v>
      </c>
      <c r="D352" s="111" t="s">
        <v>700</v>
      </c>
      <c r="F352" s="111" t="s">
        <v>876</v>
      </c>
      <c r="G352" s="111"/>
      <c r="H352" s="109" t="s">
        <v>353</v>
      </c>
      <c r="I352" s="111"/>
      <c r="J352" s="109"/>
      <c r="K352" s="111"/>
      <c r="L352" s="111"/>
      <c r="M352" s="111"/>
      <c r="Q352" s="102"/>
      <c r="R352" s="111" t="s">
        <v>876</v>
      </c>
      <c r="T352" s="111"/>
    </row>
    <row r="353" spans="1:20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701</v>
      </c>
      <c r="G353" s="111"/>
      <c r="H353" s="111" t="s">
        <v>701</v>
      </c>
      <c r="I353" s="111"/>
      <c r="J353" s="111"/>
      <c r="K353" s="109"/>
      <c r="L353" s="111" t="s">
        <v>877</v>
      </c>
      <c r="M353" s="106"/>
      <c r="N353" s="111" t="s">
        <v>877</v>
      </c>
      <c r="O353" s="111"/>
      <c r="P353" s="111" t="s">
        <v>362</v>
      </c>
      <c r="Q353" s="110"/>
      <c r="R353" s="109" t="s">
        <v>701</v>
      </c>
      <c r="S353" s="109"/>
      <c r="T353" s="111" t="s">
        <v>707</v>
      </c>
    </row>
    <row r="354" spans="1:20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712</v>
      </c>
      <c r="G354" s="112"/>
      <c r="H354" s="112" t="s">
        <v>878</v>
      </c>
      <c r="I354" s="113"/>
      <c r="J354" s="112" t="s">
        <v>879</v>
      </c>
      <c r="K354" s="113"/>
      <c r="L354" s="113" t="s">
        <v>880</v>
      </c>
      <c r="M354" s="114"/>
      <c r="N354" s="114" t="s">
        <v>881</v>
      </c>
      <c r="O354" s="114"/>
      <c r="P354" s="114" t="s">
        <v>715</v>
      </c>
      <c r="Q354" s="115"/>
      <c r="R354" s="114" t="s">
        <v>716</v>
      </c>
      <c r="S354" s="114"/>
      <c r="T354" s="114" t="s">
        <v>717</v>
      </c>
    </row>
    <row r="355" spans="1:20" x14ac:dyDescent="0.25">
      <c r="A355" s="111">
        <v>1</v>
      </c>
      <c r="B355" s="116"/>
      <c r="Q355" s="102"/>
    </row>
    <row r="356" spans="1:20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Q356" s="131"/>
      <c r="S356" s="131"/>
    </row>
    <row r="357" spans="1:20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5">
        <v>40916.804459999985</v>
      </c>
      <c r="G357" s="102"/>
      <c r="H357" s="125">
        <v>13165.20528</v>
      </c>
      <c r="I357" s="126"/>
      <c r="J357" s="125">
        <v>0</v>
      </c>
      <c r="K357" s="127"/>
      <c r="L357" s="125">
        <v>0</v>
      </c>
      <c r="M357" s="127"/>
      <c r="N357" s="125">
        <v>0</v>
      </c>
      <c r="O357" s="125"/>
      <c r="P357" s="125">
        <v>0</v>
      </c>
      <c r="Q357" s="126"/>
      <c r="R357" s="125">
        <f>SUM(F357,H357,J357,L357,N357,P357)</f>
        <v>54082.009739999987</v>
      </c>
      <c r="S357" s="127"/>
      <c r="T357" s="125">
        <v>47460.922420000003</v>
      </c>
    </row>
    <row r="358" spans="1:20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5">
        <v>69228.312149999998</v>
      </c>
      <c r="G358" s="102"/>
      <c r="H358" s="125">
        <v>23533.599429999998</v>
      </c>
      <c r="I358" s="126"/>
      <c r="J358" s="125">
        <v>0</v>
      </c>
      <c r="K358" s="127"/>
      <c r="L358" s="125">
        <v>0</v>
      </c>
      <c r="M358" s="127"/>
      <c r="N358" s="125">
        <v>0</v>
      </c>
      <c r="O358" s="125"/>
      <c r="P358" s="125">
        <v>0</v>
      </c>
      <c r="Q358" s="126"/>
      <c r="R358" s="125">
        <f>SUM(F358,H358,J358,L358,N358,P358)</f>
        <v>92761.91158</v>
      </c>
      <c r="S358" s="127"/>
      <c r="T358" s="125">
        <v>80967.038809999998</v>
      </c>
    </row>
    <row r="359" spans="1:20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5">
        <v>28031.541849999998</v>
      </c>
      <c r="G359" s="102"/>
      <c r="H359" s="125">
        <v>9413.7908399999997</v>
      </c>
      <c r="I359" s="126"/>
      <c r="J359" s="125">
        <v>0</v>
      </c>
      <c r="K359" s="127"/>
      <c r="L359" s="125">
        <v>0</v>
      </c>
      <c r="M359" s="127"/>
      <c r="N359" s="125">
        <v>0</v>
      </c>
      <c r="O359" s="125"/>
      <c r="P359" s="125">
        <v>0</v>
      </c>
      <c r="Q359" s="126"/>
      <c r="R359" s="125">
        <f>SUM(F359,H359,J359,L359,N359,P359)</f>
        <v>37445.332689999996</v>
      </c>
      <c r="S359" s="127"/>
      <c r="T359" s="125">
        <v>32738.437269999999</v>
      </c>
    </row>
    <row r="360" spans="1:20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5">
        <v>2972.2358199999985</v>
      </c>
      <c r="G360" s="102"/>
      <c r="H360" s="125">
        <v>1354.5677900000001</v>
      </c>
      <c r="I360" s="126"/>
      <c r="J360" s="125">
        <v>0</v>
      </c>
      <c r="K360" s="127"/>
      <c r="L360" s="125">
        <v>0</v>
      </c>
      <c r="M360" s="127"/>
      <c r="N360" s="125">
        <v>0</v>
      </c>
      <c r="O360" s="125"/>
      <c r="P360" s="125">
        <v>0</v>
      </c>
      <c r="Q360" s="126"/>
      <c r="R360" s="125">
        <f>SUM(F360,H360,J360,L360,N360,P360)</f>
        <v>4326.803609999999</v>
      </c>
      <c r="S360" s="127"/>
      <c r="T360" s="125">
        <v>3489.6623599999998</v>
      </c>
    </row>
    <row r="361" spans="1:20" ht="13.8" thickBot="1" x14ac:dyDescent="0.3">
      <c r="A361" s="111">
        <f t="shared" si="6"/>
        <v>7</v>
      </c>
      <c r="B361" s="116"/>
      <c r="C361" s="111"/>
      <c r="D361" s="101" t="s">
        <v>782</v>
      </c>
      <c r="F361" s="158">
        <f>SUM(F357:F360)</f>
        <v>141148.89427999998</v>
      </c>
      <c r="H361" s="158">
        <f>SUM(H357:H360)</f>
        <v>47467.163339999999</v>
      </c>
      <c r="I361" s="122"/>
      <c r="J361" s="158">
        <f>SUM(J357:J360)</f>
        <v>0</v>
      </c>
      <c r="K361" s="122"/>
      <c r="L361" s="158">
        <f>SUM(L357:L360)</f>
        <v>0</v>
      </c>
      <c r="M361" s="122"/>
      <c r="N361" s="158">
        <f>SUM(N357:N360)</f>
        <v>0</v>
      </c>
      <c r="O361" s="187"/>
      <c r="P361" s="158">
        <f>SUM(P357:P360)</f>
        <v>0</v>
      </c>
      <c r="Q361" s="122"/>
      <c r="R361" s="158">
        <f>SUM(R357:R360)</f>
        <v>188616.05761999998</v>
      </c>
      <c r="S361" s="122"/>
      <c r="T361" s="158">
        <f>SUM(T357:T360)</f>
        <v>164656.06086</v>
      </c>
    </row>
    <row r="362" spans="1:20" ht="13.8" thickTop="1" x14ac:dyDescent="0.25">
      <c r="A362" s="111">
        <f t="shared" si="6"/>
        <v>8</v>
      </c>
      <c r="B362" s="116"/>
      <c r="Q362" s="102"/>
      <c r="S362" s="122"/>
    </row>
    <row r="363" spans="1:20" x14ac:dyDescent="0.25">
      <c r="A363" s="111">
        <f t="shared" si="6"/>
        <v>9</v>
      </c>
      <c r="B363" s="116"/>
      <c r="D363" s="101" t="s">
        <v>210</v>
      </c>
      <c r="F363" s="125"/>
      <c r="G363" s="102"/>
      <c r="H363" s="125"/>
      <c r="I363" s="126"/>
      <c r="J363" s="125"/>
      <c r="K363" s="127"/>
      <c r="L363" s="125"/>
      <c r="M363" s="127"/>
      <c r="N363" s="125"/>
      <c r="O363" s="125"/>
      <c r="P363" s="125"/>
      <c r="Q363" s="126"/>
      <c r="R363" s="125"/>
      <c r="S363" s="127"/>
      <c r="T363" s="125"/>
    </row>
    <row r="364" spans="1:20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5">
        <v>0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5"/>
      <c r="P364" s="125">
        <v>0</v>
      </c>
      <c r="Q364" s="126"/>
      <c r="R364" s="125">
        <f>SUM(F364,H364,J364,L364,N364,P364)</f>
        <v>0</v>
      </c>
      <c r="S364" s="127"/>
      <c r="T364" s="125">
        <v>0</v>
      </c>
    </row>
    <row r="365" spans="1:20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5">
        <v>25.764689999999998</v>
      </c>
      <c r="G365" s="102"/>
      <c r="H365" s="125">
        <v>31.042200000000001</v>
      </c>
      <c r="I365" s="126"/>
      <c r="J365" s="125">
        <v>0</v>
      </c>
      <c r="K365" s="127"/>
      <c r="L365" s="125">
        <v>0</v>
      </c>
      <c r="M365" s="127"/>
      <c r="N365" s="125">
        <v>0</v>
      </c>
      <c r="O365" s="125"/>
      <c r="P365" s="125">
        <v>0</v>
      </c>
      <c r="Q365" s="126"/>
      <c r="R365" s="125">
        <f>SUM(F365,H365,J365,L365,N365,P365)</f>
        <v>56.806889999999996</v>
      </c>
      <c r="S365" s="127"/>
      <c r="T365" s="125">
        <v>41.285789999999999</v>
      </c>
    </row>
    <row r="366" spans="1:20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5">
        <v>0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5"/>
      <c r="P366" s="125">
        <v>0</v>
      </c>
      <c r="Q366" s="126"/>
      <c r="R366" s="125">
        <f>SUM(F366,H366,J366,L366,N366,P366)</f>
        <v>0</v>
      </c>
      <c r="S366" s="127"/>
      <c r="T366" s="125">
        <v>0</v>
      </c>
    </row>
    <row r="367" spans="1:20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5">
        <v>0.86510999999999982</v>
      </c>
      <c r="G367" s="102"/>
      <c r="H367" s="125">
        <v>0.92376000000000003</v>
      </c>
      <c r="I367" s="126"/>
      <c r="J367" s="125">
        <v>0</v>
      </c>
      <c r="K367" s="127"/>
      <c r="L367" s="125">
        <v>0</v>
      </c>
      <c r="M367" s="127"/>
      <c r="N367" s="125">
        <v>0</v>
      </c>
      <c r="O367" s="125"/>
      <c r="P367" s="125">
        <v>0</v>
      </c>
      <c r="Q367" s="126"/>
      <c r="R367" s="125">
        <f>SUM(F367,H367,J367,L367,N367,P367)</f>
        <v>1.7888699999999997</v>
      </c>
      <c r="S367" s="127"/>
      <c r="T367" s="125">
        <v>1.3269900000000001</v>
      </c>
    </row>
    <row r="368" spans="1:20" ht="13.8" thickBot="1" x14ac:dyDescent="0.3">
      <c r="A368" s="111">
        <f t="shared" si="6"/>
        <v>14</v>
      </c>
      <c r="B368" s="116"/>
      <c r="C368" s="111"/>
      <c r="D368" s="101" t="s">
        <v>783</v>
      </c>
      <c r="F368" s="158">
        <f>SUM(F364:F367)</f>
        <v>26.629799999999999</v>
      </c>
      <c r="H368" s="158">
        <f>SUM(H364:H367)</f>
        <v>31.965960000000003</v>
      </c>
      <c r="I368" s="122"/>
      <c r="J368" s="158">
        <f>SUM(J364:J367)</f>
        <v>0</v>
      </c>
      <c r="K368" s="122"/>
      <c r="L368" s="158">
        <f>SUM(L364:L367)</f>
        <v>0</v>
      </c>
      <c r="M368" s="122"/>
      <c r="N368" s="158">
        <f>SUM(N364:N367)</f>
        <v>0</v>
      </c>
      <c r="O368" s="187"/>
      <c r="P368" s="158">
        <f>SUM(P364:P367)</f>
        <v>0</v>
      </c>
      <c r="Q368" s="122"/>
      <c r="R368" s="158">
        <f>SUM(R364:R367)</f>
        <v>58.595759999999999</v>
      </c>
      <c r="S368" s="122"/>
      <c r="T368" s="158">
        <f>SUM(T364:T367)</f>
        <v>42.612780000000001</v>
      </c>
    </row>
    <row r="369" spans="1:20" ht="13.8" thickTop="1" x14ac:dyDescent="0.25">
      <c r="A369" s="111">
        <f t="shared" si="6"/>
        <v>15</v>
      </c>
      <c r="B369" s="116"/>
      <c r="Q369" s="102"/>
    </row>
    <row r="370" spans="1:20" x14ac:dyDescent="0.25">
      <c r="A370" s="111">
        <f t="shared" si="6"/>
        <v>16</v>
      </c>
      <c r="B370" s="116"/>
      <c r="C370" s="124"/>
      <c r="D370" s="103" t="s">
        <v>143</v>
      </c>
      <c r="Q370" s="102"/>
    </row>
    <row r="371" spans="1:20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5">
        <v>0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5"/>
      <c r="P371" s="125">
        <v>0</v>
      </c>
      <c r="Q371" s="126"/>
      <c r="R371" s="125">
        <f t="shared" ref="R371:R376" si="7">SUM(F371,H371,J371,L371,N371,P371)</f>
        <v>0</v>
      </c>
      <c r="S371" s="127"/>
      <c r="T371" s="125">
        <v>0</v>
      </c>
    </row>
    <row r="372" spans="1:20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5">
        <v>0</v>
      </c>
      <c r="G372" s="102"/>
      <c r="H372" s="125">
        <v>0</v>
      </c>
      <c r="I372" s="126"/>
      <c r="J372" s="125">
        <v>0</v>
      </c>
      <c r="K372" s="127"/>
      <c r="L372" s="125">
        <v>0</v>
      </c>
      <c r="M372" s="127"/>
      <c r="N372" s="125">
        <v>0</v>
      </c>
      <c r="O372" s="125"/>
      <c r="P372" s="125">
        <v>0</v>
      </c>
      <c r="Q372" s="126"/>
      <c r="R372" s="125">
        <f t="shared" si="7"/>
        <v>0</v>
      </c>
      <c r="S372" s="127"/>
      <c r="T372" s="125">
        <v>0</v>
      </c>
    </row>
    <row r="373" spans="1:20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5">
        <v>0</v>
      </c>
      <c r="G373" s="102"/>
      <c r="H373" s="125">
        <v>0</v>
      </c>
      <c r="I373" s="126"/>
      <c r="J373" s="125">
        <v>0</v>
      </c>
      <c r="K373" s="127"/>
      <c r="L373" s="125">
        <v>0</v>
      </c>
      <c r="M373" s="127"/>
      <c r="N373" s="125">
        <v>0</v>
      </c>
      <c r="O373" s="125"/>
      <c r="P373" s="125">
        <v>0</v>
      </c>
      <c r="Q373" s="126"/>
      <c r="R373" s="125">
        <f t="shared" si="7"/>
        <v>0</v>
      </c>
      <c r="S373" s="127"/>
      <c r="T373" s="125">
        <v>0</v>
      </c>
    </row>
    <row r="374" spans="1:20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5">
        <v>0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5"/>
      <c r="P374" s="125">
        <v>0</v>
      </c>
      <c r="Q374" s="126"/>
      <c r="R374" s="125">
        <f t="shared" si="7"/>
        <v>0</v>
      </c>
      <c r="S374" s="127"/>
      <c r="T374" s="125">
        <v>0</v>
      </c>
    </row>
    <row r="375" spans="1:20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5">
        <v>0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5"/>
      <c r="P375" s="125">
        <v>0</v>
      </c>
      <c r="Q375" s="126"/>
      <c r="R375" s="125">
        <f t="shared" si="7"/>
        <v>0</v>
      </c>
      <c r="S375" s="127"/>
      <c r="T375" s="125">
        <v>0</v>
      </c>
    </row>
    <row r="376" spans="1:20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5">
        <v>0</v>
      </c>
      <c r="G376" s="102"/>
      <c r="H376" s="125">
        <v>0</v>
      </c>
      <c r="I376" s="126"/>
      <c r="J376" s="125">
        <v>0</v>
      </c>
      <c r="K376" s="127"/>
      <c r="L376" s="125">
        <v>0</v>
      </c>
      <c r="M376" s="127"/>
      <c r="N376" s="125">
        <v>0</v>
      </c>
      <c r="O376" s="125"/>
      <c r="P376" s="125">
        <v>0</v>
      </c>
      <c r="Q376" s="126"/>
      <c r="R376" s="125">
        <f t="shared" si="7"/>
        <v>0</v>
      </c>
      <c r="S376" s="127"/>
      <c r="T376" s="125">
        <v>0</v>
      </c>
    </row>
    <row r="377" spans="1:20" ht="13.8" thickBot="1" x14ac:dyDescent="0.3">
      <c r="A377" s="111">
        <f t="shared" si="6"/>
        <v>23</v>
      </c>
      <c r="B377" s="116"/>
      <c r="D377" s="103" t="s">
        <v>784</v>
      </c>
      <c r="F377" s="158">
        <f>SUM(F371:F376)</f>
        <v>0</v>
      </c>
      <c r="H377" s="158">
        <f>SUM(H371:H376)</f>
        <v>0</v>
      </c>
      <c r="I377" s="122"/>
      <c r="J377" s="158">
        <f>SUM(J371:J376)</f>
        <v>0</v>
      </c>
      <c r="K377" s="122"/>
      <c r="L377" s="158">
        <f>SUM(L371:L376)</f>
        <v>0</v>
      </c>
      <c r="M377" s="122"/>
      <c r="N377" s="158">
        <f>SUM(N371:N376)</f>
        <v>0</v>
      </c>
      <c r="O377" s="187"/>
      <c r="P377" s="158">
        <f>SUM(P371:P376)</f>
        <v>0</v>
      </c>
      <c r="Q377" s="122"/>
      <c r="R377" s="158">
        <f>SUM(R371:R376)</f>
        <v>0</v>
      </c>
      <c r="T377" s="158">
        <f>SUM(T371:T376)</f>
        <v>0</v>
      </c>
    </row>
    <row r="378" spans="1:20" ht="13.8" thickTop="1" x14ac:dyDescent="0.25">
      <c r="A378" s="111">
        <f t="shared" si="6"/>
        <v>24</v>
      </c>
      <c r="B378" s="116"/>
      <c r="S378" s="131"/>
    </row>
    <row r="379" spans="1:20" ht="13.8" thickBot="1" x14ac:dyDescent="0.3">
      <c r="A379" s="111">
        <f t="shared" si="6"/>
        <v>25</v>
      </c>
      <c r="B379" s="116"/>
      <c r="C379" s="111"/>
      <c r="D379" s="101" t="s">
        <v>785</v>
      </c>
      <c r="F379" s="159">
        <f>SUM(F169,F261,F340,F361,F368,F377)</f>
        <v>1238504.8778199998</v>
      </c>
      <c r="H379" s="159">
        <f>SUM(H169,H261,H340,H361,H368,H377)</f>
        <v>185757.54879</v>
      </c>
      <c r="I379" s="131"/>
      <c r="J379" s="159">
        <f>SUM(J169,J261,J340,J361,J368,J377)</f>
        <v>-38470.354189999991</v>
      </c>
      <c r="K379" s="131"/>
      <c r="L379" s="159">
        <f>SUM(L169,L261,L340,L361,L368,L377)</f>
        <v>-10465.783220000001</v>
      </c>
      <c r="M379" s="131"/>
      <c r="N379" s="159">
        <f>SUM(N169,N261,N340,N361,N368,N377)</f>
        <v>0</v>
      </c>
      <c r="O379" s="190"/>
      <c r="P379" s="159">
        <f>SUM(P169,P261,P340,P361,P368,P377)</f>
        <v>0</v>
      </c>
      <c r="Q379" s="131"/>
      <c r="R379" s="159">
        <f>SUM(R169,R261,R340,R361,R368,R377)</f>
        <v>1375326.2891999995</v>
      </c>
      <c r="S379" s="131"/>
      <c r="T379" s="159">
        <f>SUM(T169,T261,T340,T361,T368,T377)</f>
        <v>1301266.30648</v>
      </c>
    </row>
    <row r="380" spans="1:20" ht="13.8" thickTop="1" x14ac:dyDescent="0.25">
      <c r="A380" s="111">
        <f t="shared" si="6"/>
        <v>26</v>
      </c>
      <c r="C380" s="109"/>
      <c r="F380" s="150"/>
      <c r="H380" s="150"/>
      <c r="I380" s="131"/>
      <c r="J380" s="150"/>
      <c r="K380" s="131"/>
      <c r="L380" s="150"/>
      <c r="M380" s="131"/>
      <c r="N380" s="150"/>
      <c r="O380" s="150"/>
      <c r="P380" s="150"/>
      <c r="Q380" s="131"/>
      <c r="R380" s="150"/>
      <c r="S380" s="131"/>
      <c r="T380" s="150"/>
    </row>
    <row r="381" spans="1:20" ht="13.8" thickBot="1" x14ac:dyDescent="0.3">
      <c r="A381" s="111">
        <f t="shared" si="6"/>
        <v>27</v>
      </c>
      <c r="C381" s="109"/>
      <c r="D381" s="101" t="s">
        <v>786</v>
      </c>
      <c r="F381" s="143">
        <f>F379+F133</f>
        <v>1755141.1303399999</v>
      </c>
      <c r="H381" s="143">
        <f>H379+H133</f>
        <v>233639.91307000001</v>
      </c>
      <c r="I381" s="131"/>
      <c r="J381" s="143">
        <f>J379+J133</f>
        <v>-46503.132739999994</v>
      </c>
      <c r="K381" s="131"/>
      <c r="L381" s="143">
        <f>L379+L133</f>
        <v>-12020.743720000002</v>
      </c>
      <c r="M381" s="131"/>
      <c r="N381" s="143">
        <f>N379+N133</f>
        <v>0</v>
      </c>
      <c r="O381" s="186"/>
      <c r="P381" s="143">
        <f>P379+P133</f>
        <v>0</v>
      </c>
      <c r="Q381" s="131"/>
      <c r="R381" s="143">
        <f>R379+R133</f>
        <v>1930257.1669499995</v>
      </c>
      <c r="T381" s="143">
        <f>T379+T133</f>
        <v>1835609.58846</v>
      </c>
    </row>
    <row r="382" spans="1:20" ht="13.8" thickTop="1" x14ac:dyDescent="0.25">
      <c r="A382" s="111">
        <f t="shared" si="6"/>
        <v>28</v>
      </c>
      <c r="B382" s="116"/>
      <c r="Q382" s="102"/>
    </row>
    <row r="383" spans="1:20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31"/>
      <c r="H383" s="131"/>
      <c r="I383" s="131"/>
      <c r="J383" s="131"/>
      <c r="K383" s="160"/>
      <c r="L383" s="131"/>
      <c r="M383" s="160"/>
      <c r="N383" s="131"/>
      <c r="O383" s="160"/>
      <c r="P383" s="131"/>
      <c r="Q383" s="150"/>
      <c r="R383" s="131"/>
      <c r="S383" s="160"/>
      <c r="T383" s="160"/>
    </row>
    <row r="384" spans="1:20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5">
        <v>4930.7966700000052</v>
      </c>
      <c r="G384" s="102"/>
      <c r="H384" s="125">
        <v>158.10935999999998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5"/>
      <c r="P384" s="125">
        <v>0</v>
      </c>
      <c r="Q384" s="126"/>
      <c r="R384" s="125">
        <f t="shared" ref="R384:R394" si="8">SUM(F384,H384,J384,L384,N384,P384)</f>
        <v>5088.9060300000056</v>
      </c>
      <c r="S384" s="127"/>
      <c r="T384" s="125">
        <v>5009.8513499999999</v>
      </c>
    </row>
    <row r="385" spans="1:20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5">
        <v>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5"/>
      <c r="P385" s="125">
        <v>0</v>
      </c>
      <c r="Q385" s="126"/>
      <c r="R385" s="125">
        <f t="shared" si="8"/>
        <v>0</v>
      </c>
      <c r="S385" s="127"/>
      <c r="T385" s="125">
        <v>0</v>
      </c>
    </row>
    <row r="386" spans="1:20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5">
        <v>14788.66042</v>
      </c>
      <c r="G386" s="102"/>
      <c r="H386" s="125">
        <v>1357.4096499999998</v>
      </c>
      <c r="I386" s="126"/>
      <c r="J386" s="125">
        <v>0</v>
      </c>
      <c r="K386" s="127"/>
      <c r="L386" s="125">
        <v>0</v>
      </c>
      <c r="M386" s="127"/>
      <c r="N386" s="125">
        <v>0</v>
      </c>
      <c r="O386" s="125"/>
      <c r="P386" s="125">
        <v>0</v>
      </c>
      <c r="Q386" s="126"/>
      <c r="R386" s="125">
        <f t="shared" si="8"/>
        <v>16146.07007</v>
      </c>
      <c r="S386" s="127"/>
      <c r="T386" s="125">
        <v>15464.368480000001</v>
      </c>
    </row>
    <row r="387" spans="1:20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5">
        <v>87883.630920000025</v>
      </c>
      <c r="G387" s="102"/>
      <c r="H387" s="125">
        <v>10635.44031</v>
      </c>
      <c r="I387" s="126"/>
      <c r="J387" s="125">
        <v>-2371.0253900000002</v>
      </c>
      <c r="K387" s="127"/>
      <c r="L387" s="125">
        <v>-330.57509000000005</v>
      </c>
      <c r="M387" s="127"/>
      <c r="N387" s="125">
        <v>0</v>
      </c>
      <c r="O387" s="125"/>
      <c r="P387" s="125">
        <v>0</v>
      </c>
      <c r="Q387" s="126"/>
      <c r="R387" s="125">
        <f t="shared" si="8"/>
        <v>95817.470750000037</v>
      </c>
      <c r="S387" s="127"/>
      <c r="T387" s="125">
        <v>91593.640840000007</v>
      </c>
    </row>
    <row r="388" spans="1:20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5">
        <v>5138.6926499999936</v>
      </c>
      <c r="G388" s="102"/>
      <c r="H388" s="125">
        <v>142.57764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5"/>
      <c r="P388" s="125">
        <v>0</v>
      </c>
      <c r="Q388" s="126"/>
      <c r="R388" s="125">
        <f t="shared" si="8"/>
        <v>5281.270289999994</v>
      </c>
      <c r="S388" s="127"/>
      <c r="T388" s="125">
        <v>5209.9814699999997</v>
      </c>
    </row>
    <row r="389" spans="1:20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5">
        <v>135044.22815000001</v>
      </c>
      <c r="G389" s="102"/>
      <c r="H389" s="125">
        <v>12766.7006</v>
      </c>
      <c r="I389" s="126"/>
      <c r="J389" s="125">
        <v>-5321.7398700000003</v>
      </c>
      <c r="K389" s="127"/>
      <c r="L389" s="125">
        <v>-3082.6815699999997</v>
      </c>
      <c r="M389" s="127"/>
      <c r="N389" s="125">
        <v>0</v>
      </c>
      <c r="O389" s="125"/>
      <c r="P389" s="125">
        <v>0</v>
      </c>
      <c r="Q389" s="126"/>
      <c r="R389" s="125">
        <f t="shared" si="8"/>
        <v>139406.50731000004</v>
      </c>
      <c r="S389" s="127"/>
      <c r="T389" s="125">
        <v>136969.38509999998</v>
      </c>
    </row>
    <row r="390" spans="1:20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5">
        <v>28954.758100000014</v>
      </c>
      <c r="G390" s="102"/>
      <c r="H390" s="125">
        <v>5304.6209400000007</v>
      </c>
      <c r="I390" s="126"/>
      <c r="J390" s="125">
        <v>-2386.2762200000002</v>
      </c>
      <c r="K390" s="127"/>
      <c r="L390" s="125">
        <v>-195.89635000000001</v>
      </c>
      <c r="M390" s="127"/>
      <c r="N390" s="125">
        <v>0</v>
      </c>
      <c r="O390" s="125"/>
      <c r="P390" s="125">
        <v>0</v>
      </c>
      <c r="Q390" s="126"/>
      <c r="R390" s="125">
        <f t="shared" si="8"/>
        <v>31677.206470000016</v>
      </c>
      <c r="S390" s="127"/>
      <c r="T390" s="125">
        <v>30087.47408</v>
      </c>
    </row>
    <row r="391" spans="1:20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5">
        <v>1763.3632899999977</v>
      </c>
      <c r="G391" s="102"/>
      <c r="H391" s="125">
        <v>33.769800000000004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5"/>
      <c r="P391" s="125">
        <v>0</v>
      </c>
      <c r="Q391" s="126"/>
      <c r="R391" s="125">
        <f t="shared" si="8"/>
        <v>1797.1330899999978</v>
      </c>
      <c r="S391" s="127"/>
      <c r="T391" s="125">
        <v>1780.24819</v>
      </c>
    </row>
    <row r="392" spans="1:20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5">
        <v>1773.1248600000015</v>
      </c>
      <c r="G392" s="102"/>
      <c r="H392" s="125">
        <v>73.488600000000005</v>
      </c>
      <c r="I392" s="126"/>
      <c r="J392" s="125">
        <v>0</v>
      </c>
      <c r="K392" s="127"/>
      <c r="L392" s="125">
        <v>0</v>
      </c>
      <c r="M392" s="127"/>
      <c r="N392" s="125">
        <v>0</v>
      </c>
      <c r="O392" s="125"/>
      <c r="P392" s="125">
        <v>0</v>
      </c>
      <c r="Q392" s="126"/>
      <c r="R392" s="125">
        <f t="shared" si="8"/>
        <v>1846.6134600000014</v>
      </c>
      <c r="S392" s="127"/>
      <c r="T392" s="125">
        <v>1809.86916</v>
      </c>
    </row>
    <row r="393" spans="1:20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5">
        <v>3630.3470600000014</v>
      </c>
      <c r="G393" s="102"/>
      <c r="H393" s="125">
        <v>333.80220000000003</v>
      </c>
      <c r="I393" s="126"/>
      <c r="J393" s="125">
        <v>0</v>
      </c>
      <c r="K393" s="127"/>
      <c r="L393" s="125">
        <v>0</v>
      </c>
      <c r="M393" s="127"/>
      <c r="N393" s="125">
        <v>0</v>
      </c>
      <c r="O393" s="125"/>
      <c r="P393" s="125">
        <v>0</v>
      </c>
      <c r="Q393" s="126"/>
      <c r="R393" s="125">
        <f t="shared" si="8"/>
        <v>3964.1492600000015</v>
      </c>
      <c r="S393" s="127"/>
      <c r="T393" s="125">
        <v>3797.2481600000001</v>
      </c>
    </row>
    <row r="394" spans="1:20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5">
        <v>3250.5176499999998</v>
      </c>
      <c r="G394" s="102"/>
      <c r="H394" s="125">
        <v>312.73078999999996</v>
      </c>
      <c r="I394" s="126"/>
      <c r="J394" s="125">
        <v>5.8543900000000004</v>
      </c>
      <c r="K394" s="127"/>
      <c r="L394" s="125">
        <v>-12.24352</v>
      </c>
      <c r="M394" s="127"/>
      <c r="N394" s="125">
        <v>0</v>
      </c>
      <c r="O394" s="125"/>
      <c r="P394" s="125">
        <v>0</v>
      </c>
      <c r="Q394" s="126"/>
      <c r="R394" s="125">
        <f t="shared" si="8"/>
        <v>3556.8593099999998</v>
      </c>
      <c r="S394" s="127"/>
      <c r="T394" s="125">
        <v>3401.6572000000001</v>
      </c>
    </row>
    <row r="395" spans="1:20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57">
        <f>SUM(F384:F394)</f>
        <v>287158.11977000005</v>
      </c>
      <c r="G395" s="102"/>
      <c r="H395" s="157">
        <f>SUM(H384:H394)</f>
        <v>31118.649890000001</v>
      </c>
      <c r="I395" s="131"/>
      <c r="J395" s="157">
        <f>SUM(J384:J394)</f>
        <v>-10073.187089999999</v>
      </c>
      <c r="K395" s="131"/>
      <c r="L395" s="157">
        <f>SUM(L384:L394)</f>
        <v>-3621.39653</v>
      </c>
      <c r="M395" s="131"/>
      <c r="N395" s="157">
        <f>SUM(N384:N394)</f>
        <v>0</v>
      </c>
      <c r="O395" s="186"/>
      <c r="P395" s="157">
        <f>SUM(P384:P394)</f>
        <v>0</v>
      </c>
      <c r="Q395" s="131"/>
      <c r="R395" s="157">
        <f>SUM(R384:R394)</f>
        <v>304582.18604000018</v>
      </c>
      <c r="S395" s="131"/>
      <c r="T395" s="157">
        <f>SUM(T384:T394)</f>
        <v>295123.72403000004</v>
      </c>
    </row>
    <row r="396" spans="1:20" ht="13.8" thickTop="1" x14ac:dyDescent="0.25">
      <c r="A396" s="111">
        <f t="shared" si="6"/>
        <v>42</v>
      </c>
      <c r="B396" s="116"/>
      <c r="Q396" s="102"/>
    </row>
    <row r="397" spans="1:20" x14ac:dyDescent="0.25">
      <c r="A397" s="111">
        <f t="shared" si="6"/>
        <v>43</v>
      </c>
      <c r="B397" s="116"/>
      <c r="Q397" s="102"/>
    </row>
    <row r="398" spans="1:20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8"/>
      <c r="R398" s="97"/>
      <c r="S398" s="97"/>
      <c r="T398" s="97"/>
    </row>
    <row r="399" spans="1:20" x14ac:dyDescent="0.25">
      <c r="A399" s="101" t="str">
        <f>+$A$57</f>
        <v>Supporting Schedules:  B-10, B-11</v>
      </c>
      <c r="Q399" s="102"/>
      <c r="R399" s="101" t="str">
        <f>+$R$57</f>
        <v>Recap Schedules:  B-03, B-06</v>
      </c>
    </row>
    <row r="400" spans="1:20" ht="13.8" thickBot="1" x14ac:dyDescent="0.3">
      <c r="A400" s="97" t="str">
        <f>$A$1</f>
        <v>SCHEDULE B-09</v>
      </c>
      <c r="B400" s="97"/>
      <c r="C400" s="97"/>
      <c r="D400" s="97"/>
      <c r="E400" s="97"/>
      <c r="F400" s="97" t="str">
        <f>$F$1</f>
        <v>DEPRECIATION RESERVE BALANCES BY ACCOUNT AND SUB-ACCOUNT</v>
      </c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8"/>
      <c r="R400" s="97"/>
      <c r="S400" s="97"/>
      <c r="T400" s="98" t="str">
        <f>"Page "&amp;TRIM(MID(T343,5,3))+1&amp;" of 30"</f>
        <v>Page 18 of 30</v>
      </c>
    </row>
    <row r="401" spans="1:20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reserve balances for each account or sub-account to which</v>
      </c>
      <c r="J401" s="104"/>
      <c r="K401" s="104"/>
      <c r="M401" s="104"/>
      <c r="N401" s="104"/>
      <c r="O401" s="104"/>
      <c r="P401" s="104"/>
      <c r="Q401" s="105"/>
      <c r="R401" s="101" t="str">
        <f>$R$2</f>
        <v>Type of data shown:</v>
      </c>
      <c r="T401" s="106"/>
    </row>
    <row r="402" spans="1:20" x14ac:dyDescent="0.25">
      <c r="B402" s="138"/>
      <c r="F402" s="101" t="str">
        <f>IF($F$3="","",$F$3)</f>
        <v>an individual depreciation rate is applied. (Include Amortization/Recovery amounts).</v>
      </c>
      <c r="J402" s="102"/>
      <c r="K402" s="106"/>
      <c r="N402" s="102"/>
      <c r="O402" s="102"/>
      <c r="P402" s="102"/>
      <c r="Q402" s="102" t="str">
        <f>IF($Q$3=0,"",$Q$3)</f>
        <v/>
      </c>
      <c r="R402" s="106" t="str">
        <f>$R$3</f>
        <v>Projected Test Year Ended 12/31/2025</v>
      </c>
      <c r="T402" s="102"/>
    </row>
    <row r="403" spans="1:20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Q403" s="102" t="str">
        <f>IF($Q$4=0,"",$Q$4)</f>
        <v>XX</v>
      </c>
      <c r="R403" s="106" t="str">
        <f>$R$4</f>
        <v>Projected Prior Year Ended 12/31/2024</v>
      </c>
      <c r="T403" s="102"/>
    </row>
    <row r="404" spans="1:20" x14ac:dyDescent="0.25">
      <c r="B404" s="138"/>
      <c r="F404" s="101" t="str">
        <f>IF(+$F$5="","",$F$5)</f>
        <v/>
      </c>
      <c r="J404" s="102"/>
      <c r="K404" s="106"/>
      <c r="L404" s="102"/>
      <c r="Q404" s="102" t="str">
        <f>IF($Q$5=0,"",$Q$5)</f>
        <v/>
      </c>
      <c r="R404" s="106" t="str">
        <f>$R$5</f>
        <v>Historical Prior Year Ended 12/31/2023</v>
      </c>
      <c r="T404" s="102"/>
    </row>
    <row r="405" spans="1:20" x14ac:dyDescent="0.25">
      <c r="B405" s="138"/>
      <c r="J405" s="102"/>
      <c r="K405" s="106"/>
      <c r="L405" s="102"/>
      <c r="Q405" s="102"/>
      <c r="R405" s="106" t="str">
        <f>$R$6</f>
        <v>Witness: C. Aldazabal / J. Chronister /</v>
      </c>
      <c r="T405" s="102"/>
    </row>
    <row r="406" spans="1:20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(Dollars in 000's)</v>
      </c>
      <c r="I406" s="97"/>
      <c r="J406" s="97"/>
      <c r="K406" s="97"/>
      <c r="L406" s="97"/>
      <c r="M406" s="97"/>
      <c r="N406" s="97"/>
      <c r="O406" s="97"/>
      <c r="P406" s="97"/>
      <c r="Q406" s="98"/>
      <c r="R406" s="97" t="str">
        <f>$R$7</f>
        <v xml:space="preserve">               R. Latta / K. Stryker / C. Whitworth</v>
      </c>
      <c r="S406" s="97"/>
      <c r="T406" s="97"/>
    </row>
    <row r="407" spans="1:20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10"/>
      <c r="R407" s="109"/>
      <c r="S407" s="109"/>
      <c r="T407" s="109"/>
    </row>
    <row r="408" spans="1:20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09"/>
      <c r="P408" s="109" t="s">
        <v>698</v>
      </c>
      <c r="Q408" s="110"/>
      <c r="R408" s="109" t="s">
        <v>699</v>
      </c>
      <c r="S408" s="109"/>
      <c r="T408" s="109" t="s">
        <v>875</v>
      </c>
    </row>
    <row r="409" spans="1:20" x14ac:dyDescent="0.25">
      <c r="C409" s="111" t="s">
        <v>700</v>
      </c>
      <c r="D409" s="111" t="s">
        <v>700</v>
      </c>
      <c r="F409" s="111" t="s">
        <v>876</v>
      </c>
      <c r="G409" s="111"/>
      <c r="H409" s="109" t="s">
        <v>353</v>
      </c>
      <c r="I409" s="111"/>
      <c r="J409" s="109"/>
      <c r="K409" s="111"/>
      <c r="L409" s="111"/>
      <c r="M409" s="111"/>
      <c r="Q409" s="102"/>
      <c r="R409" s="111" t="s">
        <v>876</v>
      </c>
      <c r="T409" s="111"/>
    </row>
    <row r="410" spans="1:20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701</v>
      </c>
      <c r="G410" s="111"/>
      <c r="H410" s="111" t="s">
        <v>701</v>
      </c>
      <c r="I410" s="111"/>
      <c r="J410" s="111"/>
      <c r="K410" s="109"/>
      <c r="L410" s="111" t="s">
        <v>877</v>
      </c>
      <c r="M410" s="106"/>
      <c r="N410" s="111" t="s">
        <v>877</v>
      </c>
      <c r="O410" s="111"/>
      <c r="P410" s="111" t="s">
        <v>362</v>
      </c>
      <c r="Q410" s="110"/>
      <c r="R410" s="109" t="s">
        <v>701</v>
      </c>
      <c r="S410" s="109"/>
      <c r="T410" s="111" t="s">
        <v>707</v>
      </c>
    </row>
    <row r="411" spans="1:20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712</v>
      </c>
      <c r="G411" s="112"/>
      <c r="H411" s="112" t="s">
        <v>878</v>
      </c>
      <c r="I411" s="113"/>
      <c r="J411" s="112" t="s">
        <v>879</v>
      </c>
      <c r="K411" s="113"/>
      <c r="L411" s="113" t="s">
        <v>880</v>
      </c>
      <c r="M411" s="114"/>
      <c r="N411" s="114" t="s">
        <v>881</v>
      </c>
      <c r="O411" s="114"/>
      <c r="P411" s="114" t="s">
        <v>715</v>
      </c>
      <c r="Q411" s="115"/>
      <c r="R411" s="114" t="s">
        <v>716</v>
      </c>
      <c r="S411" s="114"/>
      <c r="T411" s="114" t="s">
        <v>717</v>
      </c>
    </row>
    <row r="412" spans="1:20" x14ac:dyDescent="0.25">
      <c r="A412" s="111">
        <v>1</v>
      </c>
      <c r="B412" s="111"/>
      <c r="Q412" s="102"/>
    </row>
    <row r="413" spans="1:20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5"/>
      <c r="P413" s="165"/>
      <c r="Q413" s="166"/>
      <c r="R413" s="165"/>
      <c r="S413" s="165"/>
      <c r="T413" s="167"/>
    </row>
    <row r="414" spans="1:20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36"/>
      <c r="G414" s="102"/>
      <c r="H414" s="125"/>
      <c r="I414" s="131"/>
      <c r="J414" s="125"/>
      <c r="K414" s="131"/>
      <c r="L414" s="125"/>
      <c r="M414" s="131"/>
      <c r="N414" s="125"/>
      <c r="O414" s="125"/>
      <c r="P414" s="125"/>
      <c r="Q414" s="131"/>
      <c r="R414" s="125"/>
      <c r="S414" s="131"/>
      <c r="T414" s="125"/>
    </row>
    <row r="415" spans="1:20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5">
        <v>9242.0023399999991</v>
      </c>
      <c r="G415" s="102"/>
      <c r="H415" s="125">
        <v>614.49300000000005</v>
      </c>
      <c r="I415" s="126"/>
      <c r="J415" s="125">
        <v>0</v>
      </c>
      <c r="K415" s="127"/>
      <c r="L415" s="125">
        <v>0</v>
      </c>
      <c r="M415" s="127"/>
      <c r="N415" s="125">
        <v>0</v>
      </c>
      <c r="O415" s="125"/>
      <c r="P415" s="125">
        <v>0</v>
      </c>
      <c r="Q415" s="126"/>
      <c r="R415" s="125">
        <f t="shared" ref="R415:R429" si="10">SUM(F415,H415,J415,L415,N415,P415)</f>
        <v>9856.4953399999995</v>
      </c>
      <c r="S415" s="127"/>
      <c r="T415" s="125">
        <v>9549.2488400000002</v>
      </c>
    </row>
    <row r="416" spans="1:20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5">
        <v>74033.563770000066</v>
      </c>
      <c r="G416" s="102"/>
      <c r="H416" s="125">
        <v>7916.8285700000006</v>
      </c>
      <c r="I416" s="126"/>
      <c r="J416" s="125">
        <v>-1511.0275200000001</v>
      </c>
      <c r="K416" s="127"/>
      <c r="L416" s="125">
        <v>-1347.6757700000001</v>
      </c>
      <c r="M416" s="127"/>
      <c r="N416" s="125">
        <v>277.90181999999999</v>
      </c>
      <c r="O416" s="125"/>
      <c r="P416" s="125">
        <v>0</v>
      </c>
      <c r="Q416" s="126"/>
      <c r="R416" s="125">
        <f t="shared" si="10"/>
        <v>79369.590870000058</v>
      </c>
      <c r="S416" s="127"/>
      <c r="T416" s="125">
        <v>76637.973660000003</v>
      </c>
    </row>
    <row r="417" spans="1:20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5">
        <v>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5"/>
      <c r="P417" s="125">
        <v>0</v>
      </c>
      <c r="Q417" s="126"/>
      <c r="R417" s="125">
        <f t="shared" si="10"/>
        <v>0</v>
      </c>
      <c r="S417" s="127"/>
      <c r="T417" s="125">
        <v>0</v>
      </c>
    </row>
    <row r="418" spans="1:20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5">
        <v>190460.19605999987</v>
      </c>
      <c r="G418" s="102"/>
      <c r="H418" s="125">
        <v>16066.353810000001</v>
      </c>
      <c r="I418" s="126"/>
      <c r="J418" s="125">
        <v>-11522.327579999999</v>
      </c>
      <c r="K418" s="127"/>
      <c r="L418" s="125">
        <v>-6031.9113299999999</v>
      </c>
      <c r="M418" s="127"/>
      <c r="N418" s="125">
        <v>660.01681999999994</v>
      </c>
      <c r="O418" s="125"/>
      <c r="P418" s="125">
        <v>0</v>
      </c>
      <c r="Q418" s="126"/>
      <c r="R418" s="125">
        <f t="shared" si="10"/>
        <v>189632.32777999985</v>
      </c>
      <c r="S418" s="127"/>
      <c r="T418" s="125">
        <v>188863.08578999998</v>
      </c>
    </row>
    <row r="419" spans="1:20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5">
        <v>149822.82325000002</v>
      </c>
      <c r="G419" s="102"/>
      <c r="H419" s="125">
        <v>6404.2257199999995</v>
      </c>
      <c r="I419" s="126"/>
      <c r="J419" s="125">
        <v>-3557.6557599999996</v>
      </c>
      <c r="K419" s="127"/>
      <c r="L419" s="125">
        <v>-673.83789000000002</v>
      </c>
      <c r="M419" s="127"/>
      <c r="N419" s="125">
        <v>138.95090999999999</v>
      </c>
      <c r="O419" s="125"/>
      <c r="P419" s="125">
        <v>0</v>
      </c>
      <c r="Q419" s="126"/>
      <c r="R419" s="125">
        <f t="shared" si="10"/>
        <v>152134.50623000003</v>
      </c>
      <c r="S419" s="127"/>
      <c r="T419" s="125">
        <v>150890.38568000001</v>
      </c>
    </row>
    <row r="420" spans="1:20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5">
        <v>92945.234209999995</v>
      </c>
      <c r="G420" s="102"/>
      <c r="H420" s="125">
        <v>7476.6565099999998</v>
      </c>
      <c r="I420" s="126"/>
      <c r="J420" s="125">
        <v>-268.40803999999997</v>
      </c>
      <c r="K420" s="127"/>
      <c r="L420" s="125">
        <v>-2189.9731299999999</v>
      </c>
      <c r="M420" s="127"/>
      <c r="N420" s="125">
        <v>451.59046000000001</v>
      </c>
      <c r="O420" s="125"/>
      <c r="P420" s="125">
        <v>0</v>
      </c>
      <c r="Q420" s="126"/>
      <c r="R420" s="125">
        <f t="shared" si="10"/>
        <v>98415.100010000009</v>
      </c>
      <c r="S420" s="127"/>
      <c r="T420" s="125">
        <v>95656.391430000003</v>
      </c>
    </row>
    <row r="421" spans="1:20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5">
        <v>89042.610989999986</v>
      </c>
      <c r="G421" s="102"/>
      <c r="H421" s="125">
        <v>13336.915509999999</v>
      </c>
      <c r="I421" s="126"/>
      <c r="J421" s="125">
        <v>-30259.633600000001</v>
      </c>
      <c r="K421" s="127"/>
      <c r="L421" s="125">
        <v>-9994.3402399999995</v>
      </c>
      <c r="M421" s="127"/>
      <c r="N421" s="125">
        <v>312.63954999999999</v>
      </c>
      <c r="O421" s="125"/>
      <c r="P421" s="125">
        <v>0</v>
      </c>
      <c r="Q421" s="126"/>
      <c r="R421" s="125">
        <f t="shared" si="10"/>
        <v>62438.192209999979</v>
      </c>
      <c r="S421" s="127"/>
      <c r="T421" s="125">
        <v>73684.072239999994</v>
      </c>
    </row>
    <row r="422" spans="1:20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5">
        <v>336026.16378000029</v>
      </c>
      <c r="G422" s="102"/>
      <c r="H422" s="125">
        <v>43980.519260000001</v>
      </c>
      <c r="I422" s="126"/>
      <c r="J422" s="125">
        <v>-9414.9278800000011</v>
      </c>
      <c r="K422" s="127"/>
      <c r="L422" s="125">
        <v>-6401.4599200000002</v>
      </c>
      <c r="M422" s="127"/>
      <c r="N422" s="125">
        <v>1320.0336499999999</v>
      </c>
      <c r="O422" s="125"/>
      <c r="P422" s="125">
        <v>0</v>
      </c>
      <c r="Q422" s="126"/>
      <c r="R422" s="125">
        <f t="shared" si="10"/>
        <v>365510.3288900003</v>
      </c>
      <c r="S422" s="127"/>
      <c r="T422" s="125">
        <v>350343.58423000004</v>
      </c>
    </row>
    <row r="423" spans="1:20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5">
        <v>65364.869860000006</v>
      </c>
      <c r="G423" s="102"/>
      <c r="H423" s="125">
        <v>1587.71246</v>
      </c>
      <c r="I423" s="126"/>
      <c r="J423" s="125">
        <v>-206.46770999999998</v>
      </c>
      <c r="K423" s="127"/>
      <c r="L423" s="125">
        <v>-168.45947000000001</v>
      </c>
      <c r="M423" s="127"/>
      <c r="N423" s="125">
        <v>34.737730000000006</v>
      </c>
      <c r="O423" s="125"/>
      <c r="P423" s="125">
        <v>0</v>
      </c>
      <c r="Q423" s="126"/>
      <c r="R423" s="125">
        <f t="shared" si="10"/>
        <v>66612.392869999996</v>
      </c>
      <c r="S423" s="127"/>
      <c r="T423" s="125">
        <v>65981.857439999992</v>
      </c>
    </row>
    <row r="424" spans="1:20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5">
        <v>71734.97362999992</v>
      </c>
      <c r="G424" s="102"/>
      <c r="H424" s="125">
        <v>3459.0951299999997</v>
      </c>
      <c r="I424" s="126"/>
      <c r="J424" s="125">
        <v>-123.88063000000001</v>
      </c>
      <c r="K424" s="127"/>
      <c r="L424" s="125">
        <v>-336.91894000000002</v>
      </c>
      <c r="M424" s="127"/>
      <c r="N424" s="125">
        <v>69.475460000000012</v>
      </c>
      <c r="O424" s="125"/>
      <c r="P424" s="125">
        <v>0</v>
      </c>
      <c r="Q424" s="126"/>
      <c r="R424" s="125">
        <f t="shared" si="10"/>
        <v>74802.744649999921</v>
      </c>
      <c r="S424" s="127"/>
      <c r="T424" s="125">
        <v>73261.408219999998</v>
      </c>
    </row>
    <row r="425" spans="1:20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5">
        <v>3725.2183699999996</v>
      </c>
      <c r="G425" s="102"/>
      <c r="H425" s="125">
        <v>1485.15732</v>
      </c>
      <c r="I425" s="126"/>
      <c r="J425" s="125">
        <v>0</v>
      </c>
      <c r="K425" s="127"/>
      <c r="L425" s="125">
        <v>0</v>
      </c>
      <c r="M425" s="127"/>
      <c r="N425" s="125">
        <v>0</v>
      </c>
      <c r="O425" s="125"/>
      <c r="P425" s="125">
        <v>0</v>
      </c>
      <c r="Q425" s="126"/>
      <c r="R425" s="125">
        <f t="shared" si="10"/>
        <v>5210.3756899999998</v>
      </c>
      <c r="S425" s="127"/>
      <c r="T425" s="125">
        <v>4467.7970300000006</v>
      </c>
    </row>
    <row r="426" spans="1:20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5">
        <v>14566.707630000003</v>
      </c>
      <c r="G426" s="102"/>
      <c r="H426" s="125">
        <v>10166.244199999999</v>
      </c>
      <c r="I426" s="126"/>
      <c r="J426" s="125">
        <v>-8033.5450499999997</v>
      </c>
      <c r="K426" s="127"/>
      <c r="L426" s="125">
        <v>-1037.65002</v>
      </c>
      <c r="M426" s="127"/>
      <c r="N426" s="125">
        <v>345.72762999999998</v>
      </c>
      <c r="O426" s="125"/>
      <c r="P426" s="125">
        <v>0</v>
      </c>
      <c r="Q426" s="126"/>
      <c r="R426" s="125">
        <f t="shared" si="10"/>
        <v>16007.48439</v>
      </c>
      <c r="S426" s="127"/>
      <c r="T426" s="125">
        <v>15073.23747</v>
      </c>
    </row>
    <row r="427" spans="1:20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5">
        <v>104.02858000000002</v>
      </c>
      <c r="G427" s="102"/>
      <c r="H427" s="125">
        <v>310.39640999999995</v>
      </c>
      <c r="I427" s="126"/>
      <c r="J427" s="125">
        <v>0</v>
      </c>
      <c r="K427" s="127"/>
      <c r="L427" s="125">
        <v>-5</v>
      </c>
      <c r="M427" s="127"/>
      <c r="N427" s="125">
        <v>0</v>
      </c>
      <c r="O427" s="125"/>
      <c r="P427" s="125">
        <v>0</v>
      </c>
      <c r="Q427" s="126"/>
      <c r="R427" s="125">
        <f t="shared" si="10"/>
        <v>409.42498999999998</v>
      </c>
      <c r="S427" s="127"/>
      <c r="T427" s="125">
        <v>233.84705</v>
      </c>
    </row>
    <row r="428" spans="1:20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5">
        <v>123184.46480999998</v>
      </c>
      <c r="G428" s="102"/>
      <c r="H428" s="125">
        <v>10737.425710000001</v>
      </c>
      <c r="I428" s="126"/>
      <c r="J428" s="125">
        <v>-6493.9581500000004</v>
      </c>
      <c r="K428" s="127"/>
      <c r="L428" s="125">
        <v>4.3516199999999996</v>
      </c>
      <c r="M428" s="127"/>
      <c r="N428" s="125">
        <v>0</v>
      </c>
      <c r="O428" s="125"/>
      <c r="P428" s="125">
        <v>0</v>
      </c>
      <c r="Q428" s="126"/>
      <c r="R428" s="125">
        <f t="shared" si="10"/>
        <v>127432.28398999998</v>
      </c>
      <c r="S428" s="127"/>
      <c r="T428" s="125">
        <v>125006.16467</v>
      </c>
    </row>
    <row r="429" spans="1:20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5">
        <v>695.52209000000016</v>
      </c>
      <c r="G429" s="102"/>
      <c r="H429" s="125">
        <v>488.3845</v>
      </c>
      <c r="I429" s="126"/>
      <c r="J429" s="125">
        <v>0</v>
      </c>
      <c r="K429" s="127"/>
      <c r="L429" s="125">
        <v>0</v>
      </c>
      <c r="M429" s="127"/>
      <c r="N429" s="125">
        <v>0</v>
      </c>
      <c r="O429" s="125"/>
      <c r="P429" s="125">
        <v>0</v>
      </c>
      <c r="Q429" s="126"/>
      <c r="R429" s="125">
        <f t="shared" si="10"/>
        <v>1183.9065900000001</v>
      </c>
      <c r="S429" s="127"/>
      <c r="T429" s="125">
        <v>920.04588999999999</v>
      </c>
    </row>
    <row r="430" spans="1:20" ht="13.8" thickBot="1" x14ac:dyDescent="0.3">
      <c r="A430" s="111">
        <f t="shared" si="9"/>
        <v>19</v>
      </c>
      <c r="B430" s="116"/>
      <c r="D430" s="101" t="s">
        <v>810</v>
      </c>
      <c r="F430" s="157">
        <f>SUM(F414:F429)</f>
        <v>1220948.3793700002</v>
      </c>
      <c r="G430" s="102"/>
      <c r="H430" s="157">
        <f>SUM(H414:H429)</f>
        <v>124030.40810999999</v>
      </c>
      <c r="I430" s="131"/>
      <c r="J430" s="157">
        <f>SUM(J414:J429)</f>
        <v>-71391.831919999997</v>
      </c>
      <c r="K430" s="131"/>
      <c r="L430" s="157">
        <f>SUM(L414:L429)</f>
        <v>-28182.875090000001</v>
      </c>
      <c r="M430" s="131"/>
      <c r="N430" s="157">
        <f>SUM(N414:N429)</f>
        <v>3611.0740299999993</v>
      </c>
      <c r="O430" s="186"/>
      <c r="P430" s="157">
        <f>SUM(P414:P429)</f>
        <v>0</v>
      </c>
      <c r="Q430" s="131"/>
      <c r="R430" s="157">
        <f>SUM(R414:R429)</f>
        <v>1249015.1545000002</v>
      </c>
      <c r="S430" s="131"/>
      <c r="T430" s="157">
        <f>SUM(T414:T429)</f>
        <v>1230569.0996400001</v>
      </c>
    </row>
    <row r="431" spans="1:20" ht="13.8" thickTop="1" x14ac:dyDescent="0.25">
      <c r="A431" s="111">
        <f t="shared" si="9"/>
        <v>20</v>
      </c>
      <c r="B431" s="111"/>
      <c r="Q431" s="102"/>
    </row>
    <row r="432" spans="1:20" x14ac:dyDescent="0.25">
      <c r="A432" s="111">
        <f t="shared" si="9"/>
        <v>21</v>
      </c>
      <c r="B432" s="111"/>
      <c r="D432" s="133" t="s">
        <v>811</v>
      </c>
      <c r="E432" s="133"/>
      <c r="F432" s="136"/>
      <c r="H432" s="131"/>
      <c r="I432" s="131"/>
      <c r="J432" s="131"/>
      <c r="K432" s="131"/>
      <c r="L432" s="150"/>
      <c r="M432" s="131"/>
      <c r="N432" s="150"/>
      <c r="O432" s="150"/>
      <c r="P432" s="150"/>
      <c r="Q432" s="131"/>
      <c r="R432" s="150"/>
      <c r="S432" s="131"/>
      <c r="T432" s="150"/>
    </row>
    <row r="433" spans="1:20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5">
        <v>52561.390490000034</v>
      </c>
      <c r="G433" s="102"/>
      <c r="H433" s="125">
        <v>2106.58736</v>
      </c>
      <c r="I433" s="126"/>
      <c r="J433" s="125">
        <v>-1958.1434099999999</v>
      </c>
      <c r="K433" s="127"/>
      <c r="L433" s="125">
        <v>-501.95240000000001</v>
      </c>
      <c r="M433" s="127"/>
      <c r="N433" s="125">
        <v>0</v>
      </c>
      <c r="O433" s="125"/>
      <c r="P433" s="125">
        <v>0</v>
      </c>
      <c r="Q433" s="126"/>
      <c r="R433" s="125">
        <f t="shared" ref="R433:R451" si="11">SUM(F433,H433,J433,L433,N433,P433)</f>
        <v>52207.882040000033</v>
      </c>
      <c r="S433" s="127"/>
      <c r="T433" s="125">
        <v>52304.417270000005</v>
      </c>
    </row>
    <row r="434" spans="1:20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5">
        <v>3722.4392400000006</v>
      </c>
      <c r="G434" s="102"/>
      <c r="H434" s="125">
        <v>982.5056800000001</v>
      </c>
      <c r="I434" s="126"/>
      <c r="J434" s="125">
        <v>-922.56535999999994</v>
      </c>
      <c r="K434" s="127"/>
      <c r="L434" s="125">
        <v>0</v>
      </c>
      <c r="M434" s="127"/>
      <c r="N434" s="125">
        <v>0</v>
      </c>
      <c r="O434" s="125"/>
      <c r="P434" s="125">
        <v>0</v>
      </c>
      <c r="Q434" s="126"/>
      <c r="R434" s="125">
        <f t="shared" si="11"/>
        <v>3782.3795600000008</v>
      </c>
      <c r="S434" s="127"/>
      <c r="T434" s="125">
        <v>3506.13346</v>
      </c>
    </row>
    <row r="435" spans="1:20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5">
        <v>5924.8306399999983</v>
      </c>
      <c r="G435" s="102"/>
      <c r="H435" s="125">
        <v>3143.6853099999998</v>
      </c>
      <c r="I435" s="126"/>
      <c r="J435" s="125">
        <v>-493.55159000000003</v>
      </c>
      <c r="K435" s="127"/>
      <c r="L435" s="125">
        <v>0</v>
      </c>
      <c r="M435" s="127"/>
      <c r="N435" s="125">
        <v>0</v>
      </c>
      <c r="O435" s="125"/>
      <c r="P435" s="125">
        <v>0</v>
      </c>
      <c r="Q435" s="126"/>
      <c r="R435" s="125">
        <f t="shared" si="11"/>
        <v>8574.9643599999981</v>
      </c>
      <c r="S435" s="127"/>
      <c r="T435" s="125">
        <v>7188.8327900000004</v>
      </c>
    </row>
    <row r="436" spans="1:20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5">
        <v>0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5"/>
      <c r="P436" s="125">
        <v>0</v>
      </c>
      <c r="Q436" s="126"/>
      <c r="R436" s="125">
        <f t="shared" si="11"/>
        <v>0</v>
      </c>
      <c r="S436" s="127"/>
      <c r="T436" s="125">
        <v>0</v>
      </c>
    </row>
    <row r="437" spans="1:20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5">
        <v>17903.546039999997</v>
      </c>
      <c r="G437" s="102"/>
      <c r="H437" s="125">
        <v>10304.81826</v>
      </c>
      <c r="I437" s="126"/>
      <c r="J437" s="125">
        <v>-4025.1444000000001</v>
      </c>
      <c r="K437" s="127"/>
      <c r="L437" s="125">
        <v>0</v>
      </c>
      <c r="M437" s="127"/>
      <c r="N437" s="125">
        <v>0</v>
      </c>
      <c r="O437" s="125"/>
      <c r="P437" s="125">
        <v>0</v>
      </c>
      <c r="Q437" s="126"/>
      <c r="R437" s="125">
        <f t="shared" si="11"/>
        <v>24183.219899999996</v>
      </c>
      <c r="S437" s="127"/>
      <c r="T437" s="125">
        <v>22055.193520000001</v>
      </c>
    </row>
    <row r="438" spans="1:20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5">
        <v>5520.7146399999965</v>
      </c>
      <c r="G438" s="102"/>
      <c r="H438" s="125">
        <v>2309.4233100000001</v>
      </c>
      <c r="I438" s="126"/>
      <c r="J438" s="125">
        <v>-334.77552000000003</v>
      </c>
      <c r="K438" s="127"/>
      <c r="L438" s="125">
        <v>0</v>
      </c>
      <c r="M438" s="127"/>
      <c r="N438" s="125">
        <v>112.62</v>
      </c>
      <c r="O438" s="125"/>
      <c r="P438" s="125">
        <v>0</v>
      </c>
      <c r="Q438" s="126"/>
      <c r="R438" s="125">
        <f t="shared" si="11"/>
        <v>7607.9824299999964</v>
      </c>
      <c r="S438" s="127"/>
      <c r="T438" s="125">
        <v>6404.0119599999998</v>
      </c>
    </row>
    <row r="439" spans="1:20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5">
        <v>23184.240860000002</v>
      </c>
      <c r="G439" s="102"/>
      <c r="H439" s="125">
        <v>4197.9995999999992</v>
      </c>
      <c r="I439" s="126"/>
      <c r="J439" s="125">
        <v>0</v>
      </c>
      <c r="K439" s="127"/>
      <c r="L439" s="125">
        <v>56.424999999999997</v>
      </c>
      <c r="M439" s="127"/>
      <c r="N439" s="125">
        <v>650</v>
      </c>
      <c r="O439" s="125"/>
      <c r="P439" s="125">
        <v>0</v>
      </c>
      <c r="Q439" s="126"/>
      <c r="R439" s="125">
        <f t="shared" si="11"/>
        <v>28088.66546</v>
      </c>
      <c r="S439" s="127"/>
      <c r="T439" s="125">
        <v>25589.727899999998</v>
      </c>
    </row>
    <row r="440" spans="1:20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5">
        <v>0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5"/>
      <c r="P440" s="125">
        <v>0</v>
      </c>
      <c r="Q440" s="126"/>
      <c r="R440" s="125">
        <f t="shared" si="11"/>
        <v>0</v>
      </c>
      <c r="S440" s="127"/>
      <c r="T440" s="125">
        <v>0</v>
      </c>
    </row>
    <row r="441" spans="1:20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5">
        <v>1858.0444800000009</v>
      </c>
      <c r="G441" s="102"/>
      <c r="H441" s="125">
        <v>385.06114000000002</v>
      </c>
      <c r="I441" s="126"/>
      <c r="J441" s="125">
        <v>-49.684150000000002</v>
      </c>
      <c r="K441" s="127"/>
      <c r="L441" s="125">
        <v>0</v>
      </c>
      <c r="M441" s="127"/>
      <c r="N441" s="125">
        <v>0</v>
      </c>
      <c r="O441" s="125"/>
      <c r="P441" s="125">
        <v>0</v>
      </c>
      <c r="Q441" s="126"/>
      <c r="R441" s="125">
        <f t="shared" si="11"/>
        <v>2193.4214700000011</v>
      </c>
      <c r="S441" s="127"/>
      <c r="T441" s="125">
        <v>2015.38752</v>
      </c>
    </row>
    <row r="442" spans="1:20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5">
        <v>221.78881000000004</v>
      </c>
      <c r="G442" s="102"/>
      <c r="H442" s="125">
        <v>51.415080000000003</v>
      </c>
      <c r="I442" s="126"/>
      <c r="J442" s="125">
        <v>0</v>
      </c>
      <c r="K442" s="127"/>
      <c r="L442" s="125">
        <v>0</v>
      </c>
      <c r="M442" s="127"/>
      <c r="N442" s="125">
        <v>0</v>
      </c>
      <c r="O442" s="125"/>
      <c r="P442" s="125">
        <v>0</v>
      </c>
      <c r="Q442" s="126"/>
      <c r="R442" s="125">
        <f t="shared" si="11"/>
        <v>273.20389000000006</v>
      </c>
      <c r="S442" s="127"/>
      <c r="T442" s="125">
        <v>247.49635000000001</v>
      </c>
    </row>
    <row r="443" spans="1:20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5">
        <v>0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5"/>
      <c r="P443" s="125">
        <v>0</v>
      </c>
      <c r="Q443" s="126"/>
      <c r="R443" s="125">
        <f t="shared" si="11"/>
        <v>0</v>
      </c>
      <c r="S443" s="127"/>
      <c r="T443" s="125">
        <v>0</v>
      </c>
    </row>
    <row r="444" spans="1:20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5">
        <v>0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5"/>
      <c r="P444" s="125">
        <v>0</v>
      </c>
      <c r="Q444" s="126"/>
      <c r="R444" s="125">
        <f t="shared" si="11"/>
        <v>0</v>
      </c>
      <c r="S444" s="127"/>
      <c r="T444" s="125">
        <v>0</v>
      </c>
    </row>
    <row r="445" spans="1:20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5">
        <v>6481.697290000001</v>
      </c>
      <c r="G445" s="102"/>
      <c r="H445" s="125">
        <v>2242.1415999999999</v>
      </c>
      <c r="I445" s="126"/>
      <c r="J445" s="125">
        <v>-2113.8456900000001</v>
      </c>
      <c r="K445" s="127"/>
      <c r="L445" s="125">
        <v>-33.999970000000005</v>
      </c>
      <c r="M445" s="127"/>
      <c r="N445" s="125">
        <v>0</v>
      </c>
      <c r="O445" s="125"/>
      <c r="P445" s="125">
        <v>0</v>
      </c>
      <c r="Q445" s="126"/>
      <c r="R445" s="125">
        <f t="shared" si="11"/>
        <v>6575.9932300000009</v>
      </c>
      <c r="S445" s="127"/>
      <c r="T445" s="125">
        <v>7376.7395199999992</v>
      </c>
    </row>
    <row r="446" spans="1:20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5">
        <v>2155.5269899999985</v>
      </c>
      <c r="G446" s="102"/>
      <c r="H446" s="125">
        <v>837.70668000000001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5"/>
      <c r="P446" s="125">
        <v>0</v>
      </c>
      <c r="Q446" s="126"/>
      <c r="R446" s="125">
        <f t="shared" si="11"/>
        <v>2993.2336699999987</v>
      </c>
      <c r="S446" s="127"/>
      <c r="T446" s="125">
        <v>2574.38033</v>
      </c>
    </row>
    <row r="447" spans="1:20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5">
        <v>1626.0887399999997</v>
      </c>
      <c r="G447" s="102"/>
      <c r="H447" s="125">
        <v>920.88017000000002</v>
      </c>
      <c r="I447" s="126"/>
      <c r="J447" s="125">
        <v>-638.9476800000001</v>
      </c>
      <c r="K447" s="127"/>
      <c r="L447" s="125">
        <v>0</v>
      </c>
      <c r="M447" s="127"/>
      <c r="N447" s="125">
        <v>0</v>
      </c>
      <c r="O447" s="125"/>
      <c r="P447" s="125">
        <v>0</v>
      </c>
      <c r="Q447" s="126"/>
      <c r="R447" s="125">
        <f t="shared" si="11"/>
        <v>1908.0212299999994</v>
      </c>
      <c r="S447" s="127"/>
      <c r="T447" s="125">
        <v>1474.1408000000001</v>
      </c>
    </row>
    <row r="448" spans="1:20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5">
        <v>0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5"/>
      <c r="P448" s="125">
        <v>0</v>
      </c>
      <c r="Q448" s="126"/>
      <c r="R448" s="125">
        <f t="shared" si="11"/>
        <v>0</v>
      </c>
      <c r="S448" s="127"/>
      <c r="T448" s="125">
        <v>0</v>
      </c>
    </row>
    <row r="449" spans="1:20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5">
        <v>22736.268879999996</v>
      </c>
      <c r="G449" s="102"/>
      <c r="H449" s="125">
        <v>6447.2681900000007</v>
      </c>
      <c r="I449" s="126"/>
      <c r="J449" s="125">
        <v>-4042.6294700000003</v>
      </c>
      <c r="K449" s="127"/>
      <c r="L449" s="125">
        <v>-2.1037199999999996</v>
      </c>
      <c r="M449" s="127"/>
      <c r="N449" s="125">
        <v>0</v>
      </c>
      <c r="O449" s="125"/>
      <c r="P449" s="125">
        <v>0</v>
      </c>
      <c r="Q449" s="126"/>
      <c r="R449" s="125">
        <f t="shared" si="11"/>
        <v>25138.803879999999</v>
      </c>
      <c r="S449" s="127"/>
      <c r="T449" s="125">
        <v>23653.265820000001</v>
      </c>
    </row>
    <row r="450" spans="1:20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5">
        <v>26870.945069999987</v>
      </c>
      <c r="G450" s="102"/>
      <c r="H450" s="125">
        <v>1248.41209</v>
      </c>
      <c r="I450" s="126"/>
      <c r="J450" s="125">
        <v>-679.93</v>
      </c>
      <c r="K450" s="127"/>
      <c r="L450" s="125">
        <v>0</v>
      </c>
      <c r="M450" s="127"/>
      <c r="N450" s="125">
        <v>0</v>
      </c>
      <c r="O450" s="125"/>
      <c r="P450" s="125">
        <v>0</v>
      </c>
      <c r="Q450" s="126"/>
      <c r="R450" s="125">
        <f t="shared" si="11"/>
        <v>27439.427159999988</v>
      </c>
      <c r="S450" s="127"/>
      <c r="T450" s="125">
        <v>27233.411079999998</v>
      </c>
    </row>
    <row r="451" spans="1:20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5">
        <v>2205.7202000000002</v>
      </c>
      <c r="G451" s="102"/>
      <c r="H451" s="125">
        <v>736.66107</v>
      </c>
      <c r="I451" s="126"/>
      <c r="J451" s="125">
        <v>-195.25140999999999</v>
      </c>
      <c r="K451" s="127"/>
      <c r="L451" s="125">
        <v>0</v>
      </c>
      <c r="M451" s="127"/>
      <c r="N451" s="125">
        <v>0</v>
      </c>
      <c r="O451" s="125"/>
      <c r="P451" s="125">
        <v>0</v>
      </c>
      <c r="Q451" s="126"/>
      <c r="R451" s="125">
        <f t="shared" si="11"/>
        <v>2747.1298600000005</v>
      </c>
      <c r="S451" s="127"/>
      <c r="T451" s="125">
        <v>2478.4716699999999</v>
      </c>
    </row>
    <row r="452" spans="1:20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F452" s="157">
        <f>SUM(F433:F451)</f>
        <v>172973.24237000002</v>
      </c>
      <c r="H452" s="157">
        <f>SUM(H433:H451)</f>
        <v>35914.565539999996</v>
      </c>
      <c r="I452" s="131"/>
      <c r="J452" s="157">
        <f>SUM(J433:J451)</f>
        <v>-15454.46868</v>
      </c>
      <c r="K452" s="131"/>
      <c r="L452" s="157">
        <f>SUM(L433:L451)</f>
        <v>-481.63109000000003</v>
      </c>
      <c r="M452" s="131"/>
      <c r="N452" s="157">
        <f>SUM(N433:N451)</f>
        <v>762.62</v>
      </c>
      <c r="O452" s="186"/>
      <c r="P452" s="157">
        <f>SUM(P433:P451)</f>
        <v>0</v>
      </c>
      <c r="Q452" s="131"/>
      <c r="R452" s="157">
        <f>SUM(R433:R451)</f>
        <v>193714.32814000003</v>
      </c>
      <c r="S452" s="131"/>
      <c r="T452" s="157">
        <f>SUM(T433:T451)</f>
        <v>184101.60999</v>
      </c>
    </row>
    <row r="453" spans="1:20" ht="13.8" thickTop="1" x14ac:dyDescent="0.25">
      <c r="A453" s="111">
        <f t="shared" si="9"/>
        <v>42</v>
      </c>
      <c r="B453" s="116"/>
      <c r="C453" s="124"/>
      <c r="Q453" s="102"/>
    </row>
    <row r="454" spans="1:20" ht="13.8" thickBot="1" x14ac:dyDescent="0.3">
      <c r="A454" s="111">
        <f t="shared" si="9"/>
        <v>43</v>
      </c>
      <c r="B454" s="116"/>
      <c r="C454" s="124"/>
      <c r="D454" s="140" t="s">
        <v>883</v>
      </c>
      <c r="E454" s="134"/>
      <c r="F454" s="169">
        <f>SUM(F133,F379,F395,F430,F452)</f>
        <v>3436220.8718500002</v>
      </c>
      <c r="G454" s="168"/>
      <c r="H454" s="169">
        <f>SUM(H133,H379,H395,H430,H452)</f>
        <v>424703.53660999995</v>
      </c>
      <c r="I454" s="131"/>
      <c r="J454" s="169">
        <f>SUM(J133,J379,J395,J430,J452)</f>
        <v>-143422.62042999998</v>
      </c>
      <c r="K454" s="131"/>
      <c r="L454" s="169">
        <f>SUM(L133,L379,L395,L430,L452)</f>
        <v>-44306.646430000008</v>
      </c>
      <c r="M454" s="131"/>
      <c r="N454" s="169">
        <f>SUM(N133,N379,N395,N430,N452)</f>
        <v>4373.6940299999997</v>
      </c>
      <c r="O454" s="187"/>
      <c r="P454" s="169">
        <f>SUM(P133,P379,P395,P430,P452)</f>
        <v>0</v>
      </c>
      <c r="Q454" s="131"/>
      <c r="R454" s="169">
        <f>SUM(R133,R379,R395,R430,R452)</f>
        <v>3677568.8356299996</v>
      </c>
      <c r="S454" s="131"/>
      <c r="T454" s="169">
        <f>SUM(T133,T379,T395,T430,T452)</f>
        <v>3545404.0221199999</v>
      </c>
    </row>
    <row r="455" spans="1:20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8"/>
      <c r="R455" s="97"/>
      <c r="S455" s="97"/>
      <c r="T455" s="97"/>
    </row>
    <row r="456" spans="1:20" x14ac:dyDescent="0.25">
      <c r="A456" s="101" t="str">
        <f>+$A$57</f>
        <v>Supporting Schedules:  B-10, B-11</v>
      </c>
      <c r="Q456" s="102"/>
      <c r="R456" s="101" t="str">
        <f>+$R$57</f>
        <v>Recap Schedules:  B-03, B-06</v>
      </c>
    </row>
    <row r="457" spans="1:20" ht="13.8" thickBot="1" x14ac:dyDescent="0.3">
      <c r="A457" s="97" t="str">
        <f>$A$1</f>
        <v>SCHEDULE B-09</v>
      </c>
      <c r="B457" s="97"/>
      <c r="C457" s="97"/>
      <c r="D457" s="97"/>
      <c r="E457" s="97"/>
      <c r="F457" s="97" t="str">
        <f>$F$1</f>
        <v>DEPRECIATION RESERVE BALANCES BY ACCOUNT AND SUB-ACCOUNT</v>
      </c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8"/>
      <c r="R457" s="97"/>
      <c r="S457" s="97"/>
      <c r="T457" s="98" t="str">
        <f>"Page "&amp;TRIM(MID(T400,5,3))+1&amp;" of 30"</f>
        <v>Page 19 of 30</v>
      </c>
    </row>
    <row r="458" spans="1:20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reserve balances for each account or sub-account to which</v>
      </c>
      <c r="J458" s="104"/>
      <c r="K458" s="104"/>
      <c r="M458" s="104"/>
      <c r="N458" s="104"/>
      <c r="O458" s="104"/>
      <c r="P458" s="104"/>
      <c r="Q458" s="105"/>
      <c r="R458" s="101" t="str">
        <f>$R$2</f>
        <v>Type of data shown:</v>
      </c>
      <c r="T458" s="106"/>
    </row>
    <row r="459" spans="1:20" x14ac:dyDescent="0.25">
      <c r="B459" s="138"/>
      <c r="F459" s="101" t="str">
        <f>IF($F$3="","",$F$3)</f>
        <v>an individual depreciation rate is applied. (Include Amortization/Recovery amounts).</v>
      </c>
      <c r="J459" s="102"/>
      <c r="K459" s="106"/>
      <c r="N459" s="102"/>
      <c r="O459" s="102"/>
      <c r="P459" s="102"/>
      <c r="Q459" s="102" t="str">
        <f>IF($Q$3=0,"",$Q$3)</f>
        <v/>
      </c>
      <c r="R459" s="106" t="str">
        <f>$R$3</f>
        <v>Projected Test Year Ended 12/31/2025</v>
      </c>
      <c r="T459" s="102"/>
    </row>
    <row r="460" spans="1:20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Q460" s="102" t="str">
        <f>IF($Q$4=0,"",$Q$4)</f>
        <v>XX</v>
      </c>
      <c r="R460" s="106" t="str">
        <f>$R$4</f>
        <v>Projected Prior Year Ended 12/31/2024</v>
      </c>
      <c r="T460" s="102"/>
    </row>
    <row r="461" spans="1:20" x14ac:dyDescent="0.25">
      <c r="B461" s="138"/>
      <c r="F461" s="101" t="str">
        <f>IF(+$F$5="","",$F$5)</f>
        <v/>
      </c>
      <c r="J461" s="102"/>
      <c r="K461" s="106"/>
      <c r="L461" s="102"/>
      <c r="Q461" s="102" t="str">
        <f>IF($Q$5=0,"",$Q$5)</f>
        <v/>
      </c>
      <c r="R461" s="106" t="str">
        <f>$R$5</f>
        <v>Historical Prior Year Ended 12/31/2023</v>
      </c>
      <c r="T461" s="102"/>
    </row>
    <row r="462" spans="1:20" x14ac:dyDescent="0.25">
      <c r="B462" s="138"/>
      <c r="J462" s="102"/>
      <c r="K462" s="106"/>
      <c r="L462" s="102"/>
      <c r="Q462" s="102"/>
      <c r="R462" s="106" t="str">
        <f>$R$6</f>
        <v>Witness: C. Aldazabal / J. Chronister /</v>
      </c>
      <c r="T462" s="102"/>
    </row>
    <row r="463" spans="1:20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(Dollars in 000's)</v>
      </c>
      <c r="I463" s="97"/>
      <c r="J463" s="97"/>
      <c r="K463" s="97"/>
      <c r="L463" s="97"/>
      <c r="M463" s="97"/>
      <c r="N463" s="97"/>
      <c r="O463" s="97"/>
      <c r="P463" s="97"/>
      <c r="Q463" s="98"/>
      <c r="R463" s="97" t="str">
        <f>$R$7</f>
        <v xml:space="preserve">               R. Latta / K. Stryker / C. Whitworth</v>
      </c>
      <c r="S463" s="97"/>
      <c r="T463" s="97"/>
    </row>
    <row r="464" spans="1:20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10"/>
      <c r="R464" s="109"/>
      <c r="S464" s="109"/>
      <c r="T464" s="109"/>
    </row>
    <row r="465" spans="1:20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09"/>
      <c r="P465" s="109" t="s">
        <v>698</v>
      </c>
      <c r="Q465" s="110"/>
      <c r="R465" s="109" t="s">
        <v>699</v>
      </c>
      <c r="S465" s="109"/>
      <c r="T465" s="109" t="s">
        <v>875</v>
      </c>
    </row>
    <row r="466" spans="1:20" x14ac:dyDescent="0.25">
      <c r="C466" s="111" t="s">
        <v>700</v>
      </c>
      <c r="D466" s="111" t="s">
        <v>700</v>
      </c>
      <c r="F466" s="111" t="s">
        <v>876</v>
      </c>
      <c r="G466" s="111"/>
      <c r="H466" s="109" t="s">
        <v>353</v>
      </c>
      <c r="I466" s="111"/>
      <c r="J466" s="109"/>
      <c r="K466" s="111"/>
      <c r="L466" s="111"/>
      <c r="M466" s="111"/>
      <c r="Q466" s="102"/>
      <c r="R466" s="111" t="s">
        <v>876</v>
      </c>
      <c r="T466" s="111"/>
    </row>
    <row r="467" spans="1:20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701</v>
      </c>
      <c r="G467" s="111"/>
      <c r="H467" s="111" t="s">
        <v>701</v>
      </c>
      <c r="I467" s="111"/>
      <c r="J467" s="111"/>
      <c r="K467" s="109"/>
      <c r="L467" s="111" t="s">
        <v>877</v>
      </c>
      <c r="M467" s="106"/>
      <c r="N467" s="111" t="s">
        <v>877</v>
      </c>
      <c r="O467" s="111"/>
      <c r="P467" s="111" t="s">
        <v>362</v>
      </c>
      <c r="Q467" s="110"/>
      <c r="R467" s="109" t="s">
        <v>701</v>
      </c>
      <c r="S467" s="109"/>
      <c r="T467" s="111" t="s">
        <v>707</v>
      </c>
    </row>
    <row r="468" spans="1:20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712</v>
      </c>
      <c r="G468" s="112"/>
      <c r="H468" s="112" t="s">
        <v>878</v>
      </c>
      <c r="I468" s="113"/>
      <c r="J468" s="112" t="s">
        <v>879</v>
      </c>
      <c r="K468" s="113"/>
      <c r="L468" s="113" t="s">
        <v>880</v>
      </c>
      <c r="M468" s="114"/>
      <c r="N468" s="114" t="s">
        <v>881</v>
      </c>
      <c r="O468" s="114"/>
      <c r="P468" s="114" t="s">
        <v>715</v>
      </c>
      <c r="Q468" s="115"/>
      <c r="R468" s="114" t="s">
        <v>716</v>
      </c>
      <c r="S468" s="114"/>
      <c r="T468" s="114" t="s">
        <v>717</v>
      </c>
    </row>
    <row r="469" spans="1:20" x14ac:dyDescent="0.25">
      <c r="A469" s="111">
        <v>1</v>
      </c>
      <c r="B469" s="116"/>
      <c r="Q469" s="102"/>
    </row>
    <row r="470" spans="1:20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5"/>
      <c r="P470" s="165"/>
      <c r="Q470" s="166"/>
      <c r="R470" s="165"/>
      <c r="S470" s="165"/>
      <c r="T470" s="165"/>
    </row>
    <row r="471" spans="1:20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5">
        <v>0</v>
      </c>
      <c r="G471" s="102"/>
      <c r="H471" s="125">
        <v>0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5"/>
      <c r="P471" s="125">
        <v>0</v>
      </c>
      <c r="Q471" s="126"/>
      <c r="R471" s="125">
        <f>SUM(F471,H471,J471,L471,N471,P471)</f>
        <v>0</v>
      </c>
      <c r="S471" s="127"/>
      <c r="T471" s="125">
        <v>0</v>
      </c>
    </row>
    <row r="472" spans="1:20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5">
        <v>0</v>
      </c>
      <c r="G472" s="102"/>
      <c r="H472" s="125">
        <v>0</v>
      </c>
      <c r="I472" s="126"/>
      <c r="J472" s="125">
        <v>0</v>
      </c>
      <c r="K472" s="127"/>
      <c r="L472" s="125">
        <v>0</v>
      </c>
      <c r="M472" s="127"/>
      <c r="N472" s="125">
        <v>0</v>
      </c>
      <c r="O472" s="125"/>
      <c r="P472" s="125">
        <v>0</v>
      </c>
      <c r="Q472" s="126"/>
      <c r="R472" s="125">
        <f>SUM(F472,H472,J472,L472,N472,P472)</f>
        <v>0</v>
      </c>
      <c r="S472" s="127"/>
      <c r="T472" s="125">
        <v>0</v>
      </c>
    </row>
    <row r="473" spans="1:20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5">
        <v>0</v>
      </c>
      <c r="G473" s="102"/>
      <c r="H473" s="125">
        <v>0</v>
      </c>
      <c r="I473" s="126"/>
      <c r="J473" s="125">
        <v>0</v>
      </c>
      <c r="K473" s="127"/>
      <c r="L473" s="125">
        <v>0</v>
      </c>
      <c r="M473" s="127"/>
      <c r="N473" s="125">
        <v>0</v>
      </c>
      <c r="O473" s="125"/>
      <c r="P473" s="125">
        <v>0</v>
      </c>
      <c r="Q473" s="126"/>
      <c r="R473" s="125">
        <f>SUM(F473,H473,J473,L473,N473,P473)</f>
        <v>0</v>
      </c>
      <c r="S473" s="127"/>
      <c r="T473" s="125">
        <v>0</v>
      </c>
    </row>
    <row r="474" spans="1:20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5">
        <v>0</v>
      </c>
      <c r="G474" s="102"/>
      <c r="H474" s="125">
        <v>0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5"/>
      <c r="P474" s="125">
        <v>0</v>
      </c>
      <c r="Q474" s="126"/>
      <c r="R474" s="125">
        <f>SUM(F474,H474,J474,L474,N474,P474)</f>
        <v>0</v>
      </c>
      <c r="S474" s="127"/>
      <c r="T474" s="125">
        <v>0</v>
      </c>
    </row>
    <row r="475" spans="1:20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5">
        <v>0</v>
      </c>
      <c r="G475" s="102"/>
      <c r="H475" s="125">
        <v>0</v>
      </c>
      <c r="I475" s="126"/>
      <c r="J475" s="125">
        <v>0</v>
      </c>
      <c r="K475" s="127"/>
      <c r="L475" s="125">
        <v>0</v>
      </c>
      <c r="M475" s="127"/>
      <c r="N475" s="125">
        <v>0</v>
      </c>
      <c r="O475" s="125"/>
      <c r="P475" s="125">
        <v>0</v>
      </c>
      <c r="Q475" s="126"/>
      <c r="R475" s="125">
        <f>SUM(F475,H475,J475,L475,N475,P475)</f>
        <v>0</v>
      </c>
      <c r="S475" s="127"/>
      <c r="T475" s="125">
        <v>0</v>
      </c>
    </row>
    <row r="476" spans="1:20" ht="13.8" thickBot="1" x14ac:dyDescent="0.3">
      <c r="A476" s="111">
        <f t="shared" si="12"/>
        <v>8</v>
      </c>
      <c r="B476" s="116"/>
      <c r="C476" s="111"/>
      <c r="D476" s="171" t="s">
        <v>884</v>
      </c>
      <c r="E476" s="172"/>
      <c r="F476" s="176">
        <f>SUM(F471:F475)</f>
        <v>0</v>
      </c>
      <c r="G476" s="172"/>
      <c r="H476" s="176">
        <f>SUM(H471:H475)</f>
        <v>0</v>
      </c>
      <c r="I476" s="131"/>
      <c r="J476" s="176">
        <f>SUM(J471:J475)</f>
        <v>0</v>
      </c>
      <c r="K476" s="131"/>
      <c r="L476" s="176">
        <f>SUM(L471:L475)</f>
        <v>0</v>
      </c>
      <c r="M476" s="131"/>
      <c r="N476" s="176">
        <f>SUM(N471:N475)</f>
        <v>0</v>
      </c>
      <c r="O476" s="187"/>
      <c r="P476" s="176">
        <f>SUM(P471:P475)</f>
        <v>0</v>
      </c>
      <c r="Q476" s="131"/>
      <c r="R476" s="176">
        <f>SUM(R471:R475)</f>
        <v>0</v>
      </c>
      <c r="S476" s="131"/>
      <c r="T476" s="176">
        <f>SUM(T471:T475)</f>
        <v>0</v>
      </c>
    </row>
    <row r="477" spans="1:20" ht="13.8" thickTop="1" x14ac:dyDescent="0.25">
      <c r="A477" s="111">
        <f t="shared" si="12"/>
        <v>9</v>
      </c>
      <c r="B477" s="116"/>
      <c r="Q477" s="102"/>
    </row>
    <row r="478" spans="1:20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20"/>
      <c r="G478" s="120"/>
      <c r="H478" s="131"/>
      <c r="I478" s="131"/>
      <c r="J478" s="150"/>
      <c r="K478" s="131"/>
      <c r="L478" s="150"/>
      <c r="M478" s="131"/>
      <c r="N478" s="150"/>
      <c r="O478" s="150"/>
      <c r="P478" s="150"/>
      <c r="Q478" s="131"/>
      <c r="R478" s="150"/>
      <c r="S478" s="131"/>
      <c r="T478" s="150"/>
    </row>
    <row r="479" spans="1:20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5">
        <v>160556.66704000006</v>
      </c>
      <c r="G479" s="102"/>
      <c r="H479" s="125">
        <v>36042.68737</v>
      </c>
      <c r="I479" s="126"/>
      <c r="J479" s="125">
        <v>-20171.17236</v>
      </c>
      <c r="K479" s="127"/>
      <c r="L479" s="125">
        <v>0</v>
      </c>
      <c r="M479" s="127"/>
      <c r="N479" s="125">
        <v>0</v>
      </c>
      <c r="O479" s="125"/>
      <c r="P479" s="125">
        <v>0</v>
      </c>
      <c r="Q479" s="126"/>
      <c r="R479" s="125">
        <f>SUM(F479,H479,J479,L479,N479,P479)</f>
        <v>176428.18205000006</v>
      </c>
      <c r="S479" s="127"/>
      <c r="T479" s="125">
        <v>165959.02197999999</v>
      </c>
    </row>
    <row r="480" spans="1:20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5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5"/>
      <c r="P480" s="125">
        <v>0</v>
      </c>
      <c r="Q480" s="126"/>
      <c r="R480" s="125">
        <f>SUM(F480,H480,J480,L480,N480,P480)</f>
        <v>0</v>
      </c>
      <c r="S480" s="127"/>
      <c r="T480" s="125">
        <v>0</v>
      </c>
    </row>
    <row r="481" spans="1:20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5">
        <v>211.33831999999998</v>
      </c>
      <c r="G481" s="102"/>
      <c r="H481" s="125">
        <v>151.55292</v>
      </c>
      <c r="I481" s="126"/>
      <c r="J481" s="125">
        <v>0</v>
      </c>
      <c r="K481" s="127"/>
      <c r="L481" s="125">
        <v>0</v>
      </c>
      <c r="M481" s="127"/>
      <c r="N481" s="125">
        <v>0</v>
      </c>
      <c r="O481" s="125"/>
      <c r="P481" s="125">
        <v>0</v>
      </c>
      <c r="Q481" s="126"/>
      <c r="R481" s="125">
        <f>SUM(F481,H481,J481,L481,N481,P481)</f>
        <v>362.89123999999998</v>
      </c>
      <c r="S481" s="127"/>
      <c r="T481" s="125">
        <v>286.90478999999999</v>
      </c>
    </row>
    <row r="482" spans="1:20" ht="13.8" thickBot="1" x14ac:dyDescent="0.3">
      <c r="A482" s="111">
        <f t="shared" si="12"/>
        <v>14</v>
      </c>
      <c r="D482" s="171" t="s">
        <v>845</v>
      </c>
      <c r="E482" s="180"/>
      <c r="F482" s="176">
        <f>SUM(F479:F481)</f>
        <v>160768.00536000007</v>
      </c>
      <c r="G482" s="172"/>
      <c r="H482" s="176">
        <f>SUM(H479:H481)</f>
        <v>36194.240290000002</v>
      </c>
      <c r="I482" s="131"/>
      <c r="J482" s="176">
        <f>SUM(J479:J481)</f>
        <v>-20171.17236</v>
      </c>
      <c r="K482" s="131"/>
      <c r="L482" s="176">
        <f>SUM(L479:L481)</f>
        <v>0</v>
      </c>
      <c r="M482" s="131"/>
      <c r="N482" s="176">
        <f>SUM(N479:N481)</f>
        <v>0</v>
      </c>
      <c r="O482" s="187"/>
      <c r="P482" s="176">
        <f>SUM(P479:P481)</f>
        <v>0</v>
      </c>
      <c r="Q482" s="131"/>
      <c r="R482" s="176">
        <f>SUM(R479:R481)</f>
        <v>176791.07329000006</v>
      </c>
      <c r="S482" s="131"/>
      <c r="T482" s="176">
        <f>SUM(T479:T481)</f>
        <v>166245.92676999999</v>
      </c>
    </row>
    <row r="483" spans="1:20" ht="13.8" thickTop="1" x14ac:dyDescent="0.25">
      <c r="A483" s="111">
        <f t="shared" si="12"/>
        <v>15</v>
      </c>
      <c r="Q483" s="102"/>
    </row>
    <row r="484" spans="1:20" x14ac:dyDescent="0.25">
      <c r="A484" s="111">
        <f t="shared" si="12"/>
        <v>16</v>
      </c>
      <c r="D484" s="181" t="s">
        <v>846</v>
      </c>
      <c r="Q484" s="102"/>
    </row>
    <row r="485" spans="1:20" x14ac:dyDescent="0.25">
      <c r="A485" s="111">
        <f t="shared" si="12"/>
        <v>17</v>
      </c>
      <c r="C485" s="111">
        <v>31700</v>
      </c>
      <c r="D485" s="101" t="s">
        <v>847</v>
      </c>
      <c r="F485" s="125">
        <v>1347.4570799999883</v>
      </c>
      <c r="G485" s="102"/>
      <c r="H485" s="125">
        <v>156.88176000000001</v>
      </c>
      <c r="I485" s="126"/>
      <c r="J485" s="125">
        <v>0</v>
      </c>
      <c r="K485" s="127"/>
      <c r="L485" s="125">
        <v>0</v>
      </c>
      <c r="M485" s="127"/>
      <c r="N485" s="125">
        <v>0</v>
      </c>
      <c r="O485" s="125"/>
      <c r="P485" s="125">
        <v>0</v>
      </c>
      <c r="Q485" s="126"/>
      <c r="R485" s="125">
        <f>SUM(F485,H485,J485,L485,N485,P485)</f>
        <v>1504.3388399999883</v>
      </c>
      <c r="S485" s="127"/>
      <c r="T485" s="125">
        <v>1425.89796</v>
      </c>
    </row>
    <row r="486" spans="1:20" x14ac:dyDescent="0.25">
      <c r="A486" s="111">
        <f t="shared" si="12"/>
        <v>18</v>
      </c>
      <c r="C486" s="111">
        <v>34700</v>
      </c>
      <c r="D486" s="101" t="s">
        <v>848</v>
      </c>
      <c r="F486" s="125">
        <v>1559.990199999999</v>
      </c>
      <c r="G486" s="102"/>
      <c r="H486" s="125">
        <v>420.79187999999999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5"/>
      <c r="P486" s="125">
        <v>0</v>
      </c>
      <c r="Q486" s="126"/>
      <c r="R486" s="125">
        <f>SUM(F486,H486,J486,L486,N486,P486)</f>
        <v>1980.782079999999</v>
      </c>
      <c r="S486" s="127"/>
      <c r="T486" s="125">
        <v>1770.3861399999998</v>
      </c>
    </row>
    <row r="487" spans="1:20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5">
        <v>1767.0696500000006</v>
      </c>
      <c r="G487" s="102"/>
      <c r="H487" s="125">
        <v>100.24260000000001</v>
      </c>
      <c r="I487" s="126"/>
      <c r="J487" s="125">
        <v>0</v>
      </c>
      <c r="K487" s="127"/>
      <c r="L487" s="125">
        <v>0</v>
      </c>
      <c r="M487" s="127"/>
      <c r="N487" s="125">
        <v>0</v>
      </c>
      <c r="O487" s="125"/>
      <c r="P487" s="125">
        <v>0</v>
      </c>
      <c r="Q487" s="126"/>
      <c r="R487" s="125">
        <f>SUM(F487,H487,J487,L487,N487,P487)</f>
        <v>1867.3122500000006</v>
      </c>
      <c r="S487" s="127"/>
      <c r="T487" s="125">
        <v>1817.1909499999999</v>
      </c>
    </row>
    <row r="488" spans="1:20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5">
        <v>129.26004999999998</v>
      </c>
      <c r="G488" s="102"/>
      <c r="H488" s="125">
        <v>11.57508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5"/>
      <c r="P488" s="125">
        <v>0</v>
      </c>
      <c r="Q488" s="126"/>
      <c r="R488" s="125">
        <f>SUM(F488,H488,J488,L488,N488,P488)</f>
        <v>140.83512999999999</v>
      </c>
      <c r="S488" s="127"/>
      <c r="T488" s="125">
        <v>135.04758999999999</v>
      </c>
    </row>
    <row r="489" spans="1:20" ht="13.8" thickBot="1" x14ac:dyDescent="0.3">
      <c r="A489" s="111">
        <f t="shared" si="12"/>
        <v>21</v>
      </c>
      <c r="B489" s="116"/>
      <c r="D489" s="181" t="s">
        <v>851</v>
      </c>
      <c r="F489" s="176">
        <f>SUM(F485:F488)</f>
        <v>4803.7769799999878</v>
      </c>
      <c r="G489" s="172"/>
      <c r="H489" s="176">
        <f>SUM(H485:H488)</f>
        <v>689.49131999999997</v>
      </c>
      <c r="I489" s="131"/>
      <c r="J489" s="176">
        <f>SUM(J485:J488)</f>
        <v>0</v>
      </c>
      <c r="K489" s="131"/>
      <c r="L489" s="176">
        <f>SUM(L485:L488)</f>
        <v>0</v>
      </c>
      <c r="M489" s="131"/>
      <c r="N489" s="176">
        <f>SUM(N485:N488)</f>
        <v>0</v>
      </c>
      <c r="O489" s="187"/>
      <c r="P489" s="176">
        <f>SUM(P485:P488)</f>
        <v>0</v>
      </c>
      <c r="Q489" s="131"/>
      <c r="R489" s="176">
        <f>SUM(R485:R488)</f>
        <v>5493.2682999999888</v>
      </c>
      <c r="S489" s="131"/>
      <c r="T489" s="176">
        <f>SUM(T485:T488)</f>
        <v>5148.5226400000001</v>
      </c>
    </row>
    <row r="490" spans="1:20" ht="13.8" thickTop="1" x14ac:dyDescent="0.25">
      <c r="A490" s="111">
        <f t="shared" si="12"/>
        <v>22</v>
      </c>
      <c r="B490" s="116"/>
      <c r="D490" s="181"/>
      <c r="H490" s="156"/>
      <c r="J490" s="156"/>
      <c r="L490" s="156"/>
      <c r="N490" s="156"/>
      <c r="O490" s="156"/>
      <c r="P490" s="156"/>
      <c r="Q490" s="102"/>
      <c r="R490" s="156"/>
      <c r="T490" s="156"/>
    </row>
    <row r="491" spans="1:20" x14ac:dyDescent="0.25">
      <c r="A491" s="111">
        <f t="shared" si="12"/>
        <v>23</v>
      </c>
      <c r="B491" s="116"/>
      <c r="D491" s="101" t="s">
        <v>852</v>
      </c>
      <c r="Q491" s="102"/>
    </row>
    <row r="492" spans="1:20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5">
        <v>0</v>
      </c>
      <c r="G492" s="102"/>
      <c r="H492" s="125">
        <v>0</v>
      </c>
      <c r="I492" s="126"/>
      <c r="J492" s="125">
        <v>0</v>
      </c>
      <c r="K492" s="127"/>
      <c r="L492" s="125">
        <v>0</v>
      </c>
      <c r="M492" s="127"/>
      <c r="N492" s="125">
        <v>0</v>
      </c>
      <c r="O492" s="125"/>
      <c r="P492" s="125">
        <v>0</v>
      </c>
      <c r="Q492" s="126"/>
      <c r="R492" s="125">
        <f>SUM(F492,H492,J492,L492,N492,P492)</f>
        <v>0</v>
      </c>
      <c r="S492" s="127"/>
      <c r="T492" s="125">
        <v>0</v>
      </c>
    </row>
    <row r="493" spans="1:20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5">
        <v>0</v>
      </c>
      <c r="G493" s="102"/>
      <c r="H493" s="125">
        <v>0</v>
      </c>
      <c r="I493" s="126"/>
      <c r="J493" s="125">
        <v>0</v>
      </c>
      <c r="K493" s="127"/>
      <c r="L493" s="125">
        <v>0</v>
      </c>
      <c r="M493" s="127"/>
      <c r="N493" s="125">
        <v>0</v>
      </c>
      <c r="O493" s="125"/>
      <c r="P493" s="125">
        <v>0</v>
      </c>
      <c r="Q493" s="126"/>
      <c r="R493" s="125">
        <f>SUM(F493,H493,J493,L493,N493,P493)</f>
        <v>0</v>
      </c>
      <c r="S493" s="127"/>
      <c r="T493" s="125">
        <v>0</v>
      </c>
    </row>
    <row r="494" spans="1:20" ht="13.8" thickBot="1" x14ac:dyDescent="0.3">
      <c r="A494" s="111">
        <f t="shared" si="12"/>
        <v>26</v>
      </c>
      <c r="B494" s="116"/>
      <c r="C494" s="111"/>
      <c r="D494" s="101" t="s">
        <v>855</v>
      </c>
      <c r="F494" s="176">
        <f>SUM(F492:F493)</f>
        <v>0</v>
      </c>
      <c r="H494" s="176">
        <f>SUM(H492:H493)</f>
        <v>0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0</v>
      </c>
      <c r="O494" s="131"/>
      <c r="P494" s="176">
        <f>SUM(P492:P493)</f>
        <v>0</v>
      </c>
      <c r="Q494" s="131"/>
      <c r="R494" s="176">
        <f>SUM(R492:R493)</f>
        <v>0</v>
      </c>
      <c r="T494" s="176">
        <f>SUM(T492:T493)</f>
        <v>0</v>
      </c>
    </row>
    <row r="495" spans="1:20" ht="13.8" thickTop="1" x14ac:dyDescent="0.25">
      <c r="A495" s="111">
        <f t="shared" si="12"/>
        <v>27</v>
      </c>
      <c r="B495" s="116"/>
      <c r="Q495" s="102"/>
    </row>
    <row r="496" spans="1:20" ht="13.8" thickBot="1" x14ac:dyDescent="0.3">
      <c r="A496" s="111">
        <f t="shared" si="12"/>
        <v>28</v>
      </c>
      <c r="B496" s="116"/>
      <c r="D496" s="189" t="s">
        <v>885</v>
      </c>
      <c r="F496" s="169">
        <f>F482+F476+F454+F489+F494</f>
        <v>3601792.6541900006</v>
      </c>
      <c r="H496" s="169">
        <f>H482+H476+H454+H489+H494</f>
        <v>461587.26821999991</v>
      </c>
      <c r="I496" s="121"/>
      <c r="J496" s="169">
        <f>J482+J476+J454+J489+J494</f>
        <v>-163593.79278999998</v>
      </c>
      <c r="K496" s="121"/>
      <c r="L496" s="169">
        <f>L482+L476+L454+L489+L494</f>
        <v>-44306.646430000008</v>
      </c>
      <c r="M496" s="121"/>
      <c r="N496" s="169">
        <f>N482+N476+N454+N489+N494</f>
        <v>4373.6940299999997</v>
      </c>
      <c r="O496" s="122"/>
      <c r="P496" s="169">
        <f>P482+P476+P454+P489+P494</f>
        <v>0</v>
      </c>
      <c r="Q496" s="122"/>
      <c r="R496" s="169">
        <f>R482+R476+R454+R489+R494</f>
        <v>3859853.17722</v>
      </c>
      <c r="S496" s="121"/>
      <c r="T496" s="169">
        <f>T482+T476+T454+T489+T494</f>
        <v>3716798.4715299997</v>
      </c>
    </row>
    <row r="497" spans="1:20" ht="13.8" thickTop="1" x14ac:dyDescent="0.25">
      <c r="A497" s="111">
        <f t="shared" si="12"/>
        <v>29</v>
      </c>
      <c r="B497" s="116"/>
      <c r="Q497" s="102"/>
    </row>
    <row r="498" spans="1:20" x14ac:dyDescent="0.25">
      <c r="A498" s="111">
        <f t="shared" si="12"/>
        <v>30</v>
      </c>
      <c r="B498" s="116"/>
      <c r="D498" s="103" t="s">
        <v>857</v>
      </c>
      <c r="Q498" s="102"/>
    </row>
    <row r="499" spans="1:20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5">
        <v>5671.9995399999989</v>
      </c>
      <c r="G499" s="102"/>
      <c r="H499" s="125">
        <v>185.74932000000001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5"/>
      <c r="P499" s="125">
        <v>0</v>
      </c>
      <c r="Q499" s="126"/>
      <c r="R499" s="125">
        <f>SUM(F499,H499,J499,L499,N499,P499)</f>
        <v>5857.7488599999988</v>
      </c>
      <c r="S499" s="127"/>
      <c r="T499" s="125">
        <v>5764.8742000000002</v>
      </c>
    </row>
    <row r="500" spans="1:20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5">
        <v>844.81428999999923</v>
      </c>
      <c r="G500" s="102"/>
      <c r="H500" s="125">
        <v>41.900640000000003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5"/>
      <c r="P500" s="125">
        <v>0</v>
      </c>
      <c r="Q500" s="126"/>
      <c r="R500" s="125">
        <f>SUM(F500,H500,J500,L500,N500,P500)</f>
        <v>886.71492999999919</v>
      </c>
      <c r="S500" s="127"/>
      <c r="T500" s="125">
        <v>865.76460999999995</v>
      </c>
    </row>
    <row r="501" spans="1:20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5">
        <v>129.84357999999997</v>
      </c>
      <c r="G501" s="102"/>
      <c r="H501" s="125">
        <v>9.0587999999999997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5"/>
      <c r="P501" s="125">
        <v>0</v>
      </c>
      <c r="Q501" s="126"/>
      <c r="R501" s="125">
        <f>SUM(F501,H501,J501,L501,N501,P501)</f>
        <v>138.90237999999997</v>
      </c>
      <c r="S501" s="127"/>
      <c r="T501" s="125">
        <v>134.37298000000001</v>
      </c>
    </row>
    <row r="502" spans="1:20" ht="13.8" thickBot="1" x14ac:dyDescent="0.3">
      <c r="A502" s="111">
        <f t="shared" si="12"/>
        <v>34</v>
      </c>
      <c r="B502" s="116"/>
      <c r="D502" s="103" t="s">
        <v>861</v>
      </c>
      <c r="F502" s="176">
        <f>SUM(F499:F501)</f>
        <v>6646.657409999998</v>
      </c>
      <c r="G502" s="172"/>
      <c r="H502" s="176">
        <f>SUM(H499:H501)</f>
        <v>236.70876000000001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87"/>
      <c r="P502" s="176">
        <f>SUM(P499:P501)</f>
        <v>0</v>
      </c>
      <c r="Q502" s="131"/>
      <c r="R502" s="176">
        <f>SUM(R499:R501)</f>
        <v>6883.3661699999975</v>
      </c>
      <c r="S502" s="131"/>
      <c r="T502" s="176">
        <f>SUM(T499:T501)</f>
        <v>6765.0117900000005</v>
      </c>
    </row>
    <row r="503" spans="1:20" ht="13.8" thickTop="1" x14ac:dyDescent="0.25">
      <c r="A503" s="111">
        <f t="shared" si="12"/>
        <v>35</v>
      </c>
      <c r="B503" s="116"/>
      <c r="Q503" s="102"/>
    </row>
    <row r="504" spans="1:20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5">
        <v>0</v>
      </c>
      <c r="G504" s="102"/>
      <c r="H504" s="125">
        <v>0</v>
      </c>
      <c r="I504" s="126"/>
      <c r="J504" s="125">
        <v>0</v>
      </c>
      <c r="K504" s="127"/>
      <c r="L504" s="125">
        <v>0</v>
      </c>
      <c r="M504" s="127"/>
      <c r="N504" s="125">
        <v>0</v>
      </c>
      <c r="O504" s="125"/>
      <c r="P504" s="125">
        <v>0</v>
      </c>
      <c r="Q504" s="126"/>
      <c r="R504" s="125">
        <f>SUM(F504,H504,J504,L504,N504,P504)</f>
        <v>0</v>
      </c>
      <c r="S504" s="127"/>
      <c r="T504" s="125">
        <v>0</v>
      </c>
    </row>
    <row r="505" spans="1:20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5">
        <v>0</v>
      </c>
      <c r="G505" s="102"/>
      <c r="H505" s="125">
        <v>0</v>
      </c>
      <c r="I505" s="126"/>
      <c r="J505" s="125">
        <v>0</v>
      </c>
      <c r="K505" s="127"/>
      <c r="L505" s="125">
        <v>0</v>
      </c>
      <c r="M505" s="127"/>
      <c r="N505" s="125">
        <v>0</v>
      </c>
      <c r="O505" s="125"/>
      <c r="P505" s="125">
        <v>0</v>
      </c>
      <c r="Q505" s="126"/>
      <c r="R505" s="125">
        <f>SUM(F505,H505,J505,L505,N505,P505)</f>
        <v>0</v>
      </c>
      <c r="S505" s="127"/>
      <c r="T505" s="125">
        <v>0</v>
      </c>
    </row>
    <row r="506" spans="1:20" x14ac:dyDescent="0.25">
      <c r="A506" s="111">
        <f t="shared" si="12"/>
        <v>38</v>
      </c>
      <c r="B506" s="116"/>
      <c r="Q506" s="102"/>
    </row>
    <row r="507" spans="1:20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5">
        <v>66140.458269999959</v>
      </c>
      <c r="G507" s="102"/>
      <c r="H507" s="125">
        <v>2134.3048800000006</v>
      </c>
      <c r="I507" s="126"/>
      <c r="J507" s="125">
        <v>0</v>
      </c>
      <c r="K507" s="127"/>
      <c r="L507" s="125">
        <v>-23656.329000000002</v>
      </c>
      <c r="M507" s="127"/>
      <c r="N507" s="125">
        <v>0</v>
      </c>
      <c r="O507" s="125"/>
      <c r="P507" s="125">
        <v>31236.531609999998</v>
      </c>
      <c r="Q507" s="126"/>
      <c r="R507" s="125">
        <f>SUM(F507,H507,J507,L507,N507,P507)</f>
        <v>75854.965759999963</v>
      </c>
      <c r="S507" s="127"/>
      <c r="T507" s="125">
        <v>72530.926279999985</v>
      </c>
    </row>
    <row r="508" spans="1:20" x14ac:dyDescent="0.25">
      <c r="A508" s="111">
        <f t="shared" si="12"/>
        <v>40</v>
      </c>
      <c r="B508" s="116"/>
      <c r="D508" s="101" t="s">
        <v>865</v>
      </c>
      <c r="F508" s="125">
        <f>(31901522.96)/1000</f>
        <v>31901.522960000002</v>
      </c>
      <c r="H508" s="125">
        <f>(5880438.12)/1000</f>
        <v>5880.4381199999998</v>
      </c>
      <c r="J508" s="125">
        <v>0</v>
      </c>
      <c r="L508" s="125">
        <v>0</v>
      </c>
      <c r="N508" s="125">
        <v>0</v>
      </c>
      <c r="P508" s="125">
        <v>0</v>
      </c>
      <c r="Q508" s="102"/>
      <c r="R508" s="125">
        <f>SUM(F508,H508,J508,L508,N508,P508)</f>
        <v>37781.961080000001</v>
      </c>
      <c r="T508" s="125">
        <f>SUM(F508,R508)/2</f>
        <v>34841.742020000005</v>
      </c>
    </row>
    <row r="509" spans="1:20" ht="13.8" thickBot="1" x14ac:dyDescent="0.3">
      <c r="A509" s="111">
        <f t="shared" si="12"/>
        <v>41</v>
      </c>
      <c r="B509" s="116"/>
      <c r="D509" s="101" t="s">
        <v>866</v>
      </c>
      <c r="F509" s="182">
        <f>SUM(F507:F508)</f>
        <v>98041.981229999961</v>
      </c>
      <c r="H509" s="182">
        <f>SUM(H507:H508)</f>
        <v>8014.7430000000004</v>
      </c>
      <c r="J509" s="182">
        <f>SUM(J507:J508)</f>
        <v>0</v>
      </c>
      <c r="L509" s="182">
        <f>SUM(L507:L508)</f>
        <v>-23656.329000000002</v>
      </c>
      <c r="N509" s="182">
        <f>SUM(N507:N508)</f>
        <v>0</v>
      </c>
      <c r="P509" s="182">
        <f>SUM(P507:P508)</f>
        <v>31236.531609999998</v>
      </c>
      <c r="Q509" s="102"/>
      <c r="R509" s="182">
        <f>SUM(R507:R508)</f>
        <v>113636.92683999997</v>
      </c>
      <c r="T509" s="182">
        <f>SUM(T507:T508)</f>
        <v>107372.66829999999</v>
      </c>
    </row>
    <row r="510" spans="1:20" ht="13.8" thickTop="1" x14ac:dyDescent="0.25">
      <c r="A510" s="111">
        <f t="shared" si="12"/>
        <v>42</v>
      </c>
      <c r="B510" s="116"/>
      <c r="Q510" s="102"/>
    </row>
    <row r="511" spans="1:20" ht="13.8" thickBot="1" x14ac:dyDescent="0.3">
      <c r="A511" s="111">
        <f t="shared" si="12"/>
        <v>43</v>
      </c>
      <c r="B511" s="116"/>
      <c r="D511" s="133" t="s">
        <v>886</v>
      </c>
      <c r="E511" s="133"/>
      <c r="F511" s="169">
        <f>SUM(F496,F502,F504,F505,F509)</f>
        <v>3706481.2928300006</v>
      </c>
      <c r="H511" s="169">
        <f>SUM(H496,H502,H504,H505,H509)</f>
        <v>469838.71997999994</v>
      </c>
      <c r="I511" s="169"/>
      <c r="J511" s="169">
        <f>SUM(J496,J502,J504,J505,J509)</f>
        <v>-163593.79278999998</v>
      </c>
      <c r="K511" s="122"/>
      <c r="L511" s="169">
        <f>SUM(L496,L502,L504,L505,L509)</f>
        <v>-67962.975430000006</v>
      </c>
      <c r="M511" s="122"/>
      <c r="N511" s="169">
        <f>SUM(N496,N502,N504,N505,N509)</f>
        <v>4373.6940299999997</v>
      </c>
      <c r="O511" s="187"/>
      <c r="P511" s="169">
        <f>SUM(P496,P502,P504,P505,P509)</f>
        <v>31236.531609999998</v>
      </c>
      <c r="Q511" s="122"/>
      <c r="R511" s="169">
        <f>SUM(R496,R502,R504,R505,R509)</f>
        <v>3980373.4702299996</v>
      </c>
      <c r="S511" s="122"/>
      <c r="T511" s="169">
        <f>SUM(T496,T502,T504,T505,T509)</f>
        <v>3830936.1516199997</v>
      </c>
    </row>
    <row r="512" spans="1:20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8"/>
      <c r="R512" s="97"/>
      <c r="S512" s="97"/>
      <c r="T512" s="97"/>
    </row>
    <row r="513" spans="1:20" x14ac:dyDescent="0.25">
      <c r="A513" s="101" t="str">
        <f>+$A$57</f>
        <v>Supporting Schedules:  B-10, B-11</v>
      </c>
      <c r="Q513" s="102"/>
      <c r="R513" s="101" t="str">
        <f>+$R$57</f>
        <v>Recap Schedules:  B-03, B-06</v>
      </c>
    </row>
    <row r="514" spans="1:20" ht="13.8" thickBot="1" x14ac:dyDescent="0.3">
      <c r="A514" s="97" t="str">
        <f>$A$1</f>
        <v>SCHEDULE B-09</v>
      </c>
      <c r="B514" s="97"/>
      <c r="C514" s="97"/>
      <c r="D514" s="97"/>
      <c r="E514" s="97"/>
      <c r="F514" s="97" t="str">
        <f>$F$1</f>
        <v>DEPRECIATION RESERVE BALANCES BY ACCOUNT AND SUB-ACCOUNT</v>
      </c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8"/>
      <c r="R514" s="97"/>
      <c r="S514" s="97"/>
      <c r="T514" s="98" t="str">
        <f>"Page "&amp;TRIM(MID(T457,5,3))+1&amp;" of 30"</f>
        <v>Page 20 of 30</v>
      </c>
    </row>
    <row r="515" spans="1:20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reserve balances for each account or sub-account to which</v>
      </c>
      <c r="J515" s="104"/>
      <c r="K515" s="104"/>
      <c r="M515" s="104"/>
      <c r="N515" s="104"/>
      <c r="O515" s="104"/>
      <c r="P515" s="104"/>
      <c r="Q515" s="105"/>
      <c r="R515" s="101" t="str">
        <f>$R$2</f>
        <v>Type of data shown:</v>
      </c>
      <c r="T515" s="106"/>
    </row>
    <row r="516" spans="1:20" x14ac:dyDescent="0.25">
      <c r="B516" s="138"/>
      <c r="F516" s="101" t="str">
        <f>IF($F$3="","",$F$3)</f>
        <v>an individual depreciation rate is applied. (Include Amortization/Recovery amounts).</v>
      </c>
      <c r="J516" s="102"/>
      <c r="K516" s="106"/>
      <c r="N516" s="102"/>
      <c r="O516" s="102"/>
      <c r="P516" s="102"/>
      <c r="Q516" s="102" t="str">
        <f>IF($Q$3=0,"",$Q$3)</f>
        <v/>
      </c>
      <c r="R516" s="106" t="str">
        <f>$R$3</f>
        <v>Projected Test Year Ended 12/31/2025</v>
      </c>
      <c r="T516" s="102"/>
    </row>
    <row r="517" spans="1:20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Q517" s="102" t="str">
        <f>IF($Q$4=0,"",$Q$4)</f>
        <v>XX</v>
      </c>
      <c r="R517" s="106" t="str">
        <f>$R$4</f>
        <v>Projected Prior Year Ended 12/31/2024</v>
      </c>
      <c r="T517" s="102"/>
    </row>
    <row r="518" spans="1:20" x14ac:dyDescent="0.25">
      <c r="B518" s="138"/>
      <c r="F518" s="101" t="str">
        <f>IF(+$F$5="","",$F$5)</f>
        <v/>
      </c>
      <c r="J518" s="102"/>
      <c r="K518" s="106"/>
      <c r="L518" s="102"/>
      <c r="Q518" s="102" t="str">
        <f>IF($Q$5=0,"",$Q$5)</f>
        <v/>
      </c>
      <c r="R518" s="106" t="str">
        <f>$R$5</f>
        <v>Historical Prior Year Ended 12/31/2023</v>
      </c>
      <c r="T518" s="102"/>
    </row>
    <row r="519" spans="1:20" x14ac:dyDescent="0.25">
      <c r="B519" s="138"/>
      <c r="J519" s="102"/>
      <c r="K519" s="106"/>
      <c r="L519" s="102"/>
      <c r="Q519" s="102"/>
      <c r="R519" s="106" t="str">
        <f>$R$6</f>
        <v>Witness: C. Aldazabal / J. Chronister /</v>
      </c>
      <c r="T519" s="102"/>
    </row>
    <row r="520" spans="1:20" ht="13.8" thickBot="1" x14ac:dyDescent="0.3">
      <c r="A520" s="97" t="str">
        <f>A$7</f>
        <v>DOCKET NO. 20240026-EI</v>
      </c>
      <c r="B520" s="139"/>
      <c r="C520" s="97" t="s">
        <v>891</v>
      </c>
      <c r="D520" s="97"/>
      <c r="E520" s="97"/>
      <c r="F520" s="97" t="str">
        <f>IF(+$F$7="","",$F$7)</f>
        <v/>
      </c>
      <c r="G520" s="97"/>
      <c r="H520" s="108" t="str">
        <f>IF($H$7="","",$H$7)</f>
        <v>(Dollars in 000's)</v>
      </c>
      <c r="I520" s="97"/>
      <c r="J520" s="97"/>
      <c r="K520" s="97"/>
      <c r="L520" s="97"/>
      <c r="M520" s="97"/>
      <c r="N520" s="97"/>
      <c r="O520" s="97"/>
      <c r="P520" s="97"/>
      <c r="Q520" s="98"/>
      <c r="R520" s="97" t="str">
        <f>$R$7</f>
        <v xml:space="preserve">               R. Latta / K. Stryker / C. Whitworth</v>
      </c>
      <c r="S520" s="97"/>
      <c r="T520" s="97"/>
    </row>
    <row r="521" spans="1:20" x14ac:dyDescent="0.25">
      <c r="A521" s="111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10"/>
      <c r="R521" s="109"/>
      <c r="S521" s="109"/>
      <c r="T521" s="109"/>
    </row>
    <row r="522" spans="1:20" x14ac:dyDescent="0.25">
      <c r="A522" s="111"/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09"/>
      <c r="P522" s="109" t="s">
        <v>698</v>
      </c>
      <c r="Q522" s="110"/>
      <c r="R522" s="109" t="s">
        <v>699</v>
      </c>
      <c r="S522" s="109"/>
      <c r="T522" s="109" t="s">
        <v>875</v>
      </c>
    </row>
    <row r="523" spans="1:20" x14ac:dyDescent="0.25">
      <c r="A523" s="111"/>
      <c r="C523" s="111" t="s">
        <v>700</v>
      </c>
      <c r="D523" s="111" t="s">
        <v>700</v>
      </c>
      <c r="F523" s="111" t="s">
        <v>876</v>
      </c>
      <c r="G523" s="111"/>
      <c r="H523" s="109" t="s">
        <v>353</v>
      </c>
      <c r="I523" s="111"/>
      <c r="J523" s="109"/>
      <c r="K523" s="111"/>
      <c r="L523" s="111"/>
      <c r="M523" s="111"/>
      <c r="Q523" s="102"/>
      <c r="R523" s="111" t="s">
        <v>876</v>
      </c>
      <c r="T523" s="111"/>
    </row>
    <row r="524" spans="1:20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701</v>
      </c>
      <c r="G524" s="111"/>
      <c r="H524" s="111" t="s">
        <v>701</v>
      </c>
      <c r="I524" s="111"/>
      <c r="J524" s="111"/>
      <c r="K524" s="109"/>
      <c r="L524" s="111" t="s">
        <v>877</v>
      </c>
      <c r="M524" s="106"/>
      <c r="N524" s="111" t="s">
        <v>877</v>
      </c>
      <c r="O524" s="111"/>
      <c r="P524" s="111" t="s">
        <v>362</v>
      </c>
      <c r="Q524" s="110"/>
      <c r="R524" s="109" t="s">
        <v>701</v>
      </c>
      <c r="S524" s="109"/>
      <c r="T524" s="111" t="s">
        <v>707</v>
      </c>
    </row>
    <row r="525" spans="1:20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712</v>
      </c>
      <c r="G525" s="112"/>
      <c r="H525" s="112" t="s">
        <v>878</v>
      </c>
      <c r="I525" s="113"/>
      <c r="J525" s="112" t="s">
        <v>879</v>
      </c>
      <c r="K525" s="113"/>
      <c r="L525" s="113" t="s">
        <v>880</v>
      </c>
      <c r="M525" s="114"/>
      <c r="N525" s="114" t="s">
        <v>881</v>
      </c>
      <c r="O525" s="114"/>
      <c r="P525" s="114" t="s">
        <v>715</v>
      </c>
      <c r="Q525" s="115"/>
      <c r="R525" s="114" t="s">
        <v>716</v>
      </c>
      <c r="S525" s="114"/>
      <c r="T525" s="114" t="s">
        <v>717</v>
      </c>
    </row>
    <row r="526" spans="1:20" x14ac:dyDescent="0.25">
      <c r="A526" s="111">
        <v>1</v>
      </c>
      <c r="B526" s="116"/>
      <c r="Q526" s="102"/>
    </row>
    <row r="527" spans="1:20" x14ac:dyDescent="0.25">
      <c r="A527" s="111">
        <f t="shared" ref="A527:A569" si="13">A526+1</f>
        <v>2</v>
      </c>
      <c r="B527" s="116"/>
      <c r="Q527" s="102"/>
    </row>
    <row r="528" spans="1:20" x14ac:dyDescent="0.25">
      <c r="A528" s="111">
        <f t="shared" si="13"/>
        <v>3</v>
      </c>
      <c r="B528" s="116"/>
      <c r="D528" s="101" t="s">
        <v>745</v>
      </c>
      <c r="F528" s="121">
        <f>F133</f>
        <v>516636.2525200001</v>
      </c>
      <c r="G528" s="121"/>
      <c r="H528" s="121">
        <f>H133</f>
        <v>47882.364280000002</v>
      </c>
      <c r="I528" s="121"/>
      <c r="J528" s="121">
        <f>J133</f>
        <v>-8032.77855</v>
      </c>
      <c r="K528" s="121"/>
      <c r="L528" s="121">
        <f>L133</f>
        <v>-1554.9605000000001</v>
      </c>
      <c r="M528" s="121"/>
      <c r="N528" s="121">
        <f>N133</f>
        <v>0</v>
      </c>
      <c r="O528" s="121"/>
      <c r="P528" s="121">
        <f>P133</f>
        <v>0</v>
      </c>
      <c r="Q528" s="122"/>
      <c r="R528" s="121">
        <f>R133</f>
        <v>554930.8777500001</v>
      </c>
      <c r="S528" s="121"/>
      <c r="T528" s="121">
        <f>T133</f>
        <v>534343.28197999997</v>
      </c>
    </row>
    <row r="529" spans="1:20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2"/>
      <c r="R529" s="121"/>
      <c r="S529" s="121"/>
      <c r="T529" s="121"/>
    </row>
    <row r="530" spans="1:20" x14ac:dyDescent="0.25">
      <c r="A530" s="111">
        <f t="shared" si="13"/>
        <v>5</v>
      </c>
      <c r="B530" s="116"/>
      <c r="D530" s="101" t="s">
        <v>785</v>
      </c>
      <c r="F530" s="184">
        <f>F379</f>
        <v>1238504.8778199998</v>
      </c>
      <c r="G530" s="121"/>
      <c r="H530" s="184">
        <f>H379</f>
        <v>185757.54879</v>
      </c>
      <c r="I530" s="121"/>
      <c r="J530" s="184">
        <f>J379</f>
        <v>-38470.354189999991</v>
      </c>
      <c r="K530" s="121"/>
      <c r="L530" s="184">
        <f>L379</f>
        <v>-10465.783220000001</v>
      </c>
      <c r="M530" s="121"/>
      <c r="N530" s="184">
        <f>N379</f>
        <v>0</v>
      </c>
      <c r="O530" s="186"/>
      <c r="P530" s="184">
        <f>P379</f>
        <v>0</v>
      </c>
      <c r="Q530" s="122"/>
      <c r="R530" s="184">
        <f>R379</f>
        <v>1375326.2891999995</v>
      </c>
      <c r="S530" s="121"/>
      <c r="T530" s="184">
        <f>T379</f>
        <v>1301266.30648</v>
      </c>
    </row>
    <row r="531" spans="1:20" x14ac:dyDescent="0.25">
      <c r="A531" s="111">
        <f t="shared" si="13"/>
        <v>6</v>
      </c>
      <c r="B531" s="116"/>
      <c r="F531" s="185"/>
      <c r="G531" s="121"/>
      <c r="H531" s="185"/>
      <c r="I531" s="121"/>
      <c r="J531" s="185"/>
      <c r="K531" s="121"/>
      <c r="L531" s="185"/>
      <c r="M531" s="121"/>
      <c r="N531" s="185"/>
      <c r="O531" s="121"/>
      <c r="P531" s="185"/>
      <c r="Q531" s="122"/>
      <c r="R531" s="185"/>
      <c r="S531" s="121"/>
      <c r="T531" s="185"/>
    </row>
    <row r="532" spans="1:20" ht="13.8" thickBot="1" x14ac:dyDescent="0.3">
      <c r="A532" s="111">
        <f t="shared" si="13"/>
        <v>7</v>
      </c>
      <c r="B532" s="116"/>
      <c r="D532" s="101" t="s">
        <v>786</v>
      </c>
      <c r="F532" s="143">
        <f>SUM(F528,F530)</f>
        <v>1755141.1303399999</v>
      </c>
      <c r="G532" s="121"/>
      <c r="H532" s="143">
        <f>SUM(H528,H530)</f>
        <v>233639.91307000001</v>
      </c>
      <c r="I532" s="121"/>
      <c r="J532" s="143">
        <f>SUM(J528,J530)</f>
        <v>-46503.132739999994</v>
      </c>
      <c r="K532" s="121"/>
      <c r="L532" s="143">
        <f>SUM(L528,L530)</f>
        <v>-12020.743720000002</v>
      </c>
      <c r="M532" s="121"/>
      <c r="N532" s="143">
        <f>SUM(N528,N530)</f>
        <v>0</v>
      </c>
      <c r="O532" s="121"/>
      <c r="P532" s="143">
        <f>SUM(P528,P530)</f>
        <v>0</v>
      </c>
      <c r="Q532" s="122"/>
      <c r="R532" s="143">
        <f>SUM(R528,R530)</f>
        <v>1930257.1669499995</v>
      </c>
      <c r="S532" s="121"/>
      <c r="T532" s="143">
        <f>SUM(T528,T530)</f>
        <v>1835609.58846</v>
      </c>
    </row>
    <row r="533" spans="1:20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2"/>
      <c r="R533" s="121"/>
      <c r="S533" s="121"/>
      <c r="T533" s="121"/>
    </row>
    <row r="534" spans="1:20" x14ac:dyDescent="0.25">
      <c r="A534" s="111">
        <f t="shared" si="13"/>
        <v>9</v>
      </c>
      <c r="B534" s="116"/>
      <c r="D534" s="101" t="s">
        <v>799</v>
      </c>
      <c r="F534" s="121">
        <f>F395</f>
        <v>287158.11977000005</v>
      </c>
      <c r="G534" s="121"/>
      <c r="H534" s="121">
        <f>H395</f>
        <v>31118.649890000001</v>
      </c>
      <c r="I534" s="121"/>
      <c r="J534" s="121">
        <f>J395</f>
        <v>-10073.187089999999</v>
      </c>
      <c r="K534" s="121"/>
      <c r="L534" s="121">
        <f>L395</f>
        <v>-3621.39653</v>
      </c>
      <c r="M534" s="121"/>
      <c r="N534" s="121">
        <f>N395</f>
        <v>0</v>
      </c>
      <c r="O534" s="121"/>
      <c r="P534" s="121">
        <f>P395</f>
        <v>0</v>
      </c>
      <c r="Q534" s="122"/>
      <c r="R534" s="121">
        <f>R395</f>
        <v>304582.18604000018</v>
      </c>
      <c r="S534" s="121"/>
      <c r="T534" s="121">
        <f>T395</f>
        <v>295123.72403000004</v>
      </c>
    </row>
    <row r="535" spans="1:20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2"/>
      <c r="R535" s="121"/>
      <c r="S535" s="121"/>
      <c r="T535" s="121"/>
    </row>
    <row r="536" spans="1:20" x14ac:dyDescent="0.25">
      <c r="A536" s="111">
        <f t="shared" si="13"/>
        <v>11</v>
      </c>
      <c r="B536" s="116"/>
      <c r="D536" s="101" t="s">
        <v>810</v>
      </c>
      <c r="F536" s="121">
        <f>F430</f>
        <v>1220948.3793700002</v>
      </c>
      <c r="G536" s="121"/>
      <c r="H536" s="121">
        <f>H430</f>
        <v>124030.40810999999</v>
      </c>
      <c r="I536" s="121"/>
      <c r="J536" s="121">
        <f>J430</f>
        <v>-71391.831919999997</v>
      </c>
      <c r="K536" s="121"/>
      <c r="L536" s="121">
        <f>L430</f>
        <v>-28182.875090000001</v>
      </c>
      <c r="M536" s="121"/>
      <c r="N536" s="121">
        <f>N430</f>
        <v>3611.0740299999993</v>
      </c>
      <c r="O536" s="121"/>
      <c r="P536" s="121">
        <f>P430</f>
        <v>0</v>
      </c>
      <c r="Q536" s="122"/>
      <c r="R536" s="121">
        <f>R430</f>
        <v>1249015.1545000002</v>
      </c>
      <c r="S536" s="121"/>
      <c r="T536" s="121">
        <f>T430</f>
        <v>1230569.0996400001</v>
      </c>
    </row>
    <row r="537" spans="1:20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2"/>
      <c r="R537" s="121"/>
      <c r="S537" s="121"/>
      <c r="T537" s="121"/>
    </row>
    <row r="538" spans="1:20" x14ac:dyDescent="0.25">
      <c r="A538" s="111">
        <f t="shared" si="13"/>
        <v>13</v>
      </c>
      <c r="B538" s="116"/>
      <c r="D538" s="101" t="s">
        <v>830</v>
      </c>
      <c r="F538" s="184">
        <f>F452</f>
        <v>172973.24237000002</v>
      </c>
      <c r="G538" s="121"/>
      <c r="H538" s="184">
        <f>H452</f>
        <v>35914.565539999996</v>
      </c>
      <c r="I538" s="121"/>
      <c r="J538" s="184">
        <f>J452</f>
        <v>-15454.46868</v>
      </c>
      <c r="K538" s="121"/>
      <c r="L538" s="184">
        <f>L452</f>
        <v>-481.63109000000003</v>
      </c>
      <c r="M538" s="121"/>
      <c r="N538" s="184">
        <f>N452</f>
        <v>762.62</v>
      </c>
      <c r="O538" s="186"/>
      <c r="P538" s="184">
        <f>P452</f>
        <v>0</v>
      </c>
      <c r="Q538" s="122"/>
      <c r="R538" s="184">
        <f>R452</f>
        <v>193714.32814000003</v>
      </c>
      <c r="S538" s="121"/>
      <c r="T538" s="184">
        <f>T452</f>
        <v>184101.60999</v>
      </c>
    </row>
    <row r="539" spans="1:20" x14ac:dyDescent="0.25">
      <c r="A539" s="111">
        <f t="shared" si="13"/>
        <v>14</v>
      </c>
      <c r="B539" s="116"/>
      <c r="F539" s="185"/>
      <c r="G539" s="121"/>
      <c r="H539" s="185"/>
      <c r="I539" s="121"/>
      <c r="J539" s="185"/>
      <c r="K539" s="121"/>
      <c r="L539" s="185"/>
      <c r="M539" s="121"/>
      <c r="N539" s="185"/>
      <c r="O539" s="121"/>
      <c r="P539" s="185"/>
      <c r="Q539" s="122"/>
      <c r="R539" s="185"/>
      <c r="S539" s="121"/>
      <c r="T539" s="185"/>
    </row>
    <row r="540" spans="1:20" ht="13.8" thickBot="1" x14ac:dyDescent="0.3">
      <c r="A540" s="111">
        <f t="shared" si="13"/>
        <v>15</v>
      </c>
      <c r="B540" s="116"/>
      <c r="D540" s="140" t="s">
        <v>883</v>
      </c>
      <c r="F540" s="143">
        <f>SUM(F532,F534,F536,F538)</f>
        <v>3436220.8718500002</v>
      </c>
      <c r="G540" s="121"/>
      <c r="H540" s="143">
        <f>SUM(H532,H534,H536,H538)</f>
        <v>424703.53660999995</v>
      </c>
      <c r="I540" s="121"/>
      <c r="J540" s="143">
        <f>SUM(J532,J534,J536,J538)</f>
        <v>-143422.62042999998</v>
      </c>
      <c r="K540" s="121"/>
      <c r="L540" s="143">
        <f>SUM(L532,L534,L536,L538)</f>
        <v>-44306.646430000008</v>
      </c>
      <c r="M540" s="121"/>
      <c r="N540" s="143">
        <f>SUM(N532,N534,N536,N538)</f>
        <v>4373.6940299999997</v>
      </c>
      <c r="O540" s="121"/>
      <c r="P540" s="143">
        <f>SUM(P532,P534,P536,P538)</f>
        <v>0</v>
      </c>
      <c r="Q540" s="122"/>
      <c r="R540" s="143">
        <f>SUM(R532,R534,R536,R538)</f>
        <v>3677568.8356299996</v>
      </c>
      <c r="S540" s="121"/>
      <c r="T540" s="143">
        <f>SUM(T532,T534,T536,T538)</f>
        <v>3545404.0221199999</v>
      </c>
    </row>
    <row r="541" spans="1:20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2"/>
      <c r="R541" s="121"/>
      <c r="S541" s="121"/>
      <c r="T541" s="121"/>
    </row>
    <row r="542" spans="1:20" x14ac:dyDescent="0.25">
      <c r="A542" s="111">
        <f t="shared" si="13"/>
        <v>17</v>
      </c>
      <c r="B542" s="116"/>
      <c r="D542" s="171" t="s">
        <v>840</v>
      </c>
      <c r="F542" s="121">
        <f>F476</f>
        <v>0</v>
      </c>
      <c r="G542" s="121"/>
      <c r="H542" s="121">
        <f>H476</f>
        <v>0</v>
      </c>
      <c r="I542" s="121"/>
      <c r="J542" s="121">
        <f>J476</f>
        <v>0</v>
      </c>
      <c r="K542" s="121"/>
      <c r="L542" s="121">
        <f>L476</f>
        <v>0</v>
      </c>
      <c r="M542" s="121"/>
      <c r="N542" s="121">
        <f>N476</f>
        <v>0</v>
      </c>
      <c r="O542" s="121"/>
      <c r="P542" s="121">
        <f>P476</f>
        <v>0</v>
      </c>
      <c r="Q542" s="122"/>
      <c r="R542" s="121">
        <f>R476</f>
        <v>0</v>
      </c>
      <c r="S542" s="121"/>
      <c r="T542" s="121">
        <f>T476</f>
        <v>0</v>
      </c>
    </row>
    <row r="543" spans="1:20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2"/>
      <c r="R543" s="121"/>
      <c r="S543" s="121"/>
      <c r="T543" s="121"/>
    </row>
    <row r="544" spans="1:20" x14ac:dyDescent="0.25">
      <c r="A544" s="111">
        <f t="shared" si="13"/>
        <v>19</v>
      </c>
      <c r="B544" s="116"/>
      <c r="D544" s="103" t="s">
        <v>845</v>
      </c>
      <c r="F544" s="186">
        <f>F482</f>
        <v>160768.00536000007</v>
      </c>
      <c r="G544" s="121"/>
      <c r="H544" s="186">
        <f>H482</f>
        <v>36194.240290000002</v>
      </c>
      <c r="I544" s="186"/>
      <c r="J544" s="186">
        <f>J482</f>
        <v>-20171.17236</v>
      </c>
      <c r="K544" s="186"/>
      <c r="L544" s="186">
        <f>L482</f>
        <v>0</v>
      </c>
      <c r="M544" s="186"/>
      <c r="N544" s="186">
        <f>N482</f>
        <v>0</v>
      </c>
      <c r="O544" s="186"/>
      <c r="P544" s="186">
        <f>P482</f>
        <v>0</v>
      </c>
      <c r="Q544" s="187"/>
      <c r="R544" s="186">
        <f>R482</f>
        <v>176791.07329000006</v>
      </c>
      <c r="S544" s="186"/>
      <c r="T544" s="186">
        <f>T482</f>
        <v>166245.92676999999</v>
      </c>
    </row>
    <row r="545" spans="1:20" x14ac:dyDescent="0.25">
      <c r="A545" s="111">
        <f t="shared" si="13"/>
        <v>20</v>
      </c>
      <c r="B545" s="116"/>
      <c r="D545" s="103"/>
      <c r="F545" s="186"/>
      <c r="G545" s="121"/>
      <c r="H545" s="186"/>
      <c r="I545" s="121"/>
      <c r="J545" s="186"/>
      <c r="K545" s="121"/>
      <c r="L545" s="186"/>
      <c r="M545" s="121"/>
      <c r="N545" s="186"/>
      <c r="O545" s="186"/>
      <c r="P545" s="186"/>
      <c r="Q545" s="122"/>
      <c r="R545" s="186"/>
      <c r="S545" s="121"/>
      <c r="T545" s="186"/>
    </row>
    <row r="546" spans="1:20" x14ac:dyDescent="0.25">
      <c r="A546" s="111">
        <f t="shared" si="13"/>
        <v>21</v>
      </c>
      <c r="B546" s="116"/>
      <c r="D546" s="181" t="s">
        <v>851</v>
      </c>
      <c r="F546" s="186">
        <f>F489</f>
        <v>4803.7769799999878</v>
      </c>
      <c r="H546" s="186">
        <f>H489</f>
        <v>689.49131999999997</v>
      </c>
      <c r="I546" s="186"/>
      <c r="J546" s="186">
        <f>J489</f>
        <v>0</v>
      </c>
      <c r="K546" s="186"/>
      <c r="L546" s="186">
        <f>L489</f>
        <v>0</v>
      </c>
      <c r="M546" s="186"/>
      <c r="N546" s="186">
        <f>N489</f>
        <v>0</v>
      </c>
      <c r="O546" s="186"/>
      <c r="P546" s="186">
        <f>P489</f>
        <v>0</v>
      </c>
      <c r="Q546" s="187"/>
      <c r="R546" s="186">
        <f>R489</f>
        <v>5493.2682999999888</v>
      </c>
      <c r="S546" s="186"/>
      <c r="T546" s="186">
        <f>T489</f>
        <v>5148.5226400000001</v>
      </c>
    </row>
    <row r="547" spans="1:20" x14ac:dyDescent="0.25">
      <c r="A547" s="111">
        <f t="shared" si="13"/>
        <v>22</v>
      </c>
      <c r="B547" s="116"/>
      <c r="Q547" s="102"/>
    </row>
    <row r="548" spans="1:20" x14ac:dyDescent="0.25">
      <c r="A548" s="111">
        <f t="shared" si="13"/>
        <v>23</v>
      </c>
      <c r="B548" s="116"/>
      <c r="D548" s="101" t="s">
        <v>855</v>
      </c>
      <c r="F548" s="184">
        <f>F494</f>
        <v>0</v>
      </c>
      <c r="G548" s="121"/>
      <c r="H548" s="184">
        <f>H494</f>
        <v>0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0</v>
      </c>
      <c r="O548" s="186"/>
      <c r="P548" s="184">
        <f>P494</f>
        <v>0</v>
      </c>
      <c r="Q548" s="122"/>
      <c r="R548" s="184">
        <f>R494</f>
        <v>0</v>
      </c>
      <c r="S548" s="121"/>
      <c r="T548" s="184">
        <f>T494</f>
        <v>0</v>
      </c>
    </row>
    <row r="549" spans="1:20" x14ac:dyDescent="0.25">
      <c r="A549" s="111">
        <f t="shared" si="13"/>
        <v>24</v>
      </c>
      <c r="B549" s="116"/>
      <c r="F549" s="148"/>
      <c r="H549" s="148"/>
      <c r="J549" s="148"/>
      <c r="L549" s="148"/>
      <c r="N549" s="148"/>
      <c r="P549" s="148"/>
      <c r="Q549" s="102"/>
      <c r="R549" s="148"/>
      <c r="T549" s="148"/>
    </row>
    <row r="550" spans="1:20" ht="13.8" thickBot="1" x14ac:dyDescent="0.3">
      <c r="A550" s="111">
        <f t="shared" si="13"/>
        <v>25</v>
      </c>
      <c r="B550" s="116"/>
      <c r="D550" s="189" t="s">
        <v>885</v>
      </c>
      <c r="F550" s="143">
        <f>SUM(F540,F542,F544,F546,F548)</f>
        <v>3601792.6541900006</v>
      </c>
      <c r="G550" s="121"/>
      <c r="H550" s="143">
        <f>SUM(H540,H542,H544,H546,H548)</f>
        <v>461587.26821999991</v>
      </c>
      <c r="I550" s="121"/>
      <c r="J550" s="143">
        <f>SUM(J540,J542,J544,J546,J548)</f>
        <v>-163593.79278999998</v>
      </c>
      <c r="K550" s="121"/>
      <c r="L550" s="143">
        <f>SUM(L540,L542,L544,L546,L548)</f>
        <v>-44306.646430000008</v>
      </c>
      <c r="M550" s="121"/>
      <c r="N550" s="143">
        <f>SUM(N540,N542,N544,N546,N548)</f>
        <v>4373.6940299999997</v>
      </c>
      <c r="O550" s="121"/>
      <c r="P550" s="143">
        <f>SUM(P540,P542,P544,P546,P548)</f>
        <v>0</v>
      </c>
      <c r="Q550" s="122"/>
      <c r="R550" s="143">
        <f>SUM(R540,R542,R544,R546,R548)</f>
        <v>3859853.17722</v>
      </c>
      <c r="S550" s="121"/>
      <c r="T550" s="143">
        <f>SUM(T540,T542,T544,T546,T548)</f>
        <v>3716798.4715299997</v>
      </c>
    </row>
    <row r="551" spans="1:20" ht="13.8" thickTop="1" x14ac:dyDescent="0.25">
      <c r="A551" s="111">
        <f t="shared" si="13"/>
        <v>26</v>
      </c>
      <c r="B551" s="116"/>
      <c r="Q551" s="102"/>
    </row>
    <row r="552" spans="1:20" x14ac:dyDescent="0.25">
      <c r="A552" s="111">
        <f t="shared" si="13"/>
        <v>27</v>
      </c>
      <c r="B552" s="116"/>
      <c r="D552" s="103" t="s">
        <v>861</v>
      </c>
      <c r="F552" s="188">
        <f>F502</f>
        <v>6646.657409999998</v>
      </c>
      <c r="H552" s="188">
        <f>H502</f>
        <v>236.70876000000001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88"/>
      <c r="P552" s="188">
        <f>P502</f>
        <v>0</v>
      </c>
      <c r="Q552" s="122"/>
      <c r="R552" s="188">
        <f>R502</f>
        <v>6883.3661699999975</v>
      </c>
      <c r="S552" s="121"/>
      <c r="T552" s="188">
        <f>T502</f>
        <v>6765.0117900000005</v>
      </c>
    </row>
    <row r="553" spans="1:20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2"/>
      <c r="R553" s="121"/>
      <c r="S553" s="121"/>
      <c r="T553" s="121"/>
    </row>
    <row r="554" spans="1:20" x14ac:dyDescent="0.25">
      <c r="A554" s="111">
        <f t="shared" si="13"/>
        <v>29</v>
      </c>
      <c r="B554" s="116"/>
      <c r="D554" s="179" t="s">
        <v>862</v>
      </c>
      <c r="F554" s="121">
        <f>F504</f>
        <v>0</v>
      </c>
      <c r="G554" s="121"/>
      <c r="H554" s="121">
        <f>H504</f>
        <v>0</v>
      </c>
      <c r="I554" s="121"/>
      <c r="J554" s="121">
        <f>J504</f>
        <v>0</v>
      </c>
      <c r="K554" s="121"/>
      <c r="L554" s="121">
        <f>L504</f>
        <v>0</v>
      </c>
      <c r="M554" s="121"/>
      <c r="N554" s="121">
        <f>N504</f>
        <v>0</v>
      </c>
      <c r="O554" s="121"/>
      <c r="P554" s="121">
        <f>P504</f>
        <v>0</v>
      </c>
      <c r="Q554" s="122"/>
      <c r="R554" s="121">
        <f>R504</f>
        <v>0</v>
      </c>
      <c r="S554" s="121"/>
      <c r="T554" s="121">
        <f>T504</f>
        <v>0</v>
      </c>
    </row>
    <row r="555" spans="1:20" x14ac:dyDescent="0.25">
      <c r="A555" s="111">
        <f t="shared" si="13"/>
        <v>30</v>
      </c>
      <c r="B555" s="116"/>
      <c r="Q555" s="102"/>
    </row>
    <row r="556" spans="1:20" x14ac:dyDescent="0.25">
      <c r="A556" s="111">
        <f t="shared" si="13"/>
        <v>31</v>
      </c>
      <c r="B556" s="116"/>
      <c r="D556" s="101" t="s">
        <v>863</v>
      </c>
      <c r="F556" s="121">
        <f>F505</f>
        <v>0</v>
      </c>
      <c r="H556" s="121">
        <f>H505</f>
        <v>0</v>
      </c>
      <c r="J556" s="121">
        <f>J505</f>
        <v>0</v>
      </c>
      <c r="L556" s="121">
        <f>L505</f>
        <v>0</v>
      </c>
      <c r="N556" s="121">
        <f>N505</f>
        <v>0</v>
      </c>
      <c r="O556" s="121"/>
      <c r="P556" s="121">
        <f>P505</f>
        <v>0</v>
      </c>
      <c r="Q556" s="102"/>
      <c r="R556" s="121">
        <f>R505</f>
        <v>0</v>
      </c>
      <c r="T556" s="121">
        <f>T505</f>
        <v>0</v>
      </c>
    </row>
    <row r="557" spans="1:20" x14ac:dyDescent="0.25">
      <c r="A557" s="111">
        <f t="shared" si="13"/>
        <v>32</v>
      </c>
      <c r="B557" s="116"/>
      <c r="Q557" s="102"/>
    </row>
    <row r="558" spans="1:20" x14ac:dyDescent="0.25">
      <c r="A558" s="111">
        <f t="shared" si="13"/>
        <v>33</v>
      </c>
      <c r="B558" s="116"/>
      <c r="D558" s="101" t="s">
        <v>866</v>
      </c>
      <c r="F558" s="156">
        <f>F509</f>
        <v>98041.981229999961</v>
      </c>
      <c r="H558" s="156">
        <f>H509</f>
        <v>8014.7430000000004</v>
      </c>
      <c r="J558" s="156">
        <f>J509</f>
        <v>0</v>
      </c>
      <c r="L558" s="156">
        <f>L509</f>
        <v>-23656.329000000002</v>
      </c>
      <c r="N558" s="156">
        <f>N509</f>
        <v>0</v>
      </c>
      <c r="P558" s="156">
        <f>P509</f>
        <v>31236.531609999998</v>
      </c>
      <c r="Q558" s="102"/>
      <c r="R558" s="156">
        <f>R509</f>
        <v>113636.92683999997</v>
      </c>
      <c r="T558" s="156">
        <f>T509</f>
        <v>107372.66829999999</v>
      </c>
    </row>
    <row r="559" spans="1:20" x14ac:dyDescent="0.25">
      <c r="A559" s="111">
        <f t="shared" si="13"/>
        <v>34</v>
      </c>
      <c r="B559" s="116"/>
      <c r="F559" s="185"/>
      <c r="G559" s="121"/>
      <c r="H559" s="185"/>
      <c r="I559" s="121"/>
      <c r="J559" s="185"/>
      <c r="K559" s="121"/>
      <c r="L559" s="185"/>
      <c r="M559" s="121"/>
      <c r="N559" s="185"/>
      <c r="O559" s="186"/>
      <c r="P559" s="185"/>
      <c r="Q559" s="122"/>
      <c r="R559" s="185"/>
      <c r="S559" s="121"/>
      <c r="T559" s="185"/>
    </row>
    <row r="560" spans="1:20" ht="13.8" thickBot="1" x14ac:dyDescent="0.3">
      <c r="A560" s="111">
        <f t="shared" si="13"/>
        <v>35</v>
      </c>
      <c r="B560" s="116"/>
      <c r="D560" s="133" t="s">
        <v>886</v>
      </c>
      <c r="F560" s="143">
        <f>SUM(F550,F552,F554,F556,F558)</f>
        <v>3706481.2928300006</v>
      </c>
      <c r="G560" s="121"/>
      <c r="H560" s="143">
        <f>SUM(H550,H552,H554,H556,H558)</f>
        <v>469838.71997999994</v>
      </c>
      <c r="I560" s="121"/>
      <c r="J560" s="143">
        <f>SUM(J550,J552,J554,J556,J558)</f>
        <v>-163593.79278999998</v>
      </c>
      <c r="L560" s="143">
        <f>SUM(L550,L552,L554,L556,L558)</f>
        <v>-67962.975430000006</v>
      </c>
      <c r="N560" s="143">
        <f>SUM(N550,N552,N554,N556,N558)</f>
        <v>4373.6940299999997</v>
      </c>
      <c r="O560" s="186"/>
      <c r="P560" s="143">
        <f>SUM(P550,P552,P554,P556,P558)</f>
        <v>31236.531609999998</v>
      </c>
      <c r="Q560" s="102"/>
      <c r="R560" s="143">
        <f>SUM(R550,R552,R554,R556,R558)</f>
        <v>3980373.4702299996</v>
      </c>
      <c r="T560" s="143">
        <f>SUM(T550,T552,T554,T556,T558)</f>
        <v>3830936.1516199997</v>
      </c>
    </row>
    <row r="561" spans="1:20" ht="13.8" thickTop="1" x14ac:dyDescent="0.25">
      <c r="A561" s="111">
        <f t="shared" si="13"/>
        <v>36</v>
      </c>
      <c r="B561" s="116"/>
      <c r="F561" s="156"/>
      <c r="H561" s="156"/>
      <c r="J561" s="156"/>
      <c r="L561" s="156"/>
      <c r="N561" s="156"/>
      <c r="P561" s="156"/>
      <c r="Q561" s="102"/>
      <c r="R561" s="156"/>
      <c r="T561" s="156"/>
    </row>
    <row r="562" spans="1:20" x14ac:dyDescent="0.25">
      <c r="A562" s="111">
        <f t="shared" si="13"/>
        <v>37</v>
      </c>
      <c r="B562" s="116"/>
      <c r="F562" s="156"/>
      <c r="H562" s="156"/>
      <c r="J562" s="156"/>
      <c r="L562" s="121"/>
      <c r="N562" s="121"/>
      <c r="P562" s="156"/>
      <c r="Q562" s="102"/>
      <c r="R562" s="156"/>
      <c r="T562" s="156"/>
    </row>
    <row r="563" spans="1:20" x14ac:dyDescent="0.25">
      <c r="A563" s="111">
        <f t="shared" si="13"/>
        <v>38</v>
      </c>
      <c r="B563" s="116"/>
      <c r="Q563" s="102"/>
    </row>
    <row r="564" spans="1:20" x14ac:dyDescent="0.25">
      <c r="A564" s="111">
        <f t="shared" si="13"/>
        <v>39</v>
      </c>
      <c r="B564" s="135"/>
      <c r="Q564" s="102"/>
    </row>
    <row r="565" spans="1:20" x14ac:dyDescent="0.25">
      <c r="A565" s="111">
        <f t="shared" si="13"/>
        <v>40</v>
      </c>
      <c r="B565" s="135"/>
      <c r="Q565" s="102"/>
    </row>
    <row r="566" spans="1:20" x14ac:dyDescent="0.25">
      <c r="A566" s="111">
        <f t="shared" si="13"/>
        <v>41</v>
      </c>
      <c r="B566" s="135"/>
      <c r="Q566" s="102"/>
    </row>
    <row r="567" spans="1:20" x14ac:dyDescent="0.25">
      <c r="A567" s="111">
        <f t="shared" si="13"/>
        <v>42</v>
      </c>
      <c r="B567" s="135"/>
      <c r="Q567" s="102"/>
    </row>
    <row r="568" spans="1:20" x14ac:dyDescent="0.25">
      <c r="A568" s="111">
        <f t="shared" si="13"/>
        <v>43</v>
      </c>
      <c r="B568" s="135"/>
      <c r="Q568" s="102"/>
    </row>
    <row r="569" spans="1:20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8"/>
      <c r="R569" s="97"/>
      <c r="S569" s="97"/>
      <c r="T569" s="97"/>
    </row>
    <row r="570" spans="1:20" x14ac:dyDescent="0.25">
      <c r="A570" s="101" t="str">
        <f>+$A$57</f>
        <v>Supporting Schedules:  B-10, B-11</v>
      </c>
      <c r="Q570" s="102"/>
      <c r="R570" s="101" t="str">
        <f>+$R$57</f>
        <v>Recap Schedules:  B-03, B-06</v>
      </c>
    </row>
  </sheetData>
  <printOptions horizontalCentered="1" verticalCentered="1"/>
  <pageMargins left="0.7" right="0.7" top="0.75" bottom="0.75" header="0.3" footer="0.3"/>
  <pageSetup scale="63" fitToHeight="10" orientation="landscape" blackAndWhite="1" r:id="rId1"/>
  <rowBreaks count="9" manualBreakCount="9">
    <brk id="57" max="20" man="1"/>
    <brk id="114" max="20" man="1"/>
    <brk id="171" max="20" man="1"/>
    <brk id="228" max="20" man="1"/>
    <brk id="285" max="20" man="1"/>
    <brk id="342" max="20" man="1"/>
    <brk id="399" max="20" man="1"/>
    <brk id="456" max="20" man="1"/>
    <brk id="513" max="20" man="1"/>
  </rowBreaks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085B1-116B-4D5A-AB5A-5D172B4A10A4}">
  <dimension ref="A1:R570"/>
  <sheetViews>
    <sheetView view="pageBreakPreview" zoomScaleNormal="100" zoomScaleSheetLayoutView="100" workbookViewId="0">
      <selection activeCell="V33" sqref="V33"/>
    </sheetView>
  </sheetViews>
  <sheetFormatPr defaultColWidth="9.109375" defaultRowHeight="13.2" x14ac:dyDescent="0.25"/>
  <cols>
    <col min="1" max="2" width="4.6640625" style="101" customWidth="1"/>
    <col min="3" max="3" width="10.5546875" style="101" customWidth="1"/>
    <col min="4" max="4" width="33.33203125" style="101" customWidth="1"/>
    <col min="5" max="5" width="2" style="101" customWidth="1"/>
    <col min="6" max="6" width="10.33203125" style="101" customWidth="1"/>
    <col min="7" max="7" width="2" style="101" customWidth="1"/>
    <col min="8" max="8" width="14.6640625" style="101" customWidth="1"/>
    <col min="9" max="9" width="2" style="101" customWidth="1"/>
    <col min="10" max="10" width="14.6640625" style="101" customWidth="1"/>
    <col min="11" max="11" width="2" style="101" customWidth="1"/>
    <col min="12" max="12" width="14.6640625" style="101" customWidth="1"/>
    <col min="13" max="13" width="2" style="101" customWidth="1"/>
    <col min="14" max="14" width="14.6640625" style="101" customWidth="1"/>
    <col min="15" max="15" width="2" style="101" customWidth="1"/>
    <col min="16" max="16" width="14.6640625" style="101" customWidth="1"/>
    <col min="17" max="17" width="1.6640625" style="101" customWidth="1"/>
    <col min="18" max="18" width="14.6640625" style="101" customWidth="1"/>
    <col min="19" max="16384" width="9.109375" style="100"/>
  </cols>
  <sheetData>
    <row r="1" spans="1:18" ht="13.8" thickBot="1" x14ac:dyDescent="0.3">
      <c r="A1" s="96" t="s">
        <v>674</v>
      </c>
      <c r="B1" s="97"/>
      <c r="C1" s="97"/>
      <c r="D1" s="97"/>
      <c r="E1" s="97"/>
      <c r="F1" s="97"/>
      <c r="G1" s="97" t="s">
        <v>675</v>
      </c>
      <c r="H1" s="97"/>
      <c r="I1" s="97"/>
      <c r="J1" s="97"/>
      <c r="K1" s="97"/>
      <c r="L1" s="97"/>
      <c r="M1" s="97"/>
      <c r="N1" s="97"/>
      <c r="O1" s="98"/>
      <c r="P1" s="99"/>
      <c r="Q1" s="97"/>
      <c r="R1" s="98" t="s">
        <v>892</v>
      </c>
    </row>
    <row r="2" spans="1:18" x14ac:dyDescent="0.25">
      <c r="A2" s="101" t="s">
        <v>677</v>
      </c>
      <c r="E2" s="102" t="s">
        <v>678</v>
      </c>
      <c r="F2" s="103" t="s">
        <v>679</v>
      </c>
      <c r="J2" s="104"/>
      <c r="K2" s="104"/>
      <c r="M2" s="104"/>
      <c r="N2" s="104"/>
      <c r="O2" s="105"/>
      <c r="P2" s="104" t="s">
        <v>680</v>
      </c>
      <c r="R2" s="106"/>
    </row>
    <row r="3" spans="1:18" x14ac:dyDescent="0.25">
      <c r="F3" s="101" t="s">
        <v>681</v>
      </c>
      <c r="J3" s="102"/>
      <c r="K3" s="106"/>
      <c r="N3" s="102"/>
      <c r="O3" s="102" t="s">
        <v>685</v>
      </c>
      <c r="P3" s="107" t="s">
        <v>682</v>
      </c>
      <c r="R3" s="102"/>
    </row>
    <row r="4" spans="1:18" x14ac:dyDescent="0.25">
      <c r="A4" s="101" t="s">
        <v>683</v>
      </c>
      <c r="J4" s="102"/>
      <c r="K4" s="106"/>
      <c r="L4" s="102"/>
      <c r="O4" s="102"/>
      <c r="P4" s="107" t="s">
        <v>684</v>
      </c>
      <c r="R4" s="102"/>
    </row>
    <row r="5" spans="1:18" x14ac:dyDescent="0.25">
      <c r="J5" s="102"/>
      <c r="K5" s="106"/>
      <c r="L5" s="102"/>
      <c r="O5" s="102"/>
      <c r="P5" s="107" t="s">
        <v>686</v>
      </c>
      <c r="R5" s="102"/>
    </row>
    <row r="6" spans="1:18" ht="42" customHeight="1" x14ac:dyDescent="0.25">
      <c r="J6" s="102"/>
      <c r="K6" s="106"/>
      <c r="L6" s="102"/>
      <c r="O6" s="102"/>
      <c r="P6" s="370" t="s">
        <v>893</v>
      </c>
      <c r="Q6" s="370"/>
      <c r="R6" s="370"/>
    </row>
    <row r="7" spans="1:18" ht="13.8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689</v>
      </c>
      <c r="I7" s="97"/>
      <c r="J7" s="97"/>
      <c r="K7" s="97"/>
      <c r="L7" s="97"/>
      <c r="M7" s="97"/>
      <c r="N7" s="97"/>
      <c r="O7" s="98"/>
      <c r="P7" s="97" t="s">
        <v>894</v>
      </c>
      <c r="Q7" s="97"/>
      <c r="R7" s="97"/>
    </row>
    <row r="8" spans="1:18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10"/>
      <c r="P8" s="109"/>
      <c r="Q8" s="109"/>
      <c r="R8" s="109"/>
    </row>
    <row r="9" spans="1:18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10"/>
      <c r="P9" s="109" t="s">
        <v>698</v>
      </c>
      <c r="Q9" s="109"/>
      <c r="R9" s="109" t="s">
        <v>699</v>
      </c>
    </row>
    <row r="10" spans="1:18" x14ac:dyDescent="0.25">
      <c r="C10" s="111" t="s">
        <v>700</v>
      </c>
      <c r="D10" s="111" t="s">
        <v>700</v>
      </c>
      <c r="F10" s="111" t="s">
        <v>701</v>
      </c>
      <c r="G10" s="111"/>
      <c r="H10" s="109" t="s">
        <v>702</v>
      </c>
      <c r="I10" s="111"/>
      <c r="J10" s="109" t="s">
        <v>353</v>
      </c>
      <c r="K10" s="111"/>
      <c r="L10" s="111" t="s">
        <v>353</v>
      </c>
      <c r="M10" s="111"/>
      <c r="O10" s="102"/>
      <c r="P10" s="111" t="s">
        <v>702</v>
      </c>
      <c r="R10" s="111"/>
    </row>
    <row r="11" spans="1:18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705</v>
      </c>
      <c r="G11" s="111"/>
      <c r="H11" s="111" t="s">
        <v>706</v>
      </c>
      <c r="I11" s="111"/>
      <c r="J11" s="111" t="s">
        <v>702</v>
      </c>
      <c r="K11" s="109"/>
      <c r="L11" s="111" t="s">
        <v>702</v>
      </c>
      <c r="M11" s="106"/>
      <c r="N11" s="111" t="s">
        <v>362</v>
      </c>
      <c r="O11" s="110"/>
      <c r="P11" s="109" t="s">
        <v>706</v>
      </c>
      <c r="Q11" s="109"/>
      <c r="R11" s="111" t="s">
        <v>707</v>
      </c>
    </row>
    <row r="12" spans="1:18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711</v>
      </c>
      <c r="G12" s="112"/>
      <c r="H12" s="112" t="s">
        <v>712</v>
      </c>
      <c r="I12" s="113"/>
      <c r="J12" s="112" t="s">
        <v>713</v>
      </c>
      <c r="K12" s="113"/>
      <c r="L12" s="113" t="s">
        <v>714</v>
      </c>
      <c r="M12" s="114"/>
      <c r="N12" s="114" t="s">
        <v>715</v>
      </c>
      <c r="O12" s="115"/>
      <c r="P12" s="114" t="s">
        <v>716</v>
      </c>
      <c r="Q12" s="114"/>
      <c r="R12" s="114" t="s">
        <v>717</v>
      </c>
    </row>
    <row r="13" spans="1:18" x14ac:dyDescent="0.25">
      <c r="A13" s="111">
        <v>1</v>
      </c>
      <c r="B13" s="116"/>
      <c r="N13" s="117">
        <v>6</v>
      </c>
      <c r="O13" s="102"/>
    </row>
    <row r="14" spans="1:18" x14ac:dyDescent="0.25">
      <c r="A14" s="111">
        <f t="shared" ref="A14:A56" si="0">A13+1</f>
        <v>2</v>
      </c>
      <c r="B14" s="116"/>
      <c r="D14" s="101" t="s">
        <v>718</v>
      </c>
      <c r="F14" s="117">
        <v>24</v>
      </c>
      <c r="G14" s="118"/>
      <c r="H14" s="117">
        <v>3</v>
      </c>
      <c r="I14" s="118"/>
      <c r="J14" s="117">
        <v>4</v>
      </c>
      <c r="K14" s="118"/>
      <c r="L14" s="117">
        <v>5</v>
      </c>
      <c r="M14" s="118"/>
      <c r="N14" s="117">
        <v>7</v>
      </c>
      <c r="O14" s="119"/>
      <c r="P14" s="117">
        <v>8</v>
      </c>
      <c r="Q14" s="118"/>
      <c r="R14" s="117">
        <v>9</v>
      </c>
    </row>
    <row r="15" spans="1:18" x14ac:dyDescent="0.25">
      <c r="A15" s="111">
        <f t="shared" si="0"/>
        <v>3</v>
      </c>
      <c r="B15" s="116"/>
      <c r="D15" s="101" t="s">
        <v>719</v>
      </c>
      <c r="O15" s="102"/>
    </row>
    <row r="16" spans="1:18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2"/>
      <c r="P16" s="123"/>
      <c r="Q16" s="123"/>
      <c r="R16" s="121"/>
    </row>
    <row r="17" spans="1:18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4">
        <v>2.52</v>
      </c>
      <c r="G17" s="102"/>
      <c r="H17" s="125">
        <v>280963.52530000004</v>
      </c>
      <c r="I17" s="126"/>
      <c r="J17" s="125">
        <v>0</v>
      </c>
      <c r="K17" s="127"/>
      <c r="L17" s="125">
        <v>0</v>
      </c>
      <c r="M17" s="127"/>
      <c r="N17" s="125">
        <v>0</v>
      </c>
      <c r="O17" s="126"/>
      <c r="P17" s="125">
        <f>SUM(H17,J17,L17,N17)</f>
        <v>280963.52530000004</v>
      </c>
      <c r="Q17" s="127"/>
      <c r="R17" s="125">
        <v>280963.52530000004</v>
      </c>
    </row>
    <row r="18" spans="1:18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4">
        <v>3.81</v>
      </c>
      <c r="G18" s="102"/>
      <c r="H18" s="125">
        <v>197728.66846999998</v>
      </c>
      <c r="I18" s="126"/>
      <c r="J18" s="125">
        <v>5357.0656200000003</v>
      </c>
      <c r="K18" s="127"/>
      <c r="L18" s="125">
        <v>-1071.41309</v>
      </c>
      <c r="M18" s="127"/>
      <c r="N18" s="125">
        <v>0</v>
      </c>
      <c r="O18" s="126"/>
      <c r="P18" s="125">
        <f>SUM(H18,J18,L18,N18)</f>
        <v>202014.321</v>
      </c>
      <c r="Q18" s="127"/>
      <c r="R18" s="125">
        <v>199557.61538999999</v>
      </c>
    </row>
    <row r="19" spans="1:18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4">
        <v>3.9</v>
      </c>
      <c r="G19" s="102"/>
      <c r="H19" s="125">
        <v>28785.796029999998</v>
      </c>
      <c r="I19" s="126"/>
      <c r="J19" s="125">
        <v>5357.0656200000003</v>
      </c>
      <c r="K19" s="127"/>
      <c r="L19" s="125">
        <v>-1071.41309</v>
      </c>
      <c r="M19" s="127"/>
      <c r="N19" s="125">
        <v>0</v>
      </c>
      <c r="O19" s="126"/>
      <c r="P19" s="125">
        <f>SUM(H19,J19,L19,N19)</f>
        <v>33071.448559999997</v>
      </c>
      <c r="Q19" s="127"/>
      <c r="R19" s="125">
        <v>30614.74295</v>
      </c>
    </row>
    <row r="20" spans="1:18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4">
        <v>2.16</v>
      </c>
      <c r="G20" s="102"/>
      <c r="H20" s="125">
        <v>43980.094720000001</v>
      </c>
      <c r="I20" s="126"/>
      <c r="J20" s="125">
        <v>0</v>
      </c>
      <c r="K20" s="127"/>
      <c r="L20" s="125">
        <v>0</v>
      </c>
      <c r="M20" s="127"/>
      <c r="N20" s="125">
        <v>0</v>
      </c>
      <c r="O20" s="126"/>
      <c r="P20" s="125">
        <f>SUM(H20,J20,L20,N20)</f>
        <v>43980.094720000001</v>
      </c>
      <c r="Q20" s="127"/>
      <c r="R20" s="125">
        <v>43980.094720000001</v>
      </c>
    </row>
    <row r="21" spans="1:18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4">
        <v>2.02</v>
      </c>
      <c r="G21" s="102"/>
      <c r="H21" s="125">
        <v>26448.498799999998</v>
      </c>
      <c r="I21" s="126"/>
      <c r="J21" s="125">
        <v>0</v>
      </c>
      <c r="K21" s="127"/>
      <c r="L21" s="125">
        <v>0</v>
      </c>
      <c r="M21" s="127"/>
      <c r="N21" s="125">
        <v>0</v>
      </c>
      <c r="O21" s="126"/>
      <c r="P21" s="125">
        <f>SUM(H21,J21,L21,N21)</f>
        <v>26448.498799999998</v>
      </c>
      <c r="Q21" s="127"/>
      <c r="R21" s="125">
        <v>26448.498800000001</v>
      </c>
    </row>
    <row r="22" spans="1:18" x14ac:dyDescent="0.25">
      <c r="A22" s="111">
        <f t="shared" si="0"/>
        <v>10</v>
      </c>
      <c r="B22" s="116"/>
      <c r="C22" s="111"/>
      <c r="D22" s="101" t="s">
        <v>725</v>
      </c>
      <c r="F22" s="128"/>
      <c r="H22" s="129">
        <f>SUM(H17:H21)</f>
        <v>577906.58331999998</v>
      </c>
      <c r="I22" s="122"/>
      <c r="J22" s="129">
        <f>SUM(J17:J21)</f>
        <v>10714.131240000001</v>
      </c>
      <c r="K22" s="122"/>
      <c r="L22" s="129">
        <f>SUM(L17:L21)</f>
        <v>-2142.82618</v>
      </c>
      <c r="M22" s="122"/>
      <c r="N22" s="129">
        <f>SUM(N17:N21)</f>
        <v>0</v>
      </c>
      <c r="O22" s="122"/>
      <c r="P22" s="129">
        <f>SUM(P17:P21)</f>
        <v>586477.88838000002</v>
      </c>
      <c r="Q22" s="122"/>
      <c r="R22" s="129">
        <f>SUM(R17:R21)</f>
        <v>581564.47716000001</v>
      </c>
    </row>
    <row r="23" spans="1:18" x14ac:dyDescent="0.25">
      <c r="A23" s="111">
        <f t="shared" si="0"/>
        <v>11</v>
      </c>
      <c r="B23" s="116"/>
      <c r="C23" s="111"/>
      <c r="F23" s="128"/>
      <c r="H23" s="130"/>
      <c r="I23" s="130"/>
      <c r="J23" s="130"/>
      <c r="K23" s="131"/>
      <c r="L23" s="130"/>
      <c r="M23" s="131"/>
      <c r="N23" s="130"/>
      <c r="O23" s="131"/>
      <c r="P23" s="130"/>
      <c r="Q23" s="131"/>
      <c r="R23" s="130"/>
    </row>
    <row r="24" spans="1:18" x14ac:dyDescent="0.25">
      <c r="A24" s="111">
        <f t="shared" si="0"/>
        <v>12</v>
      </c>
      <c r="B24" s="116"/>
      <c r="C24" s="111"/>
      <c r="D24" s="101" t="s">
        <v>664</v>
      </c>
      <c r="F24" s="128"/>
      <c r="H24" s="132"/>
      <c r="I24" s="132"/>
      <c r="J24" s="132"/>
      <c r="K24" s="131"/>
      <c r="L24" s="132"/>
      <c r="M24" s="131"/>
      <c r="N24" s="132"/>
      <c r="O24" s="131"/>
      <c r="P24" s="132"/>
      <c r="Q24" s="131"/>
      <c r="R24" s="132"/>
    </row>
    <row r="25" spans="1:18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4">
        <v>0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6"/>
      <c r="P25" s="125">
        <f>SUM(H25,J25,L25,N25)</f>
        <v>0</v>
      </c>
      <c r="Q25" s="127"/>
      <c r="R25" s="125">
        <v>0</v>
      </c>
    </row>
    <row r="26" spans="1:18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4">
        <v>0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6"/>
      <c r="P26" s="125">
        <f>SUM(H26,J26,L26,N26)</f>
        <v>0</v>
      </c>
      <c r="Q26" s="127"/>
      <c r="R26" s="125">
        <v>0</v>
      </c>
    </row>
    <row r="27" spans="1:18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4">
        <v>0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6"/>
      <c r="P27" s="125">
        <f>SUM(H27,J27,L27,N27)</f>
        <v>0</v>
      </c>
      <c r="Q27" s="127"/>
      <c r="R27" s="125">
        <v>0</v>
      </c>
    </row>
    <row r="28" spans="1:18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4">
        <v>0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6"/>
      <c r="P28" s="125">
        <f>SUM(H28,J28,L28,N28)</f>
        <v>0</v>
      </c>
      <c r="Q28" s="127"/>
      <c r="R28" s="125">
        <v>0</v>
      </c>
    </row>
    <row r="29" spans="1:18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4">
        <v>0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6"/>
      <c r="P29" s="125">
        <f>SUM(H29,J29,L29,N29)</f>
        <v>0</v>
      </c>
      <c r="Q29" s="127"/>
      <c r="R29" s="125">
        <v>0</v>
      </c>
    </row>
    <row r="30" spans="1:18" x14ac:dyDescent="0.25">
      <c r="A30" s="111">
        <f t="shared" si="0"/>
        <v>18</v>
      </c>
      <c r="B30" s="116"/>
      <c r="C30" s="111"/>
      <c r="D30" s="101" t="s">
        <v>726</v>
      </c>
      <c r="F30" s="124"/>
      <c r="H30" s="129">
        <f>SUM(H25:H29)</f>
        <v>0</v>
      </c>
      <c r="I30" s="131"/>
      <c r="J30" s="129">
        <f>SUM(J25:J29)</f>
        <v>0</v>
      </c>
      <c r="K30" s="131"/>
      <c r="L30" s="129">
        <f>SUM(L25:L29)</f>
        <v>0</v>
      </c>
      <c r="M30" s="131"/>
      <c r="N30" s="129">
        <f>SUM(N25:N29)</f>
        <v>0</v>
      </c>
      <c r="O30" s="131"/>
      <c r="P30" s="129">
        <f>SUM(P25:P29)</f>
        <v>0</v>
      </c>
      <c r="Q30" s="131"/>
      <c r="R30" s="129">
        <f>SUM(R25:R29)</f>
        <v>0</v>
      </c>
    </row>
    <row r="31" spans="1:18" x14ac:dyDescent="0.25">
      <c r="A31" s="111">
        <f t="shared" si="0"/>
        <v>19</v>
      </c>
      <c r="B31" s="116"/>
      <c r="F31" s="128"/>
      <c r="O31" s="102"/>
    </row>
    <row r="32" spans="1:18" x14ac:dyDescent="0.25">
      <c r="A32" s="111">
        <f t="shared" si="0"/>
        <v>20</v>
      </c>
      <c r="B32" s="116"/>
      <c r="C32" s="111"/>
      <c r="D32" s="133" t="s">
        <v>665</v>
      </c>
      <c r="E32" s="133"/>
      <c r="F32" s="124"/>
      <c r="G32" s="133"/>
      <c r="H32" s="130"/>
      <c r="I32" s="130"/>
      <c r="J32" s="130"/>
      <c r="K32" s="131"/>
      <c r="L32" s="130"/>
      <c r="M32" s="131"/>
      <c r="N32" s="130"/>
      <c r="O32" s="131"/>
      <c r="P32" s="130"/>
      <c r="Q32" s="131"/>
      <c r="R32" s="130"/>
    </row>
    <row r="33" spans="1:18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4">
        <v>0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6"/>
      <c r="P33" s="125">
        <f>SUM(H33,J33,L33,N33)</f>
        <v>0</v>
      </c>
      <c r="Q33" s="127"/>
      <c r="R33" s="125">
        <v>0</v>
      </c>
    </row>
    <row r="34" spans="1:18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4">
        <v>0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6"/>
      <c r="P34" s="125">
        <f>SUM(H34,J34,L34,N34)</f>
        <v>0</v>
      </c>
      <c r="Q34" s="127"/>
      <c r="R34" s="125">
        <v>0</v>
      </c>
    </row>
    <row r="35" spans="1:18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4">
        <v>0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6"/>
      <c r="P35" s="125">
        <f>SUM(H35,J35,L35,N35)</f>
        <v>0</v>
      </c>
      <c r="Q35" s="127"/>
      <c r="R35" s="125">
        <v>0</v>
      </c>
    </row>
    <row r="36" spans="1:18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4">
        <v>0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6"/>
      <c r="P36" s="125">
        <f>SUM(H36,J36,L36,N36)</f>
        <v>0</v>
      </c>
      <c r="Q36" s="127"/>
      <c r="R36" s="125">
        <v>0</v>
      </c>
    </row>
    <row r="37" spans="1:18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4">
        <v>0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6"/>
      <c r="P37" s="125">
        <f>SUM(H37,J37,L37,N37)</f>
        <v>0</v>
      </c>
      <c r="Q37" s="127"/>
      <c r="R37" s="125">
        <v>0</v>
      </c>
    </row>
    <row r="38" spans="1:18" x14ac:dyDescent="0.25">
      <c r="A38" s="111">
        <f t="shared" si="0"/>
        <v>26</v>
      </c>
      <c r="B38" s="116"/>
      <c r="C38" s="111"/>
      <c r="D38" s="134" t="s">
        <v>727</v>
      </c>
      <c r="E38" s="134"/>
      <c r="F38" s="124"/>
      <c r="H38" s="129">
        <f>SUM(H33:H37)</f>
        <v>0</v>
      </c>
      <c r="I38" s="131"/>
      <c r="J38" s="129">
        <f>SUM(J33:J37)</f>
        <v>0</v>
      </c>
      <c r="K38" s="131"/>
      <c r="L38" s="129">
        <f>SUM(L33:L37)</f>
        <v>0</v>
      </c>
      <c r="M38" s="131"/>
      <c r="N38" s="129">
        <f>SUM(N33:N37)</f>
        <v>0</v>
      </c>
      <c r="O38" s="131"/>
      <c r="P38" s="129">
        <f>SUM(P33:P37)</f>
        <v>0</v>
      </c>
      <c r="Q38" s="131"/>
      <c r="R38" s="129">
        <f>SUM(R33:R37)</f>
        <v>0</v>
      </c>
    </row>
    <row r="39" spans="1:18" x14ac:dyDescent="0.25">
      <c r="A39" s="111">
        <f t="shared" si="0"/>
        <v>27</v>
      </c>
      <c r="B39" s="116"/>
      <c r="C39" s="111"/>
      <c r="D39" s="134"/>
      <c r="E39" s="134"/>
      <c r="F39" s="124"/>
      <c r="G39" s="134"/>
      <c r="H39" s="131"/>
      <c r="I39" s="131"/>
      <c r="J39" s="131"/>
      <c r="K39" s="131"/>
      <c r="L39" s="131"/>
      <c r="M39" s="131"/>
      <c r="N39" s="131"/>
      <c r="O39" s="130"/>
      <c r="P39" s="131"/>
      <c r="Q39" s="130"/>
      <c r="R39" s="131"/>
    </row>
    <row r="40" spans="1:18" x14ac:dyDescent="0.25">
      <c r="A40" s="111">
        <f t="shared" si="0"/>
        <v>28</v>
      </c>
      <c r="B40" s="116"/>
      <c r="C40" s="111"/>
      <c r="D40" s="134" t="s">
        <v>666</v>
      </c>
      <c r="E40" s="134"/>
      <c r="F40" s="124"/>
      <c r="G40" s="134"/>
      <c r="H40" s="131"/>
      <c r="I40" s="131"/>
      <c r="J40" s="131"/>
      <c r="K40" s="131"/>
      <c r="L40" s="131"/>
      <c r="M40" s="131"/>
      <c r="N40" s="131"/>
      <c r="O40" s="130"/>
      <c r="P40" s="131"/>
      <c r="Q40" s="130"/>
      <c r="R40" s="131"/>
    </row>
    <row r="41" spans="1:18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4">
        <v>0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6"/>
      <c r="P41" s="125">
        <f>SUM(H41,J41,L41,N41)</f>
        <v>0</v>
      </c>
      <c r="Q41" s="127"/>
      <c r="R41" s="125">
        <v>0</v>
      </c>
    </row>
    <row r="42" spans="1:18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4">
        <v>0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6"/>
      <c r="P42" s="125">
        <f>SUM(H42,J42,L42,N42)</f>
        <v>0</v>
      </c>
      <c r="Q42" s="127"/>
      <c r="R42" s="125">
        <v>0</v>
      </c>
    </row>
    <row r="43" spans="1:18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4">
        <v>0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6"/>
      <c r="P43" s="125">
        <f>SUM(H43,J43,L43,N43)</f>
        <v>0</v>
      </c>
      <c r="Q43" s="127"/>
      <c r="R43" s="125">
        <v>0</v>
      </c>
    </row>
    <row r="44" spans="1:18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4">
        <v>0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6"/>
      <c r="P44" s="125">
        <f>SUM(H44,J44,L44,N44)</f>
        <v>0</v>
      </c>
      <c r="Q44" s="127"/>
      <c r="R44" s="125">
        <v>0</v>
      </c>
    </row>
    <row r="45" spans="1:18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4">
        <v>0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6"/>
      <c r="P45" s="125">
        <f>SUM(H45,J45,L45,N45)</f>
        <v>0</v>
      </c>
      <c r="Q45" s="127"/>
      <c r="R45" s="125">
        <v>0</v>
      </c>
    </row>
    <row r="46" spans="1:18" x14ac:dyDescent="0.25">
      <c r="A46" s="111">
        <f t="shared" si="0"/>
        <v>34</v>
      </c>
      <c r="B46" s="116"/>
      <c r="C46" s="111"/>
      <c r="D46" s="134" t="s">
        <v>728</v>
      </c>
      <c r="E46" s="134"/>
      <c r="F46" s="124"/>
      <c r="H46" s="129">
        <f>SUM(H41:H45)</f>
        <v>0</v>
      </c>
      <c r="I46" s="131"/>
      <c r="J46" s="129">
        <f>SUM(J41:J45)</f>
        <v>0</v>
      </c>
      <c r="K46" s="131"/>
      <c r="L46" s="129">
        <f>SUM(L41:L45)</f>
        <v>0</v>
      </c>
      <c r="M46" s="131"/>
      <c r="N46" s="129">
        <f>SUM(N41:N45)</f>
        <v>0</v>
      </c>
      <c r="O46" s="131"/>
      <c r="P46" s="129">
        <f>SUM(P41:P45)</f>
        <v>0</v>
      </c>
      <c r="Q46" s="131"/>
      <c r="R46" s="129">
        <f>SUM(R41:R45)</f>
        <v>0</v>
      </c>
    </row>
    <row r="47" spans="1:18" x14ac:dyDescent="0.25">
      <c r="A47" s="111">
        <f t="shared" si="0"/>
        <v>35</v>
      </c>
      <c r="B47" s="116"/>
      <c r="F47" s="128"/>
      <c r="O47" s="102"/>
    </row>
    <row r="48" spans="1:18" x14ac:dyDescent="0.25">
      <c r="A48" s="111">
        <f t="shared" si="0"/>
        <v>36</v>
      </c>
      <c r="B48" s="116"/>
      <c r="C48" s="124"/>
      <c r="D48" s="134" t="s">
        <v>43</v>
      </c>
      <c r="E48" s="134"/>
      <c r="F48" s="124"/>
      <c r="G48" s="134"/>
      <c r="H48" s="131"/>
      <c r="I48" s="131"/>
      <c r="J48" s="131"/>
      <c r="K48" s="131"/>
      <c r="L48" s="131"/>
      <c r="M48" s="131"/>
      <c r="N48" s="131"/>
      <c r="O48" s="130"/>
      <c r="P48" s="131"/>
      <c r="Q48" s="130"/>
      <c r="R48" s="131"/>
    </row>
    <row r="49" spans="1:18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4">
        <v>3.49</v>
      </c>
      <c r="G49" s="102"/>
      <c r="H49" s="125">
        <v>55902.236310000008</v>
      </c>
      <c r="I49" s="126"/>
      <c r="J49" s="125">
        <v>0</v>
      </c>
      <c r="K49" s="127"/>
      <c r="L49" s="125">
        <v>0</v>
      </c>
      <c r="M49" s="127"/>
      <c r="N49" s="125">
        <v>0</v>
      </c>
      <c r="O49" s="126"/>
      <c r="P49" s="125">
        <f>SUM(H49,J49,L49,N49)</f>
        <v>55902.236310000008</v>
      </c>
      <c r="Q49" s="127"/>
      <c r="R49" s="125">
        <v>55902.23631</v>
      </c>
    </row>
    <row r="50" spans="1:18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4">
        <v>5.38</v>
      </c>
      <c r="G50" s="102"/>
      <c r="H50" s="125">
        <v>315953.30990499986</v>
      </c>
      <c r="I50" s="126"/>
      <c r="J50" s="125">
        <v>3285.0593399999998</v>
      </c>
      <c r="K50" s="127"/>
      <c r="L50" s="125">
        <v>-657.01185999999996</v>
      </c>
      <c r="M50" s="127"/>
      <c r="N50" s="125">
        <v>0</v>
      </c>
      <c r="O50" s="126"/>
      <c r="P50" s="125">
        <f>SUM(H50,J50,L50,N50)</f>
        <v>318581.35738499981</v>
      </c>
      <c r="Q50" s="127"/>
      <c r="R50" s="125">
        <v>316923.75189000001</v>
      </c>
    </row>
    <row r="51" spans="1:18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4">
        <v>4.66</v>
      </c>
      <c r="G51" s="102"/>
      <c r="H51" s="125">
        <v>120281.00042500003</v>
      </c>
      <c r="I51" s="126"/>
      <c r="J51" s="125">
        <v>3285.0593399999998</v>
      </c>
      <c r="K51" s="127"/>
      <c r="L51" s="125">
        <v>-657.01185999999996</v>
      </c>
      <c r="M51" s="127"/>
      <c r="N51" s="125">
        <v>0</v>
      </c>
      <c r="O51" s="126"/>
      <c r="P51" s="125">
        <f>SUM(H51,J51,L51,N51)</f>
        <v>122909.04790500004</v>
      </c>
      <c r="Q51" s="127"/>
      <c r="R51" s="125">
        <v>121251.44241</v>
      </c>
    </row>
    <row r="52" spans="1:18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4">
        <v>2.8</v>
      </c>
      <c r="G52" s="102"/>
      <c r="H52" s="125">
        <v>52859.494079999997</v>
      </c>
      <c r="I52" s="126"/>
      <c r="J52" s="125">
        <v>0</v>
      </c>
      <c r="K52" s="127"/>
      <c r="L52" s="125">
        <v>0</v>
      </c>
      <c r="M52" s="127"/>
      <c r="N52" s="125">
        <v>0</v>
      </c>
      <c r="O52" s="126"/>
      <c r="P52" s="125">
        <f>SUM(H52,J52,L52,N52)</f>
        <v>52859.494079999997</v>
      </c>
      <c r="Q52" s="127"/>
      <c r="R52" s="125">
        <v>52859.494079999997</v>
      </c>
    </row>
    <row r="53" spans="1:18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4">
        <v>1.92</v>
      </c>
      <c r="G53" s="102"/>
      <c r="H53" s="125">
        <v>5865.8117899999997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6"/>
      <c r="P53" s="125">
        <f>SUM(H53,J53,L53,N53)</f>
        <v>5865.8117899999997</v>
      </c>
      <c r="Q53" s="127"/>
      <c r="R53" s="125">
        <v>5865.8117899999997</v>
      </c>
    </row>
    <row r="54" spans="1:18" x14ac:dyDescent="0.25">
      <c r="A54" s="111">
        <f t="shared" si="0"/>
        <v>42</v>
      </c>
      <c r="B54" s="135"/>
      <c r="D54" s="134" t="s">
        <v>729</v>
      </c>
      <c r="E54" s="134"/>
      <c r="F54" s="136"/>
      <c r="H54" s="129">
        <f>SUM(H49:H53)</f>
        <v>550861.85250999988</v>
      </c>
      <c r="I54" s="131"/>
      <c r="J54" s="129">
        <f>SUM(J49:J53)</f>
        <v>6570.1186799999996</v>
      </c>
      <c r="K54" s="131"/>
      <c r="L54" s="129">
        <f>SUM(L49:L53)</f>
        <v>-1314.0237199999999</v>
      </c>
      <c r="M54" s="131"/>
      <c r="N54" s="129">
        <f>SUM(N49:N53)</f>
        <v>0</v>
      </c>
      <c r="O54" s="131"/>
      <c r="P54" s="129">
        <f>SUM(P49:P53)</f>
        <v>556117.94746999978</v>
      </c>
      <c r="Q54" s="131"/>
      <c r="R54" s="129">
        <f>SUM(R49:R53)</f>
        <v>552802.73647999996</v>
      </c>
    </row>
    <row r="55" spans="1:18" x14ac:dyDescent="0.25">
      <c r="A55" s="111">
        <f t="shared" si="0"/>
        <v>43</v>
      </c>
      <c r="B55" s="135"/>
      <c r="O55" s="102"/>
    </row>
    <row r="56" spans="1:18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8"/>
      <c r="P56" s="97"/>
      <c r="Q56" s="97"/>
      <c r="R56" s="97"/>
    </row>
    <row r="57" spans="1:18" x14ac:dyDescent="0.25">
      <c r="A57" s="106" t="s">
        <v>731</v>
      </c>
      <c r="O57" s="102"/>
      <c r="P57" s="101" t="s">
        <v>732</v>
      </c>
    </row>
    <row r="58" spans="1:18" ht="13.8" thickBot="1" x14ac:dyDescent="0.3">
      <c r="A58" s="97" t="str">
        <f>$A$1</f>
        <v>SCHEDULE B-07</v>
      </c>
      <c r="B58" s="97"/>
      <c r="C58" s="97"/>
      <c r="D58" s="97"/>
      <c r="E58" s="97"/>
      <c r="F58" s="97"/>
      <c r="G58" s="97" t="str">
        <f>$G$1</f>
        <v>PLANT BALANCES BY ACCOUNT AND SUB-ACCOUNT</v>
      </c>
      <c r="H58" s="97"/>
      <c r="I58" s="97"/>
      <c r="J58" s="97"/>
      <c r="K58" s="97"/>
      <c r="L58" s="97"/>
      <c r="M58" s="97"/>
      <c r="N58" s="97"/>
      <c r="O58" s="98"/>
      <c r="P58" s="97"/>
      <c r="Q58" s="97"/>
      <c r="R58" s="98" t="str">
        <f>"Page "&amp;TRIM(MID(R1,5,3))+1&amp;" of 30"</f>
        <v>Page 2 of 30</v>
      </c>
    </row>
    <row r="59" spans="1:18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rate and plant balances for each account or sub-account to which</v>
      </c>
      <c r="J59" s="104"/>
      <c r="K59" s="104"/>
      <c r="M59" s="104"/>
      <c r="N59" s="104"/>
      <c r="O59" s="105"/>
      <c r="P59" s="101" t="str">
        <f>$P$2</f>
        <v>Type of data shown:</v>
      </c>
      <c r="R59" s="106"/>
    </row>
    <row r="60" spans="1:18" x14ac:dyDescent="0.25">
      <c r="B60" s="138"/>
      <c r="F60" s="101" t="str">
        <f>IF($F$3="","",$F$3)</f>
        <v>a separate depreciation rate is prescribed. (Include Amortization/Recovery schedule amounts).</v>
      </c>
      <c r="J60" s="102"/>
      <c r="K60" s="106"/>
      <c r="N60" s="102"/>
      <c r="O60" s="102" t="str">
        <f>IF($O$3=0,"",$O$3)</f>
        <v>XX</v>
      </c>
      <c r="P60" s="106" t="str">
        <f>$P$3</f>
        <v>Projected Test Year Ended 12/31/2025</v>
      </c>
      <c r="R60" s="102"/>
    </row>
    <row r="61" spans="1:18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O61" s="102" t="str">
        <f>IF($O$4=0,"",$O$4)</f>
        <v/>
      </c>
      <c r="P61" s="106" t="str">
        <f>$P$4</f>
        <v>Projected Prior Year Ended 12/31/2024</v>
      </c>
      <c r="R61" s="102"/>
    </row>
    <row r="62" spans="1:18" x14ac:dyDescent="0.25">
      <c r="B62" s="138"/>
      <c r="F62" s="101" t="str">
        <f>IF(+$F$5="","",$F$5)</f>
        <v/>
      </c>
      <c r="J62" s="102"/>
      <c r="K62" s="106"/>
      <c r="L62" s="102"/>
      <c r="O62" s="102" t="str">
        <f>IF($O$5=0,"",$O$5)</f>
        <v/>
      </c>
      <c r="P62" s="106" t="str">
        <f>$P$5</f>
        <v>Historical Prior Year Ended 12/31/2023</v>
      </c>
      <c r="R62" s="102"/>
    </row>
    <row r="63" spans="1:18" ht="42" customHeight="1" x14ac:dyDescent="0.25">
      <c r="B63" s="138"/>
      <c r="J63" s="102"/>
      <c r="K63" s="106"/>
      <c r="L63" s="102"/>
      <c r="O63" s="102"/>
      <c r="P63" s="370" t="s">
        <v>893</v>
      </c>
      <c r="Q63" s="370"/>
      <c r="R63" s="370"/>
    </row>
    <row r="64" spans="1:18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 in 000's)</v>
      </c>
      <c r="I64" s="97"/>
      <c r="J64" s="97"/>
      <c r="K64" s="97"/>
      <c r="L64" s="97"/>
      <c r="M64" s="97"/>
      <c r="N64" s="97"/>
      <c r="O64" s="98"/>
      <c r="P64" s="97" t="str">
        <f>$P$7</f>
        <v xml:space="preserve">             </v>
      </c>
      <c r="Q64" s="97"/>
      <c r="R64" s="97"/>
    </row>
    <row r="65" spans="1:18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10"/>
      <c r="P65" s="109"/>
      <c r="Q65" s="109"/>
      <c r="R65" s="109"/>
    </row>
    <row r="66" spans="1:18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10"/>
      <c r="P66" s="109" t="s">
        <v>698</v>
      </c>
      <c r="Q66" s="109"/>
      <c r="R66" s="109" t="s">
        <v>699</v>
      </c>
    </row>
    <row r="67" spans="1:18" x14ac:dyDescent="0.25">
      <c r="C67" s="111" t="s">
        <v>700</v>
      </c>
      <c r="D67" s="111" t="s">
        <v>700</v>
      </c>
      <c r="F67" s="111" t="s">
        <v>701</v>
      </c>
      <c r="G67" s="111"/>
      <c r="H67" s="109" t="s">
        <v>702</v>
      </c>
      <c r="I67" s="111"/>
      <c r="J67" s="109" t="s">
        <v>353</v>
      </c>
      <c r="K67" s="111"/>
      <c r="L67" s="111" t="s">
        <v>353</v>
      </c>
      <c r="M67" s="111"/>
      <c r="O67" s="102"/>
      <c r="P67" s="111" t="s">
        <v>702</v>
      </c>
      <c r="R67" s="111"/>
    </row>
    <row r="68" spans="1:18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705</v>
      </c>
      <c r="G68" s="111"/>
      <c r="H68" s="111" t="s">
        <v>706</v>
      </c>
      <c r="I68" s="111"/>
      <c r="J68" s="111" t="s">
        <v>702</v>
      </c>
      <c r="K68" s="109"/>
      <c r="L68" s="111" t="s">
        <v>702</v>
      </c>
      <c r="M68" s="106"/>
      <c r="N68" s="111" t="s">
        <v>362</v>
      </c>
      <c r="O68" s="110"/>
      <c r="P68" s="109" t="s">
        <v>706</v>
      </c>
      <c r="Q68" s="109"/>
      <c r="R68" s="111" t="s">
        <v>707</v>
      </c>
    </row>
    <row r="69" spans="1:18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711</v>
      </c>
      <c r="G69" s="112"/>
      <c r="H69" s="112" t="s">
        <v>712</v>
      </c>
      <c r="I69" s="113"/>
      <c r="J69" s="112" t="s">
        <v>713</v>
      </c>
      <c r="K69" s="113"/>
      <c r="L69" s="113" t="s">
        <v>714</v>
      </c>
      <c r="M69" s="114"/>
      <c r="N69" s="114" t="s">
        <v>715</v>
      </c>
      <c r="O69" s="115"/>
      <c r="P69" s="114" t="s">
        <v>716</v>
      </c>
      <c r="Q69" s="114"/>
      <c r="R69" s="114" t="s">
        <v>717</v>
      </c>
    </row>
    <row r="70" spans="1:18" x14ac:dyDescent="0.25">
      <c r="A70" s="111">
        <v>1</v>
      </c>
      <c r="B70" s="111"/>
      <c r="O70" s="102"/>
    </row>
    <row r="71" spans="1:18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O71" s="102"/>
    </row>
    <row r="72" spans="1:18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4">
        <v>3.49</v>
      </c>
      <c r="G72" s="102"/>
      <c r="H72" s="125">
        <v>31998.663150000008</v>
      </c>
      <c r="I72" s="126"/>
      <c r="J72" s="125">
        <v>0</v>
      </c>
      <c r="K72" s="127"/>
      <c r="L72" s="125">
        <v>0</v>
      </c>
      <c r="M72" s="127"/>
      <c r="N72" s="125">
        <v>0</v>
      </c>
      <c r="O72" s="126"/>
      <c r="P72" s="125">
        <f>SUM(H72,J72,L72,N72)</f>
        <v>31998.663150000008</v>
      </c>
      <c r="Q72" s="127"/>
      <c r="R72" s="125">
        <v>31998.66315</v>
      </c>
    </row>
    <row r="73" spans="1:18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4">
        <v>5.38</v>
      </c>
      <c r="G73" s="102"/>
      <c r="H73" s="125">
        <v>197144.71303999992</v>
      </c>
      <c r="I73" s="126"/>
      <c r="J73" s="125">
        <v>575.00288</v>
      </c>
      <c r="K73" s="127"/>
      <c r="L73" s="125">
        <v>-115.00058</v>
      </c>
      <c r="M73" s="127"/>
      <c r="N73" s="125">
        <v>0</v>
      </c>
      <c r="O73" s="126"/>
      <c r="P73" s="125">
        <f>SUM(H73,J73,L73,N73)</f>
        <v>197604.71533999994</v>
      </c>
      <c r="Q73" s="127"/>
      <c r="R73" s="125">
        <v>197292.96518</v>
      </c>
    </row>
    <row r="74" spans="1:18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4">
        <v>2.8</v>
      </c>
      <c r="G74" s="102"/>
      <c r="H74" s="125">
        <v>26849.743930000001</v>
      </c>
      <c r="I74" s="126"/>
      <c r="J74" s="125">
        <v>575.00288</v>
      </c>
      <c r="K74" s="127"/>
      <c r="L74" s="125">
        <v>-115.00058</v>
      </c>
      <c r="M74" s="127"/>
      <c r="N74" s="125">
        <v>0</v>
      </c>
      <c r="O74" s="126"/>
      <c r="P74" s="125">
        <f>SUM(H74,J74,L74,N74)</f>
        <v>27309.746230000001</v>
      </c>
      <c r="Q74" s="127"/>
      <c r="R74" s="125">
        <v>26997.996070000001</v>
      </c>
    </row>
    <row r="75" spans="1:18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4">
        <v>1.92</v>
      </c>
      <c r="G75" s="102"/>
      <c r="H75" s="125">
        <v>1694.8479500000001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6"/>
      <c r="P75" s="125">
        <f>SUM(H75,J75,L75,N75)</f>
        <v>1694.8479500000001</v>
      </c>
      <c r="Q75" s="127"/>
      <c r="R75" s="125">
        <v>1694.8479499999999</v>
      </c>
    </row>
    <row r="76" spans="1:18" x14ac:dyDescent="0.25">
      <c r="A76" s="111">
        <f t="shared" si="1"/>
        <v>7</v>
      </c>
      <c r="B76" s="111"/>
      <c r="C76" s="111"/>
      <c r="D76" s="140" t="s">
        <v>734</v>
      </c>
      <c r="E76" s="134"/>
      <c r="F76" s="124"/>
      <c r="H76" s="129">
        <f>SUM(H72:H75)</f>
        <v>257687.96806999992</v>
      </c>
      <c r="I76" s="131"/>
      <c r="J76" s="129">
        <f>SUM(J72:J75)</f>
        <v>1150.00576</v>
      </c>
      <c r="K76" s="131"/>
      <c r="L76" s="129">
        <f>SUM(L72:L75)</f>
        <v>-230.00116</v>
      </c>
      <c r="M76" s="131"/>
      <c r="N76" s="129">
        <f>SUM(N72:N75)</f>
        <v>0</v>
      </c>
      <c r="O76" s="131"/>
      <c r="P76" s="129">
        <f>SUM(P72:P75)</f>
        <v>258607.97266999993</v>
      </c>
      <c r="Q76" s="131"/>
      <c r="R76" s="129">
        <f>SUM(R72:R75)</f>
        <v>257984.47235</v>
      </c>
    </row>
    <row r="77" spans="1:18" x14ac:dyDescent="0.25">
      <c r="A77" s="111">
        <f t="shared" si="1"/>
        <v>8</v>
      </c>
      <c r="B77" s="111"/>
      <c r="F77" s="128"/>
      <c r="O77" s="102"/>
    </row>
    <row r="78" spans="1:18" x14ac:dyDescent="0.25">
      <c r="A78" s="111">
        <f t="shared" si="1"/>
        <v>9</v>
      </c>
      <c r="B78" s="116"/>
      <c r="C78" s="111"/>
      <c r="D78" s="134" t="s">
        <v>667</v>
      </c>
      <c r="E78" s="134"/>
      <c r="F78" s="124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</row>
    <row r="79" spans="1:18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4">
        <v>0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6"/>
      <c r="P79" s="125">
        <f>SUM(H79,J79,L79,N79)</f>
        <v>0</v>
      </c>
      <c r="Q79" s="127"/>
      <c r="R79" s="125">
        <v>0</v>
      </c>
    </row>
    <row r="80" spans="1:18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4">
        <v>0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6"/>
      <c r="P80" s="125">
        <f>SUM(H80,J80,L80,N80)</f>
        <v>0</v>
      </c>
      <c r="Q80" s="127"/>
      <c r="R80" s="125">
        <v>0</v>
      </c>
    </row>
    <row r="81" spans="1:18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4">
        <v>0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6"/>
      <c r="P81" s="125">
        <f>SUM(H81,J81,L81,N81)</f>
        <v>0</v>
      </c>
      <c r="Q81" s="127"/>
      <c r="R81" s="125">
        <v>0</v>
      </c>
    </row>
    <row r="82" spans="1:18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4">
        <v>0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6"/>
      <c r="P82" s="125">
        <f>SUM(H82,J82,L82,N82)</f>
        <v>0</v>
      </c>
      <c r="Q82" s="127"/>
      <c r="R82" s="125">
        <v>0</v>
      </c>
    </row>
    <row r="83" spans="1:18" x14ac:dyDescent="0.25">
      <c r="A83" s="111">
        <f t="shared" si="1"/>
        <v>14</v>
      </c>
      <c r="B83" s="116"/>
      <c r="C83" s="111"/>
      <c r="D83" s="134" t="s">
        <v>735</v>
      </c>
      <c r="E83" s="134"/>
      <c r="F83" s="124"/>
      <c r="H83" s="129">
        <f>SUM(H79:H82)</f>
        <v>0</v>
      </c>
      <c r="I83" s="131"/>
      <c r="J83" s="129">
        <f>SUM(J79:J82)</f>
        <v>0</v>
      </c>
      <c r="K83" s="131"/>
      <c r="L83" s="129">
        <f>SUM(L79:L82)</f>
        <v>0</v>
      </c>
      <c r="M83" s="131"/>
      <c r="N83" s="129">
        <f>SUM(N79:N82)</f>
        <v>0</v>
      </c>
      <c r="O83" s="131"/>
      <c r="P83" s="129">
        <f>SUM(P79:P82)</f>
        <v>0</v>
      </c>
      <c r="Q83" s="131"/>
      <c r="R83" s="129">
        <f>SUM(R79:R82)</f>
        <v>0</v>
      </c>
    </row>
    <row r="84" spans="1:18" x14ac:dyDescent="0.25">
      <c r="A84" s="111">
        <f t="shared" si="1"/>
        <v>15</v>
      </c>
      <c r="B84" s="116"/>
      <c r="F84" s="128"/>
      <c r="O84" s="102"/>
    </row>
    <row r="85" spans="1:18" x14ac:dyDescent="0.25">
      <c r="A85" s="111">
        <f t="shared" si="1"/>
        <v>16</v>
      </c>
      <c r="B85" s="116"/>
      <c r="C85" s="110"/>
      <c r="D85" s="140" t="s">
        <v>668</v>
      </c>
      <c r="F85" s="124"/>
      <c r="H85" s="141"/>
      <c r="I85" s="131"/>
      <c r="J85" s="141"/>
      <c r="K85" s="131"/>
      <c r="L85" s="141"/>
      <c r="M85" s="131"/>
      <c r="N85" s="141"/>
      <c r="O85" s="131"/>
      <c r="P85" s="141"/>
      <c r="Q85" s="131"/>
      <c r="R85" s="141"/>
    </row>
    <row r="86" spans="1:18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4">
        <v>0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6"/>
      <c r="P86" s="125">
        <f>SUM(H86,J86,L86,N86)</f>
        <v>0</v>
      </c>
      <c r="Q86" s="127"/>
      <c r="R86" s="125">
        <v>0</v>
      </c>
    </row>
    <row r="87" spans="1:18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4">
        <v>0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6"/>
      <c r="P87" s="125">
        <f>SUM(H87,J87,L87,N87)</f>
        <v>0</v>
      </c>
      <c r="Q87" s="127"/>
      <c r="R87" s="125">
        <v>0</v>
      </c>
    </row>
    <row r="88" spans="1:18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4">
        <v>0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6"/>
      <c r="P88" s="125">
        <f>SUM(H88,J88,L88,N88)</f>
        <v>0</v>
      </c>
      <c r="Q88" s="127"/>
      <c r="R88" s="125">
        <v>0</v>
      </c>
    </row>
    <row r="89" spans="1:18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4">
        <v>0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6"/>
      <c r="P89" s="125">
        <f>SUM(H89,J89,L89,N89)</f>
        <v>0</v>
      </c>
      <c r="Q89" s="127"/>
      <c r="R89" s="125">
        <v>0</v>
      </c>
    </row>
    <row r="90" spans="1:18" x14ac:dyDescent="0.25">
      <c r="A90" s="111">
        <f t="shared" si="1"/>
        <v>21</v>
      </c>
      <c r="B90" s="116"/>
      <c r="C90" s="111"/>
      <c r="D90" s="103" t="s">
        <v>737</v>
      </c>
      <c r="F90" s="128"/>
      <c r="H90" s="129">
        <f>SUM(H86:H89)</f>
        <v>0</v>
      </c>
      <c r="I90" s="131"/>
      <c r="J90" s="129">
        <f>SUM(J86:J89)</f>
        <v>0</v>
      </c>
      <c r="K90" s="131"/>
      <c r="L90" s="129">
        <f>SUM(L86:L89)</f>
        <v>0</v>
      </c>
      <c r="M90" s="131"/>
      <c r="N90" s="129">
        <f>SUM(N86:N89)</f>
        <v>0</v>
      </c>
      <c r="O90" s="131"/>
      <c r="P90" s="129">
        <f>SUM(P86:P89)</f>
        <v>0</v>
      </c>
      <c r="Q90" s="131"/>
      <c r="R90" s="129">
        <f>SUM(R86:R89)</f>
        <v>0</v>
      </c>
    </row>
    <row r="91" spans="1:18" x14ac:dyDescent="0.25">
      <c r="A91" s="111">
        <f t="shared" si="1"/>
        <v>22</v>
      </c>
      <c r="B91" s="116"/>
      <c r="F91" s="128"/>
      <c r="O91" s="102"/>
    </row>
    <row r="92" spans="1:18" x14ac:dyDescent="0.25">
      <c r="A92" s="111">
        <f t="shared" si="1"/>
        <v>23</v>
      </c>
      <c r="B92" s="116"/>
      <c r="C92" s="110"/>
      <c r="D92" s="140" t="s">
        <v>669</v>
      </c>
      <c r="E92" s="134"/>
      <c r="F92" s="124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1"/>
    </row>
    <row r="93" spans="1:18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4">
        <v>0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6"/>
      <c r="P93" s="125">
        <f>SUM(H93,J93,L93,N93)</f>
        <v>0</v>
      </c>
      <c r="Q93" s="127"/>
      <c r="R93" s="125">
        <v>0</v>
      </c>
    </row>
    <row r="94" spans="1:18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4">
        <v>0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6"/>
      <c r="P94" s="125">
        <f>SUM(H94,J94,L94,N94)</f>
        <v>0</v>
      </c>
      <c r="Q94" s="127"/>
      <c r="R94" s="125">
        <v>0</v>
      </c>
    </row>
    <row r="95" spans="1:18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4">
        <v>0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6"/>
      <c r="P95" s="125">
        <f>SUM(H95,J95,L95,N95)</f>
        <v>0</v>
      </c>
      <c r="Q95" s="127"/>
      <c r="R95" s="125">
        <v>0</v>
      </c>
    </row>
    <row r="96" spans="1:18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4">
        <v>0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6"/>
      <c r="P96" s="125">
        <f>SUM(H96,J96,L96,N96)</f>
        <v>0</v>
      </c>
      <c r="Q96" s="127"/>
      <c r="R96" s="125">
        <v>0</v>
      </c>
    </row>
    <row r="97" spans="1:18" x14ac:dyDescent="0.25">
      <c r="A97" s="111">
        <f t="shared" si="1"/>
        <v>28</v>
      </c>
      <c r="B97" s="116"/>
      <c r="D97" s="140" t="s">
        <v>738</v>
      </c>
      <c r="E97" s="134"/>
      <c r="F97" s="124"/>
      <c r="H97" s="129">
        <f>SUM(H93:H96)</f>
        <v>0</v>
      </c>
      <c r="I97" s="131"/>
      <c r="J97" s="129">
        <f>SUM(J93:J96)</f>
        <v>0</v>
      </c>
      <c r="K97" s="131"/>
      <c r="L97" s="129">
        <f>SUM(L93:L96)</f>
        <v>0</v>
      </c>
      <c r="M97" s="131"/>
      <c r="N97" s="129">
        <f>SUM(N93:N96)</f>
        <v>0</v>
      </c>
      <c r="O97" s="131"/>
      <c r="P97" s="129">
        <f>SUM(P93:P96)</f>
        <v>0</v>
      </c>
      <c r="Q97" s="131"/>
      <c r="R97" s="129">
        <f>SUM(R93:R96)</f>
        <v>0</v>
      </c>
    </row>
    <row r="98" spans="1:18" x14ac:dyDescent="0.25">
      <c r="A98" s="111">
        <f t="shared" si="1"/>
        <v>29</v>
      </c>
      <c r="B98" s="116"/>
      <c r="F98" s="128"/>
      <c r="O98" s="102"/>
    </row>
    <row r="99" spans="1:18" x14ac:dyDescent="0.25">
      <c r="A99" s="111">
        <f t="shared" si="1"/>
        <v>30</v>
      </c>
      <c r="B99" s="116"/>
      <c r="C99" s="110"/>
      <c r="D99" s="140" t="s">
        <v>670</v>
      </c>
      <c r="E99" s="134"/>
      <c r="F99" s="128"/>
      <c r="G99" s="134"/>
      <c r="O99" s="102"/>
    </row>
    <row r="100" spans="1:18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4">
        <v>0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6"/>
      <c r="P100" s="125">
        <f>SUM(H100,J100,L100,N100)</f>
        <v>0</v>
      </c>
      <c r="Q100" s="127"/>
      <c r="R100" s="125">
        <v>0</v>
      </c>
    </row>
    <row r="101" spans="1:18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4">
        <v>0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6"/>
      <c r="P101" s="125">
        <f>SUM(H101,J101,L101,N101)</f>
        <v>0</v>
      </c>
      <c r="Q101" s="127"/>
      <c r="R101" s="125">
        <v>0</v>
      </c>
    </row>
    <row r="102" spans="1:18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4">
        <v>0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6"/>
      <c r="P102" s="125">
        <f>SUM(H102,J102,L102,N102)</f>
        <v>0</v>
      </c>
      <c r="Q102" s="127"/>
      <c r="R102" s="125">
        <v>0</v>
      </c>
    </row>
    <row r="103" spans="1:18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4">
        <v>0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6"/>
      <c r="P103" s="125">
        <f>SUM(H103,J103,L103,N103)</f>
        <v>0</v>
      </c>
      <c r="Q103" s="127"/>
      <c r="R103" s="125">
        <v>0</v>
      </c>
    </row>
    <row r="104" spans="1:18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4"/>
      <c r="H104" s="129">
        <f>SUM(H100:H103)</f>
        <v>0</v>
      </c>
      <c r="I104" s="131"/>
      <c r="J104" s="129">
        <f>SUM(J100:J103)</f>
        <v>0</v>
      </c>
      <c r="K104" s="131"/>
      <c r="L104" s="129">
        <f>SUM(L100:L103)</f>
        <v>0</v>
      </c>
      <c r="M104" s="131"/>
      <c r="N104" s="129">
        <f>SUM(N100:N103)</f>
        <v>0</v>
      </c>
      <c r="O104" s="131"/>
      <c r="P104" s="129">
        <f>SUM(P100:P103)</f>
        <v>0</v>
      </c>
      <c r="Q104" s="131"/>
      <c r="R104" s="129">
        <f>SUM(R100:R103)</f>
        <v>0</v>
      </c>
    </row>
    <row r="105" spans="1:18" x14ac:dyDescent="0.25">
      <c r="A105" s="111">
        <f t="shared" si="1"/>
        <v>36</v>
      </c>
      <c r="B105" s="116"/>
      <c r="F105" s="128"/>
      <c r="O105" s="102"/>
    </row>
    <row r="106" spans="1:18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24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</row>
    <row r="107" spans="1:18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4">
        <v>3.49</v>
      </c>
      <c r="G107" s="102"/>
      <c r="H107" s="125">
        <v>16995.428250000001</v>
      </c>
      <c r="I107" s="126"/>
      <c r="J107" s="125">
        <v>0</v>
      </c>
      <c r="K107" s="127"/>
      <c r="L107" s="125">
        <v>0</v>
      </c>
      <c r="M107" s="127"/>
      <c r="N107" s="125">
        <v>0</v>
      </c>
      <c r="O107" s="126"/>
      <c r="P107" s="125">
        <f>SUM(H107,J107,L107,N107)</f>
        <v>16995.428250000001</v>
      </c>
      <c r="Q107" s="127"/>
      <c r="R107" s="125">
        <v>16995.428250000001</v>
      </c>
    </row>
    <row r="108" spans="1:18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4">
        <v>5.38</v>
      </c>
      <c r="G108" s="102"/>
      <c r="H108" s="125">
        <v>40267.602585000001</v>
      </c>
      <c r="I108" s="126"/>
      <c r="J108" s="125">
        <v>0</v>
      </c>
      <c r="K108" s="127"/>
      <c r="L108" s="125">
        <v>0</v>
      </c>
      <c r="M108" s="127"/>
      <c r="N108" s="125">
        <v>0</v>
      </c>
      <c r="O108" s="126"/>
      <c r="P108" s="125">
        <f>SUM(H108,J108,L108,N108)</f>
        <v>40267.602585000001</v>
      </c>
      <c r="Q108" s="127"/>
      <c r="R108" s="125">
        <v>40267.602590000002</v>
      </c>
    </row>
    <row r="109" spans="1:18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4">
        <v>2.8</v>
      </c>
      <c r="G109" s="102"/>
      <c r="H109" s="125">
        <v>15495.565484999999</v>
      </c>
      <c r="I109" s="126"/>
      <c r="J109" s="125">
        <v>0</v>
      </c>
      <c r="K109" s="127"/>
      <c r="L109" s="125">
        <v>0</v>
      </c>
      <c r="M109" s="127"/>
      <c r="N109" s="125">
        <v>0</v>
      </c>
      <c r="O109" s="126"/>
      <c r="P109" s="125">
        <f>SUM(H109,J109,L109,N109)</f>
        <v>15495.565484999999</v>
      </c>
      <c r="Q109" s="127"/>
      <c r="R109" s="125">
        <v>15495.565490000001</v>
      </c>
    </row>
    <row r="110" spans="1:18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4">
        <v>1.92</v>
      </c>
      <c r="G110" s="102"/>
      <c r="H110" s="125">
        <v>687.93435999999997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6"/>
      <c r="P110" s="125">
        <f>SUM(H110,J110,L110,N110)</f>
        <v>687.93435999999997</v>
      </c>
      <c r="Q110" s="127"/>
      <c r="R110" s="125">
        <v>687.93435999999997</v>
      </c>
    </row>
    <row r="111" spans="1:18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36"/>
      <c r="H111" s="129">
        <f>SUM(H107:H110)</f>
        <v>73446.530679999996</v>
      </c>
      <c r="I111" s="131"/>
      <c r="J111" s="129">
        <f>SUM(J107:J110)</f>
        <v>0</v>
      </c>
      <c r="K111" s="131"/>
      <c r="L111" s="129">
        <f>SUM(L107:L110)</f>
        <v>0</v>
      </c>
      <c r="M111" s="131"/>
      <c r="N111" s="129">
        <f>SUM(N107:N110)</f>
        <v>0</v>
      </c>
      <c r="O111" s="131"/>
      <c r="P111" s="129">
        <f>SUM(P107:P110)</f>
        <v>73446.530679999996</v>
      </c>
      <c r="Q111" s="131"/>
      <c r="R111" s="129">
        <f>SUM(R107:R110)</f>
        <v>73446.53069</v>
      </c>
    </row>
    <row r="112" spans="1:18" x14ac:dyDescent="0.25">
      <c r="A112" s="111">
        <f t="shared" si="1"/>
        <v>43</v>
      </c>
      <c r="B112" s="116"/>
      <c r="C112" s="111"/>
      <c r="F112" s="102"/>
      <c r="G112" s="102"/>
      <c r="H112" s="121"/>
      <c r="I112" s="131"/>
      <c r="J112" s="121"/>
      <c r="K112" s="131"/>
      <c r="L112" s="121"/>
      <c r="M112" s="131"/>
      <c r="N112" s="121"/>
      <c r="O112" s="131"/>
      <c r="P112" s="121"/>
      <c r="Q112" s="131"/>
      <c r="R112" s="121"/>
    </row>
    <row r="113" spans="1:18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8"/>
      <c r="P113" s="97"/>
      <c r="Q113" s="97"/>
      <c r="R113" s="97"/>
    </row>
    <row r="114" spans="1:18" x14ac:dyDescent="0.25">
      <c r="A114" s="101" t="str">
        <f>$A$57</f>
        <v>Supporting Schedules:  B-08, B-11</v>
      </c>
      <c r="O114" s="102"/>
      <c r="P114" s="101" t="str">
        <f>$P$57</f>
        <v>Recap Schedules:  B-03, B-06</v>
      </c>
    </row>
    <row r="115" spans="1:18" ht="13.8" thickBot="1" x14ac:dyDescent="0.3">
      <c r="A115" s="97" t="str">
        <f>$A$1</f>
        <v>SCHEDULE B-07</v>
      </c>
      <c r="B115" s="97"/>
      <c r="C115" s="97"/>
      <c r="D115" s="97"/>
      <c r="E115" s="97"/>
      <c r="F115" s="97"/>
      <c r="G115" s="97" t="str">
        <f>$G$1</f>
        <v>PLANT BALANCES BY ACCOUNT AND SUB-ACCOUNT</v>
      </c>
      <c r="H115" s="97"/>
      <c r="I115" s="97"/>
      <c r="J115" s="97"/>
      <c r="K115" s="97"/>
      <c r="L115" s="97"/>
      <c r="M115" s="97"/>
      <c r="N115" s="97"/>
      <c r="O115" s="98"/>
      <c r="P115" s="97"/>
      <c r="Q115" s="97"/>
      <c r="R115" s="98" t="str">
        <f>"Page "&amp;TRIM(MID(R58,5,3))+1&amp;" of 30"</f>
        <v>Page 3 of 30</v>
      </c>
    </row>
    <row r="116" spans="1:18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rate and plant balances for each account or sub-account to which</v>
      </c>
      <c r="J116" s="104"/>
      <c r="K116" s="104"/>
      <c r="M116" s="104"/>
      <c r="N116" s="104"/>
      <c r="O116" s="105"/>
      <c r="P116" s="101" t="str">
        <f>$P$2</f>
        <v>Type of data shown:</v>
      </c>
      <c r="R116" s="106"/>
    </row>
    <row r="117" spans="1:18" x14ac:dyDescent="0.25">
      <c r="B117" s="138"/>
      <c r="F117" s="101" t="str">
        <f>IF($F$3="","",$F$3)</f>
        <v>a separate depreciation rate is prescribed. (Include Amortization/Recovery schedule amounts).</v>
      </c>
      <c r="J117" s="102"/>
      <c r="K117" s="106"/>
      <c r="N117" s="102"/>
      <c r="O117" s="102" t="str">
        <f>IF($O$3=0,"",$O$3)</f>
        <v>XX</v>
      </c>
      <c r="P117" s="106" t="str">
        <f>$P$3</f>
        <v>Projected Test Year Ended 12/31/2025</v>
      </c>
      <c r="R117" s="102"/>
    </row>
    <row r="118" spans="1:18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O118" s="102" t="str">
        <f>IF($O$4=0,"",$O$4)</f>
        <v/>
      </c>
      <c r="P118" s="106" t="str">
        <f>$P$4</f>
        <v>Projected Prior Year Ended 12/31/2024</v>
      </c>
      <c r="R118" s="102"/>
    </row>
    <row r="119" spans="1:18" x14ac:dyDescent="0.25">
      <c r="B119" s="138"/>
      <c r="F119" s="101" t="str">
        <f>IF(+$F$5="","",$F$5)</f>
        <v/>
      </c>
      <c r="J119" s="102"/>
      <c r="K119" s="106"/>
      <c r="L119" s="102"/>
      <c r="O119" s="102" t="str">
        <f>IF($O$5=0,"",$O$5)</f>
        <v/>
      </c>
      <c r="P119" s="106" t="str">
        <f>$P$5</f>
        <v>Historical Prior Year Ended 12/31/2023</v>
      </c>
      <c r="R119" s="102"/>
    </row>
    <row r="120" spans="1:18" ht="41.4" customHeight="1" x14ac:dyDescent="0.25">
      <c r="B120" s="138"/>
      <c r="J120" s="102"/>
      <c r="K120" s="106"/>
      <c r="L120" s="102"/>
      <c r="O120" s="102"/>
      <c r="P120" s="370" t="s">
        <v>893</v>
      </c>
      <c r="Q120" s="370"/>
      <c r="R120" s="370"/>
    </row>
    <row r="121" spans="1:18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 in 000's)</v>
      </c>
      <c r="I121" s="97"/>
      <c r="J121" s="97"/>
      <c r="K121" s="97"/>
      <c r="L121" s="97"/>
      <c r="M121" s="97"/>
      <c r="N121" s="97"/>
      <c r="O121" s="98"/>
      <c r="P121" s="97" t="str">
        <f>$P$7</f>
        <v xml:space="preserve">             </v>
      </c>
      <c r="Q121" s="97"/>
      <c r="R121" s="97"/>
    </row>
    <row r="122" spans="1:18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10"/>
      <c r="P122" s="109"/>
      <c r="Q122" s="109"/>
      <c r="R122" s="109"/>
    </row>
    <row r="123" spans="1:18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10"/>
      <c r="P123" s="109" t="s">
        <v>698</v>
      </c>
      <c r="Q123" s="109"/>
      <c r="R123" s="109" t="s">
        <v>699</v>
      </c>
    </row>
    <row r="124" spans="1:18" x14ac:dyDescent="0.25">
      <c r="C124" s="111" t="s">
        <v>700</v>
      </c>
      <c r="D124" s="111" t="s">
        <v>700</v>
      </c>
      <c r="F124" s="111" t="s">
        <v>701</v>
      </c>
      <c r="G124" s="111"/>
      <c r="H124" s="109" t="s">
        <v>702</v>
      </c>
      <c r="I124" s="111"/>
      <c r="J124" s="109" t="s">
        <v>353</v>
      </c>
      <c r="K124" s="111"/>
      <c r="L124" s="111" t="s">
        <v>353</v>
      </c>
      <c r="M124" s="111"/>
      <c r="O124" s="102"/>
      <c r="P124" s="111" t="s">
        <v>702</v>
      </c>
      <c r="R124" s="111"/>
    </row>
    <row r="125" spans="1:18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705</v>
      </c>
      <c r="G125" s="111"/>
      <c r="H125" s="111" t="s">
        <v>706</v>
      </c>
      <c r="I125" s="111"/>
      <c r="J125" s="111" t="s">
        <v>702</v>
      </c>
      <c r="K125" s="109"/>
      <c r="L125" s="111" t="s">
        <v>702</v>
      </c>
      <c r="M125" s="106"/>
      <c r="N125" s="111" t="s">
        <v>362</v>
      </c>
      <c r="O125" s="110"/>
      <c r="P125" s="109" t="s">
        <v>706</v>
      </c>
      <c r="Q125" s="109"/>
      <c r="R125" s="111" t="s">
        <v>707</v>
      </c>
    </row>
    <row r="126" spans="1:18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711</v>
      </c>
      <c r="G126" s="112"/>
      <c r="H126" s="112" t="s">
        <v>712</v>
      </c>
      <c r="I126" s="113"/>
      <c r="J126" s="112" t="s">
        <v>713</v>
      </c>
      <c r="K126" s="113"/>
      <c r="L126" s="113" t="s">
        <v>714</v>
      </c>
      <c r="M126" s="114"/>
      <c r="N126" s="114" t="s">
        <v>715</v>
      </c>
      <c r="O126" s="115"/>
      <c r="P126" s="114" t="s">
        <v>716</v>
      </c>
      <c r="Q126" s="114"/>
      <c r="R126" s="114" t="s">
        <v>717</v>
      </c>
    </row>
    <row r="127" spans="1:18" x14ac:dyDescent="0.25">
      <c r="A127" s="111">
        <v>1</v>
      </c>
      <c r="B127" s="111"/>
      <c r="O127" s="102"/>
    </row>
    <row r="128" spans="1:18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4">
        <v>20</v>
      </c>
      <c r="G128" s="102"/>
      <c r="H128" s="125">
        <v>10156.523809999999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6"/>
      <c r="P128" s="125">
        <f>SUM(H128,J128,L128,N128)</f>
        <v>10156.523809999999</v>
      </c>
      <c r="Q128" s="127"/>
      <c r="R128" s="125">
        <v>10156.523810000001</v>
      </c>
    </row>
    <row r="129" spans="1:18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4">
        <v>14.3</v>
      </c>
      <c r="G129" s="102"/>
      <c r="H129" s="125">
        <v>765.49425000000019</v>
      </c>
      <c r="I129" s="126"/>
      <c r="J129" s="125">
        <v>0</v>
      </c>
      <c r="K129" s="127"/>
      <c r="L129" s="125">
        <v>-37.591320000000003</v>
      </c>
      <c r="M129" s="127"/>
      <c r="N129" s="125">
        <v>0</v>
      </c>
      <c r="O129" s="126"/>
      <c r="P129" s="125">
        <f>SUM(H129,J129,L129,N129)</f>
        <v>727.9029300000002</v>
      </c>
      <c r="Q129" s="127"/>
      <c r="R129" s="125">
        <v>736.13936999999999</v>
      </c>
    </row>
    <row r="130" spans="1:18" x14ac:dyDescent="0.25">
      <c r="A130" s="111">
        <f t="shared" si="2"/>
        <v>4</v>
      </c>
      <c r="B130" s="116"/>
      <c r="C130" s="111"/>
      <c r="F130" s="124"/>
      <c r="H130" s="142"/>
      <c r="I130" s="131"/>
      <c r="J130" s="142"/>
      <c r="K130" s="131"/>
      <c r="L130" s="142"/>
      <c r="M130" s="131"/>
      <c r="N130" s="142"/>
      <c r="O130" s="131"/>
      <c r="P130" s="142"/>
      <c r="Q130" s="131"/>
      <c r="R130" s="142"/>
    </row>
    <row r="131" spans="1:18" ht="13.8" thickBot="1" x14ac:dyDescent="0.3">
      <c r="A131" s="111">
        <f t="shared" si="2"/>
        <v>5</v>
      </c>
      <c r="B131" s="116"/>
      <c r="C131" s="111"/>
      <c r="D131" s="103" t="s">
        <v>744</v>
      </c>
      <c r="F131" s="124"/>
      <c r="G131" s="102"/>
      <c r="H131" s="143">
        <f>SUM(H22,H30,H38,H46,H54,H76,H83,H90,H97,H104,H111,H128,H129)</f>
        <v>1470824.9526399998</v>
      </c>
      <c r="I131" s="131"/>
      <c r="J131" s="143">
        <f>SUM(J22,J30,J38,J46,J54,J76,J83,J90,J97,J104,J111,J128,J129)</f>
        <v>18434.255680000002</v>
      </c>
      <c r="K131" s="131"/>
      <c r="L131" s="143">
        <f>SUM(L22,L30,L38,L46,L54,L76,L83,L90,L97,L104,L111,L128,L129)</f>
        <v>-3724.44238</v>
      </c>
      <c r="M131" s="131"/>
      <c r="N131" s="143">
        <f>SUM(N22,N30,N38,N46,N54,N76,N83,N90,N97,N104,N111,N128,N129)</f>
        <v>0</v>
      </c>
      <c r="O131" s="131"/>
      <c r="P131" s="143">
        <f>SUM(P22,P30,P38,P46,P54,P76,P83,P90,P97,P104,P111,P128,P129)</f>
        <v>1485534.7659400001</v>
      </c>
      <c r="Q131" s="131"/>
      <c r="R131" s="143">
        <f>SUM(R22,R30,R38,R46,R54,R76,R83,R90,R97,R104,R111,R128,R129)</f>
        <v>1476690.8798599998</v>
      </c>
    </row>
    <row r="132" spans="1:18" ht="13.8" thickTop="1" x14ac:dyDescent="0.25">
      <c r="A132" s="111">
        <f t="shared" si="2"/>
        <v>6</v>
      </c>
      <c r="B132" s="116"/>
      <c r="C132" s="111"/>
      <c r="F132" s="144"/>
      <c r="G132" s="102"/>
      <c r="H132" s="121"/>
      <c r="I132" s="131"/>
      <c r="J132" s="121"/>
      <c r="K132" s="131"/>
      <c r="L132" s="121"/>
      <c r="M132" s="131"/>
      <c r="N132" s="121"/>
      <c r="O132" s="131"/>
      <c r="P132" s="121"/>
      <c r="Q132" s="131"/>
      <c r="R132" s="121"/>
    </row>
    <row r="133" spans="1:18" ht="13.8" thickBot="1" x14ac:dyDescent="0.3">
      <c r="A133" s="111">
        <f t="shared" si="2"/>
        <v>7</v>
      </c>
      <c r="B133" s="111"/>
      <c r="C133" s="111"/>
      <c r="D133" s="101" t="s">
        <v>745</v>
      </c>
      <c r="F133" s="144"/>
      <c r="G133" s="102"/>
      <c r="H133" s="143">
        <f>H131</f>
        <v>1470824.9526399998</v>
      </c>
      <c r="I133" s="131"/>
      <c r="J133" s="143">
        <f>J131</f>
        <v>18434.255680000002</v>
      </c>
      <c r="K133" s="131"/>
      <c r="L133" s="143">
        <f>L131</f>
        <v>-3724.44238</v>
      </c>
      <c r="M133" s="131"/>
      <c r="N133" s="143">
        <f>N131</f>
        <v>0</v>
      </c>
      <c r="O133" s="131"/>
      <c r="P133" s="143">
        <f>P131</f>
        <v>1485534.7659400001</v>
      </c>
      <c r="Q133" s="131"/>
      <c r="R133" s="143">
        <f>R131</f>
        <v>1476690.8798599998</v>
      </c>
    </row>
    <row r="134" spans="1:18" ht="13.8" thickTop="1" x14ac:dyDescent="0.25">
      <c r="A134" s="111">
        <f t="shared" si="2"/>
        <v>8</v>
      </c>
      <c r="B134" s="111"/>
      <c r="F134" s="128"/>
      <c r="O134" s="102"/>
    </row>
    <row r="135" spans="1:18" x14ac:dyDescent="0.25">
      <c r="A135" s="111">
        <f t="shared" si="2"/>
        <v>9</v>
      </c>
      <c r="B135" s="116"/>
      <c r="D135" s="101" t="s">
        <v>746</v>
      </c>
      <c r="F135" s="128"/>
      <c r="O135" s="102"/>
    </row>
    <row r="136" spans="1:18" x14ac:dyDescent="0.25">
      <c r="A136" s="111">
        <f t="shared" si="2"/>
        <v>10</v>
      </c>
      <c r="B136" s="116"/>
      <c r="D136" s="101" t="s">
        <v>719</v>
      </c>
      <c r="F136" s="128"/>
      <c r="O136" s="102"/>
    </row>
    <row r="137" spans="1:18" x14ac:dyDescent="0.25">
      <c r="A137" s="111">
        <f t="shared" si="2"/>
        <v>11</v>
      </c>
      <c r="B137" s="116"/>
      <c r="D137" s="101" t="s">
        <v>747</v>
      </c>
      <c r="E137" s="111"/>
      <c r="F137" s="124"/>
      <c r="G137" s="145"/>
      <c r="H137" s="125"/>
      <c r="I137" s="146"/>
      <c r="J137" s="125"/>
      <c r="K137" s="146"/>
      <c r="L137" s="146"/>
      <c r="M137" s="146"/>
      <c r="N137" s="146"/>
      <c r="O137" s="147"/>
      <c r="P137" s="146"/>
      <c r="Q137" s="146"/>
      <c r="R137" s="146"/>
    </row>
    <row r="138" spans="1:18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4">
        <v>3.38</v>
      </c>
      <c r="G138" s="102"/>
      <c r="H138" s="125">
        <v>3335.8825499999998</v>
      </c>
      <c r="I138" s="126"/>
      <c r="J138" s="125">
        <v>0</v>
      </c>
      <c r="K138" s="127"/>
      <c r="L138" s="125">
        <v>0</v>
      </c>
      <c r="M138" s="127"/>
      <c r="N138" s="125">
        <v>0</v>
      </c>
      <c r="O138" s="126"/>
      <c r="P138" s="125">
        <f>SUM(H138,J138,L138,N138)</f>
        <v>3335.8825499999998</v>
      </c>
      <c r="Q138" s="127"/>
      <c r="R138" s="125">
        <v>3335.8825499999998</v>
      </c>
    </row>
    <row r="139" spans="1:18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4">
        <v>4.45</v>
      </c>
      <c r="G139" s="102"/>
      <c r="H139" s="125">
        <v>3722.7413250000009</v>
      </c>
      <c r="I139" s="126"/>
      <c r="J139" s="125">
        <v>0</v>
      </c>
      <c r="K139" s="127"/>
      <c r="L139" s="125">
        <v>0</v>
      </c>
      <c r="M139" s="127"/>
      <c r="N139" s="125">
        <v>0</v>
      </c>
      <c r="O139" s="126"/>
      <c r="P139" s="125">
        <f>SUM(H139,J139,L139,N139)</f>
        <v>3722.7413250000009</v>
      </c>
      <c r="Q139" s="127"/>
      <c r="R139" s="125">
        <v>3722.7413300000003</v>
      </c>
    </row>
    <row r="140" spans="1:18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4">
        <v>2.72</v>
      </c>
      <c r="G140" s="102"/>
      <c r="H140" s="125">
        <v>21710.268795000004</v>
      </c>
      <c r="I140" s="126"/>
      <c r="J140" s="125">
        <v>0</v>
      </c>
      <c r="K140" s="127"/>
      <c r="L140" s="125">
        <v>0</v>
      </c>
      <c r="M140" s="127"/>
      <c r="N140" s="125">
        <v>0</v>
      </c>
      <c r="O140" s="126"/>
      <c r="P140" s="125">
        <f>SUM(H140,J140,L140,N140)</f>
        <v>21710.268795000004</v>
      </c>
      <c r="Q140" s="127"/>
      <c r="R140" s="125">
        <v>21710.268800000002</v>
      </c>
    </row>
    <row r="141" spans="1:18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4">
        <v>2.42</v>
      </c>
      <c r="G141" s="102"/>
      <c r="H141" s="125">
        <v>16328.713470000001</v>
      </c>
      <c r="I141" s="126"/>
      <c r="J141" s="125">
        <v>0</v>
      </c>
      <c r="K141" s="127"/>
      <c r="L141" s="125">
        <v>0</v>
      </c>
      <c r="M141" s="127"/>
      <c r="N141" s="125">
        <v>0</v>
      </c>
      <c r="O141" s="126"/>
      <c r="P141" s="125">
        <f>SUM(H141,J141,L141,N141)</f>
        <v>16328.713470000001</v>
      </c>
      <c r="Q141" s="127"/>
      <c r="R141" s="125">
        <v>16328.713470000001</v>
      </c>
    </row>
    <row r="142" spans="1:18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4">
        <v>3.1300000000000003</v>
      </c>
      <c r="G142" s="102"/>
      <c r="H142" s="125">
        <v>510.66471000000001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6"/>
      <c r="P142" s="125">
        <f>SUM(H142,J142,L142,N142)</f>
        <v>510.66471000000001</v>
      </c>
      <c r="Q142" s="127"/>
      <c r="R142" s="125">
        <v>510.66471000000001</v>
      </c>
    </row>
    <row r="143" spans="1:18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4"/>
      <c r="H143" s="129">
        <f>SUM(H138:H142)</f>
        <v>45608.270850000001</v>
      </c>
      <c r="I143" s="122"/>
      <c r="J143" s="129">
        <f>SUM(J138:J142)</f>
        <v>0</v>
      </c>
      <c r="K143" s="122"/>
      <c r="L143" s="129">
        <f>SUM(L138:L142)</f>
        <v>0</v>
      </c>
      <c r="M143" s="122"/>
      <c r="N143" s="129">
        <f>SUM(N138:N142)</f>
        <v>0</v>
      </c>
      <c r="O143" s="122"/>
      <c r="P143" s="129">
        <f>SUM(P138:P142)</f>
        <v>45608.270850000001</v>
      </c>
      <c r="Q143" s="122"/>
      <c r="R143" s="129">
        <f>SUM(R138:R142)</f>
        <v>45608.270859999997</v>
      </c>
    </row>
    <row r="144" spans="1:18" x14ac:dyDescent="0.25">
      <c r="A144" s="111">
        <f t="shared" si="2"/>
        <v>18</v>
      </c>
      <c r="B144" s="116"/>
      <c r="F144" s="128"/>
      <c r="O144" s="102"/>
    </row>
    <row r="145" spans="1:18" x14ac:dyDescent="0.25">
      <c r="A145" s="111">
        <f t="shared" si="2"/>
        <v>19</v>
      </c>
      <c r="B145" s="116"/>
      <c r="C145" s="109"/>
      <c r="D145" s="101" t="s">
        <v>751</v>
      </c>
      <c r="F145" s="128"/>
      <c r="O145" s="102"/>
    </row>
    <row r="146" spans="1:18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4">
        <v>2.2000000000000002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6"/>
      <c r="P146" s="125">
        <f>SUM(H146,J146,L146,N146)</f>
        <v>0</v>
      </c>
      <c r="Q146" s="127"/>
      <c r="R146" s="125">
        <v>0</v>
      </c>
    </row>
    <row r="147" spans="1:18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4">
        <v>3.7800000000000002</v>
      </c>
      <c r="G147" s="102"/>
      <c r="H147" s="125">
        <v>307.02813000000003</v>
      </c>
      <c r="I147" s="126"/>
      <c r="J147" s="125">
        <v>202.5</v>
      </c>
      <c r="K147" s="127"/>
      <c r="L147" s="125">
        <v>0</v>
      </c>
      <c r="M147" s="127"/>
      <c r="N147" s="125">
        <v>0</v>
      </c>
      <c r="O147" s="126"/>
      <c r="P147" s="125">
        <f>SUM(H147,J147,L147,N147)</f>
        <v>509.52813000000003</v>
      </c>
      <c r="Q147" s="127"/>
      <c r="R147" s="125">
        <v>391.83582000000001</v>
      </c>
    </row>
    <row r="148" spans="1:18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4">
        <v>3.5000000000000004</v>
      </c>
      <c r="G148" s="102"/>
      <c r="H148" s="125">
        <v>176825.3832500001</v>
      </c>
      <c r="I148" s="126"/>
      <c r="J148" s="125">
        <v>202.5</v>
      </c>
      <c r="K148" s="127"/>
      <c r="L148" s="125">
        <v>0</v>
      </c>
      <c r="M148" s="127"/>
      <c r="N148" s="125">
        <v>0</v>
      </c>
      <c r="O148" s="126"/>
      <c r="P148" s="125">
        <f>SUM(H148,J148,L148,N148)</f>
        <v>177027.8832500001</v>
      </c>
      <c r="Q148" s="127"/>
      <c r="R148" s="125">
        <v>176910.19094</v>
      </c>
    </row>
    <row r="149" spans="1:18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4">
        <v>1.8900000000000001</v>
      </c>
      <c r="G149" s="102"/>
      <c r="H149" s="125">
        <v>58.769359999999999</v>
      </c>
      <c r="I149" s="126"/>
      <c r="J149" s="125">
        <v>0</v>
      </c>
      <c r="K149" s="127"/>
      <c r="L149" s="125">
        <v>0</v>
      </c>
      <c r="M149" s="127"/>
      <c r="N149" s="125">
        <v>0</v>
      </c>
      <c r="O149" s="126"/>
      <c r="P149" s="125">
        <f>SUM(H149,J149,L149,N149)</f>
        <v>58.769359999999999</v>
      </c>
      <c r="Q149" s="127"/>
      <c r="R149" s="125">
        <v>58.769359999999999</v>
      </c>
    </row>
    <row r="150" spans="1:18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4">
        <v>2.94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6"/>
      <c r="P150" s="125">
        <f>SUM(H150,J150,L150,N150)</f>
        <v>0</v>
      </c>
      <c r="Q150" s="127"/>
      <c r="R150" s="125">
        <v>0</v>
      </c>
    </row>
    <row r="151" spans="1:18" x14ac:dyDescent="0.25">
      <c r="A151" s="111">
        <f t="shared" si="2"/>
        <v>25</v>
      </c>
      <c r="B151" s="116"/>
      <c r="C151" s="109"/>
      <c r="D151" s="103" t="s">
        <v>752</v>
      </c>
      <c r="F151" s="128"/>
      <c r="H151" s="129">
        <f>SUM(H146:H150)</f>
        <v>177191.1807400001</v>
      </c>
      <c r="I151" s="122"/>
      <c r="J151" s="129">
        <f>SUM(J146:J150)</f>
        <v>405</v>
      </c>
      <c r="K151" s="122"/>
      <c r="L151" s="129">
        <f>SUM(L146:L150)</f>
        <v>0</v>
      </c>
      <c r="M151" s="122"/>
      <c r="N151" s="129">
        <f>SUM(N146:N150)</f>
        <v>0</v>
      </c>
      <c r="O151" s="122"/>
      <c r="P151" s="129">
        <f>SUM(P146:P150)</f>
        <v>177596.1807400001</v>
      </c>
      <c r="Q151" s="122"/>
      <c r="R151" s="129">
        <f>SUM(R146:R150)</f>
        <v>177360.79612000001</v>
      </c>
    </row>
    <row r="152" spans="1:18" x14ac:dyDescent="0.25">
      <c r="A152" s="111">
        <f t="shared" si="2"/>
        <v>26</v>
      </c>
      <c r="B152" s="116"/>
      <c r="C152" s="111"/>
      <c r="D152" s="111"/>
      <c r="E152" s="111"/>
      <c r="F152" s="124"/>
      <c r="G152" s="145"/>
      <c r="H152" s="125"/>
      <c r="I152" s="122"/>
      <c r="J152" s="125"/>
      <c r="K152" s="122"/>
      <c r="L152" s="125"/>
      <c r="M152" s="122"/>
      <c r="N152" s="125"/>
      <c r="O152" s="122"/>
      <c r="P152" s="125"/>
      <c r="Q152" s="122"/>
      <c r="R152" s="125"/>
    </row>
    <row r="153" spans="1:18" x14ac:dyDescent="0.25">
      <c r="A153" s="111">
        <f t="shared" si="2"/>
        <v>27</v>
      </c>
      <c r="B153" s="116"/>
      <c r="C153" s="109"/>
      <c r="D153" s="101" t="s">
        <v>753</v>
      </c>
      <c r="F153" s="128"/>
      <c r="O153" s="102"/>
    </row>
    <row r="154" spans="1:18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4">
        <v>2.2000000000000002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6"/>
      <c r="P154" s="125">
        <f>SUM(H154,J154,L154,N154)</f>
        <v>0</v>
      </c>
      <c r="Q154" s="127"/>
      <c r="R154" s="125">
        <v>0</v>
      </c>
    </row>
    <row r="155" spans="1:18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4">
        <v>3.65</v>
      </c>
      <c r="G155" s="102"/>
      <c r="H155" s="125">
        <v>388.11342500000018</v>
      </c>
      <c r="I155" s="126"/>
      <c r="J155" s="125">
        <v>0</v>
      </c>
      <c r="K155" s="127"/>
      <c r="L155" s="125">
        <v>0</v>
      </c>
      <c r="M155" s="127"/>
      <c r="N155" s="125">
        <v>0</v>
      </c>
      <c r="O155" s="126"/>
      <c r="P155" s="125">
        <f>SUM(H155,J155,L155,N155)</f>
        <v>388.11342500000018</v>
      </c>
      <c r="Q155" s="127"/>
      <c r="R155" s="125">
        <v>388.11342999999999</v>
      </c>
    </row>
    <row r="156" spans="1:18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4">
        <v>3.5000000000000004</v>
      </c>
      <c r="G156" s="102"/>
      <c r="H156" s="125">
        <v>175636.43262500013</v>
      </c>
      <c r="I156" s="126"/>
      <c r="J156" s="125">
        <v>0</v>
      </c>
      <c r="K156" s="127"/>
      <c r="L156" s="125">
        <v>0</v>
      </c>
      <c r="M156" s="127"/>
      <c r="N156" s="125">
        <v>0</v>
      </c>
      <c r="O156" s="126"/>
      <c r="P156" s="125">
        <f>SUM(H156,J156,L156,N156)</f>
        <v>175636.43262500013</v>
      </c>
      <c r="Q156" s="127"/>
      <c r="R156" s="125">
        <v>175636.43263</v>
      </c>
    </row>
    <row r="157" spans="1:18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4">
        <v>1.8900000000000001</v>
      </c>
      <c r="G157" s="102"/>
      <c r="H157" s="125">
        <v>19.190819999999999</v>
      </c>
      <c r="I157" s="126"/>
      <c r="J157" s="125">
        <v>0</v>
      </c>
      <c r="K157" s="127"/>
      <c r="L157" s="125">
        <v>0</v>
      </c>
      <c r="M157" s="127"/>
      <c r="N157" s="125">
        <v>0</v>
      </c>
      <c r="O157" s="126"/>
      <c r="P157" s="125">
        <f>SUM(H157,J157,L157,N157)</f>
        <v>19.190819999999999</v>
      </c>
      <c r="Q157" s="127"/>
      <c r="R157" s="125">
        <v>19.190819999999999</v>
      </c>
    </row>
    <row r="158" spans="1:18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4">
        <v>2.94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6"/>
      <c r="P158" s="125">
        <f>SUM(H158,J158,L158,N158)</f>
        <v>0</v>
      </c>
      <c r="Q158" s="127"/>
      <c r="R158" s="125">
        <v>0</v>
      </c>
    </row>
    <row r="159" spans="1:18" x14ac:dyDescent="0.25">
      <c r="A159" s="111">
        <f t="shared" si="2"/>
        <v>33</v>
      </c>
      <c r="B159" s="116"/>
      <c r="D159" s="103" t="s">
        <v>754</v>
      </c>
      <c r="F159" s="128"/>
      <c r="H159" s="129">
        <f>SUM(H154:H158)</f>
        <v>176043.73687000011</v>
      </c>
      <c r="I159" s="122"/>
      <c r="J159" s="129">
        <f>SUM(J154:J158)</f>
        <v>0</v>
      </c>
      <c r="K159" s="122"/>
      <c r="L159" s="129">
        <f>SUM(L154:L158)</f>
        <v>0</v>
      </c>
      <c r="M159" s="122"/>
      <c r="N159" s="129">
        <f>SUM(N154:N158)</f>
        <v>0</v>
      </c>
      <c r="O159" s="122"/>
      <c r="P159" s="129">
        <f>SUM(P154:P158)</f>
        <v>176043.73687000011</v>
      </c>
      <c r="Q159" s="122"/>
      <c r="R159" s="129">
        <f>SUM(R154:R158)</f>
        <v>176043.73687999998</v>
      </c>
    </row>
    <row r="160" spans="1:18" x14ac:dyDescent="0.25">
      <c r="A160" s="111">
        <f t="shared" si="2"/>
        <v>34</v>
      </c>
      <c r="B160" s="116"/>
      <c r="F160" s="128"/>
      <c r="O160" s="102"/>
    </row>
    <row r="161" spans="1:18" x14ac:dyDescent="0.25">
      <c r="A161" s="111">
        <f t="shared" si="2"/>
        <v>35</v>
      </c>
      <c r="B161" s="116"/>
      <c r="C161" s="109"/>
      <c r="D161" s="101" t="s">
        <v>86</v>
      </c>
      <c r="F161" s="128"/>
      <c r="O161" s="102"/>
    </row>
    <row r="162" spans="1:18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4">
        <v>3.4300000000000006</v>
      </c>
      <c r="G162" s="102"/>
      <c r="H162" s="125">
        <v>2290.54898</v>
      </c>
      <c r="I162" s="126"/>
      <c r="J162" s="125">
        <v>0</v>
      </c>
      <c r="K162" s="127"/>
      <c r="L162" s="125">
        <v>0</v>
      </c>
      <c r="M162" s="127"/>
      <c r="N162" s="125">
        <v>0</v>
      </c>
      <c r="O162" s="126"/>
      <c r="P162" s="125">
        <f>SUM(H162,J162,L162,N162)</f>
        <v>2290.54898</v>
      </c>
      <c r="Q162" s="127"/>
      <c r="R162" s="125">
        <v>2290.54898</v>
      </c>
    </row>
    <row r="163" spans="1:18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4">
        <v>2.2200000000000002</v>
      </c>
      <c r="G163" s="102"/>
      <c r="H163" s="125">
        <v>3578.3287149999996</v>
      </c>
      <c r="I163" s="126"/>
      <c r="J163" s="125">
        <v>22.673639999999999</v>
      </c>
      <c r="K163" s="127"/>
      <c r="L163" s="125">
        <v>0</v>
      </c>
      <c r="M163" s="127"/>
      <c r="N163" s="125">
        <v>0</v>
      </c>
      <c r="O163" s="126"/>
      <c r="P163" s="125">
        <f>SUM(H163,J163,L163,N163)</f>
        <v>3601.0023549999996</v>
      </c>
      <c r="Q163" s="127"/>
      <c r="R163" s="125">
        <v>3590.5376000000001</v>
      </c>
    </row>
    <row r="164" spans="1:18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4">
        <v>3.64</v>
      </c>
      <c r="G164" s="102"/>
      <c r="H164" s="125">
        <v>459235.39642500004</v>
      </c>
      <c r="I164" s="126"/>
      <c r="J164" s="125">
        <v>22.673639999999999</v>
      </c>
      <c r="K164" s="127"/>
      <c r="L164" s="125">
        <v>0</v>
      </c>
      <c r="M164" s="127"/>
      <c r="N164" s="125">
        <v>0</v>
      </c>
      <c r="O164" s="126"/>
      <c r="P164" s="125">
        <f>SUM(H164,J164,L164,N164)</f>
        <v>459258.07006500004</v>
      </c>
      <c r="Q164" s="127"/>
      <c r="R164" s="125">
        <v>459247.60531000001</v>
      </c>
    </row>
    <row r="165" spans="1:18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4">
        <v>2.92</v>
      </c>
      <c r="G165" s="102"/>
      <c r="H165" s="125">
        <v>700.67701999999997</v>
      </c>
      <c r="I165" s="126"/>
      <c r="J165" s="125">
        <v>0</v>
      </c>
      <c r="K165" s="127"/>
      <c r="L165" s="125">
        <v>0</v>
      </c>
      <c r="M165" s="127"/>
      <c r="N165" s="125">
        <v>0</v>
      </c>
      <c r="O165" s="126"/>
      <c r="P165" s="125">
        <f>SUM(H165,J165,L165,N165)</f>
        <v>700.67701999999997</v>
      </c>
      <c r="Q165" s="127"/>
      <c r="R165" s="125">
        <v>700.67701999999997</v>
      </c>
    </row>
    <row r="166" spans="1:18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4">
        <v>2.66</v>
      </c>
      <c r="G166" s="102"/>
      <c r="H166" s="125">
        <v>308.52593000000002</v>
      </c>
      <c r="I166" s="126"/>
      <c r="J166" s="125">
        <v>0</v>
      </c>
      <c r="K166" s="127"/>
      <c r="L166" s="125">
        <v>0</v>
      </c>
      <c r="M166" s="127"/>
      <c r="N166" s="125">
        <v>0</v>
      </c>
      <c r="O166" s="126"/>
      <c r="P166" s="125">
        <f>SUM(H166,J166,L166,N166)</f>
        <v>308.52593000000002</v>
      </c>
      <c r="Q166" s="127"/>
      <c r="R166" s="125">
        <v>308.52593000000002</v>
      </c>
    </row>
    <row r="167" spans="1:18" x14ac:dyDescent="0.25">
      <c r="A167" s="111">
        <f t="shared" si="2"/>
        <v>41</v>
      </c>
      <c r="B167" s="116"/>
      <c r="D167" s="103" t="s">
        <v>755</v>
      </c>
      <c r="H167" s="129">
        <f>SUM(H162:H166)</f>
        <v>466113.47707000002</v>
      </c>
      <c r="I167" s="122"/>
      <c r="J167" s="129">
        <f>SUM(J162:J166)</f>
        <v>45.347279999999998</v>
      </c>
      <c r="K167" s="122"/>
      <c r="L167" s="129">
        <f>SUM(L162:L166)</f>
        <v>0</v>
      </c>
      <c r="M167" s="122"/>
      <c r="N167" s="129">
        <f>SUM(N162:N166)</f>
        <v>0</v>
      </c>
      <c r="O167" s="122"/>
      <c r="P167" s="129">
        <f>SUM(P162:P166)</f>
        <v>466158.82435000007</v>
      </c>
      <c r="Q167" s="122"/>
      <c r="R167" s="129">
        <f>SUM(R162:R166)</f>
        <v>466137.89484000002</v>
      </c>
    </row>
    <row r="168" spans="1:18" x14ac:dyDescent="0.25">
      <c r="A168" s="111">
        <f t="shared" si="2"/>
        <v>42</v>
      </c>
      <c r="B168" s="116"/>
      <c r="H168" s="148"/>
      <c r="J168" s="148"/>
      <c r="L168" s="148"/>
      <c r="N168" s="148"/>
      <c r="O168" s="102"/>
      <c r="P168" s="148"/>
      <c r="R168" s="148"/>
    </row>
    <row r="169" spans="1:18" ht="13.8" thickBot="1" x14ac:dyDescent="0.3">
      <c r="A169" s="111">
        <f t="shared" si="2"/>
        <v>43</v>
      </c>
      <c r="B169" s="116"/>
      <c r="D169" s="103" t="s">
        <v>744</v>
      </c>
      <c r="F169" s="136"/>
      <c r="G169" s="149"/>
      <c r="H169" s="143">
        <f>SUM(H143,H151,H159,H167)</f>
        <v>864956.66553000023</v>
      </c>
      <c r="I169" s="122"/>
      <c r="J169" s="143">
        <f>SUM(J143,J151,J159,J167)</f>
        <v>450.34728000000001</v>
      </c>
      <c r="K169" s="122"/>
      <c r="L169" s="143">
        <f>SUM(L143,L151,L159,L167)</f>
        <v>0</v>
      </c>
      <c r="M169" s="122"/>
      <c r="N169" s="143">
        <f>SUM(N143,N151,N159,N167)</f>
        <v>0</v>
      </c>
      <c r="O169" s="122"/>
      <c r="P169" s="143">
        <f>SUM(P143,P151,P159,P167)</f>
        <v>865407.01281000022</v>
      </c>
      <c r="Q169" s="122"/>
      <c r="R169" s="143">
        <f>SUM(R143,R151,R159,R167)</f>
        <v>865150.69870000007</v>
      </c>
    </row>
    <row r="170" spans="1:18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8"/>
      <c r="P170" s="97"/>
      <c r="Q170" s="97"/>
      <c r="R170" s="97"/>
    </row>
    <row r="171" spans="1:18" x14ac:dyDescent="0.25">
      <c r="A171" s="101" t="str">
        <f>$A$57</f>
        <v>Supporting Schedules:  B-08, B-11</v>
      </c>
      <c r="O171" s="102"/>
      <c r="P171" s="101" t="str">
        <f>$P$57</f>
        <v>Recap Schedules:  B-03, B-06</v>
      </c>
    </row>
    <row r="172" spans="1:18" ht="13.8" thickBot="1" x14ac:dyDescent="0.3">
      <c r="A172" s="97" t="str">
        <f>$A$1</f>
        <v>SCHEDULE B-07</v>
      </c>
      <c r="B172" s="97"/>
      <c r="C172" s="97"/>
      <c r="D172" s="97"/>
      <c r="E172" s="97"/>
      <c r="F172" s="97"/>
      <c r="G172" s="97" t="str">
        <f>$G$1</f>
        <v>PLANT BALANCES BY ACCOUNT AND SUB-ACCOUNT</v>
      </c>
      <c r="H172" s="97"/>
      <c r="I172" s="97"/>
      <c r="J172" s="97"/>
      <c r="K172" s="97"/>
      <c r="L172" s="97"/>
      <c r="M172" s="97"/>
      <c r="N172" s="97"/>
      <c r="O172" s="98"/>
      <c r="P172" s="97"/>
      <c r="Q172" s="97"/>
      <c r="R172" s="98" t="str">
        <f>"Page "&amp;TRIM(MID(R115,5,3))+1&amp;" of 30"</f>
        <v>Page 4 of 30</v>
      </c>
    </row>
    <row r="173" spans="1:18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rate and plant balances for each account or sub-account to which</v>
      </c>
      <c r="J173" s="104"/>
      <c r="K173" s="104"/>
      <c r="M173" s="104"/>
      <c r="N173" s="104"/>
      <c r="O173" s="105"/>
      <c r="P173" s="101" t="str">
        <f>$P$2</f>
        <v>Type of data shown:</v>
      </c>
      <c r="R173" s="106"/>
    </row>
    <row r="174" spans="1:18" x14ac:dyDescent="0.25">
      <c r="B174" s="138"/>
      <c r="F174" s="101" t="str">
        <f>IF($F$3="","",$F$3)</f>
        <v>a separate depreciation rate is prescribed. (Include Amortization/Recovery schedule amounts).</v>
      </c>
      <c r="J174" s="102"/>
      <c r="K174" s="106"/>
      <c r="N174" s="102"/>
      <c r="O174" s="102" t="str">
        <f>IF($O$3=0,"",$O$3)</f>
        <v>XX</v>
      </c>
      <c r="P174" s="106" t="str">
        <f>$P$3</f>
        <v>Projected Test Year Ended 12/31/2025</v>
      </c>
      <c r="R174" s="102"/>
    </row>
    <row r="175" spans="1:18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O175" s="102" t="str">
        <f>IF($O$4=0,"",$O$4)</f>
        <v/>
      </c>
      <c r="P175" s="106" t="str">
        <f>$P$4</f>
        <v>Projected Prior Year Ended 12/31/2024</v>
      </c>
      <c r="R175" s="102"/>
    </row>
    <row r="176" spans="1:18" x14ac:dyDescent="0.25">
      <c r="B176" s="138"/>
      <c r="F176" s="101" t="str">
        <f>IF(+$F$5="","",$F$5)</f>
        <v/>
      </c>
      <c r="J176" s="102"/>
      <c r="K176" s="106"/>
      <c r="L176" s="102"/>
      <c r="O176" s="102" t="str">
        <f>IF($O$5=0,"",$O$5)</f>
        <v/>
      </c>
      <c r="P176" s="106" t="str">
        <f>$P$5</f>
        <v>Historical Prior Year Ended 12/31/2023</v>
      </c>
      <c r="R176" s="102"/>
    </row>
    <row r="177" spans="1:18" ht="42" customHeight="1" x14ac:dyDescent="0.25">
      <c r="B177" s="138"/>
      <c r="J177" s="102"/>
      <c r="K177" s="106"/>
      <c r="L177" s="102"/>
      <c r="O177" s="102"/>
      <c r="P177" s="370" t="s">
        <v>895</v>
      </c>
      <c r="Q177" s="370"/>
      <c r="R177" s="370"/>
    </row>
    <row r="178" spans="1:18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 in 000's)</v>
      </c>
      <c r="I178" s="97"/>
      <c r="J178" s="97"/>
      <c r="K178" s="97"/>
      <c r="L178" s="97"/>
      <c r="M178" s="97"/>
      <c r="N178" s="97"/>
      <c r="O178" s="98"/>
      <c r="P178" s="97" t="str">
        <f>$P$7</f>
        <v xml:space="preserve">             </v>
      </c>
      <c r="Q178" s="97"/>
      <c r="R178" s="97"/>
    </row>
    <row r="179" spans="1:18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10"/>
      <c r="P179" s="109"/>
      <c r="Q179" s="109"/>
      <c r="R179" s="109"/>
    </row>
    <row r="180" spans="1:18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10"/>
      <c r="P180" s="109" t="s">
        <v>698</v>
      </c>
      <c r="Q180" s="109"/>
      <c r="R180" s="109" t="s">
        <v>699</v>
      </c>
    </row>
    <row r="181" spans="1:18" x14ac:dyDescent="0.25">
      <c r="C181" s="111" t="s">
        <v>700</v>
      </c>
      <c r="D181" s="111" t="s">
        <v>700</v>
      </c>
      <c r="F181" s="111" t="s">
        <v>701</v>
      </c>
      <c r="G181" s="111"/>
      <c r="H181" s="109" t="s">
        <v>702</v>
      </c>
      <c r="I181" s="111"/>
      <c r="J181" s="109" t="s">
        <v>353</v>
      </c>
      <c r="K181" s="111"/>
      <c r="L181" s="111" t="s">
        <v>353</v>
      </c>
      <c r="M181" s="111"/>
      <c r="O181" s="102"/>
      <c r="P181" s="111" t="s">
        <v>702</v>
      </c>
      <c r="R181" s="111"/>
    </row>
    <row r="182" spans="1:18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705</v>
      </c>
      <c r="G182" s="111"/>
      <c r="H182" s="111" t="s">
        <v>706</v>
      </c>
      <c r="I182" s="111"/>
      <c r="J182" s="111" t="s">
        <v>702</v>
      </c>
      <c r="K182" s="109"/>
      <c r="L182" s="111" t="s">
        <v>702</v>
      </c>
      <c r="M182" s="106"/>
      <c r="N182" s="111" t="s">
        <v>362</v>
      </c>
      <c r="O182" s="110"/>
      <c r="P182" s="109" t="s">
        <v>706</v>
      </c>
      <c r="Q182" s="109"/>
      <c r="R182" s="111" t="s">
        <v>707</v>
      </c>
    </row>
    <row r="183" spans="1:18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711</v>
      </c>
      <c r="G183" s="112"/>
      <c r="H183" s="112" t="s">
        <v>712</v>
      </c>
      <c r="I183" s="113"/>
      <c r="J183" s="112" t="s">
        <v>713</v>
      </c>
      <c r="K183" s="113"/>
      <c r="L183" s="113" t="s">
        <v>714</v>
      </c>
      <c r="M183" s="114"/>
      <c r="N183" s="114" t="s">
        <v>715</v>
      </c>
      <c r="O183" s="115"/>
      <c r="P183" s="114" t="s">
        <v>716</v>
      </c>
      <c r="Q183" s="114"/>
      <c r="R183" s="114" t="s">
        <v>717</v>
      </c>
    </row>
    <row r="184" spans="1:18" x14ac:dyDescent="0.25">
      <c r="A184" s="111">
        <v>1</v>
      </c>
      <c r="B184" s="111"/>
      <c r="O184" s="102"/>
    </row>
    <row r="185" spans="1:18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O185" s="126"/>
      <c r="Q185" s="126"/>
    </row>
    <row r="186" spans="1:18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26"/>
      <c r="P186" s="150"/>
      <c r="Q186" s="126"/>
      <c r="R186" s="150"/>
    </row>
    <row r="187" spans="1:18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4">
        <v>2.98</v>
      </c>
      <c r="G187" s="102"/>
      <c r="H187" s="125">
        <v>193028.87769000002</v>
      </c>
      <c r="I187" s="126"/>
      <c r="J187" s="125">
        <v>0</v>
      </c>
      <c r="K187" s="127"/>
      <c r="L187" s="125">
        <v>0</v>
      </c>
      <c r="M187" s="127"/>
      <c r="N187" s="125">
        <v>0</v>
      </c>
      <c r="O187" s="126"/>
      <c r="P187" s="125">
        <f>SUM(H187,J187,L187,N187)</f>
        <v>193028.87769000002</v>
      </c>
      <c r="Q187" s="127"/>
      <c r="R187" s="125">
        <v>193028.87768999999</v>
      </c>
    </row>
    <row r="188" spans="1:18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4">
        <v>3.18</v>
      </c>
      <c r="G188" s="102"/>
      <c r="H188" s="125">
        <v>12463.388849999996</v>
      </c>
      <c r="I188" s="126"/>
      <c r="J188" s="125">
        <v>3094.8429799999999</v>
      </c>
      <c r="K188" s="127"/>
      <c r="L188" s="125">
        <v>-618.96858999999995</v>
      </c>
      <c r="M188" s="127"/>
      <c r="N188" s="125">
        <v>0</v>
      </c>
      <c r="O188" s="126"/>
      <c r="P188" s="125">
        <f>SUM(H188,J188,L188,N188)</f>
        <v>14939.263239999995</v>
      </c>
      <c r="Q188" s="127"/>
      <c r="R188" s="125">
        <v>13157.136470000001</v>
      </c>
    </row>
    <row r="189" spans="1:18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4">
        <v>3.7800000000000002</v>
      </c>
      <c r="G189" s="102"/>
      <c r="H189" s="125">
        <v>13374.221219999996</v>
      </c>
      <c r="I189" s="126"/>
      <c r="J189" s="125">
        <v>3094.8429799999999</v>
      </c>
      <c r="K189" s="127"/>
      <c r="L189" s="125">
        <v>-618.96858999999995</v>
      </c>
      <c r="M189" s="127"/>
      <c r="N189" s="125">
        <v>0</v>
      </c>
      <c r="O189" s="126"/>
      <c r="P189" s="125">
        <f>SUM(H189,J189,L189,N189)</f>
        <v>15850.095609999997</v>
      </c>
      <c r="Q189" s="127"/>
      <c r="R189" s="125">
        <v>14067.96884</v>
      </c>
    </row>
    <row r="190" spans="1:18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4">
        <v>2.84</v>
      </c>
      <c r="G190" s="102"/>
      <c r="H190" s="125">
        <v>14500.596529999997</v>
      </c>
      <c r="I190" s="126"/>
      <c r="J190" s="125">
        <v>0</v>
      </c>
      <c r="K190" s="127"/>
      <c r="L190" s="125">
        <v>0</v>
      </c>
      <c r="M190" s="127"/>
      <c r="N190" s="125">
        <v>0</v>
      </c>
      <c r="O190" s="126"/>
      <c r="P190" s="125">
        <f>SUM(H190,J190,L190,N190)</f>
        <v>14500.596529999997</v>
      </c>
      <c r="Q190" s="127"/>
      <c r="R190" s="125">
        <v>14500.596529999999</v>
      </c>
    </row>
    <row r="191" spans="1:18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4">
        <v>4.67</v>
      </c>
      <c r="G191" s="102"/>
      <c r="H191" s="125">
        <v>1259.5077800000001</v>
      </c>
      <c r="I191" s="126"/>
      <c r="J191" s="125">
        <v>0</v>
      </c>
      <c r="K191" s="127"/>
      <c r="L191" s="125">
        <v>0</v>
      </c>
      <c r="M191" s="127"/>
      <c r="N191" s="125">
        <v>0</v>
      </c>
      <c r="O191" s="126"/>
      <c r="P191" s="125">
        <f>SUM(H191,J191,L191,N191)</f>
        <v>1259.5077800000001</v>
      </c>
      <c r="Q191" s="127"/>
      <c r="R191" s="125">
        <v>1259.5077800000001</v>
      </c>
    </row>
    <row r="192" spans="1:18" x14ac:dyDescent="0.25">
      <c r="A192" s="111">
        <f t="shared" si="3"/>
        <v>9</v>
      </c>
      <c r="B192" s="116"/>
      <c r="C192" s="111"/>
      <c r="D192" s="101" t="s">
        <v>757</v>
      </c>
      <c r="F192" s="124"/>
      <c r="H192" s="129">
        <f>SUM(H187:H191)</f>
        <v>234626.59207000004</v>
      </c>
      <c r="I192" s="131"/>
      <c r="J192" s="129">
        <f>SUM(J187:J191)</f>
        <v>6189.6859599999998</v>
      </c>
      <c r="K192" s="131"/>
      <c r="L192" s="129">
        <f>SUM(L187:L191)</f>
        <v>-1237.9371799999999</v>
      </c>
      <c r="M192" s="131"/>
      <c r="N192" s="129">
        <f>SUM(N187:N191)</f>
        <v>0</v>
      </c>
      <c r="O192" s="131"/>
      <c r="P192" s="129">
        <f>SUM(P187:P191)</f>
        <v>239578.34085000004</v>
      </c>
      <c r="Q192" s="131"/>
      <c r="R192" s="129">
        <f>SUM(R187:R191)</f>
        <v>236014.08731</v>
      </c>
    </row>
    <row r="193" spans="1:18" x14ac:dyDescent="0.25">
      <c r="A193" s="111">
        <f t="shared" si="3"/>
        <v>10</v>
      </c>
      <c r="B193" s="116"/>
      <c r="F193" s="128"/>
      <c r="O193" s="102"/>
    </row>
    <row r="194" spans="1:18" x14ac:dyDescent="0.25">
      <c r="A194" s="111">
        <f t="shared" si="3"/>
        <v>11</v>
      </c>
      <c r="B194" s="116"/>
      <c r="D194" s="101" t="s">
        <v>160</v>
      </c>
      <c r="F194" s="124"/>
      <c r="G194" s="149"/>
      <c r="H194" s="130"/>
      <c r="I194" s="126"/>
      <c r="J194" s="130"/>
      <c r="K194" s="126"/>
      <c r="L194" s="131"/>
      <c r="M194" s="126"/>
      <c r="N194" s="131"/>
      <c r="O194" s="126"/>
      <c r="P194" s="131"/>
      <c r="Q194" s="126"/>
      <c r="R194" s="131"/>
    </row>
    <row r="195" spans="1:18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4">
        <v>4.9000000000000004</v>
      </c>
      <c r="G195" s="102"/>
      <c r="H195" s="125">
        <v>53101.275780000018</v>
      </c>
      <c r="I195" s="126"/>
      <c r="J195" s="125">
        <v>0</v>
      </c>
      <c r="K195" s="127"/>
      <c r="L195" s="125">
        <v>0</v>
      </c>
      <c r="M195" s="127"/>
      <c r="N195" s="125">
        <v>0</v>
      </c>
      <c r="O195" s="126"/>
      <c r="P195" s="125">
        <f>SUM(H195,J195,L195,N195)</f>
        <v>53101.275780000018</v>
      </c>
      <c r="Q195" s="127"/>
      <c r="R195" s="125">
        <v>53101.275780000004</v>
      </c>
    </row>
    <row r="196" spans="1:18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4">
        <v>3.73</v>
      </c>
      <c r="G196" s="102"/>
      <c r="H196" s="125">
        <v>249190.68745500001</v>
      </c>
      <c r="I196" s="126"/>
      <c r="J196" s="125">
        <v>41699.077409999998</v>
      </c>
      <c r="K196" s="127"/>
      <c r="L196" s="125">
        <v>-282.92578000000003</v>
      </c>
      <c r="M196" s="127"/>
      <c r="N196" s="125">
        <v>0</v>
      </c>
      <c r="O196" s="126"/>
      <c r="P196" s="125">
        <f>SUM(H196,J196,L196,N196)</f>
        <v>290606.83908500004</v>
      </c>
      <c r="Q196" s="127"/>
      <c r="R196" s="125">
        <v>274202.64438000001</v>
      </c>
    </row>
    <row r="197" spans="1:18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4">
        <v>4.28</v>
      </c>
      <c r="G197" s="102"/>
      <c r="H197" s="125">
        <v>164019.28071499991</v>
      </c>
      <c r="I197" s="126"/>
      <c r="J197" s="125">
        <v>41699.077409999998</v>
      </c>
      <c r="K197" s="127"/>
      <c r="L197" s="125">
        <v>-282.92578000000003</v>
      </c>
      <c r="M197" s="127"/>
      <c r="N197" s="125">
        <v>0</v>
      </c>
      <c r="O197" s="126"/>
      <c r="P197" s="125">
        <f>SUM(H197,J197,L197,N197)</f>
        <v>205435.43234499992</v>
      </c>
      <c r="Q197" s="127"/>
      <c r="R197" s="125">
        <v>189031.23763999998</v>
      </c>
    </row>
    <row r="198" spans="1:18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4">
        <v>2.54</v>
      </c>
      <c r="G198" s="102"/>
      <c r="H198" s="125">
        <v>60502.604230000012</v>
      </c>
      <c r="I198" s="126"/>
      <c r="J198" s="125">
        <v>0</v>
      </c>
      <c r="K198" s="127"/>
      <c r="L198" s="125">
        <v>0</v>
      </c>
      <c r="M198" s="127"/>
      <c r="N198" s="125">
        <v>0</v>
      </c>
      <c r="O198" s="126"/>
      <c r="P198" s="125">
        <f>SUM(H198,J198,L198,N198)</f>
        <v>60502.604230000012</v>
      </c>
      <c r="Q198" s="127"/>
      <c r="R198" s="125">
        <v>60502.604229999997</v>
      </c>
    </row>
    <row r="199" spans="1:18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4">
        <v>5.28</v>
      </c>
      <c r="G199" s="102"/>
      <c r="H199" s="125">
        <v>6717.0605899999982</v>
      </c>
      <c r="I199" s="126"/>
      <c r="J199" s="125">
        <v>0</v>
      </c>
      <c r="K199" s="127"/>
      <c r="L199" s="125">
        <v>0</v>
      </c>
      <c r="M199" s="127"/>
      <c r="N199" s="125">
        <v>0</v>
      </c>
      <c r="O199" s="126"/>
      <c r="P199" s="125">
        <f>SUM(H199,J199,L199,N199)</f>
        <v>6717.0605899999982</v>
      </c>
      <c r="Q199" s="127"/>
      <c r="R199" s="125">
        <v>6717.06059</v>
      </c>
    </row>
    <row r="200" spans="1:18" x14ac:dyDescent="0.25">
      <c r="A200" s="111">
        <f t="shared" si="3"/>
        <v>17</v>
      </c>
      <c r="B200" s="116"/>
      <c r="C200" s="109"/>
      <c r="D200" s="103" t="s">
        <v>758</v>
      </c>
      <c r="F200" s="124"/>
      <c r="H200" s="129">
        <f>SUM(H195:H199)</f>
        <v>533530.90876999998</v>
      </c>
      <c r="I200" s="131"/>
      <c r="J200" s="129">
        <f>SUM(J195:J199)</f>
        <v>83398.154819999996</v>
      </c>
      <c r="K200" s="131"/>
      <c r="L200" s="129">
        <f>SUM(L195:L199)</f>
        <v>-565.85156000000006</v>
      </c>
      <c r="M200" s="131"/>
      <c r="N200" s="129">
        <f>SUM(N195:N199)</f>
        <v>0</v>
      </c>
      <c r="O200" s="131"/>
      <c r="P200" s="129">
        <f>SUM(P195:P199)</f>
        <v>616363.21203000005</v>
      </c>
      <c r="Q200" s="131"/>
      <c r="R200" s="129">
        <f>SUM(R195:R199)</f>
        <v>583554.82262000011</v>
      </c>
    </row>
    <row r="201" spans="1:18" x14ac:dyDescent="0.25">
      <c r="A201" s="111">
        <f t="shared" si="3"/>
        <v>18</v>
      </c>
      <c r="B201" s="116"/>
      <c r="F201" s="128"/>
      <c r="O201" s="102"/>
    </row>
    <row r="202" spans="1:18" x14ac:dyDescent="0.25">
      <c r="A202" s="111">
        <f t="shared" si="3"/>
        <v>19</v>
      </c>
      <c r="B202" s="116"/>
      <c r="C202" s="111"/>
      <c r="D202" s="103" t="s">
        <v>167</v>
      </c>
      <c r="F202" s="128"/>
      <c r="H202" s="151"/>
      <c r="I202" s="126"/>
      <c r="J202" s="152"/>
      <c r="K202" s="126"/>
      <c r="L202" s="152"/>
      <c r="M202" s="126"/>
      <c r="N202" s="152"/>
      <c r="O202" s="126"/>
      <c r="P202" s="152"/>
      <c r="Q202" s="126"/>
      <c r="R202" s="152"/>
    </row>
    <row r="203" spans="1:18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4">
        <v>2.2599999999999998</v>
      </c>
      <c r="G203" s="102"/>
      <c r="H203" s="125">
        <v>2342.1552899999997</v>
      </c>
      <c r="I203" s="126"/>
      <c r="J203" s="125">
        <v>0</v>
      </c>
      <c r="K203" s="127"/>
      <c r="L203" s="125">
        <v>0</v>
      </c>
      <c r="M203" s="127"/>
      <c r="N203" s="125">
        <v>0</v>
      </c>
      <c r="O203" s="126"/>
      <c r="P203" s="125">
        <f>SUM(H203,J203,L203,N203)</f>
        <v>2342.1552899999997</v>
      </c>
      <c r="Q203" s="127"/>
      <c r="R203" s="125">
        <v>2342.1552900000002</v>
      </c>
    </row>
    <row r="204" spans="1:18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4">
        <v>3.08</v>
      </c>
      <c r="G204" s="102"/>
      <c r="H204" s="125">
        <v>3721.2405999999996</v>
      </c>
      <c r="I204" s="126"/>
      <c r="J204" s="125">
        <v>5122.4308200000005</v>
      </c>
      <c r="K204" s="127"/>
      <c r="L204" s="125">
        <v>-1024.4861899999999</v>
      </c>
      <c r="M204" s="127"/>
      <c r="N204" s="125">
        <v>0</v>
      </c>
      <c r="O204" s="126"/>
      <c r="P204" s="125">
        <f>SUM(H204,J204,L204,N204)</f>
        <v>7819.185230000001</v>
      </c>
      <c r="Q204" s="127"/>
      <c r="R204" s="125">
        <v>4238.1230599999999</v>
      </c>
    </row>
    <row r="205" spans="1:18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4">
        <v>3.92</v>
      </c>
      <c r="G205" s="102"/>
      <c r="H205" s="125">
        <v>37467.329220000029</v>
      </c>
      <c r="I205" s="126"/>
      <c r="J205" s="125">
        <v>5122.4308200000005</v>
      </c>
      <c r="K205" s="127"/>
      <c r="L205" s="125">
        <v>-1024.4861899999999</v>
      </c>
      <c r="M205" s="127"/>
      <c r="N205" s="125">
        <v>0</v>
      </c>
      <c r="O205" s="126"/>
      <c r="P205" s="125">
        <f>SUM(H205,J205,L205,N205)</f>
        <v>41565.273850000027</v>
      </c>
      <c r="Q205" s="127"/>
      <c r="R205" s="125">
        <v>37984.21168</v>
      </c>
    </row>
    <row r="206" spans="1:18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4">
        <v>1.9299999999999997</v>
      </c>
      <c r="G206" s="102"/>
      <c r="H206" s="125">
        <v>19218.097860000002</v>
      </c>
      <c r="I206" s="126"/>
      <c r="J206" s="125">
        <v>0</v>
      </c>
      <c r="K206" s="127"/>
      <c r="L206" s="125">
        <v>0</v>
      </c>
      <c r="M206" s="127"/>
      <c r="N206" s="125">
        <v>0</v>
      </c>
      <c r="O206" s="126"/>
      <c r="P206" s="125">
        <f>SUM(H206,J206,L206,N206)</f>
        <v>19218.097860000002</v>
      </c>
      <c r="Q206" s="127"/>
      <c r="R206" s="125">
        <v>19218.097859999998</v>
      </c>
    </row>
    <row r="207" spans="1:18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4">
        <v>1.5</v>
      </c>
      <c r="G207" s="102"/>
      <c r="H207" s="125">
        <v>173.20990999999998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6"/>
      <c r="P207" s="125">
        <f>SUM(H207,J207,L207,N207)</f>
        <v>173.20990999999998</v>
      </c>
      <c r="Q207" s="127"/>
      <c r="R207" s="125">
        <v>173.20991000000001</v>
      </c>
    </row>
    <row r="208" spans="1:18" x14ac:dyDescent="0.25">
      <c r="A208" s="111">
        <f t="shared" si="3"/>
        <v>25</v>
      </c>
      <c r="B208" s="116"/>
      <c r="C208" s="111"/>
      <c r="D208" s="103" t="s">
        <v>759</v>
      </c>
      <c r="F208" s="124"/>
      <c r="H208" s="129">
        <f>SUM(H203:H207)</f>
        <v>62922.032880000028</v>
      </c>
      <c r="I208" s="131"/>
      <c r="J208" s="129">
        <f>SUM(J203:J207)</f>
        <v>10244.861640000001</v>
      </c>
      <c r="K208" s="131"/>
      <c r="L208" s="129">
        <f>SUM(L203:L207)</f>
        <v>-2048.9723799999997</v>
      </c>
      <c r="M208" s="131"/>
      <c r="N208" s="129">
        <f>SUM(N203:N207)</f>
        <v>0</v>
      </c>
      <c r="O208" s="131"/>
      <c r="P208" s="129">
        <f>SUM(P203:P207)</f>
        <v>71117.922140000039</v>
      </c>
      <c r="Q208" s="131"/>
      <c r="R208" s="129">
        <f>SUM(R203:R207)</f>
        <v>63955.797799999993</v>
      </c>
    </row>
    <row r="209" spans="1:18" x14ac:dyDescent="0.25">
      <c r="A209" s="111">
        <f t="shared" si="3"/>
        <v>26</v>
      </c>
      <c r="B209" s="116"/>
      <c r="F209" s="128"/>
      <c r="O209" s="102"/>
    </row>
    <row r="210" spans="1:18" x14ac:dyDescent="0.25">
      <c r="A210" s="111">
        <f t="shared" si="3"/>
        <v>27</v>
      </c>
      <c r="B210" s="116"/>
      <c r="C210" s="124"/>
      <c r="D210" s="103" t="s">
        <v>174</v>
      </c>
      <c r="F210" s="124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</row>
    <row r="211" spans="1:18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4">
        <v>2.27</v>
      </c>
      <c r="G211" s="102"/>
      <c r="H211" s="125">
        <v>10708.676690000002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6"/>
      <c r="P211" s="125">
        <f>SUM(H211,J211,L211,N211)</f>
        <v>10708.676690000002</v>
      </c>
      <c r="Q211" s="127"/>
      <c r="R211" s="125">
        <v>10708.67669</v>
      </c>
    </row>
    <row r="212" spans="1:18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4">
        <v>2.56</v>
      </c>
      <c r="G212" s="102"/>
      <c r="H212" s="125">
        <v>1847.0910100000001</v>
      </c>
      <c r="I212" s="126"/>
      <c r="J212" s="125">
        <v>1949.8017600000001</v>
      </c>
      <c r="K212" s="127"/>
      <c r="L212" s="125">
        <v>-389.96034999999995</v>
      </c>
      <c r="M212" s="127"/>
      <c r="N212" s="125">
        <v>0</v>
      </c>
      <c r="O212" s="126"/>
      <c r="P212" s="125">
        <f>SUM(H212,J212,L212,N212)</f>
        <v>3406.9324200000005</v>
      </c>
      <c r="Q212" s="127"/>
      <c r="R212" s="125">
        <v>1967.07881</v>
      </c>
    </row>
    <row r="213" spans="1:18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4">
        <v>2.2599999999999998</v>
      </c>
      <c r="G213" s="102"/>
      <c r="H213" s="125">
        <v>38711.529969999996</v>
      </c>
      <c r="I213" s="126"/>
      <c r="J213" s="125">
        <v>1949.8017600000001</v>
      </c>
      <c r="K213" s="127"/>
      <c r="L213" s="125">
        <v>-389.96034999999995</v>
      </c>
      <c r="M213" s="127"/>
      <c r="N213" s="125">
        <v>0</v>
      </c>
      <c r="O213" s="126"/>
      <c r="P213" s="125">
        <f>SUM(H213,J213,L213,N213)</f>
        <v>40271.371379999997</v>
      </c>
      <c r="Q213" s="127"/>
      <c r="R213" s="125">
        <v>38831.517770000006</v>
      </c>
    </row>
    <row r="214" spans="1:18" x14ac:dyDescent="0.25">
      <c r="A214" s="111">
        <f t="shared" si="3"/>
        <v>31</v>
      </c>
      <c r="C214" s="109">
        <v>34583</v>
      </c>
      <c r="D214" s="101" t="s">
        <v>723</v>
      </c>
      <c r="F214" s="124">
        <v>1.66</v>
      </c>
      <c r="G214" s="102"/>
      <c r="H214" s="125">
        <v>9146.6915499999996</v>
      </c>
      <c r="I214" s="126"/>
      <c r="J214" s="125">
        <v>0</v>
      </c>
      <c r="K214" s="127"/>
      <c r="L214" s="125">
        <v>0</v>
      </c>
      <c r="M214" s="127"/>
      <c r="N214" s="125">
        <v>0</v>
      </c>
      <c r="O214" s="126"/>
      <c r="P214" s="125">
        <f>SUM(H214,J214,L214,N214)</f>
        <v>9146.6915499999996</v>
      </c>
      <c r="Q214" s="127"/>
      <c r="R214" s="125">
        <v>9146.6915500000014</v>
      </c>
    </row>
    <row r="215" spans="1:18" x14ac:dyDescent="0.25">
      <c r="A215" s="111">
        <f t="shared" si="3"/>
        <v>32</v>
      </c>
      <c r="C215" s="109">
        <v>34683</v>
      </c>
      <c r="D215" s="101" t="s">
        <v>724</v>
      </c>
      <c r="F215" s="124">
        <v>2.44</v>
      </c>
      <c r="G215" s="102"/>
      <c r="H215" s="125">
        <v>432.91041999999999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6"/>
      <c r="P215" s="125">
        <f>SUM(H215,J215,L215,N215)</f>
        <v>432.91041999999999</v>
      </c>
      <c r="Q215" s="127"/>
      <c r="R215" s="125">
        <v>432.91041999999999</v>
      </c>
    </row>
    <row r="216" spans="1:18" x14ac:dyDescent="0.25">
      <c r="A216" s="111">
        <f t="shared" si="3"/>
        <v>33</v>
      </c>
      <c r="D216" s="103" t="s">
        <v>760</v>
      </c>
      <c r="F216" s="124"/>
      <c r="H216" s="129">
        <f>SUM(H211:H215)</f>
        <v>60846.899640000003</v>
      </c>
      <c r="I216" s="131"/>
      <c r="J216" s="129">
        <f>SUM(J211:J215)</f>
        <v>3899.6035200000001</v>
      </c>
      <c r="K216" s="131"/>
      <c r="L216" s="129">
        <f>SUM(L211:L215)</f>
        <v>-779.9206999999999</v>
      </c>
      <c r="M216" s="131"/>
      <c r="N216" s="129">
        <f>SUM(N211:N215)</f>
        <v>0</v>
      </c>
      <c r="O216" s="131"/>
      <c r="P216" s="129">
        <f>SUM(P211:P215)</f>
        <v>63966.582460000005</v>
      </c>
      <c r="Q216" s="131"/>
      <c r="R216" s="129">
        <f>SUM(R211:R215)</f>
        <v>61086.875240000008</v>
      </c>
    </row>
    <row r="217" spans="1:18" x14ac:dyDescent="0.25">
      <c r="A217" s="111">
        <f t="shared" si="3"/>
        <v>34</v>
      </c>
      <c r="F217" s="128"/>
      <c r="I217" s="131"/>
      <c r="K217" s="131"/>
      <c r="M217" s="131"/>
      <c r="O217" s="131"/>
      <c r="Q217" s="131"/>
    </row>
    <row r="218" spans="1:18" x14ac:dyDescent="0.25">
      <c r="A218" s="111">
        <f t="shared" si="3"/>
        <v>35</v>
      </c>
      <c r="C218" s="111"/>
      <c r="D218" s="103" t="s">
        <v>181</v>
      </c>
      <c r="F218" s="124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</row>
    <row r="219" spans="1:18" x14ac:dyDescent="0.25">
      <c r="A219" s="111">
        <f t="shared" si="3"/>
        <v>36</v>
      </c>
      <c r="C219" s="109">
        <v>34184</v>
      </c>
      <c r="D219" s="101" t="s">
        <v>720</v>
      </c>
      <c r="F219" s="124">
        <v>2.74</v>
      </c>
      <c r="G219" s="102"/>
      <c r="H219" s="125">
        <v>5812.0621499999997</v>
      </c>
      <c r="I219" s="126"/>
      <c r="J219" s="125">
        <v>0</v>
      </c>
      <c r="K219" s="127"/>
      <c r="L219" s="125">
        <v>0</v>
      </c>
      <c r="M219" s="127"/>
      <c r="N219" s="125">
        <v>0</v>
      </c>
      <c r="O219" s="126"/>
      <c r="P219" s="125">
        <f>SUM(H219,J219,L219,N219)</f>
        <v>5812.0621499999997</v>
      </c>
      <c r="Q219" s="127"/>
      <c r="R219" s="125">
        <v>5812.0621500000007</v>
      </c>
    </row>
    <row r="220" spans="1:18" x14ac:dyDescent="0.25">
      <c r="A220" s="111">
        <f t="shared" si="3"/>
        <v>37</v>
      </c>
      <c r="C220" s="109">
        <v>34284</v>
      </c>
      <c r="D220" s="101" t="s">
        <v>748</v>
      </c>
      <c r="F220" s="124">
        <v>3.88</v>
      </c>
      <c r="G220" s="102"/>
      <c r="H220" s="125">
        <v>2710.6655649999989</v>
      </c>
      <c r="I220" s="126"/>
      <c r="J220" s="125">
        <v>3206.9106499999998</v>
      </c>
      <c r="K220" s="127"/>
      <c r="L220" s="125">
        <v>-641.38212999999996</v>
      </c>
      <c r="M220" s="127"/>
      <c r="N220" s="125">
        <v>0</v>
      </c>
      <c r="O220" s="126"/>
      <c r="P220" s="125">
        <f>SUM(H220,J220,L220,N220)</f>
        <v>5276.1940849999992</v>
      </c>
      <c r="Q220" s="127"/>
      <c r="R220" s="125">
        <v>2908.0139100000001</v>
      </c>
    </row>
    <row r="221" spans="1:18" x14ac:dyDescent="0.25">
      <c r="A221" s="111">
        <f t="shared" si="3"/>
        <v>38</v>
      </c>
      <c r="C221" s="109">
        <v>34384</v>
      </c>
      <c r="D221" s="101" t="s">
        <v>749</v>
      </c>
      <c r="F221" s="124">
        <v>4.08</v>
      </c>
      <c r="G221" s="102"/>
      <c r="H221" s="125">
        <v>28730.215395000007</v>
      </c>
      <c r="I221" s="126"/>
      <c r="J221" s="125">
        <v>3206.9106499999998</v>
      </c>
      <c r="K221" s="127"/>
      <c r="L221" s="125">
        <v>-641.38212999999996</v>
      </c>
      <c r="M221" s="127"/>
      <c r="N221" s="125">
        <v>0</v>
      </c>
      <c r="O221" s="126"/>
      <c r="P221" s="125">
        <f>SUM(H221,J221,L221,N221)</f>
        <v>31295.743915000006</v>
      </c>
      <c r="Q221" s="127"/>
      <c r="R221" s="125">
        <v>28927.563739999998</v>
      </c>
    </row>
    <row r="222" spans="1:18" x14ac:dyDescent="0.25">
      <c r="A222" s="111">
        <f t="shared" si="3"/>
        <v>39</v>
      </c>
      <c r="C222" s="109">
        <v>34584</v>
      </c>
      <c r="D222" s="101" t="s">
        <v>723</v>
      </c>
      <c r="F222" s="124">
        <v>1.7500000000000002</v>
      </c>
      <c r="G222" s="102"/>
      <c r="H222" s="125">
        <v>5586.7474299999994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6"/>
      <c r="P222" s="125">
        <f>SUM(H222,J222,L222,N222)</f>
        <v>5586.7474299999994</v>
      </c>
      <c r="Q222" s="127"/>
      <c r="R222" s="125">
        <v>5586.7474299999994</v>
      </c>
    </row>
    <row r="223" spans="1:18" x14ac:dyDescent="0.25">
      <c r="A223" s="111">
        <f t="shared" si="3"/>
        <v>40</v>
      </c>
      <c r="C223" s="109">
        <v>34684</v>
      </c>
      <c r="D223" s="101" t="s">
        <v>724</v>
      </c>
      <c r="F223" s="124">
        <v>2.94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6"/>
      <c r="P223" s="125">
        <f>SUM(H223,J223,L223,N223)</f>
        <v>0</v>
      </c>
      <c r="Q223" s="127"/>
      <c r="R223" s="125">
        <v>0</v>
      </c>
    </row>
    <row r="224" spans="1:18" x14ac:dyDescent="0.25">
      <c r="A224" s="111">
        <f t="shared" si="3"/>
        <v>41</v>
      </c>
      <c r="C224" s="111"/>
      <c r="D224" s="103" t="s">
        <v>761</v>
      </c>
      <c r="F224" s="136"/>
      <c r="H224" s="129">
        <f>SUM(H219:H223)</f>
        <v>42839.690540000011</v>
      </c>
      <c r="I224" s="131"/>
      <c r="J224" s="129">
        <f>SUM(J219:J223)</f>
        <v>6413.8212999999996</v>
      </c>
      <c r="K224" s="131"/>
      <c r="L224" s="129">
        <f>SUM(L219:L223)</f>
        <v>-1282.7642599999999</v>
      </c>
      <c r="M224" s="131"/>
      <c r="N224" s="129">
        <f>SUM(N219:N223)</f>
        <v>0</v>
      </c>
      <c r="O224" s="131"/>
      <c r="P224" s="129">
        <f>SUM(P219:P223)</f>
        <v>47970.74758000001</v>
      </c>
      <c r="Q224" s="131"/>
      <c r="R224" s="129">
        <f>SUM(R219:R223)</f>
        <v>43234.387229999993</v>
      </c>
    </row>
    <row r="225" spans="1:18" x14ac:dyDescent="0.25">
      <c r="A225" s="111">
        <f t="shared" si="3"/>
        <v>42</v>
      </c>
      <c r="O225" s="102"/>
    </row>
    <row r="226" spans="1:18" x14ac:dyDescent="0.25">
      <c r="A226" s="111">
        <f t="shared" si="3"/>
        <v>43</v>
      </c>
      <c r="O226" s="102"/>
    </row>
    <row r="227" spans="1:18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8"/>
      <c r="P227" s="97"/>
      <c r="Q227" s="97"/>
      <c r="R227" s="97"/>
    </row>
    <row r="228" spans="1:18" x14ac:dyDescent="0.25">
      <c r="A228" s="101" t="str">
        <f>$A$57</f>
        <v>Supporting Schedules:  B-08, B-11</v>
      </c>
      <c r="O228" s="102"/>
      <c r="P228" s="101" t="str">
        <f>$P$57</f>
        <v>Recap Schedules:  B-03, B-06</v>
      </c>
    </row>
    <row r="229" spans="1:18" ht="13.8" thickBot="1" x14ac:dyDescent="0.3">
      <c r="A229" s="97" t="str">
        <f>$A$1</f>
        <v>SCHEDULE B-07</v>
      </c>
      <c r="B229" s="97"/>
      <c r="C229" s="97"/>
      <c r="D229" s="97"/>
      <c r="E229" s="97"/>
      <c r="F229" s="97"/>
      <c r="G229" s="97" t="str">
        <f>$G$1</f>
        <v>PLANT BALANCES BY ACCOUNT AND SUB-ACCOUNT</v>
      </c>
      <c r="H229" s="97"/>
      <c r="I229" s="97"/>
      <c r="J229" s="97"/>
      <c r="K229" s="97"/>
      <c r="L229" s="97"/>
      <c r="M229" s="97"/>
      <c r="N229" s="97"/>
      <c r="O229" s="98"/>
      <c r="P229" s="97"/>
      <c r="Q229" s="97"/>
      <c r="R229" s="98" t="str">
        <f>"Page "&amp;TRIM(MID(R172,5,3))+1&amp;" of 30"</f>
        <v>Page 5 of 30</v>
      </c>
    </row>
    <row r="230" spans="1:18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rate and plant balances for each account or sub-account to which</v>
      </c>
      <c r="J230" s="104"/>
      <c r="K230" s="104"/>
      <c r="M230" s="104"/>
      <c r="N230" s="104"/>
      <c r="O230" s="105"/>
      <c r="P230" s="101" t="str">
        <f>$P$2</f>
        <v>Type of data shown:</v>
      </c>
      <c r="R230" s="106"/>
    </row>
    <row r="231" spans="1:18" x14ac:dyDescent="0.25">
      <c r="B231" s="138"/>
      <c r="F231" s="101" t="str">
        <f>IF($F$3="","",$F$3)</f>
        <v>a separate depreciation rate is prescribed. (Include Amortization/Recovery schedule amounts).</v>
      </c>
      <c r="J231" s="102"/>
      <c r="K231" s="106"/>
      <c r="N231" s="102"/>
      <c r="O231" s="102" t="str">
        <f>IF($O$3=0,"",$O$3)</f>
        <v>XX</v>
      </c>
      <c r="P231" s="106" t="str">
        <f>$P$3</f>
        <v>Projected Test Year Ended 12/31/2025</v>
      </c>
      <c r="R231" s="102"/>
    </row>
    <row r="232" spans="1:18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O232" s="102" t="str">
        <f>IF($O$4=0,"",$O$4)</f>
        <v/>
      </c>
      <c r="P232" s="106" t="str">
        <f>$P$4</f>
        <v>Projected Prior Year Ended 12/31/2024</v>
      </c>
      <c r="R232" s="102"/>
    </row>
    <row r="233" spans="1:18" x14ac:dyDescent="0.25">
      <c r="B233" s="138"/>
      <c r="F233" s="101" t="str">
        <f>IF(+$F$5="","",$F$5)</f>
        <v/>
      </c>
      <c r="J233" s="102"/>
      <c r="K233" s="106"/>
      <c r="L233" s="102"/>
      <c r="O233" s="102" t="str">
        <f>IF($O$5=0,"",$O$5)</f>
        <v/>
      </c>
      <c r="P233" s="106" t="str">
        <f>$P$5</f>
        <v>Historical Prior Year Ended 12/31/2023</v>
      </c>
      <c r="R233" s="102"/>
    </row>
    <row r="234" spans="1:18" ht="42" customHeight="1" x14ac:dyDescent="0.25">
      <c r="B234" s="138"/>
      <c r="J234" s="102"/>
      <c r="K234" s="106"/>
      <c r="L234" s="102"/>
      <c r="O234" s="102"/>
      <c r="P234" s="370" t="s">
        <v>895</v>
      </c>
      <c r="Q234" s="370"/>
      <c r="R234" s="370"/>
    </row>
    <row r="235" spans="1:18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 in 000's)</v>
      </c>
      <c r="I235" s="97"/>
      <c r="J235" s="97"/>
      <c r="K235" s="97"/>
      <c r="L235" s="97"/>
      <c r="M235" s="97"/>
      <c r="N235" s="97"/>
      <c r="O235" s="98"/>
      <c r="P235" s="97" t="str">
        <f>$P$7</f>
        <v xml:space="preserve">             </v>
      </c>
      <c r="Q235" s="97"/>
      <c r="R235" s="97"/>
    </row>
    <row r="236" spans="1:18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10"/>
      <c r="P236" s="109"/>
      <c r="Q236" s="109"/>
      <c r="R236" s="109"/>
    </row>
    <row r="237" spans="1:18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10"/>
      <c r="P237" s="109" t="s">
        <v>698</v>
      </c>
      <c r="Q237" s="109"/>
      <c r="R237" s="109" t="s">
        <v>699</v>
      </c>
    </row>
    <row r="238" spans="1:18" x14ac:dyDescent="0.25">
      <c r="C238" s="111" t="s">
        <v>700</v>
      </c>
      <c r="D238" s="111" t="s">
        <v>700</v>
      </c>
      <c r="F238" s="111" t="s">
        <v>701</v>
      </c>
      <c r="G238" s="111"/>
      <c r="H238" s="109" t="s">
        <v>702</v>
      </c>
      <c r="I238" s="111"/>
      <c r="J238" s="109" t="s">
        <v>353</v>
      </c>
      <c r="K238" s="111"/>
      <c r="L238" s="111" t="s">
        <v>353</v>
      </c>
      <c r="M238" s="111"/>
      <c r="O238" s="102"/>
      <c r="P238" s="111" t="s">
        <v>702</v>
      </c>
      <c r="R238" s="111"/>
    </row>
    <row r="239" spans="1:18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705</v>
      </c>
      <c r="G239" s="111"/>
      <c r="H239" s="111" t="s">
        <v>706</v>
      </c>
      <c r="I239" s="111"/>
      <c r="J239" s="111" t="s">
        <v>702</v>
      </c>
      <c r="K239" s="109"/>
      <c r="L239" s="111" t="s">
        <v>702</v>
      </c>
      <c r="M239" s="106"/>
      <c r="N239" s="111" t="s">
        <v>362</v>
      </c>
      <c r="O239" s="110"/>
      <c r="P239" s="109" t="s">
        <v>706</v>
      </c>
      <c r="Q239" s="109"/>
      <c r="R239" s="111" t="s">
        <v>707</v>
      </c>
    </row>
    <row r="240" spans="1:18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711</v>
      </c>
      <c r="G240" s="112"/>
      <c r="H240" s="112" t="s">
        <v>712</v>
      </c>
      <c r="I240" s="113"/>
      <c r="J240" s="112" t="s">
        <v>713</v>
      </c>
      <c r="K240" s="113"/>
      <c r="L240" s="113" t="s">
        <v>714</v>
      </c>
      <c r="M240" s="114"/>
      <c r="N240" s="114" t="s">
        <v>715</v>
      </c>
      <c r="O240" s="115"/>
      <c r="P240" s="114" t="s">
        <v>716</v>
      </c>
      <c r="Q240" s="114"/>
      <c r="R240" s="114" t="s">
        <v>717</v>
      </c>
    </row>
    <row r="241" spans="1:18" x14ac:dyDescent="0.25">
      <c r="A241" s="111">
        <v>1</v>
      </c>
      <c r="B241" s="111"/>
      <c r="O241" s="102"/>
    </row>
    <row r="242" spans="1:18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</row>
    <row r="243" spans="1:18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4">
        <v>2.72</v>
      </c>
      <c r="G243" s="102"/>
      <c r="H243" s="125">
        <v>5746.5801100000008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6"/>
      <c r="P243" s="125">
        <f>SUM(H243,J243,L243,N243)</f>
        <v>5746.5801100000008</v>
      </c>
      <c r="Q243" s="127"/>
      <c r="R243" s="125">
        <v>5746.5801100000008</v>
      </c>
    </row>
    <row r="244" spans="1:18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4">
        <v>3.1300000000000003</v>
      </c>
      <c r="G244" s="102"/>
      <c r="H244" s="125">
        <v>3090.9542100000003</v>
      </c>
      <c r="I244" s="126"/>
      <c r="J244" s="125">
        <v>3543.0645299999996</v>
      </c>
      <c r="K244" s="127"/>
      <c r="L244" s="125">
        <v>-708.61291000000006</v>
      </c>
      <c r="M244" s="127"/>
      <c r="N244" s="125">
        <v>0</v>
      </c>
      <c r="O244" s="126"/>
      <c r="P244" s="125">
        <f>SUM(H244,J244,L244,N244)</f>
        <v>5925.4058299999997</v>
      </c>
      <c r="Q244" s="127"/>
      <c r="R244" s="125">
        <v>3437.80512</v>
      </c>
    </row>
    <row r="245" spans="1:18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4">
        <v>4.18</v>
      </c>
      <c r="G245" s="102"/>
      <c r="H245" s="125">
        <v>25537.597419999995</v>
      </c>
      <c r="I245" s="126"/>
      <c r="J245" s="125">
        <v>3543.0645299999996</v>
      </c>
      <c r="K245" s="127"/>
      <c r="L245" s="125">
        <v>-708.61291000000006</v>
      </c>
      <c r="M245" s="127"/>
      <c r="N245" s="125">
        <v>0</v>
      </c>
      <c r="O245" s="126"/>
      <c r="P245" s="125">
        <f>SUM(H245,J245,L245,N245)</f>
        <v>28372.049039999994</v>
      </c>
      <c r="Q245" s="127"/>
      <c r="R245" s="125">
        <v>25884.448329999999</v>
      </c>
    </row>
    <row r="246" spans="1:18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4">
        <v>1.71</v>
      </c>
      <c r="G246" s="102"/>
      <c r="H246" s="125">
        <v>5489.2689800000016</v>
      </c>
      <c r="I246" s="126"/>
      <c r="J246" s="125">
        <v>0</v>
      </c>
      <c r="K246" s="127"/>
      <c r="L246" s="125">
        <v>0</v>
      </c>
      <c r="M246" s="127"/>
      <c r="N246" s="125">
        <v>0</v>
      </c>
      <c r="O246" s="126"/>
      <c r="P246" s="125">
        <f>SUM(H246,J246,L246,N246)</f>
        <v>5489.2689800000016</v>
      </c>
      <c r="Q246" s="127"/>
      <c r="R246" s="125">
        <v>5489.2689800000007</v>
      </c>
    </row>
    <row r="247" spans="1:18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4">
        <v>2.94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6"/>
      <c r="P247" s="125">
        <f>SUM(H247,J247,L247,N247)</f>
        <v>0</v>
      </c>
      <c r="Q247" s="127"/>
      <c r="R247" s="125">
        <v>0</v>
      </c>
    </row>
    <row r="248" spans="1:18" x14ac:dyDescent="0.25">
      <c r="A248" s="111">
        <f t="shared" si="4"/>
        <v>8</v>
      </c>
      <c r="B248" s="111"/>
      <c r="C248" s="111"/>
      <c r="D248" s="103" t="s">
        <v>762</v>
      </c>
      <c r="F248" s="124"/>
      <c r="H248" s="129">
        <f>SUM(H243:H247)</f>
        <v>39864.400719999998</v>
      </c>
      <c r="I248" s="131"/>
      <c r="J248" s="129">
        <f>SUM(J243:J247)</f>
        <v>7086.1290599999993</v>
      </c>
      <c r="K248" s="131"/>
      <c r="L248" s="129">
        <f>SUM(L243:L247)</f>
        <v>-1417.2258200000001</v>
      </c>
      <c r="M248" s="131"/>
      <c r="N248" s="129">
        <f>SUM(N243:N247)</f>
        <v>0</v>
      </c>
      <c r="O248" s="131"/>
      <c r="P248" s="129">
        <f>SUM(P243:P247)</f>
        <v>45533.303959999997</v>
      </c>
      <c r="Q248" s="131"/>
      <c r="R248" s="129">
        <f>SUM(R243:R247)</f>
        <v>40558.10254</v>
      </c>
    </row>
    <row r="249" spans="1:18" x14ac:dyDescent="0.25">
      <c r="A249" s="111">
        <f t="shared" si="4"/>
        <v>9</v>
      </c>
      <c r="B249" s="111"/>
      <c r="F249" s="128"/>
      <c r="O249" s="102"/>
    </row>
    <row r="250" spans="1:18" x14ac:dyDescent="0.25">
      <c r="A250" s="111">
        <f t="shared" si="4"/>
        <v>10</v>
      </c>
      <c r="B250" s="111"/>
      <c r="C250" s="111"/>
      <c r="D250" s="103" t="s">
        <v>195</v>
      </c>
      <c r="F250" s="124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</row>
    <row r="251" spans="1:18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4">
        <v>2.93</v>
      </c>
      <c r="G251" s="102"/>
      <c r="H251" s="125">
        <v>13374.554050000001</v>
      </c>
      <c r="I251" s="126"/>
      <c r="J251" s="125">
        <v>1291.1110700000002</v>
      </c>
      <c r="K251" s="127"/>
      <c r="L251" s="125">
        <v>-258.22221999999999</v>
      </c>
      <c r="M251" s="127"/>
      <c r="N251" s="125">
        <v>0</v>
      </c>
      <c r="O251" s="126"/>
      <c r="P251" s="125">
        <f>SUM(H251,J251,L251,N251)</f>
        <v>14407.442900000002</v>
      </c>
      <c r="Q251" s="127"/>
      <c r="R251" s="125">
        <v>13593.04977</v>
      </c>
    </row>
    <row r="252" spans="1:18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4">
        <v>3.37</v>
      </c>
      <c r="G252" s="102"/>
      <c r="H252" s="125">
        <v>215270.34614499996</v>
      </c>
      <c r="I252" s="126"/>
      <c r="J252" s="125">
        <v>3629.3581400000003</v>
      </c>
      <c r="K252" s="127"/>
      <c r="L252" s="125">
        <v>-725.87164000000007</v>
      </c>
      <c r="M252" s="127"/>
      <c r="N252" s="125">
        <v>0</v>
      </c>
      <c r="O252" s="126"/>
      <c r="P252" s="125">
        <f>SUM(H252,J252,L252,N252)</f>
        <v>218173.83264499996</v>
      </c>
      <c r="Q252" s="127"/>
      <c r="R252" s="125">
        <v>215839.67416999998</v>
      </c>
    </row>
    <row r="253" spans="1:18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4">
        <v>3.4800000000000004</v>
      </c>
      <c r="G253" s="102"/>
      <c r="H253" s="125">
        <v>225351.01547500005</v>
      </c>
      <c r="I253" s="126"/>
      <c r="J253" s="125">
        <v>3629.3581400000003</v>
      </c>
      <c r="K253" s="127"/>
      <c r="L253" s="125">
        <v>-725.87164000000007</v>
      </c>
      <c r="M253" s="127"/>
      <c r="N253" s="125">
        <v>0</v>
      </c>
      <c r="O253" s="126"/>
      <c r="P253" s="125">
        <f>SUM(H253,J253,L253,N253)</f>
        <v>228254.50197500005</v>
      </c>
      <c r="Q253" s="127"/>
      <c r="R253" s="125">
        <v>225920.34349999999</v>
      </c>
    </row>
    <row r="254" spans="1:18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4">
        <v>3.04</v>
      </c>
      <c r="G254" s="102"/>
      <c r="H254" s="125">
        <v>18338.595009999997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6"/>
      <c r="P254" s="125">
        <f>SUM(H254,J254,L254,N254)</f>
        <v>18338.595009999997</v>
      </c>
      <c r="Q254" s="127"/>
      <c r="R254" s="125">
        <v>18338.595010000001</v>
      </c>
    </row>
    <row r="255" spans="1:18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4">
        <v>3.71</v>
      </c>
      <c r="G255" s="102"/>
      <c r="H255" s="125">
        <v>141.62640999999999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6"/>
      <c r="P255" s="125">
        <f>SUM(H255,J255,L255,N255)</f>
        <v>141.62640999999999</v>
      </c>
      <c r="Q255" s="127"/>
      <c r="R255" s="125">
        <v>141.62640999999999</v>
      </c>
    </row>
    <row r="256" spans="1:18" x14ac:dyDescent="0.25">
      <c r="A256" s="111">
        <f t="shared" si="4"/>
        <v>16</v>
      </c>
      <c r="B256" s="116"/>
      <c r="C256" s="109"/>
      <c r="D256" s="103" t="s">
        <v>763</v>
      </c>
      <c r="F256" s="124"/>
      <c r="H256" s="129">
        <f>SUM(H251:H255)</f>
        <v>472476.13709000003</v>
      </c>
      <c r="I256" s="131"/>
      <c r="J256" s="129">
        <f>SUM(J251:J255)</f>
        <v>8549.8273499999996</v>
      </c>
      <c r="K256" s="131"/>
      <c r="L256" s="129">
        <f>SUM(L251:L255)</f>
        <v>-1709.9655000000002</v>
      </c>
      <c r="M256" s="131"/>
      <c r="N256" s="129">
        <f>SUM(N251:N255)</f>
        <v>0</v>
      </c>
      <c r="O256" s="131"/>
      <c r="P256" s="129">
        <f>SUM(P251:P255)</f>
        <v>479315.99894000002</v>
      </c>
      <c r="Q256" s="131"/>
      <c r="R256" s="129">
        <f>SUM(R251:R255)</f>
        <v>473833.28886000003</v>
      </c>
    </row>
    <row r="257" spans="1:18" x14ac:dyDescent="0.25">
      <c r="A257" s="111">
        <f t="shared" si="4"/>
        <v>17</v>
      </c>
      <c r="B257" s="116"/>
      <c r="F257" s="128"/>
      <c r="O257" s="102"/>
    </row>
    <row r="258" spans="1:18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4">
        <v>20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6"/>
      <c r="P258" s="125">
        <f>SUM(H258,J258,L258,N258)</f>
        <v>0</v>
      </c>
      <c r="Q258" s="127"/>
      <c r="R258" s="125">
        <v>0</v>
      </c>
    </row>
    <row r="259" spans="1:18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4">
        <v>14.3</v>
      </c>
      <c r="G259" s="102"/>
      <c r="H259" s="125">
        <v>2111.9599400000002</v>
      </c>
      <c r="I259" s="126"/>
      <c r="J259" s="125">
        <v>0</v>
      </c>
      <c r="K259" s="127"/>
      <c r="L259" s="125">
        <v>0</v>
      </c>
      <c r="M259" s="127"/>
      <c r="N259" s="125">
        <v>0</v>
      </c>
      <c r="O259" s="126"/>
      <c r="P259" s="125">
        <f>SUM(H259,J259,L259,N259)</f>
        <v>2111.9599400000002</v>
      </c>
      <c r="Q259" s="127"/>
      <c r="R259" s="125">
        <v>2111.9599399999997</v>
      </c>
    </row>
    <row r="260" spans="1:18" x14ac:dyDescent="0.25">
      <c r="A260" s="111">
        <f t="shared" si="4"/>
        <v>20</v>
      </c>
      <c r="B260" s="116"/>
      <c r="C260" s="111"/>
      <c r="F260" s="124"/>
      <c r="H260" s="129"/>
      <c r="I260" s="131"/>
      <c r="J260" s="129"/>
      <c r="K260" s="131"/>
      <c r="L260" s="129"/>
      <c r="M260" s="131"/>
      <c r="N260" s="129"/>
      <c r="O260" s="131"/>
      <c r="P260" s="129"/>
      <c r="Q260" s="131"/>
      <c r="R260" s="129"/>
    </row>
    <row r="261" spans="1:18" ht="13.8" thickBot="1" x14ac:dyDescent="0.3">
      <c r="A261" s="111">
        <f t="shared" si="4"/>
        <v>21</v>
      </c>
      <c r="B261" s="116"/>
      <c r="C261" s="111"/>
      <c r="D261" s="101" t="s">
        <v>766</v>
      </c>
      <c r="F261" s="124"/>
      <c r="H261" s="143">
        <f>SUM(H192,H200,H208,H216,H224,H248,H256,H258,H259)</f>
        <v>1449218.6216500001</v>
      </c>
      <c r="I261" s="131"/>
      <c r="J261" s="143">
        <f>SUM(J192,J200,J208,J216,J224,J248,J256,J258,J259)</f>
        <v>125782.08365000002</v>
      </c>
      <c r="K261" s="131"/>
      <c r="L261" s="143">
        <f>SUM(L192,L200,L208,L216,L224,L248,L256,L258,L259)</f>
        <v>-9042.6373999999996</v>
      </c>
      <c r="M261" s="131"/>
      <c r="N261" s="143">
        <f>SUM(N192,N200,N208,N216,N224,N248,N256,N258,N259)</f>
        <v>0</v>
      </c>
      <c r="O261" s="131"/>
      <c r="P261" s="143">
        <f>SUM(P192,P200,P208,P216,P224,P248,P256,P258,P259)</f>
        <v>1565958.0679000001</v>
      </c>
      <c r="Q261" s="131"/>
      <c r="R261" s="143">
        <f>SUM(R192,R200,R208,R216,R224,R248,R256,R258,R259)</f>
        <v>1504349.3215399999</v>
      </c>
    </row>
    <row r="262" spans="1:18" ht="13.8" thickTop="1" x14ac:dyDescent="0.25">
      <c r="A262" s="111">
        <f t="shared" si="4"/>
        <v>22</v>
      </c>
      <c r="B262" s="116"/>
      <c r="F262" s="128"/>
      <c r="O262" s="102"/>
    </row>
    <row r="263" spans="1:18" x14ac:dyDescent="0.25">
      <c r="A263" s="111">
        <f t="shared" si="4"/>
        <v>23</v>
      </c>
      <c r="B263" s="116"/>
      <c r="F263" s="128"/>
      <c r="O263" s="102"/>
    </row>
    <row r="264" spans="1:18" x14ac:dyDescent="0.25">
      <c r="A264" s="111">
        <f t="shared" si="4"/>
        <v>24</v>
      </c>
      <c r="B264" s="116"/>
      <c r="F264" s="128"/>
      <c r="O264" s="102"/>
    </row>
    <row r="265" spans="1:18" x14ac:dyDescent="0.25">
      <c r="A265" s="111">
        <f t="shared" si="4"/>
        <v>25</v>
      </c>
      <c r="B265" s="116"/>
      <c r="D265" s="101" t="s">
        <v>767</v>
      </c>
      <c r="F265" s="128"/>
      <c r="O265" s="102"/>
    </row>
    <row r="266" spans="1:18" x14ac:dyDescent="0.25">
      <c r="A266" s="111">
        <f t="shared" si="4"/>
        <v>26</v>
      </c>
      <c r="B266" s="135"/>
      <c r="D266" s="103" t="s">
        <v>94</v>
      </c>
      <c r="F266" s="124"/>
      <c r="H266" s="150"/>
      <c r="I266" s="131"/>
      <c r="J266" s="150"/>
      <c r="K266" s="131"/>
      <c r="L266" s="150"/>
      <c r="M266" s="131"/>
      <c r="N266" s="150"/>
      <c r="O266" s="131"/>
      <c r="P266" s="150"/>
      <c r="Q266" s="131"/>
      <c r="R266" s="150"/>
    </row>
    <row r="267" spans="1:18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4">
        <v>3.7000000000000006</v>
      </c>
      <c r="G267" s="102"/>
      <c r="H267" s="125">
        <v>112232.11392</v>
      </c>
      <c r="I267" s="126"/>
      <c r="J267" s="125">
        <v>0</v>
      </c>
      <c r="K267" s="127"/>
      <c r="L267" s="125">
        <v>0</v>
      </c>
      <c r="M267" s="127"/>
      <c r="N267" s="125">
        <v>0</v>
      </c>
      <c r="O267" s="126"/>
      <c r="P267" s="125">
        <f>SUM(H267,J267,L267,N267)</f>
        <v>112232.11392</v>
      </c>
      <c r="Q267" s="127"/>
      <c r="R267" s="125">
        <v>112232.11392</v>
      </c>
    </row>
    <row r="268" spans="1:18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4">
        <v>4.26</v>
      </c>
      <c r="G268" s="102"/>
      <c r="H268" s="125">
        <v>41315.289069999999</v>
      </c>
      <c r="I268" s="126"/>
      <c r="J268" s="125">
        <v>8972.4303900000014</v>
      </c>
      <c r="K268" s="127"/>
      <c r="L268" s="125">
        <v>-1794.4860800000001</v>
      </c>
      <c r="M268" s="127"/>
      <c r="N268" s="125">
        <v>0</v>
      </c>
      <c r="O268" s="126"/>
      <c r="P268" s="125">
        <f>SUM(H268,J268,L268,N268)</f>
        <v>48493.233379999998</v>
      </c>
      <c r="Q268" s="127"/>
      <c r="R268" s="125">
        <v>45243.593820000002</v>
      </c>
    </row>
    <row r="269" spans="1:18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4">
        <v>5.47</v>
      </c>
      <c r="G269" s="102"/>
      <c r="H269" s="125">
        <v>56329.274839999998</v>
      </c>
      <c r="I269" s="126"/>
      <c r="J269" s="125">
        <v>8972.4303900000014</v>
      </c>
      <c r="K269" s="127"/>
      <c r="L269" s="125">
        <v>-1794.4860800000001</v>
      </c>
      <c r="M269" s="127"/>
      <c r="N269" s="125">
        <v>0</v>
      </c>
      <c r="O269" s="126"/>
      <c r="P269" s="125">
        <f>SUM(H269,J269,L269,N269)</f>
        <v>63507.219149999997</v>
      </c>
      <c r="Q269" s="127"/>
      <c r="R269" s="125">
        <v>60257.579590000001</v>
      </c>
    </row>
    <row r="270" spans="1:18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4">
        <v>2.46</v>
      </c>
      <c r="G270" s="102"/>
      <c r="H270" s="125">
        <v>32858.830609999997</v>
      </c>
      <c r="I270" s="126"/>
      <c r="J270" s="125">
        <v>0</v>
      </c>
      <c r="K270" s="127"/>
      <c r="L270" s="125">
        <v>0</v>
      </c>
      <c r="M270" s="127"/>
      <c r="N270" s="125">
        <v>0</v>
      </c>
      <c r="O270" s="126"/>
      <c r="P270" s="125">
        <f>SUM(H270,J270,L270,N270)</f>
        <v>32858.830609999997</v>
      </c>
      <c r="Q270" s="127"/>
      <c r="R270" s="125">
        <v>32858.830609999997</v>
      </c>
    </row>
    <row r="271" spans="1:18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4">
        <v>3.26</v>
      </c>
      <c r="G271" s="102"/>
      <c r="H271" s="125">
        <v>11491.776410000002</v>
      </c>
      <c r="I271" s="126"/>
      <c r="J271" s="125">
        <v>0</v>
      </c>
      <c r="K271" s="127"/>
      <c r="L271" s="125">
        <v>0</v>
      </c>
      <c r="M271" s="127"/>
      <c r="N271" s="125">
        <v>0</v>
      </c>
      <c r="O271" s="126"/>
      <c r="P271" s="125">
        <f>SUM(H271,J271,L271,N271)</f>
        <v>11491.776410000002</v>
      </c>
      <c r="Q271" s="127"/>
      <c r="R271" s="125">
        <v>11491.77641</v>
      </c>
    </row>
    <row r="272" spans="1:18" x14ac:dyDescent="0.25">
      <c r="A272" s="111">
        <f t="shared" si="4"/>
        <v>32</v>
      </c>
      <c r="B272" s="116"/>
      <c r="C272" s="111"/>
      <c r="D272" s="103" t="s">
        <v>768</v>
      </c>
      <c r="F272" s="124"/>
      <c r="H272" s="129">
        <f>SUM(H267:H271)</f>
        <v>254227.28485</v>
      </c>
      <c r="I272" s="131"/>
      <c r="J272" s="129">
        <f>SUM(J267:J271)</f>
        <v>17944.860780000003</v>
      </c>
      <c r="K272" s="131"/>
      <c r="L272" s="129">
        <f>SUM(L267:L271)</f>
        <v>-3588.9721600000003</v>
      </c>
      <c r="M272" s="131"/>
      <c r="N272" s="129">
        <f>SUM(N267:N271)</f>
        <v>0</v>
      </c>
      <c r="O272" s="131"/>
      <c r="P272" s="129">
        <f>SUM(P267:P271)</f>
        <v>268583.17346999998</v>
      </c>
      <c r="Q272" s="131"/>
      <c r="R272" s="129">
        <f>SUM(R267:R271)</f>
        <v>262083.89435000002</v>
      </c>
    </row>
    <row r="273" spans="1:18" x14ac:dyDescent="0.25">
      <c r="A273" s="111">
        <f t="shared" si="4"/>
        <v>33</v>
      </c>
      <c r="B273" s="116"/>
      <c r="F273" s="128"/>
      <c r="O273" s="102"/>
    </row>
    <row r="274" spans="1:18" x14ac:dyDescent="0.25">
      <c r="A274" s="111">
        <f t="shared" si="4"/>
        <v>34</v>
      </c>
      <c r="D274" s="103" t="s">
        <v>101</v>
      </c>
      <c r="F274" s="128"/>
      <c r="H274" s="153"/>
      <c r="I274" s="153"/>
      <c r="J274" s="153"/>
      <c r="K274" s="153"/>
      <c r="L274" s="152"/>
      <c r="M274" s="152"/>
      <c r="N274" s="152"/>
      <c r="O274" s="154"/>
      <c r="P274" s="153"/>
      <c r="Q274" s="153"/>
      <c r="R274" s="153"/>
    </row>
    <row r="275" spans="1:18" x14ac:dyDescent="0.25">
      <c r="A275" s="111">
        <f t="shared" si="4"/>
        <v>35</v>
      </c>
      <c r="C275" s="109">
        <v>34131</v>
      </c>
      <c r="D275" s="101" t="s">
        <v>720</v>
      </c>
      <c r="F275" s="124">
        <v>4.9000000000000004</v>
      </c>
      <c r="G275" s="102"/>
      <c r="H275" s="125">
        <v>21253.120770000005</v>
      </c>
      <c r="I275" s="126"/>
      <c r="J275" s="125">
        <v>0</v>
      </c>
      <c r="K275" s="127"/>
      <c r="L275" s="125">
        <v>0</v>
      </c>
      <c r="M275" s="127"/>
      <c r="N275" s="125">
        <v>0</v>
      </c>
      <c r="O275" s="126"/>
      <c r="P275" s="125">
        <f>SUM(H275,J275,L275,N275)</f>
        <v>21253.120770000005</v>
      </c>
      <c r="Q275" s="127"/>
      <c r="R275" s="125">
        <v>21253.120770000001</v>
      </c>
    </row>
    <row r="276" spans="1:18" x14ac:dyDescent="0.25">
      <c r="A276" s="111">
        <f t="shared" si="4"/>
        <v>36</v>
      </c>
      <c r="C276" s="109">
        <v>34231</v>
      </c>
      <c r="D276" s="101" t="s">
        <v>748</v>
      </c>
      <c r="F276" s="124">
        <v>4.71</v>
      </c>
      <c r="G276" s="102"/>
      <c r="H276" s="125">
        <v>90649.036199999973</v>
      </c>
      <c r="I276" s="126"/>
      <c r="J276" s="125">
        <v>17523.903679999999</v>
      </c>
      <c r="K276" s="127"/>
      <c r="L276" s="125">
        <v>-3504.7807400000002</v>
      </c>
      <c r="M276" s="127"/>
      <c r="N276" s="125">
        <v>0</v>
      </c>
      <c r="O276" s="126"/>
      <c r="P276" s="125">
        <f>SUM(H276,J276,L276,N276)</f>
        <v>104668.15913999997</v>
      </c>
      <c r="Q276" s="127"/>
      <c r="R276" s="125">
        <v>97775.274160000001</v>
      </c>
    </row>
    <row r="277" spans="1:18" x14ac:dyDescent="0.25">
      <c r="A277" s="111">
        <f t="shared" si="4"/>
        <v>37</v>
      </c>
      <c r="C277" s="109">
        <v>34331</v>
      </c>
      <c r="D277" s="101" t="s">
        <v>749</v>
      </c>
      <c r="F277" s="124">
        <v>5.17</v>
      </c>
      <c r="G277" s="102"/>
      <c r="H277" s="125">
        <v>257142.96082999994</v>
      </c>
      <c r="I277" s="126"/>
      <c r="J277" s="125">
        <v>17523.903679999999</v>
      </c>
      <c r="K277" s="127"/>
      <c r="L277" s="125">
        <v>-3504.7807400000002</v>
      </c>
      <c r="M277" s="127"/>
      <c r="N277" s="125">
        <v>0</v>
      </c>
      <c r="O277" s="126"/>
      <c r="P277" s="125">
        <f>SUM(H277,J277,L277,N277)</f>
        <v>271162.08376999991</v>
      </c>
      <c r="Q277" s="127"/>
      <c r="R277" s="125">
        <v>264269.19878999999</v>
      </c>
    </row>
    <row r="278" spans="1:18" x14ac:dyDescent="0.25">
      <c r="A278" s="111">
        <f t="shared" si="4"/>
        <v>38</v>
      </c>
      <c r="C278" s="109">
        <v>34531</v>
      </c>
      <c r="D278" s="101" t="s">
        <v>723</v>
      </c>
      <c r="F278" s="124">
        <v>3.36</v>
      </c>
      <c r="G278" s="102"/>
      <c r="H278" s="125">
        <v>40601.976499999997</v>
      </c>
      <c r="I278" s="126"/>
      <c r="J278" s="125">
        <v>0</v>
      </c>
      <c r="K278" s="127"/>
      <c r="L278" s="125">
        <v>0</v>
      </c>
      <c r="M278" s="127"/>
      <c r="N278" s="125">
        <v>0</v>
      </c>
      <c r="O278" s="126"/>
      <c r="P278" s="125">
        <f>SUM(H278,J278,L278,N278)</f>
        <v>40601.976499999997</v>
      </c>
      <c r="Q278" s="127"/>
      <c r="R278" s="125">
        <v>40601.976499999997</v>
      </c>
    </row>
    <row r="279" spans="1:18" x14ac:dyDescent="0.25">
      <c r="A279" s="111">
        <f t="shared" si="4"/>
        <v>39</v>
      </c>
      <c r="C279" s="109">
        <v>34631</v>
      </c>
      <c r="D279" s="101" t="s">
        <v>724</v>
      </c>
      <c r="F279" s="124">
        <v>4.29</v>
      </c>
      <c r="G279" s="102"/>
      <c r="H279" s="125">
        <v>1175.7052099999999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6"/>
      <c r="P279" s="125">
        <f>SUM(H279,J279,L279,N279)</f>
        <v>1175.7052099999999</v>
      </c>
      <c r="Q279" s="127"/>
      <c r="R279" s="125">
        <v>1175.7052099999999</v>
      </c>
    </row>
    <row r="280" spans="1:18" x14ac:dyDescent="0.25">
      <c r="A280" s="111">
        <f t="shared" si="4"/>
        <v>40</v>
      </c>
      <c r="C280" s="111"/>
      <c r="D280" s="103" t="s">
        <v>769</v>
      </c>
      <c r="F280" s="136"/>
      <c r="H280" s="129">
        <f>SUM(H275:H279)</f>
        <v>410822.79950999987</v>
      </c>
      <c r="I280" s="131"/>
      <c r="J280" s="129">
        <f>SUM(J275:J279)</f>
        <v>35047.807359999999</v>
      </c>
      <c r="K280" s="131"/>
      <c r="L280" s="129">
        <f>SUM(L275:L279)</f>
        <v>-7009.5614800000003</v>
      </c>
      <c r="M280" s="131"/>
      <c r="N280" s="129">
        <f>SUM(N275:N279)</f>
        <v>0</v>
      </c>
      <c r="O280" s="131"/>
      <c r="P280" s="129">
        <f>SUM(P275:P279)</f>
        <v>438861.04538999987</v>
      </c>
      <c r="Q280" s="131"/>
      <c r="R280" s="129">
        <f>SUM(R275:R279)</f>
        <v>425075.27542999998</v>
      </c>
    </row>
    <row r="281" spans="1:18" x14ac:dyDescent="0.25">
      <c r="A281" s="111">
        <f t="shared" si="4"/>
        <v>41</v>
      </c>
      <c r="O281" s="102"/>
    </row>
    <row r="282" spans="1:18" x14ac:dyDescent="0.25">
      <c r="A282" s="111">
        <f t="shared" si="4"/>
        <v>42</v>
      </c>
      <c r="O282" s="102"/>
    </row>
    <row r="283" spans="1:18" x14ac:dyDescent="0.25">
      <c r="A283" s="111">
        <f t="shared" si="4"/>
        <v>43</v>
      </c>
      <c r="O283" s="102"/>
    </row>
    <row r="284" spans="1:18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8"/>
      <c r="P284" s="97"/>
      <c r="Q284" s="97"/>
      <c r="R284" s="97"/>
    </row>
    <row r="285" spans="1:18" x14ac:dyDescent="0.25">
      <c r="A285" s="101" t="str">
        <f>$A$57</f>
        <v>Supporting Schedules:  B-08, B-11</v>
      </c>
      <c r="O285" s="102"/>
      <c r="P285" s="101" t="str">
        <f>$P$57</f>
        <v>Recap Schedules:  B-03, B-06</v>
      </c>
    </row>
    <row r="286" spans="1:18" ht="13.8" thickBot="1" x14ac:dyDescent="0.3">
      <c r="A286" s="97" t="str">
        <f>$A$1</f>
        <v>SCHEDULE B-07</v>
      </c>
      <c r="B286" s="97"/>
      <c r="C286" s="97"/>
      <c r="D286" s="97"/>
      <c r="E286" s="97"/>
      <c r="F286" s="97"/>
      <c r="G286" s="97" t="str">
        <f>$G$1</f>
        <v>PLANT BALANCES BY ACCOUNT AND SUB-ACCOUNT</v>
      </c>
      <c r="H286" s="97"/>
      <c r="I286" s="97"/>
      <c r="J286" s="97"/>
      <c r="K286" s="97"/>
      <c r="L286" s="97"/>
      <c r="M286" s="97"/>
      <c r="N286" s="97"/>
      <c r="O286" s="98"/>
      <c r="P286" s="97"/>
      <c r="Q286" s="97"/>
      <c r="R286" s="98" t="str">
        <f>"Page "&amp;TRIM(MID(R229,5,3))+1&amp;" of 30"</f>
        <v>Page 6 of 30</v>
      </c>
    </row>
    <row r="287" spans="1:18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rate and plant balances for each account or sub-account to which</v>
      </c>
      <c r="J287" s="104"/>
      <c r="K287" s="104"/>
      <c r="M287" s="104"/>
      <c r="N287" s="104"/>
      <c r="O287" s="105"/>
      <c r="P287" s="101" t="str">
        <f>$P$2</f>
        <v>Type of data shown:</v>
      </c>
      <c r="R287" s="106"/>
    </row>
    <row r="288" spans="1:18" x14ac:dyDescent="0.25">
      <c r="B288" s="138"/>
      <c r="F288" s="101" t="str">
        <f>IF($F$3="","",$F$3)</f>
        <v>a separate depreciation rate is prescribed. (Include Amortization/Recovery schedule amounts).</v>
      </c>
      <c r="J288" s="102"/>
      <c r="K288" s="106"/>
      <c r="N288" s="102"/>
      <c r="O288" s="102" t="str">
        <f>IF($O$3=0,"",$O$3)</f>
        <v>XX</v>
      </c>
      <c r="P288" s="106" t="str">
        <f>$P$3</f>
        <v>Projected Test Year Ended 12/31/2025</v>
      </c>
      <c r="R288" s="102"/>
    </row>
    <row r="289" spans="1:18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O289" s="102" t="str">
        <f>IF($O$4=0,"",$O$4)</f>
        <v/>
      </c>
      <c r="P289" s="106" t="str">
        <f>$P$4</f>
        <v>Projected Prior Year Ended 12/31/2024</v>
      </c>
      <c r="R289" s="102"/>
    </row>
    <row r="290" spans="1:18" x14ac:dyDescent="0.25">
      <c r="B290" s="138"/>
      <c r="F290" s="101" t="str">
        <f>IF(+$F$5="","",$F$5)</f>
        <v/>
      </c>
      <c r="J290" s="102"/>
      <c r="K290" s="106"/>
      <c r="L290" s="102"/>
      <c r="O290" s="102" t="str">
        <f>IF($O$5=0,"",$O$5)</f>
        <v/>
      </c>
      <c r="P290" s="106" t="str">
        <f>$P$5</f>
        <v>Historical Prior Year Ended 12/31/2023</v>
      </c>
      <c r="R290" s="102"/>
    </row>
    <row r="291" spans="1:18" ht="39.75" customHeight="1" x14ac:dyDescent="0.25">
      <c r="B291" s="138"/>
      <c r="J291" s="102"/>
      <c r="K291" s="106"/>
      <c r="L291" s="102"/>
      <c r="O291" s="102"/>
      <c r="P291" s="370" t="s">
        <v>895</v>
      </c>
      <c r="Q291" s="370"/>
      <c r="R291" s="370"/>
    </row>
    <row r="292" spans="1:18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 in 000's)</v>
      </c>
      <c r="I292" s="97"/>
      <c r="J292" s="97"/>
      <c r="K292" s="97"/>
      <c r="L292" s="97"/>
      <c r="M292" s="97"/>
      <c r="N292" s="97"/>
      <c r="O292" s="98"/>
      <c r="P292" s="97" t="str">
        <f>$P$7</f>
        <v xml:space="preserve">             </v>
      </c>
      <c r="Q292" s="97"/>
      <c r="R292" s="97"/>
    </row>
    <row r="293" spans="1:18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10"/>
      <c r="P293" s="109"/>
      <c r="Q293" s="109"/>
      <c r="R293" s="109"/>
    </row>
    <row r="294" spans="1:18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10"/>
      <c r="P294" s="109" t="s">
        <v>698</v>
      </c>
      <c r="Q294" s="109"/>
      <c r="R294" s="109" t="s">
        <v>699</v>
      </c>
    </row>
    <row r="295" spans="1:18" x14ac:dyDescent="0.25">
      <c r="C295" s="111" t="s">
        <v>700</v>
      </c>
      <c r="D295" s="111" t="s">
        <v>700</v>
      </c>
      <c r="F295" s="111" t="s">
        <v>701</v>
      </c>
      <c r="G295" s="111"/>
      <c r="H295" s="109" t="s">
        <v>702</v>
      </c>
      <c r="I295" s="111"/>
      <c r="J295" s="109" t="s">
        <v>353</v>
      </c>
      <c r="K295" s="111"/>
      <c r="L295" s="111" t="s">
        <v>353</v>
      </c>
      <c r="M295" s="111"/>
      <c r="O295" s="102"/>
      <c r="P295" s="111" t="s">
        <v>702</v>
      </c>
      <c r="R295" s="111"/>
    </row>
    <row r="296" spans="1:18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705</v>
      </c>
      <c r="G296" s="111"/>
      <c r="H296" s="111" t="s">
        <v>706</v>
      </c>
      <c r="I296" s="111"/>
      <c r="J296" s="111" t="s">
        <v>702</v>
      </c>
      <c r="K296" s="109"/>
      <c r="L296" s="111" t="s">
        <v>702</v>
      </c>
      <c r="M296" s="106"/>
      <c r="N296" s="111" t="s">
        <v>362</v>
      </c>
      <c r="O296" s="110"/>
      <c r="P296" s="109" t="s">
        <v>706</v>
      </c>
      <c r="Q296" s="109"/>
      <c r="R296" s="111" t="s">
        <v>707</v>
      </c>
    </row>
    <row r="297" spans="1:18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711</v>
      </c>
      <c r="G297" s="112"/>
      <c r="H297" s="112" t="s">
        <v>712</v>
      </c>
      <c r="I297" s="113"/>
      <c r="J297" s="112" t="s">
        <v>713</v>
      </c>
      <c r="K297" s="113"/>
      <c r="L297" s="113" t="s">
        <v>714</v>
      </c>
      <c r="M297" s="114"/>
      <c r="N297" s="114" t="s">
        <v>715</v>
      </c>
      <c r="O297" s="115"/>
      <c r="P297" s="114" t="s">
        <v>716</v>
      </c>
      <c r="Q297" s="114"/>
      <c r="R297" s="114" t="s">
        <v>717</v>
      </c>
    </row>
    <row r="298" spans="1:18" x14ac:dyDescent="0.25">
      <c r="A298" s="111">
        <v>1</v>
      </c>
      <c r="B298" s="116"/>
      <c r="O298" s="102"/>
    </row>
    <row r="299" spans="1:18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22"/>
      <c r="Q299" s="131"/>
      <c r="R299" s="131"/>
    </row>
    <row r="300" spans="1:18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4">
        <v>4.24</v>
      </c>
      <c r="G300" s="102"/>
      <c r="H300" s="125">
        <v>27131.136169999998</v>
      </c>
      <c r="I300" s="126"/>
      <c r="J300" s="125">
        <v>0</v>
      </c>
      <c r="K300" s="127"/>
      <c r="L300" s="125">
        <v>0</v>
      </c>
      <c r="M300" s="127"/>
      <c r="N300" s="125">
        <v>0</v>
      </c>
      <c r="O300" s="126"/>
      <c r="P300" s="125">
        <f>SUM(H300,J300,L300,N300)</f>
        <v>27131.136169999998</v>
      </c>
      <c r="Q300" s="127"/>
      <c r="R300" s="125">
        <v>27131.136170000002</v>
      </c>
    </row>
    <row r="301" spans="1:18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4">
        <v>5.6</v>
      </c>
      <c r="G301" s="102"/>
      <c r="H301" s="125">
        <v>142690.12431499999</v>
      </c>
      <c r="I301" s="126"/>
      <c r="J301" s="125">
        <v>5985.4894999999997</v>
      </c>
      <c r="K301" s="127"/>
      <c r="L301" s="125">
        <v>-1197.0979</v>
      </c>
      <c r="M301" s="127"/>
      <c r="N301" s="125">
        <v>0</v>
      </c>
      <c r="O301" s="126"/>
      <c r="P301" s="125">
        <f>SUM(H301,J301,L301,N301)</f>
        <v>147478.515915</v>
      </c>
      <c r="Q301" s="127"/>
      <c r="R301" s="125">
        <v>144286.02987999999</v>
      </c>
    </row>
    <row r="302" spans="1:18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4">
        <v>5.4</v>
      </c>
      <c r="G302" s="102"/>
      <c r="H302" s="125">
        <v>325379.58298500016</v>
      </c>
      <c r="I302" s="126"/>
      <c r="J302" s="125">
        <v>5985.4894999999997</v>
      </c>
      <c r="K302" s="127"/>
      <c r="L302" s="125">
        <v>-1197.0979</v>
      </c>
      <c r="M302" s="127"/>
      <c r="N302" s="125">
        <v>0</v>
      </c>
      <c r="O302" s="126"/>
      <c r="P302" s="125">
        <f>SUM(H302,J302,L302,N302)</f>
        <v>330167.97458500019</v>
      </c>
      <c r="Q302" s="127"/>
      <c r="R302" s="125">
        <v>326975.48855000001</v>
      </c>
    </row>
    <row r="303" spans="1:18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4">
        <v>3.58</v>
      </c>
      <c r="G303" s="102"/>
      <c r="H303" s="125">
        <v>44698.672580000006</v>
      </c>
      <c r="I303" s="126"/>
      <c r="J303" s="125">
        <v>0</v>
      </c>
      <c r="K303" s="127"/>
      <c r="L303" s="125">
        <v>0</v>
      </c>
      <c r="M303" s="127"/>
      <c r="N303" s="125">
        <v>0</v>
      </c>
      <c r="O303" s="126"/>
      <c r="P303" s="125">
        <f>SUM(H303,J303,L303,N303)</f>
        <v>44698.672580000006</v>
      </c>
      <c r="Q303" s="127"/>
      <c r="R303" s="125">
        <v>44698.672579999999</v>
      </c>
    </row>
    <row r="304" spans="1:18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4">
        <v>4.1399999999999997</v>
      </c>
      <c r="G304" s="102"/>
      <c r="H304" s="125">
        <v>1455.5923500000001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6"/>
      <c r="P304" s="125">
        <f>SUM(H304,J304,L304,N304)</f>
        <v>1455.5923500000001</v>
      </c>
      <c r="Q304" s="127"/>
      <c r="R304" s="125">
        <v>1455.5923500000001</v>
      </c>
    </row>
    <row r="305" spans="1:18" x14ac:dyDescent="0.25">
      <c r="A305" s="111">
        <f t="shared" si="5"/>
        <v>8</v>
      </c>
      <c r="B305" s="116"/>
      <c r="C305" s="111"/>
      <c r="D305" s="103" t="s">
        <v>770</v>
      </c>
      <c r="F305" s="124"/>
      <c r="H305" s="129">
        <f>SUM(H300:H304)</f>
        <v>541355.10840000014</v>
      </c>
      <c r="I305" s="131"/>
      <c r="J305" s="129">
        <f>SUM(J300:J304)</f>
        <v>11970.978999999999</v>
      </c>
      <c r="K305" s="131"/>
      <c r="L305" s="129">
        <f>SUM(L300:L304)</f>
        <v>-2394.1958</v>
      </c>
      <c r="M305" s="131"/>
      <c r="N305" s="129">
        <f>SUM(N300:N304)</f>
        <v>0</v>
      </c>
      <c r="O305" s="131"/>
      <c r="P305" s="129">
        <f>SUM(P300:P304)</f>
        <v>550931.89160000021</v>
      </c>
      <c r="Q305" s="131"/>
      <c r="R305" s="129">
        <f>SUM(R300:R304)</f>
        <v>544546.91953000007</v>
      </c>
    </row>
    <row r="306" spans="1:18" x14ac:dyDescent="0.25">
      <c r="A306" s="111">
        <f t="shared" si="5"/>
        <v>9</v>
      </c>
      <c r="B306" s="116"/>
      <c r="F306" s="128"/>
      <c r="O306" s="102"/>
    </row>
    <row r="307" spans="1:18" x14ac:dyDescent="0.25">
      <c r="A307" s="111">
        <f t="shared" si="5"/>
        <v>10</v>
      </c>
      <c r="B307" s="116"/>
      <c r="C307" s="111"/>
      <c r="D307" s="103" t="s">
        <v>771</v>
      </c>
      <c r="F307" s="128"/>
      <c r="I307" s="131"/>
      <c r="K307" s="131"/>
      <c r="M307" s="131"/>
      <c r="O307" s="131"/>
      <c r="Q307" s="131"/>
    </row>
    <row r="308" spans="1:18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4">
        <v>4.24</v>
      </c>
      <c r="G308" s="102"/>
      <c r="H308" s="125">
        <v>656.34929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6"/>
      <c r="P308" s="125">
        <f>SUM(H308,J308,L308,N308)</f>
        <v>656.34929</v>
      </c>
      <c r="Q308" s="127"/>
      <c r="R308" s="125">
        <v>656.34929</v>
      </c>
    </row>
    <row r="309" spans="1:18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4">
        <v>3.2300000000000004</v>
      </c>
      <c r="G309" s="102"/>
      <c r="H309" s="125">
        <v>4701.026284999999</v>
      </c>
      <c r="I309" s="126"/>
      <c r="J309" s="125">
        <v>0</v>
      </c>
      <c r="K309" s="127"/>
      <c r="L309" s="125">
        <v>0</v>
      </c>
      <c r="M309" s="127"/>
      <c r="N309" s="125">
        <v>0</v>
      </c>
      <c r="O309" s="126"/>
      <c r="P309" s="125">
        <f>SUM(H309,J309,L309,N309)</f>
        <v>4701.026284999999</v>
      </c>
      <c r="Q309" s="127"/>
      <c r="R309" s="125">
        <v>4701.0262899999998</v>
      </c>
    </row>
    <row r="310" spans="1:18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4">
        <v>2.12</v>
      </c>
      <c r="G310" s="102"/>
      <c r="H310" s="125">
        <v>16800.143014999994</v>
      </c>
      <c r="I310" s="126"/>
      <c r="J310" s="125">
        <v>0</v>
      </c>
      <c r="K310" s="127"/>
      <c r="L310" s="125">
        <v>0</v>
      </c>
      <c r="M310" s="127"/>
      <c r="N310" s="125">
        <v>0</v>
      </c>
      <c r="O310" s="126"/>
      <c r="P310" s="125">
        <f>SUM(H310,J310,L310,N310)</f>
        <v>16800.143014999994</v>
      </c>
      <c r="Q310" s="127"/>
      <c r="R310" s="125">
        <v>16800.14302</v>
      </c>
    </row>
    <row r="311" spans="1:18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4">
        <v>2.57</v>
      </c>
      <c r="G311" s="102"/>
      <c r="H311" s="125">
        <v>14174.190639999999</v>
      </c>
      <c r="I311" s="126"/>
      <c r="J311" s="125">
        <v>0</v>
      </c>
      <c r="K311" s="127"/>
      <c r="L311" s="125">
        <v>0</v>
      </c>
      <c r="M311" s="127"/>
      <c r="N311" s="125">
        <v>0</v>
      </c>
      <c r="O311" s="126"/>
      <c r="P311" s="125">
        <f>SUM(H311,J311,L311,N311)</f>
        <v>14174.190639999999</v>
      </c>
      <c r="Q311" s="127"/>
      <c r="R311" s="125">
        <v>14174.190640000001</v>
      </c>
    </row>
    <row r="312" spans="1:18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4">
        <v>2.87</v>
      </c>
      <c r="G312" s="102"/>
      <c r="H312" s="125">
        <v>0.90461000000000003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6"/>
      <c r="P312" s="125">
        <f>SUM(H312,J312,L312,N312)</f>
        <v>0.90461000000000003</v>
      </c>
      <c r="Q312" s="127"/>
      <c r="R312" s="125">
        <v>0.90461000000000003</v>
      </c>
    </row>
    <row r="313" spans="1:18" x14ac:dyDescent="0.25">
      <c r="A313" s="111">
        <f t="shared" si="5"/>
        <v>16</v>
      </c>
      <c r="B313" s="116"/>
      <c r="D313" s="103" t="s">
        <v>772</v>
      </c>
      <c r="F313" s="124"/>
      <c r="H313" s="129">
        <f>SUM(H308:H312)</f>
        <v>36332.613839999991</v>
      </c>
      <c r="I313" s="131"/>
      <c r="J313" s="129">
        <f>SUM(J308:J312)</f>
        <v>0</v>
      </c>
      <c r="K313" s="131"/>
      <c r="L313" s="129">
        <f>SUM(L308:L312)</f>
        <v>0</v>
      </c>
      <c r="M313" s="131"/>
      <c r="N313" s="129">
        <f>SUM(N308:N312)</f>
        <v>0</v>
      </c>
      <c r="O313" s="131"/>
      <c r="P313" s="129">
        <f>SUM(P308:P312)</f>
        <v>36332.613839999991</v>
      </c>
      <c r="Q313" s="131"/>
      <c r="R313" s="129">
        <f>SUM(R308:R312)</f>
        <v>36332.613849999994</v>
      </c>
    </row>
    <row r="314" spans="1:18" x14ac:dyDescent="0.25">
      <c r="A314" s="111">
        <f t="shared" si="5"/>
        <v>17</v>
      </c>
      <c r="B314" s="116"/>
      <c r="F314" s="128"/>
      <c r="O314" s="102"/>
    </row>
    <row r="315" spans="1:18" x14ac:dyDescent="0.25">
      <c r="A315" s="111">
        <f t="shared" si="5"/>
        <v>18</v>
      </c>
      <c r="B315" s="116"/>
      <c r="C315" s="111"/>
      <c r="D315" s="103" t="s">
        <v>773</v>
      </c>
      <c r="F315" s="128"/>
      <c r="I315" s="131"/>
      <c r="K315" s="131"/>
      <c r="M315" s="131"/>
      <c r="O315" s="131"/>
      <c r="Q315" s="131"/>
    </row>
    <row r="316" spans="1:18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4">
        <v>6.05</v>
      </c>
      <c r="G316" s="102"/>
      <c r="H316" s="125">
        <v>242.33395999999999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6"/>
      <c r="P316" s="125">
        <f>SUM(H316,J316,L316,N316)</f>
        <v>242.33395999999999</v>
      </c>
      <c r="Q316" s="127"/>
      <c r="R316" s="125">
        <v>242.33395999999999</v>
      </c>
    </row>
    <row r="317" spans="1:18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4">
        <v>2.81</v>
      </c>
      <c r="G317" s="102"/>
      <c r="H317" s="125">
        <v>3384.0975599999997</v>
      </c>
      <c r="I317" s="126"/>
      <c r="J317" s="125">
        <v>0</v>
      </c>
      <c r="K317" s="127"/>
      <c r="L317" s="125">
        <v>0</v>
      </c>
      <c r="M317" s="127"/>
      <c r="N317" s="125">
        <v>0</v>
      </c>
      <c r="O317" s="126"/>
      <c r="P317" s="125">
        <f>SUM(H317,J317,L317,N317)</f>
        <v>3384.0975599999997</v>
      </c>
      <c r="Q317" s="127"/>
      <c r="R317" s="125">
        <v>3384.0975600000002</v>
      </c>
    </row>
    <row r="318" spans="1:18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4">
        <v>2.0499999999999998</v>
      </c>
      <c r="G318" s="102"/>
      <c r="H318" s="125">
        <v>16052.10497</v>
      </c>
      <c r="I318" s="126"/>
      <c r="J318" s="125">
        <v>0</v>
      </c>
      <c r="K318" s="127"/>
      <c r="L318" s="125">
        <v>0</v>
      </c>
      <c r="M318" s="127"/>
      <c r="N318" s="125">
        <v>0</v>
      </c>
      <c r="O318" s="126"/>
      <c r="P318" s="125">
        <f>SUM(H318,J318,L318,N318)</f>
        <v>16052.10497</v>
      </c>
      <c r="Q318" s="127"/>
      <c r="R318" s="125">
        <v>16052.10497</v>
      </c>
    </row>
    <row r="319" spans="1:18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4">
        <v>2.4300000000000002</v>
      </c>
      <c r="G319" s="102"/>
      <c r="H319" s="125">
        <v>4189.43102</v>
      </c>
      <c r="I319" s="126"/>
      <c r="J319" s="125">
        <v>0</v>
      </c>
      <c r="K319" s="127"/>
      <c r="L319" s="125">
        <v>0</v>
      </c>
      <c r="M319" s="127"/>
      <c r="N319" s="125">
        <v>0</v>
      </c>
      <c r="O319" s="126"/>
      <c r="P319" s="125">
        <f>SUM(H319,J319,L319,N319)</f>
        <v>4189.43102</v>
      </c>
      <c r="Q319" s="127"/>
      <c r="R319" s="125">
        <v>4189.43102</v>
      </c>
    </row>
    <row r="320" spans="1:18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4">
        <v>2.87</v>
      </c>
      <c r="G320" s="102"/>
      <c r="H320" s="125">
        <v>0.90461000000000003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6"/>
      <c r="P320" s="125">
        <f>SUM(H320,J320,L320,N320)</f>
        <v>0.90461000000000003</v>
      </c>
      <c r="Q320" s="127"/>
      <c r="R320" s="125">
        <v>0.90461000000000003</v>
      </c>
    </row>
    <row r="321" spans="1:18" x14ac:dyDescent="0.25">
      <c r="A321" s="111">
        <f t="shared" si="5"/>
        <v>24</v>
      </c>
      <c r="B321" s="116"/>
      <c r="C321" s="111"/>
      <c r="D321" s="103" t="s">
        <v>774</v>
      </c>
      <c r="F321" s="124"/>
      <c r="H321" s="129">
        <f>SUM(H316:H320)</f>
        <v>23868.87212</v>
      </c>
      <c r="I321" s="131"/>
      <c r="J321" s="129">
        <f>SUM(J316:J320)</f>
        <v>0</v>
      </c>
      <c r="K321" s="131"/>
      <c r="L321" s="129">
        <f>SUM(L316:L320)</f>
        <v>0</v>
      </c>
      <c r="M321" s="131"/>
      <c r="N321" s="129">
        <f>SUM(N316:N320)</f>
        <v>0</v>
      </c>
      <c r="O321" s="131"/>
      <c r="P321" s="129">
        <f>SUM(P316:P320)</f>
        <v>23868.87212</v>
      </c>
      <c r="Q321" s="131"/>
      <c r="R321" s="129">
        <f>SUM(R316:R320)</f>
        <v>23868.87212</v>
      </c>
    </row>
    <row r="322" spans="1:18" x14ac:dyDescent="0.25">
      <c r="A322" s="111">
        <f t="shared" si="5"/>
        <v>25</v>
      </c>
      <c r="B322" s="116"/>
      <c r="F322" s="128"/>
      <c r="O322" s="102"/>
    </row>
    <row r="323" spans="1:18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24"/>
      <c r="G323" s="145"/>
      <c r="H323" s="145"/>
      <c r="I323" s="155"/>
      <c r="J323" s="145"/>
      <c r="K323" s="155"/>
      <c r="L323" s="155"/>
      <c r="M323" s="109"/>
      <c r="N323" s="109"/>
      <c r="O323" s="110"/>
      <c r="P323" s="109"/>
      <c r="Q323" s="109"/>
      <c r="R323" s="109"/>
    </row>
    <row r="324" spans="1:18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4">
        <v>4.8600000000000003</v>
      </c>
      <c r="G324" s="102"/>
      <c r="H324" s="125">
        <v>793.11426000000006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6"/>
      <c r="P324" s="125">
        <f>SUM(H324,J324,L324,N324)</f>
        <v>793.11426000000006</v>
      </c>
      <c r="Q324" s="127"/>
      <c r="R324" s="125">
        <v>793.11426000000006</v>
      </c>
    </row>
    <row r="325" spans="1:18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4">
        <v>3.05</v>
      </c>
      <c r="G325" s="102"/>
      <c r="H325" s="125">
        <v>2224.6556949999999</v>
      </c>
      <c r="I325" s="126"/>
      <c r="J325" s="125">
        <v>0</v>
      </c>
      <c r="K325" s="127"/>
      <c r="L325" s="125">
        <v>0</v>
      </c>
      <c r="M325" s="127"/>
      <c r="N325" s="125">
        <v>0</v>
      </c>
      <c r="O325" s="126"/>
      <c r="P325" s="125">
        <f>SUM(H325,J325,L325,N325)</f>
        <v>2224.6556949999999</v>
      </c>
      <c r="Q325" s="127"/>
      <c r="R325" s="125">
        <v>2224.6557000000003</v>
      </c>
    </row>
    <row r="326" spans="1:18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4">
        <v>2.0699999999999998</v>
      </c>
      <c r="G326" s="102"/>
      <c r="H326" s="125">
        <v>18801.752445000002</v>
      </c>
      <c r="I326" s="126"/>
      <c r="J326" s="125">
        <v>0</v>
      </c>
      <c r="K326" s="127"/>
      <c r="L326" s="125">
        <v>0</v>
      </c>
      <c r="M326" s="127"/>
      <c r="N326" s="125">
        <v>0</v>
      </c>
      <c r="O326" s="126"/>
      <c r="P326" s="125">
        <f>SUM(H326,J326,L326,N326)</f>
        <v>18801.752445000002</v>
      </c>
      <c r="Q326" s="127"/>
      <c r="R326" s="125">
        <v>18801.75245</v>
      </c>
    </row>
    <row r="327" spans="1:18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4">
        <v>1.76</v>
      </c>
      <c r="G327" s="102"/>
      <c r="H327" s="125">
        <v>10408.627609999998</v>
      </c>
      <c r="I327" s="126"/>
      <c r="J327" s="125">
        <v>0</v>
      </c>
      <c r="K327" s="127"/>
      <c r="L327" s="125">
        <v>0</v>
      </c>
      <c r="M327" s="127"/>
      <c r="N327" s="125">
        <v>0</v>
      </c>
      <c r="O327" s="126"/>
      <c r="P327" s="125">
        <f>SUM(H327,J327,L327,N327)</f>
        <v>10408.627609999998</v>
      </c>
      <c r="Q327" s="127"/>
      <c r="R327" s="125">
        <v>10408.62761</v>
      </c>
    </row>
    <row r="328" spans="1:18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4">
        <v>2.94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6"/>
      <c r="P328" s="125">
        <f>SUM(H328,J328,L328,N328)</f>
        <v>0</v>
      </c>
      <c r="Q328" s="127"/>
      <c r="R328" s="125">
        <v>0</v>
      </c>
    </row>
    <row r="329" spans="1:18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4"/>
      <c r="H329" s="129">
        <f>SUM(H324:H328)</f>
        <v>32228.150009999998</v>
      </c>
      <c r="I329" s="131"/>
      <c r="J329" s="129">
        <f>SUM(J324:J328)</f>
        <v>0</v>
      </c>
      <c r="K329" s="131"/>
      <c r="L329" s="129">
        <f>SUM(L324:L328)</f>
        <v>0</v>
      </c>
      <c r="M329" s="131"/>
      <c r="N329" s="129">
        <f>SUM(N324:N328)</f>
        <v>0</v>
      </c>
      <c r="O329" s="131"/>
      <c r="P329" s="129">
        <f>SUM(P324:P328)</f>
        <v>32228.150009999998</v>
      </c>
      <c r="Q329" s="131"/>
      <c r="R329" s="129">
        <f>SUM(R324:R328)</f>
        <v>32228.150020000001</v>
      </c>
    </row>
    <row r="330" spans="1:18" x14ac:dyDescent="0.25">
      <c r="A330" s="111">
        <f t="shared" si="5"/>
        <v>33</v>
      </c>
      <c r="B330" s="116"/>
      <c r="F330" s="128"/>
      <c r="O330" s="102"/>
    </row>
    <row r="331" spans="1:18" x14ac:dyDescent="0.25">
      <c r="A331" s="111">
        <f t="shared" si="5"/>
        <v>34</v>
      </c>
      <c r="B331" s="116"/>
      <c r="C331" s="111"/>
      <c r="D331" s="103" t="s">
        <v>777</v>
      </c>
      <c r="F331" s="128"/>
      <c r="I331" s="131"/>
      <c r="K331" s="131"/>
      <c r="M331" s="131"/>
      <c r="O331" s="131"/>
      <c r="Q331" s="131"/>
    </row>
    <row r="332" spans="1:18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4">
        <v>3.62</v>
      </c>
      <c r="G332" s="102"/>
      <c r="H332" s="125">
        <v>2656.2315400000002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6"/>
      <c r="P332" s="125">
        <f>SUM(H332,J332,L332,N332)</f>
        <v>2656.2315400000002</v>
      </c>
      <c r="Q332" s="127"/>
      <c r="R332" s="125">
        <v>2656.2315400000002</v>
      </c>
    </row>
    <row r="333" spans="1:18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4">
        <v>2.84</v>
      </c>
      <c r="G333" s="102"/>
      <c r="H333" s="125">
        <v>1562.8909699999999</v>
      </c>
      <c r="I333" s="126"/>
      <c r="J333" s="125">
        <v>0</v>
      </c>
      <c r="K333" s="127"/>
      <c r="L333" s="125">
        <v>0</v>
      </c>
      <c r="M333" s="127"/>
      <c r="N333" s="125">
        <v>0</v>
      </c>
      <c r="O333" s="126"/>
      <c r="P333" s="125">
        <f>SUM(H333,J333,L333,N333)</f>
        <v>1562.8909699999999</v>
      </c>
      <c r="Q333" s="127"/>
      <c r="R333" s="125">
        <v>1562.8909699999999</v>
      </c>
    </row>
    <row r="334" spans="1:18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4">
        <v>1.8000000000000003</v>
      </c>
      <c r="G334" s="102"/>
      <c r="H334" s="125">
        <v>17542.092239999998</v>
      </c>
      <c r="I334" s="126"/>
      <c r="J334" s="125">
        <v>0</v>
      </c>
      <c r="K334" s="127"/>
      <c r="L334" s="125">
        <v>0</v>
      </c>
      <c r="M334" s="127"/>
      <c r="N334" s="125">
        <v>0</v>
      </c>
      <c r="O334" s="126"/>
      <c r="P334" s="125">
        <f>SUM(H334,J334,L334,N334)</f>
        <v>17542.092239999998</v>
      </c>
      <c r="Q334" s="127"/>
      <c r="R334" s="125">
        <v>17542.092239999998</v>
      </c>
    </row>
    <row r="335" spans="1:18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4">
        <v>2.41</v>
      </c>
      <c r="G335" s="102"/>
      <c r="H335" s="125">
        <v>14353.367069999998</v>
      </c>
      <c r="I335" s="126"/>
      <c r="J335" s="125">
        <v>0</v>
      </c>
      <c r="K335" s="127"/>
      <c r="L335" s="125">
        <v>0</v>
      </c>
      <c r="M335" s="127"/>
      <c r="N335" s="125">
        <v>0</v>
      </c>
      <c r="O335" s="126"/>
      <c r="P335" s="125">
        <f>SUM(H335,J335,L335,N335)</f>
        <v>14353.367069999998</v>
      </c>
      <c r="Q335" s="127"/>
      <c r="R335" s="125">
        <v>14353.36707</v>
      </c>
    </row>
    <row r="336" spans="1:18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4">
        <v>3.1</v>
      </c>
      <c r="G336" s="102"/>
      <c r="H336" s="125">
        <v>11.73648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6"/>
      <c r="P336" s="125">
        <f>SUM(H336,J336,L336,N336)</f>
        <v>11.73648</v>
      </c>
      <c r="Q336" s="127"/>
      <c r="R336" s="125">
        <v>11.73648</v>
      </c>
    </row>
    <row r="337" spans="1:18" x14ac:dyDescent="0.25">
      <c r="A337" s="111">
        <f t="shared" si="5"/>
        <v>40</v>
      </c>
      <c r="B337" s="116"/>
      <c r="C337" s="111"/>
      <c r="D337" s="103" t="s">
        <v>778</v>
      </c>
      <c r="F337" s="124"/>
      <c r="H337" s="129">
        <f>SUM(H332:H336)</f>
        <v>36126.318299999999</v>
      </c>
      <c r="I337" s="131"/>
      <c r="J337" s="129">
        <f>SUM(J332:J336)</f>
        <v>0</v>
      </c>
      <c r="K337" s="131"/>
      <c r="L337" s="129">
        <f>SUM(L332:L336)</f>
        <v>0</v>
      </c>
      <c r="M337" s="131"/>
      <c r="N337" s="129">
        <f>SUM(N332:N336)</f>
        <v>0</v>
      </c>
      <c r="O337" s="131"/>
      <c r="P337" s="129">
        <f>SUM(P332:P336)</f>
        <v>36126.318299999999</v>
      </c>
      <c r="Q337" s="131"/>
      <c r="R337" s="129">
        <f>SUM(R332:R336)</f>
        <v>36126.318299999999</v>
      </c>
    </row>
    <row r="338" spans="1:18" x14ac:dyDescent="0.25">
      <c r="A338" s="111">
        <f t="shared" si="5"/>
        <v>41</v>
      </c>
      <c r="B338" s="116"/>
      <c r="F338" s="128"/>
      <c r="H338" s="156"/>
      <c r="O338" s="102"/>
    </row>
    <row r="339" spans="1:18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4">
        <v>14.3</v>
      </c>
      <c r="G339" s="102"/>
      <c r="H339" s="125">
        <v>268.32619999999991</v>
      </c>
      <c r="I339" s="126"/>
      <c r="J339" s="125">
        <v>0</v>
      </c>
      <c r="K339" s="127"/>
      <c r="L339" s="125">
        <v>-47.209019999999995</v>
      </c>
      <c r="M339" s="127"/>
      <c r="N339" s="125">
        <v>0</v>
      </c>
      <c r="O339" s="126"/>
      <c r="P339" s="125">
        <f>SUM(H339,J339,L339,N339)</f>
        <v>221.11717999999991</v>
      </c>
      <c r="Q339" s="127"/>
      <c r="R339" s="125">
        <v>253.80035000000001</v>
      </c>
    </row>
    <row r="340" spans="1:18" ht="13.8" thickBot="1" x14ac:dyDescent="0.3">
      <c r="A340" s="111">
        <f t="shared" si="5"/>
        <v>43</v>
      </c>
      <c r="B340" s="116"/>
      <c r="D340" s="101" t="s">
        <v>780</v>
      </c>
      <c r="F340" s="136"/>
      <c r="H340" s="157">
        <f>SUM(H272,H280,H305,H313,H321,H329,H337,H339)</f>
        <v>1335229.4732299999</v>
      </c>
      <c r="I340" s="131"/>
      <c r="J340" s="157">
        <f>SUM(J272,J280,J305,J313,J321,J329,J337,J339)</f>
        <v>64963.647140000001</v>
      </c>
      <c r="K340" s="131"/>
      <c r="L340" s="157">
        <f>SUM(L272,L280,L305,L313,L321,L329,L337,L339)</f>
        <v>-13039.938460000001</v>
      </c>
      <c r="M340" s="131"/>
      <c r="N340" s="157">
        <f>SUM(N272,N280,N305,N313,N321,N329,N337,N339)</f>
        <v>0</v>
      </c>
      <c r="O340" s="131"/>
      <c r="P340" s="157">
        <f>SUM(P272,P280,P305,P313,P321,P329,P337,P339)</f>
        <v>1387153.18191</v>
      </c>
      <c r="Q340" s="131"/>
      <c r="R340" s="157">
        <f>SUM(R272,R280,R305,R313,R321,R329,R337,R339)</f>
        <v>1360515.8439500001</v>
      </c>
    </row>
    <row r="341" spans="1:18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8"/>
      <c r="P341" s="97"/>
      <c r="Q341" s="97"/>
      <c r="R341" s="97"/>
    </row>
    <row r="342" spans="1:18" x14ac:dyDescent="0.25">
      <c r="A342" s="101" t="str">
        <f>$A$57</f>
        <v>Supporting Schedules:  B-08, B-11</v>
      </c>
      <c r="O342" s="102"/>
      <c r="P342" s="101" t="str">
        <f>$P$57</f>
        <v>Recap Schedules:  B-03, B-06</v>
      </c>
    </row>
    <row r="343" spans="1:18" ht="13.8" thickBot="1" x14ac:dyDescent="0.3">
      <c r="A343" s="97" t="str">
        <f>$A$1</f>
        <v>SCHEDULE B-07</v>
      </c>
      <c r="B343" s="97"/>
      <c r="C343" s="97"/>
      <c r="D343" s="97"/>
      <c r="E343" s="97"/>
      <c r="F343" s="97"/>
      <c r="G343" s="97" t="str">
        <f>$G$1</f>
        <v>PLANT BALANCES BY ACCOUNT AND SUB-ACCOUNT</v>
      </c>
      <c r="H343" s="97"/>
      <c r="I343" s="97"/>
      <c r="J343" s="97"/>
      <c r="K343" s="97"/>
      <c r="L343" s="97"/>
      <c r="M343" s="97"/>
      <c r="N343" s="97"/>
      <c r="O343" s="98"/>
      <c r="P343" s="97"/>
      <c r="Q343" s="97"/>
      <c r="R343" s="98" t="str">
        <f>"Page "&amp;TRIM(MID(R286,5,3))+1&amp;" of 30"</f>
        <v>Page 7 of 30</v>
      </c>
    </row>
    <row r="344" spans="1:18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rate and plant balances for each account or sub-account to which</v>
      </c>
      <c r="J344" s="104"/>
      <c r="K344" s="104"/>
      <c r="M344" s="104"/>
      <c r="N344" s="104"/>
      <c r="O344" s="105"/>
      <c r="P344" s="101" t="str">
        <f>$P$2</f>
        <v>Type of data shown:</v>
      </c>
      <c r="R344" s="106"/>
    </row>
    <row r="345" spans="1:18" x14ac:dyDescent="0.25">
      <c r="B345" s="138"/>
      <c r="F345" s="101" t="str">
        <f>IF($F$3="","",$F$3)</f>
        <v>a separate depreciation rate is prescribed. (Include Amortization/Recovery schedule amounts).</v>
      </c>
      <c r="J345" s="102"/>
      <c r="K345" s="106"/>
      <c r="N345" s="102"/>
      <c r="O345" s="102" t="str">
        <f>IF($O$3=0,"",$O$3)</f>
        <v>XX</v>
      </c>
      <c r="P345" s="106" t="str">
        <f>$P$3</f>
        <v>Projected Test Year Ended 12/31/2025</v>
      </c>
      <c r="R345" s="102"/>
    </row>
    <row r="346" spans="1:18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O346" s="102" t="str">
        <f>IF($O$4=0,"",$O$4)</f>
        <v/>
      </c>
      <c r="P346" s="106" t="str">
        <f>$P$4</f>
        <v>Projected Prior Year Ended 12/31/2024</v>
      </c>
      <c r="R346" s="102"/>
    </row>
    <row r="347" spans="1:18" x14ac:dyDescent="0.25">
      <c r="B347" s="138"/>
      <c r="F347" s="101" t="str">
        <f>IF(+$F$5="","",$F$5)</f>
        <v/>
      </c>
      <c r="J347" s="102"/>
      <c r="K347" s="106"/>
      <c r="L347" s="102"/>
      <c r="O347" s="102" t="str">
        <f>IF($O$5=0,"",$O$5)</f>
        <v/>
      </c>
      <c r="P347" s="106" t="str">
        <f>$P$5</f>
        <v>Historical Prior Year Ended 12/31/2023</v>
      </c>
      <c r="R347" s="102"/>
    </row>
    <row r="348" spans="1:18" ht="42" customHeight="1" x14ac:dyDescent="0.25">
      <c r="B348" s="138"/>
      <c r="J348" s="102"/>
      <c r="K348" s="106"/>
      <c r="L348" s="102"/>
      <c r="O348" s="102"/>
      <c r="P348" s="370" t="s">
        <v>895</v>
      </c>
      <c r="Q348" s="370"/>
      <c r="R348" s="370"/>
    </row>
    <row r="349" spans="1:18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 in 000's)</v>
      </c>
      <c r="I349" s="97"/>
      <c r="J349" s="97"/>
      <c r="K349" s="97"/>
      <c r="L349" s="97"/>
      <c r="M349" s="97"/>
      <c r="N349" s="97"/>
      <c r="O349" s="98"/>
      <c r="P349" s="97" t="str">
        <f>$P$7</f>
        <v xml:space="preserve">             </v>
      </c>
      <c r="Q349" s="97"/>
      <c r="R349" s="97"/>
    </row>
    <row r="350" spans="1:18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10"/>
      <c r="P350" s="109"/>
      <c r="Q350" s="109"/>
      <c r="R350" s="109"/>
    </row>
    <row r="351" spans="1:18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10"/>
      <c r="P351" s="109" t="s">
        <v>698</v>
      </c>
      <c r="Q351" s="109"/>
      <c r="R351" s="109" t="s">
        <v>699</v>
      </c>
    </row>
    <row r="352" spans="1:18" x14ac:dyDescent="0.25">
      <c r="C352" s="111" t="s">
        <v>700</v>
      </c>
      <c r="D352" s="111" t="s">
        <v>700</v>
      </c>
      <c r="F352" s="111" t="s">
        <v>701</v>
      </c>
      <c r="G352" s="111"/>
      <c r="H352" s="109" t="s">
        <v>702</v>
      </c>
      <c r="I352" s="111"/>
      <c r="J352" s="109" t="s">
        <v>353</v>
      </c>
      <c r="K352" s="111"/>
      <c r="L352" s="111" t="s">
        <v>353</v>
      </c>
      <c r="M352" s="111"/>
      <c r="O352" s="102"/>
      <c r="P352" s="111" t="s">
        <v>702</v>
      </c>
      <c r="R352" s="111"/>
    </row>
    <row r="353" spans="1:18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705</v>
      </c>
      <c r="G353" s="111"/>
      <c r="H353" s="111" t="s">
        <v>706</v>
      </c>
      <c r="I353" s="111"/>
      <c r="J353" s="111" t="s">
        <v>702</v>
      </c>
      <c r="K353" s="109"/>
      <c r="L353" s="111" t="s">
        <v>702</v>
      </c>
      <c r="M353" s="106"/>
      <c r="N353" s="111" t="s">
        <v>362</v>
      </c>
      <c r="O353" s="110"/>
      <c r="P353" s="109" t="s">
        <v>706</v>
      </c>
      <c r="Q353" s="109"/>
      <c r="R353" s="111" t="s">
        <v>707</v>
      </c>
    </row>
    <row r="354" spans="1:18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711</v>
      </c>
      <c r="G354" s="112"/>
      <c r="H354" s="112" t="s">
        <v>712</v>
      </c>
      <c r="I354" s="113"/>
      <c r="J354" s="112" t="s">
        <v>713</v>
      </c>
      <c r="K354" s="113"/>
      <c r="L354" s="113" t="s">
        <v>714</v>
      </c>
      <c r="M354" s="114"/>
      <c r="N354" s="114" t="s">
        <v>715</v>
      </c>
      <c r="O354" s="115"/>
      <c r="P354" s="114" t="s">
        <v>716</v>
      </c>
      <c r="Q354" s="114"/>
      <c r="R354" s="114" t="s">
        <v>717</v>
      </c>
    </row>
    <row r="355" spans="1:18" x14ac:dyDescent="0.25">
      <c r="A355" s="111">
        <v>1</v>
      </c>
      <c r="B355" s="116"/>
      <c r="O355" s="102"/>
    </row>
    <row r="356" spans="1:18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O356" s="131"/>
      <c r="Q356" s="131"/>
    </row>
    <row r="357" spans="1:18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4">
        <v>3.37</v>
      </c>
      <c r="G357" s="102"/>
      <c r="H357" s="125">
        <v>470718.92008000007</v>
      </c>
      <c r="I357" s="126"/>
      <c r="J357" s="125">
        <v>0</v>
      </c>
      <c r="K357" s="127"/>
      <c r="L357" s="125">
        <v>0</v>
      </c>
      <c r="M357" s="127"/>
      <c r="N357" s="125">
        <v>0</v>
      </c>
      <c r="O357" s="126"/>
      <c r="P357" s="125">
        <f>SUM(H357,J357,L357,N357)</f>
        <v>470718.92008000007</v>
      </c>
      <c r="Q357" s="127"/>
      <c r="R357" s="125">
        <v>470718.92008000001</v>
      </c>
    </row>
    <row r="358" spans="1:18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4">
        <v>3.39</v>
      </c>
      <c r="G358" s="102"/>
      <c r="H358" s="125">
        <v>960796.15264999995</v>
      </c>
      <c r="I358" s="126"/>
      <c r="J358" s="125">
        <v>222493.91577000002</v>
      </c>
      <c r="K358" s="127"/>
      <c r="L358" s="125">
        <v>0</v>
      </c>
      <c r="M358" s="127"/>
      <c r="N358" s="125">
        <v>0</v>
      </c>
      <c r="O358" s="126"/>
      <c r="P358" s="125">
        <f>SUM(H358,J358,L358,N358)</f>
        <v>1183290.0684199999</v>
      </c>
      <c r="Q358" s="127"/>
      <c r="R358" s="125">
        <v>988809.30215999996</v>
      </c>
    </row>
    <row r="359" spans="1:18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4">
        <v>3.38</v>
      </c>
      <c r="G359" s="102"/>
      <c r="H359" s="125">
        <v>324613.47578000015</v>
      </c>
      <c r="I359" s="126"/>
      <c r="J359" s="125">
        <v>0</v>
      </c>
      <c r="K359" s="127"/>
      <c r="L359" s="125">
        <v>0</v>
      </c>
      <c r="M359" s="127"/>
      <c r="N359" s="125">
        <v>0</v>
      </c>
      <c r="O359" s="126"/>
      <c r="P359" s="125">
        <f>SUM(H359,J359,L359,N359)</f>
        <v>324613.47578000015</v>
      </c>
      <c r="Q359" s="127"/>
      <c r="R359" s="125">
        <v>324613.47577999998</v>
      </c>
    </row>
    <row r="360" spans="1:18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4">
        <v>10.28</v>
      </c>
      <c r="G360" s="102"/>
      <c r="H360" s="125">
        <v>28009.837169999999</v>
      </c>
      <c r="I360" s="126"/>
      <c r="J360" s="125">
        <v>115229.27585999999</v>
      </c>
      <c r="K360" s="127"/>
      <c r="L360" s="125">
        <v>0</v>
      </c>
      <c r="M360" s="127"/>
      <c r="N360" s="125">
        <v>0</v>
      </c>
      <c r="O360" s="126"/>
      <c r="P360" s="125">
        <f>SUM(H360,J360,L360,N360)</f>
        <v>143239.11303000001</v>
      </c>
      <c r="Q360" s="127"/>
      <c r="R360" s="125">
        <v>108541.76938</v>
      </c>
    </row>
    <row r="361" spans="1:18" ht="13.8" thickBot="1" x14ac:dyDescent="0.3">
      <c r="A361" s="111">
        <f t="shared" si="6"/>
        <v>7</v>
      </c>
      <c r="B361" s="116"/>
      <c r="C361" s="111"/>
      <c r="D361" s="101" t="s">
        <v>782</v>
      </c>
      <c r="F361" s="124"/>
      <c r="H361" s="158">
        <f>SUM(H357:H360)</f>
        <v>1784138.3856800003</v>
      </c>
      <c r="I361" s="125"/>
      <c r="J361" s="158">
        <f>SUM(J357:J360)</f>
        <v>337723.19163000002</v>
      </c>
      <c r="K361" s="122"/>
      <c r="L361" s="158">
        <f>SUM(L357:L360)</f>
        <v>0</v>
      </c>
      <c r="M361" s="122"/>
      <c r="N361" s="158">
        <f>SUM(N357:N360)</f>
        <v>0</v>
      </c>
      <c r="O361" s="122"/>
      <c r="P361" s="158">
        <f>SUM(P357:P360)</f>
        <v>2121861.5773100001</v>
      </c>
      <c r="Q361" s="122"/>
      <c r="R361" s="158">
        <f>SUM(R357:R360)</f>
        <v>1892683.4674</v>
      </c>
    </row>
    <row r="362" spans="1:18" ht="13.8" thickTop="1" x14ac:dyDescent="0.25">
      <c r="A362" s="111">
        <f t="shared" si="6"/>
        <v>8</v>
      </c>
      <c r="B362" s="116"/>
      <c r="F362" s="128"/>
      <c r="O362" s="102"/>
    </row>
    <row r="363" spans="1:18" x14ac:dyDescent="0.25">
      <c r="A363" s="111">
        <f t="shared" si="6"/>
        <v>9</v>
      </c>
      <c r="B363" s="116"/>
      <c r="D363" s="101" t="s">
        <v>210</v>
      </c>
      <c r="F363" s="128"/>
      <c r="I363" s="131"/>
      <c r="K363" s="131"/>
      <c r="M363" s="131"/>
      <c r="O363" s="131"/>
      <c r="Q363" s="131"/>
    </row>
    <row r="364" spans="1:18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4">
        <v>3.3300000000000005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6"/>
      <c r="P364" s="125">
        <f>SUM(H364,J364,L364,N364)</f>
        <v>0</v>
      </c>
      <c r="Q364" s="127"/>
      <c r="R364" s="125">
        <v>0</v>
      </c>
    </row>
    <row r="365" spans="1:18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4">
        <v>3.4099999999999997</v>
      </c>
      <c r="G365" s="102"/>
      <c r="H365" s="125">
        <v>940.67219000000023</v>
      </c>
      <c r="I365" s="126"/>
      <c r="J365" s="125">
        <v>0</v>
      </c>
      <c r="K365" s="127"/>
      <c r="L365" s="125">
        <v>0</v>
      </c>
      <c r="M365" s="127"/>
      <c r="N365" s="125">
        <v>0</v>
      </c>
      <c r="O365" s="126"/>
      <c r="P365" s="125">
        <f>SUM(H365,J365,L365,N365)</f>
        <v>940.67219000000023</v>
      </c>
      <c r="Q365" s="127"/>
      <c r="R365" s="125">
        <v>940.67219</v>
      </c>
    </row>
    <row r="366" spans="1:18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4">
        <v>3.3300000000000005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6"/>
      <c r="P366" s="125">
        <f>SUM(H366,J366,L366,N366)</f>
        <v>0</v>
      </c>
      <c r="Q366" s="127"/>
      <c r="R366" s="125">
        <v>0</v>
      </c>
    </row>
    <row r="367" spans="1:18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4">
        <v>10.73</v>
      </c>
      <c r="G367" s="102"/>
      <c r="H367" s="125">
        <v>9.2370299999999972</v>
      </c>
      <c r="I367" s="126"/>
      <c r="J367" s="125">
        <v>0</v>
      </c>
      <c r="K367" s="127"/>
      <c r="L367" s="125">
        <v>0</v>
      </c>
      <c r="M367" s="127"/>
      <c r="N367" s="125">
        <v>0</v>
      </c>
      <c r="O367" s="126"/>
      <c r="P367" s="125">
        <f>SUM(H367,J367,L367,N367)</f>
        <v>9.2370299999999972</v>
      </c>
      <c r="Q367" s="127"/>
      <c r="R367" s="125">
        <v>9.2370300000000007</v>
      </c>
    </row>
    <row r="368" spans="1:18" ht="13.8" thickBot="1" x14ac:dyDescent="0.3">
      <c r="A368" s="111">
        <f t="shared" si="6"/>
        <v>14</v>
      </c>
      <c r="B368" s="116"/>
      <c r="C368" s="111"/>
      <c r="D368" s="101" t="s">
        <v>783</v>
      </c>
      <c r="F368" s="124"/>
      <c r="H368" s="158">
        <f>SUM(H364:H367)</f>
        <v>949.90922000000023</v>
      </c>
      <c r="I368" s="125"/>
      <c r="J368" s="158">
        <f>SUM(J364:J367)</f>
        <v>0</v>
      </c>
      <c r="K368" s="122"/>
      <c r="L368" s="158">
        <f>SUM(L364:L367)</f>
        <v>0</v>
      </c>
      <c r="M368" s="122"/>
      <c r="N368" s="158">
        <f>SUM(N364:N367)</f>
        <v>0</v>
      </c>
      <c r="O368" s="122"/>
      <c r="P368" s="158">
        <f>SUM(P364:P367)</f>
        <v>949.90922000000023</v>
      </c>
      <c r="Q368" s="122"/>
      <c r="R368" s="158">
        <f>SUM(R364:R367)</f>
        <v>949.90922</v>
      </c>
    </row>
    <row r="369" spans="1:18" ht="13.8" thickTop="1" x14ac:dyDescent="0.25">
      <c r="A369" s="111">
        <f t="shared" si="6"/>
        <v>15</v>
      </c>
      <c r="B369" s="116"/>
      <c r="F369" s="128"/>
      <c r="O369" s="102"/>
    </row>
    <row r="370" spans="1:18" x14ac:dyDescent="0.25">
      <c r="A370" s="111">
        <f t="shared" si="6"/>
        <v>16</v>
      </c>
      <c r="B370" s="116"/>
      <c r="C370" s="124"/>
      <c r="D370" s="103" t="s">
        <v>143</v>
      </c>
      <c r="F370" s="128"/>
      <c r="O370" s="102"/>
    </row>
    <row r="371" spans="1:18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4">
        <v>2.2000000000000002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6"/>
      <c r="P371" s="125">
        <f t="shared" ref="P371:P376" si="7">SUM(H371,J371,L371,N371)</f>
        <v>0</v>
      </c>
      <c r="Q371" s="127"/>
      <c r="R371" s="125">
        <v>0</v>
      </c>
    </row>
    <row r="372" spans="1:18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4">
        <v>2.2000000000000002</v>
      </c>
      <c r="G372" s="102"/>
      <c r="H372" s="125">
        <v>0</v>
      </c>
      <c r="I372" s="126"/>
      <c r="J372" s="125">
        <v>53790.116170000001</v>
      </c>
      <c r="K372" s="127"/>
      <c r="L372" s="125">
        <v>0</v>
      </c>
      <c r="M372" s="127"/>
      <c r="N372" s="125">
        <v>0</v>
      </c>
      <c r="O372" s="126"/>
      <c r="P372" s="125">
        <f t="shared" si="7"/>
        <v>53790.116170000001</v>
      </c>
      <c r="Q372" s="127"/>
      <c r="R372" s="125">
        <v>36099.210570000003</v>
      </c>
    </row>
    <row r="373" spans="1:18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4">
        <v>2.08</v>
      </c>
      <c r="G373" s="102"/>
      <c r="H373" s="125">
        <v>0</v>
      </c>
      <c r="I373" s="126"/>
      <c r="J373" s="125">
        <v>53790.116170000001</v>
      </c>
      <c r="K373" s="127"/>
      <c r="L373" s="125">
        <v>0</v>
      </c>
      <c r="M373" s="127"/>
      <c r="N373" s="125">
        <v>0</v>
      </c>
      <c r="O373" s="126"/>
      <c r="P373" s="125">
        <f t="shared" si="7"/>
        <v>53790.116170000001</v>
      </c>
      <c r="Q373" s="127"/>
      <c r="R373" s="125">
        <v>36099.210570000003</v>
      </c>
    </row>
    <row r="374" spans="1:18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4">
        <v>1.8900000000000001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6"/>
      <c r="P374" s="125">
        <f t="shared" si="7"/>
        <v>0</v>
      </c>
      <c r="Q374" s="127"/>
      <c r="R374" s="125">
        <v>0</v>
      </c>
    </row>
    <row r="375" spans="1:18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4">
        <v>2.97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6"/>
      <c r="P375" s="125">
        <f t="shared" si="7"/>
        <v>0</v>
      </c>
      <c r="Q375" s="127"/>
      <c r="R375" s="125">
        <v>0</v>
      </c>
    </row>
    <row r="376" spans="1:18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4">
        <v>10</v>
      </c>
      <c r="G376" s="102"/>
      <c r="H376" s="125">
        <v>0</v>
      </c>
      <c r="I376" s="126"/>
      <c r="J376" s="125">
        <v>32203.86548</v>
      </c>
      <c r="K376" s="127"/>
      <c r="L376" s="125">
        <v>0</v>
      </c>
      <c r="M376" s="127"/>
      <c r="N376" s="125">
        <v>0</v>
      </c>
      <c r="O376" s="126"/>
      <c r="P376" s="125">
        <f t="shared" si="7"/>
        <v>32203.86548</v>
      </c>
      <c r="Q376" s="127"/>
      <c r="R376" s="125">
        <v>20609.769649999998</v>
      </c>
    </row>
    <row r="377" spans="1:18" ht="13.8" thickBot="1" x14ac:dyDescent="0.3">
      <c r="A377" s="111">
        <f t="shared" si="6"/>
        <v>23</v>
      </c>
      <c r="B377" s="116"/>
      <c r="D377" s="103" t="s">
        <v>784</v>
      </c>
      <c r="F377" s="128"/>
      <c r="H377" s="158">
        <f>SUM(H371:H376)</f>
        <v>0</v>
      </c>
      <c r="I377" s="125"/>
      <c r="J377" s="158">
        <f>SUM(J371:J376)</f>
        <v>139784.09782</v>
      </c>
      <c r="K377" s="122"/>
      <c r="L377" s="158">
        <f>SUM(L371:L376)</f>
        <v>0</v>
      </c>
      <c r="M377" s="122"/>
      <c r="N377" s="158">
        <f>SUM(N371:N376)</f>
        <v>0</v>
      </c>
      <c r="O377" s="122"/>
      <c r="P377" s="158">
        <f>SUM(P371:P376)</f>
        <v>139784.09782</v>
      </c>
      <c r="Q377" s="127"/>
      <c r="R377" s="158">
        <f>SUM(R371:R376)</f>
        <v>92808.190790000008</v>
      </c>
    </row>
    <row r="378" spans="1:18" ht="13.8" thickTop="1" x14ac:dyDescent="0.25">
      <c r="A378" s="111">
        <f t="shared" si="6"/>
        <v>24</v>
      </c>
      <c r="B378" s="116"/>
      <c r="F378" s="128"/>
    </row>
    <row r="379" spans="1:18" ht="13.8" thickBot="1" x14ac:dyDescent="0.3">
      <c r="A379" s="111">
        <f t="shared" si="6"/>
        <v>25</v>
      </c>
      <c r="B379" s="116"/>
      <c r="C379" s="111"/>
      <c r="D379" s="101" t="s">
        <v>785</v>
      </c>
      <c r="F379" s="128"/>
      <c r="H379" s="159">
        <f>SUM(H169,H261,H340,H361,H368,H377)</f>
        <v>5434493.0553100007</v>
      </c>
      <c r="I379" s="131"/>
      <c r="J379" s="159">
        <f>SUM(J169,J261,J340,J361,J368,J377)</f>
        <v>668703.36752000009</v>
      </c>
      <c r="K379" s="131"/>
      <c r="L379" s="159">
        <f>SUM(L169,L261,L340,L361,L368,L377)</f>
        <v>-22082.575860000001</v>
      </c>
      <c r="M379" s="131"/>
      <c r="N379" s="159">
        <f>SUM(N169,N261,N340,N361,N368,N377)</f>
        <v>0</v>
      </c>
      <c r="O379" s="131"/>
      <c r="P379" s="159">
        <f>SUM(P169,P261,P340,P361,P368,P377)</f>
        <v>6081113.8469699994</v>
      </c>
      <c r="Q379" s="131"/>
      <c r="R379" s="159">
        <f>SUM(R169,R261,R340,R361,R368,R377)</f>
        <v>5716457.4316000007</v>
      </c>
    </row>
    <row r="380" spans="1:18" ht="13.8" thickTop="1" x14ac:dyDescent="0.25">
      <c r="A380" s="111">
        <f t="shared" si="6"/>
        <v>26</v>
      </c>
      <c r="C380" s="109"/>
      <c r="F380" s="128"/>
      <c r="H380" s="150"/>
      <c r="I380" s="131"/>
      <c r="J380" s="150"/>
      <c r="K380" s="131"/>
      <c r="L380" s="150"/>
      <c r="M380" s="131"/>
      <c r="N380" s="150"/>
      <c r="O380" s="131"/>
      <c r="P380" s="150"/>
      <c r="Q380" s="131"/>
      <c r="R380" s="150"/>
    </row>
    <row r="381" spans="1:18" ht="13.8" thickBot="1" x14ac:dyDescent="0.3">
      <c r="A381" s="111">
        <f t="shared" si="6"/>
        <v>27</v>
      </c>
      <c r="C381" s="109"/>
      <c r="D381" s="101" t="s">
        <v>786</v>
      </c>
      <c r="F381" s="128"/>
      <c r="H381" s="143">
        <f>H379+H133</f>
        <v>6905318.0079500005</v>
      </c>
      <c r="I381" s="131"/>
      <c r="J381" s="143">
        <f>J379+J133</f>
        <v>687137.62320000003</v>
      </c>
      <c r="K381" s="131"/>
      <c r="L381" s="143">
        <f>L379+L133</f>
        <v>-25807.018240000001</v>
      </c>
      <c r="M381" s="131"/>
      <c r="N381" s="143">
        <f>N379+N133</f>
        <v>0</v>
      </c>
      <c r="O381" s="131"/>
      <c r="P381" s="143">
        <f>P379+P133</f>
        <v>7566648.6129099997</v>
      </c>
      <c r="Q381" s="131"/>
      <c r="R381" s="143">
        <f>R379+R133</f>
        <v>7193148.3114600005</v>
      </c>
    </row>
    <row r="382" spans="1:18" ht="13.8" thickTop="1" x14ac:dyDescent="0.25">
      <c r="A382" s="111">
        <f t="shared" si="6"/>
        <v>28</v>
      </c>
      <c r="B382" s="116"/>
      <c r="F382" s="128"/>
      <c r="O382" s="102"/>
    </row>
    <row r="383" spans="1:18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28"/>
      <c r="H383" s="131"/>
      <c r="I383" s="131"/>
      <c r="J383" s="160"/>
      <c r="K383" s="160"/>
      <c r="L383" s="161"/>
      <c r="M383" s="160"/>
      <c r="N383" s="160"/>
      <c r="O383" s="150"/>
      <c r="P383" s="160"/>
      <c r="Q383" s="160"/>
      <c r="R383" s="160"/>
    </row>
    <row r="384" spans="1:18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4">
        <v>1.54</v>
      </c>
      <c r="G384" s="102"/>
      <c r="H384" s="125">
        <v>12162.254090000002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6"/>
      <c r="P384" s="125">
        <f t="shared" ref="P384:P394" si="8">SUM(H384,J384,L384,N384)</f>
        <v>12162.254090000002</v>
      </c>
      <c r="Q384" s="127"/>
      <c r="R384" s="125">
        <v>12162.25409</v>
      </c>
    </row>
    <row r="385" spans="1:18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4">
        <v>10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6"/>
      <c r="P385" s="125">
        <f t="shared" si="8"/>
        <v>0</v>
      </c>
      <c r="Q385" s="127"/>
      <c r="R385" s="125">
        <v>0</v>
      </c>
    </row>
    <row r="386" spans="1:18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4">
        <v>2.17</v>
      </c>
      <c r="G386" s="102"/>
      <c r="H386" s="125">
        <v>76277.379719999997</v>
      </c>
      <c r="I386" s="126"/>
      <c r="J386" s="125">
        <v>0</v>
      </c>
      <c r="K386" s="127"/>
      <c r="L386" s="125">
        <v>0</v>
      </c>
      <c r="M386" s="127"/>
      <c r="N386" s="125">
        <v>0</v>
      </c>
      <c r="O386" s="126"/>
      <c r="P386" s="125">
        <f t="shared" si="8"/>
        <v>76277.379719999997</v>
      </c>
      <c r="Q386" s="127"/>
      <c r="R386" s="125">
        <v>76277.379719999997</v>
      </c>
    </row>
    <row r="387" spans="1:18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4">
        <v>2.36</v>
      </c>
      <c r="G387" s="102"/>
      <c r="H387" s="125">
        <v>449281.37164640031</v>
      </c>
      <c r="I387" s="126"/>
      <c r="J387" s="125">
        <v>36762.021990000001</v>
      </c>
      <c r="K387" s="127"/>
      <c r="L387" s="125">
        <v>-5514.3032800000001</v>
      </c>
      <c r="M387" s="127"/>
      <c r="N387" s="125">
        <v>0</v>
      </c>
      <c r="O387" s="126"/>
      <c r="P387" s="125">
        <f t="shared" si="8"/>
        <v>480529.09035640029</v>
      </c>
      <c r="Q387" s="127"/>
      <c r="R387" s="125">
        <v>458449.85130000004</v>
      </c>
    </row>
    <row r="388" spans="1:18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4">
        <v>1.29</v>
      </c>
      <c r="G388" s="102"/>
      <c r="H388" s="125">
        <v>5092.0605500000001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6"/>
      <c r="P388" s="125">
        <f t="shared" si="8"/>
        <v>5092.0605500000001</v>
      </c>
      <c r="Q388" s="127"/>
      <c r="R388" s="125">
        <v>5092.0605500000001</v>
      </c>
    </row>
    <row r="389" spans="1:18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4">
        <v>2.85</v>
      </c>
      <c r="G389" s="102"/>
      <c r="H389" s="125">
        <v>502089.08843919996</v>
      </c>
      <c r="I389" s="126"/>
      <c r="J389" s="125">
        <v>98503.789409999998</v>
      </c>
      <c r="K389" s="127"/>
      <c r="L389" s="125">
        <v>-5910.2273800000003</v>
      </c>
      <c r="M389" s="127"/>
      <c r="N389" s="125">
        <v>0</v>
      </c>
      <c r="O389" s="126"/>
      <c r="P389" s="125">
        <f t="shared" si="8"/>
        <v>594682.65046919987</v>
      </c>
      <c r="Q389" s="127"/>
      <c r="R389" s="125">
        <v>534134.81267999997</v>
      </c>
    </row>
    <row r="390" spans="1:18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4">
        <v>2.99</v>
      </c>
      <c r="G390" s="102"/>
      <c r="H390" s="125">
        <v>186194.17188119996</v>
      </c>
      <c r="I390" s="126"/>
      <c r="J390" s="125">
        <v>22784.901959999999</v>
      </c>
      <c r="K390" s="127"/>
      <c r="L390" s="125">
        <v>-5696.2254899999998</v>
      </c>
      <c r="M390" s="127"/>
      <c r="N390" s="125">
        <v>0</v>
      </c>
      <c r="O390" s="126"/>
      <c r="P390" s="125">
        <f t="shared" si="8"/>
        <v>203282.84835119994</v>
      </c>
      <c r="Q390" s="127"/>
      <c r="R390" s="125">
        <v>191363.14815999998</v>
      </c>
    </row>
    <row r="391" spans="1:18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4">
        <v>1.02</v>
      </c>
      <c r="G391" s="102"/>
      <c r="H391" s="125">
        <v>2110.61013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6"/>
      <c r="P391" s="125">
        <f t="shared" si="8"/>
        <v>2110.61013</v>
      </c>
      <c r="Q391" s="127"/>
      <c r="R391" s="125">
        <v>2110.61013</v>
      </c>
    </row>
    <row r="392" spans="1:18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4">
        <v>1.82</v>
      </c>
      <c r="G392" s="102"/>
      <c r="H392" s="125">
        <v>4322.8605300000008</v>
      </c>
      <c r="I392" s="126"/>
      <c r="J392" s="125">
        <v>0</v>
      </c>
      <c r="K392" s="127"/>
      <c r="L392" s="125">
        <v>0</v>
      </c>
      <c r="M392" s="127"/>
      <c r="N392" s="125">
        <v>0</v>
      </c>
      <c r="O392" s="126"/>
      <c r="P392" s="125">
        <f t="shared" si="8"/>
        <v>4322.8605300000008</v>
      </c>
      <c r="Q392" s="127"/>
      <c r="R392" s="125">
        <v>4322.8605299999999</v>
      </c>
    </row>
    <row r="393" spans="1:18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4">
        <v>2.8</v>
      </c>
      <c r="G393" s="102"/>
      <c r="H393" s="125">
        <v>12363.044739999998</v>
      </c>
      <c r="I393" s="126"/>
      <c r="J393" s="125">
        <v>0</v>
      </c>
      <c r="K393" s="127"/>
      <c r="L393" s="125">
        <v>0</v>
      </c>
      <c r="M393" s="127"/>
      <c r="N393" s="125">
        <v>0</v>
      </c>
      <c r="O393" s="126"/>
      <c r="P393" s="125">
        <f t="shared" si="8"/>
        <v>12363.044739999998</v>
      </c>
      <c r="Q393" s="127"/>
      <c r="R393" s="125">
        <v>12363.044739999999</v>
      </c>
    </row>
    <row r="394" spans="1:18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4">
        <v>1.77</v>
      </c>
      <c r="G394" s="102"/>
      <c r="H394" s="125">
        <v>19815.799533199995</v>
      </c>
      <c r="I394" s="126"/>
      <c r="J394" s="125">
        <v>1361.55637</v>
      </c>
      <c r="K394" s="127"/>
      <c r="L394" s="125">
        <v>13.61556</v>
      </c>
      <c r="M394" s="127"/>
      <c r="N394" s="125">
        <v>0</v>
      </c>
      <c r="O394" s="126"/>
      <c r="P394" s="125">
        <f t="shared" si="8"/>
        <v>21190.971463199992</v>
      </c>
      <c r="Q394" s="127"/>
      <c r="R394" s="125">
        <v>20219.292530000002</v>
      </c>
    </row>
    <row r="395" spans="1:18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36"/>
      <c r="G395" s="102"/>
      <c r="H395" s="157">
        <f>SUM(H384:H394)</f>
        <v>1269708.6412600002</v>
      </c>
      <c r="I395" s="131"/>
      <c r="J395" s="157">
        <f>SUM(J384:J394)</f>
        <v>159412.26973</v>
      </c>
      <c r="K395" s="131"/>
      <c r="L395" s="157">
        <f>SUM(L384:L394)</f>
        <v>-17107.140590000003</v>
      </c>
      <c r="M395" s="131"/>
      <c r="N395" s="157">
        <f>SUM(N384:N394)</f>
        <v>0</v>
      </c>
      <c r="O395" s="131"/>
      <c r="P395" s="157">
        <f>SUM(P384:P394)</f>
        <v>1412013.7703999998</v>
      </c>
      <c r="Q395" s="131"/>
      <c r="R395" s="157">
        <f>SUM(R384:R394)</f>
        <v>1316495.31443</v>
      </c>
    </row>
    <row r="396" spans="1:18" ht="13.8" thickTop="1" x14ac:dyDescent="0.25">
      <c r="A396" s="111">
        <f t="shared" si="6"/>
        <v>42</v>
      </c>
      <c r="B396" s="116"/>
      <c r="C396" s="111"/>
      <c r="O396" s="102"/>
    </row>
    <row r="397" spans="1:18" x14ac:dyDescent="0.25">
      <c r="A397" s="111">
        <f t="shared" si="6"/>
        <v>43</v>
      </c>
      <c r="B397" s="116"/>
      <c r="O397" s="102"/>
    </row>
    <row r="398" spans="1:18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8"/>
      <c r="P398" s="97"/>
      <c r="Q398" s="97"/>
      <c r="R398" s="97"/>
    </row>
    <row r="399" spans="1:18" x14ac:dyDescent="0.25">
      <c r="A399" s="101" t="str">
        <f>$A$57</f>
        <v>Supporting Schedules:  B-08, B-11</v>
      </c>
      <c r="O399" s="102"/>
      <c r="P399" s="101" t="str">
        <f>$P$57</f>
        <v>Recap Schedules:  B-03, B-06</v>
      </c>
    </row>
    <row r="400" spans="1:18" ht="13.8" thickBot="1" x14ac:dyDescent="0.3">
      <c r="A400" s="97" t="str">
        <f>$A$1</f>
        <v>SCHEDULE B-07</v>
      </c>
      <c r="B400" s="97"/>
      <c r="C400" s="97"/>
      <c r="D400" s="97"/>
      <c r="E400" s="97"/>
      <c r="F400" s="97"/>
      <c r="G400" s="97" t="str">
        <f>$G$1</f>
        <v>PLANT BALANCES BY ACCOUNT AND SUB-ACCOUNT</v>
      </c>
      <c r="H400" s="97"/>
      <c r="I400" s="97"/>
      <c r="J400" s="97"/>
      <c r="K400" s="97"/>
      <c r="L400" s="97"/>
      <c r="M400" s="97"/>
      <c r="N400" s="97"/>
      <c r="O400" s="98"/>
      <c r="P400" s="97"/>
      <c r="Q400" s="97"/>
      <c r="R400" s="98" t="str">
        <f>"Page "&amp;TRIM(MID(R343,5,3))+1&amp;" of 30"</f>
        <v>Page 8 of 30</v>
      </c>
    </row>
    <row r="401" spans="1:18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rate and plant balances for each account or sub-account to which</v>
      </c>
      <c r="J401" s="104"/>
      <c r="K401" s="104"/>
      <c r="M401" s="104"/>
      <c r="N401" s="104"/>
      <c r="O401" s="105"/>
      <c r="P401" s="101" t="str">
        <f>$P$2</f>
        <v>Type of data shown:</v>
      </c>
      <c r="R401" s="106"/>
    </row>
    <row r="402" spans="1:18" x14ac:dyDescent="0.25">
      <c r="B402" s="138"/>
      <c r="F402" s="101" t="str">
        <f>IF($F$3="","",$F$3)</f>
        <v>a separate depreciation rate is prescribed. (Include Amortization/Recovery schedule amounts).</v>
      </c>
      <c r="J402" s="102"/>
      <c r="K402" s="106"/>
      <c r="N402" s="102"/>
      <c r="O402" s="102" t="str">
        <f>IF($O$3=0,"",$O$3)</f>
        <v>XX</v>
      </c>
      <c r="P402" s="106" t="str">
        <f>$P$3</f>
        <v>Projected Test Year Ended 12/31/2025</v>
      </c>
      <c r="R402" s="102"/>
    </row>
    <row r="403" spans="1:18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O403" s="102" t="str">
        <f>IF($O$4=0,"",$O$4)</f>
        <v/>
      </c>
      <c r="P403" s="106" t="str">
        <f>$P$4</f>
        <v>Projected Prior Year Ended 12/31/2024</v>
      </c>
      <c r="R403" s="102"/>
    </row>
    <row r="404" spans="1:18" x14ac:dyDescent="0.25">
      <c r="B404" s="138"/>
      <c r="F404" s="101" t="str">
        <f>IF(+$F$5="","",$F$5)</f>
        <v/>
      </c>
      <c r="J404" s="102"/>
      <c r="K404" s="106"/>
      <c r="L404" s="102"/>
      <c r="O404" s="102" t="str">
        <f>IF($O$5=0,"",$O$5)</f>
        <v/>
      </c>
      <c r="P404" s="106" t="str">
        <f>$P$5</f>
        <v>Historical Prior Year Ended 12/31/2023</v>
      </c>
      <c r="R404" s="102"/>
    </row>
    <row r="405" spans="1:18" ht="40.5" customHeight="1" x14ac:dyDescent="0.25">
      <c r="B405" s="138"/>
      <c r="J405" s="102"/>
      <c r="K405" s="106"/>
      <c r="L405" s="102"/>
      <c r="O405" s="102"/>
      <c r="P405" s="370" t="s">
        <v>895</v>
      </c>
      <c r="Q405" s="370"/>
      <c r="R405" s="370"/>
    </row>
    <row r="406" spans="1:18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 in 000's)</v>
      </c>
      <c r="I406" s="97"/>
      <c r="J406" s="97"/>
      <c r="K406" s="97"/>
      <c r="L406" s="97"/>
      <c r="M406" s="97"/>
      <c r="N406" s="97"/>
      <c r="O406" s="98"/>
      <c r="P406" s="97" t="str">
        <f>$P$7</f>
        <v xml:space="preserve">             </v>
      </c>
      <c r="Q406" s="97"/>
      <c r="R406" s="97"/>
    </row>
    <row r="407" spans="1:18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10"/>
      <c r="P407" s="109"/>
      <c r="Q407" s="109"/>
      <c r="R407" s="109"/>
    </row>
    <row r="408" spans="1:18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10"/>
      <c r="P408" s="109" t="s">
        <v>698</v>
      </c>
      <c r="Q408" s="109"/>
      <c r="R408" s="109" t="s">
        <v>699</v>
      </c>
    </row>
    <row r="409" spans="1:18" x14ac:dyDescent="0.25">
      <c r="C409" s="111" t="s">
        <v>700</v>
      </c>
      <c r="D409" s="111" t="s">
        <v>700</v>
      </c>
      <c r="F409" s="111" t="s">
        <v>701</v>
      </c>
      <c r="G409" s="111"/>
      <c r="H409" s="109" t="s">
        <v>702</v>
      </c>
      <c r="I409" s="111"/>
      <c r="J409" s="109" t="s">
        <v>353</v>
      </c>
      <c r="K409" s="111"/>
      <c r="L409" s="111" t="s">
        <v>353</v>
      </c>
      <c r="M409" s="111"/>
      <c r="O409" s="102"/>
      <c r="P409" s="111" t="s">
        <v>702</v>
      </c>
      <c r="R409" s="111"/>
    </row>
    <row r="410" spans="1:18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705</v>
      </c>
      <c r="G410" s="111"/>
      <c r="H410" s="111" t="s">
        <v>706</v>
      </c>
      <c r="I410" s="111"/>
      <c r="J410" s="111" t="s">
        <v>702</v>
      </c>
      <c r="K410" s="109"/>
      <c r="L410" s="111" t="s">
        <v>702</v>
      </c>
      <c r="M410" s="106"/>
      <c r="N410" s="111" t="s">
        <v>362</v>
      </c>
      <c r="O410" s="110"/>
      <c r="P410" s="109" t="s">
        <v>706</v>
      </c>
      <c r="Q410" s="109"/>
      <c r="R410" s="111" t="s">
        <v>707</v>
      </c>
    </row>
    <row r="411" spans="1:18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711</v>
      </c>
      <c r="G411" s="112"/>
      <c r="H411" s="112" t="s">
        <v>712</v>
      </c>
      <c r="I411" s="113"/>
      <c r="J411" s="112" t="s">
        <v>713</v>
      </c>
      <c r="K411" s="113"/>
      <c r="L411" s="113" t="s">
        <v>714</v>
      </c>
      <c r="M411" s="114"/>
      <c r="N411" s="114" t="s">
        <v>715</v>
      </c>
      <c r="O411" s="115"/>
      <c r="P411" s="114" t="s">
        <v>716</v>
      </c>
      <c r="Q411" s="114"/>
      <c r="R411" s="114" t="s">
        <v>717</v>
      </c>
    </row>
    <row r="412" spans="1:18" x14ac:dyDescent="0.25">
      <c r="A412" s="111">
        <v>1</v>
      </c>
      <c r="B412" s="111"/>
      <c r="O412" s="102"/>
    </row>
    <row r="413" spans="1:18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6"/>
      <c r="P413" s="165"/>
      <c r="Q413" s="165"/>
      <c r="R413" s="167"/>
    </row>
    <row r="414" spans="1:18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36"/>
      <c r="G414" s="102"/>
      <c r="H414" s="125"/>
      <c r="I414" s="131"/>
      <c r="J414" s="125"/>
      <c r="K414" s="131"/>
      <c r="L414" s="125"/>
      <c r="M414" s="131"/>
      <c r="N414" s="125"/>
      <c r="O414" s="131"/>
      <c r="P414" s="125"/>
      <c r="Q414" s="131"/>
      <c r="R414" s="125"/>
    </row>
    <row r="415" spans="1:18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4">
        <v>2.58</v>
      </c>
      <c r="G415" s="102"/>
      <c r="H415" s="125">
        <v>34138.496829999982</v>
      </c>
      <c r="I415" s="126"/>
      <c r="J415" s="125">
        <v>0</v>
      </c>
      <c r="K415" s="127"/>
      <c r="L415" s="125">
        <v>0</v>
      </c>
      <c r="M415" s="127"/>
      <c r="N415" s="125">
        <v>0</v>
      </c>
      <c r="O415" s="126"/>
      <c r="P415" s="125">
        <f t="shared" ref="P415:P429" si="10">SUM(H415,J415,L415,N415)</f>
        <v>34138.496829999982</v>
      </c>
      <c r="Q415" s="127"/>
      <c r="R415" s="125">
        <v>34138.496829999996</v>
      </c>
    </row>
    <row r="416" spans="1:18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4">
        <v>2.76</v>
      </c>
      <c r="G416" s="102"/>
      <c r="H416" s="125">
        <v>324446.83412040013</v>
      </c>
      <c r="I416" s="126"/>
      <c r="J416" s="125">
        <v>20542.987850000001</v>
      </c>
      <c r="K416" s="127"/>
      <c r="L416" s="125">
        <v>-1848.8689099999999</v>
      </c>
      <c r="M416" s="127"/>
      <c r="N416" s="125">
        <v>0</v>
      </c>
      <c r="O416" s="126"/>
      <c r="P416" s="125">
        <f t="shared" si="10"/>
        <v>343140.95306040009</v>
      </c>
      <c r="Q416" s="127"/>
      <c r="R416" s="125">
        <v>331220.24722000002</v>
      </c>
    </row>
    <row r="417" spans="1:18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4">
        <v>10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6"/>
      <c r="P417" s="125">
        <f t="shared" si="10"/>
        <v>0</v>
      </c>
      <c r="Q417" s="127"/>
      <c r="R417" s="125">
        <v>0</v>
      </c>
    </row>
    <row r="418" spans="1:18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4">
        <v>5.31</v>
      </c>
      <c r="G418" s="102"/>
      <c r="H418" s="125">
        <v>463677.26934720023</v>
      </c>
      <c r="I418" s="126"/>
      <c r="J418" s="125">
        <v>86227.910329999999</v>
      </c>
      <c r="K418" s="127"/>
      <c r="L418" s="125">
        <v>-12934.18655</v>
      </c>
      <c r="M418" s="127"/>
      <c r="N418" s="125">
        <v>0</v>
      </c>
      <c r="O418" s="126"/>
      <c r="P418" s="125">
        <f t="shared" si="10"/>
        <v>536970.99312720029</v>
      </c>
      <c r="Q418" s="127"/>
      <c r="R418" s="125">
        <v>499219.43348000001</v>
      </c>
    </row>
    <row r="419" spans="1:18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4">
        <v>2.33</v>
      </c>
      <c r="G419" s="102"/>
      <c r="H419" s="125">
        <v>295008.85825520003</v>
      </c>
      <c r="I419" s="126"/>
      <c r="J419" s="125">
        <v>24715.640429999999</v>
      </c>
      <c r="K419" s="127"/>
      <c r="L419" s="125">
        <v>-7909.0049200000003</v>
      </c>
      <c r="M419" s="127"/>
      <c r="N419" s="125">
        <v>0</v>
      </c>
      <c r="O419" s="126"/>
      <c r="P419" s="125">
        <f t="shared" si="10"/>
        <v>311815.49376520002</v>
      </c>
      <c r="Q419" s="127"/>
      <c r="R419" s="125">
        <v>303327.78304000001</v>
      </c>
    </row>
    <row r="420" spans="1:18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4">
        <v>1.76</v>
      </c>
      <c r="G420" s="102"/>
      <c r="H420" s="125">
        <v>453436.7942944002</v>
      </c>
      <c r="I420" s="126"/>
      <c r="J420" s="125">
        <v>23499.55387</v>
      </c>
      <c r="K420" s="127"/>
      <c r="L420" s="125">
        <v>-234.99553</v>
      </c>
      <c r="M420" s="127"/>
      <c r="N420" s="125">
        <v>0</v>
      </c>
      <c r="O420" s="126"/>
      <c r="P420" s="125">
        <f t="shared" si="10"/>
        <v>476701.35263440019</v>
      </c>
      <c r="Q420" s="127"/>
      <c r="R420" s="125">
        <v>464182.17016000004</v>
      </c>
    </row>
    <row r="421" spans="1:18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4">
        <v>3.58</v>
      </c>
      <c r="G421" s="102"/>
      <c r="H421" s="125">
        <v>710559.61338919995</v>
      </c>
      <c r="I421" s="126"/>
      <c r="J421" s="125">
        <v>164552.21768999999</v>
      </c>
      <c r="K421" s="127"/>
      <c r="L421" s="125">
        <v>-16455.22178</v>
      </c>
      <c r="M421" s="127"/>
      <c r="N421" s="125">
        <v>0</v>
      </c>
      <c r="O421" s="126"/>
      <c r="P421" s="125">
        <f t="shared" si="10"/>
        <v>858656.60929919989</v>
      </c>
      <c r="Q421" s="127"/>
      <c r="R421" s="125">
        <v>784983.49221000005</v>
      </c>
    </row>
    <row r="422" spans="1:18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4">
        <v>3.92</v>
      </c>
      <c r="G422" s="102"/>
      <c r="H422" s="125">
        <v>1012768.5889443998</v>
      </c>
      <c r="I422" s="126"/>
      <c r="J422" s="125">
        <v>68691.003629999992</v>
      </c>
      <c r="K422" s="127"/>
      <c r="L422" s="125">
        <v>-8242.9204300000001</v>
      </c>
      <c r="M422" s="127"/>
      <c r="N422" s="125">
        <v>0</v>
      </c>
      <c r="O422" s="126"/>
      <c r="P422" s="125">
        <f t="shared" si="10"/>
        <v>1073216.6721444</v>
      </c>
      <c r="Q422" s="127"/>
      <c r="R422" s="125">
        <v>1040688.1980399999</v>
      </c>
    </row>
    <row r="423" spans="1:18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4">
        <v>2.34</v>
      </c>
      <c r="G423" s="102"/>
      <c r="H423" s="125">
        <v>84517.203168800057</v>
      </c>
      <c r="I423" s="126"/>
      <c r="J423" s="125">
        <v>1807.6579899999999</v>
      </c>
      <c r="K423" s="127"/>
      <c r="L423" s="125">
        <v>-180.76579999999998</v>
      </c>
      <c r="M423" s="127"/>
      <c r="N423" s="125">
        <v>0</v>
      </c>
      <c r="O423" s="126"/>
      <c r="P423" s="125">
        <f t="shared" si="10"/>
        <v>86144.09535880007</v>
      </c>
      <c r="Q423" s="127"/>
      <c r="R423" s="125">
        <v>85268.628049999999</v>
      </c>
    </row>
    <row r="424" spans="1:18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4">
        <v>2.64</v>
      </c>
      <c r="G424" s="102"/>
      <c r="H424" s="125">
        <v>152450.52402760001</v>
      </c>
      <c r="I424" s="126"/>
      <c r="J424" s="125">
        <v>3615.3159799999999</v>
      </c>
      <c r="K424" s="127"/>
      <c r="L424" s="125">
        <v>-108.45947</v>
      </c>
      <c r="M424" s="127"/>
      <c r="N424" s="125">
        <v>0</v>
      </c>
      <c r="O424" s="126"/>
      <c r="P424" s="125">
        <f t="shared" si="10"/>
        <v>155957.38053760002</v>
      </c>
      <c r="Q424" s="127"/>
      <c r="R424" s="125">
        <v>154070.26212</v>
      </c>
    </row>
    <row r="425" spans="1:18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4">
        <v>7.3</v>
      </c>
      <c r="G425" s="102"/>
      <c r="H425" s="125">
        <v>18799.459209999972</v>
      </c>
      <c r="I425" s="126"/>
      <c r="J425" s="125">
        <v>0</v>
      </c>
      <c r="K425" s="127"/>
      <c r="L425" s="125">
        <v>0</v>
      </c>
      <c r="M425" s="127"/>
      <c r="N425" s="125">
        <v>0</v>
      </c>
      <c r="O425" s="126"/>
      <c r="P425" s="125">
        <f t="shared" si="10"/>
        <v>18799.459209999972</v>
      </c>
      <c r="Q425" s="127"/>
      <c r="R425" s="125">
        <v>18799.459210000001</v>
      </c>
    </row>
    <row r="426" spans="1:18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4">
        <v>10.78</v>
      </c>
      <c r="G426" s="102"/>
      <c r="H426" s="125">
        <v>121027.74979279995</v>
      </c>
      <c r="I426" s="126"/>
      <c r="J426" s="125">
        <v>14637.40194</v>
      </c>
      <c r="K426" s="127"/>
      <c r="L426" s="125">
        <v>-7318.7009600000001</v>
      </c>
      <c r="M426" s="127"/>
      <c r="N426" s="125">
        <v>0</v>
      </c>
      <c r="O426" s="126"/>
      <c r="P426" s="125">
        <f t="shared" si="10"/>
        <v>128346.45077279994</v>
      </c>
      <c r="Q426" s="127"/>
      <c r="R426" s="125">
        <v>124480.36342000001</v>
      </c>
    </row>
    <row r="427" spans="1:18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4">
        <v>10.050000000000001</v>
      </c>
      <c r="G427" s="102"/>
      <c r="H427" s="125">
        <v>4959.7853200000009</v>
      </c>
      <c r="I427" s="126"/>
      <c r="J427" s="125">
        <v>3208.5756900000001</v>
      </c>
      <c r="K427" s="127"/>
      <c r="L427" s="125">
        <v>0</v>
      </c>
      <c r="M427" s="127"/>
      <c r="N427" s="125">
        <v>0</v>
      </c>
      <c r="O427" s="126"/>
      <c r="P427" s="125">
        <f t="shared" si="10"/>
        <v>8168.3610100000005</v>
      </c>
      <c r="Q427" s="127"/>
      <c r="R427" s="125">
        <v>6574.5695800000003</v>
      </c>
    </row>
    <row r="428" spans="1:18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4">
        <v>3.65</v>
      </c>
      <c r="G428" s="102"/>
      <c r="H428" s="125">
        <v>389454.09140999976</v>
      </c>
      <c r="I428" s="126"/>
      <c r="J428" s="125">
        <v>14546.12131</v>
      </c>
      <c r="K428" s="127"/>
      <c r="L428" s="125">
        <v>-5091.1424699999998</v>
      </c>
      <c r="M428" s="127"/>
      <c r="N428" s="125">
        <v>0</v>
      </c>
      <c r="O428" s="126"/>
      <c r="P428" s="125">
        <f t="shared" si="10"/>
        <v>398909.07024999976</v>
      </c>
      <c r="Q428" s="127"/>
      <c r="R428" s="125">
        <v>394175.87526</v>
      </c>
    </row>
    <row r="429" spans="1:18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4">
        <v>4.08</v>
      </c>
      <c r="G429" s="102"/>
      <c r="H429" s="125">
        <v>22121.80429</v>
      </c>
      <c r="I429" s="126"/>
      <c r="J429" s="125">
        <v>0</v>
      </c>
      <c r="K429" s="127"/>
      <c r="L429" s="125">
        <v>0</v>
      </c>
      <c r="M429" s="127"/>
      <c r="N429" s="125">
        <v>0</v>
      </c>
      <c r="O429" s="126"/>
      <c r="P429" s="125">
        <f t="shared" si="10"/>
        <v>22121.80429</v>
      </c>
      <c r="Q429" s="127"/>
      <c r="R429" s="125">
        <v>22121.80429</v>
      </c>
    </row>
    <row r="430" spans="1:18" ht="13.8" thickBot="1" x14ac:dyDescent="0.3">
      <c r="A430" s="111">
        <f t="shared" si="9"/>
        <v>19</v>
      </c>
      <c r="B430" s="116"/>
      <c r="D430" s="101" t="s">
        <v>810</v>
      </c>
      <c r="F430" s="124"/>
      <c r="G430" s="102"/>
      <c r="H430" s="157">
        <f>SUM(H414:H429)</f>
        <v>4087367.0723999995</v>
      </c>
      <c r="I430" s="131"/>
      <c r="J430" s="157">
        <f>SUM(J414:J429)</f>
        <v>426044.38670999999</v>
      </c>
      <c r="K430" s="131"/>
      <c r="L430" s="157">
        <f>SUM(L414:L429)</f>
        <v>-60324.266820000004</v>
      </c>
      <c r="M430" s="131"/>
      <c r="N430" s="157">
        <f>SUM(N414:N429)</f>
        <v>0</v>
      </c>
      <c r="O430" s="131"/>
      <c r="P430" s="157">
        <f>SUM(P414:P429)</f>
        <v>4453087.1922900006</v>
      </c>
      <c r="Q430" s="131"/>
      <c r="R430" s="157">
        <f>SUM(R414:R429)</f>
        <v>4263250.7829100005</v>
      </c>
    </row>
    <row r="431" spans="1:18" ht="13.8" thickTop="1" x14ac:dyDescent="0.25">
      <c r="A431" s="111">
        <f t="shared" si="9"/>
        <v>20</v>
      </c>
      <c r="B431" s="111"/>
      <c r="F431" s="128"/>
      <c r="O431" s="102"/>
    </row>
    <row r="432" spans="1:18" x14ac:dyDescent="0.25">
      <c r="A432" s="111">
        <f t="shared" si="9"/>
        <v>21</v>
      </c>
      <c r="B432" s="111"/>
      <c r="D432" s="133" t="s">
        <v>811</v>
      </c>
      <c r="E432" s="133"/>
      <c r="F432" s="124"/>
      <c r="H432" s="131"/>
      <c r="I432" s="131"/>
      <c r="J432" s="131"/>
      <c r="K432" s="131"/>
      <c r="L432" s="150"/>
      <c r="M432" s="131"/>
      <c r="N432" s="150"/>
      <c r="O432" s="131"/>
      <c r="P432" s="150"/>
      <c r="Q432" s="131"/>
      <c r="R432" s="150"/>
    </row>
    <row r="433" spans="1:18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4">
        <v>1.7000000000000002</v>
      </c>
      <c r="G433" s="102"/>
      <c r="H433" s="125">
        <v>178441.38223999989</v>
      </c>
      <c r="I433" s="126"/>
      <c r="J433" s="125">
        <v>485649.51786999998</v>
      </c>
      <c r="K433" s="127"/>
      <c r="L433" s="125">
        <v>-15499.278039999999</v>
      </c>
      <c r="M433" s="127"/>
      <c r="N433" s="125">
        <v>0</v>
      </c>
      <c r="O433" s="126"/>
      <c r="P433" s="125">
        <f t="shared" ref="P433:P451" si="11">SUM(H433,J433,L433,N433)</f>
        <v>648591.62206999981</v>
      </c>
      <c r="Q433" s="127"/>
      <c r="R433" s="125">
        <v>440479.47823000001</v>
      </c>
    </row>
    <row r="434" spans="1:18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4">
        <v>14.3</v>
      </c>
      <c r="G434" s="102"/>
      <c r="H434" s="125">
        <v>6802.2552699999969</v>
      </c>
      <c r="I434" s="126"/>
      <c r="J434" s="125">
        <v>321.64202</v>
      </c>
      <c r="K434" s="127"/>
      <c r="L434" s="125">
        <v>-674.91144999999995</v>
      </c>
      <c r="M434" s="127"/>
      <c r="N434" s="125">
        <v>0</v>
      </c>
      <c r="O434" s="126"/>
      <c r="P434" s="125">
        <f t="shared" si="11"/>
        <v>6448.9858399999976</v>
      </c>
      <c r="Q434" s="127"/>
      <c r="R434" s="125">
        <v>6522.1111700000001</v>
      </c>
    </row>
    <row r="435" spans="1:18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4">
        <v>25</v>
      </c>
      <c r="G435" s="102"/>
      <c r="H435" s="125">
        <v>13056.303310000001</v>
      </c>
      <c r="I435" s="126"/>
      <c r="J435" s="125">
        <v>2847.88067</v>
      </c>
      <c r="K435" s="127"/>
      <c r="L435" s="125">
        <v>-891.36275999999998</v>
      </c>
      <c r="M435" s="127"/>
      <c r="N435" s="125">
        <v>0</v>
      </c>
      <c r="O435" s="126"/>
      <c r="P435" s="125">
        <f t="shared" si="11"/>
        <v>15012.821220000002</v>
      </c>
      <c r="Q435" s="127"/>
      <c r="R435" s="125">
        <v>13313.638630000001</v>
      </c>
    </row>
    <row r="436" spans="1:18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4">
        <v>0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6"/>
      <c r="P436" s="125">
        <f t="shared" si="11"/>
        <v>0</v>
      </c>
      <c r="Q436" s="127"/>
      <c r="R436" s="125">
        <v>0</v>
      </c>
    </row>
    <row r="437" spans="1:18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4">
        <v>20</v>
      </c>
      <c r="G437" s="102"/>
      <c r="H437" s="125">
        <v>55362.003109999976</v>
      </c>
      <c r="I437" s="126"/>
      <c r="J437" s="125">
        <v>13376.933220000001</v>
      </c>
      <c r="K437" s="127"/>
      <c r="L437" s="125">
        <v>-4172.4964399999999</v>
      </c>
      <c r="M437" s="127"/>
      <c r="N437" s="125">
        <v>0</v>
      </c>
      <c r="O437" s="126"/>
      <c r="P437" s="125">
        <f t="shared" si="11"/>
        <v>64566.43988999998</v>
      </c>
      <c r="Q437" s="127"/>
      <c r="R437" s="125">
        <v>53762.035640000002</v>
      </c>
    </row>
    <row r="438" spans="1:18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4">
        <v>6.97</v>
      </c>
      <c r="G438" s="102"/>
      <c r="H438" s="125">
        <v>31038.759249999992</v>
      </c>
      <c r="I438" s="126"/>
      <c r="J438" s="125">
        <v>130</v>
      </c>
      <c r="K438" s="127"/>
      <c r="L438" s="125">
        <v>-19.5</v>
      </c>
      <c r="M438" s="127"/>
      <c r="N438" s="125">
        <v>0</v>
      </c>
      <c r="O438" s="126"/>
      <c r="P438" s="125">
        <f t="shared" si="11"/>
        <v>31149.259249999992</v>
      </c>
      <c r="Q438" s="127"/>
      <c r="R438" s="125">
        <v>31088.615020000001</v>
      </c>
    </row>
    <row r="439" spans="1:18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4">
        <v>4.17</v>
      </c>
      <c r="G439" s="102"/>
      <c r="H439" s="125">
        <v>80730.762210000015</v>
      </c>
      <c r="I439" s="126"/>
      <c r="J439" s="125">
        <v>0</v>
      </c>
      <c r="K439" s="127"/>
      <c r="L439" s="125">
        <v>0</v>
      </c>
      <c r="M439" s="127"/>
      <c r="N439" s="125">
        <v>0</v>
      </c>
      <c r="O439" s="126"/>
      <c r="P439" s="125">
        <f t="shared" si="11"/>
        <v>80730.762210000015</v>
      </c>
      <c r="Q439" s="127"/>
      <c r="R439" s="125">
        <v>80730.762209999986</v>
      </c>
    </row>
    <row r="440" spans="1:18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4">
        <v>0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6"/>
      <c r="P440" s="125">
        <f t="shared" si="11"/>
        <v>0</v>
      </c>
      <c r="Q440" s="127"/>
      <c r="R440" s="125">
        <v>0</v>
      </c>
    </row>
    <row r="441" spans="1:18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4">
        <v>5.67</v>
      </c>
      <c r="G441" s="102"/>
      <c r="H441" s="125">
        <v>6411.7383199999995</v>
      </c>
      <c r="I441" s="126"/>
      <c r="J441" s="125">
        <v>0</v>
      </c>
      <c r="K441" s="127"/>
      <c r="L441" s="125">
        <v>0</v>
      </c>
      <c r="M441" s="127"/>
      <c r="N441" s="125">
        <v>0</v>
      </c>
      <c r="O441" s="126"/>
      <c r="P441" s="125">
        <f t="shared" si="11"/>
        <v>6411.7383199999995</v>
      </c>
      <c r="Q441" s="127"/>
      <c r="R441" s="125">
        <v>6411.7383200000004</v>
      </c>
    </row>
    <row r="442" spans="1:18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4">
        <v>6.03</v>
      </c>
      <c r="G442" s="102"/>
      <c r="H442" s="125">
        <v>1071.1473900000001</v>
      </c>
      <c r="I442" s="126"/>
      <c r="J442" s="125">
        <v>0</v>
      </c>
      <c r="K442" s="127"/>
      <c r="L442" s="125">
        <v>0</v>
      </c>
      <c r="M442" s="127"/>
      <c r="N442" s="125">
        <v>0</v>
      </c>
      <c r="O442" s="126"/>
      <c r="P442" s="125">
        <f t="shared" si="11"/>
        <v>1071.1473900000001</v>
      </c>
      <c r="Q442" s="127"/>
      <c r="R442" s="125">
        <v>1071.1473899999999</v>
      </c>
    </row>
    <row r="443" spans="1:18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4">
        <v>0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6"/>
      <c r="P443" s="125">
        <f t="shared" si="11"/>
        <v>0</v>
      </c>
      <c r="Q443" s="127"/>
      <c r="R443" s="125">
        <v>0</v>
      </c>
    </row>
    <row r="444" spans="1:18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4">
        <v>14.3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6"/>
      <c r="P444" s="125">
        <f t="shared" si="11"/>
        <v>0</v>
      </c>
      <c r="Q444" s="127"/>
      <c r="R444" s="125">
        <v>0</v>
      </c>
    </row>
    <row r="445" spans="1:18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4">
        <v>14.3</v>
      </c>
      <c r="G445" s="102"/>
      <c r="H445" s="125">
        <v>16145.975260000001</v>
      </c>
      <c r="I445" s="126"/>
      <c r="J445" s="125">
        <v>2799.7423900000003</v>
      </c>
      <c r="K445" s="127"/>
      <c r="L445" s="125">
        <v>-2311.6172000000001</v>
      </c>
      <c r="M445" s="127"/>
      <c r="N445" s="125">
        <v>0</v>
      </c>
      <c r="O445" s="126"/>
      <c r="P445" s="125">
        <f t="shared" si="11"/>
        <v>16634.100450000002</v>
      </c>
      <c r="Q445" s="127"/>
      <c r="R445" s="125">
        <v>15905.80265</v>
      </c>
    </row>
    <row r="446" spans="1:18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4">
        <v>20</v>
      </c>
      <c r="G446" s="102"/>
      <c r="H446" s="125">
        <v>4188.5334300000004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6"/>
      <c r="P446" s="125">
        <f t="shared" si="11"/>
        <v>4188.5334300000004</v>
      </c>
      <c r="Q446" s="127"/>
      <c r="R446" s="125">
        <v>4188.5334300000004</v>
      </c>
    </row>
    <row r="447" spans="1:18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4">
        <v>14.3</v>
      </c>
      <c r="G447" s="102"/>
      <c r="H447" s="125">
        <v>12803.54198</v>
      </c>
      <c r="I447" s="126"/>
      <c r="J447" s="125">
        <v>8613.3410000000003</v>
      </c>
      <c r="K447" s="127"/>
      <c r="L447" s="125">
        <v>-457.52873</v>
      </c>
      <c r="M447" s="127"/>
      <c r="N447" s="125">
        <v>0</v>
      </c>
      <c r="O447" s="126"/>
      <c r="P447" s="125">
        <f t="shared" si="11"/>
        <v>20959.354250000004</v>
      </c>
      <c r="Q447" s="127"/>
      <c r="R447" s="125">
        <v>17773.39487</v>
      </c>
    </row>
    <row r="448" spans="1:18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4">
        <v>14.3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6"/>
      <c r="P448" s="125">
        <f t="shared" si="11"/>
        <v>0</v>
      </c>
      <c r="Q448" s="127"/>
      <c r="R448" s="125">
        <v>0</v>
      </c>
    </row>
    <row r="449" spans="1:18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4">
        <v>14.3</v>
      </c>
      <c r="G449" s="102"/>
      <c r="H449" s="125">
        <v>46193.295790000026</v>
      </c>
      <c r="I449" s="126"/>
      <c r="J449" s="125">
        <v>6480.1028099999994</v>
      </c>
      <c r="K449" s="127"/>
      <c r="L449" s="125">
        <v>-13200.6661</v>
      </c>
      <c r="M449" s="127"/>
      <c r="N449" s="125">
        <v>0</v>
      </c>
      <c r="O449" s="126"/>
      <c r="P449" s="125">
        <f t="shared" si="11"/>
        <v>39472.73250000002</v>
      </c>
      <c r="Q449" s="127"/>
      <c r="R449" s="125">
        <v>45249.965670000005</v>
      </c>
    </row>
    <row r="450" spans="1:18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4">
        <v>2.87</v>
      </c>
      <c r="G450" s="102"/>
      <c r="H450" s="125">
        <v>51778.218330000011</v>
      </c>
      <c r="I450" s="126"/>
      <c r="J450" s="125">
        <v>37340.104920000005</v>
      </c>
      <c r="K450" s="127"/>
      <c r="L450" s="125">
        <v>-4244.7310099999995</v>
      </c>
      <c r="M450" s="127"/>
      <c r="N450" s="125">
        <v>0</v>
      </c>
      <c r="O450" s="126"/>
      <c r="P450" s="125">
        <f t="shared" si="11"/>
        <v>84873.592240000013</v>
      </c>
      <c r="Q450" s="127"/>
      <c r="R450" s="125">
        <v>64751.054149999996</v>
      </c>
    </row>
    <row r="451" spans="1:18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4">
        <v>14.3</v>
      </c>
      <c r="G451" s="102"/>
      <c r="H451" s="125">
        <v>5268.6870399999989</v>
      </c>
      <c r="I451" s="126"/>
      <c r="J451" s="125">
        <v>910</v>
      </c>
      <c r="K451" s="127"/>
      <c r="L451" s="125">
        <v>-692.5711</v>
      </c>
      <c r="M451" s="127"/>
      <c r="N451" s="125">
        <v>0</v>
      </c>
      <c r="O451" s="126"/>
      <c r="P451" s="125">
        <f t="shared" si="11"/>
        <v>5486.1159399999988</v>
      </c>
      <c r="Q451" s="127"/>
      <c r="R451" s="125">
        <v>4972.84512</v>
      </c>
    </row>
    <row r="452" spans="1:18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H452" s="157">
        <f>SUM(H433:H451)</f>
        <v>509292.60292999982</v>
      </c>
      <c r="I452" s="131"/>
      <c r="J452" s="157">
        <f>SUM(J433:J451)</f>
        <v>558469.26490000007</v>
      </c>
      <c r="K452" s="131"/>
      <c r="L452" s="157">
        <f>SUM(L433:L451)</f>
        <v>-42164.662830000001</v>
      </c>
      <c r="M452" s="131"/>
      <c r="N452" s="157">
        <f>SUM(N433:N451)</f>
        <v>0</v>
      </c>
      <c r="O452" s="131"/>
      <c r="P452" s="157">
        <f>SUM(P433:P451)</f>
        <v>1025597.205</v>
      </c>
      <c r="Q452" s="131"/>
      <c r="R452" s="157">
        <f>SUM(R433:R451)</f>
        <v>786221.12249999982</v>
      </c>
    </row>
    <row r="453" spans="1:18" ht="13.8" thickTop="1" x14ac:dyDescent="0.25">
      <c r="A453" s="111">
        <f t="shared" si="9"/>
        <v>42</v>
      </c>
      <c r="B453" s="116"/>
      <c r="C453" s="124"/>
      <c r="O453" s="102"/>
    </row>
    <row r="454" spans="1:18" ht="13.8" thickBot="1" x14ac:dyDescent="0.3">
      <c r="A454" s="111">
        <f t="shared" si="9"/>
        <v>43</v>
      </c>
      <c r="B454" s="116"/>
      <c r="C454" s="124"/>
      <c r="D454" s="140" t="s">
        <v>831</v>
      </c>
      <c r="E454" s="134"/>
      <c r="F454" s="168"/>
      <c r="G454" s="168"/>
      <c r="H454" s="169">
        <f>SUM(H133,H379,H395,H430,H452)</f>
        <v>12771686.32454</v>
      </c>
      <c r="I454" s="131"/>
      <c r="J454" s="169">
        <f>SUM(J133,J379,J395,J430,J452)</f>
        <v>1831063.5445400001</v>
      </c>
      <c r="K454" s="131"/>
      <c r="L454" s="169">
        <f>SUM(L133,L379,L395,L430,L452)</f>
        <v>-145403.08848000001</v>
      </c>
      <c r="M454" s="131"/>
      <c r="N454" s="169">
        <f>SUM(N133,N379,N395,N430,N452)</f>
        <v>0</v>
      </c>
      <c r="O454" s="131"/>
      <c r="P454" s="169">
        <f>SUM(P133,P379,P395,P430,P452)</f>
        <v>14457346.7806</v>
      </c>
      <c r="Q454" s="131"/>
      <c r="R454" s="169">
        <f>SUM(R133,R379,R395,R430,R452)</f>
        <v>13559115.531300001</v>
      </c>
    </row>
    <row r="455" spans="1:18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8"/>
      <c r="P455" s="97"/>
      <c r="Q455" s="97"/>
      <c r="R455" s="97"/>
    </row>
    <row r="456" spans="1:18" x14ac:dyDescent="0.25">
      <c r="A456" s="101" t="str">
        <f>$A$57</f>
        <v>Supporting Schedules:  B-08, B-11</v>
      </c>
      <c r="O456" s="102"/>
      <c r="P456" s="101" t="str">
        <f>$P$57</f>
        <v>Recap Schedules:  B-03, B-06</v>
      </c>
    </row>
    <row r="457" spans="1:18" ht="13.8" thickBot="1" x14ac:dyDescent="0.3">
      <c r="A457" s="97" t="str">
        <f>$A$1</f>
        <v>SCHEDULE B-07</v>
      </c>
      <c r="B457" s="97"/>
      <c r="C457" s="97"/>
      <c r="D457" s="97"/>
      <c r="E457" s="97"/>
      <c r="F457" s="97"/>
      <c r="G457" s="97" t="str">
        <f>$G$1</f>
        <v>PLANT BALANCES BY ACCOUNT AND SUB-ACCOUNT</v>
      </c>
      <c r="H457" s="97"/>
      <c r="I457" s="97"/>
      <c r="J457" s="97"/>
      <c r="K457" s="97"/>
      <c r="L457" s="97"/>
      <c r="M457" s="97"/>
      <c r="N457" s="97"/>
      <c r="O457" s="98"/>
      <c r="P457" s="97"/>
      <c r="Q457" s="97"/>
      <c r="R457" s="98" t="str">
        <f>"Page "&amp;TRIM(MID(R400,5,3))+1&amp;" of 30"</f>
        <v>Page 9 of 30</v>
      </c>
    </row>
    <row r="458" spans="1:18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rate and plant balances for each account or sub-account to which</v>
      </c>
      <c r="J458" s="104"/>
      <c r="K458" s="104"/>
      <c r="M458" s="104"/>
      <c r="N458" s="104"/>
      <c r="O458" s="105"/>
      <c r="P458" s="101" t="str">
        <f>$P$2</f>
        <v>Type of data shown:</v>
      </c>
      <c r="R458" s="106"/>
    </row>
    <row r="459" spans="1:18" x14ac:dyDescent="0.25">
      <c r="B459" s="138"/>
      <c r="F459" s="101" t="str">
        <f>IF($F$3="","",$F$3)</f>
        <v>a separate depreciation rate is prescribed. (Include Amortization/Recovery schedule amounts).</v>
      </c>
      <c r="J459" s="102"/>
      <c r="K459" s="106"/>
      <c r="N459" s="102"/>
      <c r="O459" s="102" t="str">
        <f>IF($O$3=0,"",$O$3)</f>
        <v>XX</v>
      </c>
      <c r="P459" s="106" t="str">
        <f>$P$3</f>
        <v>Projected Test Year Ended 12/31/2025</v>
      </c>
      <c r="R459" s="102"/>
    </row>
    <row r="460" spans="1:18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O460" s="102" t="str">
        <f>IF($O$4=0,"",$O$4)</f>
        <v/>
      </c>
      <c r="P460" s="106" t="str">
        <f>$P$4</f>
        <v>Projected Prior Year Ended 12/31/2024</v>
      </c>
      <c r="R460" s="102"/>
    </row>
    <row r="461" spans="1:18" x14ac:dyDescent="0.25">
      <c r="B461" s="138"/>
      <c r="F461" s="101" t="str">
        <f>IF(+$F$5="","",$F$5)</f>
        <v/>
      </c>
      <c r="J461" s="102"/>
      <c r="K461" s="106"/>
      <c r="L461" s="102"/>
      <c r="O461" s="102" t="str">
        <f>IF($O$5=0,"",$O$5)</f>
        <v/>
      </c>
      <c r="P461" s="106" t="str">
        <f>$P$5</f>
        <v>Historical Prior Year Ended 12/31/2023</v>
      </c>
      <c r="R461" s="102"/>
    </row>
    <row r="462" spans="1:18" ht="42" customHeight="1" x14ac:dyDescent="0.25">
      <c r="B462" s="138"/>
      <c r="J462" s="102"/>
      <c r="K462" s="106"/>
      <c r="L462" s="102"/>
      <c r="O462" s="102"/>
      <c r="P462" s="370" t="s">
        <v>895</v>
      </c>
      <c r="Q462" s="370"/>
      <c r="R462" s="370"/>
    </row>
    <row r="463" spans="1:18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 in 000's)</v>
      </c>
      <c r="I463" s="97"/>
      <c r="J463" s="97"/>
      <c r="K463" s="97"/>
      <c r="L463" s="97"/>
      <c r="M463" s="97"/>
      <c r="N463" s="97"/>
      <c r="O463" s="98"/>
      <c r="P463" s="97" t="str">
        <f>$P$7</f>
        <v xml:space="preserve">             </v>
      </c>
      <c r="Q463" s="97"/>
      <c r="R463" s="97"/>
    </row>
    <row r="464" spans="1:18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10"/>
      <c r="P464" s="109"/>
      <c r="Q464" s="109"/>
      <c r="R464" s="109"/>
    </row>
    <row r="465" spans="1:18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10"/>
      <c r="P465" s="109" t="s">
        <v>698</v>
      </c>
      <c r="Q465" s="109"/>
      <c r="R465" s="109" t="s">
        <v>699</v>
      </c>
    </row>
    <row r="466" spans="1:18" x14ac:dyDescent="0.25">
      <c r="C466" s="111" t="s">
        <v>700</v>
      </c>
      <c r="D466" s="111" t="s">
        <v>700</v>
      </c>
      <c r="F466" s="111" t="s">
        <v>701</v>
      </c>
      <c r="G466" s="111"/>
      <c r="H466" s="109" t="s">
        <v>702</v>
      </c>
      <c r="I466" s="111"/>
      <c r="J466" s="109" t="s">
        <v>353</v>
      </c>
      <c r="K466" s="111"/>
      <c r="L466" s="111" t="s">
        <v>353</v>
      </c>
      <c r="M466" s="111"/>
      <c r="O466" s="102"/>
      <c r="P466" s="111" t="s">
        <v>702</v>
      </c>
      <c r="R466" s="111"/>
    </row>
    <row r="467" spans="1:18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705</v>
      </c>
      <c r="G467" s="111"/>
      <c r="H467" s="111" t="s">
        <v>706</v>
      </c>
      <c r="I467" s="111"/>
      <c r="J467" s="111" t="s">
        <v>702</v>
      </c>
      <c r="K467" s="109"/>
      <c r="L467" s="111" t="s">
        <v>702</v>
      </c>
      <c r="M467" s="106"/>
      <c r="N467" s="111" t="s">
        <v>362</v>
      </c>
      <c r="O467" s="110"/>
      <c r="P467" s="109" t="s">
        <v>706</v>
      </c>
      <c r="Q467" s="109"/>
      <c r="R467" s="111" t="s">
        <v>707</v>
      </c>
    </row>
    <row r="468" spans="1:18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711</v>
      </c>
      <c r="G468" s="112"/>
      <c r="H468" s="112" t="s">
        <v>712</v>
      </c>
      <c r="I468" s="113"/>
      <c r="J468" s="112" t="s">
        <v>713</v>
      </c>
      <c r="K468" s="113"/>
      <c r="L468" s="113" t="s">
        <v>714</v>
      </c>
      <c r="M468" s="114"/>
      <c r="N468" s="114" t="s">
        <v>715</v>
      </c>
      <c r="O468" s="115"/>
      <c r="P468" s="114" t="s">
        <v>716</v>
      </c>
      <c r="Q468" s="114"/>
      <c r="R468" s="114" t="s">
        <v>717</v>
      </c>
    </row>
    <row r="469" spans="1:18" x14ac:dyDescent="0.25">
      <c r="A469" s="111">
        <v>1</v>
      </c>
      <c r="B469" s="116"/>
      <c r="O469" s="102"/>
    </row>
    <row r="470" spans="1:18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6"/>
      <c r="P470" s="165"/>
      <c r="Q470" s="165"/>
      <c r="R470" s="165"/>
    </row>
    <row r="471" spans="1:18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4">
        <v>0</v>
      </c>
      <c r="G471" s="102"/>
      <c r="H471" s="125">
        <v>6923.6285099999996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6"/>
      <c r="P471" s="125">
        <f>SUM(H471,J471,L471,N471)</f>
        <v>6923.6285099999996</v>
      </c>
      <c r="Q471" s="127"/>
      <c r="R471" s="125">
        <v>6923.6285099999996</v>
      </c>
    </row>
    <row r="472" spans="1:18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4">
        <v>0</v>
      </c>
      <c r="G472" s="102"/>
      <c r="H472" s="125">
        <v>193953.60046000002</v>
      </c>
      <c r="I472" s="126"/>
      <c r="J472" s="125">
        <v>15362.126259999999</v>
      </c>
      <c r="K472" s="127"/>
      <c r="L472" s="125">
        <v>0</v>
      </c>
      <c r="M472" s="127"/>
      <c r="N472" s="125">
        <v>0</v>
      </c>
      <c r="O472" s="126"/>
      <c r="P472" s="125">
        <f>SUM(H472,J472,L472,N472)</f>
        <v>209315.72672000001</v>
      </c>
      <c r="Q472" s="127"/>
      <c r="R472" s="125">
        <v>195135.30248000001</v>
      </c>
    </row>
    <row r="473" spans="1:18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4">
        <v>0</v>
      </c>
      <c r="G473" s="102"/>
      <c r="H473" s="125">
        <v>17799.99856</v>
      </c>
      <c r="I473" s="126"/>
      <c r="J473" s="125">
        <v>0</v>
      </c>
      <c r="K473" s="127"/>
      <c r="L473" s="125">
        <v>0</v>
      </c>
      <c r="M473" s="127"/>
      <c r="N473" s="125">
        <v>0</v>
      </c>
      <c r="O473" s="126"/>
      <c r="P473" s="125">
        <f>SUM(H473,J473,L473,N473)</f>
        <v>17799.99856</v>
      </c>
      <c r="Q473" s="127"/>
      <c r="R473" s="125">
        <v>17799.99856</v>
      </c>
    </row>
    <row r="474" spans="1:18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4">
        <v>0</v>
      </c>
      <c r="G474" s="102"/>
      <c r="H474" s="125">
        <v>10119.782539999998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6"/>
      <c r="P474" s="125">
        <f>SUM(H474,J474,L474,N474)</f>
        <v>10119.782539999998</v>
      </c>
      <c r="Q474" s="127"/>
      <c r="R474" s="125">
        <v>10119.782539999998</v>
      </c>
    </row>
    <row r="475" spans="1:18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4">
        <v>0</v>
      </c>
      <c r="G475" s="102"/>
      <c r="H475" s="125">
        <v>3286.63042</v>
      </c>
      <c r="I475" s="126"/>
      <c r="J475" s="125">
        <v>23298.939879999998</v>
      </c>
      <c r="K475" s="127"/>
      <c r="L475" s="125">
        <v>0</v>
      </c>
      <c r="M475" s="127"/>
      <c r="N475" s="125">
        <v>0</v>
      </c>
      <c r="O475" s="126"/>
      <c r="P475" s="125">
        <f>SUM(H475,J475,L475,N475)</f>
        <v>26585.570299999999</v>
      </c>
      <c r="Q475" s="127"/>
      <c r="R475" s="125">
        <v>16600.915820000002</v>
      </c>
    </row>
    <row r="476" spans="1:18" ht="13.8" thickBot="1" x14ac:dyDescent="0.3">
      <c r="A476" s="111">
        <f t="shared" si="12"/>
        <v>8</v>
      </c>
      <c r="B476" s="116"/>
      <c r="C476" s="111"/>
      <c r="D476" s="171" t="s">
        <v>840</v>
      </c>
      <c r="E476" s="172"/>
      <c r="F476" s="175"/>
      <c r="G476" s="172"/>
      <c r="H476" s="176">
        <f>SUM(H471:H475)</f>
        <v>232083.64049000002</v>
      </c>
      <c r="I476" s="131"/>
      <c r="J476" s="176">
        <f>SUM(J471:J475)</f>
        <v>38661.066139999995</v>
      </c>
      <c r="K476" s="131"/>
      <c r="L476" s="176">
        <f>SUM(L471:L475)</f>
        <v>0</v>
      </c>
      <c r="M476" s="131"/>
      <c r="N476" s="176">
        <f>SUM(N471:N475)</f>
        <v>0</v>
      </c>
      <c r="O476" s="131"/>
      <c r="P476" s="176">
        <f>SUM(P471:P475)</f>
        <v>270744.70663000003</v>
      </c>
      <c r="Q476" s="131"/>
      <c r="R476" s="176">
        <f>SUM(R471:R475)</f>
        <v>246579.62791000001</v>
      </c>
    </row>
    <row r="477" spans="1:18" ht="13.8" thickTop="1" x14ac:dyDescent="0.25">
      <c r="A477" s="111">
        <f t="shared" si="12"/>
        <v>9</v>
      </c>
      <c r="B477" s="116"/>
      <c r="F477" s="128"/>
      <c r="O477" s="102"/>
    </row>
    <row r="478" spans="1:18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78"/>
      <c r="G478" s="120"/>
      <c r="H478" s="131"/>
      <c r="I478" s="131"/>
      <c r="J478" s="150"/>
      <c r="K478" s="131"/>
      <c r="L478" s="150"/>
      <c r="M478" s="131"/>
      <c r="N478" s="150"/>
      <c r="O478" s="131"/>
      <c r="P478" s="150"/>
      <c r="Q478" s="131"/>
      <c r="R478" s="150"/>
    </row>
    <row r="479" spans="1:18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4">
        <v>6.7</v>
      </c>
      <c r="G479" s="102"/>
      <c r="H479" s="125">
        <v>577595.31785000011</v>
      </c>
      <c r="I479" s="126"/>
      <c r="J479" s="125">
        <v>83861.887680000014</v>
      </c>
      <c r="K479" s="127"/>
      <c r="L479" s="125">
        <v>-4800.4783099999995</v>
      </c>
      <c r="M479" s="127"/>
      <c r="N479" s="125">
        <v>0</v>
      </c>
      <c r="O479" s="126"/>
      <c r="P479" s="125">
        <f>SUM(H479,J479,L479,N479)</f>
        <v>656656.72722000012</v>
      </c>
      <c r="Q479" s="127"/>
      <c r="R479" s="125">
        <v>596630.12151999993</v>
      </c>
    </row>
    <row r="480" spans="1:18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4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6"/>
      <c r="P480" s="125">
        <f>SUM(H480,J480,L480,N480)</f>
        <v>0</v>
      </c>
      <c r="Q480" s="127"/>
      <c r="R480" s="125">
        <v>0</v>
      </c>
    </row>
    <row r="481" spans="1:18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4">
        <v>3.3000000000000003</v>
      </c>
      <c r="G481" s="102"/>
      <c r="H481" s="125">
        <v>4620.0860300000004</v>
      </c>
      <c r="I481" s="126"/>
      <c r="J481" s="125">
        <v>0</v>
      </c>
      <c r="K481" s="127"/>
      <c r="L481" s="125">
        <v>0</v>
      </c>
      <c r="M481" s="127"/>
      <c r="N481" s="125">
        <v>0</v>
      </c>
      <c r="O481" s="126"/>
      <c r="P481" s="125">
        <f>SUM(H481,J481,L481,N481)</f>
        <v>4620.0860300000004</v>
      </c>
      <c r="Q481" s="127"/>
      <c r="R481" s="125">
        <v>4620.0860300000004</v>
      </c>
    </row>
    <row r="482" spans="1:18" ht="13.8" thickBot="1" x14ac:dyDescent="0.3">
      <c r="A482" s="111">
        <f t="shared" si="12"/>
        <v>14</v>
      </c>
      <c r="D482" s="171" t="s">
        <v>845</v>
      </c>
      <c r="E482" s="180"/>
      <c r="F482" s="175"/>
      <c r="G482" s="180"/>
      <c r="H482" s="176">
        <f>SUM(H479:H481)</f>
        <v>582215.40388000011</v>
      </c>
      <c r="I482" s="131"/>
      <c r="J482" s="176">
        <f>SUM(J479:J481)</f>
        <v>83861.887680000014</v>
      </c>
      <c r="K482" s="131"/>
      <c r="L482" s="176">
        <f>SUM(L479:L481)</f>
        <v>-4800.4783099999995</v>
      </c>
      <c r="M482" s="131"/>
      <c r="N482" s="176">
        <f>SUM(N479:N481)</f>
        <v>0</v>
      </c>
      <c r="O482" s="131"/>
      <c r="P482" s="176">
        <f>SUM(P479:P481)</f>
        <v>661276.81325000012</v>
      </c>
      <c r="Q482" s="131"/>
      <c r="R482" s="176">
        <f>SUM(R479:R481)</f>
        <v>601250.20754999993</v>
      </c>
    </row>
    <row r="483" spans="1:18" ht="13.8" thickTop="1" x14ac:dyDescent="0.25">
      <c r="A483" s="111">
        <f t="shared" si="12"/>
        <v>15</v>
      </c>
      <c r="F483" s="128"/>
      <c r="O483" s="102"/>
    </row>
    <row r="484" spans="1:18" x14ac:dyDescent="0.25">
      <c r="A484" s="111">
        <f t="shared" si="12"/>
        <v>16</v>
      </c>
      <c r="D484" s="181" t="s">
        <v>846</v>
      </c>
      <c r="F484" s="128"/>
      <c r="O484" s="102"/>
    </row>
    <row r="485" spans="1:18" x14ac:dyDescent="0.25">
      <c r="A485" s="111">
        <f t="shared" si="12"/>
        <v>17</v>
      </c>
      <c r="C485" s="111">
        <v>31700</v>
      </c>
      <c r="D485" s="101" t="s">
        <v>847</v>
      </c>
      <c r="F485" s="124">
        <v>2.8</v>
      </c>
      <c r="G485" s="102"/>
      <c r="H485" s="125">
        <v>5602.9184799999966</v>
      </c>
      <c r="I485" s="126"/>
      <c r="J485" s="125">
        <v>0</v>
      </c>
      <c r="K485" s="127"/>
      <c r="L485" s="125">
        <v>0</v>
      </c>
      <c r="M485" s="127"/>
      <c r="N485" s="125">
        <v>0</v>
      </c>
      <c r="O485" s="126"/>
      <c r="P485" s="125">
        <f>SUM(H485,J485,L485,N485)</f>
        <v>5602.9184799999966</v>
      </c>
      <c r="Q485" s="127"/>
      <c r="R485" s="125">
        <v>5602.9184800000003</v>
      </c>
    </row>
    <row r="486" spans="1:18" x14ac:dyDescent="0.25">
      <c r="A486" s="111">
        <f t="shared" si="12"/>
        <v>18</v>
      </c>
      <c r="C486" s="111">
        <v>34700</v>
      </c>
      <c r="D486" s="101" t="s">
        <v>848</v>
      </c>
      <c r="F486" s="124">
        <v>3.4000000000000004</v>
      </c>
      <c r="G486" s="102"/>
      <c r="H486" s="125">
        <v>12376.233219999998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6"/>
      <c r="P486" s="125">
        <f>SUM(H486,J486,L486,N486)</f>
        <v>12376.233219999998</v>
      </c>
      <c r="Q486" s="127"/>
      <c r="R486" s="125">
        <v>12376.23322</v>
      </c>
    </row>
    <row r="487" spans="1:18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4">
        <v>1.4</v>
      </c>
      <c r="G487" s="102"/>
      <c r="H487" s="125">
        <v>7160.1822599999996</v>
      </c>
      <c r="I487" s="126"/>
      <c r="J487" s="125">
        <v>0</v>
      </c>
      <c r="K487" s="127"/>
      <c r="L487" s="125">
        <v>0</v>
      </c>
      <c r="M487" s="127"/>
      <c r="N487" s="125">
        <v>0</v>
      </c>
      <c r="O487" s="126"/>
      <c r="P487" s="125">
        <f>SUM(H487,J487,L487,N487)</f>
        <v>7160.1822599999996</v>
      </c>
      <c r="Q487" s="127"/>
      <c r="R487" s="125">
        <v>7160.1822599999996</v>
      </c>
    </row>
    <row r="488" spans="1:18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4">
        <v>4.3</v>
      </c>
      <c r="G488" s="102"/>
      <c r="H488" s="125">
        <v>269.18751000000003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6"/>
      <c r="P488" s="125">
        <f>SUM(H488,J488,L488,N488)</f>
        <v>269.18751000000003</v>
      </c>
      <c r="Q488" s="127"/>
      <c r="R488" s="125">
        <v>269.18751000000003</v>
      </c>
    </row>
    <row r="489" spans="1:18" ht="13.8" thickBot="1" x14ac:dyDescent="0.3">
      <c r="A489" s="111">
        <f t="shared" si="12"/>
        <v>21</v>
      </c>
      <c r="B489" s="116"/>
      <c r="D489" s="181" t="s">
        <v>851</v>
      </c>
      <c r="F489" s="128"/>
      <c r="H489" s="182">
        <f>SUM(H485:H488)</f>
        <v>25408.521469999996</v>
      </c>
      <c r="J489" s="182">
        <f>SUM(J485:J488)</f>
        <v>0</v>
      </c>
      <c r="L489" s="182">
        <f>SUM(L485:L488)</f>
        <v>0</v>
      </c>
      <c r="N489" s="182">
        <f>SUM(N485:N488)</f>
        <v>0</v>
      </c>
      <c r="O489" s="102"/>
      <c r="P489" s="182">
        <f>SUM(P485:P488)</f>
        <v>25408.521469999996</v>
      </c>
      <c r="R489" s="182">
        <f>SUM(R485:R488)</f>
        <v>25408.521470000003</v>
      </c>
    </row>
    <row r="490" spans="1:18" ht="13.8" thickTop="1" x14ac:dyDescent="0.25">
      <c r="A490" s="111">
        <f t="shared" si="12"/>
        <v>22</v>
      </c>
      <c r="B490" s="116"/>
      <c r="D490" s="181"/>
      <c r="F490" s="128"/>
      <c r="H490" s="156"/>
      <c r="J490" s="156"/>
      <c r="L490" s="156"/>
      <c r="N490" s="156"/>
      <c r="O490" s="102"/>
      <c r="P490" s="156"/>
      <c r="R490" s="156"/>
    </row>
    <row r="491" spans="1:18" x14ac:dyDescent="0.25">
      <c r="A491" s="111">
        <f t="shared" si="12"/>
        <v>23</v>
      </c>
      <c r="B491" s="116"/>
      <c r="D491" s="101" t="s">
        <v>852</v>
      </c>
      <c r="F491" s="128"/>
      <c r="O491" s="102"/>
    </row>
    <row r="492" spans="1:18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4">
        <v>0</v>
      </c>
      <c r="G492" s="102"/>
      <c r="H492" s="125">
        <v>3026.1061099999997</v>
      </c>
      <c r="I492" s="126"/>
      <c r="J492" s="125">
        <v>0</v>
      </c>
      <c r="K492" s="127"/>
      <c r="L492" s="125">
        <v>0</v>
      </c>
      <c r="M492" s="127"/>
      <c r="N492" s="125">
        <v>-453.91591000000011</v>
      </c>
      <c r="O492" s="126"/>
      <c r="P492" s="125">
        <f>SUM(H492,J492,L492,N492)</f>
        <v>2572.1901999999995</v>
      </c>
      <c r="Q492" s="127"/>
      <c r="R492" s="125">
        <v>2799.14815</v>
      </c>
    </row>
    <row r="493" spans="1:18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4">
        <v>0</v>
      </c>
      <c r="H493" s="125">
        <v>29713.612089999999</v>
      </c>
      <c r="I493" s="126"/>
      <c r="J493" s="125">
        <v>0</v>
      </c>
      <c r="K493" s="127"/>
      <c r="L493" s="125">
        <v>0</v>
      </c>
      <c r="M493" s="127"/>
      <c r="N493" s="125">
        <v>-1721.8484300000002</v>
      </c>
      <c r="O493" s="126"/>
      <c r="P493" s="125">
        <f>SUM(H493,J493,L493,N493)</f>
        <v>27991.763659999997</v>
      </c>
      <c r="Q493" s="127"/>
      <c r="R493" s="125">
        <v>28697.538619999999</v>
      </c>
    </row>
    <row r="494" spans="1:18" ht="13.8" thickBot="1" x14ac:dyDescent="0.3">
      <c r="A494" s="111">
        <f t="shared" si="12"/>
        <v>26</v>
      </c>
      <c r="B494" s="116"/>
      <c r="C494" s="111"/>
      <c r="D494" s="101" t="s">
        <v>855</v>
      </c>
      <c r="F494" s="124"/>
      <c r="H494" s="176">
        <f>SUM(H492:H493)</f>
        <v>32739.718199999999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-2175.7643400000002</v>
      </c>
      <c r="O494" s="131"/>
      <c r="P494" s="176">
        <f>SUM(P492:P493)</f>
        <v>30563.953859999998</v>
      </c>
      <c r="Q494" s="131"/>
      <c r="R494" s="176">
        <f>SUM(R492:R493)</f>
        <v>31496.68677</v>
      </c>
    </row>
    <row r="495" spans="1:18" ht="13.8" thickTop="1" x14ac:dyDescent="0.25">
      <c r="A495" s="111">
        <f t="shared" si="12"/>
        <v>27</v>
      </c>
      <c r="B495" s="116"/>
      <c r="F495" s="128"/>
      <c r="O495" s="102"/>
    </row>
    <row r="496" spans="1:18" ht="13.8" thickBot="1" x14ac:dyDescent="0.3">
      <c r="A496" s="111">
        <f t="shared" si="12"/>
        <v>28</v>
      </c>
      <c r="B496" s="116"/>
      <c r="D496" s="106" t="s">
        <v>856</v>
      </c>
      <c r="F496" s="128"/>
      <c r="H496" s="169">
        <f>H482+H476+H454+H489+H494</f>
        <v>13644133.608579999</v>
      </c>
      <c r="I496" s="121"/>
      <c r="J496" s="169">
        <f>J482+J476+J454+J489+J494</f>
        <v>1953586.4983600001</v>
      </c>
      <c r="K496" s="121"/>
      <c r="L496" s="169">
        <f>L482+L476+L454+L489+L494</f>
        <v>-150203.56679000001</v>
      </c>
      <c r="M496" s="121"/>
      <c r="N496" s="169">
        <f>N482+N476+N454+N489+N494</f>
        <v>-2175.7643400000002</v>
      </c>
      <c r="O496" s="122"/>
      <c r="P496" s="169">
        <f>P482+P476+P454+P489+P494</f>
        <v>15445340.77581</v>
      </c>
      <c r="Q496" s="121"/>
      <c r="R496" s="169">
        <f>R482+R476+R454+R489+R494</f>
        <v>14463850.574999999</v>
      </c>
    </row>
    <row r="497" spans="1:18" ht="13.8" thickTop="1" x14ac:dyDescent="0.25">
      <c r="A497" s="111">
        <f t="shared" si="12"/>
        <v>29</v>
      </c>
      <c r="B497" s="116"/>
      <c r="F497" s="128"/>
      <c r="O497" s="102"/>
    </row>
    <row r="498" spans="1:18" x14ac:dyDescent="0.25">
      <c r="A498" s="111">
        <f t="shared" si="12"/>
        <v>30</v>
      </c>
      <c r="B498" s="116"/>
      <c r="D498" s="103" t="s">
        <v>857</v>
      </c>
      <c r="F498" s="128"/>
      <c r="O498" s="102"/>
    </row>
    <row r="499" spans="1:18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4">
        <v>3.0042864005201499</v>
      </c>
      <c r="G499" s="102"/>
      <c r="H499" s="125">
        <v>6182.81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6"/>
      <c r="P499" s="125">
        <f>SUM(H499,J499,L499,N499)</f>
        <v>6182.81</v>
      </c>
      <c r="Q499" s="127"/>
      <c r="R499" s="125">
        <v>6182.81</v>
      </c>
    </row>
    <row r="500" spans="1:18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4">
        <v>4.3644641465684195</v>
      </c>
      <c r="G500" s="102"/>
      <c r="H500" s="125">
        <v>960.04088000000002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6"/>
      <c r="P500" s="125">
        <f>SUM(H500,J500,L500,N500)</f>
        <v>960.04088000000002</v>
      </c>
      <c r="Q500" s="127"/>
      <c r="R500" s="125">
        <v>960.04088000000002</v>
      </c>
    </row>
    <row r="501" spans="1:18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4">
        <v>2.64898973564727</v>
      </c>
      <c r="G501" s="102"/>
      <c r="H501" s="125">
        <v>341.97188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6"/>
      <c r="P501" s="125">
        <f>SUM(H501,J501,L501,N501)</f>
        <v>341.97188</v>
      </c>
      <c r="Q501" s="127"/>
      <c r="R501" s="125">
        <v>341.97188</v>
      </c>
    </row>
    <row r="502" spans="1:18" ht="13.8" thickBot="1" x14ac:dyDescent="0.3">
      <c r="A502" s="111">
        <f t="shared" si="12"/>
        <v>34</v>
      </c>
      <c r="B502" s="116"/>
      <c r="D502" s="103" t="s">
        <v>861</v>
      </c>
      <c r="F502" s="128"/>
      <c r="H502" s="176">
        <f>SUM(H499:H501)</f>
        <v>7484.82276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31"/>
      <c r="P502" s="176">
        <f>SUM(P499:P501)</f>
        <v>7484.82276</v>
      </c>
      <c r="Q502" s="131"/>
      <c r="R502" s="176">
        <f>SUM(R499:R501)</f>
        <v>7484.82276</v>
      </c>
    </row>
    <row r="503" spans="1:18" ht="13.8" thickTop="1" x14ac:dyDescent="0.25">
      <c r="A503" s="111">
        <f t="shared" si="12"/>
        <v>35</v>
      </c>
      <c r="B503" s="116"/>
      <c r="F503" s="128"/>
      <c r="O503" s="102"/>
    </row>
    <row r="504" spans="1:18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4">
        <v>0</v>
      </c>
      <c r="G504" s="102"/>
      <c r="H504" s="125">
        <v>0</v>
      </c>
      <c r="I504" s="126"/>
      <c r="J504" s="125">
        <v>0</v>
      </c>
      <c r="K504" s="127"/>
      <c r="L504" s="125">
        <v>0</v>
      </c>
      <c r="M504" s="127"/>
      <c r="N504" s="125">
        <v>0</v>
      </c>
      <c r="O504" s="126"/>
      <c r="P504" s="125">
        <f>SUM(H504,J504,L504,N504)</f>
        <v>0</v>
      </c>
      <c r="Q504" s="127"/>
      <c r="R504" s="125">
        <v>0</v>
      </c>
    </row>
    <row r="505" spans="1:18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4">
        <v>0</v>
      </c>
      <c r="G505" s="102"/>
      <c r="H505" s="125">
        <v>64262.399530000002</v>
      </c>
      <c r="I505" s="126"/>
      <c r="J505" s="125">
        <v>6502.5527400000001</v>
      </c>
      <c r="K505" s="127"/>
      <c r="L505" s="125">
        <v>0</v>
      </c>
      <c r="M505" s="127"/>
      <c r="N505" s="125">
        <v>0</v>
      </c>
      <c r="O505" s="126"/>
      <c r="P505" s="125">
        <f>SUM(H505,J505,L505,N505)</f>
        <v>70764.952270000009</v>
      </c>
      <c r="Q505" s="127"/>
      <c r="R505" s="125">
        <v>69494.543310000008</v>
      </c>
    </row>
    <row r="506" spans="1:18" x14ac:dyDescent="0.25">
      <c r="A506" s="111">
        <f t="shared" si="12"/>
        <v>38</v>
      </c>
      <c r="B506" s="116"/>
      <c r="F506" s="128"/>
      <c r="O506" s="102"/>
    </row>
    <row r="507" spans="1:18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4">
        <v>0</v>
      </c>
      <c r="G507" s="102"/>
      <c r="H507" s="125">
        <v>0</v>
      </c>
      <c r="I507" s="126"/>
      <c r="J507" s="125">
        <v>0</v>
      </c>
      <c r="K507" s="127"/>
      <c r="L507" s="125">
        <v>0</v>
      </c>
      <c r="M507" s="127"/>
      <c r="N507" s="125">
        <v>0</v>
      </c>
      <c r="O507" s="126"/>
      <c r="P507" s="125">
        <f>SUM(H507,J507,L507,N507)</f>
        <v>0</v>
      </c>
      <c r="Q507" s="127"/>
      <c r="R507" s="125">
        <v>0</v>
      </c>
    </row>
    <row r="508" spans="1:18" x14ac:dyDescent="0.25">
      <c r="A508" s="111">
        <f t="shared" si="12"/>
        <v>40</v>
      </c>
      <c r="B508" s="116"/>
      <c r="D508" s="101" t="s">
        <v>865</v>
      </c>
      <c r="F508" s="124">
        <v>0</v>
      </c>
      <c r="G508" s="102"/>
      <c r="H508" s="125">
        <v>0</v>
      </c>
      <c r="I508" s="126"/>
      <c r="J508" s="125">
        <v>0</v>
      </c>
      <c r="K508" s="127"/>
      <c r="L508" s="125">
        <v>0</v>
      </c>
      <c r="M508" s="127"/>
      <c r="N508" s="125">
        <v>0</v>
      </c>
      <c r="O508" s="126"/>
      <c r="P508" s="125">
        <f>SUM(H508,J508,L508,N508)</f>
        <v>0</v>
      </c>
      <c r="Q508" s="127"/>
      <c r="R508" s="125">
        <v>0</v>
      </c>
    </row>
    <row r="509" spans="1:18" ht="13.8" thickBot="1" x14ac:dyDescent="0.3">
      <c r="A509" s="111">
        <f t="shared" si="12"/>
        <v>41</v>
      </c>
      <c r="B509" s="116"/>
      <c r="D509" s="101" t="s">
        <v>866</v>
      </c>
      <c r="H509" s="182">
        <f>SUM(H507:H508)</f>
        <v>0</v>
      </c>
      <c r="J509" s="182">
        <f>SUM(J507:J508)</f>
        <v>0</v>
      </c>
      <c r="L509" s="182">
        <f>SUM(L507:L508)</f>
        <v>0</v>
      </c>
      <c r="N509" s="182">
        <f>SUM(N507:N508)</f>
        <v>0</v>
      </c>
      <c r="O509" s="102"/>
      <c r="P509" s="182">
        <f>SUM(P507:P508)</f>
        <v>0</v>
      </c>
      <c r="R509" s="182">
        <f>SUM(R507:R508)</f>
        <v>0</v>
      </c>
    </row>
    <row r="510" spans="1:18" ht="13.8" thickTop="1" x14ac:dyDescent="0.25">
      <c r="A510" s="111">
        <f t="shared" si="12"/>
        <v>42</v>
      </c>
      <c r="B510" s="116"/>
      <c r="O510" s="102"/>
    </row>
    <row r="511" spans="1:18" ht="13.8" thickBot="1" x14ac:dyDescent="0.3">
      <c r="A511" s="111">
        <f t="shared" si="12"/>
        <v>43</v>
      </c>
      <c r="B511" s="116"/>
      <c r="D511" s="133" t="s">
        <v>867</v>
      </c>
      <c r="E511" s="133"/>
      <c r="H511" s="169">
        <f>SUM(H496,H502,H504,H505,H509)</f>
        <v>13715880.830869999</v>
      </c>
      <c r="J511" s="169">
        <f>SUM(J496,J502,J504,J505,J509)</f>
        <v>1960089.0511</v>
      </c>
      <c r="K511" s="122"/>
      <c r="L511" s="169">
        <f>SUM(L496,L502,L504,L505,L509)</f>
        <v>-150203.56679000001</v>
      </c>
      <c r="M511" s="122"/>
      <c r="N511" s="169">
        <f>SUM(N496,N502,N504,N505,N509)</f>
        <v>-2175.7643400000002</v>
      </c>
      <c r="O511" s="122"/>
      <c r="P511" s="169">
        <f>SUM(P496,P502,P504,P505,P509)</f>
        <v>15523590.55084</v>
      </c>
      <c r="Q511" s="122"/>
      <c r="R511" s="169">
        <f>SUM(R496,R502,R504,R505,R509)</f>
        <v>14540829.94107</v>
      </c>
    </row>
    <row r="512" spans="1:18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8"/>
      <c r="P512" s="97"/>
      <c r="Q512" s="97"/>
      <c r="R512" s="97"/>
    </row>
    <row r="513" spans="1:18" x14ac:dyDescent="0.25">
      <c r="A513" s="101" t="str">
        <f>$A$57</f>
        <v>Supporting Schedules:  B-08, B-11</v>
      </c>
      <c r="O513" s="102"/>
      <c r="P513" s="101" t="str">
        <f>$P$57</f>
        <v>Recap Schedules:  B-03, B-06</v>
      </c>
    </row>
    <row r="514" spans="1:18" ht="13.8" thickBot="1" x14ac:dyDescent="0.3">
      <c r="A514" s="97" t="str">
        <f>$A$1</f>
        <v>SCHEDULE B-07</v>
      </c>
      <c r="B514" s="97"/>
      <c r="C514" s="97"/>
      <c r="D514" s="97"/>
      <c r="E514" s="97"/>
      <c r="F514" s="97"/>
      <c r="G514" s="97" t="str">
        <f>$G$1</f>
        <v>PLANT BALANCES BY ACCOUNT AND SUB-ACCOUNT</v>
      </c>
      <c r="H514" s="97"/>
      <c r="I514" s="97"/>
      <c r="J514" s="97"/>
      <c r="K514" s="97"/>
      <c r="L514" s="97"/>
      <c r="M514" s="97"/>
      <c r="N514" s="97"/>
      <c r="O514" s="98"/>
      <c r="P514" s="97"/>
      <c r="Q514" s="97"/>
      <c r="R514" s="98" t="str">
        <f>"Page "&amp;TRIM(MID(R457,5,3))+1&amp;" of 30"</f>
        <v>Page 10 of 30</v>
      </c>
    </row>
    <row r="515" spans="1:18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rate and plant balances for each account or sub-account to which</v>
      </c>
      <c r="J515" s="104"/>
      <c r="K515" s="104"/>
      <c r="M515" s="104"/>
      <c r="N515" s="104"/>
      <c r="O515" s="105"/>
      <c r="P515" s="101" t="str">
        <f>$P$2</f>
        <v>Type of data shown:</v>
      </c>
      <c r="R515" s="106"/>
    </row>
    <row r="516" spans="1:18" x14ac:dyDescent="0.25">
      <c r="B516" s="138"/>
      <c r="F516" s="101" t="str">
        <f>IF($F$3="","",$F$3)</f>
        <v>a separate depreciation rate is prescribed. (Include Amortization/Recovery schedule amounts).</v>
      </c>
      <c r="J516" s="102"/>
      <c r="K516" s="106"/>
      <c r="N516" s="102"/>
      <c r="O516" s="102" t="str">
        <f>IF($O$3=0,"",$O$3)</f>
        <v>XX</v>
      </c>
      <c r="P516" s="106" t="str">
        <f>$P$3</f>
        <v>Projected Test Year Ended 12/31/2025</v>
      </c>
      <c r="R516" s="102"/>
    </row>
    <row r="517" spans="1:18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O517" s="102" t="str">
        <f>IF($O$4=0,"",$O$4)</f>
        <v/>
      </c>
      <c r="P517" s="106" t="str">
        <f>$P$4</f>
        <v>Projected Prior Year Ended 12/31/2024</v>
      </c>
      <c r="R517" s="102"/>
    </row>
    <row r="518" spans="1:18" x14ac:dyDescent="0.25">
      <c r="B518" s="138"/>
      <c r="F518" s="101" t="str">
        <f>IF(+$F$5="","",$F$5)</f>
        <v/>
      </c>
      <c r="J518" s="102"/>
      <c r="K518" s="106"/>
      <c r="L518" s="102"/>
      <c r="O518" s="102" t="str">
        <f>IF($O$5=0,"",$O$5)</f>
        <v/>
      </c>
      <c r="P518" s="106" t="str">
        <f>$P$5</f>
        <v>Historical Prior Year Ended 12/31/2023</v>
      </c>
      <c r="R518" s="102"/>
    </row>
    <row r="519" spans="1:18" ht="42" customHeight="1" x14ac:dyDescent="0.25">
      <c r="B519" s="138"/>
      <c r="J519" s="102"/>
      <c r="K519" s="106"/>
      <c r="L519" s="102"/>
      <c r="O519" s="102"/>
      <c r="P519" s="370" t="s">
        <v>895</v>
      </c>
      <c r="Q519" s="370"/>
      <c r="R519" s="370"/>
    </row>
    <row r="520" spans="1:18" ht="13.8" thickBot="1" x14ac:dyDescent="0.3">
      <c r="A520" s="97" t="str">
        <f>A$7</f>
        <v>DOCKET NO. 20240026-EI</v>
      </c>
      <c r="B520" s="139"/>
      <c r="C520" s="97"/>
      <c r="D520" s="97"/>
      <c r="E520" s="97"/>
      <c r="F520" s="97" t="str">
        <f>IF(+$F$7="","",$F$7)</f>
        <v/>
      </c>
      <c r="G520" s="97"/>
      <c r="H520" s="108" t="str">
        <f>IF($H$7="","",$H$7)</f>
        <v>(Dollar in 000's)</v>
      </c>
      <c r="I520" s="97"/>
      <c r="J520" s="97"/>
      <c r="K520" s="97"/>
      <c r="L520" s="97"/>
      <c r="M520" s="97"/>
      <c r="N520" s="97"/>
      <c r="O520" s="98"/>
      <c r="P520" s="97" t="str">
        <f>$P$7</f>
        <v xml:space="preserve">             </v>
      </c>
      <c r="Q520" s="97"/>
      <c r="R520" s="97"/>
    </row>
    <row r="521" spans="1:18" x14ac:dyDescent="0.25"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10"/>
      <c r="P521" s="109"/>
      <c r="Q521" s="109"/>
      <c r="R521" s="109"/>
    </row>
    <row r="522" spans="1:18" x14ac:dyDescent="0.25"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10"/>
      <c r="P522" s="109" t="s">
        <v>698</v>
      </c>
      <c r="Q522" s="109"/>
      <c r="R522" s="109" t="s">
        <v>699</v>
      </c>
    </row>
    <row r="523" spans="1:18" x14ac:dyDescent="0.25">
      <c r="C523" s="111" t="s">
        <v>700</v>
      </c>
      <c r="D523" s="111" t="s">
        <v>700</v>
      </c>
      <c r="F523" s="111" t="s">
        <v>701</v>
      </c>
      <c r="G523" s="111"/>
      <c r="H523" s="109" t="s">
        <v>702</v>
      </c>
      <c r="I523" s="111"/>
      <c r="J523" s="109" t="s">
        <v>353</v>
      </c>
      <c r="K523" s="111"/>
      <c r="L523" s="111" t="s">
        <v>353</v>
      </c>
      <c r="M523" s="111"/>
      <c r="O523" s="102"/>
      <c r="P523" s="111" t="s">
        <v>702</v>
      </c>
      <c r="R523" s="111"/>
    </row>
    <row r="524" spans="1:18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705</v>
      </c>
      <c r="G524" s="111"/>
      <c r="H524" s="111" t="s">
        <v>706</v>
      </c>
      <c r="I524" s="111"/>
      <c r="J524" s="111" t="s">
        <v>702</v>
      </c>
      <c r="K524" s="109"/>
      <c r="L524" s="111" t="s">
        <v>702</v>
      </c>
      <c r="M524" s="106"/>
      <c r="N524" s="111" t="s">
        <v>362</v>
      </c>
      <c r="O524" s="110"/>
      <c r="P524" s="109" t="s">
        <v>706</v>
      </c>
      <c r="Q524" s="109"/>
      <c r="R524" s="111" t="s">
        <v>707</v>
      </c>
    </row>
    <row r="525" spans="1:18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711</v>
      </c>
      <c r="G525" s="112"/>
      <c r="H525" s="112" t="s">
        <v>712</v>
      </c>
      <c r="I525" s="113"/>
      <c r="J525" s="112" t="s">
        <v>713</v>
      </c>
      <c r="K525" s="113"/>
      <c r="L525" s="113" t="s">
        <v>714</v>
      </c>
      <c r="M525" s="114"/>
      <c r="N525" s="114" t="s">
        <v>715</v>
      </c>
      <c r="O525" s="115"/>
      <c r="P525" s="114" t="s">
        <v>716</v>
      </c>
      <c r="Q525" s="114"/>
      <c r="R525" s="114" t="s">
        <v>717</v>
      </c>
    </row>
    <row r="526" spans="1:18" x14ac:dyDescent="0.25">
      <c r="A526" s="111">
        <v>1</v>
      </c>
      <c r="B526" s="116"/>
      <c r="O526" s="102"/>
    </row>
    <row r="527" spans="1:18" x14ac:dyDescent="0.25">
      <c r="A527" s="111">
        <f t="shared" ref="A527:A569" si="13">A526+1</f>
        <v>2</v>
      </c>
      <c r="B527" s="116"/>
      <c r="O527" s="102"/>
    </row>
    <row r="528" spans="1:18" x14ac:dyDescent="0.25">
      <c r="A528" s="111">
        <f t="shared" si="13"/>
        <v>3</v>
      </c>
      <c r="B528" s="116"/>
      <c r="D528" s="101" t="s">
        <v>745</v>
      </c>
      <c r="F528" s="121"/>
      <c r="G528" s="121"/>
      <c r="H528" s="121">
        <f>H133</f>
        <v>1470824.9526399998</v>
      </c>
      <c r="I528" s="121"/>
      <c r="J528" s="121">
        <f>J133</f>
        <v>18434.255680000002</v>
      </c>
      <c r="K528" s="121"/>
      <c r="L528" s="121">
        <f>L133</f>
        <v>-3724.44238</v>
      </c>
      <c r="M528" s="121"/>
      <c r="N528" s="121">
        <f>N133</f>
        <v>0</v>
      </c>
      <c r="O528" s="122"/>
      <c r="P528" s="121">
        <f>P133</f>
        <v>1485534.7659400001</v>
      </c>
      <c r="Q528" s="121"/>
      <c r="R528" s="121">
        <f>R133</f>
        <v>1476690.8798599998</v>
      </c>
    </row>
    <row r="529" spans="1:18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2"/>
      <c r="P529" s="121"/>
      <c r="Q529" s="121"/>
      <c r="R529" s="121"/>
    </row>
    <row r="530" spans="1:18" x14ac:dyDescent="0.25">
      <c r="A530" s="111">
        <f t="shared" si="13"/>
        <v>5</v>
      </c>
      <c r="B530" s="116"/>
      <c r="D530" s="101" t="s">
        <v>785</v>
      </c>
      <c r="F530" s="121"/>
      <c r="G530" s="121"/>
      <c r="H530" s="184">
        <f>H379</f>
        <v>5434493.0553100007</v>
      </c>
      <c r="I530" s="121"/>
      <c r="J530" s="184">
        <f>J379</f>
        <v>668703.36752000009</v>
      </c>
      <c r="K530" s="121"/>
      <c r="L530" s="184">
        <f>L379</f>
        <v>-22082.575860000001</v>
      </c>
      <c r="M530" s="121"/>
      <c r="N530" s="184">
        <f>N379</f>
        <v>0</v>
      </c>
      <c r="O530" s="122"/>
      <c r="P530" s="184">
        <f>P379</f>
        <v>6081113.8469699994</v>
      </c>
      <c r="Q530" s="121"/>
      <c r="R530" s="184">
        <f>R379</f>
        <v>5716457.4316000007</v>
      </c>
    </row>
    <row r="531" spans="1:18" x14ac:dyDescent="0.25">
      <c r="A531" s="111">
        <f t="shared" si="13"/>
        <v>6</v>
      </c>
      <c r="B531" s="116"/>
      <c r="F531" s="121"/>
      <c r="G531" s="121"/>
      <c r="H531" s="185"/>
      <c r="I531" s="121"/>
      <c r="J531" s="185"/>
      <c r="K531" s="121"/>
      <c r="L531" s="185"/>
      <c r="M531" s="121"/>
      <c r="N531" s="185"/>
      <c r="O531" s="122"/>
      <c r="P531" s="185"/>
      <c r="Q531" s="121"/>
      <c r="R531" s="185"/>
    </row>
    <row r="532" spans="1:18" ht="13.8" thickBot="1" x14ac:dyDescent="0.3">
      <c r="A532" s="111">
        <f t="shared" si="13"/>
        <v>7</v>
      </c>
      <c r="B532" s="116"/>
      <c r="D532" s="101" t="s">
        <v>786</v>
      </c>
      <c r="F532" s="121"/>
      <c r="G532" s="121"/>
      <c r="H532" s="143">
        <f>SUM(H528,H530)</f>
        <v>6905318.0079500005</v>
      </c>
      <c r="I532" s="121"/>
      <c r="J532" s="143">
        <f>SUM(J528,J530)</f>
        <v>687137.62320000003</v>
      </c>
      <c r="K532" s="121"/>
      <c r="L532" s="143">
        <f>SUM(L528,L530)</f>
        <v>-25807.018240000001</v>
      </c>
      <c r="M532" s="121"/>
      <c r="N532" s="143">
        <f>SUM(N528,N530)</f>
        <v>0</v>
      </c>
      <c r="O532" s="122"/>
      <c r="P532" s="143">
        <f>SUM(P528,P530)</f>
        <v>7566648.6129099997</v>
      </c>
      <c r="Q532" s="121"/>
      <c r="R532" s="143">
        <f>SUM(R528,R530)</f>
        <v>7193148.3114600005</v>
      </c>
    </row>
    <row r="533" spans="1:18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2"/>
      <c r="P533" s="121"/>
      <c r="Q533" s="121"/>
      <c r="R533" s="121"/>
    </row>
    <row r="534" spans="1:18" x14ac:dyDescent="0.25">
      <c r="A534" s="111">
        <f t="shared" si="13"/>
        <v>9</v>
      </c>
      <c r="B534" s="116"/>
      <c r="D534" s="101" t="s">
        <v>799</v>
      </c>
      <c r="F534" s="121"/>
      <c r="G534" s="121"/>
      <c r="H534" s="121">
        <f>H395</f>
        <v>1269708.6412600002</v>
      </c>
      <c r="I534" s="121"/>
      <c r="J534" s="121">
        <f>J395</f>
        <v>159412.26973</v>
      </c>
      <c r="K534" s="121"/>
      <c r="L534" s="121">
        <f>L395</f>
        <v>-17107.140590000003</v>
      </c>
      <c r="M534" s="121"/>
      <c r="N534" s="121">
        <f>N395</f>
        <v>0</v>
      </c>
      <c r="O534" s="122"/>
      <c r="P534" s="121">
        <f>P395</f>
        <v>1412013.7703999998</v>
      </c>
      <c r="Q534" s="121"/>
      <c r="R534" s="121">
        <f>R395</f>
        <v>1316495.31443</v>
      </c>
    </row>
    <row r="535" spans="1:18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2"/>
      <c r="P535" s="121"/>
      <c r="Q535" s="121"/>
      <c r="R535" s="121"/>
    </row>
    <row r="536" spans="1:18" x14ac:dyDescent="0.25">
      <c r="A536" s="111">
        <f t="shared" si="13"/>
        <v>11</v>
      </c>
      <c r="B536" s="116"/>
      <c r="D536" s="101" t="s">
        <v>810</v>
      </c>
      <c r="F536" s="121"/>
      <c r="G536" s="121"/>
      <c r="H536" s="121">
        <f>H430</f>
        <v>4087367.0723999995</v>
      </c>
      <c r="I536" s="121"/>
      <c r="J536" s="121">
        <f>J430</f>
        <v>426044.38670999999</v>
      </c>
      <c r="K536" s="121"/>
      <c r="L536" s="121">
        <f>L430</f>
        <v>-60324.266820000004</v>
      </c>
      <c r="M536" s="121"/>
      <c r="N536" s="121">
        <f>N430</f>
        <v>0</v>
      </c>
      <c r="O536" s="122"/>
      <c r="P536" s="121">
        <f>P430</f>
        <v>4453087.1922900006</v>
      </c>
      <c r="Q536" s="121"/>
      <c r="R536" s="121">
        <f>R430</f>
        <v>4263250.7829100005</v>
      </c>
    </row>
    <row r="537" spans="1:18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2"/>
      <c r="P537" s="121"/>
      <c r="Q537" s="121"/>
      <c r="R537" s="121"/>
    </row>
    <row r="538" spans="1:18" x14ac:dyDescent="0.25">
      <c r="A538" s="111">
        <f t="shared" si="13"/>
        <v>13</v>
      </c>
      <c r="B538" s="116"/>
      <c r="D538" s="101" t="s">
        <v>830</v>
      </c>
      <c r="F538" s="121"/>
      <c r="G538" s="121"/>
      <c r="H538" s="184">
        <f>H452</f>
        <v>509292.60292999982</v>
      </c>
      <c r="I538" s="121"/>
      <c r="J538" s="184">
        <f>J452</f>
        <v>558469.26490000007</v>
      </c>
      <c r="K538" s="121"/>
      <c r="L538" s="184">
        <f>L452</f>
        <v>-42164.662830000001</v>
      </c>
      <c r="M538" s="121"/>
      <c r="N538" s="184">
        <f>N452</f>
        <v>0</v>
      </c>
      <c r="O538" s="122"/>
      <c r="P538" s="184">
        <f>P452</f>
        <v>1025597.205</v>
      </c>
      <c r="Q538" s="121"/>
      <c r="R538" s="184">
        <f>R452</f>
        <v>786221.12249999982</v>
      </c>
    </row>
    <row r="539" spans="1:18" x14ac:dyDescent="0.25">
      <c r="A539" s="111">
        <f t="shared" si="13"/>
        <v>14</v>
      </c>
      <c r="B539" s="116"/>
      <c r="F539" s="121"/>
      <c r="G539" s="121"/>
      <c r="H539" s="185"/>
      <c r="I539" s="121"/>
      <c r="J539" s="185"/>
      <c r="K539" s="121"/>
      <c r="L539" s="185"/>
      <c r="M539" s="121"/>
      <c r="N539" s="185"/>
      <c r="O539" s="122"/>
      <c r="P539" s="185"/>
      <c r="Q539" s="121"/>
      <c r="R539" s="185"/>
    </row>
    <row r="540" spans="1:18" ht="13.8" thickBot="1" x14ac:dyDescent="0.3">
      <c r="A540" s="111">
        <f t="shared" si="13"/>
        <v>15</v>
      </c>
      <c r="B540" s="116"/>
      <c r="D540" s="103" t="s">
        <v>831</v>
      </c>
      <c r="F540" s="121"/>
      <c r="G540" s="121"/>
      <c r="H540" s="143">
        <f>SUM(H532,H534,H536,H538)</f>
        <v>12771686.32454</v>
      </c>
      <c r="I540" s="121"/>
      <c r="J540" s="143">
        <f>SUM(J532,J534,J536,J538)</f>
        <v>1831063.5445400001</v>
      </c>
      <c r="K540" s="121"/>
      <c r="L540" s="143">
        <f>SUM(L532,L534,L536,L538)</f>
        <v>-145403.08848000001</v>
      </c>
      <c r="M540" s="121"/>
      <c r="N540" s="143">
        <f>SUM(N532,N534,N536,N538)</f>
        <v>0</v>
      </c>
      <c r="O540" s="122"/>
      <c r="P540" s="143">
        <f>SUM(P532,P534,P536,P538)</f>
        <v>14457346.7806</v>
      </c>
      <c r="Q540" s="121"/>
      <c r="R540" s="143">
        <f>SUM(R532,R534,R536,R538)</f>
        <v>13559115.531300001</v>
      </c>
    </row>
    <row r="541" spans="1:18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2"/>
      <c r="P541" s="121"/>
      <c r="Q541" s="121"/>
      <c r="R541" s="121"/>
    </row>
    <row r="542" spans="1:18" x14ac:dyDescent="0.25">
      <c r="A542" s="111">
        <f t="shared" si="13"/>
        <v>17</v>
      </c>
      <c r="B542" s="116"/>
      <c r="D542" s="171" t="s">
        <v>840</v>
      </c>
      <c r="F542" s="121"/>
      <c r="G542" s="121"/>
      <c r="H542" s="121">
        <f>H476</f>
        <v>232083.64049000002</v>
      </c>
      <c r="I542" s="121"/>
      <c r="J542" s="121">
        <f>J476</f>
        <v>38661.066139999995</v>
      </c>
      <c r="K542" s="121"/>
      <c r="L542" s="121">
        <f>L476</f>
        <v>0</v>
      </c>
      <c r="M542" s="121"/>
      <c r="N542" s="121">
        <f>N476</f>
        <v>0</v>
      </c>
      <c r="O542" s="122"/>
      <c r="P542" s="121">
        <f>P476</f>
        <v>270744.70663000003</v>
      </c>
      <c r="Q542" s="121"/>
      <c r="R542" s="121">
        <f>R476</f>
        <v>246579.62791000001</v>
      </c>
    </row>
    <row r="543" spans="1:18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2"/>
      <c r="P543" s="121"/>
      <c r="Q543" s="121"/>
      <c r="R543" s="121"/>
    </row>
    <row r="544" spans="1:18" x14ac:dyDescent="0.25">
      <c r="A544" s="111">
        <f t="shared" si="13"/>
        <v>19</v>
      </c>
      <c r="B544" s="116"/>
      <c r="D544" s="103" t="s">
        <v>845</v>
      </c>
      <c r="F544" s="121"/>
      <c r="G544" s="121"/>
      <c r="H544" s="186">
        <f>H482</f>
        <v>582215.40388000011</v>
      </c>
      <c r="I544" s="186"/>
      <c r="J544" s="186">
        <f>J482</f>
        <v>83861.887680000014</v>
      </c>
      <c r="K544" s="186"/>
      <c r="L544" s="186">
        <f>L482</f>
        <v>-4800.4783099999995</v>
      </c>
      <c r="M544" s="186"/>
      <c r="N544" s="186">
        <f>N482</f>
        <v>0</v>
      </c>
      <c r="O544" s="187"/>
      <c r="P544" s="186">
        <f>P482</f>
        <v>661276.81325000012</v>
      </c>
      <c r="Q544" s="186"/>
      <c r="R544" s="186">
        <f>R482</f>
        <v>601250.20754999993</v>
      </c>
    </row>
    <row r="545" spans="1:18" x14ac:dyDescent="0.25">
      <c r="A545" s="111">
        <f t="shared" si="13"/>
        <v>20</v>
      </c>
      <c r="B545" s="116"/>
      <c r="D545" s="103"/>
      <c r="F545" s="121"/>
      <c r="G545" s="121"/>
      <c r="H545" s="186"/>
      <c r="I545" s="121"/>
      <c r="J545" s="186"/>
      <c r="K545" s="121"/>
      <c r="L545" s="186"/>
      <c r="M545" s="121"/>
      <c r="N545" s="186"/>
      <c r="O545" s="122"/>
      <c r="P545" s="186"/>
      <c r="Q545" s="121"/>
      <c r="R545" s="186"/>
    </row>
    <row r="546" spans="1:18" x14ac:dyDescent="0.25">
      <c r="A546" s="111">
        <f t="shared" si="13"/>
        <v>21</v>
      </c>
      <c r="B546" s="116"/>
      <c r="D546" s="181" t="s">
        <v>851</v>
      </c>
      <c r="H546" s="186">
        <f>H489</f>
        <v>25408.521469999996</v>
      </c>
      <c r="I546" s="186"/>
      <c r="J546" s="186">
        <f>J489</f>
        <v>0</v>
      </c>
      <c r="K546" s="186"/>
      <c r="L546" s="186">
        <f>L489</f>
        <v>0</v>
      </c>
      <c r="M546" s="186"/>
      <c r="N546" s="186">
        <f>N489</f>
        <v>0</v>
      </c>
      <c r="O546" s="187"/>
      <c r="P546" s="186">
        <f>P489</f>
        <v>25408.521469999996</v>
      </c>
      <c r="Q546" s="186"/>
      <c r="R546" s="186">
        <f>R489</f>
        <v>25408.521470000003</v>
      </c>
    </row>
    <row r="547" spans="1:18" x14ac:dyDescent="0.25">
      <c r="A547" s="111">
        <f t="shared" si="13"/>
        <v>22</v>
      </c>
      <c r="B547" s="116"/>
      <c r="O547" s="102"/>
    </row>
    <row r="548" spans="1:18" x14ac:dyDescent="0.25">
      <c r="A548" s="111">
        <f t="shared" si="13"/>
        <v>23</v>
      </c>
      <c r="B548" s="116"/>
      <c r="D548" s="101" t="s">
        <v>855</v>
      </c>
      <c r="F548" s="121"/>
      <c r="G548" s="121"/>
      <c r="H548" s="184">
        <f>H494</f>
        <v>32739.718199999999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-2175.7643400000002</v>
      </c>
      <c r="O548" s="122"/>
      <c r="P548" s="184">
        <f>P494</f>
        <v>30563.953859999998</v>
      </c>
      <c r="Q548" s="121"/>
      <c r="R548" s="184">
        <f>R494</f>
        <v>31496.68677</v>
      </c>
    </row>
    <row r="549" spans="1:18" x14ac:dyDescent="0.25">
      <c r="A549" s="111">
        <f t="shared" si="13"/>
        <v>24</v>
      </c>
      <c r="B549" s="116"/>
      <c r="H549" s="148"/>
      <c r="J549" s="148"/>
      <c r="L549" s="148"/>
      <c r="N549" s="148"/>
      <c r="O549" s="102"/>
      <c r="P549" s="148"/>
      <c r="R549" s="148"/>
    </row>
    <row r="550" spans="1:18" ht="13.8" thickBot="1" x14ac:dyDescent="0.3">
      <c r="A550" s="111">
        <f t="shared" si="13"/>
        <v>25</v>
      </c>
      <c r="B550" s="116"/>
      <c r="D550" s="106" t="s">
        <v>856</v>
      </c>
      <c r="F550" s="121"/>
      <c r="G550" s="121"/>
      <c r="H550" s="143">
        <f>SUM(H540,H542,H544,H546,H548)</f>
        <v>13644133.608579999</v>
      </c>
      <c r="I550" s="121"/>
      <c r="J550" s="143">
        <f>SUM(J540,J542,J544,J546,J548)</f>
        <v>1953586.4983600001</v>
      </c>
      <c r="K550" s="121"/>
      <c r="L550" s="143">
        <f>SUM(L540,L542,L544,L546,L548)</f>
        <v>-150203.56679000001</v>
      </c>
      <c r="M550" s="121"/>
      <c r="N550" s="143">
        <f>SUM(N540,N542,N544,N546,N548)</f>
        <v>-2175.7643400000002</v>
      </c>
      <c r="O550" s="122"/>
      <c r="P550" s="143">
        <f>SUM(P540,P542,P544,P546,P548)</f>
        <v>15445340.77581</v>
      </c>
      <c r="Q550" s="121"/>
      <c r="R550" s="143">
        <f>SUM(R540,R542,R544,R546,R548)</f>
        <v>14463850.574999999</v>
      </c>
    </row>
    <row r="551" spans="1:18" ht="13.8" thickTop="1" x14ac:dyDescent="0.25">
      <c r="A551" s="111">
        <f t="shared" si="13"/>
        <v>26</v>
      </c>
      <c r="B551" s="116"/>
      <c r="O551" s="102"/>
    </row>
    <row r="552" spans="1:18" x14ac:dyDescent="0.25">
      <c r="A552" s="111">
        <f t="shared" si="13"/>
        <v>27</v>
      </c>
      <c r="B552" s="116"/>
      <c r="D552" s="103" t="s">
        <v>861</v>
      </c>
      <c r="H552" s="188">
        <f>H502</f>
        <v>7484.82276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22"/>
      <c r="P552" s="188">
        <f>P502</f>
        <v>7484.82276</v>
      </c>
      <c r="Q552" s="121"/>
      <c r="R552" s="188">
        <f>R502</f>
        <v>7484.82276</v>
      </c>
    </row>
    <row r="553" spans="1:18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2"/>
      <c r="P553" s="121"/>
      <c r="Q553" s="121"/>
      <c r="R553" s="121"/>
    </row>
    <row r="554" spans="1:18" x14ac:dyDescent="0.25">
      <c r="A554" s="111">
        <f t="shared" si="13"/>
        <v>29</v>
      </c>
      <c r="B554" s="116"/>
      <c r="D554" s="179" t="s">
        <v>862</v>
      </c>
      <c r="F554" s="121"/>
      <c r="G554" s="121"/>
      <c r="H554" s="121">
        <f>H504</f>
        <v>0</v>
      </c>
      <c r="I554" s="121"/>
      <c r="J554" s="121">
        <f>J504</f>
        <v>0</v>
      </c>
      <c r="K554" s="121"/>
      <c r="L554" s="121">
        <f>L504</f>
        <v>0</v>
      </c>
      <c r="M554" s="121"/>
      <c r="N554" s="121">
        <f>N504</f>
        <v>0</v>
      </c>
      <c r="O554" s="122"/>
      <c r="P554" s="121">
        <f>P504</f>
        <v>0</v>
      </c>
      <c r="Q554" s="121"/>
      <c r="R554" s="121">
        <f>R504</f>
        <v>0</v>
      </c>
    </row>
    <row r="555" spans="1:18" x14ac:dyDescent="0.25">
      <c r="A555" s="111">
        <f t="shared" si="13"/>
        <v>30</v>
      </c>
      <c r="B555" s="116"/>
      <c r="O555" s="102"/>
    </row>
    <row r="556" spans="1:18" x14ac:dyDescent="0.25">
      <c r="A556" s="111">
        <f t="shared" si="13"/>
        <v>31</v>
      </c>
      <c r="B556" s="116"/>
      <c r="D556" s="101" t="s">
        <v>863</v>
      </c>
      <c r="H556" s="121">
        <f>H505</f>
        <v>64262.399530000002</v>
      </c>
      <c r="J556" s="121">
        <f>J505</f>
        <v>6502.5527400000001</v>
      </c>
      <c r="L556" s="121">
        <f>L505</f>
        <v>0</v>
      </c>
      <c r="N556" s="121">
        <f>N505</f>
        <v>0</v>
      </c>
      <c r="O556" s="102"/>
      <c r="P556" s="121">
        <f>P505</f>
        <v>70764.952270000009</v>
      </c>
      <c r="R556" s="121">
        <f>R505</f>
        <v>69494.543310000008</v>
      </c>
    </row>
    <row r="557" spans="1:18" x14ac:dyDescent="0.25">
      <c r="A557" s="111">
        <f t="shared" si="13"/>
        <v>32</v>
      </c>
      <c r="B557" s="116"/>
      <c r="O557" s="102"/>
    </row>
    <row r="558" spans="1:18" x14ac:dyDescent="0.25">
      <c r="A558" s="111">
        <f t="shared" si="13"/>
        <v>33</v>
      </c>
      <c r="B558" s="116"/>
      <c r="D558" s="101" t="s">
        <v>866</v>
      </c>
      <c r="H558" s="156">
        <f>H509</f>
        <v>0</v>
      </c>
      <c r="J558" s="156">
        <f>J509</f>
        <v>0</v>
      </c>
      <c r="L558" s="156">
        <f>L509</f>
        <v>0</v>
      </c>
      <c r="N558" s="156">
        <f>N509</f>
        <v>0</v>
      </c>
      <c r="O558" s="102"/>
      <c r="P558" s="156">
        <f>P509</f>
        <v>0</v>
      </c>
      <c r="R558" s="156">
        <f>R509</f>
        <v>0</v>
      </c>
    </row>
    <row r="559" spans="1:18" x14ac:dyDescent="0.25">
      <c r="A559" s="111">
        <f t="shared" si="13"/>
        <v>34</v>
      </c>
      <c r="B559" s="116"/>
      <c r="F559" s="121"/>
      <c r="G559" s="121"/>
      <c r="H559" s="185"/>
      <c r="I559" s="121"/>
      <c r="J559" s="185"/>
      <c r="K559" s="121"/>
      <c r="L559" s="185"/>
      <c r="M559" s="121"/>
      <c r="N559" s="185"/>
      <c r="O559" s="122"/>
      <c r="P559" s="185"/>
      <c r="Q559" s="121"/>
      <c r="R559" s="185"/>
    </row>
    <row r="560" spans="1:18" ht="13.8" thickBot="1" x14ac:dyDescent="0.3">
      <c r="A560" s="111">
        <f t="shared" si="13"/>
        <v>35</v>
      </c>
      <c r="B560" s="116"/>
      <c r="D560" s="101" t="s">
        <v>867</v>
      </c>
      <c r="F560" s="121"/>
      <c r="G560" s="121"/>
      <c r="H560" s="143">
        <f>SUM(H550,H552,H554,H556,H558)</f>
        <v>13715880.830869999</v>
      </c>
      <c r="I560" s="121"/>
      <c r="J560" s="143">
        <f>SUM(J550,J552,J554,J556,J558)</f>
        <v>1960089.0511</v>
      </c>
      <c r="L560" s="143">
        <f>SUM(L550,L552,L554,L556,L558)</f>
        <v>-150203.56679000001</v>
      </c>
      <c r="N560" s="143">
        <f>SUM(N550,N552,N554,N556,N558)</f>
        <v>-2175.7643400000002</v>
      </c>
      <c r="O560" s="102"/>
      <c r="P560" s="143">
        <f>SUM(P550,P552,P554,P556,P558)</f>
        <v>15523590.55084</v>
      </c>
      <c r="R560" s="143">
        <f>SUM(R550,R552,R554,R556,R558)</f>
        <v>14540829.94107</v>
      </c>
    </row>
    <row r="561" spans="1:18" ht="13.8" thickTop="1" x14ac:dyDescent="0.25">
      <c r="A561" s="111">
        <f t="shared" si="13"/>
        <v>36</v>
      </c>
      <c r="B561" s="116"/>
      <c r="H561" s="156"/>
      <c r="J561" s="156"/>
      <c r="L561" s="156"/>
      <c r="N561" s="156"/>
      <c r="O561" s="102"/>
      <c r="P561" s="156"/>
      <c r="R561" s="156"/>
    </row>
    <row r="562" spans="1:18" x14ac:dyDescent="0.25">
      <c r="A562" s="111">
        <f t="shared" si="13"/>
        <v>37</v>
      </c>
      <c r="B562" s="116"/>
      <c r="H562" s="156"/>
      <c r="J562" s="156"/>
      <c r="L562" s="156"/>
      <c r="N562" s="156"/>
      <c r="O562" s="102"/>
      <c r="P562" s="156"/>
      <c r="R562" s="156"/>
    </row>
    <row r="563" spans="1:18" x14ac:dyDescent="0.25">
      <c r="A563" s="111">
        <f t="shared" si="13"/>
        <v>38</v>
      </c>
      <c r="B563" s="116"/>
      <c r="O563" s="102"/>
    </row>
    <row r="564" spans="1:18" x14ac:dyDescent="0.25">
      <c r="A564" s="111">
        <f t="shared" si="13"/>
        <v>39</v>
      </c>
      <c r="B564" s="135"/>
      <c r="O564" s="102"/>
    </row>
    <row r="565" spans="1:18" x14ac:dyDescent="0.25">
      <c r="A565" s="111">
        <f t="shared" si="13"/>
        <v>40</v>
      </c>
      <c r="B565" s="135"/>
      <c r="O565" s="102"/>
    </row>
    <row r="566" spans="1:18" x14ac:dyDescent="0.25">
      <c r="A566" s="111">
        <f t="shared" si="13"/>
        <v>41</v>
      </c>
      <c r="B566" s="135"/>
      <c r="O566" s="102"/>
    </row>
    <row r="567" spans="1:18" x14ac:dyDescent="0.25">
      <c r="A567" s="111">
        <f t="shared" si="13"/>
        <v>42</v>
      </c>
      <c r="B567" s="135"/>
      <c r="O567" s="102"/>
    </row>
    <row r="568" spans="1:18" x14ac:dyDescent="0.25">
      <c r="A568" s="111">
        <f t="shared" si="13"/>
        <v>43</v>
      </c>
      <c r="B568" s="135"/>
      <c r="O568" s="102"/>
    </row>
    <row r="569" spans="1:18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8"/>
      <c r="P569" s="97"/>
      <c r="Q569" s="97"/>
      <c r="R569" s="97"/>
    </row>
    <row r="570" spans="1:18" x14ac:dyDescent="0.25">
      <c r="A570" s="101" t="str">
        <f>$A$57</f>
        <v>Supporting Schedules:  B-08, B-11</v>
      </c>
      <c r="O570" s="102"/>
      <c r="P570" s="101" t="str">
        <f>$P$57</f>
        <v>Recap Schedules:  B-03, B-06</v>
      </c>
    </row>
  </sheetData>
  <mergeCells count="10">
    <mergeCell ref="P348:R348"/>
    <mergeCell ref="P405:R405"/>
    <mergeCell ref="P462:R462"/>
    <mergeCell ref="P519:R519"/>
    <mergeCell ref="P6:R6"/>
    <mergeCell ref="P63:R63"/>
    <mergeCell ref="P120:R120"/>
    <mergeCell ref="P177:R177"/>
    <mergeCell ref="P234:R234"/>
    <mergeCell ref="P291:R291"/>
  </mergeCells>
  <printOptions horizontalCentered="1" verticalCentered="1"/>
  <pageMargins left="0.25" right="0.25" top="0.25" bottom="0.25" header="0.3" footer="0.3"/>
  <pageSetup scale="65" orientation="landscape" blackAndWhite="1" r:id="rId1"/>
  <rowBreaks count="9" manualBreakCount="9">
    <brk id="57" max="16383" man="1"/>
    <brk id="114" max="16383" man="1"/>
    <brk id="171" max="16383" man="1"/>
    <brk id="228" max="16383" man="1"/>
    <brk id="285" max="16383" man="1"/>
    <brk id="342" max="16383" man="1"/>
    <brk id="399" max="16383" man="1"/>
    <brk id="456" max="16383" man="1"/>
    <brk id="513" max="16383" man="1"/>
  </rowBreaks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58DBC-B350-46B1-974C-499E577542AB}">
  <dimension ref="A1:T570"/>
  <sheetViews>
    <sheetView view="pageBreakPreview" topLeftCell="A32" zoomScaleNormal="100" zoomScaleSheetLayoutView="100" workbookViewId="0">
      <selection activeCell="V99" sqref="V99"/>
    </sheetView>
  </sheetViews>
  <sheetFormatPr defaultColWidth="9.33203125" defaultRowHeight="13.2" x14ac:dyDescent="0.25"/>
  <cols>
    <col min="1" max="2" width="4.6640625" style="101" customWidth="1"/>
    <col min="3" max="3" width="10.5546875" style="101" customWidth="1"/>
    <col min="4" max="4" width="33.33203125" style="101" customWidth="1"/>
    <col min="5" max="5" width="1.6640625" style="101" customWidth="1"/>
    <col min="6" max="6" width="15.44140625" style="101" customWidth="1"/>
    <col min="7" max="7" width="1.6640625" style="101" customWidth="1"/>
    <col min="8" max="8" width="14.6640625" style="101" customWidth="1"/>
    <col min="9" max="9" width="1.6640625" style="101" customWidth="1"/>
    <col min="10" max="10" width="14.6640625" style="101" customWidth="1"/>
    <col min="11" max="11" width="1.6640625" style="101" customWidth="1"/>
    <col min="12" max="12" width="14.6640625" style="101" customWidth="1"/>
    <col min="13" max="13" width="1.6640625" style="101" customWidth="1"/>
    <col min="14" max="14" width="14.6640625" style="101" customWidth="1"/>
    <col min="15" max="15" width="1.6640625" style="101" customWidth="1"/>
    <col min="16" max="16" width="14.6640625" style="101" customWidth="1"/>
    <col min="17" max="17" width="2.5546875" style="101" customWidth="1"/>
    <col min="18" max="18" width="14.6640625" style="101" customWidth="1"/>
    <col min="19" max="19" width="3.44140625" style="101" customWidth="1"/>
    <col min="20" max="20" width="14.6640625" style="101" customWidth="1"/>
    <col min="21" max="16384" width="9.33203125" style="100"/>
  </cols>
  <sheetData>
    <row r="1" spans="1:20" ht="13.8" thickBot="1" x14ac:dyDescent="0.3">
      <c r="A1" s="96" t="s">
        <v>868</v>
      </c>
      <c r="B1" s="97"/>
      <c r="C1" s="97"/>
      <c r="D1" s="97"/>
      <c r="E1" s="97"/>
      <c r="F1" s="97" t="s">
        <v>869</v>
      </c>
      <c r="G1" s="97"/>
      <c r="H1" s="97"/>
      <c r="I1" s="97"/>
      <c r="J1" s="97"/>
      <c r="K1" s="97"/>
      <c r="L1" s="97"/>
      <c r="M1" s="97"/>
      <c r="N1" s="97"/>
      <c r="O1" s="97"/>
      <c r="P1" s="97"/>
      <c r="Q1" s="98"/>
      <c r="R1" s="99"/>
      <c r="S1" s="97"/>
      <c r="T1" s="98" t="s">
        <v>892</v>
      </c>
    </row>
    <row r="2" spans="1:20" x14ac:dyDescent="0.25">
      <c r="A2" s="101" t="s">
        <v>677</v>
      </c>
      <c r="E2" s="102" t="s">
        <v>678</v>
      </c>
      <c r="F2" s="103" t="s">
        <v>870</v>
      </c>
      <c r="J2" s="104"/>
      <c r="K2" s="104"/>
      <c r="M2" s="104"/>
      <c r="N2" s="104"/>
      <c r="O2" s="104"/>
      <c r="P2" s="104"/>
      <c r="Q2" s="105"/>
      <c r="R2" s="104" t="s">
        <v>680</v>
      </c>
      <c r="T2" s="106"/>
    </row>
    <row r="3" spans="1:20" x14ac:dyDescent="0.25">
      <c r="F3" s="101" t="s">
        <v>871</v>
      </c>
      <c r="J3" s="102"/>
      <c r="K3" s="106"/>
      <c r="N3" s="102"/>
      <c r="O3" s="102"/>
      <c r="P3" s="102"/>
      <c r="Q3" s="102" t="s">
        <v>685</v>
      </c>
      <c r="R3" s="107" t="s">
        <v>682</v>
      </c>
      <c r="T3" s="102"/>
    </row>
    <row r="4" spans="1:20" x14ac:dyDescent="0.25">
      <c r="A4" s="101" t="s">
        <v>683</v>
      </c>
      <c r="J4" s="102"/>
      <c r="K4" s="106"/>
      <c r="L4" s="102"/>
      <c r="Q4" s="102"/>
      <c r="R4" s="107" t="s">
        <v>684</v>
      </c>
      <c r="T4" s="102"/>
    </row>
    <row r="5" spans="1:20" x14ac:dyDescent="0.25">
      <c r="J5" s="102"/>
      <c r="K5" s="106"/>
      <c r="L5" s="102"/>
      <c r="Q5" s="102"/>
      <c r="R5" s="107" t="s">
        <v>686</v>
      </c>
      <c r="T5" s="102"/>
    </row>
    <row r="6" spans="1:20" x14ac:dyDescent="0.25">
      <c r="J6" s="102"/>
      <c r="K6" s="106"/>
      <c r="L6" s="102"/>
      <c r="Q6" s="102"/>
      <c r="R6" s="107" t="s">
        <v>896</v>
      </c>
      <c r="T6" s="102"/>
    </row>
    <row r="7" spans="1:20" ht="13.8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873</v>
      </c>
      <c r="I7" s="97"/>
      <c r="J7" s="97"/>
      <c r="K7" s="97"/>
      <c r="L7" s="97"/>
      <c r="M7" s="97"/>
      <c r="N7" s="97"/>
      <c r="O7" s="97"/>
      <c r="P7" s="97"/>
      <c r="Q7" s="98"/>
      <c r="R7" s="97" t="s">
        <v>897</v>
      </c>
      <c r="S7" s="97"/>
      <c r="T7" s="97"/>
    </row>
    <row r="8" spans="1:20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10"/>
      <c r="R8" s="109"/>
      <c r="S8" s="109"/>
      <c r="T8" s="109"/>
    </row>
    <row r="9" spans="1:20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09"/>
      <c r="P9" s="109" t="s">
        <v>698</v>
      </c>
      <c r="Q9" s="110"/>
      <c r="R9" s="109" t="s">
        <v>699</v>
      </c>
      <c r="S9" s="109"/>
      <c r="T9" s="109" t="s">
        <v>875</v>
      </c>
    </row>
    <row r="10" spans="1:20" x14ac:dyDescent="0.25">
      <c r="C10" s="111" t="s">
        <v>700</v>
      </c>
      <c r="D10" s="111" t="s">
        <v>700</v>
      </c>
      <c r="F10" s="111" t="s">
        <v>876</v>
      </c>
      <c r="G10" s="111"/>
      <c r="H10" s="109" t="s">
        <v>353</v>
      </c>
      <c r="I10" s="111"/>
      <c r="J10" s="109"/>
      <c r="K10" s="111"/>
      <c r="L10" s="111"/>
      <c r="M10" s="111"/>
      <c r="Q10" s="102"/>
      <c r="R10" s="111" t="s">
        <v>876</v>
      </c>
      <c r="T10" s="111"/>
    </row>
    <row r="11" spans="1:20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701</v>
      </c>
      <c r="G11" s="111"/>
      <c r="H11" s="111" t="s">
        <v>701</v>
      </c>
      <c r="I11" s="111"/>
      <c r="J11" s="111"/>
      <c r="K11" s="109"/>
      <c r="L11" s="111" t="s">
        <v>877</v>
      </c>
      <c r="M11" s="106"/>
      <c r="N11" s="111" t="s">
        <v>877</v>
      </c>
      <c r="O11" s="111"/>
      <c r="P11" s="111" t="s">
        <v>362</v>
      </c>
      <c r="Q11" s="110"/>
      <c r="R11" s="109" t="s">
        <v>701</v>
      </c>
      <c r="S11" s="109"/>
      <c r="T11" s="111" t="s">
        <v>707</v>
      </c>
    </row>
    <row r="12" spans="1:20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712</v>
      </c>
      <c r="G12" s="112"/>
      <c r="H12" s="112" t="s">
        <v>878</v>
      </c>
      <c r="I12" s="113"/>
      <c r="J12" s="112" t="s">
        <v>879</v>
      </c>
      <c r="K12" s="113"/>
      <c r="L12" s="113" t="s">
        <v>880</v>
      </c>
      <c r="M12" s="114"/>
      <c r="N12" s="114" t="s">
        <v>881</v>
      </c>
      <c r="O12" s="114"/>
      <c r="P12" s="114" t="s">
        <v>715</v>
      </c>
      <c r="Q12" s="115"/>
      <c r="R12" s="114" t="s">
        <v>716</v>
      </c>
      <c r="S12" s="114"/>
      <c r="T12" s="114" t="s">
        <v>717</v>
      </c>
    </row>
    <row r="13" spans="1:20" x14ac:dyDescent="0.25">
      <c r="A13" s="111">
        <v>1</v>
      </c>
      <c r="B13" s="116"/>
      <c r="L13" s="117">
        <v>14</v>
      </c>
      <c r="N13" s="117">
        <v>16</v>
      </c>
      <c r="P13" s="117">
        <v>18</v>
      </c>
      <c r="Q13" s="102"/>
    </row>
    <row r="14" spans="1:20" x14ac:dyDescent="0.25">
      <c r="A14" s="111">
        <f t="shared" ref="A14:A56" si="0">A13+1</f>
        <v>2</v>
      </c>
      <c r="B14" s="116"/>
      <c r="D14" s="101" t="s">
        <v>718</v>
      </c>
      <c r="F14" s="117">
        <v>11</v>
      </c>
      <c r="G14" s="118"/>
      <c r="H14" s="117">
        <v>12</v>
      </c>
      <c r="I14" s="118"/>
      <c r="J14" s="117">
        <v>13</v>
      </c>
      <c r="K14" s="118"/>
      <c r="L14" s="117">
        <v>15</v>
      </c>
      <c r="M14" s="118"/>
      <c r="N14" s="117">
        <v>17</v>
      </c>
      <c r="O14" s="117"/>
      <c r="P14" s="117">
        <v>19</v>
      </c>
      <c r="Q14" s="119"/>
      <c r="R14" s="117">
        <v>21</v>
      </c>
      <c r="S14" s="118"/>
      <c r="T14" s="117">
        <v>22</v>
      </c>
    </row>
    <row r="15" spans="1:20" x14ac:dyDescent="0.25">
      <c r="A15" s="111">
        <f t="shared" si="0"/>
        <v>3</v>
      </c>
      <c r="B15" s="116"/>
      <c r="D15" s="101" t="s">
        <v>719</v>
      </c>
      <c r="P15" s="117">
        <v>20</v>
      </c>
      <c r="Q15" s="102"/>
    </row>
    <row r="16" spans="1:20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1"/>
      <c r="P16" s="121"/>
      <c r="Q16" s="122"/>
      <c r="R16" s="123"/>
      <c r="S16" s="123"/>
      <c r="T16" s="121"/>
    </row>
    <row r="17" spans="1:20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5">
        <v>72424.455289999998</v>
      </c>
      <c r="G17" s="102"/>
      <c r="H17" s="125">
        <v>7080.2807999999995</v>
      </c>
      <c r="I17" s="126"/>
      <c r="J17" s="125">
        <v>0</v>
      </c>
      <c r="K17" s="127"/>
      <c r="L17" s="125">
        <v>0</v>
      </c>
      <c r="M17" s="127"/>
      <c r="N17" s="125">
        <v>0</v>
      </c>
      <c r="O17" s="125"/>
      <c r="P17" s="125">
        <v>0</v>
      </c>
      <c r="Q17" s="126"/>
      <c r="R17" s="125">
        <f>SUM(F17,H17,J17,L17,N17,P17)</f>
        <v>79504.736089999991</v>
      </c>
      <c r="S17" s="127"/>
      <c r="T17" s="125">
        <v>75964.595690000002</v>
      </c>
    </row>
    <row r="18" spans="1:20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5">
        <v>50486.989935000012</v>
      </c>
      <c r="G18" s="102"/>
      <c r="H18" s="125">
        <v>7595.3451100000002</v>
      </c>
      <c r="I18" s="126"/>
      <c r="J18" s="125">
        <v>-1071.41309</v>
      </c>
      <c r="K18" s="127"/>
      <c r="L18" s="125">
        <v>-548.24575000000004</v>
      </c>
      <c r="M18" s="127"/>
      <c r="N18" s="125">
        <v>0</v>
      </c>
      <c r="O18" s="125"/>
      <c r="P18" s="125">
        <v>0</v>
      </c>
      <c r="Q18" s="126"/>
      <c r="R18" s="125">
        <f>SUM(F18,H18,J18,L18,N18,P18)</f>
        <v>56462.676205000011</v>
      </c>
      <c r="S18" s="127"/>
      <c r="T18" s="125">
        <v>53547.756219999996</v>
      </c>
    </row>
    <row r="19" spans="1:20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5">
        <v>954.13038500000096</v>
      </c>
      <c r="G19" s="102"/>
      <c r="H19" s="125">
        <v>1185.9906799999999</v>
      </c>
      <c r="I19" s="126"/>
      <c r="J19" s="125">
        <v>-1071.41309</v>
      </c>
      <c r="K19" s="127"/>
      <c r="L19" s="125">
        <v>-548.24575000000004</v>
      </c>
      <c r="M19" s="127"/>
      <c r="N19" s="125">
        <v>0</v>
      </c>
      <c r="O19" s="125"/>
      <c r="P19" s="125">
        <v>0</v>
      </c>
      <c r="Q19" s="126"/>
      <c r="R19" s="125">
        <f>SUM(F19,H19,J19,L19,N19,P19)</f>
        <v>520.46222500000067</v>
      </c>
      <c r="S19" s="127"/>
      <c r="T19" s="125">
        <v>809.92262000000005</v>
      </c>
    </row>
    <row r="20" spans="1:20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5">
        <v>19711.999140000029</v>
      </c>
      <c r="G20" s="102"/>
      <c r="H20" s="125">
        <v>949.97004000000004</v>
      </c>
      <c r="I20" s="126"/>
      <c r="J20" s="125">
        <v>0</v>
      </c>
      <c r="K20" s="127"/>
      <c r="L20" s="125">
        <v>0</v>
      </c>
      <c r="M20" s="127"/>
      <c r="N20" s="125">
        <v>0</v>
      </c>
      <c r="O20" s="125"/>
      <c r="P20" s="125">
        <v>0</v>
      </c>
      <c r="Q20" s="126"/>
      <c r="R20" s="125">
        <f>SUM(F20,H20,J20,L20,N20,P20)</f>
        <v>20661.969180000029</v>
      </c>
      <c r="S20" s="127"/>
      <c r="T20" s="125">
        <v>20186.98416</v>
      </c>
    </row>
    <row r="21" spans="1:20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5">
        <v>11794.161239999992</v>
      </c>
      <c r="G21" s="102"/>
      <c r="H21" s="125">
        <v>534.25968</v>
      </c>
      <c r="I21" s="126"/>
      <c r="J21" s="125">
        <v>0</v>
      </c>
      <c r="K21" s="127"/>
      <c r="L21" s="125">
        <v>0</v>
      </c>
      <c r="M21" s="127"/>
      <c r="N21" s="125">
        <v>0</v>
      </c>
      <c r="O21" s="125"/>
      <c r="P21" s="125">
        <v>0</v>
      </c>
      <c r="Q21" s="126"/>
      <c r="R21" s="125">
        <f>SUM(F21,H21,J21,L21,N21,P21)</f>
        <v>12328.420919999991</v>
      </c>
      <c r="S21" s="127"/>
      <c r="T21" s="125">
        <v>12061.291080000001</v>
      </c>
    </row>
    <row r="22" spans="1:20" x14ac:dyDescent="0.25">
      <c r="A22" s="111">
        <f t="shared" si="0"/>
        <v>10</v>
      </c>
      <c r="B22" s="116"/>
      <c r="C22" s="111"/>
      <c r="D22" s="101" t="s">
        <v>725</v>
      </c>
      <c r="F22" s="129">
        <f>SUM(F17:F21)</f>
        <v>155371.73599000002</v>
      </c>
      <c r="H22" s="129">
        <f>SUM(H17:H21)</f>
        <v>17345.846309999997</v>
      </c>
      <c r="I22" s="122"/>
      <c r="J22" s="129">
        <f>SUM(J17:J21)</f>
        <v>-2142.82618</v>
      </c>
      <c r="K22" s="122"/>
      <c r="L22" s="129">
        <f>SUM(L17:L21)</f>
        <v>-1096.4915000000001</v>
      </c>
      <c r="M22" s="122"/>
      <c r="N22" s="129">
        <f>SUM(N17:N21)</f>
        <v>0</v>
      </c>
      <c r="O22" s="187"/>
      <c r="P22" s="129">
        <f>SUM(P17:P21)</f>
        <v>0</v>
      </c>
      <c r="Q22" s="122"/>
      <c r="R22" s="129">
        <f>SUM(R17:R21)</f>
        <v>169478.26462000003</v>
      </c>
      <c r="S22" s="122"/>
      <c r="T22" s="129">
        <f>SUM(T17:T21)</f>
        <v>162570.54976999998</v>
      </c>
    </row>
    <row r="23" spans="1:20" x14ac:dyDescent="0.25">
      <c r="A23" s="111">
        <f t="shared" si="0"/>
        <v>11</v>
      </c>
      <c r="B23" s="116"/>
      <c r="C23" s="111"/>
      <c r="H23" s="130"/>
      <c r="I23" s="130"/>
      <c r="J23" s="130"/>
      <c r="K23" s="131"/>
      <c r="L23" s="130"/>
      <c r="M23" s="131"/>
      <c r="N23" s="130"/>
      <c r="O23" s="130"/>
      <c r="P23" s="130"/>
      <c r="Q23" s="131"/>
      <c r="R23" s="130"/>
      <c r="S23" s="131"/>
      <c r="T23" s="130"/>
    </row>
    <row r="24" spans="1:20" x14ac:dyDescent="0.25">
      <c r="A24" s="111">
        <f t="shared" si="0"/>
        <v>12</v>
      </c>
      <c r="B24" s="116"/>
      <c r="C24" s="111"/>
      <c r="D24" s="101" t="s">
        <v>664</v>
      </c>
      <c r="H24" s="132"/>
      <c r="I24" s="132"/>
      <c r="J24" s="132"/>
      <c r="K24" s="131"/>
      <c r="L24" s="132"/>
      <c r="M24" s="131"/>
      <c r="N24" s="132"/>
      <c r="O24" s="132"/>
      <c r="P24" s="132"/>
      <c r="Q24" s="131"/>
      <c r="R24" s="132"/>
      <c r="S24" s="131"/>
      <c r="T24" s="132"/>
    </row>
    <row r="25" spans="1:20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5">
        <v>0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5"/>
      <c r="P25" s="125">
        <v>0</v>
      </c>
      <c r="Q25" s="126"/>
      <c r="R25" s="125">
        <f>SUM(F25,H25,J25,L25,N25,P25)</f>
        <v>0</v>
      </c>
      <c r="S25" s="127"/>
      <c r="T25" s="125">
        <v>0</v>
      </c>
    </row>
    <row r="26" spans="1:20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5">
        <v>0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5"/>
      <c r="P26" s="125">
        <v>0</v>
      </c>
      <c r="Q26" s="126"/>
      <c r="R26" s="125">
        <f>SUM(F26,H26,J26,L26,N26,P26)</f>
        <v>0</v>
      </c>
      <c r="S26" s="127"/>
      <c r="T26" s="125">
        <v>0</v>
      </c>
    </row>
    <row r="27" spans="1:20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5">
        <v>0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5"/>
      <c r="P27" s="125">
        <v>0</v>
      </c>
      <c r="Q27" s="126"/>
      <c r="R27" s="125">
        <f>SUM(F27,H27,J27,L27,N27,P27)</f>
        <v>0</v>
      </c>
      <c r="S27" s="127"/>
      <c r="T27" s="125">
        <v>0</v>
      </c>
    </row>
    <row r="28" spans="1:20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5">
        <v>0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5"/>
      <c r="P28" s="125">
        <v>0</v>
      </c>
      <c r="Q28" s="126"/>
      <c r="R28" s="125">
        <f>SUM(F28,H28,J28,L28,N28,P28)</f>
        <v>0</v>
      </c>
      <c r="S28" s="127"/>
      <c r="T28" s="125">
        <v>0</v>
      </c>
    </row>
    <row r="29" spans="1:20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5">
        <v>0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5"/>
      <c r="P29" s="125">
        <v>0</v>
      </c>
      <c r="Q29" s="126"/>
      <c r="R29" s="125">
        <f>SUM(F29,H29,J29,L29,N29,P29)</f>
        <v>0</v>
      </c>
      <c r="S29" s="127"/>
      <c r="T29" s="125">
        <v>0</v>
      </c>
    </row>
    <row r="30" spans="1:20" x14ac:dyDescent="0.25">
      <c r="A30" s="111">
        <f t="shared" si="0"/>
        <v>18</v>
      </c>
      <c r="B30" s="116"/>
      <c r="C30" s="111"/>
      <c r="D30" s="101" t="s">
        <v>726</v>
      </c>
      <c r="F30" s="129">
        <f>SUM(F25:F29)</f>
        <v>0</v>
      </c>
      <c r="H30" s="129">
        <f>SUM(H25:H29)</f>
        <v>0</v>
      </c>
      <c r="I30" s="122"/>
      <c r="J30" s="129">
        <f>SUM(J25:J29)</f>
        <v>0</v>
      </c>
      <c r="K30" s="122"/>
      <c r="L30" s="129">
        <f>SUM(L25:L29)</f>
        <v>0</v>
      </c>
      <c r="M30" s="122"/>
      <c r="N30" s="129">
        <f>SUM(N25:N29)</f>
        <v>0</v>
      </c>
      <c r="O30" s="187"/>
      <c r="P30" s="129">
        <f>SUM(P25:P29)</f>
        <v>0</v>
      </c>
      <c r="Q30" s="122"/>
      <c r="R30" s="129">
        <f>SUM(R25:R29)</f>
        <v>0</v>
      </c>
      <c r="S30" s="122"/>
      <c r="T30" s="129">
        <f>SUM(T25:T29)</f>
        <v>0</v>
      </c>
    </row>
    <row r="31" spans="1:20" x14ac:dyDescent="0.25">
      <c r="A31" s="111">
        <f t="shared" si="0"/>
        <v>19</v>
      </c>
      <c r="B31" s="116"/>
      <c r="Q31" s="102"/>
    </row>
    <row r="32" spans="1:20" x14ac:dyDescent="0.25">
      <c r="A32" s="111">
        <f t="shared" si="0"/>
        <v>20</v>
      </c>
      <c r="B32" s="116"/>
      <c r="C32" s="111"/>
      <c r="D32" s="133" t="s">
        <v>665</v>
      </c>
      <c r="E32" s="133"/>
      <c r="F32" s="136"/>
      <c r="G32" s="133"/>
      <c r="H32" s="130"/>
      <c r="I32" s="130"/>
      <c r="J32" s="130"/>
      <c r="K32" s="131"/>
      <c r="L32" s="130"/>
      <c r="M32" s="131"/>
      <c r="N32" s="130"/>
      <c r="O32" s="130"/>
      <c r="P32" s="130"/>
      <c r="Q32" s="131"/>
      <c r="R32" s="130"/>
      <c r="S32" s="131"/>
      <c r="T32" s="130"/>
    </row>
    <row r="33" spans="1:20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5">
        <v>0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5"/>
      <c r="P33" s="125">
        <v>0</v>
      </c>
      <c r="Q33" s="126"/>
      <c r="R33" s="125">
        <f>SUM(F33,H33,J33,L33,N33,P33)</f>
        <v>0</v>
      </c>
      <c r="S33" s="127"/>
      <c r="T33" s="125">
        <v>0</v>
      </c>
    </row>
    <row r="34" spans="1:20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5">
        <v>0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5"/>
      <c r="P34" s="125">
        <v>0</v>
      </c>
      <c r="Q34" s="126"/>
      <c r="R34" s="125">
        <f>SUM(F34,H34,J34,L34,N34,P34)</f>
        <v>0</v>
      </c>
      <c r="S34" s="127"/>
      <c r="T34" s="125">
        <v>0</v>
      </c>
    </row>
    <row r="35" spans="1:20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5">
        <v>0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5"/>
      <c r="P35" s="125">
        <v>0</v>
      </c>
      <c r="Q35" s="126"/>
      <c r="R35" s="125">
        <f>SUM(F35,H35,J35,L35,N35,P35)</f>
        <v>0</v>
      </c>
      <c r="S35" s="127"/>
      <c r="T35" s="125">
        <v>0</v>
      </c>
    </row>
    <row r="36" spans="1:20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5">
        <v>0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5"/>
      <c r="P36" s="125">
        <v>0</v>
      </c>
      <c r="Q36" s="126"/>
      <c r="R36" s="125">
        <f>SUM(F36,H36,J36,L36,N36,P36)</f>
        <v>0</v>
      </c>
      <c r="S36" s="127"/>
      <c r="T36" s="125">
        <v>0</v>
      </c>
    </row>
    <row r="37" spans="1:20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5">
        <v>0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5"/>
      <c r="P37" s="125">
        <v>0</v>
      </c>
      <c r="Q37" s="126"/>
      <c r="R37" s="125">
        <f>SUM(F37,H37,J37,L37,N37,P37)</f>
        <v>0</v>
      </c>
      <c r="S37" s="127"/>
      <c r="T37" s="125">
        <v>0</v>
      </c>
    </row>
    <row r="38" spans="1:20" x14ac:dyDescent="0.25">
      <c r="A38" s="111">
        <f t="shared" si="0"/>
        <v>26</v>
      </c>
      <c r="B38" s="116"/>
      <c r="C38" s="111"/>
      <c r="D38" s="134" t="s">
        <v>727</v>
      </c>
      <c r="E38" s="134"/>
      <c r="F38" s="129">
        <f>SUM(F33:F37)</f>
        <v>0</v>
      </c>
      <c r="H38" s="129">
        <f>SUM(H33:H37)</f>
        <v>0</v>
      </c>
      <c r="I38" s="122"/>
      <c r="J38" s="129">
        <f>SUM(J33:J37)</f>
        <v>0</v>
      </c>
      <c r="K38" s="122"/>
      <c r="L38" s="129">
        <f>SUM(L33:L37)</f>
        <v>0</v>
      </c>
      <c r="M38" s="122"/>
      <c r="N38" s="129">
        <f>SUM(N33:N37)</f>
        <v>0</v>
      </c>
      <c r="O38" s="187"/>
      <c r="P38" s="129">
        <f>SUM(P33:P37)</f>
        <v>0</v>
      </c>
      <c r="Q38" s="122"/>
      <c r="R38" s="129">
        <f>SUM(R33:R37)</f>
        <v>0</v>
      </c>
      <c r="S38" s="122"/>
      <c r="T38" s="129">
        <f>SUM(T33:T37)</f>
        <v>0</v>
      </c>
    </row>
    <row r="39" spans="1:20" x14ac:dyDescent="0.25">
      <c r="A39" s="111">
        <f t="shared" si="0"/>
        <v>27</v>
      </c>
      <c r="B39" s="116"/>
      <c r="C39" s="111"/>
      <c r="D39" s="134"/>
      <c r="E39" s="134"/>
      <c r="F39" s="136"/>
      <c r="G39" s="134"/>
      <c r="H39" s="131"/>
      <c r="I39" s="131"/>
      <c r="J39" s="131"/>
      <c r="K39" s="131"/>
      <c r="L39" s="131"/>
      <c r="M39" s="131"/>
      <c r="N39" s="131"/>
      <c r="O39" s="131"/>
      <c r="P39" s="131"/>
      <c r="Q39" s="130"/>
      <c r="R39" s="131"/>
      <c r="S39" s="130"/>
      <c r="T39" s="131"/>
    </row>
    <row r="40" spans="1:20" x14ac:dyDescent="0.25">
      <c r="A40" s="111">
        <f t="shared" si="0"/>
        <v>28</v>
      </c>
      <c r="B40" s="116"/>
      <c r="C40" s="111"/>
      <c r="D40" s="134" t="s">
        <v>666</v>
      </c>
      <c r="E40" s="134"/>
      <c r="F40" s="136"/>
      <c r="G40" s="134"/>
      <c r="H40" s="131"/>
      <c r="I40" s="131"/>
      <c r="J40" s="131"/>
      <c r="K40" s="131"/>
      <c r="L40" s="131"/>
      <c r="M40" s="131"/>
      <c r="N40" s="131"/>
      <c r="O40" s="131"/>
      <c r="P40" s="131"/>
      <c r="Q40" s="130"/>
      <c r="R40" s="131"/>
      <c r="S40" s="130"/>
      <c r="T40" s="131"/>
    </row>
    <row r="41" spans="1:20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5">
        <v>0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5"/>
      <c r="P41" s="125">
        <v>0</v>
      </c>
      <c r="Q41" s="126"/>
      <c r="R41" s="125">
        <f>SUM(F41,H41,J41,L41,N41,P41)</f>
        <v>0</v>
      </c>
      <c r="S41" s="127"/>
      <c r="T41" s="125">
        <v>0</v>
      </c>
    </row>
    <row r="42" spans="1:20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5">
        <v>0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5"/>
      <c r="P42" s="125">
        <v>0</v>
      </c>
      <c r="Q42" s="126"/>
      <c r="R42" s="125">
        <f>SUM(F42,H42,J42,L42,N42,P42)</f>
        <v>0</v>
      </c>
      <c r="S42" s="127"/>
      <c r="T42" s="125">
        <v>0</v>
      </c>
    </row>
    <row r="43" spans="1:20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5">
        <v>0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5"/>
      <c r="P43" s="125">
        <v>0</v>
      </c>
      <c r="Q43" s="126"/>
      <c r="R43" s="125">
        <f>SUM(F43,H43,J43,L43,N43,P43)</f>
        <v>0</v>
      </c>
      <c r="S43" s="127"/>
      <c r="T43" s="125">
        <v>0</v>
      </c>
    </row>
    <row r="44" spans="1:20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5">
        <v>0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5"/>
      <c r="P44" s="125">
        <v>0</v>
      </c>
      <c r="Q44" s="126"/>
      <c r="R44" s="125">
        <f>SUM(F44,H44,J44,L44,N44,P44)</f>
        <v>0</v>
      </c>
      <c r="S44" s="127"/>
      <c r="T44" s="125">
        <v>0</v>
      </c>
    </row>
    <row r="45" spans="1:20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5">
        <v>0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5"/>
      <c r="P45" s="125">
        <v>0</v>
      </c>
      <c r="Q45" s="126"/>
      <c r="R45" s="125">
        <f>SUM(F45,H45,J45,L45,N45,P45)</f>
        <v>0</v>
      </c>
      <c r="S45" s="127"/>
      <c r="T45" s="125">
        <v>0</v>
      </c>
    </row>
    <row r="46" spans="1:20" x14ac:dyDescent="0.25">
      <c r="A46" s="111">
        <f t="shared" si="0"/>
        <v>34</v>
      </c>
      <c r="B46" s="116"/>
      <c r="C46" s="111"/>
      <c r="D46" s="134" t="s">
        <v>728</v>
      </c>
      <c r="E46" s="134"/>
      <c r="F46" s="129">
        <f>SUM(F41:F45)</f>
        <v>0</v>
      </c>
      <c r="H46" s="129">
        <f>SUM(H41:H45)</f>
        <v>0</v>
      </c>
      <c r="I46" s="122"/>
      <c r="J46" s="129">
        <f>SUM(J41:J45)</f>
        <v>0</v>
      </c>
      <c r="K46" s="122"/>
      <c r="L46" s="129">
        <f>SUM(L41:L45)</f>
        <v>0</v>
      </c>
      <c r="M46" s="122"/>
      <c r="N46" s="129">
        <f>SUM(N41:N45)</f>
        <v>0</v>
      </c>
      <c r="O46" s="187"/>
      <c r="P46" s="129">
        <f>SUM(P41:P45)</f>
        <v>0</v>
      </c>
      <c r="Q46" s="122"/>
      <c r="R46" s="129">
        <f>SUM(R41:R45)</f>
        <v>0</v>
      </c>
      <c r="S46" s="122"/>
      <c r="T46" s="129">
        <f>SUM(T41:T45)</f>
        <v>0</v>
      </c>
    </row>
    <row r="47" spans="1:20" x14ac:dyDescent="0.25">
      <c r="A47" s="111">
        <f t="shared" si="0"/>
        <v>35</v>
      </c>
      <c r="B47" s="116"/>
      <c r="Q47" s="102"/>
    </row>
    <row r="48" spans="1:20" x14ac:dyDescent="0.25">
      <c r="A48" s="111">
        <f t="shared" si="0"/>
        <v>36</v>
      </c>
      <c r="B48" s="116"/>
      <c r="C48" s="124"/>
      <c r="D48" s="134" t="s">
        <v>43</v>
      </c>
      <c r="E48" s="134"/>
      <c r="F48" s="136"/>
      <c r="G48" s="134"/>
      <c r="H48" s="131"/>
      <c r="I48" s="131"/>
      <c r="J48" s="131"/>
      <c r="K48" s="131"/>
      <c r="L48" s="131"/>
      <c r="M48" s="131"/>
      <c r="N48" s="131"/>
      <c r="O48" s="131"/>
      <c r="P48" s="131"/>
      <c r="Q48" s="130"/>
      <c r="R48" s="131"/>
      <c r="S48" s="130"/>
      <c r="T48" s="131"/>
    </row>
    <row r="49" spans="1:20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5">
        <v>27319.473670000018</v>
      </c>
      <c r="G49" s="102"/>
      <c r="H49" s="125">
        <v>1950.9880800000001</v>
      </c>
      <c r="I49" s="126"/>
      <c r="J49" s="125">
        <v>0</v>
      </c>
      <c r="K49" s="127"/>
      <c r="L49" s="125">
        <v>0</v>
      </c>
      <c r="M49" s="127"/>
      <c r="N49" s="125">
        <v>0</v>
      </c>
      <c r="O49" s="125"/>
      <c r="P49" s="125">
        <v>0</v>
      </c>
      <c r="Q49" s="126"/>
      <c r="R49" s="125">
        <f>SUM(F49,H49,J49,L49,N49,P49)</f>
        <v>29270.461750000017</v>
      </c>
      <c r="S49" s="127"/>
      <c r="T49" s="125">
        <v>28294.967710000001</v>
      </c>
    </row>
    <row r="50" spans="1:20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5">
        <v>117102.39398499999</v>
      </c>
      <c r="G50" s="102"/>
      <c r="H50" s="125">
        <v>17043.066280000003</v>
      </c>
      <c r="I50" s="126"/>
      <c r="J50" s="125">
        <v>-657.01185999999996</v>
      </c>
      <c r="K50" s="127"/>
      <c r="L50" s="125">
        <v>-302.05063000000001</v>
      </c>
      <c r="M50" s="127"/>
      <c r="N50" s="125">
        <v>0</v>
      </c>
      <c r="O50" s="125"/>
      <c r="P50" s="125">
        <v>0</v>
      </c>
      <c r="Q50" s="126"/>
      <c r="R50" s="125">
        <f>SUM(F50,H50,J50,L50,N50,P50)</f>
        <v>133186.39777499999</v>
      </c>
      <c r="S50" s="127"/>
      <c r="T50" s="125">
        <v>125203.50181999999</v>
      </c>
    </row>
    <row r="51" spans="1:20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5">
        <v>53046.999285000034</v>
      </c>
      <c r="G51" s="102"/>
      <c r="H51" s="125">
        <v>5643.8801900000008</v>
      </c>
      <c r="I51" s="126"/>
      <c r="J51" s="125">
        <v>-657.01185999999996</v>
      </c>
      <c r="K51" s="127"/>
      <c r="L51" s="125">
        <v>-302.05063000000001</v>
      </c>
      <c r="M51" s="127"/>
      <c r="N51" s="125">
        <v>0</v>
      </c>
      <c r="O51" s="125"/>
      <c r="P51" s="125">
        <v>0</v>
      </c>
      <c r="Q51" s="126"/>
      <c r="R51" s="125">
        <f>SUM(F51,H51,J51,L51,N51,P51)</f>
        <v>57731.816985000041</v>
      </c>
      <c r="S51" s="127"/>
      <c r="T51" s="125">
        <v>55450.09173</v>
      </c>
    </row>
    <row r="52" spans="1:20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5">
        <v>34250.240040000004</v>
      </c>
      <c r="G52" s="102"/>
      <c r="H52" s="125">
        <v>1480.06584</v>
      </c>
      <c r="I52" s="126"/>
      <c r="J52" s="125">
        <v>0</v>
      </c>
      <c r="K52" s="127"/>
      <c r="L52" s="125">
        <v>0</v>
      </c>
      <c r="M52" s="127"/>
      <c r="N52" s="125">
        <v>0</v>
      </c>
      <c r="O52" s="125"/>
      <c r="P52" s="125">
        <v>0</v>
      </c>
      <c r="Q52" s="126"/>
      <c r="R52" s="125">
        <f>SUM(F52,H52,J52,L52,N52,P52)</f>
        <v>35730.305880000007</v>
      </c>
      <c r="S52" s="127"/>
      <c r="T52" s="125">
        <v>34990.272960000002</v>
      </c>
    </row>
    <row r="53" spans="1:20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5">
        <v>4399.6809099999964</v>
      </c>
      <c r="G53" s="102"/>
      <c r="H53" s="125">
        <v>112.62360000000001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5"/>
      <c r="P53" s="125">
        <v>0</v>
      </c>
      <c r="Q53" s="126"/>
      <c r="R53" s="125">
        <f>SUM(F53,H53,J53,L53,N53,P53)</f>
        <v>4512.3045099999963</v>
      </c>
      <c r="S53" s="127"/>
      <c r="T53" s="125">
        <v>4455.9927099999995</v>
      </c>
    </row>
    <row r="54" spans="1:20" x14ac:dyDescent="0.25">
      <c r="A54" s="111">
        <f t="shared" si="0"/>
        <v>42</v>
      </c>
      <c r="B54" s="135"/>
      <c r="D54" s="134" t="s">
        <v>729</v>
      </c>
      <c r="E54" s="134"/>
      <c r="F54" s="129">
        <f>SUM(F49:F53)</f>
        <v>236118.78789000004</v>
      </c>
      <c r="H54" s="129">
        <f>SUM(H49:H53)</f>
        <v>26230.62399</v>
      </c>
      <c r="I54" s="122"/>
      <c r="J54" s="129">
        <f>SUM(J49:J53)</f>
        <v>-1314.0237199999999</v>
      </c>
      <c r="K54" s="122"/>
      <c r="L54" s="129">
        <f>SUM(L49:L53)</f>
        <v>-604.10126000000002</v>
      </c>
      <c r="M54" s="122"/>
      <c r="N54" s="129">
        <f>SUM(N49:N53)</f>
        <v>0</v>
      </c>
      <c r="O54" s="187"/>
      <c r="P54" s="129">
        <f>SUM(P49:P53)</f>
        <v>0</v>
      </c>
      <c r="Q54" s="122"/>
      <c r="R54" s="129">
        <f>SUM(R49:R53)</f>
        <v>260431.28690000004</v>
      </c>
      <c r="S54" s="122"/>
      <c r="T54" s="129">
        <f>SUM(T49:T53)</f>
        <v>248394.82692999998</v>
      </c>
    </row>
    <row r="55" spans="1:20" x14ac:dyDescent="0.25">
      <c r="A55" s="111">
        <f t="shared" si="0"/>
        <v>43</v>
      </c>
      <c r="B55" s="135"/>
      <c r="Q55" s="102"/>
    </row>
    <row r="56" spans="1:20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8"/>
      <c r="R56" s="97"/>
      <c r="S56" s="97"/>
      <c r="T56" s="97"/>
    </row>
    <row r="57" spans="1:20" x14ac:dyDescent="0.25">
      <c r="A57" s="106" t="s">
        <v>882</v>
      </c>
      <c r="Q57" s="102"/>
      <c r="R57" s="101" t="s">
        <v>732</v>
      </c>
    </row>
    <row r="58" spans="1:20" ht="13.8" thickBot="1" x14ac:dyDescent="0.3">
      <c r="A58" s="97" t="str">
        <f>$A$1</f>
        <v>SCHEDULE B-09</v>
      </c>
      <c r="B58" s="97"/>
      <c r="C58" s="97"/>
      <c r="D58" s="97"/>
      <c r="E58" s="97"/>
      <c r="F58" s="97" t="str">
        <f>$F$1</f>
        <v>DEPRECIATION RESERVE BALANCES BY ACCOUNT AND SUB-ACCOUNT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7"/>
      <c r="T58" s="98" t="str">
        <f>"Page "&amp;TRIM(MID(T1,5,3))+1&amp;" of 30"</f>
        <v>Page 2 of 30</v>
      </c>
    </row>
    <row r="59" spans="1:20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reserve balances for each account or sub-account to which</v>
      </c>
      <c r="J59" s="104"/>
      <c r="K59" s="104"/>
      <c r="M59" s="104"/>
      <c r="N59" s="104"/>
      <c r="O59" s="104"/>
      <c r="P59" s="104"/>
      <c r="Q59" s="105"/>
      <c r="R59" s="101" t="str">
        <f>$R$2</f>
        <v>Type of data shown:</v>
      </c>
      <c r="T59" s="106"/>
    </row>
    <row r="60" spans="1:20" x14ac:dyDescent="0.25">
      <c r="B60" s="138"/>
      <c r="F60" s="101" t="str">
        <f>IF($F$3="","",$F$3)</f>
        <v>an individual depreciation rate is applied. (Include Amortization/Recovery amounts).</v>
      </c>
      <c r="J60" s="102"/>
      <c r="K60" s="106"/>
      <c r="N60" s="102"/>
      <c r="O60" s="102"/>
      <c r="P60" s="102"/>
      <c r="Q60" s="102" t="str">
        <f>IF($Q$3=0,"",$Q$3)</f>
        <v>XX</v>
      </c>
      <c r="R60" s="106" t="str">
        <f>$R$3</f>
        <v>Projected Test Year Ended 12/31/2025</v>
      </c>
      <c r="T60" s="102"/>
    </row>
    <row r="61" spans="1:20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Q61" s="102" t="str">
        <f>IF($Q$4=0,"",$Q$4)</f>
        <v/>
      </c>
      <c r="R61" s="106" t="str">
        <f>$R$4</f>
        <v>Projected Prior Year Ended 12/31/2024</v>
      </c>
      <c r="T61" s="102"/>
    </row>
    <row r="62" spans="1:20" x14ac:dyDescent="0.25">
      <c r="B62" s="138"/>
      <c r="F62" s="101" t="str">
        <f>IF(+$F$5="","",$F$5)</f>
        <v/>
      </c>
      <c r="J62" s="102"/>
      <c r="K62" s="106"/>
      <c r="L62" s="102"/>
      <c r="Q62" s="102" t="str">
        <f>IF($Q$5=0,"",$Q$5)</f>
        <v/>
      </c>
      <c r="R62" s="106" t="str">
        <f>$R$5</f>
        <v>Historical Prior Year Ended 12/31/2023</v>
      </c>
      <c r="T62" s="102"/>
    </row>
    <row r="63" spans="1:20" x14ac:dyDescent="0.25">
      <c r="B63" s="138"/>
      <c r="J63" s="102"/>
      <c r="K63" s="106"/>
      <c r="L63" s="102"/>
      <c r="Q63" s="102"/>
      <c r="R63" s="106" t="str">
        <f>$R$6</f>
        <v>Witness: C. Aldazabal / N. Allis / J. Chronister</v>
      </c>
      <c r="T63" s="102"/>
    </row>
    <row r="64" spans="1:20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(Dollars in 000's)</v>
      </c>
      <c r="I64" s="97"/>
      <c r="J64" s="97"/>
      <c r="K64" s="97"/>
      <c r="L64" s="97"/>
      <c r="M64" s="97"/>
      <c r="N64" s="97"/>
      <c r="O64" s="97"/>
      <c r="P64" s="97"/>
      <c r="Q64" s="98"/>
      <c r="R64" s="97" t="str">
        <f>$R$7</f>
        <v xml:space="preserve">               / R. Latta / K. Stryker / C. Whitworth </v>
      </c>
      <c r="S64" s="97"/>
      <c r="T64" s="97"/>
    </row>
    <row r="65" spans="1:20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10"/>
      <c r="R65" s="109"/>
      <c r="S65" s="109"/>
      <c r="T65" s="109"/>
    </row>
    <row r="66" spans="1:20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09"/>
      <c r="P66" s="109" t="s">
        <v>698</v>
      </c>
      <c r="Q66" s="110"/>
      <c r="R66" s="109" t="s">
        <v>699</v>
      </c>
      <c r="S66" s="109"/>
      <c r="T66" s="109" t="s">
        <v>875</v>
      </c>
    </row>
    <row r="67" spans="1:20" x14ac:dyDescent="0.25">
      <c r="C67" s="111" t="s">
        <v>700</v>
      </c>
      <c r="D67" s="111" t="s">
        <v>700</v>
      </c>
      <c r="F67" s="111" t="s">
        <v>876</v>
      </c>
      <c r="G67" s="111"/>
      <c r="H67" s="109" t="s">
        <v>353</v>
      </c>
      <c r="I67" s="111"/>
      <c r="J67" s="109"/>
      <c r="K67" s="111"/>
      <c r="L67" s="111"/>
      <c r="M67" s="111"/>
      <c r="Q67" s="102"/>
      <c r="R67" s="111" t="s">
        <v>876</v>
      </c>
      <c r="T67" s="111"/>
    </row>
    <row r="68" spans="1:20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701</v>
      </c>
      <c r="G68" s="111"/>
      <c r="H68" s="111" t="s">
        <v>701</v>
      </c>
      <c r="I68" s="111"/>
      <c r="J68" s="111"/>
      <c r="K68" s="109"/>
      <c r="L68" s="111" t="s">
        <v>877</v>
      </c>
      <c r="M68" s="106"/>
      <c r="N68" s="111" t="s">
        <v>877</v>
      </c>
      <c r="O68" s="111"/>
      <c r="P68" s="111" t="s">
        <v>362</v>
      </c>
      <c r="Q68" s="110"/>
      <c r="R68" s="109" t="s">
        <v>701</v>
      </c>
      <c r="S68" s="109"/>
      <c r="T68" s="111" t="s">
        <v>707</v>
      </c>
    </row>
    <row r="69" spans="1:20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712</v>
      </c>
      <c r="G69" s="112"/>
      <c r="H69" s="112" t="s">
        <v>878</v>
      </c>
      <c r="I69" s="113"/>
      <c r="J69" s="112" t="s">
        <v>879</v>
      </c>
      <c r="K69" s="113"/>
      <c r="L69" s="113" t="s">
        <v>880</v>
      </c>
      <c r="M69" s="114"/>
      <c r="N69" s="114" t="s">
        <v>881</v>
      </c>
      <c r="O69" s="114"/>
      <c r="P69" s="114" t="s">
        <v>715</v>
      </c>
      <c r="Q69" s="115"/>
      <c r="R69" s="114" t="s">
        <v>716</v>
      </c>
      <c r="S69" s="114"/>
      <c r="T69" s="114" t="s">
        <v>717</v>
      </c>
    </row>
    <row r="70" spans="1:20" x14ac:dyDescent="0.25">
      <c r="A70" s="111">
        <v>1</v>
      </c>
      <c r="B70" s="111"/>
      <c r="Q70" s="102"/>
    </row>
    <row r="71" spans="1:20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Q71" s="102"/>
    </row>
    <row r="72" spans="1:20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5">
        <v>19373.050540000011</v>
      </c>
      <c r="G72" s="102"/>
      <c r="H72" s="125">
        <v>1116.7533600000002</v>
      </c>
      <c r="I72" s="126"/>
      <c r="J72" s="125">
        <v>0</v>
      </c>
      <c r="K72" s="127"/>
      <c r="L72" s="125">
        <v>0</v>
      </c>
      <c r="M72" s="127"/>
      <c r="N72" s="125">
        <v>0</v>
      </c>
      <c r="O72" s="125"/>
      <c r="P72" s="125">
        <v>0</v>
      </c>
      <c r="Q72" s="126"/>
      <c r="R72" s="125">
        <f>SUM(F72,H72,J72,L72,N72,P72)</f>
        <v>20489.80390000001</v>
      </c>
      <c r="S72" s="127"/>
      <c r="T72" s="125">
        <v>19931.427219999998</v>
      </c>
    </row>
    <row r="73" spans="1:20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5">
        <v>80754.234110000019</v>
      </c>
      <c r="G73" s="102"/>
      <c r="H73" s="125">
        <v>10612.96385</v>
      </c>
      <c r="I73" s="126"/>
      <c r="J73" s="125">
        <v>-115.00058</v>
      </c>
      <c r="K73" s="127"/>
      <c r="L73" s="125">
        <v>-7.8694799999999994</v>
      </c>
      <c r="M73" s="127"/>
      <c r="N73" s="125">
        <v>0</v>
      </c>
      <c r="O73" s="125"/>
      <c r="P73" s="125">
        <v>0</v>
      </c>
      <c r="Q73" s="126"/>
      <c r="R73" s="125">
        <f>SUM(F73,H73,J73,L73,N73,P73)</f>
        <v>91244.327900000018</v>
      </c>
      <c r="S73" s="127"/>
      <c r="T73" s="125">
        <v>86017.606680000012</v>
      </c>
    </row>
    <row r="74" spans="1:20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5">
        <v>17640.077499999999</v>
      </c>
      <c r="G74" s="102"/>
      <c r="H74" s="125">
        <v>755.2165</v>
      </c>
      <c r="I74" s="126"/>
      <c r="J74" s="125">
        <v>-115.00058</v>
      </c>
      <c r="K74" s="127"/>
      <c r="L74" s="125">
        <v>-7.8694799999999994</v>
      </c>
      <c r="M74" s="127"/>
      <c r="N74" s="125">
        <v>0</v>
      </c>
      <c r="O74" s="125"/>
      <c r="P74" s="125">
        <v>0</v>
      </c>
      <c r="Q74" s="126"/>
      <c r="R74" s="125">
        <f>SUM(F74,H74,J74,L74,N74,P74)</f>
        <v>18272.423939999997</v>
      </c>
      <c r="S74" s="127"/>
      <c r="T74" s="125">
        <v>17975.589019999999</v>
      </c>
    </row>
    <row r="75" spans="1:20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5">
        <v>1278.8833199999976</v>
      </c>
      <c r="G75" s="102"/>
      <c r="H75" s="125">
        <v>32.541119999999999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5"/>
      <c r="P75" s="125">
        <v>0</v>
      </c>
      <c r="Q75" s="126"/>
      <c r="R75" s="125">
        <f>SUM(F75,H75,J75,L75,N75,P75)</f>
        <v>1311.4244399999977</v>
      </c>
      <c r="S75" s="127"/>
      <c r="T75" s="125">
        <v>1295.1538799999998</v>
      </c>
    </row>
    <row r="76" spans="1:20" x14ac:dyDescent="0.25">
      <c r="A76" s="111">
        <f t="shared" si="1"/>
        <v>7</v>
      </c>
      <c r="B76" s="111"/>
      <c r="C76" s="111"/>
      <c r="D76" s="140" t="s">
        <v>734</v>
      </c>
      <c r="E76" s="134"/>
      <c r="F76" s="129">
        <f>SUM(F72:F75)</f>
        <v>119046.24547000002</v>
      </c>
      <c r="H76" s="129">
        <f>SUM(H72:H75)</f>
        <v>12517.474830000001</v>
      </c>
      <c r="I76" s="122"/>
      <c r="J76" s="129">
        <f>SUM(J72:J75)</f>
        <v>-230.00116</v>
      </c>
      <c r="K76" s="122"/>
      <c r="L76" s="129">
        <f>SUM(L72:L75)</f>
        <v>-15.738959999999999</v>
      </c>
      <c r="M76" s="122"/>
      <c r="N76" s="129">
        <f>SUM(N72:N75)</f>
        <v>0</v>
      </c>
      <c r="O76" s="187"/>
      <c r="P76" s="129">
        <f>SUM(P72:P75)</f>
        <v>0</v>
      </c>
      <c r="Q76" s="122"/>
      <c r="R76" s="129">
        <f>SUM(R72:R75)</f>
        <v>131317.98018000001</v>
      </c>
      <c r="S76" s="122"/>
      <c r="T76" s="129">
        <f>SUM(T72:T75)</f>
        <v>125219.77680000001</v>
      </c>
    </row>
    <row r="77" spans="1:20" x14ac:dyDescent="0.25">
      <c r="A77" s="111">
        <f t="shared" si="1"/>
        <v>8</v>
      </c>
      <c r="B77" s="111"/>
      <c r="Q77" s="102"/>
    </row>
    <row r="78" spans="1:20" x14ac:dyDescent="0.25">
      <c r="A78" s="111">
        <f t="shared" si="1"/>
        <v>9</v>
      </c>
      <c r="B78" s="116"/>
      <c r="C78" s="111"/>
      <c r="D78" s="134" t="s">
        <v>667</v>
      </c>
      <c r="E78" s="134"/>
      <c r="F78" s="136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1:20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5">
        <v>0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5"/>
      <c r="P79" s="125">
        <v>0</v>
      </c>
      <c r="Q79" s="126"/>
      <c r="R79" s="125">
        <f>SUM(F79,H79,J79,L79,N79,P79)</f>
        <v>0</v>
      </c>
      <c r="S79" s="127"/>
      <c r="T79" s="125">
        <v>0</v>
      </c>
    </row>
    <row r="80" spans="1:20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5">
        <v>0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5"/>
      <c r="P80" s="125">
        <v>0</v>
      </c>
      <c r="Q80" s="126"/>
      <c r="R80" s="125">
        <f>SUM(F80,H80,J80,L80,N80,P80)</f>
        <v>0</v>
      </c>
      <c r="S80" s="127"/>
      <c r="T80" s="125">
        <v>0</v>
      </c>
    </row>
    <row r="81" spans="1:20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5">
        <v>0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5"/>
      <c r="P81" s="125">
        <v>0</v>
      </c>
      <c r="Q81" s="126"/>
      <c r="R81" s="125">
        <f>SUM(F81,H81,J81,L81,N81,P81)</f>
        <v>0</v>
      </c>
      <c r="S81" s="127"/>
      <c r="T81" s="125">
        <v>0</v>
      </c>
    </row>
    <row r="82" spans="1:20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5">
        <v>0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5"/>
      <c r="P82" s="125">
        <v>0</v>
      </c>
      <c r="Q82" s="126"/>
      <c r="R82" s="125">
        <f>SUM(F82,H82,J82,L82,N82,P82)</f>
        <v>0</v>
      </c>
      <c r="S82" s="127"/>
      <c r="T82" s="125">
        <v>0</v>
      </c>
    </row>
    <row r="83" spans="1:20" x14ac:dyDescent="0.25">
      <c r="A83" s="111">
        <f t="shared" si="1"/>
        <v>14</v>
      </c>
      <c r="B83" s="116"/>
      <c r="C83" s="111"/>
      <c r="D83" s="134" t="s">
        <v>735</v>
      </c>
      <c r="E83" s="134"/>
      <c r="F83" s="129">
        <f>SUM(F79:F82)</f>
        <v>0</v>
      </c>
      <c r="H83" s="129">
        <f>SUM(H79:H82)</f>
        <v>0</v>
      </c>
      <c r="I83" s="122"/>
      <c r="J83" s="129">
        <f>SUM(J79:J82)</f>
        <v>0</v>
      </c>
      <c r="K83" s="122"/>
      <c r="L83" s="129">
        <f>SUM(L79:L82)</f>
        <v>0</v>
      </c>
      <c r="M83" s="122"/>
      <c r="N83" s="129">
        <f>SUM(N79:N82)</f>
        <v>0</v>
      </c>
      <c r="O83" s="187"/>
      <c r="P83" s="129">
        <f>SUM(P79:P82)</f>
        <v>0</v>
      </c>
      <c r="Q83" s="122"/>
      <c r="R83" s="129">
        <f>SUM(R79:R82)</f>
        <v>0</v>
      </c>
      <c r="S83" s="122"/>
      <c r="T83" s="129">
        <f>SUM(T79:T82)</f>
        <v>0</v>
      </c>
    </row>
    <row r="84" spans="1:20" x14ac:dyDescent="0.25">
      <c r="A84" s="111">
        <f t="shared" si="1"/>
        <v>15</v>
      </c>
      <c r="B84" s="116"/>
      <c r="Q84" s="102"/>
    </row>
    <row r="85" spans="1:20" x14ac:dyDescent="0.25">
      <c r="A85" s="111">
        <f t="shared" si="1"/>
        <v>16</v>
      </c>
      <c r="B85" s="116"/>
      <c r="C85" s="110"/>
      <c r="D85" s="140" t="s">
        <v>668</v>
      </c>
      <c r="F85" s="136"/>
      <c r="H85" s="141"/>
      <c r="I85" s="131"/>
      <c r="J85" s="141"/>
      <c r="K85" s="131"/>
      <c r="L85" s="141"/>
      <c r="M85" s="131"/>
      <c r="N85" s="141"/>
      <c r="O85" s="141"/>
      <c r="P85" s="141"/>
      <c r="Q85" s="131"/>
      <c r="R85" s="141"/>
      <c r="S85" s="131"/>
      <c r="T85" s="141"/>
    </row>
    <row r="86" spans="1:20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5">
        <v>0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5"/>
      <c r="P86" s="125">
        <v>0</v>
      </c>
      <c r="Q86" s="126"/>
      <c r="R86" s="125">
        <f>SUM(F86,H86,J86,L86,N86,P86)</f>
        <v>0</v>
      </c>
      <c r="S86" s="127"/>
      <c r="T86" s="125">
        <v>0</v>
      </c>
    </row>
    <row r="87" spans="1:20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5">
        <v>0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5"/>
      <c r="P87" s="125">
        <v>0</v>
      </c>
      <c r="Q87" s="126"/>
      <c r="R87" s="125">
        <f>SUM(F87,H87,J87,L87,N87,P87)</f>
        <v>0</v>
      </c>
      <c r="S87" s="127"/>
      <c r="T87" s="125">
        <v>0</v>
      </c>
    </row>
    <row r="88" spans="1:20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5">
        <v>0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5"/>
      <c r="P88" s="125">
        <v>0</v>
      </c>
      <c r="Q88" s="126"/>
      <c r="R88" s="125">
        <f>SUM(F88,H88,J88,L88,N88,P88)</f>
        <v>0</v>
      </c>
      <c r="S88" s="127"/>
      <c r="T88" s="125">
        <v>0</v>
      </c>
    </row>
    <row r="89" spans="1:20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5">
        <v>0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5"/>
      <c r="P89" s="125">
        <v>0</v>
      </c>
      <c r="Q89" s="126"/>
      <c r="R89" s="125">
        <f>SUM(F89,H89,J89,L89,N89,P89)</f>
        <v>0</v>
      </c>
      <c r="S89" s="127"/>
      <c r="T89" s="125">
        <v>0</v>
      </c>
    </row>
    <row r="90" spans="1:20" x14ac:dyDescent="0.25">
      <c r="A90" s="111">
        <f t="shared" si="1"/>
        <v>21</v>
      </c>
      <c r="B90" s="116"/>
      <c r="C90" s="111"/>
      <c r="D90" s="103" t="s">
        <v>737</v>
      </c>
      <c r="F90" s="129">
        <f>SUM(F86:F89)</f>
        <v>0</v>
      </c>
      <c r="H90" s="129">
        <f>SUM(H86:H89)</f>
        <v>0</v>
      </c>
      <c r="I90" s="122"/>
      <c r="J90" s="129">
        <f>SUM(J86:J89)</f>
        <v>0</v>
      </c>
      <c r="K90" s="122"/>
      <c r="L90" s="129">
        <f>SUM(L86:L89)</f>
        <v>0</v>
      </c>
      <c r="M90" s="122"/>
      <c r="N90" s="129">
        <f>SUM(N86:N89)</f>
        <v>0</v>
      </c>
      <c r="O90" s="187"/>
      <c r="P90" s="129">
        <f>SUM(P86:P89)</f>
        <v>0</v>
      </c>
      <c r="Q90" s="122"/>
      <c r="R90" s="129">
        <f>SUM(R86:R89)</f>
        <v>0</v>
      </c>
      <c r="S90" s="122"/>
      <c r="T90" s="129">
        <f>SUM(T86:T89)</f>
        <v>0</v>
      </c>
    </row>
    <row r="91" spans="1:20" x14ac:dyDescent="0.25">
      <c r="A91" s="111">
        <f t="shared" si="1"/>
        <v>22</v>
      </c>
      <c r="B91" s="116"/>
      <c r="Q91" s="102"/>
    </row>
    <row r="92" spans="1:20" x14ac:dyDescent="0.25">
      <c r="A92" s="111">
        <f t="shared" si="1"/>
        <v>23</v>
      </c>
      <c r="B92" s="116"/>
      <c r="C92" s="110"/>
      <c r="D92" s="140" t="s">
        <v>669</v>
      </c>
      <c r="E92" s="134"/>
      <c r="F92" s="136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0"/>
      <c r="S92" s="130"/>
      <c r="T92" s="131"/>
    </row>
    <row r="93" spans="1:20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5">
        <v>0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5"/>
      <c r="P93" s="125">
        <v>0</v>
      </c>
      <c r="Q93" s="126"/>
      <c r="R93" s="125">
        <f>SUM(F93,H93,J93,L93,N93,P93)</f>
        <v>0</v>
      </c>
      <c r="S93" s="127"/>
      <c r="T93" s="125">
        <v>0</v>
      </c>
    </row>
    <row r="94" spans="1:20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5">
        <v>0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5"/>
      <c r="P94" s="125">
        <v>0</v>
      </c>
      <c r="Q94" s="126"/>
      <c r="R94" s="125">
        <f>SUM(F94,H94,J94,L94,N94,P94)</f>
        <v>0</v>
      </c>
      <c r="S94" s="127"/>
      <c r="T94" s="125">
        <v>0</v>
      </c>
    </row>
    <row r="95" spans="1:20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5">
        <v>0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5"/>
      <c r="P95" s="125">
        <v>0</v>
      </c>
      <c r="Q95" s="126"/>
      <c r="R95" s="125">
        <f>SUM(F95,H95,J95,L95,N95,P95)</f>
        <v>0</v>
      </c>
      <c r="S95" s="127"/>
      <c r="T95" s="125">
        <v>0</v>
      </c>
    </row>
    <row r="96" spans="1:20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5">
        <v>0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5"/>
      <c r="P96" s="125">
        <v>0</v>
      </c>
      <c r="Q96" s="126"/>
      <c r="R96" s="125">
        <f>SUM(F96,H96,J96,L96,N96,P96)</f>
        <v>0</v>
      </c>
      <c r="S96" s="127"/>
      <c r="T96" s="125">
        <v>0</v>
      </c>
    </row>
    <row r="97" spans="1:20" x14ac:dyDescent="0.25">
      <c r="A97" s="111">
        <f t="shared" si="1"/>
        <v>28</v>
      </c>
      <c r="B97" s="116"/>
      <c r="D97" s="140" t="s">
        <v>738</v>
      </c>
      <c r="E97" s="134"/>
      <c r="F97" s="129">
        <f>SUM(F93:F96)</f>
        <v>0</v>
      </c>
      <c r="H97" s="129">
        <f>SUM(H93:H96)</f>
        <v>0</v>
      </c>
      <c r="I97" s="122"/>
      <c r="J97" s="129">
        <f>SUM(J93:J96)</f>
        <v>0</v>
      </c>
      <c r="K97" s="122"/>
      <c r="L97" s="129">
        <f>SUM(L93:L96)</f>
        <v>0</v>
      </c>
      <c r="M97" s="122"/>
      <c r="N97" s="129">
        <f>SUM(N93:N96)</f>
        <v>0</v>
      </c>
      <c r="O97" s="187"/>
      <c r="P97" s="129">
        <f>SUM(P93:P96)</f>
        <v>0</v>
      </c>
      <c r="Q97" s="122"/>
      <c r="R97" s="129">
        <f>SUM(R93:R96)</f>
        <v>0</v>
      </c>
      <c r="S97" s="122"/>
      <c r="T97" s="129">
        <f>SUM(T93:T96)</f>
        <v>0</v>
      </c>
    </row>
    <row r="98" spans="1:20" x14ac:dyDescent="0.25">
      <c r="A98" s="111">
        <f t="shared" si="1"/>
        <v>29</v>
      </c>
      <c r="B98" s="116"/>
      <c r="Q98" s="102"/>
    </row>
    <row r="99" spans="1:20" x14ac:dyDescent="0.25">
      <c r="A99" s="111">
        <f t="shared" si="1"/>
        <v>30</v>
      </c>
      <c r="B99" s="116"/>
      <c r="C99" s="110"/>
      <c r="D99" s="140" t="s">
        <v>670</v>
      </c>
      <c r="E99" s="134"/>
      <c r="F99" s="134"/>
      <c r="G99" s="134"/>
      <c r="Q99" s="102"/>
    </row>
    <row r="100" spans="1:20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5">
        <v>0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5"/>
      <c r="P100" s="125">
        <v>0</v>
      </c>
      <c r="Q100" s="126"/>
      <c r="R100" s="125">
        <f>SUM(F100,H100,J100,L100,N100,P100)</f>
        <v>0</v>
      </c>
      <c r="S100" s="127"/>
      <c r="T100" s="125">
        <v>0</v>
      </c>
    </row>
    <row r="101" spans="1:20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5">
        <v>0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5"/>
      <c r="P101" s="125">
        <v>0</v>
      </c>
      <c r="Q101" s="126"/>
      <c r="R101" s="125">
        <f>SUM(F101,H101,J101,L101,N101,P101)</f>
        <v>0</v>
      </c>
      <c r="S101" s="127"/>
      <c r="T101" s="125">
        <v>0</v>
      </c>
    </row>
    <row r="102" spans="1:20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5">
        <v>0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5"/>
      <c r="P102" s="125">
        <v>0</v>
      </c>
      <c r="Q102" s="126"/>
      <c r="R102" s="125">
        <f>SUM(F102,H102,J102,L102,N102,P102)</f>
        <v>0</v>
      </c>
      <c r="S102" s="127"/>
      <c r="T102" s="125">
        <v>0</v>
      </c>
    </row>
    <row r="103" spans="1:20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5">
        <v>0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5"/>
      <c r="P103" s="125">
        <v>0</v>
      </c>
      <c r="Q103" s="126"/>
      <c r="R103" s="125">
        <f>SUM(F103,H103,J103,L103,N103,P103)</f>
        <v>0</v>
      </c>
      <c r="S103" s="127"/>
      <c r="T103" s="125">
        <v>0</v>
      </c>
    </row>
    <row r="104" spans="1:20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9">
        <f>SUM(F100:F103)</f>
        <v>0</v>
      </c>
      <c r="H104" s="129">
        <f>SUM(H100:H103)</f>
        <v>0</v>
      </c>
      <c r="I104" s="122"/>
      <c r="J104" s="129">
        <f>SUM(J100:J103)</f>
        <v>0</v>
      </c>
      <c r="K104" s="122"/>
      <c r="L104" s="129">
        <f>SUM(L100:L103)</f>
        <v>0</v>
      </c>
      <c r="M104" s="122"/>
      <c r="N104" s="129">
        <f>SUM(N100:N103)</f>
        <v>0</v>
      </c>
      <c r="O104" s="187"/>
      <c r="P104" s="129">
        <f>SUM(P100:P103)</f>
        <v>0</v>
      </c>
      <c r="Q104" s="122"/>
      <c r="R104" s="129">
        <f>SUM(R100:R103)</f>
        <v>0</v>
      </c>
      <c r="S104" s="122"/>
      <c r="T104" s="129">
        <f>SUM(T100:T103)</f>
        <v>0</v>
      </c>
    </row>
    <row r="105" spans="1:20" x14ac:dyDescent="0.25">
      <c r="A105" s="111">
        <f t="shared" si="1"/>
        <v>36</v>
      </c>
      <c r="B105" s="116"/>
      <c r="Q105" s="102"/>
    </row>
    <row r="106" spans="1:20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36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</row>
    <row r="107" spans="1:20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5">
        <v>7340.80375</v>
      </c>
      <c r="G107" s="102"/>
      <c r="H107" s="125">
        <v>593.1404399999999</v>
      </c>
      <c r="I107" s="126"/>
      <c r="J107" s="125">
        <v>0</v>
      </c>
      <c r="K107" s="127"/>
      <c r="L107" s="125">
        <v>0</v>
      </c>
      <c r="M107" s="127"/>
      <c r="N107" s="125">
        <v>0</v>
      </c>
      <c r="O107" s="125"/>
      <c r="P107" s="125">
        <v>0</v>
      </c>
      <c r="Q107" s="126"/>
      <c r="R107" s="125">
        <f>SUM(F107,H107,J107,L107,N107,P107)</f>
        <v>7933.9441900000002</v>
      </c>
      <c r="S107" s="127"/>
      <c r="T107" s="125">
        <v>7637.3739699999996</v>
      </c>
    </row>
    <row r="108" spans="1:20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5">
        <v>16146.175740000012</v>
      </c>
      <c r="G108" s="102"/>
      <c r="H108" s="125">
        <v>2166.39696</v>
      </c>
      <c r="I108" s="126"/>
      <c r="J108" s="125">
        <v>0</v>
      </c>
      <c r="K108" s="127"/>
      <c r="L108" s="125">
        <v>0</v>
      </c>
      <c r="M108" s="127"/>
      <c r="N108" s="125">
        <v>0</v>
      </c>
      <c r="O108" s="125"/>
      <c r="P108" s="125">
        <v>0</v>
      </c>
      <c r="Q108" s="126"/>
      <c r="R108" s="125">
        <f>SUM(F108,H108,J108,L108,N108,P108)</f>
        <v>18312.572700000012</v>
      </c>
      <c r="S108" s="127"/>
      <c r="T108" s="125">
        <v>17229.374219999998</v>
      </c>
    </row>
    <row r="109" spans="1:20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5">
        <v>10029.918600000015</v>
      </c>
      <c r="G109" s="102"/>
      <c r="H109" s="125">
        <v>433.87584000000004</v>
      </c>
      <c r="I109" s="126"/>
      <c r="J109" s="125">
        <v>0</v>
      </c>
      <c r="K109" s="127"/>
      <c r="L109" s="125">
        <v>0</v>
      </c>
      <c r="M109" s="127"/>
      <c r="N109" s="125">
        <v>0</v>
      </c>
      <c r="O109" s="125"/>
      <c r="P109" s="125">
        <v>0</v>
      </c>
      <c r="Q109" s="126"/>
      <c r="R109" s="125">
        <f>SUM(F109,H109,J109,L109,N109,P109)</f>
        <v>10463.794440000016</v>
      </c>
      <c r="S109" s="127"/>
      <c r="T109" s="125">
        <v>10246.856519999999</v>
      </c>
    </row>
    <row r="110" spans="1:20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5">
        <v>377.52843999999982</v>
      </c>
      <c r="G110" s="102"/>
      <c r="H110" s="125">
        <v>13.20828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5"/>
      <c r="P110" s="125">
        <v>0</v>
      </c>
      <c r="Q110" s="126"/>
      <c r="R110" s="125">
        <f>SUM(F110,H110,J110,L110,N110,P110)</f>
        <v>390.73671999999982</v>
      </c>
      <c r="S110" s="127"/>
      <c r="T110" s="125">
        <v>384.13258000000002</v>
      </c>
    </row>
    <row r="111" spans="1:20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29">
        <f>SUM(F107:F110)</f>
        <v>33894.426530000033</v>
      </c>
      <c r="H111" s="129">
        <f>SUM(H107:H110)</f>
        <v>3206.6215200000001</v>
      </c>
      <c r="I111" s="122"/>
      <c r="J111" s="129">
        <f>SUM(J107:J110)</f>
        <v>0</v>
      </c>
      <c r="K111" s="122"/>
      <c r="L111" s="129">
        <f>SUM(L107:L110)</f>
        <v>0</v>
      </c>
      <c r="M111" s="122"/>
      <c r="N111" s="129">
        <f>SUM(N107:N110)</f>
        <v>0</v>
      </c>
      <c r="O111" s="187"/>
      <c r="P111" s="129">
        <f>SUM(P107:P110)</f>
        <v>0</v>
      </c>
      <c r="Q111" s="122"/>
      <c r="R111" s="129">
        <f>SUM(R107:R110)</f>
        <v>37101.048050000027</v>
      </c>
      <c r="S111" s="122"/>
      <c r="T111" s="129">
        <f>SUM(T107:T110)</f>
        <v>35497.737289999997</v>
      </c>
    </row>
    <row r="112" spans="1:20" x14ac:dyDescent="0.25">
      <c r="A112" s="111">
        <f t="shared" si="1"/>
        <v>43</v>
      </c>
      <c r="B112" s="116"/>
      <c r="Q112" s="102"/>
    </row>
    <row r="113" spans="1:20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8"/>
      <c r="R113" s="97"/>
      <c r="S113" s="97"/>
      <c r="T113" s="97"/>
    </row>
    <row r="114" spans="1:20" x14ac:dyDescent="0.25">
      <c r="A114" s="101" t="str">
        <f>+$A$57</f>
        <v>Supporting Schedules:  B-10, B-11</v>
      </c>
      <c r="Q114" s="102"/>
      <c r="R114" s="101" t="str">
        <f>+$R$57</f>
        <v>Recap Schedules:  B-03, B-06</v>
      </c>
    </row>
    <row r="115" spans="1:20" ht="13.8" thickBot="1" x14ac:dyDescent="0.3">
      <c r="A115" s="97" t="str">
        <f>$A$1</f>
        <v>SCHEDULE B-09</v>
      </c>
      <c r="B115" s="97"/>
      <c r="C115" s="97"/>
      <c r="D115" s="97"/>
      <c r="E115" s="97"/>
      <c r="F115" s="97" t="str">
        <f>$F$1</f>
        <v>DEPRECIATION RESERVE BALANCES BY ACCOUNT AND SUB-ACCOUNT</v>
      </c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8"/>
      <c r="R115" s="97"/>
      <c r="S115" s="97"/>
      <c r="T115" s="98" t="str">
        <f>"Page "&amp;TRIM(MID(T58,5,3))+1&amp;" of 30"</f>
        <v>Page 3 of 30</v>
      </c>
    </row>
    <row r="116" spans="1:20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reserve balances for each account or sub-account to which</v>
      </c>
      <c r="J116" s="104"/>
      <c r="K116" s="104"/>
      <c r="M116" s="104"/>
      <c r="N116" s="104"/>
      <c r="O116" s="104"/>
      <c r="P116" s="104"/>
      <c r="Q116" s="105"/>
      <c r="R116" s="101" t="str">
        <f>$R$2</f>
        <v>Type of data shown:</v>
      </c>
      <c r="T116" s="106"/>
    </row>
    <row r="117" spans="1:20" x14ac:dyDescent="0.25">
      <c r="B117" s="138"/>
      <c r="F117" s="101" t="str">
        <f>IF($F$3="","",$F$3)</f>
        <v>an individual depreciation rate is applied. (Include Amortization/Recovery amounts).</v>
      </c>
      <c r="J117" s="102"/>
      <c r="K117" s="106"/>
      <c r="N117" s="102"/>
      <c r="O117" s="102"/>
      <c r="P117" s="102"/>
      <c r="Q117" s="102" t="str">
        <f>IF($Q$3=0,"",$Q$3)</f>
        <v>XX</v>
      </c>
      <c r="R117" s="106" t="str">
        <f>$R$3</f>
        <v>Projected Test Year Ended 12/31/2025</v>
      </c>
      <c r="T117" s="102"/>
    </row>
    <row r="118" spans="1:20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Q118" s="102" t="str">
        <f>IF($Q$4=0,"",$Q$4)</f>
        <v/>
      </c>
      <c r="R118" s="106" t="str">
        <f>$R$4</f>
        <v>Projected Prior Year Ended 12/31/2024</v>
      </c>
      <c r="T118" s="102"/>
    </row>
    <row r="119" spans="1:20" x14ac:dyDescent="0.25">
      <c r="B119" s="138"/>
      <c r="F119" s="101" t="str">
        <f>IF(+$F$5="","",$F$5)</f>
        <v/>
      </c>
      <c r="J119" s="102"/>
      <c r="K119" s="106"/>
      <c r="L119" s="102"/>
      <c r="Q119" s="102" t="str">
        <f>IF($Q$5=0,"",$Q$5)</f>
        <v/>
      </c>
      <c r="R119" s="106" t="str">
        <f>$R$5</f>
        <v>Historical Prior Year Ended 12/31/2023</v>
      </c>
      <c r="T119" s="102"/>
    </row>
    <row r="120" spans="1:20" x14ac:dyDescent="0.25">
      <c r="B120" s="138"/>
      <c r="J120" s="102"/>
      <c r="K120" s="106"/>
      <c r="L120" s="102"/>
      <c r="Q120" s="102"/>
      <c r="R120" s="106" t="str">
        <f>$R$6</f>
        <v>Witness: C. Aldazabal / N. Allis / J. Chronister</v>
      </c>
      <c r="T120" s="102"/>
    </row>
    <row r="121" spans="1:20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(Dollars in 000's)</v>
      </c>
      <c r="I121" s="97"/>
      <c r="J121" s="97"/>
      <c r="K121" s="97"/>
      <c r="L121" s="97"/>
      <c r="M121" s="97"/>
      <c r="N121" s="97"/>
      <c r="O121" s="97"/>
      <c r="P121" s="97"/>
      <c r="Q121" s="98"/>
      <c r="R121" s="97" t="str">
        <f>$R$7</f>
        <v xml:space="preserve">               / R. Latta / K. Stryker / C. Whitworth </v>
      </c>
      <c r="S121" s="97"/>
      <c r="T121" s="97"/>
    </row>
    <row r="122" spans="1:20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10"/>
      <c r="R122" s="109"/>
      <c r="S122" s="109"/>
      <c r="T122" s="109"/>
    </row>
    <row r="123" spans="1:20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09"/>
      <c r="P123" s="109" t="s">
        <v>698</v>
      </c>
      <c r="Q123" s="110"/>
      <c r="R123" s="109" t="s">
        <v>699</v>
      </c>
      <c r="S123" s="109"/>
      <c r="T123" s="109" t="s">
        <v>875</v>
      </c>
    </row>
    <row r="124" spans="1:20" x14ac:dyDescent="0.25">
      <c r="C124" s="111" t="s">
        <v>700</v>
      </c>
      <c r="D124" s="111" t="s">
        <v>700</v>
      </c>
      <c r="F124" s="111" t="s">
        <v>876</v>
      </c>
      <c r="G124" s="111"/>
      <c r="H124" s="109" t="s">
        <v>353</v>
      </c>
      <c r="I124" s="111"/>
      <c r="J124" s="109"/>
      <c r="K124" s="111"/>
      <c r="L124" s="111"/>
      <c r="M124" s="111"/>
      <c r="Q124" s="102"/>
      <c r="R124" s="111" t="s">
        <v>876</v>
      </c>
      <c r="T124" s="111"/>
    </row>
    <row r="125" spans="1:20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701</v>
      </c>
      <c r="G125" s="111"/>
      <c r="H125" s="111" t="s">
        <v>701</v>
      </c>
      <c r="I125" s="111"/>
      <c r="J125" s="111"/>
      <c r="K125" s="109"/>
      <c r="L125" s="111" t="s">
        <v>877</v>
      </c>
      <c r="M125" s="106"/>
      <c r="N125" s="111" t="s">
        <v>877</v>
      </c>
      <c r="O125" s="111"/>
      <c r="P125" s="111" t="s">
        <v>362</v>
      </c>
      <c r="Q125" s="110"/>
      <c r="R125" s="109" t="s">
        <v>701</v>
      </c>
      <c r="S125" s="109"/>
      <c r="T125" s="111" t="s">
        <v>707</v>
      </c>
    </row>
    <row r="126" spans="1:20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712</v>
      </c>
      <c r="G126" s="112"/>
      <c r="H126" s="112" t="s">
        <v>878</v>
      </c>
      <c r="I126" s="113"/>
      <c r="J126" s="112" t="s">
        <v>879</v>
      </c>
      <c r="K126" s="113"/>
      <c r="L126" s="113" t="s">
        <v>880</v>
      </c>
      <c r="M126" s="114"/>
      <c r="N126" s="114" t="s">
        <v>881</v>
      </c>
      <c r="O126" s="114"/>
      <c r="P126" s="114" t="s">
        <v>715</v>
      </c>
      <c r="Q126" s="115"/>
      <c r="R126" s="114" t="s">
        <v>716</v>
      </c>
      <c r="S126" s="114"/>
      <c r="T126" s="114" t="s">
        <v>717</v>
      </c>
    </row>
    <row r="127" spans="1:20" x14ac:dyDescent="0.25">
      <c r="A127" s="111">
        <v>1</v>
      </c>
      <c r="B127" s="111"/>
      <c r="Q127" s="102"/>
    </row>
    <row r="128" spans="1:20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5">
        <v>10187.109649999999</v>
      </c>
      <c r="G128" s="102"/>
      <c r="H128" s="125">
        <v>0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5"/>
      <c r="P128" s="125">
        <v>0</v>
      </c>
      <c r="Q128" s="126"/>
      <c r="R128" s="125">
        <f>SUM(F128,H128,J128,L128,N128,P128)</f>
        <v>10187.109649999999</v>
      </c>
      <c r="S128" s="127"/>
      <c r="T128" s="125">
        <v>10187.10965</v>
      </c>
    </row>
    <row r="129" spans="1:20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5">
        <v>312.57224000000002</v>
      </c>
      <c r="G129" s="102"/>
      <c r="H129" s="125">
        <v>105.36611000000001</v>
      </c>
      <c r="I129" s="126"/>
      <c r="J129" s="125">
        <v>-37.591320000000003</v>
      </c>
      <c r="K129" s="127"/>
      <c r="L129" s="125">
        <v>0</v>
      </c>
      <c r="M129" s="127"/>
      <c r="N129" s="125">
        <v>0</v>
      </c>
      <c r="O129" s="125"/>
      <c r="P129" s="125">
        <v>0</v>
      </c>
      <c r="Q129" s="126"/>
      <c r="R129" s="125">
        <f>SUM(F129,H129,J129,L129,N129,P129)</f>
        <v>380.34703000000002</v>
      </c>
      <c r="S129" s="127"/>
      <c r="T129" s="125">
        <v>336.33982000000003</v>
      </c>
    </row>
    <row r="130" spans="1:20" x14ac:dyDescent="0.25">
      <c r="A130" s="111">
        <f t="shared" si="2"/>
        <v>4</v>
      </c>
      <c r="B130" s="116"/>
      <c r="C130" s="111"/>
      <c r="F130" s="142"/>
      <c r="H130" s="142"/>
      <c r="I130" s="131"/>
      <c r="J130" s="142"/>
      <c r="K130" s="131"/>
      <c r="L130" s="142"/>
      <c r="M130" s="131"/>
      <c r="N130" s="142"/>
      <c r="O130" s="191"/>
      <c r="P130" s="142"/>
      <c r="Q130" s="131"/>
      <c r="R130" s="142"/>
      <c r="S130" s="131"/>
      <c r="T130" s="142"/>
    </row>
    <row r="131" spans="1:20" ht="13.8" thickBot="1" x14ac:dyDescent="0.3">
      <c r="A131" s="111">
        <f t="shared" si="2"/>
        <v>5</v>
      </c>
      <c r="B131" s="116"/>
      <c r="C131" s="111"/>
      <c r="D131" s="103" t="s">
        <v>744</v>
      </c>
      <c r="F131" s="143">
        <f>SUM(F22,F30,F38,F46,F54,F76,F83,F90,F97,F104,F111,F128,F129)</f>
        <v>554930.87777000014</v>
      </c>
      <c r="G131" s="102"/>
      <c r="H131" s="143">
        <f>SUM(H22,H30,H38,H46,H54,H76,H83,H90,H97,H104,H111,H128,H129)</f>
        <v>59405.932760000003</v>
      </c>
      <c r="I131" s="131"/>
      <c r="J131" s="143">
        <f>SUM(J22,J30,J38,J46,J54,J76,J83,J90,J97,J104,J111,J128,J129)</f>
        <v>-3724.44238</v>
      </c>
      <c r="K131" s="131"/>
      <c r="L131" s="143">
        <f>SUM(L22,L30,L38,L46,L54,L76,L83,L90,L97,L104,L111,L128,L129)</f>
        <v>-1716.3317199999999</v>
      </c>
      <c r="M131" s="131"/>
      <c r="N131" s="143">
        <f>SUM(N22,N30,N38,N46,N54,N76,N83,N90,N97,N104,N111,N128,N129)</f>
        <v>0</v>
      </c>
      <c r="O131" s="186"/>
      <c r="P131" s="143">
        <f>SUM(P22,P30,P38,P46,P54,P76,P83,P90,P97,P104,P111,P128,P129)</f>
        <v>0</v>
      </c>
      <c r="Q131" s="131"/>
      <c r="R131" s="143">
        <f>SUM(R22,R30,R38,R46,R54,R76,R83,R90,R97,R104,R111,R128,R129)</f>
        <v>608896.03643000009</v>
      </c>
      <c r="S131" s="131"/>
      <c r="T131" s="143">
        <f>SUM(T22,T30,T38,T46,T54,T76,T83,T90,T97,T104,T111,T128,T129)</f>
        <v>582206.34025999997</v>
      </c>
    </row>
    <row r="132" spans="1:20" ht="13.8" thickTop="1" x14ac:dyDescent="0.25">
      <c r="A132" s="111">
        <f t="shared" si="2"/>
        <v>6</v>
      </c>
      <c r="B132" s="116"/>
      <c r="C132" s="111"/>
      <c r="Q132" s="102"/>
    </row>
    <row r="133" spans="1:20" ht="13.8" thickBot="1" x14ac:dyDescent="0.3">
      <c r="A133" s="111">
        <f t="shared" si="2"/>
        <v>7</v>
      </c>
      <c r="B133" s="111"/>
      <c r="C133" s="111"/>
      <c r="D133" s="101" t="s">
        <v>745</v>
      </c>
      <c r="F133" s="143">
        <f>F131</f>
        <v>554930.87777000014</v>
      </c>
      <c r="G133" s="102"/>
      <c r="H133" s="143">
        <f>H131</f>
        <v>59405.932760000003</v>
      </c>
      <c r="I133" s="131"/>
      <c r="J133" s="143">
        <f>J131</f>
        <v>-3724.44238</v>
      </c>
      <c r="K133" s="131"/>
      <c r="L133" s="143">
        <f>L131</f>
        <v>-1716.3317199999999</v>
      </c>
      <c r="M133" s="131"/>
      <c r="N133" s="143">
        <f>N131</f>
        <v>0</v>
      </c>
      <c r="O133" s="186"/>
      <c r="P133" s="143">
        <f>P131</f>
        <v>0</v>
      </c>
      <c r="Q133" s="131"/>
      <c r="R133" s="143">
        <f>R131</f>
        <v>608896.03643000009</v>
      </c>
      <c r="S133" s="131"/>
      <c r="T133" s="143">
        <f>T131</f>
        <v>582206.34025999997</v>
      </c>
    </row>
    <row r="134" spans="1:20" ht="13.8" thickTop="1" x14ac:dyDescent="0.25">
      <c r="A134" s="111">
        <f t="shared" si="2"/>
        <v>8</v>
      </c>
      <c r="B134" s="111"/>
      <c r="Q134" s="102"/>
    </row>
    <row r="135" spans="1:20" x14ac:dyDescent="0.25">
      <c r="A135" s="111">
        <f t="shared" si="2"/>
        <v>9</v>
      </c>
      <c r="B135" s="116"/>
      <c r="D135" s="101" t="s">
        <v>746</v>
      </c>
      <c r="Q135" s="102"/>
    </row>
    <row r="136" spans="1:20" x14ac:dyDescent="0.25">
      <c r="A136" s="111">
        <f t="shared" si="2"/>
        <v>10</v>
      </c>
      <c r="B136" s="116"/>
      <c r="D136" s="101" t="s">
        <v>719</v>
      </c>
      <c r="Q136" s="102"/>
    </row>
    <row r="137" spans="1:20" x14ac:dyDescent="0.25">
      <c r="A137" s="111">
        <f t="shared" si="2"/>
        <v>11</v>
      </c>
      <c r="B137" s="116"/>
      <c r="D137" s="101" t="s">
        <v>747</v>
      </c>
      <c r="E137" s="111"/>
      <c r="F137" s="145"/>
      <c r="G137" s="145"/>
      <c r="H137" s="125"/>
      <c r="I137" s="146"/>
      <c r="J137" s="125"/>
      <c r="K137" s="146"/>
      <c r="L137" s="146"/>
      <c r="M137" s="146"/>
      <c r="N137" s="146"/>
      <c r="O137" s="146"/>
      <c r="P137" s="146"/>
      <c r="Q137" s="147"/>
      <c r="R137" s="146"/>
      <c r="S137" s="146"/>
      <c r="T137" s="146"/>
    </row>
    <row r="138" spans="1:20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5">
        <v>1049.6972600000001</v>
      </c>
      <c r="G138" s="102"/>
      <c r="H138" s="125">
        <v>112.75283999999999</v>
      </c>
      <c r="I138" s="126"/>
      <c r="J138" s="125">
        <v>0</v>
      </c>
      <c r="K138" s="127"/>
      <c r="L138" s="125">
        <v>0</v>
      </c>
      <c r="M138" s="127"/>
      <c r="N138" s="125">
        <v>0</v>
      </c>
      <c r="O138" s="125"/>
      <c r="P138" s="125">
        <v>0</v>
      </c>
      <c r="Q138" s="126"/>
      <c r="R138" s="125">
        <f>SUM(F138,H138,J138,L138,N138,P138)</f>
        <v>1162.4501</v>
      </c>
      <c r="S138" s="127"/>
      <c r="T138" s="125">
        <v>1106.07368</v>
      </c>
    </row>
    <row r="139" spans="1:20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5">
        <v>669.54561000000047</v>
      </c>
      <c r="G139" s="102"/>
      <c r="H139" s="125">
        <v>165.66204000000002</v>
      </c>
      <c r="I139" s="126"/>
      <c r="J139" s="125">
        <v>0</v>
      </c>
      <c r="K139" s="127"/>
      <c r="L139" s="125">
        <v>0</v>
      </c>
      <c r="M139" s="127"/>
      <c r="N139" s="125">
        <v>0</v>
      </c>
      <c r="O139" s="125"/>
      <c r="P139" s="125">
        <v>0</v>
      </c>
      <c r="Q139" s="126"/>
      <c r="R139" s="125">
        <f>SUM(F139,H139,J139,L139,N139,P139)</f>
        <v>835.20765000000051</v>
      </c>
      <c r="S139" s="127"/>
      <c r="T139" s="125">
        <v>752.37662999999998</v>
      </c>
    </row>
    <row r="140" spans="1:20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5">
        <v>11147.576739999995</v>
      </c>
      <c r="G140" s="102"/>
      <c r="H140" s="125">
        <v>590.51927999999998</v>
      </c>
      <c r="I140" s="126"/>
      <c r="J140" s="125">
        <v>0</v>
      </c>
      <c r="K140" s="127"/>
      <c r="L140" s="125">
        <v>0</v>
      </c>
      <c r="M140" s="127"/>
      <c r="N140" s="125">
        <v>0</v>
      </c>
      <c r="O140" s="125"/>
      <c r="P140" s="125">
        <v>0</v>
      </c>
      <c r="Q140" s="126"/>
      <c r="R140" s="125">
        <f>SUM(F140,H140,J140,L140,N140,P140)</f>
        <v>11738.096019999995</v>
      </c>
      <c r="S140" s="127"/>
      <c r="T140" s="125">
        <v>11442.836380000001</v>
      </c>
    </row>
    <row r="141" spans="1:20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5">
        <v>7561.7694300000039</v>
      </c>
      <c r="G141" s="122"/>
      <c r="H141" s="125">
        <v>395.15484000000004</v>
      </c>
      <c r="I141" s="122"/>
      <c r="J141" s="125">
        <v>0</v>
      </c>
      <c r="K141" s="121"/>
      <c r="L141" s="125">
        <v>0</v>
      </c>
      <c r="M141" s="121"/>
      <c r="N141" s="125">
        <v>0</v>
      </c>
      <c r="O141" s="125"/>
      <c r="P141" s="125">
        <v>0</v>
      </c>
      <c r="Q141" s="122"/>
      <c r="R141" s="125">
        <f>SUM(F141,H141,J141,L141,N141,P141)</f>
        <v>7956.9242700000041</v>
      </c>
      <c r="S141" s="127"/>
      <c r="T141" s="125">
        <v>7759.3468499999999</v>
      </c>
    </row>
    <row r="142" spans="1:20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5">
        <v>252.98653999999999</v>
      </c>
      <c r="G142" s="102"/>
      <c r="H142" s="125">
        <v>15.98376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5"/>
      <c r="P142" s="125">
        <v>0</v>
      </c>
      <c r="Q142" s="126"/>
      <c r="R142" s="125">
        <f>SUM(F142,H142,J142,L142,N142,P142)</f>
        <v>268.97030000000001</v>
      </c>
      <c r="S142" s="127"/>
      <c r="T142" s="125">
        <v>260.97842000000003</v>
      </c>
    </row>
    <row r="143" spans="1:20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9">
        <f>SUM(F138:F142)</f>
        <v>20681.575580000001</v>
      </c>
      <c r="H143" s="129">
        <f>SUM(H138:H142)</f>
        <v>1280.07276</v>
      </c>
      <c r="I143" s="122"/>
      <c r="J143" s="129">
        <f>SUM(J138:J142)</f>
        <v>0</v>
      </c>
      <c r="K143" s="122"/>
      <c r="L143" s="129">
        <f>SUM(L138:L142)</f>
        <v>0</v>
      </c>
      <c r="M143" s="122"/>
      <c r="N143" s="129">
        <f>SUM(N138:N142)</f>
        <v>0</v>
      </c>
      <c r="O143" s="187"/>
      <c r="P143" s="129">
        <f>SUM(P138:P142)</f>
        <v>0</v>
      </c>
      <c r="Q143" s="122"/>
      <c r="R143" s="129">
        <f>SUM(R138:R142)</f>
        <v>21961.64834</v>
      </c>
      <c r="S143" s="122"/>
      <c r="T143" s="129">
        <f>SUM(T138:T142)</f>
        <v>21321.611960000002</v>
      </c>
    </row>
    <row r="144" spans="1:20" x14ac:dyDescent="0.25">
      <c r="A144" s="111">
        <f t="shared" si="2"/>
        <v>18</v>
      </c>
      <c r="B144" s="116"/>
      <c r="Q144" s="102"/>
    </row>
    <row r="145" spans="1:20" x14ac:dyDescent="0.25">
      <c r="A145" s="111">
        <f t="shared" si="2"/>
        <v>19</v>
      </c>
      <c r="B145" s="116"/>
      <c r="C145" s="109"/>
      <c r="D145" s="101" t="s">
        <v>751</v>
      </c>
      <c r="Q145" s="102"/>
    </row>
    <row r="146" spans="1:20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5">
        <v>0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5"/>
      <c r="P146" s="125">
        <v>0</v>
      </c>
      <c r="Q146" s="126"/>
      <c r="R146" s="125">
        <f>SUM(F146,H146,J146,L146,N146,P146)</f>
        <v>0</v>
      </c>
      <c r="S146" s="127"/>
      <c r="T146" s="125">
        <v>0</v>
      </c>
    </row>
    <row r="147" spans="1:20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5">
        <v>-15.387880000000001</v>
      </c>
      <c r="G147" s="102"/>
      <c r="H147" s="125">
        <v>14.44065</v>
      </c>
      <c r="I147" s="126"/>
      <c r="J147" s="125">
        <v>0</v>
      </c>
      <c r="K147" s="127"/>
      <c r="L147" s="125">
        <v>-20</v>
      </c>
      <c r="M147" s="127"/>
      <c r="N147" s="125">
        <v>0</v>
      </c>
      <c r="O147" s="125"/>
      <c r="P147" s="125">
        <v>0</v>
      </c>
      <c r="Q147" s="126"/>
      <c r="R147" s="125">
        <f>SUM(F147,H147,J147,L147,N147,P147)</f>
        <v>-20.947230000000001</v>
      </c>
      <c r="S147" s="127"/>
      <c r="T147" s="125">
        <v>-18.885390000000001</v>
      </c>
    </row>
    <row r="148" spans="1:20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5">
        <v>14396.000979999999</v>
      </c>
      <c r="G148" s="102"/>
      <c r="H148" s="125">
        <v>6191.51343</v>
      </c>
      <c r="I148" s="126"/>
      <c r="J148" s="125">
        <v>0</v>
      </c>
      <c r="K148" s="127"/>
      <c r="L148" s="125">
        <v>-20</v>
      </c>
      <c r="M148" s="127"/>
      <c r="N148" s="125">
        <v>0</v>
      </c>
      <c r="O148" s="125"/>
      <c r="P148" s="125">
        <v>0</v>
      </c>
      <c r="Q148" s="126"/>
      <c r="R148" s="125">
        <f>SUM(F148,H148,J148,L148,N148,P148)</f>
        <v>20567.51441</v>
      </c>
      <c r="S148" s="127"/>
      <c r="T148" s="125">
        <v>17481.09302</v>
      </c>
    </row>
    <row r="149" spans="1:20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5">
        <v>1.7043599999999999</v>
      </c>
      <c r="G149" s="102"/>
      <c r="H149" s="125">
        <v>1.1107199999999999</v>
      </c>
      <c r="I149" s="126"/>
      <c r="J149" s="125">
        <v>0</v>
      </c>
      <c r="K149" s="127"/>
      <c r="L149" s="125">
        <v>0</v>
      </c>
      <c r="M149" s="127"/>
      <c r="N149" s="125">
        <v>0</v>
      </c>
      <c r="O149" s="125"/>
      <c r="P149" s="125">
        <v>0</v>
      </c>
      <c r="Q149" s="126"/>
      <c r="R149" s="125">
        <f>SUM(F149,H149,J149,L149,N149,P149)</f>
        <v>2.81508</v>
      </c>
      <c r="S149" s="127"/>
      <c r="T149" s="125">
        <v>2.2597199999999997</v>
      </c>
    </row>
    <row r="150" spans="1:20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5">
        <v>0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5"/>
      <c r="P150" s="125">
        <v>0</v>
      </c>
      <c r="Q150" s="126"/>
      <c r="R150" s="125">
        <f>SUM(F150,H150,J150,L150,N150,P150)</f>
        <v>0</v>
      </c>
      <c r="S150" s="127"/>
      <c r="T150" s="125">
        <v>0</v>
      </c>
    </row>
    <row r="151" spans="1:20" x14ac:dyDescent="0.25">
      <c r="A151" s="111">
        <f t="shared" si="2"/>
        <v>25</v>
      </c>
      <c r="B151" s="116"/>
      <c r="C151" s="109"/>
      <c r="D151" s="103" t="s">
        <v>752</v>
      </c>
      <c r="F151" s="129">
        <f>SUM(F146:F150)</f>
        <v>14382.317459999998</v>
      </c>
      <c r="H151" s="129">
        <f>SUM(H146:H150)</f>
        <v>6207.0647999999992</v>
      </c>
      <c r="I151" s="122"/>
      <c r="J151" s="129">
        <f>SUM(J146:J150)</f>
        <v>0</v>
      </c>
      <c r="K151" s="122"/>
      <c r="L151" s="129">
        <f>SUM(L146:L150)</f>
        <v>-40</v>
      </c>
      <c r="M151" s="122"/>
      <c r="N151" s="129">
        <f>SUM(N146:N150)</f>
        <v>0</v>
      </c>
      <c r="O151" s="187"/>
      <c r="P151" s="129">
        <f>SUM(P146:P150)</f>
        <v>0</v>
      </c>
      <c r="Q151" s="122"/>
      <c r="R151" s="129">
        <f>SUM(R146:R150)</f>
        <v>20549.382259999998</v>
      </c>
      <c r="S151" s="122"/>
      <c r="T151" s="129">
        <f>SUM(T146:T150)</f>
        <v>17464.467349999999</v>
      </c>
    </row>
    <row r="152" spans="1:20" x14ac:dyDescent="0.25">
      <c r="A152" s="111">
        <f t="shared" si="2"/>
        <v>26</v>
      </c>
      <c r="B152" s="116"/>
      <c r="C152" s="111"/>
      <c r="D152" s="111"/>
      <c r="E152" s="111"/>
      <c r="F152" s="145"/>
      <c r="G152" s="145"/>
      <c r="H152" s="125"/>
      <c r="I152" s="122"/>
      <c r="J152" s="125"/>
      <c r="K152" s="122"/>
      <c r="L152" s="125"/>
      <c r="M152" s="122"/>
      <c r="N152" s="125"/>
      <c r="O152" s="125"/>
      <c r="P152" s="125"/>
      <c r="Q152" s="122"/>
      <c r="R152" s="125"/>
      <c r="S152" s="122"/>
      <c r="T152" s="125"/>
    </row>
    <row r="153" spans="1:20" x14ac:dyDescent="0.25">
      <c r="A153" s="111">
        <f t="shared" si="2"/>
        <v>27</v>
      </c>
      <c r="B153" s="116"/>
      <c r="C153" s="109"/>
      <c r="D153" s="101" t="s">
        <v>753</v>
      </c>
      <c r="Q153" s="102"/>
    </row>
    <row r="154" spans="1:20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5">
        <v>0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5"/>
      <c r="P154" s="125">
        <v>0</v>
      </c>
      <c r="Q154" s="126"/>
      <c r="R154" s="125">
        <f>SUM(F154,H154,J154,L154,N154,P154)</f>
        <v>0</v>
      </c>
      <c r="S154" s="127"/>
      <c r="T154" s="125">
        <v>0</v>
      </c>
    </row>
    <row r="155" spans="1:20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5">
        <v>-15.044130000000001</v>
      </c>
      <c r="G155" s="102"/>
      <c r="H155" s="125">
        <v>14.166120000000001</v>
      </c>
      <c r="I155" s="126"/>
      <c r="J155" s="125">
        <v>0</v>
      </c>
      <c r="K155" s="127"/>
      <c r="L155" s="125">
        <v>0</v>
      </c>
      <c r="M155" s="127"/>
      <c r="N155" s="125">
        <v>0</v>
      </c>
      <c r="O155" s="125"/>
      <c r="P155" s="125">
        <v>0</v>
      </c>
      <c r="Q155" s="126"/>
      <c r="R155" s="125">
        <f>SUM(F155,H155,J155,L155,N155,P155)</f>
        <v>-0.87800999999999974</v>
      </c>
      <c r="S155" s="127"/>
      <c r="T155" s="125">
        <v>-7.9610699999999994</v>
      </c>
    </row>
    <row r="156" spans="1:20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5">
        <v>14305.937169999997</v>
      </c>
      <c r="G156" s="102"/>
      <c r="H156" s="125">
        <v>6147.2751600000001</v>
      </c>
      <c r="I156" s="126"/>
      <c r="J156" s="125">
        <v>0</v>
      </c>
      <c r="K156" s="127"/>
      <c r="L156" s="125">
        <v>0</v>
      </c>
      <c r="M156" s="127"/>
      <c r="N156" s="125">
        <v>0</v>
      </c>
      <c r="O156" s="125"/>
      <c r="P156" s="125">
        <v>0</v>
      </c>
      <c r="Q156" s="126"/>
      <c r="R156" s="125">
        <f>SUM(F156,H156,J156,L156,N156,P156)</f>
        <v>20453.212329999998</v>
      </c>
      <c r="S156" s="127"/>
      <c r="T156" s="125">
        <v>17379.57475</v>
      </c>
    </row>
    <row r="157" spans="1:20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5">
        <v>0.68647000000000002</v>
      </c>
      <c r="G157" s="102"/>
      <c r="H157" s="125">
        <v>0.36275999999999997</v>
      </c>
      <c r="I157" s="126"/>
      <c r="J157" s="125">
        <v>0</v>
      </c>
      <c r="K157" s="127"/>
      <c r="L157" s="125">
        <v>0</v>
      </c>
      <c r="M157" s="127"/>
      <c r="N157" s="125">
        <v>0</v>
      </c>
      <c r="O157" s="125"/>
      <c r="P157" s="125">
        <v>0</v>
      </c>
      <c r="Q157" s="126"/>
      <c r="R157" s="125">
        <f>SUM(F157,H157,J157,L157,N157,P157)</f>
        <v>1.0492300000000001</v>
      </c>
      <c r="S157" s="127"/>
      <c r="T157" s="125">
        <v>0.86785000000000001</v>
      </c>
    </row>
    <row r="158" spans="1:20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5">
        <v>0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5"/>
      <c r="P158" s="125">
        <v>0</v>
      </c>
      <c r="Q158" s="126"/>
      <c r="R158" s="125">
        <f>SUM(F158,H158,J158,L158,N158,P158)</f>
        <v>0</v>
      </c>
      <c r="S158" s="127"/>
      <c r="T158" s="125">
        <v>0</v>
      </c>
    </row>
    <row r="159" spans="1:20" x14ac:dyDescent="0.25">
      <c r="A159" s="111">
        <f t="shared" si="2"/>
        <v>33</v>
      </c>
      <c r="B159" s="116"/>
      <c r="D159" s="103" t="s">
        <v>754</v>
      </c>
      <c r="F159" s="129">
        <f>SUM(F154:F158)</f>
        <v>14291.579509999998</v>
      </c>
      <c r="H159" s="129">
        <f>SUM(H154:H158)</f>
        <v>6161.80404</v>
      </c>
      <c r="I159" s="122"/>
      <c r="J159" s="129">
        <f>SUM(J154:J158)</f>
        <v>0</v>
      </c>
      <c r="K159" s="122"/>
      <c r="L159" s="129">
        <f>SUM(L154:L158)</f>
        <v>0</v>
      </c>
      <c r="M159" s="122"/>
      <c r="N159" s="129">
        <f>SUM(N154:N158)</f>
        <v>0</v>
      </c>
      <c r="O159" s="187"/>
      <c r="P159" s="129">
        <f>SUM(P154:P158)</f>
        <v>0</v>
      </c>
      <c r="Q159" s="122"/>
      <c r="R159" s="129">
        <f>SUM(R154:R158)</f>
        <v>20453.383549999999</v>
      </c>
      <c r="S159" s="122"/>
      <c r="T159" s="129">
        <f>SUM(T154:T158)</f>
        <v>17372.481529999997</v>
      </c>
    </row>
    <row r="160" spans="1:20" x14ac:dyDescent="0.25">
      <c r="A160" s="111">
        <f t="shared" si="2"/>
        <v>34</v>
      </c>
      <c r="B160" s="116"/>
      <c r="Q160" s="102"/>
      <c r="S160" s="127"/>
    </row>
    <row r="161" spans="1:20" x14ac:dyDescent="0.25">
      <c r="A161" s="111">
        <f t="shared" si="2"/>
        <v>35</v>
      </c>
      <c r="B161" s="116"/>
      <c r="C161" s="109"/>
      <c r="D161" s="101" t="s">
        <v>86</v>
      </c>
      <c r="Q161" s="102"/>
      <c r="S161" s="122"/>
    </row>
    <row r="162" spans="1:20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5">
        <v>1537.8361399999992</v>
      </c>
      <c r="G162" s="102"/>
      <c r="H162" s="125">
        <v>78.565799999999996</v>
      </c>
      <c r="I162" s="126"/>
      <c r="J162" s="125">
        <v>0</v>
      </c>
      <c r="K162" s="127"/>
      <c r="L162" s="125">
        <v>0</v>
      </c>
      <c r="M162" s="127"/>
      <c r="N162" s="125">
        <v>0</v>
      </c>
      <c r="O162" s="125"/>
      <c r="P162" s="125">
        <v>0</v>
      </c>
      <c r="Q162" s="126"/>
      <c r="R162" s="125">
        <f>SUM(F162,H162,J162,L162,N162,P162)</f>
        <v>1616.4019399999993</v>
      </c>
      <c r="S162" s="127"/>
      <c r="T162" s="125">
        <v>1577.11904</v>
      </c>
    </row>
    <row r="163" spans="1:20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5">
        <v>1581.1370800000002</v>
      </c>
      <c r="G163" s="102"/>
      <c r="H163" s="125">
        <v>79.690559999999991</v>
      </c>
      <c r="I163" s="126"/>
      <c r="J163" s="125">
        <v>0</v>
      </c>
      <c r="K163" s="127"/>
      <c r="L163" s="125">
        <v>-269.9502</v>
      </c>
      <c r="M163" s="127"/>
      <c r="N163" s="125">
        <v>0</v>
      </c>
      <c r="O163" s="125"/>
      <c r="P163" s="125">
        <v>0</v>
      </c>
      <c r="Q163" s="126"/>
      <c r="R163" s="125">
        <f>SUM(F163,H163,J163,L163,N163,P163)</f>
        <v>1390.8774400000002</v>
      </c>
      <c r="S163" s="127"/>
      <c r="T163" s="125">
        <v>1485.94919</v>
      </c>
    </row>
    <row r="164" spans="1:20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5">
        <v>19813.608059999999</v>
      </c>
      <c r="G164" s="102"/>
      <c r="H164" s="125">
        <v>16716.581099999999</v>
      </c>
      <c r="I164" s="126"/>
      <c r="J164" s="125">
        <v>0</v>
      </c>
      <c r="K164" s="127"/>
      <c r="L164" s="125">
        <v>-269.9502</v>
      </c>
      <c r="M164" s="127"/>
      <c r="N164" s="125">
        <v>0</v>
      </c>
      <c r="O164" s="125"/>
      <c r="P164" s="125">
        <v>0</v>
      </c>
      <c r="Q164" s="126"/>
      <c r="R164" s="125">
        <f>SUM(F164,H164,J164,L164,N164,P164)</f>
        <v>36260.238959999995</v>
      </c>
      <c r="S164" s="127"/>
      <c r="T164" s="125">
        <v>28036.828289999998</v>
      </c>
    </row>
    <row r="165" spans="1:20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5">
        <v>95.984730000000042</v>
      </c>
      <c r="G165" s="102"/>
      <c r="H165" s="125">
        <v>20.459759999999999</v>
      </c>
      <c r="I165" s="126"/>
      <c r="J165" s="125">
        <v>0</v>
      </c>
      <c r="K165" s="127"/>
      <c r="L165" s="125">
        <v>0</v>
      </c>
      <c r="M165" s="127"/>
      <c r="N165" s="125">
        <v>0</v>
      </c>
      <c r="O165" s="125"/>
      <c r="P165" s="125">
        <v>0</v>
      </c>
      <c r="Q165" s="126"/>
      <c r="R165" s="125">
        <f>SUM(F165,H165,J165,L165,N165,P165)</f>
        <v>116.44449000000004</v>
      </c>
      <c r="S165" s="127"/>
      <c r="T165" s="125">
        <v>106.21461000000001</v>
      </c>
    </row>
    <row r="166" spans="1:20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5">
        <v>245.23220000000012</v>
      </c>
      <c r="G166" s="102"/>
      <c r="H166" s="125">
        <v>8.2067999999999994</v>
      </c>
      <c r="I166" s="126"/>
      <c r="J166" s="125">
        <v>0</v>
      </c>
      <c r="K166" s="127"/>
      <c r="L166" s="125">
        <v>0</v>
      </c>
      <c r="M166" s="127"/>
      <c r="N166" s="125">
        <v>0</v>
      </c>
      <c r="O166" s="125"/>
      <c r="P166" s="125">
        <v>0</v>
      </c>
      <c r="Q166" s="126"/>
      <c r="R166" s="125">
        <f>SUM(F166,H166,J166,L166,N166,P166)</f>
        <v>253.43900000000011</v>
      </c>
      <c r="S166" s="127"/>
      <c r="T166" s="125">
        <v>249.3356</v>
      </c>
    </row>
    <row r="167" spans="1:20" x14ac:dyDescent="0.25">
      <c r="A167" s="111">
        <f t="shared" si="2"/>
        <v>41</v>
      </c>
      <c r="B167" s="116"/>
      <c r="D167" s="103" t="s">
        <v>755</v>
      </c>
      <c r="F167" s="129">
        <f>SUM(F162:F166)</f>
        <v>23273.798209999997</v>
      </c>
      <c r="H167" s="129">
        <f>SUM(H162:H166)</f>
        <v>16903.50402</v>
      </c>
      <c r="I167" s="122"/>
      <c r="J167" s="129">
        <f>SUM(J162:J166)</f>
        <v>0</v>
      </c>
      <c r="K167" s="122"/>
      <c r="L167" s="129">
        <f>SUM(L162:L166)</f>
        <v>-539.90039999999999</v>
      </c>
      <c r="M167" s="122"/>
      <c r="N167" s="129">
        <f>SUM(N162:N166)</f>
        <v>0</v>
      </c>
      <c r="O167" s="187"/>
      <c r="P167" s="129">
        <f>SUM(P162:P166)</f>
        <v>0</v>
      </c>
      <c r="Q167" s="122"/>
      <c r="R167" s="129">
        <f>SUM(R162:R166)</f>
        <v>39637.401829999995</v>
      </c>
      <c r="S167" s="122"/>
      <c r="T167" s="129">
        <f>SUM(T162:T166)</f>
        <v>31455.446729999996</v>
      </c>
    </row>
    <row r="168" spans="1:20" x14ac:dyDescent="0.25">
      <c r="A168" s="111">
        <f t="shared" si="2"/>
        <v>42</v>
      </c>
      <c r="B168" s="116"/>
      <c r="F168" s="148"/>
      <c r="H168" s="148"/>
      <c r="J168" s="148"/>
      <c r="L168" s="148"/>
      <c r="N168" s="148"/>
      <c r="P168" s="148"/>
      <c r="Q168" s="102"/>
      <c r="R168" s="148"/>
      <c r="T168" s="148"/>
    </row>
    <row r="169" spans="1:20" ht="13.8" thickBot="1" x14ac:dyDescent="0.3">
      <c r="A169" s="111">
        <f t="shared" si="2"/>
        <v>43</v>
      </c>
      <c r="B169" s="116"/>
      <c r="D169" s="103" t="s">
        <v>744</v>
      </c>
      <c r="F169" s="143">
        <f>SUM(F143,F151,F159,F167)</f>
        <v>72629.270759999985</v>
      </c>
      <c r="G169" s="149"/>
      <c r="H169" s="143">
        <f>SUM(H143,H151,H159,H167)</f>
        <v>30552.445619999999</v>
      </c>
      <c r="I169" s="122"/>
      <c r="J169" s="143">
        <f>SUM(J143,J151,J159,J167)</f>
        <v>0</v>
      </c>
      <c r="K169" s="122"/>
      <c r="L169" s="143">
        <f>SUM(L143,L151,L159,L167)</f>
        <v>-579.90039999999999</v>
      </c>
      <c r="M169" s="122"/>
      <c r="N169" s="143">
        <f>SUM(N143,N151,N159,N167)</f>
        <v>0</v>
      </c>
      <c r="O169" s="186"/>
      <c r="P169" s="143">
        <f>SUM(P143,P151,P159,P167)</f>
        <v>0</v>
      </c>
      <c r="Q169" s="122"/>
      <c r="R169" s="143">
        <f>SUM(R143,R151,R159,R167)</f>
        <v>102601.81597999998</v>
      </c>
      <c r="S169" s="122"/>
      <c r="T169" s="143">
        <f>SUM(T143,T151,T159,T167)</f>
        <v>87614.007569999987</v>
      </c>
    </row>
    <row r="170" spans="1:20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8"/>
      <c r="R170" s="97"/>
      <c r="S170" s="97"/>
      <c r="T170" s="97"/>
    </row>
    <row r="171" spans="1:20" x14ac:dyDescent="0.25">
      <c r="A171" s="101" t="str">
        <f>+$A$57</f>
        <v>Supporting Schedules:  B-10, B-11</v>
      </c>
      <c r="Q171" s="102"/>
      <c r="R171" s="101" t="str">
        <f>+$R$57</f>
        <v>Recap Schedules:  B-03, B-06</v>
      </c>
    </row>
    <row r="172" spans="1:20" ht="13.8" thickBot="1" x14ac:dyDescent="0.3">
      <c r="A172" s="97" t="str">
        <f>$A$1</f>
        <v>SCHEDULE B-09</v>
      </c>
      <c r="B172" s="97"/>
      <c r="C172" s="97"/>
      <c r="D172" s="97"/>
      <c r="E172" s="97"/>
      <c r="F172" s="97" t="str">
        <f>$F$1</f>
        <v>DEPRECIATION RESERVE BALANCES BY ACCOUNT AND SUB-ACCOUNT</v>
      </c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8"/>
      <c r="R172" s="97"/>
      <c r="S172" s="97"/>
      <c r="T172" s="98" t="str">
        <f>"Page "&amp;TRIM(MID(T115,5,3))+1&amp;" of 30"</f>
        <v>Page 4 of 30</v>
      </c>
    </row>
    <row r="173" spans="1:20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reserve balances for each account or sub-account to which</v>
      </c>
      <c r="J173" s="104"/>
      <c r="K173" s="104"/>
      <c r="M173" s="104"/>
      <c r="N173" s="104"/>
      <c r="O173" s="104"/>
      <c r="P173" s="104"/>
      <c r="Q173" s="105"/>
      <c r="R173" s="101" t="str">
        <f>$R$2</f>
        <v>Type of data shown:</v>
      </c>
      <c r="T173" s="106"/>
    </row>
    <row r="174" spans="1:20" x14ac:dyDescent="0.25">
      <c r="B174" s="138"/>
      <c r="F174" s="101" t="str">
        <f>IF($F$3="","",$F$3)</f>
        <v>an individual depreciation rate is applied. (Include Amortization/Recovery amounts).</v>
      </c>
      <c r="J174" s="102"/>
      <c r="K174" s="106"/>
      <c r="N174" s="102"/>
      <c r="O174" s="102"/>
      <c r="P174" s="102"/>
      <c r="Q174" s="102" t="str">
        <f>IF($Q$3=0,"",$Q$3)</f>
        <v>XX</v>
      </c>
      <c r="R174" s="106" t="str">
        <f>$R$3</f>
        <v>Projected Test Year Ended 12/31/2025</v>
      </c>
      <c r="T174" s="102"/>
    </row>
    <row r="175" spans="1:20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Q175" s="102" t="str">
        <f>IF($Q$4=0,"",$Q$4)</f>
        <v/>
      </c>
      <c r="R175" s="106" t="str">
        <f>$R$4</f>
        <v>Projected Prior Year Ended 12/31/2024</v>
      </c>
      <c r="T175" s="102"/>
    </row>
    <row r="176" spans="1:20" x14ac:dyDescent="0.25">
      <c r="B176" s="138"/>
      <c r="F176" s="101" t="str">
        <f>IF(+$F$5="","",$F$5)</f>
        <v/>
      </c>
      <c r="J176" s="102"/>
      <c r="K176" s="106"/>
      <c r="L176" s="102"/>
      <c r="Q176" s="102" t="str">
        <f>IF($Q$5=0,"",$Q$5)</f>
        <v/>
      </c>
      <c r="R176" s="106" t="str">
        <f>$R$5</f>
        <v>Historical Prior Year Ended 12/31/2023</v>
      </c>
      <c r="T176" s="102"/>
    </row>
    <row r="177" spans="1:20" x14ac:dyDescent="0.25">
      <c r="B177" s="138"/>
      <c r="J177" s="102"/>
      <c r="K177" s="106"/>
      <c r="L177" s="102"/>
      <c r="Q177" s="102"/>
      <c r="R177" s="106" t="str">
        <f>$R$6</f>
        <v>Witness: C. Aldazabal / N. Allis / J. Chronister</v>
      </c>
      <c r="T177" s="102"/>
    </row>
    <row r="178" spans="1:20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(Dollars in 000's)</v>
      </c>
      <c r="I178" s="97"/>
      <c r="J178" s="97"/>
      <c r="K178" s="97"/>
      <c r="L178" s="97"/>
      <c r="M178" s="97"/>
      <c r="N178" s="97"/>
      <c r="O178" s="97"/>
      <c r="P178" s="97"/>
      <c r="Q178" s="98"/>
      <c r="R178" s="97" t="str">
        <f>$R$7</f>
        <v xml:space="preserve">               / R. Latta / K. Stryker / C. Whitworth </v>
      </c>
      <c r="S178" s="97"/>
      <c r="T178" s="97"/>
    </row>
    <row r="179" spans="1:20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10"/>
      <c r="R179" s="109"/>
      <c r="S179" s="109"/>
      <c r="T179" s="109"/>
    </row>
    <row r="180" spans="1:20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09"/>
      <c r="P180" s="109" t="s">
        <v>698</v>
      </c>
      <c r="Q180" s="110"/>
      <c r="R180" s="109" t="s">
        <v>699</v>
      </c>
      <c r="S180" s="109"/>
      <c r="T180" s="109" t="s">
        <v>875</v>
      </c>
    </row>
    <row r="181" spans="1:20" x14ac:dyDescent="0.25">
      <c r="C181" s="111" t="s">
        <v>700</v>
      </c>
      <c r="D181" s="111" t="s">
        <v>700</v>
      </c>
      <c r="F181" s="111" t="s">
        <v>876</v>
      </c>
      <c r="G181" s="111"/>
      <c r="H181" s="109" t="s">
        <v>353</v>
      </c>
      <c r="I181" s="111"/>
      <c r="J181" s="109"/>
      <c r="K181" s="111"/>
      <c r="L181" s="111"/>
      <c r="M181" s="111"/>
      <c r="Q181" s="102"/>
      <c r="R181" s="111" t="s">
        <v>876</v>
      </c>
      <c r="T181" s="111"/>
    </row>
    <row r="182" spans="1:20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701</v>
      </c>
      <c r="G182" s="111"/>
      <c r="H182" s="111" t="s">
        <v>701</v>
      </c>
      <c r="I182" s="111"/>
      <c r="J182" s="111"/>
      <c r="K182" s="109"/>
      <c r="L182" s="111" t="s">
        <v>877</v>
      </c>
      <c r="M182" s="106"/>
      <c r="N182" s="111" t="s">
        <v>877</v>
      </c>
      <c r="O182" s="111"/>
      <c r="P182" s="111" t="s">
        <v>362</v>
      </c>
      <c r="Q182" s="110"/>
      <c r="R182" s="109" t="s">
        <v>701</v>
      </c>
      <c r="S182" s="109"/>
      <c r="T182" s="111" t="s">
        <v>707</v>
      </c>
    </row>
    <row r="183" spans="1:20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712</v>
      </c>
      <c r="G183" s="112"/>
      <c r="H183" s="112" t="s">
        <v>878</v>
      </c>
      <c r="I183" s="113"/>
      <c r="J183" s="112" t="s">
        <v>879</v>
      </c>
      <c r="K183" s="113"/>
      <c r="L183" s="113" t="s">
        <v>880</v>
      </c>
      <c r="M183" s="114"/>
      <c r="N183" s="114" t="s">
        <v>881</v>
      </c>
      <c r="O183" s="114"/>
      <c r="P183" s="114" t="s">
        <v>715</v>
      </c>
      <c r="Q183" s="115"/>
      <c r="R183" s="114" t="s">
        <v>716</v>
      </c>
      <c r="S183" s="114"/>
      <c r="T183" s="114" t="s">
        <v>717</v>
      </c>
    </row>
    <row r="184" spans="1:20" x14ac:dyDescent="0.25">
      <c r="A184" s="111">
        <v>1</v>
      </c>
      <c r="B184" s="111"/>
      <c r="Q184" s="102"/>
    </row>
    <row r="185" spans="1:20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Q185" s="126"/>
      <c r="S185" s="126"/>
    </row>
    <row r="186" spans="1:20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50"/>
      <c r="P186" s="150"/>
      <c r="Q186" s="126"/>
      <c r="R186" s="150"/>
      <c r="S186" s="126"/>
      <c r="T186" s="150"/>
    </row>
    <row r="187" spans="1:20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5">
        <v>67242.114899999986</v>
      </c>
      <c r="G187" s="102"/>
      <c r="H187" s="125">
        <v>5752.2605999999996</v>
      </c>
      <c r="I187" s="126"/>
      <c r="J187" s="125">
        <v>0</v>
      </c>
      <c r="K187" s="127"/>
      <c r="L187" s="125">
        <v>0</v>
      </c>
      <c r="M187" s="127"/>
      <c r="N187" s="125">
        <v>0</v>
      </c>
      <c r="O187" s="125"/>
      <c r="P187" s="125">
        <v>0</v>
      </c>
      <c r="Q187" s="126"/>
      <c r="R187" s="125">
        <f>SUM(F187,H187,J187,L187,N187,P187)</f>
        <v>72994.37549999998</v>
      </c>
      <c r="S187" s="127"/>
      <c r="T187" s="125">
        <v>70118.245200000005</v>
      </c>
    </row>
    <row r="188" spans="1:20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5">
        <v>3981.1072900000004</v>
      </c>
      <c r="G188" s="102"/>
      <c r="H188" s="125">
        <v>413.67430000000002</v>
      </c>
      <c r="I188" s="126"/>
      <c r="J188" s="125">
        <v>-618.96858999999995</v>
      </c>
      <c r="K188" s="127"/>
      <c r="L188" s="125">
        <v>-238.33333999999999</v>
      </c>
      <c r="M188" s="127"/>
      <c r="N188" s="125">
        <v>0</v>
      </c>
      <c r="O188" s="125"/>
      <c r="P188" s="125">
        <v>0</v>
      </c>
      <c r="Q188" s="126"/>
      <c r="R188" s="125">
        <f>SUM(F188,H188,J188,L188,N188,P188)</f>
        <v>3537.4796600000004</v>
      </c>
      <c r="S188" s="127"/>
      <c r="T188" s="125">
        <v>3898.10662</v>
      </c>
    </row>
    <row r="189" spans="1:20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5">
        <v>2663.1501200000016</v>
      </c>
      <c r="G189" s="102"/>
      <c r="H189" s="125">
        <v>526.15556000000004</v>
      </c>
      <c r="I189" s="126"/>
      <c r="J189" s="125">
        <v>-618.96858999999995</v>
      </c>
      <c r="K189" s="127"/>
      <c r="L189" s="125">
        <v>-238.33333999999999</v>
      </c>
      <c r="M189" s="127"/>
      <c r="N189" s="125">
        <v>0</v>
      </c>
      <c r="O189" s="125"/>
      <c r="P189" s="125">
        <v>0</v>
      </c>
      <c r="Q189" s="126"/>
      <c r="R189" s="125">
        <f>SUM(F189,H189,J189,L189,N189,P189)</f>
        <v>2332.0037500000017</v>
      </c>
      <c r="S189" s="127"/>
      <c r="T189" s="125">
        <v>2635.8072599999996</v>
      </c>
    </row>
    <row r="190" spans="1:20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5">
        <v>4502.4756200000002</v>
      </c>
      <c r="G190" s="102"/>
      <c r="H190" s="125">
        <v>411.81695999999999</v>
      </c>
      <c r="I190" s="126"/>
      <c r="J190" s="125">
        <v>0</v>
      </c>
      <c r="K190" s="127"/>
      <c r="L190" s="125">
        <v>0</v>
      </c>
      <c r="M190" s="127"/>
      <c r="N190" s="125">
        <v>0</v>
      </c>
      <c r="O190" s="125"/>
      <c r="P190" s="125">
        <v>0</v>
      </c>
      <c r="Q190" s="126"/>
      <c r="R190" s="125">
        <f>SUM(F190,H190,J190,L190,N190,P190)</f>
        <v>4914.2925800000003</v>
      </c>
      <c r="S190" s="127"/>
      <c r="T190" s="125">
        <v>4708.3840999999993</v>
      </c>
    </row>
    <row r="191" spans="1:20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5">
        <v>68.357699999999966</v>
      </c>
      <c r="G191" s="102"/>
      <c r="H191" s="125">
        <v>58.818959999999997</v>
      </c>
      <c r="I191" s="126"/>
      <c r="J191" s="125">
        <v>0</v>
      </c>
      <c r="K191" s="127"/>
      <c r="L191" s="125">
        <v>0</v>
      </c>
      <c r="M191" s="127"/>
      <c r="N191" s="125">
        <v>0</v>
      </c>
      <c r="O191" s="125"/>
      <c r="P191" s="125">
        <v>0</v>
      </c>
      <c r="Q191" s="126"/>
      <c r="R191" s="125">
        <f>SUM(F191,H191,J191,L191,N191,P191)</f>
        <v>127.17665999999997</v>
      </c>
      <c r="S191" s="127"/>
      <c r="T191" s="125">
        <v>97.767179999999996</v>
      </c>
    </row>
    <row r="192" spans="1:20" x14ac:dyDescent="0.25">
      <c r="A192" s="111">
        <f t="shared" si="3"/>
        <v>9</v>
      </c>
      <c r="B192" s="116"/>
      <c r="C192" s="111"/>
      <c r="D192" s="101" t="s">
        <v>757</v>
      </c>
      <c r="F192" s="129">
        <f>SUM(F187:F191)</f>
        <v>78457.205629999982</v>
      </c>
      <c r="H192" s="129">
        <f>SUM(H187:H191)</f>
        <v>7162.7263799999992</v>
      </c>
      <c r="I192" s="122"/>
      <c r="J192" s="129">
        <f>SUM(J187:J191)</f>
        <v>-1237.9371799999999</v>
      </c>
      <c r="K192" s="122"/>
      <c r="L192" s="129">
        <f>SUM(L187:L191)</f>
        <v>-476.66667999999999</v>
      </c>
      <c r="M192" s="122"/>
      <c r="N192" s="129">
        <f>SUM(N187:N191)</f>
        <v>0</v>
      </c>
      <c r="O192" s="187"/>
      <c r="P192" s="129">
        <f>SUM(P187:P191)</f>
        <v>0</v>
      </c>
      <c r="Q192" s="122"/>
      <c r="R192" s="129">
        <f>SUM(R187:R191)</f>
        <v>83905.328149999972</v>
      </c>
      <c r="S192" s="122"/>
      <c r="T192" s="129">
        <f>SUM(T187:T191)</f>
        <v>81458.310360000003</v>
      </c>
    </row>
    <row r="193" spans="1:20" x14ac:dyDescent="0.25">
      <c r="A193" s="111">
        <f t="shared" si="3"/>
        <v>10</v>
      </c>
      <c r="B193" s="116"/>
      <c r="Q193" s="102"/>
    </row>
    <row r="194" spans="1:20" x14ac:dyDescent="0.25">
      <c r="A194" s="111">
        <f t="shared" si="3"/>
        <v>11</v>
      </c>
      <c r="B194" s="116"/>
      <c r="D194" s="101" t="s">
        <v>160</v>
      </c>
      <c r="F194" s="136"/>
      <c r="G194" s="149"/>
      <c r="H194" s="130"/>
      <c r="I194" s="126"/>
      <c r="J194" s="130"/>
      <c r="K194" s="126"/>
      <c r="L194" s="131"/>
      <c r="M194" s="126"/>
      <c r="N194" s="131"/>
      <c r="O194" s="131"/>
      <c r="P194" s="131"/>
      <c r="Q194" s="126"/>
      <c r="R194" s="131"/>
      <c r="S194" s="126"/>
      <c r="T194" s="131"/>
    </row>
    <row r="195" spans="1:20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5">
        <v>28571.969029999975</v>
      </c>
      <c r="G195" s="102"/>
      <c r="H195" s="125">
        <v>2601.96252</v>
      </c>
      <c r="I195" s="126"/>
      <c r="J195" s="125">
        <v>0</v>
      </c>
      <c r="K195" s="127"/>
      <c r="L195" s="125">
        <v>0</v>
      </c>
      <c r="M195" s="127"/>
      <c r="N195" s="125">
        <v>0</v>
      </c>
      <c r="O195" s="125"/>
      <c r="P195" s="125">
        <v>0</v>
      </c>
      <c r="Q195" s="126"/>
      <c r="R195" s="125">
        <f>SUM(F195,H195,J195,L195,N195,P195)</f>
        <v>31173.931549999976</v>
      </c>
      <c r="S195" s="127"/>
      <c r="T195" s="125">
        <v>29872.950290000001</v>
      </c>
    </row>
    <row r="196" spans="1:20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5">
        <v>153401.05144999994</v>
      </c>
      <c r="G196" s="102"/>
      <c r="H196" s="125">
        <v>10176.76894</v>
      </c>
      <c r="I196" s="126"/>
      <c r="J196" s="125">
        <v>-282.92578000000003</v>
      </c>
      <c r="K196" s="127"/>
      <c r="L196" s="125">
        <v>-98.33323</v>
      </c>
      <c r="M196" s="127"/>
      <c r="N196" s="125">
        <v>0</v>
      </c>
      <c r="O196" s="125"/>
      <c r="P196" s="125">
        <v>0</v>
      </c>
      <c r="Q196" s="126"/>
      <c r="R196" s="125">
        <f>SUM(F196,H196,J196,L196,N196,P196)</f>
        <v>163196.56137999997</v>
      </c>
      <c r="S196" s="127"/>
      <c r="T196" s="125">
        <v>158218.00162</v>
      </c>
    </row>
    <row r="197" spans="1:20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5">
        <v>91770.284029999981</v>
      </c>
      <c r="G197" s="102"/>
      <c r="H197" s="125">
        <v>8032.0286799999994</v>
      </c>
      <c r="I197" s="126"/>
      <c r="J197" s="125">
        <v>-282.92578000000003</v>
      </c>
      <c r="K197" s="127"/>
      <c r="L197" s="125">
        <v>-98.33323</v>
      </c>
      <c r="M197" s="127"/>
      <c r="N197" s="125">
        <v>0</v>
      </c>
      <c r="O197" s="125"/>
      <c r="P197" s="125">
        <v>0</v>
      </c>
      <c r="Q197" s="126"/>
      <c r="R197" s="125">
        <f>SUM(F197,H197,J197,L197,N197,P197)</f>
        <v>99421.053699999975</v>
      </c>
      <c r="S197" s="127"/>
      <c r="T197" s="125">
        <v>95489.877970000001</v>
      </c>
    </row>
    <row r="198" spans="1:20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5">
        <v>45601.24563999995</v>
      </c>
      <c r="G198" s="102"/>
      <c r="H198" s="125">
        <v>1536.7662</v>
      </c>
      <c r="I198" s="126"/>
      <c r="J198" s="125">
        <v>0</v>
      </c>
      <c r="K198" s="127"/>
      <c r="L198" s="125">
        <v>0</v>
      </c>
      <c r="M198" s="127"/>
      <c r="N198" s="125">
        <v>0</v>
      </c>
      <c r="O198" s="125"/>
      <c r="P198" s="125">
        <v>0</v>
      </c>
      <c r="Q198" s="126"/>
      <c r="R198" s="125">
        <f>SUM(F198,H198,J198,L198,N198,P198)</f>
        <v>47138.011839999948</v>
      </c>
      <c r="S198" s="127"/>
      <c r="T198" s="125">
        <v>46369.62874</v>
      </c>
    </row>
    <row r="199" spans="1:20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5">
        <v>2936.5326700000001</v>
      </c>
      <c r="G199" s="102"/>
      <c r="H199" s="125">
        <v>354.66084000000001</v>
      </c>
      <c r="I199" s="126"/>
      <c r="J199" s="125">
        <v>0</v>
      </c>
      <c r="K199" s="127"/>
      <c r="L199" s="125">
        <v>0</v>
      </c>
      <c r="M199" s="127"/>
      <c r="N199" s="125">
        <v>0</v>
      </c>
      <c r="O199" s="125"/>
      <c r="P199" s="125">
        <v>0</v>
      </c>
      <c r="Q199" s="126"/>
      <c r="R199" s="125">
        <f>SUM(F199,H199,J199,L199,N199,P199)</f>
        <v>3291.1935100000001</v>
      </c>
      <c r="S199" s="127"/>
      <c r="T199" s="125">
        <v>3113.8630899999998</v>
      </c>
    </row>
    <row r="200" spans="1:20" x14ac:dyDescent="0.25">
      <c r="A200" s="111">
        <f t="shared" si="3"/>
        <v>17</v>
      </c>
      <c r="B200" s="116"/>
      <c r="C200" s="109"/>
      <c r="D200" s="103" t="s">
        <v>758</v>
      </c>
      <c r="F200" s="129">
        <f>SUM(F195:F199)</f>
        <v>322281.08281999989</v>
      </c>
      <c r="H200" s="129">
        <f>SUM(H195:H199)</f>
        <v>22702.187179999997</v>
      </c>
      <c r="I200" s="122"/>
      <c r="J200" s="129">
        <f>SUM(J195:J199)</f>
        <v>-565.85156000000006</v>
      </c>
      <c r="K200" s="122"/>
      <c r="L200" s="129">
        <f>SUM(L195:L199)</f>
        <v>-196.66646</v>
      </c>
      <c r="M200" s="122"/>
      <c r="N200" s="129">
        <f>SUM(N195:N199)</f>
        <v>0</v>
      </c>
      <c r="O200" s="187"/>
      <c r="P200" s="129">
        <f>SUM(P195:P199)</f>
        <v>0</v>
      </c>
      <c r="Q200" s="122"/>
      <c r="R200" s="129">
        <f>SUM(R195:R199)</f>
        <v>344220.75197999988</v>
      </c>
      <c r="S200" s="122"/>
      <c r="T200" s="129">
        <f>SUM(T195:T199)</f>
        <v>333064.32170999999</v>
      </c>
    </row>
    <row r="201" spans="1:20" x14ac:dyDescent="0.25">
      <c r="A201" s="111">
        <f t="shared" si="3"/>
        <v>18</v>
      </c>
      <c r="B201" s="116"/>
      <c r="Q201" s="102"/>
    </row>
    <row r="202" spans="1:20" x14ac:dyDescent="0.25">
      <c r="A202" s="111">
        <f t="shared" si="3"/>
        <v>19</v>
      </c>
      <c r="B202" s="116"/>
      <c r="C202" s="111"/>
      <c r="D202" s="103" t="s">
        <v>167</v>
      </c>
      <c r="H202" s="151"/>
      <c r="I202" s="126"/>
      <c r="J202" s="152"/>
      <c r="K202" s="126"/>
      <c r="L202" s="152"/>
      <c r="M202" s="126"/>
      <c r="N202" s="152"/>
      <c r="O202" s="152"/>
      <c r="P202" s="152"/>
      <c r="Q202" s="126"/>
      <c r="R202" s="152"/>
      <c r="S202" s="126"/>
      <c r="T202" s="152"/>
    </row>
    <row r="203" spans="1:20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5">
        <v>1331.5105799999985</v>
      </c>
      <c r="G203" s="102"/>
      <c r="H203" s="125">
        <v>52.932720000000003</v>
      </c>
      <c r="I203" s="126"/>
      <c r="J203" s="125">
        <v>0</v>
      </c>
      <c r="K203" s="127"/>
      <c r="L203" s="125">
        <v>0</v>
      </c>
      <c r="M203" s="127"/>
      <c r="N203" s="125">
        <v>0</v>
      </c>
      <c r="O203" s="125"/>
      <c r="P203" s="125">
        <v>0</v>
      </c>
      <c r="Q203" s="126"/>
      <c r="R203" s="125">
        <f>SUM(F203,H203,J203,L203,N203,P203)</f>
        <v>1384.4432999999985</v>
      </c>
      <c r="S203" s="127"/>
      <c r="T203" s="125">
        <v>1357.97694</v>
      </c>
    </row>
    <row r="204" spans="1:20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5">
        <v>454.51410999999962</v>
      </c>
      <c r="G204" s="102"/>
      <c r="H204" s="125">
        <v>121.34278999999999</v>
      </c>
      <c r="I204" s="126"/>
      <c r="J204" s="125">
        <v>-1024.4861899999999</v>
      </c>
      <c r="K204" s="127"/>
      <c r="L204" s="125">
        <v>-52.133400000000002</v>
      </c>
      <c r="M204" s="127"/>
      <c r="N204" s="125">
        <v>0</v>
      </c>
      <c r="O204" s="125"/>
      <c r="P204" s="125">
        <v>0</v>
      </c>
      <c r="Q204" s="126"/>
      <c r="R204" s="125">
        <f>SUM(F204,H204,J204,L204,N204,P204)</f>
        <v>-500.76269000000019</v>
      </c>
      <c r="S204" s="127"/>
      <c r="T204" s="125">
        <v>357.82540999999998</v>
      </c>
    </row>
    <row r="205" spans="1:20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5">
        <v>10409.071580000005</v>
      </c>
      <c r="G205" s="102"/>
      <c r="H205" s="125">
        <v>1477.28295</v>
      </c>
      <c r="I205" s="126"/>
      <c r="J205" s="125">
        <v>-1024.4861899999999</v>
      </c>
      <c r="K205" s="127"/>
      <c r="L205" s="125">
        <v>-52.133400000000002</v>
      </c>
      <c r="M205" s="127"/>
      <c r="N205" s="125">
        <v>0</v>
      </c>
      <c r="O205" s="125"/>
      <c r="P205" s="125">
        <v>0</v>
      </c>
      <c r="Q205" s="126"/>
      <c r="R205" s="125">
        <f>SUM(F205,H205,J205,L205,N205,P205)</f>
        <v>10809.734940000006</v>
      </c>
      <c r="S205" s="127"/>
      <c r="T205" s="125">
        <v>10989.78767</v>
      </c>
    </row>
    <row r="206" spans="1:20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5">
        <v>11226.851109999991</v>
      </c>
      <c r="G206" s="102"/>
      <c r="H206" s="125">
        <v>370.90931999999998</v>
      </c>
      <c r="I206" s="126"/>
      <c r="J206" s="125">
        <v>0</v>
      </c>
      <c r="K206" s="127"/>
      <c r="L206" s="125">
        <v>0</v>
      </c>
      <c r="M206" s="127"/>
      <c r="N206" s="125">
        <v>0</v>
      </c>
      <c r="O206" s="125"/>
      <c r="P206" s="125">
        <v>0</v>
      </c>
      <c r="Q206" s="126"/>
      <c r="R206" s="125">
        <f>SUM(F206,H206,J206,L206,N206,P206)</f>
        <v>11597.760429999991</v>
      </c>
      <c r="S206" s="127"/>
      <c r="T206" s="125">
        <v>11412.305769999999</v>
      </c>
    </row>
    <row r="207" spans="1:20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5">
        <v>139.89727000000016</v>
      </c>
      <c r="G207" s="102"/>
      <c r="H207" s="125">
        <v>2.5981199999999998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5"/>
      <c r="P207" s="125">
        <v>0</v>
      </c>
      <c r="Q207" s="126"/>
      <c r="R207" s="125">
        <f>SUM(F207,H207,J207,L207,N207,P207)</f>
        <v>142.49539000000016</v>
      </c>
      <c r="S207" s="127"/>
      <c r="T207" s="125">
        <v>141.19632999999999</v>
      </c>
    </row>
    <row r="208" spans="1:20" x14ac:dyDescent="0.25">
      <c r="A208" s="111">
        <f t="shared" si="3"/>
        <v>25</v>
      </c>
      <c r="B208" s="116"/>
      <c r="C208" s="111"/>
      <c r="D208" s="103" t="s">
        <v>759</v>
      </c>
      <c r="F208" s="129">
        <f>SUM(F203:F207)</f>
        <v>23561.844649999995</v>
      </c>
      <c r="H208" s="129">
        <f>SUM(H203:H207)</f>
        <v>2025.0659000000001</v>
      </c>
      <c r="I208" s="122"/>
      <c r="J208" s="129">
        <f>SUM(J203:J207)</f>
        <v>-2048.9723799999997</v>
      </c>
      <c r="K208" s="122"/>
      <c r="L208" s="129">
        <f>SUM(L203:L207)</f>
        <v>-104.2668</v>
      </c>
      <c r="M208" s="122"/>
      <c r="N208" s="129">
        <f>SUM(N203:N207)</f>
        <v>0</v>
      </c>
      <c r="O208" s="187"/>
      <c r="P208" s="129">
        <f>SUM(P203:P207)</f>
        <v>0</v>
      </c>
      <c r="Q208" s="122"/>
      <c r="R208" s="129">
        <f>SUM(R203:R207)</f>
        <v>23433.671369999993</v>
      </c>
      <c r="S208" s="122"/>
      <c r="T208" s="129">
        <f>SUM(T203:T207)</f>
        <v>24259.092119999998</v>
      </c>
    </row>
    <row r="209" spans="1:20" x14ac:dyDescent="0.25">
      <c r="A209" s="111">
        <f t="shared" si="3"/>
        <v>26</v>
      </c>
      <c r="B209" s="116"/>
      <c r="Q209" s="102"/>
    </row>
    <row r="210" spans="1:20" x14ac:dyDescent="0.25">
      <c r="A210" s="111">
        <f t="shared" si="3"/>
        <v>27</v>
      </c>
      <c r="B210" s="116"/>
      <c r="C210" s="124"/>
      <c r="D210" s="103" t="s">
        <v>174</v>
      </c>
      <c r="F210" s="136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</row>
    <row r="211" spans="1:20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5">
        <v>6000.9603099999995</v>
      </c>
      <c r="G211" s="102"/>
      <c r="H211" s="125">
        <v>243.08699999999999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5"/>
      <c r="P211" s="125">
        <v>0</v>
      </c>
      <c r="Q211" s="126"/>
      <c r="R211" s="125">
        <f>SUM(F211,H211,J211,L211,N211,P211)</f>
        <v>6244.0473099999999</v>
      </c>
      <c r="S211" s="127"/>
      <c r="T211" s="125">
        <v>6122.5038099999992</v>
      </c>
    </row>
    <row r="212" spans="1:20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5">
        <v>563.16631999999947</v>
      </c>
      <c r="G212" s="102"/>
      <c r="H212" s="125">
        <v>47.285519999999998</v>
      </c>
      <c r="I212" s="126"/>
      <c r="J212" s="125">
        <v>-389.96034999999995</v>
      </c>
      <c r="K212" s="127"/>
      <c r="L212" s="125">
        <v>0</v>
      </c>
      <c r="M212" s="127"/>
      <c r="N212" s="125">
        <v>0</v>
      </c>
      <c r="O212" s="125"/>
      <c r="P212" s="125">
        <v>0</v>
      </c>
      <c r="Q212" s="126"/>
      <c r="R212" s="125">
        <f>SUM(F212,H212,J212,L212,N212,P212)</f>
        <v>220.49148999999954</v>
      </c>
      <c r="S212" s="127"/>
      <c r="T212" s="125">
        <v>556.81213000000002</v>
      </c>
    </row>
    <row r="213" spans="1:20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5">
        <v>23362.826240000024</v>
      </c>
      <c r="G213" s="102"/>
      <c r="H213" s="125">
        <v>874.88052000000005</v>
      </c>
      <c r="I213" s="126"/>
      <c r="J213" s="125">
        <v>-389.96034999999995</v>
      </c>
      <c r="K213" s="127"/>
      <c r="L213" s="125">
        <v>0</v>
      </c>
      <c r="M213" s="127"/>
      <c r="N213" s="125">
        <v>0</v>
      </c>
      <c r="O213" s="125"/>
      <c r="P213" s="125">
        <v>0</v>
      </c>
      <c r="Q213" s="126"/>
      <c r="R213" s="125">
        <f>SUM(F213,H213,J213,L213,N213,P213)</f>
        <v>23847.746410000022</v>
      </c>
      <c r="S213" s="127"/>
      <c r="T213" s="125">
        <v>23770.269550000001</v>
      </c>
    </row>
    <row r="214" spans="1:20" x14ac:dyDescent="0.25">
      <c r="A214" s="111">
        <f t="shared" si="3"/>
        <v>31</v>
      </c>
      <c r="C214" s="109">
        <v>34583</v>
      </c>
      <c r="D214" s="101" t="s">
        <v>723</v>
      </c>
      <c r="F214" s="125">
        <v>5946.0889699999871</v>
      </c>
      <c r="G214" s="102"/>
      <c r="H214" s="125">
        <v>151.83504000000002</v>
      </c>
      <c r="I214" s="126"/>
      <c r="J214" s="125">
        <v>0</v>
      </c>
      <c r="K214" s="127"/>
      <c r="L214" s="125">
        <v>0</v>
      </c>
      <c r="M214" s="127"/>
      <c r="N214" s="125">
        <v>0</v>
      </c>
      <c r="O214" s="125"/>
      <c r="P214" s="125">
        <v>0</v>
      </c>
      <c r="Q214" s="126"/>
      <c r="R214" s="125">
        <f>SUM(F214,H214,J214,L214,N214,P214)</f>
        <v>6097.924009999987</v>
      </c>
      <c r="S214" s="127"/>
      <c r="T214" s="125">
        <v>6022.0064900000007</v>
      </c>
    </row>
    <row r="215" spans="1:20" x14ac:dyDescent="0.25">
      <c r="A215" s="111">
        <f t="shared" si="3"/>
        <v>32</v>
      </c>
      <c r="C215" s="109">
        <v>34683</v>
      </c>
      <c r="D215" s="101" t="s">
        <v>724</v>
      </c>
      <c r="F215" s="125">
        <v>283.69663999999966</v>
      </c>
      <c r="G215" s="102"/>
      <c r="H215" s="125">
        <v>10.563000000000001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5"/>
      <c r="P215" s="125">
        <v>0</v>
      </c>
      <c r="Q215" s="126"/>
      <c r="R215" s="125">
        <f>SUM(F215,H215,J215,L215,N215,P215)</f>
        <v>294.25963999999965</v>
      </c>
      <c r="S215" s="127"/>
      <c r="T215" s="125">
        <v>288.97814</v>
      </c>
    </row>
    <row r="216" spans="1:20" x14ac:dyDescent="0.25">
      <c r="A216" s="111">
        <f t="shared" si="3"/>
        <v>33</v>
      </c>
      <c r="D216" s="103" t="s">
        <v>760</v>
      </c>
      <c r="F216" s="129">
        <f>SUM(F211:F215)</f>
        <v>36156.738480000015</v>
      </c>
      <c r="H216" s="129">
        <f>SUM(H211:H215)</f>
        <v>1327.6510800000001</v>
      </c>
      <c r="I216" s="122"/>
      <c r="J216" s="129">
        <f>SUM(J211:J215)</f>
        <v>-779.9206999999999</v>
      </c>
      <c r="K216" s="122"/>
      <c r="L216" s="129">
        <f>SUM(L211:L215)</f>
        <v>0</v>
      </c>
      <c r="M216" s="122"/>
      <c r="N216" s="129">
        <f>SUM(N211:N215)</f>
        <v>0</v>
      </c>
      <c r="O216" s="187"/>
      <c r="P216" s="129">
        <f>SUM(P211:P215)</f>
        <v>0</v>
      </c>
      <c r="Q216" s="122"/>
      <c r="R216" s="129">
        <f>SUM(R211:R215)</f>
        <v>36704.468860000001</v>
      </c>
      <c r="S216" s="122"/>
      <c r="T216" s="129">
        <f>SUM(T211:T215)</f>
        <v>36760.570120000004</v>
      </c>
    </row>
    <row r="217" spans="1:20" x14ac:dyDescent="0.25">
      <c r="A217" s="111">
        <f t="shared" si="3"/>
        <v>34</v>
      </c>
      <c r="I217" s="131"/>
      <c r="K217" s="131"/>
      <c r="M217" s="131"/>
      <c r="Q217" s="131"/>
      <c r="S217" s="131"/>
    </row>
    <row r="218" spans="1:20" x14ac:dyDescent="0.25">
      <c r="A218" s="111">
        <f t="shared" si="3"/>
        <v>35</v>
      </c>
      <c r="C218" s="111"/>
      <c r="D218" s="103" t="s">
        <v>181</v>
      </c>
      <c r="F218" s="136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</row>
    <row r="219" spans="1:20" x14ac:dyDescent="0.25">
      <c r="A219" s="111">
        <f t="shared" si="3"/>
        <v>36</v>
      </c>
      <c r="C219" s="109">
        <v>34184</v>
      </c>
      <c r="D219" s="101" t="s">
        <v>720</v>
      </c>
      <c r="F219" s="125">
        <v>2397.4933800000035</v>
      </c>
      <c r="G219" s="102"/>
      <c r="H219" s="125">
        <v>159.25056000000001</v>
      </c>
      <c r="I219" s="126"/>
      <c r="J219" s="125">
        <v>0</v>
      </c>
      <c r="K219" s="127"/>
      <c r="L219" s="125">
        <v>0</v>
      </c>
      <c r="M219" s="127"/>
      <c r="N219" s="125">
        <v>0</v>
      </c>
      <c r="O219" s="125"/>
      <c r="P219" s="125">
        <v>0</v>
      </c>
      <c r="Q219" s="126"/>
      <c r="R219" s="125">
        <f>SUM(F219,H219,J219,L219,N219,P219)</f>
        <v>2556.7439400000035</v>
      </c>
      <c r="S219" s="127"/>
      <c r="T219" s="125">
        <v>2477.1186600000001</v>
      </c>
    </row>
    <row r="220" spans="1:20" x14ac:dyDescent="0.25">
      <c r="A220" s="111">
        <f t="shared" si="3"/>
        <v>37</v>
      </c>
      <c r="C220" s="109">
        <v>34284</v>
      </c>
      <c r="D220" s="101" t="s">
        <v>748</v>
      </c>
      <c r="F220" s="125">
        <v>289.98677000000026</v>
      </c>
      <c r="G220" s="102"/>
      <c r="H220" s="125">
        <v>105.17388000000001</v>
      </c>
      <c r="I220" s="126"/>
      <c r="J220" s="125">
        <v>-641.38212999999996</v>
      </c>
      <c r="K220" s="127"/>
      <c r="L220" s="125">
        <v>0</v>
      </c>
      <c r="M220" s="127"/>
      <c r="N220" s="125">
        <v>0</v>
      </c>
      <c r="O220" s="125"/>
      <c r="P220" s="125">
        <v>0</v>
      </c>
      <c r="Q220" s="126"/>
      <c r="R220" s="125">
        <f>SUM(F220,H220,J220,L220,N220,P220)</f>
        <v>-246.2214799999997</v>
      </c>
      <c r="S220" s="127"/>
      <c r="T220" s="125">
        <v>293.23662000000002</v>
      </c>
    </row>
    <row r="221" spans="1:20" x14ac:dyDescent="0.25">
      <c r="A221" s="111">
        <f t="shared" si="3"/>
        <v>38</v>
      </c>
      <c r="C221" s="109">
        <v>34384</v>
      </c>
      <c r="D221" s="101" t="s">
        <v>749</v>
      </c>
      <c r="F221" s="125">
        <v>8371.4806000000026</v>
      </c>
      <c r="G221" s="102"/>
      <c r="H221" s="125">
        <v>1172.1927599999999</v>
      </c>
      <c r="I221" s="126"/>
      <c r="J221" s="125">
        <v>-641.38212999999996</v>
      </c>
      <c r="K221" s="127"/>
      <c r="L221" s="125">
        <v>0</v>
      </c>
      <c r="M221" s="127"/>
      <c r="N221" s="125">
        <v>0</v>
      </c>
      <c r="O221" s="125"/>
      <c r="P221" s="125">
        <v>0</v>
      </c>
      <c r="Q221" s="126"/>
      <c r="R221" s="125">
        <f>SUM(F221,H221,J221,L221,N221,P221)</f>
        <v>8902.2912300000025</v>
      </c>
      <c r="S221" s="127"/>
      <c r="T221" s="125">
        <v>8908.2398900000007</v>
      </c>
    </row>
    <row r="222" spans="1:20" x14ac:dyDescent="0.25">
      <c r="A222" s="111">
        <f t="shared" si="3"/>
        <v>39</v>
      </c>
      <c r="C222" s="109">
        <v>34584</v>
      </c>
      <c r="D222" s="101" t="s">
        <v>723</v>
      </c>
      <c r="F222" s="125">
        <v>3437.914849999996</v>
      </c>
      <c r="G222" s="102"/>
      <c r="H222" s="125">
        <v>97.768079999999998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5"/>
      <c r="P222" s="125">
        <v>0</v>
      </c>
      <c r="Q222" s="126"/>
      <c r="R222" s="125">
        <f>SUM(F222,H222,J222,L222,N222,P222)</f>
        <v>3535.6829299999958</v>
      </c>
      <c r="S222" s="127"/>
      <c r="T222" s="125">
        <v>3486.79889</v>
      </c>
    </row>
    <row r="223" spans="1:20" x14ac:dyDescent="0.25">
      <c r="A223" s="111">
        <f t="shared" si="3"/>
        <v>40</v>
      </c>
      <c r="C223" s="109">
        <v>34684</v>
      </c>
      <c r="D223" s="101" t="s">
        <v>724</v>
      </c>
      <c r="F223" s="125">
        <v>0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5"/>
      <c r="P223" s="125">
        <v>0</v>
      </c>
      <c r="Q223" s="126"/>
      <c r="R223" s="125">
        <f>SUM(F223,H223,J223,L223,N223,P223)</f>
        <v>0</v>
      </c>
      <c r="S223" s="127"/>
      <c r="T223" s="125">
        <v>0</v>
      </c>
    </row>
    <row r="224" spans="1:20" x14ac:dyDescent="0.25">
      <c r="A224" s="111">
        <f t="shared" si="3"/>
        <v>41</v>
      </c>
      <c r="C224" s="111"/>
      <c r="D224" s="103" t="s">
        <v>761</v>
      </c>
      <c r="F224" s="129">
        <f>SUM(F219:F223)</f>
        <v>14496.875600000001</v>
      </c>
      <c r="H224" s="129">
        <f>SUM(H219:H223)</f>
        <v>1534.38528</v>
      </c>
      <c r="I224" s="122"/>
      <c r="J224" s="129">
        <f>SUM(J219:J223)</f>
        <v>-1282.7642599999999</v>
      </c>
      <c r="K224" s="122"/>
      <c r="L224" s="129">
        <f>SUM(L219:L223)</f>
        <v>0</v>
      </c>
      <c r="M224" s="122"/>
      <c r="N224" s="129">
        <f>SUM(N219:N223)</f>
        <v>0</v>
      </c>
      <c r="O224" s="187"/>
      <c r="P224" s="129">
        <f>SUM(P219:P223)</f>
        <v>0</v>
      </c>
      <c r="Q224" s="122"/>
      <c r="R224" s="129">
        <f>SUM(R219:R223)</f>
        <v>14748.496620000002</v>
      </c>
      <c r="S224" s="122"/>
      <c r="T224" s="129">
        <f>SUM(T219:T223)</f>
        <v>15165.394060000001</v>
      </c>
    </row>
    <row r="225" spans="1:20" x14ac:dyDescent="0.25">
      <c r="A225" s="111">
        <f t="shared" si="3"/>
        <v>42</v>
      </c>
      <c r="Q225" s="102"/>
    </row>
    <row r="226" spans="1:20" x14ac:dyDescent="0.25">
      <c r="A226" s="111">
        <f t="shared" si="3"/>
        <v>43</v>
      </c>
      <c r="Q226" s="102"/>
    </row>
    <row r="227" spans="1:20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8"/>
      <c r="R227" s="97"/>
      <c r="S227" s="97"/>
      <c r="T227" s="97"/>
    </row>
    <row r="228" spans="1:20" x14ac:dyDescent="0.25">
      <c r="A228" s="101" t="str">
        <f>+$A$57</f>
        <v>Supporting Schedules:  B-10, B-11</v>
      </c>
      <c r="Q228" s="102"/>
      <c r="R228" s="101" t="str">
        <f>+$R$57</f>
        <v>Recap Schedules:  B-03, B-06</v>
      </c>
    </row>
    <row r="229" spans="1:20" ht="13.8" thickBot="1" x14ac:dyDescent="0.3">
      <c r="A229" s="97" t="str">
        <f>$A$1</f>
        <v>SCHEDULE B-09</v>
      </c>
      <c r="B229" s="97"/>
      <c r="C229" s="97"/>
      <c r="D229" s="97"/>
      <c r="E229" s="97"/>
      <c r="F229" s="97" t="str">
        <f>$F$1</f>
        <v>DEPRECIATION RESERVE BALANCES BY ACCOUNT AND SUB-ACCOUNT</v>
      </c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8"/>
      <c r="R229" s="97"/>
      <c r="S229" s="97"/>
      <c r="T229" s="98" t="str">
        <f>"Page "&amp;TRIM(MID(T172,5,3))+1&amp;" of 30"</f>
        <v>Page 5 of 30</v>
      </c>
    </row>
    <row r="230" spans="1:20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reserve balances for each account or sub-account to which</v>
      </c>
      <c r="J230" s="104"/>
      <c r="K230" s="104"/>
      <c r="M230" s="104"/>
      <c r="N230" s="104"/>
      <c r="O230" s="104"/>
      <c r="P230" s="104"/>
      <c r="Q230" s="105"/>
      <c r="R230" s="101" t="str">
        <f>$R$2</f>
        <v>Type of data shown:</v>
      </c>
      <c r="T230" s="106"/>
    </row>
    <row r="231" spans="1:20" x14ac:dyDescent="0.25">
      <c r="B231" s="138"/>
      <c r="F231" s="101" t="str">
        <f>IF($F$3="","",$F$3)</f>
        <v>an individual depreciation rate is applied. (Include Amortization/Recovery amounts).</v>
      </c>
      <c r="J231" s="102"/>
      <c r="K231" s="106"/>
      <c r="N231" s="102"/>
      <c r="O231" s="102"/>
      <c r="P231" s="102"/>
      <c r="Q231" s="102" t="str">
        <f>IF($Q$3=0,"",$Q$3)</f>
        <v>XX</v>
      </c>
      <c r="R231" s="106" t="str">
        <f>$R$3</f>
        <v>Projected Test Year Ended 12/31/2025</v>
      </c>
      <c r="T231" s="102"/>
    </row>
    <row r="232" spans="1:20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Q232" s="102" t="str">
        <f>IF($Q$4=0,"",$Q$4)</f>
        <v/>
      </c>
      <c r="R232" s="106" t="str">
        <f>$R$4</f>
        <v>Projected Prior Year Ended 12/31/2024</v>
      </c>
      <c r="T232" s="102"/>
    </row>
    <row r="233" spans="1:20" x14ac:dyDescent="0.25">
      <c r="B233" s="138"/>
      <c r="F233" s="101" t="str">
        <f>IF(+$F$5="","",$F$5)</f>
        <v/>
      </c>
      <c r="J233" s="102"/>
      <c r="K233" s="106"/>
      <c r="L233" s="102"/>
      <c r="Q233" s="102" t="str">
        <f>IF($Q$5=0,"",$Q$5)</f>
        <v/>
      </c>
      <c r="R233" s="106" t="str">
        <f>$R$5</f>
        <v>Historical Prior Year Ended 12/31/2023</v>
      </c>
      <c r="T233" s="102"/>
    </row>
    <row r="234" spans="1:20" x14ac:dyDescent="0.25">
      <c r="B234" s="138"/>
      <c r="J234" s="102"/>
      <c r="K234" s="106"/>
      <c r="L234" s="102"/>
      <c r="Q234" s="102"/>
      <c r="R234" s="106" t="str">
        <f>$R$6</f>
        <v>Witness: C. Aldazabal / N. Allis / J. Chronister</v>
      </c>
      <c r="T234" s="102"/>
    </row>
    <row r="235" spans="1:20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(Dollars in 000's)</v>
      </c>
      <c r="I235" s="97"/>
      <c r="J235" s="97"/>
      <c r="K235" s="97"/>
      <c r="L235" s="97"/>
      <c r="M235" s="97"/>
      <c r="N235" s="97"/>
      <c r="O235" s="97"/>
      <c r="P235" s="97"/>
      <c r="Q235" s="98"/>
      <c r="R235" s="97" t="str">
        <f>$R$7</f>
        <v xml:space="preserve">               / R. Latta / K. Stryker / C. Whitworth </v>
      </c>
      <c r="S235" s="97"/>
      <c r="T235" s="97"/>
    </row>
    <row r="236" spans="1:20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10"/>
      <c r="R236" s="109"/>
      <c r="S236" s="109"/>
      <c r="T236" s="109"/>
    </row>
    <row r="237" spans="1:20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09"/>
      <c r="P237" s="109" t="s">
        <v>698</v>
      </c>
      <c r="Q237" s="110"/>
      <c r="R237" s="109" t="s">
        <v>699</v>
      </c>
      <c r="S237" s="109"/>
      <c r="T237" s="109" t="s">
        <v>875</v>
      </c>
    </row>
    <row r="238" spans="1:20" x14ac:dyDescent="0.25">
      <c r="C238" s="111" t="s">
        <v>700</v>
      </c>
      <c r="D238" s="111" t="s">
        <v>700</v>
      </c>
      <c r="F238" s="111" t="s">
        <v>876</v>
      </c>
      <c r="G238" s="111"/>
      <c r="H238" s="109" t="s">
        <v>353</v>
      </c>
      <c r="I238" s="111"/>
      <c r="J238" s="109"/>
      <c r="K238" s="111"/>
      <c r="L238" s="111"/>
      <c r="M238" s="111"/>
      <c r="Q238" s="102"/>
      <c r="R238" s="111" t="s">
        <v>876</v>
      </c>
      <c r="T238" s="111"/>
    </row>
    <row r="239" spans="1:20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701</v>
      </c>
      <c r="G239" s="111"/>
      <c r="H239" s="111" t="s">
        <v>701</v>
      </c>
      <c r="I239" s="111"/>
      <c r="J239" s="111"/>
      <c r="K239" s="109"/>
      <c r="L239" s="111" t="s">
        <v>877</v>
      </c>
      <c r="M239" s="106"/>
      <c r="N239" s="111" t="s">
        <v>877</v>
      </c>
      <c r="O239" s="111"/>
      <c r="P239" s="111" t="s">
        <v>362</v>
      </c>
      <c r="Q239" s="110"/>
      <c r="R239" s="109" t="s">
        <v>701</v>
      </c>
      <c r="S239" s="109"/>
      <c r="T239" s="111" t="s">
        <v>707</v>
      </c>
    </row>
    <row r="240" spans="1:20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712</v>
      </c>
      <c r="G240" s="112"/>
      <c r="H240" s="112" t="s">
        <v>878</v>
      </c>
      <c r="I240" s="113"/>
      <c r="J240" s="112" t="s">
        <v>879</v>
      </c>
      <c r="K240" s="113"/>
      <c r="L240" s="113" t="s">
        <v>880</v>
      </c>
      <c r="M240" s="114"/>
      <c r="N240" s="114" t="s">
        <v>881</v>
      </c>
      <c r="O240" s="114"/>
      <c r="P240" s="114" t="s">
        <v>715</v>
      </c>
      <c r="Q240" s="115"/>
      <c r="R240" s="114" t="s">
        <v>716</v>
      </c>
      <c r="S240" s="114"/>
      <c r="T240" s="114" t="s">
        <v>717</v>
      </c>
    </row>
    <row r="241" spans="1:20" x14ac:dyDescent="0.25">
      <c r="A241" s="111">
        <v>1</v>
      </c>
      <c r="B241" s="111"/>
      <c r="Q241" s="102"/>
    </row>
    <row r="242" spans="1:20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</row>
    <row r="243" spans="1:20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5">
        <v>2424.2666999999988</v>
      </c>
      <c r="G243" s="102"/>
      <c r="H243" s="125">
        <v>156.30696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5"/>
      <c r="P243" s="125">
        <v>0</v>
      </c>
      <c r="Q243" s="126"/>
      <c r="R243" s="125">
        <f>SUM(F243,H243,J243,L243,N243,P243)</f>
        <v>2580.5736599999987</v>
      </c>
      <c r="S243" s="127"/>
      <c r="T243" s="125">
        <v>2502.4201800000001</v>
      </c>
    </row>
    <row r="244" spans="1:20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5">
        <v>821.50138999999922</v>
      </c>
      <c r="G244" s="102"/>
      <c r="H244" s="125">
        <v>101.11482000000001</v>
      </c>
      <c r="I244" s="126"/>
      <c r="J244" s="125">
        <v>-708.61291000000006</v>
      </c>
      <c r="K244" s="127"/>
      <c r="L244" s="125">
        <v>0</v>
      </c>
      <c r="M244" s="127"/>
      <c r="N244" s="125">
        <v>0</v>
      </c>
      <c r="O244" s="125"/>
      <c r="P244" s="125">
        <v>0</v>
      </c>
      <c r="Q244" s="126"/>
      <c r="R244" s="125">
        <f>SUM(F244,H244,J244,L244,N244,P244)</f>
        <v>214.00329999999917</v>
      </c>
      <c r="S244" s="127"/>
      <c r="T244" s="125">
        <v>783.49810000000002</v>
      </c>
    </row>
    <row r="245" spans="1:20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5">
        <v>6881.8610700000017</v>
      </c>
      <c r="G245" s="102"/>
      <c r="H245" s="125">
        <v>1073.30475</v>
      </c>
      <c r="I245" s="126"/>
      <c r="J245" s="125">
        <v>-708.61291000000006</v>
      </c>
      <c r="K245" s="127"/>
      <c r="L245" s="125">
        <v>0</v>
      </c>
      <c r="M245" s="127"/>
      <c r="N245" s="125">
        <v>0</v>
      </c>
      <c r="O245" s="125"/>
      <c r="P245" s="125">
        <v>0</v>
      </c>
      <c r="Q245" s="126"/>
      <c r="R245" s="125">
        <f>SUM(F245,H245,J245,L245,N245,P245)</f>
        <v>7246.5529100000022</v>
      </c>
      <c r="S245" s="127"/>
      <c r="T245" s="125">
        <v>7329.3328099999999</v>
      </c>
    </row>
    <row r="246" spans="1:20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5">
        <v>3413.5520199999974</v>
      </c>
      <c r="G246" s="102"/>
      <c r="H246" s="125">
        <v>93.866520000000008</v>
      </c>
      <c r="I246" s="126"/>
      <c r="J246" s="125">
        <v>0</v>
      </c>
      <c r="K246" s="127"/>
      <c r="L246" s="125">
        <v>0</v>
      </c>
      <c r="M246" s="127"/>
      <c r="N246" s="125">
        <v>0</v>
      </c>
      <c r="O246" s="125"/>
      <c r="P246" s="125">
        <v>0</v>
      </c>
      <c r="Q246" s="126"/>
      <c r="R246" s="125">
        <f>SUM(F246,H246,J246,L246,N246,P246)</f>
        <v>3507.4185399999974</v>
      </c>
      <c r="S246" s="127"/>
      <c r="T246" s="125">
        <v>3460.4852799999999</v>
      </c>
    </row>
    <row r="247" spans="1:20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5">
        <v>0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5"/>
      <c r="P247" s="125">
        <v>0</v>
      </c>
      <c r="Q247" s="126"/>
      <c r="R247" s="125">
        <f>SUM(F247,H247,J247,L247,N247,P247)</f>
        <v>0</v>
      </c>
      <c r="S247" s="127"/>
      <c r="T247" s="125">
        <v>0</v>
      </c>
    </row>
    <row r="248" spans="1:20" x14ac:dyDescent="0.25">
      <c r="A248" s="111">
        <f t="shared" si="4"/>
        <v>8</v>
      </c>
      <c r="B248" s="111"/>
      <c r="C248" s="111"/>
      <c r="D248" s="103" t="s">
        <v>762</v>
      </c>
      <c r="F248" s="129">
        <f>SUM(F243:F247)</f>
        <v>13541.181179999998</v>
      </c>
      <c r="H248" s="129">
        <f>SUM(H243:H247)</f>
        <v>1424.5930499999999</v>
      </c>
      <c r="I248" s="122"/>
      <c r="J248" s="129">
        <f>SUM(J243:J247)</f>
        <v>-1417.2258200000001</v>
      </c>
      <c r="K248" s="122"/>
      <c r="L248" s="129">
        <f>SUM(L243:L247)</f>
        <v>0</v>
      </c>
      <c r="M248" s="122"/>
      <c r="N248" s="129">
        <f>SUM(N243:N247)</f>
        <v>0</v>
      </c>
      <c r="O248" s="187"/>
      <c r="P248" s="129">
        <f>SUM(P243:P247)</f>
        <v>0</v>
      </c>
      <c r="Q248" s="122"/>
      <c r="R248" s="129">
        <f>SUM(R243:R247)</f>
        <v>13548.548409999998</v>
      </c>
      <c r="S248" s="122"/>
      <c r="T248" s="129">
        <f>SUM(T243:T247)</f>
        <v>14075.736369999999</v>
      </c>
    </row>
    <row r="249" spans="1:20" x14ac:dyDescent="0.25">
      <c r="A249" s="111">
        <f t="shared" si="4"/>
        <v>9</v>
      </c>
      <c r="B249" s="111"/>
      <c r="Q249" s="102"/>
    </row>
    <row r="250" spans="1:20" x14ac:dyDescent="0.25">
      <c r="A250" s="111">
        <f t="shared" si="4"/>
        <v>10</v>
      </c>
      <c r="B250" s="111"/>
      <c r="C250" s="111"/>
      <c r="D250" s="103" t="s">
        <v>195</v>
      </c>
      <c r="F250" s="136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</row>
    <row r="251" spans="1:20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5">
        <v>4266.5818700000063</v>
      </c>
      <c r="G251" s="102"/>
      <c r="H251" s="125">
        <v>396.28784999999999</v>
      </c>
      <c r="I251" s="126"/>
      <c r="J251" s="125">
        <v>-258.22221999999999</v>
      </c>
      <c r="K251" s="127"/>
      <c r="L251" s="125">
        <v>-108.88889999999999</v>
      </c>
      <c r="M251" s="127"/>
      <c r="N251" s="125">
        <v>0</v>
      </c>
      <c r="O251" s="125"/>
      <c r="P251" s="125">
        <v>0</v>
      </c>
      <c r="Q251" s="126"/>
      <c r="R251" s="125">
        <f>SUM(F251,H251,J251,L251,N251,P251)</f>
        <v>4295.7586000000065</v>
      </c>
      <c r="S251" s="127"/>
      <c r="T251" s="125">
        <v>4353.9518799999996</v>
      </c>
    </row>
    <row r="252" spans="1:20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5">
        <v>46404.921260000032</v>
      </c>
      <c r="G252" s="102"/>
      <c r="H252" s="125">
        <v>7267.2419300000001</v>
      </c>
      <c r="I252" s="126"/>
      <c r="J252" s="125">
        <v>-725.87164000000007</v>
      </c>
      <c r="K252" s="127"/>
      <c r="L252" s="125">
        <v>-1234.9076200000002</v>
      </c>
      <c r="M252" s="127"/>
      <c r="N252" s="125">
        <v>0</v>
      </c>
      <c r="O252" s="125"/>
      <c r="P252" s="125">
        <v>0</v>
      </c>
      <c r="Q252" s="126"/>
      <c r="R252" s="125">
        <f>SUM(F252,H252,J252,L252,N252,P252)</f>
        <v>51711.38393000004</v>
      </c>
      <c r="S252" s="127"/>
      <c r="T252" s="125">
        <v>49276.6512</v>
      </c>
    </row>
    <row r="253" spans="1:20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5">
        <v>49140.894330000046</v>
      </c>
      <c r="G253" s="102"/>
      <c r="H253" s="125">
        <v>7855.2588599999999</v>
      </c>
      <c r="I253" s="126"/>
      <c r="J253" s="125">
        <v>-725.87164000000007</v>
      </c>
      <c r="K253" s="127"/>
      <c r="L253" s="125">
        <v>-1234.9076200000002</v>
      </c>
      <c r="M253" s="127"/>
      <c r="N253" s="125">
        <v>0</v>
      </c>
      <c r="O253" s="125"/>
      <c r="P253" s="125">
        <v>0</v>
      </c>
      <c r="Q253" s="126"/>
      <c r="R253" s="125">
        <f>SUM(F253,H253,J253,L253,N253,P253)</f>
        <v>55035.373930000052</v>
      </c>
      <c r="S253" s="127"/>
      <c r="T253" s="125">
        <v>52306.564020000005</v>
      </c>
    </row>
    <row r="254" spans="1:20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5">
        <v>4565.3385300000018</v>
      </c>
      <c r="G254" s="102"/>
      <c r="H254" s="125">
        <v>557.49324000000001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5"/>
      <c r="P254" s="125">
        <v>0</v>
      </c>
      <c r="Q254" s="126"/>
      <c r="R254" s="125">
        <f>SUM(F254,H254,J254,L254,N254,P254)</f>
        <v>5122.8317700000016</v>
      </c>
      <c r="S254" s="127"/>
      <c r="T254" s="125">
        <v>4844.0851500000008</v>
      </c>
    </row>
    <row r="255" spans="1:20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5">
        <v>30.886060000000025</v>
      </c>
      <c r="G255" s="102"/>
      <c r="H255" s="125">
        <v>5.2543199999999999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5"/>
      <c r="P255" s="125">
        <v>0</v>
      </c>
      <c r="Q255" s="126"/>
      <c r="R255" s="125">
        <f>SUM(F255,H255,J255,L255,N255,P255)</f>
        <v>36.140380000000022</v>
      </c>
      <c r="S255" s="127"/>
      <c r="T255" s="125">
        <v>33.513220000000004</v>
      </c>
    </row>
    <row r="256" spans="1:20" x14ac:dyDescent="0.25">
      <c r="A256" s="111">
        <f t="shared" si="4"/>
        <v>16</v>
      </c>
      <c r="B256" s="116"/>
      <c r="C256" s="109"/>
      <c r="D256" s="103" t="s">
        <v>763</v>
      </c>
      <c r="F256" s="129">
        <f>SUM(F251:F255)</f>
        <v>104408.62205000011</v>
      </c>
      <c r="H256" s="129">
        <f>SUM(H251:H255)</f>
        <v>16081.536199999999</v>
      </c>
      <c r="I256" s="122"/>
      <c r="J256" s="129">
        <f>SUM(J251:J255)</f>
        <v>-1709.9655000000002</v>
      </c>
      <c r="K256" s="122"/>
      <c r="L256" s="129">
        <f>SUM(L251:L255)</f>
        <v>-2578.7041400000003</v>
      </c>
      <c r="M256" s="122"/>
      <c r="N256" s="129">
        <f>SUM(N251:N255)</f>
        <v>0</v>
      </c>
      <c r="O256" s="187"/>
      <c r="P256" s="129">
        <f>SUM(P251:P255)</f>
        <v>0</v>
      </c>
      <c r="Q256" s="122"/>
      <c r="R256" s="129">
        <f>SUM(R251:R255)</f>
        <v>116201.4886100001</v>
      </c>
      <c r="S256" s="122"/>
      <c r="T256" s="129">
        <f>SUM(T251:T255)</f>
        <v>110814.76547</v>
      </c>
    </row>
    <row r="257" spans="1:20" x14ac:dyDescent="0.25">
      <c r="A257" s="111">
        <f t="shared" si="4"/>
        <v>17</v>
      </c>
      <c r="B257" s="116"/>
      <c r="Q257" s="102"/>
    </row>
    <row r="258" spans="1:20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5">
        <v>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5"/>
      <c r="P258" s="125">
        <v>0</v>
      </c>
      <c r="Q258" s="126"/>
      <c r="R258" s="125">
        <f>SUM(F258,H258,J258,L258,N258,P258)</f>
        <v>0</v>
      </c>
      <c r="S258" s="127"/>
      <c r="T258" s="125">
        <v>0</v>
      </c>
    </row>
    <row r="259" spans="1:20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5">
        <v>1086.8924700000002</v>
      </c>
      <c r="G259" s="102"/>
      <c r="H259" s="125">
        <v>302.01024000000001</v>
      </c>
      <c r="I259" s="126"/>
      <c r="J259" s="125">
        <v>0</v>
      </c>
      <c r="K259" s="127"/>
      <c r="L259" s="125">
        <v>0</v>
      </c>
      <c r="M259" s="127"/>
      <c r="N259" s="125">
        <v>0</v>
      </c>
      <c r="O259" s="125"/>
      <c r="P259" s="125">
        <v>0</v>
      </c>
      <c r="Q259" s="126"/>
      <c r="R259" s="125">
        <f>SUM(F259,H259,J259,L259,N259,P259)</f>
        <v>1388.9027100000003</v>
      </c>
      <c r="S259" s="127"/>
      <c r="T259" s="125">
        <v>1237.89759</v>
      </c>
    </row>
    <row r="260" spans="1:20" x14ac:dyDescent="0.25">
      <c r="A260" s="111">
        <f t="shared" si="4"/>
        <v>20</v>
      </c>
      <c r="B260" s="116"/>
      <c r="C260" s="111"/>
      <c r="F260" s="129"/>
      <c r="H260" s="129"/>
      <c r="I260" s="131"/>
      <c r="J260" s="129"/>
      <c r="K260" s="131"/>
      <c r="L260" s="129"/>
      <c r="M260" s="131"/>
      <c r="N260" s="129"/>
      <c r="O260" s="187"/>
      <c r="P260" s="129"/>
      <c r="Q260" s="131"/>
      <c r="R260" s="129"/>
      <c r="S260" s="131"/>
      <c r="T260" s="129"/>
    </row>
    <row r="261" spans="1:20" ht="13.8" thickBot="1" x14ac:dyDescent="0.3">
      <c r="A261" s="111">
        <f t="shared" si="4"/>
        <v>21</v>
      </c>
      <c r="B261" s="116"/>
      <c r="C261" s="111"/>
      <c r="D261" s="101" t="s">
        <v>766</v>
      </c>
      <c r="F261" s="143">
        <f>SUM(F192,F200,F208,F216,F224,F248,F256,F258,F259)</f>
        <v>593990.44287999999</v>
      </c>
      <c r="H261" s="143">
        <f>SUM(H192,H200,H208,H216,H224,H248,H256,H258,H259)</f>
        <v>52560.155310000002</v>
      </c>
      <c r="I261" s="131"/>
      <c r="J261" s="143">
        <f>SUM(J192,J200,J208,J216,J224,J248,J256,J258,J259)</f>
        <v>-9042.6373999999996</v>
      </c>
      <c r="K261" s="131"/>
      <c r="L261" s="143">
        <f>SUM(L192,L200,L208,L216,L224,L248,L256,L258,L259)</f>
        <v>-3356.3040800000003</v>
      </c>
      <c r="M261" s="131"/>
      <c r="N261" s="143">
        <f>SUM(N192,N200,N208,N216,N224,N248,N256,N258,N259)</f>
        <v>0</v>
      </c>
      <c r="O261" s="186"/>
      <c r="P261" s="143">
        <f>SUM(P192,P200,P208,P216,P224,P248,P256,P258,P259)</f>
        <v>0</v>
      </c>
      <c r="Q261" s="131"/>
      <c r="R261" s="143">
        <f>SUM(R192,R200,R208,R216,R224,R248,R256,R258,R259)</f>
        <v>634151.65671000001</v>
      </c>
      <c r="S261" s="131"/>
      <c r="T261" s="143">
        <f>SUM(T192,T200,T208,T216,T224,T248,T256,T258,T259)</f>
        <v>616836.08779999998</v>
      </c>
    </row>
    <row r="262" spans="1:20" ht="13.8" thickTop="1" x14ac:dyDescent="0.25">
      <c r="A262" s="111">
        <f t="shared" si="4"/>
        <v>22</v>
      </c>
      <c r="B262" s="116"/>
      <c r="Q262" s="102"/>
    </row>
    <row r="263" spans="1:20" x14ac:dyDescent="0.25">
      <c r="A263" s="111">
        <f t="shared" si="4"/>
        <v>23</v>
      </c>
      <c r="B263" s="116"/>
      <c r="Q263" s="102"/>
    </row>
    <row r="264" spans="1:20" x14ac:dyDescent="0.25">
      <c r="A264" s="111">
        <f t="shared" si="4"/>
        <v>24</v>
      </c>
      <c r="B264" s="116"/>
      <c r="Q264" s="102"/>
    </row>
    <row r="265" spans="1:20" x14ac:dyDescent="0.25">
      <c r="A265" s="111">
        <f t="shared" si="4"/>
        <v>25</v>
      </c>
      <c r="B265" s="116"/>
      <c r="D265" s="101" t="s">
        <v>767</v>
      </c>
      <c r="Q265" s="102"/>
    </row>
    <row r="266" spans="1:20" x14ac:dyDescent="0.25">
      <c r="A266" s="111">
        <f t="shared" si="4"/>
        <v>26</v>
      </c>
      <c r="B266" s="135"/>
      <c r="D266" s="103" t="s">
        <v>94</v>
      </c>
      <c r="F266" s="136"/>
      <c r="H266" s="150"/>
      <c r="I266" s="131"/>
      <c r="J266" s="150"/>
      <c r="K266" s="131"/>
      <c r="L266" s="150"/>
      <c r="M266" s="131"/>
      <c r="N266" s="150"/>
      <c r="O266" s="150"/>
      <c r="P266" s="150"/>
      <c r="Q266" s="131"/>
      <c r="R266" s="150"/>
      <c r="S266" s="131"/>
      <c r="T266" s="150"/>
    </row>
    <row r="267" spans="1:20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5">
        <v>27560.672960000007</v>
      </c>
      <c r="G267" s="102"/>
      <c r="H267" s="125">
        <v>4152.58824</v>
      </c>
      <c r="I267" s="126"/>
      <c r="J267" s="125">
        <v>0</v>
      </c>
      <c r="K267" s="127"/>
      <c r="L267" s="125">
        <v>0</v>
      </c>
      <c r="M267" s="127"/>
      <c r="N267" s="125">
        <v>0</v>
      </c>
      <c r="O267" s="125"/>
      <c r="P267" s="125">
        <v>0</v>
      </c>
      <c r="Q267" s="126"/>
      <c r="R267" s="125">
        <f>SUM(F267,H267,J267,L267,N267,P267)</f>
        <v>31713.261200000008</v>
      </c>
      <c r="S267" s="127"/>
      <c r="T267" s="125">
        <v>29636.967079999999</v>
      </c>
    </row>
    <row r="268" spans="1:20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5">
        <v>4083.9407399999959</v>
      </c>
      <c r="G268" s="102"/>
      <c r="H268" s="125">
        <v>1915.8408899999999</v>
      </c>
      <c r="I268" s="126"/>
      <c r="J268" s="125">
        <v>-1794.4860800000001</v>
      </c>
      <c r="K268" s="127"/>
      <c r="L268" s="125">
        <v>-50</v>
      </c>
      <c r="M268" s="127"/>
      <c r="N268" s="125">
        <v>0</v>
      </c>
      <c r="O268" s="125"/>
      <c r="P268" s="125">
        <v>0</v>
      </c>
      <c r="Q268" s="126"/>
      <c r="R268" s="125">
        <f>SUM(F268,H268,J268,L268,N268,P268)</f>
        <v>4155.2955499999953</v>
      </c>
      <c r="S268" s="127"/>
      <c r="T268" s="125">
        <v>4014.2391699999998</v>
      </c>
    </row>
    <row r="269" spans="1:20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5">
        <v>14254.042050000013</v>
      </c>
      <c r="G269" s="102"/>
      <c r="H269" s="125">
        <v>3281.27666</v>
      </c>
      <c r="I269" s="126"/>
      <c r="J269" s="125">
        <v>-1794.4860800000001</v>
      </c>
      <c r="K269" s="127"/>
      <c r="L269" s="125">
        <v>-50</v>
      </c>
      <c r="M269" s="127"/>
      <c r="N269" s="125">
        <v>0</v>
      </c>
      <c r="O269" s="125"/>
      <c r="P269" s="125">
        <v>0</v>
      </c>
      <c r="Q269" s="126"/>
      <c r="R269" s="125">
        <f>SUM(F269,H269,J269,L269,N269,P269)</f>
        <v>15690.832630000014</v>
      </c>
      <c r="S269" s="127"/>
      <c r="T269" s="125">
        <v>14861.22258</v>
      </c>
    </row>
    <row r="270" spans="1:20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5">
        <v>14137.386859999997</v>
      </c>
      <c r="G270" s="102"/>
      <c r="H270" s="125">
        <v>808.32719999999995</v>
      </c>
      <c r="I270" s="126"/>
      <c r="J270" s="125">
        <v>0</v>
      </c>
      <c r="K270" s="127"/>
      <c r="L270" s="125">
        <v>0</v>
      </c>
      <c r="M270" s="127"/>
      <c r="N270" s="125">
        <v>0</v>
      </c>
      <c r="O270" s="125"/>
      <c r="P270" s="125">
        <v>0</v>
      </c>
      <c r="Q270" s="126"/>
      <c r="R270" s="125">
        <f>SUM(F270,H270,J270,L270,N270,P270)</f>
        <v>14945.714059999997</v>
      </c>
      <c r="S270" s="127"/>
      <c r="T270" s="125">
        <v>14541.55046</v>
      </c>
    </row>
    <row r="271" spans="1:20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5">
        <v>5402.3667299999997</v>
      </c>
      <c r="G271" s="102"/>
      <c r="H271" s="125">
        <v>374.63196000000005</v>
      </c>
      <c r="I271" s="126"/>
      <c r="J271" s="125">
        <v>0</v>
      </c>
      <c r="K271" s="127"/>
      <c r="L271" s="125">
        <v>0</v>
      </c>
      <c r="M271" s="127"/>
      <c r="N271" s="125">
        <v>0</v>
      </c>
      <c r="O271" s="125"/>
      <c r="P271" s="125">
        <v>0</v>
      </c>
      <c r="Q271" s="126"/>
      <c r="R271" s="125">
        <f>SUM(F271,H271,J271,L271,N271,P271)</f>
        <v>5776.9986899999994</v>
      </c>
      <c r="S271" s="127"/>
      <c r="T271" s="125">
        <v>5589.68271</v>
      </c>
    </row>
    <row r="272" spans="1:20" x14ac:dyDescent="0.25">
      <c r="A272" s="111">
        <f t="shared" si="4"/>
        <v>32</v>
      </c>
      <c r="B272" s="116"/>
      <c r="C272" s="111"/>
      <c r="D272" s="103" t="s">
        <v>768</v>
      </c>
      <c r="F272" s="129">
        <f>SUM(F267:F271)</f>
        <v>65438.409340000013</v>
      </c>
      <c r="H272" s="129">
        <f>SUM(H267:H271)</f>
        <v>10532.66495</v>
      </c>
      <c r="I272" s="122"/>
      <c r="J272" s="129">
        <f>SUM(J267:J271)</f>
        <v>-3588.9721600000003</v>
      </c>
      <c r="K272" s="122"/>
      <c r="L272" s="129">
        <f>SUM(L267:L271)</f>
        <v>-100</v>
      </c>
      <c r="M272" s="122"/>
      <c r="N272" s="129">
        <f>SUM(N267:N271)</f>
        <v>0</v>
      </c>
      <c r="O272" s="187"/>
      <c r="P272" s="129">
        <f>SUM(P267:P271)</f>
        <v>0</v>
      </c>
      <c r="Q272" s="122"/>
      <c r="R272" s="129">
        <f>SUM(R267:R271)</f>
        <v>72282.102129999999</v>
      </c>
      <c r="S272" s="122"/>
      <c r="T272" s="129">
        <f>SUM(T267:T271)</f>
        <v>68643.661999999997</v>
      </c>
    </row>
    <row r="273" spans="1:20" x14ac:dyDescent="0.25">
      <c r="A273" s="111">
        <f t="shared" si="4"/>
        <v>33</v>
      </c>
      <c r="B273" s="116"/>
      <c r="Q273" s="102"/>
    </row>
    <row r="274" spans="1:20" x14ac:dyDescent="0.25">
      <c r="A274" s="111">
        <f t="shared" si="4"/>
        <v>34</v>
      </c>
      <c r="D274" s="103" t="s">
        <v>101</v>
      </c>
      <c r="H274" s="153"/>
      <c r="I274" s="153"/>
      <c r="J274" s="153"/>
      <c r="K274" s="153"/>
      <c r="L274" s="152"/>
      <c r="M274" s="152"/>
      <c r="N274" s="152"/>
      <c r="O274" s="152"/>
      <c r="P274" s="152"/>
      <c r="Q274" s="154"/>
      <c r="R274" s="153"/>
      <c r="S274" s="153"/>
      <c r="T274" s="153"/>
    </row>
    <row r="275" spans="1:20" x14ac:dyDescent="0.25">
      <c r="A275" s="111">
        <f t="shared" si="4"/>
        <v>35</v>
      </c>
      <c r="C275" s="109">
        <v>34131</v>
      </c>
      <c r="D275" s="101" t="s">
        <v>720</v>
      </c>
      <c r="F275" s="125">
        <v>9609.7256199999865</v>
      </c>
      <c r="G275" s="102"/>
      <c r="H275" s="125">
        <v>1041.4029599999999</v>
      </c>
      <c r="I275" s="126"/>
      <c r="J275" s="125">
        <v>0</v>
      </c>
      <c r="K275" s="127"/>
      <c r="L275" s="125">
        <v>0</v>
      </c>
      <c r="M275" s="127"/>
      <c r="N275" s="125">
        <v>0</v>
      </c>
      <c r="O275" s="125"/>
      <c r="P275" s="125">
        <v>0</v>
      </c>
      <c r="Q275" s="126"/>
      <c r="R275" s="125">
        <f>SUM(F275,H275,J275,L275,N275,P275)</f>
        <v>10651.128579999986</v>
      </c>
      <c r="S275" s="127"/>
      <c r="T275" s="125">
        <v>10130.427099999999</v>
      </c>
    </row>
    <row r="276" spans="1:20" x14ac:dyDescent="0.25">
      <c r="A276" s="111">
        <f t="shared" si="4"/>
        <v>36</v>
      </c>
      <c r="C276" s="109">
        <v>34231</v>
      </c>
      <c r="D276" s="101" t="s">
        <v>748</v>
      </c>
      <c r="F276" s="125">
        <v>38098.120839999981</v>
      </c>
      <c r="G276" s="102"/>
      <c r="H276" s="125">
        <v>4578.1608499999993</v>
      </c>
      <c r="I276" s="126"/>
      <c r="J276" s="125">
        <v>-3504.7807400000002</v>
      </c>
      <c r="K276" s="127"/>
      <c r="L276" s="125">
        <v>-112.20415</v>
      </c>
      <c r="M276" s="127"/>
      <c r="N276" s="125">
        <v>0</v>
      </c>
      <c r="O276" s="125"/>
      <c r="P276" s="125">
        <v>0</v>
      </c>
      <c r="Q276" s="126"/>
      <c r="R276" s="125">
        <f>SUM(F276,H276,J276,L276,N276,P276)</f>
        <v>39059.296799999982</v>
      </c>
      <c r="S276" s="127"/>
      <c r="T276" s="125">
        <v>38502.885350000004</v>
      </c>
    </row>
    <row r="277" spans="1:20" x14ac:dyDescent="0.25">
      <c r="A277" s="111">
        <f t="shared" si="4"/>
        <v>37</v>
      </c>
      <c r="C277" s="109">
        <v>34331</v>
      </c>
      <c r="D277" s="101" t="s">
        <v>749</v>
      </c>
      <c r="F277" s="125">
        <v>105037.29293999996</v>
      </c>
      <c r="G277" s="102"/>
      <c r="H277" s="125">
        <v>13633.02072</v>
      </c>
      <c r="I277" s="126"/>
      <c r="J277" s="125">
        <v>-3504.7807400000002</v>
      </c>
      <c r="K277" s="127"/>
      <c r="L277" s="125">
        <v>-112.20415</v>
      </c>
      <c r="M277" s="127"/>
      <c r="N277" s="125">
        <v>0</v>
      </c>
      <c r="O277" s="125"/>
      <c r="P277" s="125">
        <v>0</v>
      </c>
      <c r="Q277" s="126"/>
      <c r="R277" s="125">
        <f>SUM(F277,H277,J277,L277,N277,P277)</f>
        <v>115053.32876999995</v>
      </c>
      <c r="S277" s="127"/>
      <c r="T277" s="125">
        <v>109964.93092</v>
      </c>
    </row>
    <row r="278" spans="1:20" x14ac:dyDescent="0.25">
      <c r="A278" s="111">
        <f t="shared" si="4"/>
        <v>38</v>
      </c>
      <c r="C278" s="109">
        <v>34531</v>
      </c>
      <c r="D278" s="101" t="s">
        <v>723</v>
      </c>
      <c r="F278" s="125">
        <v>23536.486480000018</v>
      </c>
      <c r="G278" s="102"/>
      <c r="H278" s="125">
        <v>1364.2263600000001</v>
      </c>
      <c r="I278" s="126"/>
      <c r="J278" s="125">
        <v>0</v>
      </c>
      <c r="K278" s="127"/>
      <c r="L278" s="125">
        <v>0</v>
      </c>
      <c r="M278" s="127"/>
      <c r="N278" s="125">
        <v>0</v>
      </c>
      <c r="O278" s="125"/>
      <c r="P278" s="125">
        <v>0</v>
      </c>
      <c r="Q278" s="126"/>
      <c r="R278" s="125">
        <f>SUM(F278,H278,J278,L278,N278,P278)</f>
        <v>24900.712840000018</v>
      </c>
      <c r="S278" s="127"/>
      <c r="T278" s="125">
        <v>24218.59966</v>
      </c>
    </row>
    <row r="279" spans="1:20" x14ac:dyDescent="0.25">
      <c r="A279" s="111">
        <f t="shared" si="4"/>
        <v>39</v>
      </c>
      <c r="C279" s="109">
        <v>34631</v>
      </c>
      <c r="D279" s="101" t="s">
        <v>724</v>
      </c>
      <c r="F279" s="125">
        <v>673.43115999999884</v>
      </c>
      <c r="G279" s="102"/>
      <c r="H279" s="125">
        <v>50.437800000000003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5"/>
      <c r="P279" s="125">
        <v>0</v>
      </c>
      <c r="Q279" s="126"/>
      <c r="R279" s="125">
        <f>SUM(F279,H279,J279,L279,N279,P279)</f>
        <v>723.86895999999888</v>
      </c>
      <c r="S279" s="127"/>
      <c r="T279" s="125">
        <v>698.65006000000005</v>
      </c>
    </row>
    <row r="280" spans="1:20" x14ac:dyDescent="0.25">
      <c r="A280" s="111">
        <f t="shared" si="4"/>
        <v>40</v>
      </c>
      <c r="C280" s="111"/>
      <c r="D280" s="103" t="s">
        <v>769</v>
      </c>
      <c r="F280" s="129">
        <f>SUM(F275:F279)</f>
        <v>176955.05703999996</v>
      </c>
      <c r="H280" s="129">
        <f>SUM(H275:H279)</f>
        <v>20667.24869</v>
      </c>
      <c r="I280" s="122"/>
      <c r="J280" s="129">
        <f>SUM(J275:J279)</f>
        <v>-7009.5614800000003</v>
      </c>
      <c r="K280" s="122"/>
      <c r="L280" s="129">
        <f>SUM(L275:L279)</f>
        <v>-224.4083</v>
      </c>
      <c r="M280" s="122"/>
      <c r="N280" s="129">
        <f>SUM(N275:N279)</f>
        <v>0</v>
      </c>
      <c r="O280" s="187"/>
      <c r="P280" s="129">
        <f>SUM(P275:P279)</f>
        <v>0</v>
      </c>
      <c r="Q280" s="122"/>
      <c r="R280" s="129">
        <f>SUM(R275:R279)</f>
        <v>190388.33594999995</v>
      </c>
      <c r="S280" s="122"/>
      <c r="T280" s="129">
        <f>SUM(T275:T279)</f>
        <v>183515.49309000003</v>
      </c>
    </row>
    <row r="281" spans="1:20" x14ac:dyDescent="0.25">
      <c r="A281" s="111">
        <f t="shared" si="4"/>
        <v>41</v>
      </c>
      <c r="Q281" s="102"/>
    </row>
    <row r="282" spans="1:20" x14ac:dyDescent="0.25">
      <c r="A282" s="111">
        <f t="shared" si="4"/>
        <v>42</v>
      </c>
      <c r="Q282" s="102"/>
    </row>
    <row r="283" spans="1:20" x14ac:dyDescent="0.25">
      <c r="A283" s="111">
        <f t="shared" si="4"/>
        <v>43</v>
      </c>
      <c r="Q283" s="102"/>
    </row>
    <row r="284" spans="1:20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8"/>
      <c r="R284" s="97"/>
      <c r="S284" s="97"/>
      <c r="T284" s="97"/>
    </row>
    <row r="285" spans="1:20" x14ac:dyDescent="0.25">
      <c r="A285" s="101" t="str">
        <f>+$A$57</f>
        <v>Supporting Schedules:  B-10, B-11</v>
      </c>
      <c r="Q285" s="102"/>
      <c r="R285" s="101" t="str">
        <f>+$R$57</f>
        <v>Recap Schedules:  B-03, B-06</v>
      </c>
    </row>
    <row r="286" spans="1:20" ht="13.8" thickBot="1" x14ac:dyDescent="0.3">
      <c r="A286" s="97" t="str">
        <f>$A$1</f>
        <v>SCHEDULE B-09</v>
      </c>
      <c r="B286" s="97"/>
      <c r="C286" s="97"/>
      <c r="D286" s="97"/>
      <c r="E286" s="97"/>
      <c r="F286" s="97" t="str">
        <f>$F$1</f>
        <v>DEPRECIATION RESERVE BALANCES BY ACCOUNT AND SUB-ACCOUNT</v>
      </c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8"/>
      <c r="R286" s="97"/>
      <c r="S286" s="97"/>
      <c r="T286" s="98" t="str">
        <f>"Page "&amp;TRIM(MID(T229,5,3))+1&amp;" of 30"</f>
        <v>Page 6 of 30</v>
      </c>
    </row>
    <row r="287" spans="1:20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reserve balances for each account or sub-account to which</v>
      </c>
      <c r="J287" s="104"/>
      <c r="K287" s="104"/>
      <c r="M287" s="104"/>
      <c r="N287" s="104"/>
      <c r="O287" s="104"/>
      <c r="P287" s="104"/>
      <c r="Q287" s="105"/>
      <c r="R287" s="101" t="str">
        <f>$R$2</f>
        <v>Type of data shown:</v>
      </c>
      <c r="T287" s="106"/>
    </row>
    <row r="288" spans="1:20" x14ac:dyDescent="0.25">
      <c r="B288" s="138"/>
      <c r="F288" s="101" t="str">
        <f>IF($F$3="","",$F$3)</f>
        <v>an individual depreciation rate is applied. (Include Amortization/Recovery amounts).</v>
      </c>
      <c r="J288" s="102"/>
      <c r="K288" s="106"/>
      <c r="N288" s="102"/>
      <c r="O288" s="102"/>
      <c r="P288" s="102"/>
      <c r="Q288" s="102" t="str">
        <f>IF($Q$3=0,"",$Q$3)</f>
        <v>XX</v>
      </c>
      <c r="R288" s="106" t="str">
        <f>$R$3</f>
        <v>Projected Test Year Ended 12/31/2025</v>
      </c>
      <c r="T288" s="102"/>
    </row>
    <row r="289" spans="1:20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Q289" s="102" t="str">
        <f>IF($Q$4=0,"",$Q$4)</f>
        <v/>
      </c>
      <c r="R289" s="106" t="str">
        <f>$R$4</f>
        <v>Projected Prior Year Ended 12/31/2024</v>
      </c>
      <c r="T289" s="102"/>
    </row>
    <row r="290" spans="1:20" x14ac:dyDescent="0.25">
      <c r="B290" s="138"/>
      <c r="F290" s="101" t="str">
        <f>IF(+$F$5="","",$F$5)</f>
        <v/>
      </c>
      <c r="J290" s="102"/>
      <c r="K290" s="106"/>
      <c r="L290" s="102"/>
      <c r="Q290" s="102" t="str">
        <f>IF($Q$5=0,"",$Q$5)</f>
        <v/>
      </c>
      <c r="R290" s="106" t="str">
        <f>$R$5</f>
        <v>Historical Prior Year Ended 12/31/2023</v>
      </c>
      <c r="T290" s="102"/>
    </row>
    <row r="291" spans="1:20" x14ac:dyDescent="0.25">
      <c r="B291" s="138"/>
      <c r="J291" s="102"/>
      <c r="K291" s="106"/>
      <c r="L291" s="102"/>
      <c r="Q291" s="102"/>
      <c r="R291" s="106" t="str">
        <f>$R$6</f>
        <v>Witness: C. Aldazabal / N. Allis / J. Chronister</v>
      </c>
      <c r="T291" s="102"/>
    </row>
    <row r="292" spans="1:20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(Dollars in 000's)</v>
      </c>
      <c r="I292" s="97"/>
      <c r="J292" s="97"/>
      <c r="K292" s="97"/>
      <c r="L292" s="97"/>
      <c r="M292" s="97"/>
      <c r="N292" s="97"/>
      <c r="O292" s="97"/>
      <c r="P292" s="97"/>
      <c r="Q292" s="98"/>
      <c r="R292" s="97" t="str">
        <f>$R$7</f>
        <v xml:space="preserve">               / R. Latta / K. Stryker / C. Whitworth </v>
      </c>
      <c r="S292" s="97"/>
      <c r="T292" s="97"/>
    </row>
    <row r="293" spans="1:20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10"/>
      <c r="R293" s="109"/>
      <c r="S293" s="109"/>
      <c r="T293" s="109"/>
    </row>
    <row r="294" spans="1:20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09"/>
      <c r="P294" s="109" t="s">
        <v>698</v>
      </c>
      <c r="Q294" s="110"/>
      <c r="R294" s="109" t="s">
        <v>699</v>
      </c>
      <c r="S294" s="109"/>
      <c r="T294" s="109" t="s">
        <v>875</v>
      </c>
    </row>
    <row r="295" spans="1:20" x14ac:dyDescent="0.25">
      <c r="C295" s="111" t="s">
        <v>700</v>
      </c>
      <c r="D295" s="111" t="s">
        <v>700</v>
      </c>
      <c r="F295" s="111" t="s">
        <v>876</v>
      </c>
      <c r="G295" s="111"/>
      <c r="H295" s="109" t="s">
        <v>353</v>
      </c>
      <c r="I295" s="111"/>
      <c r="J295" s="109"/>
      <c r="K295" s="111"/>
      <c r="L295" s="111"/>
      <c r="M295" s="111"/>
      <c r="Q295" s="102"/>
      <c r="R295" s="111" t="s">
        <v>876</v>
      </c>
      <c r="T295" s="111"/>
    </row>
    <row r="296" spans="1:20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701</v>
      </c>
      <c r="G296" s="111"/>
      <c r="H296" s="111" t="s">
        <v>701</v>
      </c>
      <c r="I296" s="111"/>
      <c r="J296" s="111"/>
      <c r="K296" s="109"/>
      <c r="L296" s="111" t="s">
        <v>877</v>
      </c>
      <c r="M296" s="106"/>
      <c r="N296" s="111" t="s">
        <v>877</v>
      </c>
      <c r="O296" s="111"/>
      <c r="P296" s="111" t="s">
        <v>362</v>
      </c>
      <c r="Q296" s="110"/>
      <c r="R296" s="109" t="s">
        <v>701</v>
      </c>
      <c r="S296" s="109"/>
      <c r="T296" s="111" t="s">
        <v>707</v>
      </c>
    </row>
    <row r="297" spans="1:20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712</v>
      </c>
      <c r="G297" s="112"/>
      <c r="H297" s="112" t="s">
        <v>878</v>
      </c>
      <c r="I297" s="113"/>
      <c r="J297" s="112" t="s">
        <v>879</v>
      </c>
      <c r="K297" s="113"/>
      <c r="L297" s="113" t="s">
        <v>880</v>
      </c>
      <c r="M297" s="114"/>
      <c r="N297" s="114" t="s">
        <v>881</v>
      </c>
      <c r="O297" s="114"/>
      <c r="P297" s="114" t="s">
        <v>715</v>
      </c>
      <c r="Q297" s="115"/>
      <c r="R297" s="114" t="s">
        <v>716</v>
      </c>
      <c r="S297" s="114"/>
      <c r="T297" s="114" t="s">
        <v>717</v>
      </c>
    </row>
    <row r="298" spans="1:20" x14ac:dyDescent="0.25">
      <c r="A298" s="111">
        <v>1</v>
      </c>
      <c r="B298" s="116"/>
      <c r="Q298" s="102"/>
    </row>
    <row r="299" spans="1:20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31"/>
      <c r="Q299" s="131"/>
      <c r="R299" s="122"/>
      <c r="S299" s="131"/>
      <c r="T299" s="131"/>
    </row>
    <row r="300" spans="1:20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5">
        <v>14552.664960000016</v>
      </c>
      <c r="G300" s="102"/>
      <c r="H300" s="125">
        <v>1150.3601999999998</v>
      </c>
      <c r="I300" s="126"/>
      <c r="J300" s="125">
        <v>0</v>
      </c>
      <c r="K300" s="127"/>
      <c r="L300" s="125">
        <v>0</v>
      </c>
      <c r="M300" s="127"/>
      <c r="N300" s="125">
        <v>0</v>
      </c>
      <c r="O300" s="125"/>
      <c r="P300" s="125">
        <v>0</v>
      </c>
      <c r="Q300" s="126"/>
      <c r="R300" s="125">
        <f>SUM(F300,H300,J300,L300,N300,P300)</f>
        <v>15703.025160000016</v>
      </c>
      <c r="S300" s="127"/>
      <c r="T300" s="125">
        <v>15127.84506</v>
      </c>
    </row>
    <row r="301" spans="1:20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5">
        <v>41339.893114999963</v>
      </c>
      <c r="G301" s="102"/>
      <c r="H301" s="125">
        <v>8065.1194000000005</v>
      </c>
      <c r="I301" s="126"/>
      <c r="J301" s="125">
        <v>-1197.0979</v>
      </c>
      <c r="K301" s="127"/>
      <c r="L301" s="125">
        <v>-1225</v>
      </c>
      <c r="M301" s="127"/>
      <c r="N301" s="125">
        <v>0</v>
      </c>
      <c r="O301" s="125"/>
      <c r="P301" s="125">
        <v>0</v>
      </c>
      <c r="Q301" s="126"/>
      <c r="R301" s="125">
        <f>SUM(F301,H301,J301,L301,N301,P301)</f>
        <v>46982.914614999965</v>
      </c>
      <c r="S301" s="127"/>
      <c r="T301" s="125">
        <v>44248.025609999997</v>
      </c>
    </row>
    <row r="302" spans="1:20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5">
        <v>127467.80104499994</v>
      </c>
      <c r="G302" s="102"/>
      <c r="H302" s="125">
        <v>17642.310219999999</v>
      </c>
      <c r="I302" s="126"/>
      <c r="J302" s="125">
        <v>-1197.0979</v>
      </c>
      <c r="K302" s="127"/>
      <c r="L302" s="125">
        <v>-1225</v>
      </c>
      <c r="M302" s="127"/>
      <c r="N302" s="125">
        <v>0</v>
      </c>
      <c r="O302" s="125"/>
      <c r="P302" s="125">
        <v>0</v>
      </c>
      <c r="Q302" s="126"/>
      <c r="R302" s="125">
        <f>SUM(F302,H302,J302,L302,N302,P302)</f>
        <v>142688.01336499996</v>
      </c>
      <c r="S302" s="127"/>
      <c r="T302" s="125">
        <v>135165.19752000002</v>
      </c>
    </row>
    <row r="303" spans="1:20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5">
        <v>25733.846520000025</v>
      </c>
      <c r="G303" s="102"/>
      <c r="H303" s="125">
        <v>1600.2124799999999</v>
      </c>
      <c r="I303" s="126"/>
      <c r="J303" s="125">
        <v>0</v>
      </c>
      <c r="K303" s="127"/>
      <c r="L303" s="125">
        <v>0</v>
      </c>
      <c r="M303" s="127"/>
      <c r="N303" s="125">
        <v>0</v>
      </c>
      <c r="O303" s="125"/>
      <c r="P303" s="125">
        <v>0</v>
      </c>
      <c r="Q303" s="126"/>
      <c r="R303" s="125">
        <f>SUM(F303,H303,J303,L303,N303,P303)</f>
        <v>27334.059000000023</v>
      </c>
      <c r="S303" s="127"/>
      <c r="T303" s="125">
        <v>26533.95276</v>
      </c>
    </row>
    <row r="304" spans="1:20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5">
        <v>853.78874000000019</v>
      </c>
      <c r="G304" s="102"/>
      <c r="H304" s="125">
        <v>60.261480000000006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5"/>
      <c r="P304" s="125">
        <v>0</v>
      </c>
      <c r="Q304" s="126"/>
      <c r="R304" s="125">
        <f>SUM(F304,H304,J304,L304,N304,P304)</f>
        <v>914.05022000000019</v>
      </c>
      <c r="S304" s="127"/>
      <c r="T304" s="125">
        <v>883.91948000000002</v>
      </c>
    </row>
    <row r="305" spans="1:20" x14ac:dyDescent="0.25">
      <c r="A305" s="111">
        <f t="shared" si="5"/>
        <v>8</v>
      </c>
      <c r="B305" s="116"/>
      <c r="C305" s="111"/>
      <c r="D305" s="103" t="s">
        <v>770</v>
      </c>
      <c r="F305" s="129">
        <f>SUM(F300:F304)</f>
        <v>209947.99437999993</v>
      </c>
      <c r="H305" s="129">
        <f>SUM(H300:H304)</f>
        <v>28518.263779999997</v>
      </c>
      <c r="I305" s="122"/>
      <c r="J305" s="129">
        <f>SUM(J300:J304)</f>
        <v>-2394.1958</v>
      </c>
      <c r="K305" s="122"/>
      <c r="L305" s="129">
        <f>SUM(L300:L304)</f>
        <v>-2450</v>
      </c>
      <c r="M305" s="122"/>
      <c r="N305" s="129">
        <f>SUM(N300:N304)</f>
        <v>0</v>
      </c>
      <c r="O305" s="187"/>
      <c r="P305" s="129">
        <f>SUM(P300:P304)</f>
        <v>0</v>
      </c>
      <c r="Q305" s="122"/>
      <c r="R305" s="129">
        <f>SUM(R300:R304)</f>
        <v>233622.06235999995</v>
      </c>
      <c r="S305" s="122"/>
      <c r="T305" s="129">
        <f>SUM(T300:T304)</f>
        <v>221958.94043000005</v>
      </c>
    </row>
    <row r="306" spans="1:20" x14ac:dyDescent="0.25">
      <c r="A306" s="111">
        <f t="shared" si="5"/>
        <v>9</v>
      </c>
      <c r="B306" s="116"/>
      <c r="Q306" s="102"/>
    </row>
    <row r="307" spans="1:20" x14ac:dyDescent="0.25">
      <c r="A307" s="111">
        <f t="shared" si="5"/>
        <v>10</v>
      </c>
      <c r="B307" s="116"/>
      <c r="C307" s="111"/>
      <c r="D307" s="103" t="s">
        <v>771</v>
      </c>
      <c r="I307" s="131"/>
      <c r="K307" s="131"/>
      <c r="M307" s="131"/>
      <c r="Q307" s="131"/>
      <c r="S307" s="131"/>
    </row>
    <row r="308" spans="1:20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5">
        <v>75.171190000000038</v>
      </c>
      <c r="G308" s="102"/>
      <c r="H308" s="125">
        <v>27.8292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5"/>
      <c r="P308" s="125">
        <v>0</v>
      </c>
      <c r="Q308" s="126"/>
      <c r="R308" s="125">
        <f>SUM(F308,H308,J308,L308,N308,P308)</f>
        <v>103.00039000000004</v>
      </c>
      <c r="S308" s="127"/>
      <c r="T308" s="125">
        <v>89.085789999999989</v>
      </c>
    </row>
    <row r="309" spans="1:20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5">
        <v>1093.3202199999992</v>
      </c>
      <c r="G309" s="102"/>
      <c r="H309" s="125">
        <v>151.84320000000002</v>
      </c>
      <c r="I309" s="126"/>
      <c r="J309" s="125">
        <v>0</v>
      </c>
      <c r="K309" s="127"/>
      <c r="L309" s="125">
        <v>0</v>
      </c>
      <c r="M309" s="127"/>
      <c r="N309" s="125">
        <v>0</v>
      </c>
      <c r="O309" s="125"/>
      <c r="P309" s="125">
        <v>0</v>
      </c>
      <c r="Q309" s="126"/>
      <c r="R309" s="125">
        <f>SUM(F309,H309,J309,L309,N309,P309)</f>
        <v>1245.1634199999992</v>
      </c>
      <c r="S309" s="127"/>
      <c r="T309" s="125">
        <v>1169.24182</v>
      </c>
    </row>
    <row r="310" spans="1:20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5">
        <v>9023.4204900000059</v>
      </c>
      <c r="G310" s="102"/>
      <c r="H310" s="125">
        <v>356.16300000000001</v>
      </c>
      <c r="I310" s="126"/>
      <c r="J310" s="125">
        <v>0</v>
      </c>
      <c r="K310" s="127"/>
      <c r="L310" s="125">
        <v>0</v>
      </c>
      <c r="M310" s="127"/>
      <c r="N310" s="125">
        <v>0</v>
      </c>
      <c r="O310" s="125"/>
      <c r="P310" s="125">
        <v>0</v>
      </c>
      <c r="Q310" s="126"/>
      <c r="R310" s="125">
        <f>SUM(F310,H310,J310,L310,N310,P310)</f>
        <v>9379.5834900000063</v>
      </c>
      <c r="S310" s="127"/>
      <c r="T310" s="125">
        <v>9201.5019900000007</v>
      </c>
    </row>
    <row r="311" spans="1:20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5">
        <v>6497.5046499999926</v>
      </c>
      <c r="G311" s="102"/>
      <c r="H311" s="125">
        <v>364.27668</v>
      </c>
      <c r="I311" s="126"/>
      <c r="J311" s="125">
        <v>0</v>
      </c>
      <c r="K311" s="127"/>
      <c r="L311" s="125">
        <v>0</v>
      </c>
      <c r="M311" s="127"/>
      <c r="N311" s="125">
        <v>0</v>
      </c>
      <c r="O311" s="125"/>
      <c r="P311" s="125">
        <v>0</v>
      </c>
      <c r="Q311" s="126"/>
      <c r="R311" s="125">
        <f>SUM(F311,H311,J311,L311,N311,P311)</f>
        <v>6861.7813299999925</v>
      </c>
      <c r="S311" s="127"/>
      <c r="T311" s="125">
        <v>6679.6429900000003</v>
      </c>
    </row>
    <row r="312" spans="1:20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5">
        <v>0.48696000000000011</v>
      </c>
      <c r="G312" s="102"/>
      <c r="H312" s="125">
        <v>2.5920000000000002E-2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5"/>
      <c r="P312" s="125">
        <v>0</v>
      </c>
      <c r="Q312" s="126"/>
      <c r="R312" s="125">
        <f>SUM(F312,H312,J312,L312,N312,P312)</f>
        <v>0.51288000000000011</v>
      </c>
      <c r="S312" s="127"/>
      <c r="T312" s="125">
        <v>0.49992000000000003</v>
      </c>
    </row>
    <row r="313" spans="1:20" x14ac:dyDescent="0.25">
      <c r="A313" s="111">
        <f t="shared" si="5"/>
        <v>16</v>
      </c>
      <c r="B313" s="116"/>
      <c r="D313" s="103" t="s">
        <v>772</v>
      </c>
      <c r="F313" s="129">
        <f>SUM(F308:F312)</f>
        <v>16689.903509999996</v>
      </c>
      <c r="H313" s="129">
        <f>SUM(H308:H312)</f>
        <v>900.13800000000015</v>
      </c>
      <c r="I313" s="122"/>
      <c r="J313" s="129">
        <f>SUM(J308:J312)</f>
        <v>0</v>
      </c>
      <c r="K313" s="122"/>
      <c r="L313" s="129">
        <f>SUM(L308:L312)</f>
        <v>0</v>
      </c>
      <c r="M313" s="122"/>
      <c r="N313" s="129">
        <f>SUM(N308:N312)</f>
        <v>0</v>
      </c>
      <c r="O313" s="187"/>
      <c r="P313" s="129">
        <f>SUM(P308:P312)</f>
        <v>0</v>
      </c>
      <c r="Q313" s="122"/>
      <c r="R313" s="129">
        <f>SUM(R308:R312)</f>
        <v>17590.041509999999</v>
      </c>
      <c r="S313" s="122"/>
      <c r="T313" s="129">
        <f>SUM(T308:T312)</f>
        <v>17139.97251</v>
      </c>
    </row>
    <row r="314" spans="1:20" x14ac:dyDescent="0.25">
      <c r="A314" s="111">
        <f t="shared" si="5"/>
        <v>17</v>
      </c>
      <c r="B314" s="116"/>
      <c r="Q314" s="102"/>
    </row>
    <row r="315" spans="1:20" x14ac:dyDescent="0.25">
      <c r="A315" s="111">
        <f t="shared" si="5"/>
        <v>18</v>
      </c>
      <c r="B315" s="116"/>
      <c r="C315" s="111"/>
      <c r="D315" s="103" t="s">
        <v>773</v>
      </c>
      <c r="I315" s="131"/>
      <c r="K315" s="131"/>
      <c r="M315" s="131"/>
      <c r="Q315" s="131"/>
      <c r="S315" s="131"/>
    </row>
    <row r="316" spans="1:20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5">
        <v>-73.139029999999934</v>
      </c>
      <c r="G316" s="102"/>
      <c r="H316" s="125">
        <v>14.661239999999999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5"/>
      <c r="P316" s="125">
        <v>0</v>
      </c>
      <c r="Q316" s="126"/>
      <c r="R316" s="125">
        <f>SUM(F316,H316,J316,L316,N316,P316)</f>
        <v>-58.477789999999935</v>
      </c>
      <c r="S316" s="127"/>
      <c r="T316" s="125">
        <v>-65.808410000000009</v>
      </c>
    </row>
    <row r="317" spans="1:20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5">
        <v>1414.6283200000016</v>
      </c>
      <c r="G317" s="102"/>
      <c r="H317" s="125">
        <v>95.093159999999997</v>
      </c>
      <c r="I317" s="126"/>
      <c r="J317" s="125">
        <v>0</v>
      </c>
      <c r="K317" s="127"/>
      <c r="L317" s="125">
        <v>0</v>
      </c>
      <c r="M317" s="127"/>
      <c r="N317" s="125">
        <v>0</v>
      </c>
      <c r="O317" s="125"/>
      <c r="P317" s="125">
        <v>0</v>
      </c>
      <c r="Q317" s="126"/>
      <c r="R317" s="125">
        <f>SUM(F317,H317,J317,L317,N317,P317)</f>
        <v>1509.7214800000015</v>
      </c>
      <c r="S317" s="127"/>
      <c r="T317" s="125">
        <v>1462.1749</v>
      </c>
    </row>
    <row r="318" spans="1:20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5">
        <v>9491.777740000005</v>
      </c>
      <c r="G318" s="102"/>
      <c r="H318" s="125">
        <v>329.06819999999999</v>
      </c>
      <c r="I318" s="126"/>
      <c r="J318" s="125">
        <v>0</v>
      </c>
      <c r="K318" s="127"/>
      <c r="L318" s="125">
        <v>0</v>
      </c>
      <c r="M318" s="127"/>
      <c r="N318" s="125">
        <v>0</v>
      </c>
      <c r="O318" s="125"/>
      <c r="P318" s="125">
        <v>0</v>
      </c>
      <c r="Q318" s="126"/>
      <c r="R318" s="125">
        <f>SUM(F318,H318,J318,L318,N318,P318)</f>
        <v>9820.8459400000047</v>
      </c>
      <c r="S318" s="127"/>
      <c r="T318" s="125">
        <v>9656.3118400000003</v>
      </c>
    </row>
    <row r="319" spans="1:20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5">
        <v>2059.9009699999992</v>
      </c>
      <c r="G319" s="102"/>
      <c r="H319" s="125">
        <v>101.8032</v>
      </c>
      <c r="I319" s="126"/>
      <c r="J319" s="125">
        <v>0</v>
      </c>
      <c r="K319" s="127"/>
      <c r="L319" s="125">
        <v>0</v>
      </c>
      <c r="M319" s="127"/>
      <c r="N319" s="125">
        <v>0</v>
      </c>
      <c r="O319" s="125"/>
      <c r="P319" s="125">
        <v>0</v>
      </c>
      <c r="Q319" s="126"/>
      <c r="R319" s="125">
        <f>SUM(F319,H319,J319,L319,N319,P319)</f>
        <v>2161.7041699999991</v>
      </c>
      <c r="S319" s="127"/>
      <c r="T319" s="125">
        <v>2110.8025699999998</v>
      </c>
    </row>
    <row r="320" spans="1:20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5">
        <v>0.48696000000000011</v>
      </c>
      <c r="G320" s="102"/>
      <c r="H320" s="125">
        <v>2.5920000000000002E-2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5"/>
      <c r="P320" s="125">
        <v>0</v>
      </c>
      <c r="Q320" s="126"/>
      <c r="R320" s="125">
        <f>SUM(F320,H320,J320,L320,N320,P320)</f>
        <v>0.51288000000000011</v>
      </c>
      <c r="S320" s="127"/>
      <c r="T320" s="125">
        <v>0.49992000000000003</v>
      </c>
    </row>
    <row r="321" spans="1:20" x14ac:dyDescent="0.25">
      <c r="A321" s="111">
        <f t="shared" si="5"/>
        <v>24</v>
      </c>
      <c r="B321" s="116"/>
      <c r="C321" s="111"/>
      <c r="D321" s="103" t="s">
        <v>774</v>
      </c>
      <c r="F321" s="129">
        <f>SUM(F316:F320)</f>
        <v>12893.654960000005</v>
      </c>
      <c r="H321" s="129">
        <f>SUM(H316:H320)</f>
        <v>540.65172000000007</v>
      </c>
      <c r="I321" s="122"/>
      <c r="J321" s="129">
        <f>SUM(J316:J320)</f>
        <v>0</v>
      </c>
      <c r="K321" s="122"/>
      <c r="L321" s="129">
        <f>SUM(L316:L320)</f>
        <v>0</v>
      </c>
      <c r="M321" s="122"/>
      <c r="N321" s="129">
        <f>SUM(N316:N320)</f>
        <v>0</v>
      </c>
      <c r="O321" s="187"/>
      <c r="P321" s="129">
        <f>SUM(P316:P320)</f>
        <v>0</v>
      </c>
      <c r="Q321" s="122"/>
      <c r="R321" s="129">
        <f>SUM(R316:R320)</f>
        <v>13434.306680000005</v>
      </c>
      <c r="S321" s="122"/>
      <c r="T321" s="129">
        <f>SUM(T316:T320)</f>
        <v>13163.980820000001</v>
      </c>
    </row>
    <row r="322" spans="1:20" x14ac:dyDescent="0.25">
      <c r="A322" s="111">
        <f t="shared" si="5"/>
        <v>25</v>
      </c>
      <c r="B322" s="116"/>
      <c r="Q322" s="102"/>
    </row>
    <row r="323" spans="1:20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45"/>
      <c r="G323" s="145"/>
      <c r="H323" s="145"/>
      <c r="I323" s="155"/>
      <c r="J323" s="145"/>
      <c r="K323" s="155"/>
      <c r="L323" s="155"/>
      <c r="M323" s="109"/>
      <c r="N323" s="109"/>
      <c r="O323" s="109"/>
      <c r="P323" s="109"/>
      <c r="Q323" s="110"/>
      <c r="R323" s="109"/>
      <c r="S323" s="109"/>
      <c r="T323" s="109"/>
    </row>
    <row r="324" spans="1:20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5">
        <v>-27.676379999999998</v>
      </c>
      <c r="G324" s="102"/>
      <c r="H324" s="125">
        <v>38.545319999999997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5"/>
      <c r="P324" s="125">
        <v>0</v>
      </c>
      <c r="Q324" s="126"/>
      <c r="R324" s="125">
        <f>SUM(F324,H324,J324,L324,N324,P324)</f>
        <v>10.868939999999998</v>
      </c>
      <c r="S324" s="127"/>
      <c r="T324" s="125">
        <v>-8.4037199999999999</v>
      </c>
    </row>
    <row r="325" spans="1:20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5">
        <v>844.70081000000027</v>
      </c>
      <c r="G325" s="102"/>
      <c r="H325" s="125">
        <v>67.851960000000005</v>
      </c>
      <c r="I325" s="126"/>
      <c r="J325" s="125">
        <v>0</v>
      </c>
      <c r="K325" s="127"/>
      <c r="L325" s="125">
        <v>0</v>
      </c>
      <c r="M325" s="127"/>
      <c r="N325" s="125">
        <v>0</v>
      </c>
      <c r="O325" s="125"/>
      <c r="P325" s="125">
        <v>0</v>
      </c>
      <c r="Q325" s="126"/>
      <c r="R325" s="125">
        <f>SUM(F325,H325,J325,L325,N325,P325)</f>
        <v>912.55277000000024</v>
      </c>
      <c r="S325" s="127"/>
      <c r="T325" s="125">
        <v>878.62679000000003</v>
      </c>
    </row>
    <row r="326" spans="1:20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5">
        <v>11929.082480000001</v>
      </c>
      <c r="G326" s="102"/>
      <c r="H326" s="125">
        <v>389.19623999999999</v>
      </c>
      <c r="I326" s="126"/>
      <c r="J326" s="125">
        <v>0</v>
      </c>
      <c r="K326" s="127"/>
      <c r="L326" s="125">
        <v>0</v>
      </c>
      <c r="M326" s="127"/>
      <c r="N326" s="125">
        <v>0</v>
      </c>
      <c r="O326" s="125"/>
      <c r="P326" s="125">
        <v>0</v>
      </c>
      <c r="Q326" s="126"/>
      <c r="R326" s="125">
        <f>SUM(F326,H326,J326,L326,N326,P326)</f>
        <v>12318.27872</v>
      </c>
      <c r="S326" s="127"/>
      <c r="T326" s="125">
        <v>12123.6806</v>
      </c>
    </row>
    <row r="327" spans="1:20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5">
        <v>5186.2953899999929</v>
      </c>
      <c r="G327" s="102"/>
      <c r="H327" s="125">
        <v>183.19188</v>
      </c>
      <c r="I327" s="126"/>
      <c r="J327" s="125">
        <v>0</v>
      </c>
      <c r="K327" s="127"/>
      <c r="L327" s="125">
        <v>0</v>
      </c>
      <c r="M327" s="127"/>
      <c r="N327" s="125">
        <v>0</v>
      </c>
      <c r="O327" s="125"/>
      <c r="P327" s="125">
        <v>0</v>
      </c>
      <c r="Q327" s="126"/>
      <c r="R327" s="125">
        <f>SUM(F327,H327,J327,L327,N327,P327)</f>
        <v>5369.4872699999933</v>
      </c>
      <c r="S327" s="127"/>
      <c r="T327" s="125">
        <v>5277.8913300000004</v>
      </c>
    </row>
    <row r="328" spans="1:20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5">
        <v>0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5"/>
      <c r="P328" s="125">
        <v>0</v>
      </c>
      <c r="Q328" s="126"/>
      <c r="R328" s="125">
        <f>SUM(F328,H328,J328,L328,N328,P328)</f>
        <v>0</v>
      </c>
      <c r="S328" s="127"/>
      <c r="T328" s="125">
        <v>0</v>
      </c>
    </row>
    <row r="329" spans="1:20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9">
        <f>SUM(F324:F328)</f>
        <v>17932.402299999994</v>
      </c>
      <c r="H329" s="129">
        <f>SUM(H324:H328)</f>
        <v>678.78539999999998</v>
      </c>
      <c r="I329" s="122"/>
      <c r="J329" s="129">
        <f>SUM(J324:J328)</f>
        <v>0</v>
      </c>
      <c r="K329" s="122"/>
      <c r="L329" s="129">
        <f>SUM(L324:L328)</f>
        <v>0</v>
      </c>
      <c r="M329" s="122"/>
      <c r="N329" s="129">
        <f>SUM(N324:N328)</f>
        <v>0</v>
      </c>
      <c r="O329" s="187"/>
      <c r="P329" s="129">
        <f>SUM(P324:P328)</f>
        <v>0</v>
      </c>
      <c r="Q329" s="122"/>
      <c r="R329" s="129">
        <f>SUM(R324:R328)</f>
        <v>18611.187699999995</v>
      </c>
      <c r="S329" s="122"/>
      <c r="T329" s="129">
        <f>SUM(T324:T328)</f>
        <v>18271.794999999998</v>
      </c>
    </row>
    <row r="330" spans="1:20" x14ac:dyDescent="0.25">
      <c r="A330" s="111">
        <f t="shared" si="5"/>
        <v>33</v>
      </c>
      <c r="B330" s="116"/>
      <c r="Q330" s="102"/>
    </row>
    <row r="331" spans="1:20" x14ac:dyDescent="0.25">
      <c r="A331" s="111">
        <f t="shared" si="5"/>
        <v>34</v>
      </c>
      <c r="B331" s="116"/>
      <c r="C331" s="111"/>
      <c r="D331" s="103" t="s">
        <v>777</v>
      </c>
      <c r="I331" s="131"/>
      <c r="K331" s="131"/>
      <c r="M331" s="131"/>
      <c r="Q331" s="131"/>
    </row>
    <row r="332" spans="1:20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5">
        <v>695.08772000000113</v>
      </c>
      <c r="G332" s="102"/>
      <c r="H332" s="125">
        <v>96.155640000000005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5"/>
      <c r="P332" s="125">
        <v>0</v>
      </c>
      <c r="Q332" s="126"/>
      <c r="R332" s="125">
        <f>SUM(F332,H332,J332,L332,N332,P332)</f>
        <v>791.24336000000108</v>
      </c>
      <c r="S332" s="127"/>
      <c r="T332" s="125">
        <v>743.16554000000008</v>
      </c>
    </row>
    <row r="333" spans="1:20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5">
        <v>635.39815999999917</v>
      </c>
      <c r="G333" s="102"/>
      <c r="H333" s="125">
        <v>44.38608</v>
      </c>
      <c r="I333" s="126"/>
      <c r="J333" s="125">
        <v>0</v>
      </c>
      <c r="K333" s="127"/>
      <c r="L333" s="125">
        <v>0</v>
      </c>
      <c r="M333" s="127"/>
      <c r="N333" s="125">
        <v>0</v>
      </c>
      <c r="O333" s="125"/>
      <c r="P333" s="125">
        <v>0</v>
      </c>
      <c r="Q333" s="126"/>
      <c r="R333" s="125">
        <f>SUM(F333,H333,J333,L333,N333,P333)</f>
        <v>679.78423999999916</v>
      </c>
      <c r="S333" s="127"/>
      <c r="T333" s="125">
        <v>657.59119999999996</v>
      </c>
    </row>
    <row r="334" spans="1:20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5">
        <v>11493.965270000008</v>
      </c>
      <c r="G334" s="102"/>
      <c r="H334" s="125">
        <v>315.75767999999999</v>
      </c>
      <c r="I334" s="126"/>
      <c r="J334" s="125">
        <v>0</v>
      </c>
      <c r="K334" s="127"/>
      <c r="L334" s="125">
        <v>0</v>
      </c>
      <c r="M334" s="127"/>
      <c r="N334" s="125">
        <v>0</v>
      </c>
      <c r="O334" s="125"/>
      <c r="P334" s="125">
        <v>0</v>
      </c>
      <c r="Q334" s="126"/>
      <c r="R334" s="125">
        <f>SUM(F334,H334,J334,L334,N334,P334)</f>
        <v>11809.722950000008</v>
      </c>
      <c r="S334" s="127"/>
      <c r="T334" s="125">
        <v>11651.84411</v>
      </c>
    </row>
    <row r="335" spans="1:20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5">
        <v>7179.1434200000058</v>
      </c>
      <c r="G335" s="102"/>
      <c r="H335" s="125">
        <v>345.9162</v>
      </c>
      <c r="I335" s="126"/>
      <c r="J335" s="125">
        <v>0</v>
      </c>
      <c r="K335" s="127"/>
      <c r="L335" s="125">
        <v>0</v>
      </c>
      <c r="M335" s="127"/>
      <c r="N335" s="125">
        <v>0</v>
      </c>
      <c r="O335" s="125"/>
      <c r="P335" s="125">
        <v>0</v>
      </c>
      <c r="Q335" s="126"/>
      <c r="R335" s="125">
        <f>SUM(F335,H335,J335,L335,N335,P335)</f>
        <v>7525.0596200000055</v>
      </c>
      <c r="S335" s="127"/>
      <c r="T335" s="125">
        <v>7352.1015199999993</v>
      </c>
    </row>
    <row r="336" spans="1:20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5">
        <v>5.8897200000000103</v>
      </c>
      <c r="G336" s="102"/>
      <c r="H336" s="125">
        <v>0.36384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5"/>
      <c r="P336" s="125">
        <v>0</v>
      </c>
      <c r="Q336" s="126"/>
      <c r="R336" s="125">
        <f>SUM(F336,H336,J336,L336,N336,P336)</f>
        <v>6.25356000000001</v>
      </c>
      <c r="S336" s="127"/>
      <c r="T336" s="125">
        <v>6.0716400000000004</v>
      </c>
    </row>
    <row r="337" spans="1:20" x14ac:dyDescent="0.25">
      <c r="A337" s="111">
        <f t="shared" si="5"/>
        <v>40</v>
      </c>
      <c r="B337" s="116"/>
      <c r="C337" s="111"/>
      <c r="D337" s="103" t="s">
        <v>778</v>
      </c>
      <c r="F337" s="129">
        <f>SUM(F332:F336)</f>
        <v>20009.484290000015</v>
      </c>
      <c r="H337" s="129">
        <f>SUM(H332:H336)</f>
        <v>802.57943999999998</v>
      </c>
      <c r="I337" s="122"/>
      <c r="J337" s="129">
        <f>SUM(J332:J336)</f>
        <v>0</v>
      </c>
      <c r="K337" s="122"/>
      <c r="L337" s="129">
        <f>SUM(L332:L336)</f>
        <v>0</v>
      </c>
      <c r="M337" s="122"/>
      <c r="N337" s="129">
        <f>SUM(N332:N336)</f>
        <v>0</v>
      </c>
      <c r="O337" s="187"/>
      <c r="P337" s="129">
        <f>SUM(P332:P336)</f>
        <v>0</v>
      </c>
      <c r="Q337" s="122"/>
      <c r="R337" s="129">
        <f>SUM(R332:R336)</f>
        <v>20812.063730000013</v>
      </c>
      <c r="T337" s="129">
        <f>SUM(T332:T336)</f>
        <v>20410.774009999997</v>
      </c>
    </row>
    <row r="338" spans="1:20" x14ac:dyDescent="0.25">
      <c r="A338" s="111">
        <f t="shared" si="5"/>
        <v>41</v>
      </c>
      <c r="B338" s="116"/>
      <c r="Q338" s="102"/>
    </row>
    <row r="339" spans="1:20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5">
        <v>165.01636999999999</v>
      </c>
      <c r="G339" s="102"/>
      <c r="H339" s="125">
        <v>36.68289</v>
      </c>
      <c r="I339" s="126"/>
      <c r="J339" s="125">
        <v>-47.209019999999995</v>
      </c>
      <c r="K339" s="127"/>
      <c r="L339" s="125">
        <v>0</v>
      </c>
      <c r="M339" s="127"/>
      <c r="N339" s="125">
        <v>0</v>
      </c>
      <c r="O339" s="125"/>
      <c r="P339" s="125">
        <v>0</v>
      </c>
      <c r="Q339" s="126"/>
      <c r="R339" s="125">
        <f>SUM(F339,H339,J339,L339,N339,P339)</f>
        <v>154.49023999999997</v>
      </c>
      <c r="S339" s="127"/>
      <c r="T339" s="125">
        <v>169.41617000000002</v>
      </c>
    </row>
    <row r="340" spans="1:20" ht="13.8" thickBot="1" x14ac:dyDescent="0.3">
      <c r="A340" s="111">
        <f t="shared" si="5"/>
        <v>43</v>
      </c>
      <c r="B340" s="116"/>
      <c r="D340" s="101" t="s">
        <v>780</v>
      </c>
      <c r="F340" s="157">
        <f>SUM(F272,F280,F305,F313,F321,F329,F337,F339)</f>
        <v>520031.92218999995</v>
      </c>
      <c r="H340" s="157">
        <f>SUM(H272,H280,H305,H313,H321,H329,H337,H339)</f>
        <v>62677.014869999992</v>
      </c>
      <c r="I340" s="131"/>
      <c r="J340" s="157">
        <f>SUM(J272,J280,J305,J313,J321,J329,J337,J339)</f>
        <v>-13039.938460000001</v>
      </c>
      <c r="K340" s="131"/>
      <c r="L340" s="157">
        <f>SUM(L272,L280,L305,L313,L321,L329,L337,L339)</f>
        <v>-2774.4083000000001</v>
      </c>
      <c r="M340" s="131"/>
      <c r="N340" s="157">
        <f>SUM(N272,N280,N305,N313,N321,N329,N337,N339)</f>
        <v>0</v>
      </c>
      <c r="O340" s="186"/>
      <c r="P340" s="157">
        <f>SUM(P272,P280,P305,P313,P321,P329,P337,P339)</f>
        <v>0</v>
      </c>
      <c r="Q340" s="131"/>
      <c r="R340" s="157">
        <f>SUM(R272,R280,R305,R313,R321,R329,R337,R339)</f>
        <v>566894.59029999992</v>
      </c>
      <c r="T340" s="157">
        <f>SUM(T272,T280,T305,T313,T321,T329,T337,T339)</f>
        <v>543274.0340300001</v>
      </c>
    </row>
    <row r="341" spans="1:20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8"/>
      <c r="R341" s="97"/>
      <c r="S341" s="97"/>
      <c r="T341" s="97"/>
    </row>
    <row r="342" spans="1:20" x14ac:dyDescent="0.25">
      <c r="A342" s="101" t="str">
        <f>+$A$57</f>
        <v>Supporting Schedules:  B-10, B-11</v>
      </c>
      <c r="Q342" s="102"/>
      <c r="R342" s="101" t="str">
        <f>+$R$57</f>
        <v>Recap Schedules:  B-03, B-06</v>
      </c>
    </row>
    <row r="343" spans="1:20" ht="13.8" thickBot="1" x14ac:dyDescent="0.3">
      <c r="A343" s="97" t="str">
        <f>$A$1</f>
        <v>SCHEDULE B-09</v>
      </c>
      <c r="B343" s="97"/>
      <c r="C343" s="97"/>
      <c r="D343" s="97"/>
      <c r="E343" s="97"/>
      <c r="F343" s="97" t="str">
        <f>$F$1</f>
        <v>DEPRECIATION RESERVE BALANCES BY ACCOUNT AND SUB-ACCOUNT</v>
      </c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8"/>
      <c r="R343" s="97"/>
      <c r="S343" s="97"/>
      <c r="T343" s="98" t="str">
        <f>"Page "&amp;TRIM(MID(T286,5,3))+1&amp;" of 30"</f>
        <v>Page 7 of 30</v>
      </c>
    </row>
    <row r="344" spans="1:20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reserve balances for each account or sub-account to which</v>
      </c>
      <c r="J344" s="104"/>
      <c r="K344" s="104"/>
      <c r="M344" s="104"/>
      <c r="N344" s="104"/>
      <c r="O344" s="104"/>
      <c r="P344" s="104"/>
      <c r="Q344" s="105"/>
      <c r="R344" s="101" t="str">
        <f>$R$2</f>
        <v>Type of data shown:</v>
      </c>
      <c r="T344" s="106"/>
    </row>
    <row r="345" spans="1:20" x14ac:dyDescent="0.25">
      <c r="B345" s="138"/>
      <c r="F345" s="101" t="str">
        <f>IF($F$3="","",$F$3)</f>
        <v>an individual depreciation rate is applied. (Include Amortization/Recovery amounts).</v>
      </c>
      <c r="J345" s="102"/>
      <c r="K345" s="106"/>
      <c r="N345" s="102"/>
      <c r="O345" s="102"/>
      <c r="P345" s="102"/>
      <c r="Q345" s="102" t="str">
        <f>IF($Q$3=0,"",$Q$3)</f>
        <v>XX</v>
      </c>
      <c r="R345" s="106" t="str">
        <f>$R$3</f>
        <v>Projected Test Year Ended 12/31/2025</v>
      </c>
      <c r="T345" s="102"/>
    </row>
    <row r="346" spans="1:20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Q346" s="102" t="str">
        <f>IF($Q$4=0,"",$Q$4)</f>
        <v/>
      </c>
      <c r="R346" s="106" t="str">
        <f>$R$4</f>
        <v>Projected Prior Year Ended 12/31/2024</v>
      </c>
      <c r="T346" s="102"/>
    </row>
    <row r="347" spans="1:20" x14ac:dyDescent="0.25">
      <c r="B347" s="138"/>
      <c r="F347" s="101" t="str">
        <f>IF(+$F$5="","",$F$5)</f>
        <v/>
      </c>
      <c r="J347" s="102"/>
      <c r="K347" s="106"/>
      <c r="L347" s="102"/>
      <c r="Q347" s="102" t="str">
        <f>IF($Q$5=0,"",$Q$5)</f>
        <v/>
      </c>
      <c r="R347" s="106" t="str">
        <f>$R$5</f>
        <v>Historical Prior Year Ended 12/31/2023</v>
      </c>
      <c r="T347" s="102"/>
    </row>
    <row r="348" spans="1:20" x14ac:dyDescent="0.25">
      <c r="B348" s="138"/>
      <c r="J348" s="102"/>
      <c r="K348" s="106"/>
      <c r="L348" s="102"/>
      <c r="Q348" s="102"/>
      <c r="R348" s="106" t="str">
        <f>$R$6</f>
        <v>Witness: C. Aldazabal / N. Allis / J. Chronister</v>
      </c>
      <c r="T348" s="102"/>
    </row>
    <row r="349" spans="1:20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(Dollars in 000's)</v>
      </c>
      <c r="I349" s="97"/>
      <c r="J349" s="97"/>
      <c r="K349" s="97"/>
      <c r="L349" s="97"/>
      <c r="M349" s="97"/>
      <c r="N349" s="97"/>
      <c r="O349" s="97"/>
      <c r="P349" s="97"/>
      <c r="Q349" s="98"/>
      <c r="R349" s="97" t="str">
        <f>$R$7</f>
        <v xml:space="preserve">               / R. Latta / K. Stryker / C. Whitworth </v>
      </c>
      <c r="S349" s="97"/>
      <c r="T349" s="97"/>
    </row>
    <row r="350" spans="1:20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10"/>
      <c r="R350" s="109"/>
      <c r="S350" s="109"/>
      <c r="T350" s="109"/>
    </row>
    <row r="351" spans="1:20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09"/>
      <c r="P351" s="109" t="s">
        <v>698</v>
      </c>
      <c r="Q351" s="110"/>
      <c r="R351" s="109" t="s">
        <v>699</v>
      </c>
      <c r="S351" s="109"/>
      <c r="T351" s="109" t="s">
        <v>875</v>
      </c>
    </row>
    <row r="352" spans="1:20" x14ac:dyDescent="0.25">
      <c r="C352" s="111" t="s">
        <v>700</v>
      </c>
      <c r="D352" s="111" t="s">
        <v>700</v>
      </c>
      <c r="F352" s="111" t="s">
        <v>876</v>
      </c>
      <c r="G352" s="111"/>
      <c r="H352" s="109" t="s">
        <v>353</v>
      </c>
      <c r="I352" s="111"/>
      <c r="J352" s="109"/>
      <c r="K352" s="111"/>
      <c r="L352" s="111"/>
      <c r="M352" s="111"/>
      <c r="Q352" s="102"/>
      <c r="R352" s="111" t="s">
        <v>876</v>
      </c>
      <c r="T352" s="111"/>
    </row>
    <row r="353" spans="1:20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701</v>
      </c>
      <c r="G353" s="111"/>
      <c r="H353" s="111" t="s">
        <v>701</v>
      </c>
      <c r="I353" s="111"/>
      <c r="J353" s="111"/>
      <c r="K353" s="109"/>
      <c r="L353" s="111" t="s">
        <v>877</v>
      </c>
      <c r="M353" s="106"/>
      <c r="N353" s="111" t="s">
        <v>877</v>
      </c>
      <c r="O353" s="111"/>
      <c r="P353" s="111" t="s">
        <v>362</v>
      </c>
      <c r="Q353" s="110"/>
      <c r="R353" s="109" t="s">
        <v>701</v>
      </c>
      <c r="S353" s="109"/>
      <c r="T353" s="111" t="s">
        <v>707</v>
      </c>
    </row>
    <row r="354" spans="1:20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712</v>
      </c>
      <c r="G354" s="112"/>
      <c r="H354" s="112" t="s">
        <v>878</v>
      </c>
      <c r="I354" s="113"/>
      <c r="J354" s="112" t="s">
        <v>879</v>
      </c>
      <c r="K354" s="113"/>
      <c r="L354" s="113" t="s">
        <v>880</v>
      </c>
      <c r="M354" s="114"/>
      <c r="N354" s="114" t="s">
        <v>881</v>
      </c>
      <c r="O354" s="114"/>
      <c r="P354" s="114" t="s">
        <v>715</v>
      </c>
      <c r="Q354" s="115"/>
      <c r="R354" s="114" t="s">
        <v>716</v>
      </c>
      <c r="S354" s="114"/>
      <c r="T354" s="114" t="s">
        <v>717</v>
      </c>
    </row>
    <row r="355" spans="1:20" x14ac:dyDescent="0.25">
      <c r="A355" s="111">
        <v>1</v>
      </c>
      <c r="B355" s="116"/>
      <c r="Q355" s="102"/>
    </row>
    <row r="356" spans="1:20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Q356" s="131"/>
      <c r="S356" s="131"/>
    </row>
    <row r="357" spans="1:20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5">
        <v>54082.009740000001</v>
      </c>
      <c r="G357" s="102"/>
      <c r="H357" s="125">
        <v>15863.227560000001</v>
      </c>
      <c r="I357" s="126"/>
      <c r="J357" s="125">
        <v>0</v>
      </c>
      <c r="K357" s="127"/>
      <c r="L357" s="125">
        <v>0</v>
      </c>
      <c r="M357" s="127"/>
      <c r="N357" s="125">
        <v>0</v>
      </c>
      <c r="O357" s="125"/>
      <c r="P357" s="125">
        <v>0</v>
      </c>
      <c r="Q357" s="126"/>
      <c r="R357" s="125">
        <f>SUM(F357,H357,J357,L357,N357,P357)</f>
        <v>69945.237300000008</v>
      </c>
      <c r="S357" s="127"/>
      <c r="T357" s="125">
        <v>62013.623520000001</v>
      </c>
    </row>
    <row r="358" spans="1:20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5">
        <v>92761.91158</v>
      </c>
      <c r="G358" s="102"/>
      <c r="H358" s="125">
        <v>32971.227169999998</v>
      </c>
      <c r="I358" s="126"/>
      <c r="J358" s="125">
        <v>0</v>
      </c>
      <c r="K358" s="127"/>
      <c r="L358" s="125">
        <v>0</v>
      </c>
      <c r="M358" s="127"/>
      <c r="N358" s="125">
        <v>0</v>
      </c>
      <c r="O358" s="125"/>
      <c r="P358" s="125">
        <v>0</v>
      </c>
      <c r="Q358" s="126"/>
      <c r="R358" s="125">
        <f>SUM(F358,H358,J358,L358,N358,P358)</f>
        <v>125733.13875</v>
      </c>
      <c r="S358" s="127"/>
      <c r="T358" s="125">
        <v>109212.88517000001</v>
      </c>
    </row>
    <row r="359" spans="1:20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5">
        <v>37445.332689999996</v>
      </c>
      <c r="G359" s="102"/>
      <c r="H359" s="125">
        <v>10971.935519999999</v>
      </c>
      <c r="I359" s="126"/>
      <c r="J359" s="125">
        <v>0</v>
      </c>
      <c r="K359" s="127"/>
      <c r="L359" s="125">
        <v>0</v>
      </c>
      <c r="M359" s="127"/>
      <c r="N359" s="125">
        <v>0</v>
      </c>
      <c r="O359" s="125"/>
      <c r="P359" s="125">
        <v>0</v>
      </c>
      <c r="Q359" s="126"/>
      <c r="R359" s="125">
        <f>SUM(F359,H359,J359,L359,N359,P359)</f>
        <v>48417.268209999995</v>
      </c>
      <c r="S359" s="127"/>
      <c r="T359" s="125">
        <v>42931.300450000002</v>
      </c>
    </row>
    <row r="360" spans="1:20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5">
        <v>4326.8036099999972</v>
      </c>
      <c r="G360" s="102"/>
      <c r="H360" s="125">
        <v>10860.85332</v>
      </c>
      <c r="I360" s="126"/>
      <c r="J360" s="125">
        <v>0</v>
      </c>
      <c r="K360" s="127"/>
      <c r="L360" s="125">
        <v>0</v>
      </c>
      <c r="M360" s="127"/>
      <c r="N360" s="125">
        <v>0</v>
      </c>
      <c r="O360" s="125"/>
      <c r="P360" s="125">
        <v>0</v>
      </c>
      <c r="Q360" s="126"/>
      <c r="R360" s="125">
        <f>SUM(F360,H360,J360,L360,N360,P360)</f>
        <v>15187.656929999997</v>
      </c>
      <c r="S360" s="127"/>
      <c r="T360" s="125">
        <v>8752.5770700000012</v>
      </c>
    </row>
    <row r="361" spans="1:20" ht="13.8" thickBot="1" x14ac:dyDescent="0.3">
      <c r="A361" s="111">
        <f t="shared" si="6"/>
        <v>7</v>
      </c>
      <c r="B361" s="116"/>
      <c r="C361" s="111"/>
      <c r="D361" s="101" t="s">
        <v>782</v>
      </c>
      <c r="F361" s="158">
        <f>SUM(F357:F360)</f>
        <v>188616.05761999998</v>
      </c>
      <c r="H361" s="158">
        <f>SUM(H357:H360)</f>
        <v>70667.243569999991</v>
      </c>
      <c r="I361" s="122"/>
      <c r="J361" s="158">
        <f>SUM(J357:J360)</f>
        <v>0</v>
      </c>
      <c r="K361" s="122"/>
      <c r="L361" s="158">
        <f>SUM(L357:L360)</f>
        <v>0</v>
      </c>
      <c r="M361" s="122"/>
      <c r="N361" s="158">
        <f>SUM(N357:N360)</f>
        <v>0</v>
      </c>
      <c r="O361" s="187"/>
      <c r="P361" s="158">
        <f>SUM(P357:P360)</f>
        <v>0</v>
      </c>
      <c r="Q361" s="122"/>
      <c r="R361" s="158">
        <f>SUM(R357:R360)</f>
        <v>259283.30119000003</v>
      </c>
      <c r="S361" s="122"/>
      <c r="T361" s="158">
        <f>SUM(T357:T360)</f>
        <v>222910.38621000003</v>
      </c>
    </row>
    <row r="362" spans="1:20" ht="13.8" thickTop="1" x14ac:dyDescent="0.25">
      <c r="A362" s="111">
        <f t="shared" si="6"/>
        <v>8</v>
      </c>
      <c r="B362" s="116"/>
      <c r="Q362" s="102"/>
      <c r="S362" s="122"/>
    </row>
    <row r="363" spans="1:20" x14ac:dyDescent="0.25">
      <c r="A363" s="111">
        <f t="shared" si="6"/>
        <v>9</v>
      </c>
      <c r="B363" s="116"/>
      <c r="D363" s="101" t="s">
        <v>210</v>
      </c>
      <c r="F363" s="125"/>
      <c r="G363" s="102"/>
      <c r="H363" s="125"/>
      <c r="I363" s="126"/>
      <c r="J363" s="125"/>
      <c r="K363" s="127"/>
      <c r="L363" s="125"/>
      <c r="M363" s="127"/>
      <c r="N363" s="125"/>
      <c r="O363" s="125"/>
      <c r="P363" s="125"/>
      <c r="Q363" s="126"/>
      <c r="R363" s="125"/>
      <c r="S363" s="127"/>
      <c r="T363" s="125"/>
    </row>
    <row r="364" spans="1:20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5">
        <v>0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5"/>
      <c r="P364" s="125">
        <v>0</v>
      </c>
      <c r="Q364" s="126"/>
      <c r="R364" s="125">
        <f>SUM(F364,H364,J364,L364,N364,P364)</f>
        <v>0</v>
      </c>
      <c r="S364" s="127"/>
      <c r="T364" s="125">
        <v>0</v>
      </c>
    </row>
    <row r="365" spans="1:20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5">
        <v>56.806889999999981</v>
      </c>
      <c r="G365" s="102"/>
      <c r="H365" s="125">
        <v>32.07696</v>
      </c>
      <c r="I365" s="126"/>
      <c r="J365" s="125">
        <v>0</v>
      </c>
      <c r="K365" s="127"/>
      <c r="L365" s="125">
        <v>0</v>
      </c>
      <c r="M365" s="127"/>
      <c r="N365" s="125">
        <v>0</v>
      </c>
      <c r="O365" s="125"/>
      <c r="P365" s="125">
        <v>0</v>
      </c>
      <c r="Q365" s="126"/>
      <c r="R365" s="125">
        <f>SUM(F365,H365,J365,L365,N365,P365)</f>
        <v>88.883849999999981</v>
      </c>
      <c r="S365" s="127"/>
      <c r="T365" s="125">
        <v>72.845369999999988</v>
      </c>
    </row>
    <row r="366" spans="1:20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5">
        <v>0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5"/>
      <c r="P366" s="125">
        <v>0</v>
      </c>
      <c r="Q366" s="126"/>
      <c r="R366" s="125">
        <f>SUM(F366,H366,J366,L366,N366,P366)</f>
        <v>0</v>
      </c>
      <c r="S366" s="127"/>
      <c r="T366" s="125">
        <v>0</v>
      </c>
    </row>
    <row r="367" spans="1:20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5">
        <v>1.78887</v>
      </c>
      <c r="G367" s="102"/>
      <c r="H367" s="125">
        <v>0.99108000000000007</v>
      </c>
      <c r="I367" s="126"/>
      <c r="J367" s="125">
        <v>0</v>
      </c>
      <c r="K367" s="127"/>
      <c r="L367" s="125">
        <v>0</v>
      </c>
      <c r="M367" s="127"/>
      <c r="N367" s="125">
        <v>0</v>
      </c>
      <c r="O367" s="125"/>
      <c r="P367" s="125">
        <v>0</v>
      </c>
      <c r="Q367" s="126"/>
      <c r="R367" s="125">
        <f>SUM(F367,H367,J367,L367,N367,P367)</f>
        <v>2.7799499999999999</v>
      </c>
      <c r="S367" s="127"/>
      <c r="T367" s="125">
        <v>2.2844099999999998</v>
      </c>
    </row>
    <row r="368" spans="1:20" ht="13.8" thickBot="1" x14ac:dyDescent="0.3">
      <c r="A368" s="111">
        <f t="shared" si="6"/>
        <v>14</v>
      </c>
      <c r="B368" s="116"/>
      <c r="C368" s="111"/>
      <c r="D368" s="101" t="s">
        <v>783</v>
      </c>
      <c r="F368" s="158">
        <f>SUM(F364:F367)</f>
        <v>58.595759999999984</v>
      </c>
      <c r="H368" s="158">
        <f>SUM(H364:H367)</f>
        <v>33.068039999999996</v>
      </c>
      <c r="I368" s="122"/>
      <c r="J368" s="158">
        <f>SUM(J364:J367)</f>
        <v>0</v>
      </c>
      <c r="K368" s="122"/>
      <c r="L368" s="158">
        <f>SUM(L364:L367)</f>
        <v>0</v>
      </c>
      <c r="M368" s="122"/>
      <c r="N368" s="158">
        <f>SUM(N364:N367)</f>
        <v>0</v>
      </c>
      <c r="O368" s="187"/>
      <c r="P368" s="158">
        <f>SUM(P364:P367)</f>
        <v>0</v>
      </c>
      <c r="Q368" s="122"/>
      <c r="R368" s="158">
        <f>SUM(R364:R367)</f>
        <v>91.663799999999981</v>
      </c>
      <c r="S368" s="122"/>
      <c r="T368" s="158">
        <f>SUM(T364:T367)</f>
        <v>75.129779999999982</v>
      </c>
    </row>
    <row r="369" spans="1:20" ht="13.8" thickTop="1" x14ac:dyDescent="0.25">
      <c r="A369" s="111">
        <f t="shared" si="6"/>
        <v>15</v>
      </c>
      <c r="B369" s="116"/>
      <c r="Q369" s="102"/>
    </row>
    <row r="370" spans="1:20" x14ac:dyDescent="0.25">
      <c r="A370" s="111">
        <f t="shared" si="6"/>
        <v>16</v>
      </c>
      <c r="B370" s="116"/>
      <c r="C370" s="124"/>
      <c r="D370" s="103" t="s">
        <v>143</v>
      </c>
      <c r="Q370" s="102"/>
    </row>
    <row r="371" spans="1:20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5">
        <v>0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5"/>
      <c r="P371" s="125">
        <v>0</v>
      </c>
      <c r="Q371" s="126"/>
      <c r="R371" s="125">
        <f t="shared" ref="R371:R376" si="7">SUM(F371,H371,J371,L371,N371,P371)</f>
        <v>0</v>
      </c>
      <c r="S371" s="127"/>
      <c r="T371" s="125">
        <v>0</v>
      </c>
    </row>
    <row r="372" spans="1:20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5">
        <v>0</v>
      </c>
      <c r="G372" s="102"/>
      <c r="H372" s="125">
        <v>761.74930000000006</v>
      </c>
      <c r="I372" s="126"/>
      <c r="J372" s="125">
        <v>0</v>
      </c>
      <c r="K372" s="127"/>
      <c r="L372" s="125">
        <v>0</v>
      </c>
      <c r="M372" s="127"/>
      <c r="N372" s="125">
        <v>0</v>
      </c>
      <c r="O372" s="125"/>
      <c r="P372" s="125">
        <v>0</v>
      </c>
      <c r="Q372" s="126"/>
      <c r="R372" s="125">
        <f t="shared" si="7"/>
        <v>761.74930000000006</v>
      </c>
      <c r="S372" s="127"/>
      <c r="T372" s="125">
        <v>261.88681000000003</v>
      </c>
    </row>
    <row r="373" spans="1:20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5">
        <v>0</v>
      </c>
      <c r="G373" s="102"/>
      <c r="H373" s="125">
        <v>720.19934000000001</v>
      </c>
      <c r="I373" s="126"/>
      <c r="J373" s="125">
        <v>0</v>
      </c>
      <c r="K373" s="127"/>
      <c r="L373" s="125">
        <v>0</v>
      </c>
      <c r="M373" s="127"/>
      <c r="N373" s="125">
        <v>0</v>
      </c>
      <c r="O373" s="125"/>
      <c r="P373" s="125">
        <v>0</v>
      </c>
      <c r="Q373" s="126"/>
      <c r="R373" s="125">
        <f t="shared" si="7"/>
        <v>720.19934000000001</v>
      </c>
      <c r="S373" s="127"/>
      <c r="T373" s="125">
        <v>247.60208</v>
      </c>
    </row>
    <row r="374" spans="1:20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5">
        <v>0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5"/>
      <c r="P374" s="125">
        <v>0</v>
      </c>
      <c r="Q374" s="126"/>
      <c r="R374" s="125">
        <f t="shared" si="7"/>
        <v>0</v>
      </c>
      <c r="S374" s="127"/>
      <c r="T374" s="125">
        <v>0</v>
      </c>
    </row>
    <row r="375" spans="1:20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5">
        <v>0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5"/>
      <c r="P375" s="125">
        <v>0</v>
      </c>
      <c r="Q375" s="126"/>
      <c r="R375" s="125">
        <f t="shared" si="7"/>
        <v>0</v>
      </c>
      <c r="S375" s="127"/>
      <c r="T375" s="125">
        <v>0</v>
      </c>
    </row>
    <row r="376" spans="1:20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5">
        <v>0</v>
      </c>
      <c r="G376" s="102"/>
      <c r="H376" s="125">
        <v>1964.3595299999999</v>
      </c>
      <c r="I376" s="126"/>
      <c r="J376" s="125">
        <v>0</v>
      </c>
      <c r="K376" s="127"/>
      <c r="L376" s="125">
        <v>0</v>
      </c>
      <c r="M376" s="127"/>
      <c r="N376" s="125">
        <v>0</v>
      </c>
      <c r="O376" s="125"/>
      <c r="P376" s="125">
        <v>0</v>
      </c>
      <c r="Q376" s="126"/>
      <c r="R376" s="125">
        <f t="shared" si="7"/>
        <v>1964.3595299999999</v>
      </c>
      <c r="S376" s="127"/>
      <c r="T376" s="125">
        <v>662.58854000000008</v>
      </c>
    </row>
    <row r="377" spans="1:20" ht="13.8" thickBot="1" x14ac:dyDescent="0.3">
      <c r="A377" s="111">
        <f t="shared" si="6"/>
        <v>23</v>
      </c>
      <c r="B377" s="116"/>
      <c r="D377" s="103" t="s">
        <v>784</v>
      </c>
      <c r="F377" s="158">
        <f>SUM(F371:F376)</f>
        <v>0</v>
      </c>
      <c r="H377" s="158">
        <f>SUM(H371:H376)</f>
        <v>3446.3081700000002</v>
      </c>
      <c r="I377" s="122"/>
      <c r="J377" s="158">
        <f>SUM(J371:J376)</f>
        <v>0</v>
      </c>
      <c r="K377" s="122"/>
      <c r="L377" s="158">
        <f>SUM(L371:L376)</f>
        <v>0</v>
      </c>
      <c r="M377" s="122"/>
      <c r="N377" s="158">
        <f>SUM(N371:N376)</f>
        <v>0</v>
      </c>
      <c r="O377" s="187"/>
      <c r="P377" s="158">
        <f>SUM(P371:P376)</f>
        <v>0</v>
      </c>
      <c r="Q377" s="122"/>
      <c r="R377" s="158">
        <f>SUM(R371:R376)</f>
        <v>3446.3081700000002</v>
      </c>
      <c r="T377" s="158">
        <f>SUM(T371:T376)</f>
        <v>1172.07743</v>
      </c>
    </row>
    <row r="378" spans="1:20" ht="13.8" thickTop="1" x14ac:dyDescent="0.25">
      <c r="A378" s="111">
        <f t="shared" si="6"/>
        <v>24</v>
      </c>
      <c r="B378" s="116"/>
      <c r="S378" s="131"/>
    </row>
    <row r="379" spans="1:20" ht="13.8" thickBot="1" x14ac:dyDescent="0.3">
      <c r="A379" s="111">
        <f t="shared" si="6"/>
        <v>25</v>
      </c>
      <c r="B379" s="116"/>
      <c r="C379" s="111"/>
      <c r="D379" s="101" t="s">
        <v>785</v>
      </c>
      <c r="F379" s="159">
        <f>SUM(F169,F261,F340,F361,F368,F377)</f>
        <v>1375326.2892100001</v>
      </c>
      <c r="H379" s="159">
        <f>SUM(H169,H261,H340,H361,H368,H377)</f>
        <v>219936.23558000001</v>
      </c>
      <c r="I379" s="131"/>
      <c r="J379" s="159">
        <f>SUM(J169,J261,J340,J361,J368,J377)</f>
        <v>-22082.575860000001</v>
      </c>
      <c r="K379" s="131"/>
      <c r="L379" s="159">
        <f>SUM(L169,L261,L340,L361,L368,L377)</f>
        <v>-6710.6127800000004</v>
      </c>
      <c r="M379" s="131"/>
      <c r="N379" s="159">
        <f>SUM(N169,N261,N340,N361,N368,N377)</f>
        <v>0</v>
      </c>
      <c r="O379" s="190"/>
      <c r="P379" s="159">
        <f>SUM(P169,P261,P340,P361,P368,P377)</f>
        <v>0</v>
      </c>
      <c r="Q379" s="131"/>
      <c r="R379" s="159">
        <f>SUM(R169,R261,R340,R361,R368,R377)</f>
        <v>1566469.3361500001</v>
      </c>
      <c r="S379" s="131"/>
      <c r="T379" s="159">
        <f>SUM(T169,T261,T340,T361,T368,T377)</f>
        <v>1471881.7228200003</v>
      </c>
    </row>
    <row r="380" spans="1:20" ht="13.8" thickTop="1" x14ac:dyDescent="0.25">
      <c r="A380" s="111">
        <f t="shared" si="6"/>
        <v>26</v>
      </c>
      <c r="C380" s="109"/>
      <c r="F380" s="150"/>
      <c r="H380" s="150"/>
      <c r="I380" s="131"/>
      <c r="J380" s="150"/>
      <c r="K380" s="131"/>
      <c r="L380" s="150"/>
      <c r="M380" s="131"/>
      <c r="N380" s="150"/>
      <c r="O380" s="150"/>
      <c r="P380" s="150"/>
      <c r="Q380" s="131"/>
      <c r="R380" s="150"/>
      <c r="S380" s="131"/>
      <c r="T380" s="150"/>
    </row>
    <row r="381" spans="1:20" ht="13.8" thickBot="1" x14ac:dyDescent="0.3">
      <c r="A381" s="111">
        <f t="shared" si="6"/>
        <v>27</v>
      </c>
      <c r="C381" s="109"/>
      <c r="D381" s="101" t="s">
        <v>786</v>
      </c>
      <c r="F381" s="143">
        <f>F379+F133</f>
        <v>1930257.1669800002</v>
      </c>
      <c r="H381" s="143">
        <f>H379+H133</f>
        <v>279342.16834000003</v>
      </c>
      <c r="I381" s="131"/>
      <c r="J381" s="143">
        <f>J379+J133</f>
        <v>-25807.018240000001</v>
      </c>
      <c r="K381" s="131"/>
      <c r="L381" s="143">
        <f>L379+L133</f>
        <v>-8426.9444999999996</v>
      </c>
      <c r="M381" s="131"/>
      <c r="N381" s="143">
        <f>N379+N133</f>
        <v>0</v>
      </c>
      <c r="O381" s="186"/>
      <c r="P381" s="143">
        <f>P379+P133</f>
        <v>0</v>
      </c>
      <c r="Q381" s="131"/>
      <c r="R381" s="143">
        <f>R379+R133</f>
        <v>2175365.3725800002</v>
      </c>
      <c r="T381" s="143">
        <f>T379+T133</f>
        <v>2054088.0630800002</v>
      </c>
    </row>
    <row r="382" spans="1:20" ht="13.8" thickTop="1" x14ac:dyDescent="0.25">
      <c r="A382" s="111">
        <f t="shared" si="6"/>
        <v>28</v>
      </c>
      <c r="B382" s="116"/>
      <c r="Q382" s="102"/>
    </row>
    <row r="383" spans="1:20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31"/>
      <c r="H383" s="131"/>
      <c r="I383" s="131"/>
      <c r="J383" s="131"/>
      <c r="K383" s="160"/>
      <c r="L383" s="131"/>
      <c r="M383" s="160"/>
      <c r="N383" s="131"/>
      <c r="O383" s="160"/>
      <c r="P383" s="131"/>
      <c r="Q383" s="150"/>
      <c r="R383" s="131"/>
      <c r="S383" s="160"/>
      <c r="T383" s="160"/>
    </row>
    <row r="384" spans="1:20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5">
        <v>5088.9060300000083</v>
      </c>
      <c r="G384" s="102"/>
      <c r="H384" s="125">
        <v>187.29876000000002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5"/>
      <c r="P384" s="125">
        <v>0</v>
      </c>
      <c r="Q384" s="126"/>
      <c r="R384" s="125">
        <f t="shared" ref="R384:R394" si="8">SUM(F384,H384,J384,L384,N384,P384)</f>
        <v>5276.204790000008</v>
      </c>
      <c r="S384" s="127"/>
      <c r="T384" s="125">
        <v>5182.5554099999999</v>
      </c>
    </row>
    <row r="385" spans="1:20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5">
        <v>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5"/>
      <c r="P385" s="125">
        <v>0</v>
      </c>
      <c r="Q385" s="126"/>
      <c r="R385" s="125">
        <f t="shared" si="8"/>
        <v>0</v>
      </c>
      <c r="S385" s="127"/>
      <c r="T385" s="125">
        <v>0</v>
      </c>
    </row>
    <row r="386" spans="1:20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5">
        <v>16146.070070000003</v>
      </c>
      <c r="G386" s="102"/>
      <c r="H386" s="125">
        <v>1655.2191599999999</v>
      </c>
      <c r="I386" s="126"/>
      <c r="J386" s="125">
        <v>0</v>
      </c>
      <c r="K386" s="127"/>
      <c r="L386" s="125">
        <v>0</v>
      </c>
      <c r="M386" s="127"/>
      <c r="N386" s="125">
        <v>0</v>
      </c>
      <c r="O386" s="125"/>
      <c r="P386" s="125">
        <v>0</v>
      </c>
      <c r="Q386" s="126"/>
      <c r="R386" s="125">
        <f t="shared" si="8"/>
        <v>17801.289230000002</v>
      </c>
      <c r="S386" s="127"/>
      <c r="T386" s="125">
        <v>16973.679649999998</v>
      </c>
    </row>
    <row r="387" spans="1:20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5">
        <v>95817.470748700012</v>
      </c>
      <c r="G387" s="102"/>
      <c r="H387" s="125">
        <v>10775.99401</v>
      </c>
      <c r="I387" s="126"/>
      <c r="J387" s="125">
        <v>-5514.3032800000001</v>
      </c>
      <c r="K387" s="127"/>
      <c r="L387" s="125">
        <v>3.8008000000000002</v>
      </c>
      <c r="M387" s="127"/>
      <c r="N387" s="125">
        <v>0</v>
      </c>
      <c r="O387" s="125"/>
      <c r="P387" s="125">
        <v>0</v>
      </c>
      <c r="Q387" s="126"/>
      <c r="R387" s="125">
        <f t="shared" si="8"/>
        <v>101082.9622787</v>
      </c>
      <c r="S387" s="127"/>
      <c r="T387" s="125">
        <v>99557.050690000004</v>
      </c>
    </row>
    <row r="388" spans="1:20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5">
        <v>5281.2702899999904</v>
      </c>
      <c r="G388" s="102"/>
      <c r="H388" s="125">
        <v>65.687640000000002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5"/>
      <c r="P388" s="125">
        <v>0</v>
      </c>
      <c r="Q388" s="126"/>
      <c r="R388" s="125">
        <f t="shared" si="8"/>
        <v>5346.9579299999905</v>
      </c>
      <c r="S388" s="127"/>
      <c r="T388" s="125">
        <v>5314.1141100000004</v>
      </c>
    </row>
    <row r="389" spans="1:20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5">
        <v>139406.5073136001</v>
      </c>
      <c r="G389" s="102"/>
      <c r="H389" s="125">
        <v>15079.041050000002</v>
      </c>
      <c r="I389" s="126"/>
      <c r="J389" s="125">
        <v>-5910.2273800000003</v>
      </c>
      <c r="K389" s="127"/>
      <c r="L389" s="125">
        <v>-2931.2443399999997</v>
      </c>
      <c r="M389" s="127"/>
      <c r="N389" s="125">
        <v>0</v>
      </c>
      <c r="O389" s="125"/>
      <c r="P389" s="125">
        <v>0</v>
      </c>
      <c r="Q389" s="126"/>
      <c r="R389" s="125">
        <f t="shared" si="8"/>
        <v>145644.0766436001</v>
      </c>
      <c r="S389" s="127"/>
      <c r="T389" s="125">
        <v>143297.33716999998</v>
      </c>
    </row>
    <row r="390" spans="1:20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5">
        <v>31677.20646960002</v>
      </c>
      <c r="G390" s="102"/>
      <c r="H390" s="125">
        <v>5692.0582100000001</v>
      </c>
      <c r="I390" s="126"/>
      <c r="J390" s="125">
        <v>-5696.2254899999998</v>
      </c>
      <c r="K390" s="127"/>
      <c r="L390" s="125">
        <v>2.2523299999999997</v>
      </c>
      <c r="M390" s="127"/>
      <c r="N390" s="125">
        <v>0</v>
      </c>
      <c r="O390" s="125"/>
      <c r="P390" s="125">
        <v>0</v>
      </c>
      <c r="Q390" s="126"/>
      <c r="R390" s="125">
        <f t="shared" si="8"/>
        <v>31675.291519600018</v>
      </c>
      <c r="S390" s="127"/>
      <c r="T390" s="125">
        <v>32778.268300000003</v>
      </c>
    </row>
    <row r="391" spans="1:20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5">
        <v>1797.1330899999966</v>
      </c>
      <c r="G391" s="102"/>
      <c r="H391" s="125">
        <v>21.52824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5"/>
      <c r="P391" s="125">
        <v>0</v>
      </c>
      <c r="Q391" s="126"/>
      <c r="R391" s="125">
        <f t="shared" si="8"/>
        <v>1818.6613299999967</v>
      </c>
      <c r="S391" s="127"/>
      <c r="T391" s="125">
        <v>1807.8972099999999</v>
      </c>
    </row>
    <row r="392" spans="1:20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5">
        <v>1846.6134600000021</v>
      </c>
      <c r="G392" s="102"/>
      <c r="H392" s="125">
        <v>78.676079999999999</v>
      </c>
      <c r="I392" s="126"/>
      <c r="J392" s="125">
        <v>0</v>
      </c>
      <c r="K392" s="127"/>
      <c r="L392" s="125">
        <v>0</v>
      </c>
      <c r="M392" s="127"/>
      <c r="N392" s="125">
        <v>0</v>
      </c>
      <c r="O392" s="125"/>
      <c r="P392" s="125">
        <v>0</v>
      </c>
      <c r="Q392" s="126"/>
      <c r="R392" s="125">
        <f t="shared" si="8"/>
        <v>1925.289540000002</v>
      </c>
      <c r="S392" s="127"/>
      <c r="T392" s="125">
        <v>1885.9514999999999</v>
      </c>
    </row>
    <row r="393" spans="1:20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5">
        <v>3964.1492600000024</v>
      </c>
      <c r="G393" s="102"/>
      <c r="H393" s="125">
        <v>346.16520000000003</v>
      </c>
      <c r="I393" s="126"/>
      <c r="J393" s="125">
        <v>0</v>
      </c>
      <c r="K393" s="127"/>
      <c r="L393" s="125">
        <v>0</v>
      </c>
      <c r="M393" s="127"/>
      <c r="N393" s="125">
        <v>0</v>
      </c>
      <c r="O393" s="125"/>
      <c r="P393" s="125">
        <v>0</v>
      </c>
      <c r="Q393" s="126"/>
      <c r="R393" s="125">
        <f t="shared" si="8"/>
        <v>4310.3144600000023</v>
      </c>
      <c r="S393" s="127"/>
      <c r="T393" s="125">
        <v>4137.2318599999999</v>
      </c>
    </row>
    <row r="394" spans="1:20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5">
        <v>3556.8593080999999</v>
      </c>
      <c r="G394" s="102"/>
      <c r="H394" s="125">
        <v>356.44824999999997</v>
      </c>
      <c r="I394" s="126"/>
      <c r="J394" s="125">
        <v>13.61556</v>
      </c>
      <c r="K394" s="127"/>
      <c r="L394" s="125">
        <v>0.14077000000000001</v>
      </c>
      <c r="M394" s="127"/>
      <c r="N394" s="125">
        <v>0</v>
      </c>
      <c r="O394" s="125"/>
      <c r="P394" s="125">
        <v>0</v>
      </c>
      <c r="Q394" s="126"/>
      <c r="R394" s="125">
        <f t="shared" si="8"/>
        <v>3927.0638881</v>
      </c>
      <c r="S394" s="127"/>
      <c r="T394" s="125">
        <v>3738.0785699999997</v>
      </c>
    </row>
    <row r="395" spans="1:20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57">
        <f>SUM(F384:F394)</f>
        <v>304582.18604000018</v>
      </c>
      <c r="G395" s="102"/>
      <c r="H395" s="157">
        <f>SUM(H384:H394)</f>
        <v>34258.116600000008</v>
      </c>
      <c r="I395" s="131"/>
      <c r="J395" s="157">
        <f>SUM(J384:J394)</f>
        <v>-17107.140590000003</v>
      </c>
      <c r="K395" s="131"/>
      <c r="L395" s="157">
        <f>SUM(L384:L394)</f>
        <v>-2925.05044</v>
      </c>
      <c r="M395" s="131"/>
      <c r="N395" s="157">
        <f>SUM(N384:N394)</f>
        <v>0</v>
      </c>
      <c r="O395" s="186"/>
      <c r="P395" s="157">
        <f>SUM(P384:P394)</f>
        <v>0</v>
      </c>
      <c r="Q395" s="131"/>
      <c r="R395" s="157">
        <f>SUM(R384:R394)</f>
        <v>318808.11161000014</v>
      </c>
      <c r="S395" s="131"/>
      <c r="T395" s="157">
        <f>SUM(T384:T394)</f>
        <v>314672.16447000002</v>
      </c>
    </row>
    <row r="396" spans="1:20" ht="13.8" thickTop="1" x14ac:dyDescent="0.25">
      <c r="A396" s="111">
        <f t="shared" si="6"/>
        <v>42</v>
      </c>
      <c r="B396" s="116"/>
      <c r="Q396" s="102"/>
    </row>
    <row r="397" spans="1:20" x14ac:dyDescent="0.25">
      <c r="A397" s="111">
        <f t="shared" si="6"/>
        <v>43</v>
      </c>
      <c r="B397" s="116"/>
      <c r="Q397" s="102"/>
    </row>
    <row r="398" spans="1:20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8"/>
      <c r="R398" s="97"/>
      <c r="S398" s="97"/>
      <c r="T398" s="97"/>
    </row>
    <row r="399" spans="1:20" x14ac:dyDescent="0.25">
      <c r="A399" s="101" t="str">
        <f>+$A$57</f>
        <v>Supporting Schedules:  B-10, B-11</v>
      </c>
      <c r="Q399" s="102"/>
      <c r="R399" s="101" t="str">
        <f>+$R$57</f>
        <v>Recap Schedules:  B-03, B-06</v>
      </c>
    </row>
    <row r="400" spans="1:20" ht="13.8" thickBot="1" x14ac:dyDescent="0.3">
      <c r="A400" s="97" t="str">
        <f>$A$1</f>
        <v>SCHEDULE B-09</v>
      </c>
      <c r="B400" s="97"/>
      <c r="C400" s="97"/>
      <c r="D400" s="97"/>
      <c r="E400" s="97"/>
      <c r="F400" s="97" t="str">
        <f>$F$1</f>
        <v>DEPRECIATION RESERVE BALANCES BY ACCOUNT AND SUB-ACCOUNT</v>
      </c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8"/>
      <c r="R400" s="97"/>
      <c r="S400" s="97"/>
      <c r="T400" s="98" t="str">
        <f>"Page "&amp;TRIM(MID(T343,5,3))+1&amp;" of 30"</f>
        <v>Page 8 of 30</v>
      </c>
    </row>
    <row r="401" spans="1:20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reserve balances for each account or sub-account to which</v>
      </c>
      <c r="J401" s="104"/>
      <c r="K401" s="104"/>
      <c r="M401" s="104"/>
      <c r="N401" s="104"/>
      <c r="O401" s="104"/>
      <c r="P401" s="104"/>
      <c r="Q401" s="105"/>
      <c r="R401" s="101" t="str">
        <f>$R$2</f>
        <v>Type of data shown:</v>
      </c>
      <c r="T401" s="106"/>
    </row>
    <row r="402" spans="1:20" x14ac:dyDescent="0.25">
      <c r="B402" s="138"/>
      <c r="F402" s="101" t="str">
        <f>IF($F$3="","",$F$3)</f>
        <v>an individual depreciation rate is applied. (Include Amortization/Recovery amounts).</v>
      </c>
      <c r="J402" s="102"/>
      <c r="K402" s="106"/>
      <c r="N402" s="102"/>
      <c r="O402" s="102"/>
      <c r="P402" s="102"/>
      <c r="Q402" s="102" t="str">
        <f>IF($Q$3=0,"",$Q$3)</f>
        <v>XX</v>
      </c>
      <c r="R402" s="106" t="str">
        <f>$R$3</f>
        <v>Projected Test Year Ended 12/31/2025</v>
      </c>
      <c r="T402" s="102"/>
    </row>
    <row r="403" spans="1:20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Q403" s="102" t="str">
        <f>IF($Q$4=0,"",$Q$4)</f>
        <v/>
      </c>
      <c r="R403" s="106" t="str">
        <f>$R$4</f>
        <v>Projected Prior Year Ended 12/31/2024</v>
      </c>
      <c r="T403" s="102"/>
    </row>
    <row r="404" spans="1:20" x14ac:dyDescent="0.25">
      <c r="B404" s="138"/>
      <c r="F404" s="101" t="str">
        <f>IF(+$F$5="","",$F$5)</f>
        <v/>
      </c>
      <c r="J404" s="102"/>
      <c r="K404" s="106"/>
      <c r="L404" s="102"/>
      <c r="Q404" s="102" t="str">
        <f>IF($Q$5=0,"",$Q$5)</f>
        <v/>
      </c>
      <c r="R404" s="106" t="str">
        <f>$R$5</f>
        <v>Historical Prior Year Ended 12/31/2023</v>
      </c>
      <c r="T404" s="102"/>
    </row>
    <row r="405" spans="1:20" x14ac:dyDescent="0.25">
      <c r="B405" s="138"/>
      <c r="J405" s="102"/>
      <c r="K405" s="106"/>
      <c r="L405" s="102"/>
      <c r="Q405" s="102"/>
      <c r="R405" s="106" t="str">
        <f>$R$6</f>
        <v>Witness: C. Aldazabal / N. Allis / J. Chronister</v>
      </c>
      <c r="T405" s="102"/>
    </row>
    <row r="406" spans="1:20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(Dollars in 000's)</v>
      </c>
      <c r="I406" s="97"/>
      <c r="J406" s="97"/>
      <c r="K406" s="97"/>
      <c r="L406" s="97"/>
      <c r="M406" s="97"/>
      <c r="N406" s="97"/>
      <c r="O406" s="97"/>
      <c r="P406" s="97"/>
      <c r="Q406" s="98"/>
      <c r="R406" s="97" t="str">
        <f>$R$7</f>
        <v xml:space="preserve">               / R. Latta / K. Stryker / C. Whitworth </v>
      </c>
      <c r="S406" s="97"/>
      <c r="T406" s="97"/>
    </row>
    <row r="407" spans="1:20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10"/>
      <c r="R407" s="109"/>
      <c r="S407" s="109"/>
      <c r="T407" s="109"/>
    </row>
    <row r="408" spans="1:20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09"/>
      <c r="P408" s="109" t="s">
        <v>698</v>
      </c>
      <c r="Q408" s="110"/>
      <c r="R408" s="109" t="s">
        <v>699</v>
      </c>
      <c r="S408" s="109"/>
      <c r="T408" s="109" t="s">
        <v>875</v>
      </c>
    </row>
    <row r="409" spans="1:20" x14ac:dyDescent="0.25">
      <c r="C409" s="111" t="s">
        <v>700</v>
      </c>
      <c r="D409" s="111" t="s">
        <v>700</v>
      </c>
      <c r="F409" s="111" t="s">
        <v>876</v>
      </c>
      <c r="G409" s="111"/>
      <c r="H409" s="109" t="s">
        <v>353</v>
      </c>
      <c r="I409" s="111"/>
      <c r="J409" s="109"/>
      <c r="K409" s="111"/>
      <c r="L409" s="111"/>
      <c r="M409" s="111"/>
      <c r="Q409" s="102"/>
      <c r="R409" s="111" t="s">
        <v>876</v>
      </c>
      <c r="T409" s="111"/>
    </row>
    <row r="410" spans="1:20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701</v>
      </c>
      <c r="G410" s="111"/>
      <c r="H410" s="111" t="s">
        <v>701</v>
      </c>
      <c r="I410" s="111"/>
      <c r="J410" s="111"/>
      <c r="K410" s="109"/>
      <c r="L410" s="111" t="s">
        <v>877</v>
      </c>
      <c r="M410" s="106"/>
      <c r="N410" s="111" t="s">
        <v>877</v>
      </c>
      <c r="O410" s="111"/>
      <c r="P410" s="111" t="s">
        <v>362</v>
      </c>
      <c r="Q410" s="110"/>
      <c r="R410" s="109" t="s">
        <v>701</v>
      </c>
      <c r="S410" s="109"/>
      <c r="T410" s="111" t="s">
        <v>707</v>
      </c>
    </row>
    <row r="411" spans="1:20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712</v>
      </c>
      <c r="G411" s="112"/>
      <c r="H411" s="112" t="s">
        <v>878</v>
      </c>
      <c r="I411" s="113"/>
      <c r="J411" s="112" t="s">
        <v>879</v>
      </c>
      <c r="K411" s="113"/>
      <c r="L411" s="113" t="s">
        <v>880</v>
      </c>
      <c r="M411" s="114"/>
      <c r="N411" s="114" t="s">
        <v>881</v>
      </c>
      <c r="O411" s="114"/>
      <c r="P411" s="114" t="s">
        <v>715</v>
      </c>
      <c r="Q411" s="115"/>
      <c r="R411" s="114" t="s">
        <v>716</v>
      </c>
      <c r="S411" s="114"/>
      <c r="T411" s="114" t="s">
        <v>717</v>
      </c>
    </row>
    <row r="412" spans="1:20" x14ac:dyDescent="0.25">
      <c r="A412" s="111">
        <v>1</v>
      </c>
      <c r="B412" s="111"/>
      <c r="Q412" s="102"/>
    </row>
    <row r="413" spans="1:20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5"/>
      <c r="P413" s="165"/>
      <c r="Q413" s="166"/>
      <c r="R413" s="165"/>
      <c r="S413" s="165"/>
      <c r="T413" s="167"/>
    </row>
    <row r="414" spans="1:20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36"/>
      <c r="G414" s="102"/>
      <c r="H414" s="125"/>
      <c r="I414" s="131"/>
      <c r="J414" s="125"/>
      <c r="K414" s="131"/>
      <c r="L414" s="125"/>
      <c r="M414" s="131"/>
      <c r="N414" s="125"/>
      <c r="O414" s="125"/>
      <c r="P414" s="125"/>
      <c r="Q414" s="131"/>
      <c r="R414" s="125"/>
      <c r="S414" s="131"/>
      <c r="T414" s="125"/>
    </row>
    <row r="415" spans="1:20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5">
        <v>9856.4953399999995</v>
      </c>
      <c r="G415" s="102"/>
      <c r="H415" s="125">
        <v>880.77323999999999</v>
      </c>
      <c r="I415" s="126"/>
      <c r="J415" s="125">
        <v>0</v>
      </c>
      <c r="K415" s="127"/>
      <c r="L415" s="125">
        <v>0</v>
      </c>
      <c r="M415" s="127"/>
      <c r="N415" s="125">
        <v>0</v>
      </c>
      <c r="O415" s="125"/>
      <c r="P415" s="125">
        <v>0</v>
      </c>
      <c r="Q415" s="126"/>
      <c r="R415" s="125">
        <f t="shared" ref="R415:R429" si="10">SUM(F415,H415,J415,L415,N415,P415)</f>
        <v>10737.26858</v>
      </c>
      <c r="S415" s="127"/>
      <c r="T415" s="125">
        <v>10296.881960000001</v>
      </c>
    </row>
    <row r="416" spans="1:20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5">
        <v>79369.59086720011</v>
      </c>
      <c r="G416" s="102"/>
      <c r="H416" s="125">
        <v>9114.2612100000006</v>
      </c>
      <c r="I416" s="126"/>
      <c r="J416" s="125">
        <v>-1848.8689099999999</v>
      </c>
      <c r="K416" s="127"/>
      <c r="L416" s="125">
        <v>-1406.79422</v>
      </c>
      <c r="M416" s="127"/>
      <c r="N416" s="125">
        <v>271.25022999999999</v>
      </c>
      <c r="O416" s="125"/>
      <c r="P416" s="125">
        <v>0</v>
      </c>
      <c r="Q416" s="126"/>
      <c r="R416" s="125">
        <f t="shared" si="10"/>
        <v>85499.439177200111</v>
      </c>
      <c r="S416" s="127"/>
      <c r="T416" s="125">
        <v>82677.37148999999</v>
      </c>
    </row>
    <row r="417" spans="1:20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5">
        <v>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5"/>
      <c r="P417" s="125">
        <v>0</v>
      </c>
      <c r="Q417" s="126"/>
      <c r="R417" s="125">
        <f t="shared" si="10"/>
        <v>0</v>
      </c>
      <c r="S417" s="127"/>
      <c r="T417" s="125">
        <v>0</v>
      </c>
    </row>
    <row r="418" spans="1:20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5">
        <v>189632.32778209986</v>
      </c>
      <c r="G418" s="102"/>
      <c r="H418" s="125">
        <v>26341.50128</v>
      </c>
      <c r="I418" s="126"/>
      <c r="J418" s="125">
        <v>-12934.18655</v>
      </c>
      <c r="K418" s="127"/>
      <c r="L418" s="125">
        <v>-7239.63735</v>
      </c>
      <c r="M418" s="127"/>
      <c r="N418" s="125">
        <v>644.21929</v>
      </c>
      <c r="O418" s="125"/>
      <c r="P418" s="125">
        <v>0</v>
      </c>
      <c r="Q418" s="126"/>
      <c r="R418" s="125">
        <f t="shared" si="10"/>
        <v>196444.22445209985</v>
      </c>
      <c r="S418" s="127"/>
      <c r="T418" s="125">
        <v>192985.64118999999</v>
      </c>
    </row>
    <row r="419" spans="1:20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5">
        <v>152134.50623360003</v>
      </c>
      <c r="G419" s="102"/>
      <c r="H419" s="125">
        <v>7051.0570399999997</v>
      </c>
      <c r="I419" s="126"/>
      <c r="J419" s="125">
        <v>-7909.0049200000003</v>
      </c>
      <c r="K419" s="127"/>
      <c r="L419" s="125">
        <v>-703.39711</v>
      </c>
      <c r="M419" s="127"/>
      <c r="N419" s="125">
        <v>135.62510999999998</v>
      </c>
      <c r="O419" s="125"/>
      <c r="P419" s="125">
        <v>0</v>
      </c>
      <c r="Q419" s="126"/>
      <c r="R419" s="125">
        <f t="shared" si="10"/>
        <v>150708.78635360001</v>
      </c>
      <c r="S419" s="127"/>
      <c r="T419" s="125">
        <v>151439.20053999999</v>
      </c>
    </row>
    <row r="420" spans="1:20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5">
        <v>98415.100006700013</v>
      </c>
      <c r="G420" s="102"/>
      <c r="H420" s="125">
        <v>8151.2447199999997</v>
      </c>
      <c r="I420" s="126"/>
      <c r="J420" s="125">
        <v>-234.99553</v>
      </c>
      <c r="K420" s="127"/>
      <c r="L420" s="125">
        <v>-2286.04061</v>
      </c>
      <c r="M420" s="127"/>
      <c r="N420" s="125">
        <v>440.78161999999998</v>
      </c>
      <c r="O420" s="125"/>
      <c r="P420" s="125">
        <v>0</v>
      </c>
      <c r="Q420" s="126"/>
      <c r="R420" s="125">
        <f t="shared" si="10"/>
        <v>104486.09020670001</v>
      </c>
      <c r="S420" s="127"/>
      <c r="T420" s="125">
        <v>101456.61004</v>
      </c>
    </row>
    <row r="421" spans="1:20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5">
        <v>62438.192203100029</v>
      </c>
      <c r="G421" s="102"/>
      <c r="H421" s="125">
        <v>27882.617569999999</v>
      </c>
      <c r="I421" s="126"/>
      <c r="J421" s="125">
        <v>-16455.22178</v>
      </c>
      <c r="K421" s="127"/>
      <c r="L421" s="125">
        <v>-8981.7114999999994</v>
      </c>
      <c r="M421" s="127"/>
      <c r="N421" s="125">
        <v>305.15651000000003</v>
      </c>
      <c r="O421" s="125"/>
      <c r="P421" s="125">
        <v>0</v>
      </c>
      <c r="Q421" s="126"/>
      <c r="R421" s="125">
        <f t="shared" si="10"/>
        <v>65189.033003100027</v>
      </c>
      <c r="S421" s="127"/>
      <c r="T421" s="125">
        <v>63380.247600000002</v>
      </c>
    </row>
    <row r="422" spans="1:20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5">
        <v>365510.32888420013</v>
      </c>
      <c r="G422" s="102"/>
      <c r="H422" s="125">
        <v>40688.717689999998</v>
      </c>
      <c r="I422" s="126"/>
      <c r="J422" s="125">
        <v>-8242.9204300000001</v>
      </c>
      <c r="K422" s="127"/>
      <c r="L422" s="125">
        <v>-6682.2725499999997</v>
      </c>
      <c r="M422" s="127"/>
      <c r="N422" s="125">
        <v>1288.43858</v>
      </c>
      <c r="O422" s="125"/>
      <c r="P422" s="125">
        <v>0</v>
      </c>
      <c r="Q422" s="126"/>
      <c r="R422" s="125">
        <f t="shared" si="10"/>
        <v>392562.29217420018</v>
      </c>
      <c r="S422" s="127"/>
      <c r="T422" s="125">
        <v>379252.06789999997</v>
      </c>
    </row>
    <row r="423" spans="1:20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5">
        <v>66612.392865900008</v>
      </c>
      <c r="G423" s="102"/>
      <c r="H423" s="125">
        <v>1993.5787399999999</v>
      </c>
      <c r="I423" s="126"/>
      <c r="J423" s="125">
        <v>-180.76579999999998</v>
      </c>
      <c r="K423" s="127"/>
      <c r="L423" s="125">
        <v>-175.84927999999999</v>
      </c>
      <c r="M423" s="127"/>
      <c r="N423" s="125">
        <v>33.906279999999995</v>
      </c>
      <c r="O423" s="125"/>
      <c r="P423" s="125">
        <v>0</v>
      </c>
      <c r="Q423" s="126"/>
      <c r="R423" s="125">
        <f t="shared" si="10"/>
        <v>68283.262805900013</v>
      </c>
      <c r="S423" s="127"/>
      <c r="T423" s="125">
        <v>67453.988900000011</v>
      </c>
    </row>
    <row r="424" spans="1:20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5">
        <v>74802.744641799931</v>
      </c>
      <c r="G424" s="102"/>
      <c r="H424" s="125">
        <v>4063.3032599999997</v>
      </c>
      <c r="I424" s="126"/>
      <c r="J424" s="125">
        <v>-108.45947</v>
      </c>
      <c r="K424" s="127"/>
      <c r="L424" s="125">
        <v>-351.69855999999999</v>
      </c>
      <c r="M424" s="127"/>
      <c r="N424" s="125">
        <v>67.812559999999991</v>
      </c>
      <c r="O424" s="125"/>
      <c r="P424" s="125">
        <v>0</v>
      </c>
      <c r="Q424" s="126"/>
      <c r="R424" s="125">
        <f t="shared" si="10"/>
        <v>78473.702431799931</v>
      </c>
      <c r="S424" s="127"/>
      <c r="T424" s="125">
        <v>76639.637709999995</v>
      </c>
    </row>
    <row r="425" spans="1:20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5">
        <v>5210.3756900000026</v>
      </c>
      <c r="G425" s="102"/>
      <c r="H425" s="125">
        <v>1372.3605600000001</v>
      </c>
      <c r="I425" s="126"/>
      <c r="J425" s="125">
        <v>0</v>
      </c>
      <c r="K425" s="127"/>
      <c r="L425" s="125">
        <v>0</v>
      </c>
      <c r="M425" s="127"/>
      <c r="N425" s="125">
        <v>0</v>
      </c>
      <c r="O425" s="125"/>
      <c r="P425" s="125">
        <v>0</v>
      </c>
      <c r="Q425" s="126"/>
      <c r="R425" s="125">
        <f t="shared" si="10"/>
        <v>6582.7362500000027</v>
      </c>
      <c r="S425" s="127"/>
      <c r="T425" s="125">
        <v>5896.5559699999994</v>
      </c>
    </row>
    <row r="426" spans="1:20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5">
        <v>16007.484385400003</v>
      </c>
      <c r="G426" s="102"/>
      <c r="H426" s="125">
        <v>13384.252839999999</v>
      </c>
      <c r="I426" s="126"/>
      <c r="J426" s="125">
        <v>-7318.7009600000001</v>
      </c>
      <c r="K426" s="127"/>
      <c r="L426" s="125">
        <v>-1172.4707100000001</v>
      </c>
      <c r="M426" s="127"/>
      <c r="N426" s="125">
        <v>344.58896000000004</v>
      </c>
      <c r="O426" s="125"/>
      <c r="P426" s="125">
        <v>0</v>
      </c>
      <c r="Q426" s="126"/>
      <c r="R426" s="125">
        <f t="shared" si="10"/>
        <v>21245.154515399998</v>
      </c>
      <c r="S426" s="127"/>
      <c r="T426" s="125">
        <v>18779.219929999999</v>
      </c>
    </row>
    <row r="427" spans="1:20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5">
        <v>409.42498999999998</v>
      </c>
      <c r="G427" s="102"/>
      <c r="H427" s="125">
        <v>647.39622999999995</v>
      </c>
      <c r="I427" s="126"/>
      <c r="J427" s="125">
        <v>0</v>
      </c>
      <c r="K427" s="127"/>
      <c r="L427" s="125">
        <v>-5</v>
      </c>
      <c r="M427" s="127"/>
      <c r="N427" s="125">
        <v>0</v>
      </c>
      <c r="O427" s="125"/>
      <c r="P427" s="125">
        <v>0</v>
      </c>
      <c r="Q427" s="126"/>
      <c r="R427" s="125">
        <f t="shared" si="10"/>
        <v>1051.8212199999998</v>
      </c>
      <c r="S427" s="127"/>
      <c r="T427" s="125">
        <v>705.13643999999999</v>
      </c>
    </row>
    <row r="428" spans="1:20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5">
        <v>127432.28398999992</v>
      </c>
      <c r="G428" s="102"/>
      <c r="H428" s="125">
        <v>14373.022650000001</v>
      </c>
      <c r="I428" s="126"/>
      <c r="J428" s="125">
        <v>-5091.1424699999998</v>
      </c>
      <c r="K428" s="127"/>
      <c r="L428" s="125">
        <v>-2934.37563</v>
      </c>
      <c r="M428" s="127"/>
      <c r="N428" s="125">
        <v>0</v>
      </c>
      <c r="O428" s="125"/>
      <c r="P428" s="125">
        <v>0</v>
      </c>
      <c r="Q428" s="126"/>
      <c r="R428" s="125">
        <f t="shared" si="10"/>
        <v>133779.78853999995</v>
      </c>
      <c r="S428" s="127"/>
      <c r="T428" s="125">
        <v>130582.39112999999</v>
      </c>
    </row>
    <row r="429" spans="1:20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5">
        <v>1183.9065900000003</v>
      </c>
      <c r="G429" s="102"/>
      <c r="H429" s="125">
        <v>902.56956000000002</v>
      </c>
      <c r="I429" s="126"/>
      <c r="J429" s="125">
        <v>0</v>
      </c>
      <c r="K429" s="127"/>
      <c r="L429" s="125">
        <v>0</v>
      </c>
      <c r="M429" s="127"/>
      <c r="N429" s="125">
        <v>0</v>
      </c>
      <c r="O429" s="125"/>
      <c r="P429" s="125">
        <v>0</v>
      </c>
      <c r="Q429" s="126"/>
      <c r="R429" s="125">
        <f t="shared" si="10"/>
        <v>2086.4761500000004</v>
      </c>
      <c r="S429" s="127"/>
      <c r="T429" s="125">
        <v>1635.19137</v>
      </c>
    </row>
    <row r="430" spans="1:20" ht="13.8" thickBot="1" x14ac:dyDescent="0.3">
      <c r="A430" s="111">
        <f t="shared" si="9"/>
        <v>19</v>
      </c>
      <c r="B430" s="116"/>
      <c r="D430" s="101" t="s">
        <v>810</v>
      </c>
      <c r="F430" s="157">
        <f>SUM(F414:F429)</f>
        <v>1249015.15447</v>
      </c>
      <c r="G430" s="102"/>
      <c r="H430" s="157">
        <f>SUM(H414:H429)</f>
        <v>156846.65659</v>
      </c>
      <c r="I430" s="131"/>
      <c r="J430" s="157">
        <f>SUM(J414:J429)</f>
        <v>-60324.266820000004</v>
      </c>
      <c r="K430" s="131"/>
      <c r="L430" s="157">
        <f>SUM(L414:L429)</f>
        <v>-31939.247520000001</v>
      </c>
      <c r="M430" s="131"/>
      <c r="N430" s="157">
        <f>SUM(N414:N429)</f>
        <v>3531.7791400000001</v>
      </c>
      <c r="O430" s="186"/>
      <c r="P430" s="157">
        <f>SUM(P414:P429)</f>
        <v>0</v>
      </c>
      <c r="Q430" s="131"/>
      <c r="R430" s="157">
        <f>SUM(R414:R429)</f>
        <v>1317130.0758600002</v>
      </c>
      <c r="S430" s="131"/>
      <c r="T430" s="157">
        <f>SUM(T414:T429)</f>
        <v>1283180.1421699997</v>
      </c>
    </row>
    <row r="431" spans="1:20" ht="13.8" thickTop="1" x14ac:dyDescent="0.25">
      <c r="A431" s="111">
        <f t="shared" si="9"/>
        <v>20</v>
      </c>
      <c r="B431" s="111"/>
      <c r="Q431" s="102"/>
    </row>
    <row r="432" spans="1:20" x14ac:dyDescent="0.25">
      <c r="A432" s="111">
        <f t="shared" si="9"/>
        <v>21</v>
      </c>
      <c r="B432" s="111"/>
      <c r="D432" s="133" t="s">
        <v>811</v>
      </c>
      <c r="E432" s="133"/>
      <c r="F432" s="136"/>
      <c r="H432" s="131"/>
      <c r="I432" s="131"/>
      <c r="J432" s="131"/>
      <c r="K432" s="131"/>
      <c r="L432" s="150"/>
      <c r="M432" s="131"/>
      <c r="N432" s="150"/>
      <c r="O432" s="150"/>
      <c r="P432" s="150"/>
      <c r="Q432" s="131"/>
      <c r="R432" s="150"/>
      <c r="S432" s="131"/>
      <c r="T432" s="150"/>
    </row>
    <row r="433" spans="1:20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5">
        <v>52207.88203999999</v>
      </c>
      <c r="G433" s="102"/>
      <c r="H433" s="125">
        <v>7193.3255899999995</v>
      </c>
      <c r="I433" s="126"/>
      <c r="J433" s="125">
        <v>-15499.278039999999</v>
      </c>
      <c r="K433" s="127"/>
      <c r="L433" s="125">
        <v>-479.54016999999999</v>
      </c>
      <c r="M433" s="127"/>
      <c r="N433" s="125">
        <v>0</v>
      </c>
      <c r="O433" s="125"/>
      <c r="P433" s="125">
        <v>0</v>
      </c>
      <c r="Q433" s="126"/>
      <c r="R433" s="125">
        <f t="shared" ref="R433:R451" si="11">SUM(F433,H433,J433,L433,N433,P433)</f>
        <v>43422.389419999992</v>
      </c>
      <c r="S433" s="127"/>
      <c r="T433" s="125">
        <v>45485.804700000001</v>
      </c>
    </row>
    <row r="434" spans="1:20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5">
        <v>3782.3795600000017</v>
      </c>
      <c r="G434" s="102"/>
      <c r="H434" s="125">
        <v>933.53331000000003</v>
      </c>
      <c r="I434" s="126"/>
      <c r="J434" s="125">
        <v>-674.91144999999995</v>
      </c>
      <c r="K434" s="127"/>
      <c r="L434" s="125">
        <v>0</v>
      </c>
      <c r="M434" s="127"/>
      <c r="N434" s="125">
        <v>0</v>
      </c>
      <c r="O434" s="125"/>
      <c r="P434" s="125">
        <v>0</v>
      </c>
      <c r="Q434" s="126"/>
      <c r="R434" s="125">
        <f t="shared" si="11"/>
        <v>4041.0014200000019</v>
      </c>
      <c r="S434" s="127"/>
      <c r="T434" s="125">
        <v>3840.8670999999999</v>
      </c>
    </row>
    <row r="435" spans="1:20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5">
        <v>8574.9643599999999</v>
      </c>
      <c r="G435" s="102"/>
      <c r="H435" s="125">
        <v>3293.0100200000002</v>
      </c>
      <c r="I435" s="126"/>
      <c r="J435" s="125">
        <v>-891.36275999999998</v>
      </c>
      <c r="K435" s="127"/>
      <c r="L435" s="125">
        <v>0</v>
      </c>
      <c r="M435" s="127"/>
      <c r="N435" s="125">
        <v>0</v>
      </c>
      <c r="O435" s="125"/>
      <c r="P435" s="125">
        <v>0</v>
      </c>
      <c r="Q435" s="126"/>
      <c r="R435" s="125">
        <f t="shared" si="11"/>
        <v>10976.61162</v>
      </c>
      <c r="S435" s="127"/>
      <c r="T435" s="125">
        <v>9594.3766199999991</v>
      </c>
    </row>
    <row r="436" spans="1:20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5">
        <v>0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5"/>
      <c r="P436" s="125">
        <v>0</v>
      </c>
      <c r="Q436" s="126"/>
      <c r="R436" s="125">
        <f t="shared" si="11"/>
        <v>0</v>
      </c>
      <c r="S436" s="127"/>
      <c r="T436" s="125">
        <v>0</v>
      </c>
    </row>
    <row r="437" spans="1:20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5">
        <v>24183.219899999996</v>
      </c>
      <c r="G437" s="102"/>
      <c r="H437" s="125">
        <v>10572.333720000001</v>
      </c>
      <c r="I437" s="126"/>
      <c r="J437" s="125">
        <v>-4172.4964399999999</v>
      </c>
      <c r="K437" s="127"/>
      <c r="L437" s="125">
        <v>0</v>
      </c>
      <c r="M437" s="127"/>
      <c r="N437" s="125">
        <v>0</v>
      </c>
      <c r="O437" s="125"/>
      <c r="P437" s="125">
        <v>0</v>
      </c>
      <c r="Q437" s="126"/>
      <c r="R437" s="125">
        <f t="shared" si="11"/>
        <v>30583.05718</v>
      </c>
      <c r="S437" s="127"/>
      <c r="T437" s="125">
        <v>25663.039079999999</v>
      </c>
    </row>
    <row r="438" spans="1:20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5">
        <v>7607.9824299999955</v>
      </c>
      <c r="G438" s="102"/>
      <c r="H438" s="125">
        <v>2166.5242200000002</v>
      </c>
      <c r="I438" s="126"/>
      <c r="J438" s="125">
        <v>-19.5</v>
      </c>
      <c r="K438" s="127"/>
      <c r="L438" s="125">
        <v>0</v>
      </c>
      <c r="M438" s="127"/>
      <c r="N438" s="125">
        <v>35.200000000000003</v>
      </c>
      <c r="O438" s="125"/>
      <c r="P438" s="125">
        <v>0</v>
      </c>
      <c r="Q438" s="126"/>
      <c r="R438" s="125">
        <f t="shared" si="11"/>
        <v>9790.2066499999964</v>
      </c>
      <c r="S438" s="127"/>
      <c r="T438" s="125">
        <v>8690.9626499999995</v>
      </c>
    </row>
    <row r="439" spans="1:20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5">
        <v>28088.665460000015</v>
      </c>
      <c r="G439" s="102"/>
      <c r="H439" s="125">
        <v>3366.4728</v>
      </c>
      <c r="I439" s="126"/>
      <c r="J439" s="125">
        <v>0</v>
      </c>
      <c r="K439" s="127"/>
      <c r="L439" s="125">
        <v>56.424999999999997</v>
      </c>
      <c r="M439" s="127"/>
      <c r="N439" s="125">
        <v>1000</v>
      </c>
      <c r="O439" s="125"/>
      <c r="P439" s="125">
        <v>0</v>
      </c>
      <c r="Q439" s="126"/>
      <c r="R439" s="125">
        <f t="shared" si="11"/>
        <v>32511.563260000014</v>
      </c>
      <c r="S439" s="127"/>
      <c r="T439" s="125">
        <v>30234.072179999999</v>
      </c>
    </row>
    <row r="440" spans="1:20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5">
        <v>0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5"/>
      <c r="P440" s="125">
        <v>0</v>
      </c>
      <c r="Q440" s="126"/>
      <c r="R440" s="125">
        <f t="shared" si="11"/>
        <v>0</v>
      </c>
      <c r="S440" s="127"/>
      <c r="T440" s="125">
        <v>0</v>
      </c>
    </row>
    <row r="441" spans="1:20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5">
        <v>2193.4214700000011</v>
      </c>
      <c r="G441" s="102"/>
      <c r="H441" s="125">
        <v>363.54552000000001</v>
      </c>
      <c r="I441" s="126"/>
      <c r="J441" s="125">
        <v>0</v>
      </c>
      <c r="K441" s="127"/>
      <c r="L441" s="125">
        <v>0</v>
      </c>
      <c r="M441" s="127"/>
      <c r="N441" s="125">
        <v>0</v>
      </c>
      <c r="O441" s="125"/>
      <c r="P441" s="125">
        <v>0</v>
      </c>
      <c r="Q441" s="126"/>
      <c r="R441" s="125">
        <f t="shared" si="11"/>
        <v>2556.9669900000013</v>
      </c>
      <c r="S441" s="127"/>
      <c r="T441" s="125">
        <v>2375.1942300000001</v>
      </c>
    </row>
    <row r="442" spans="1:20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5">
        <v>273.20389000000006</v>
      </c>
      <c r="G442" s="102"/>
      <c r="H442" s="125">
        <v>64.590239999999994</v>
      </c>
      <c r="I442" s="126"/>
      <c r="J442" s="125">
        <v>0</v>
      </c>
      <c r="K442" s="127"/>
      <c r="L442" s="125">
        <v>0</v>
      </c>
      <c r="M442" s="127"/>
      <c r="N442" s="125">
        <v>0</v>
      </c>
      <c r="O442" s="125"/>
      <c r="P442" s="125">
        <v>0</v>
      </c>
      <c r="Q442" s="126"/>
      <c r="R442" s="125">
        <f t="shared" si="11"/>
        <v>337.79413000000005</v>
      </c>
      <c r="S442" s="127"/>
      <c r="T442" s="125">
        <v>305.49901</v>
      </c>
    </row>
    <row r="443" spans="1:20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5">
        <v>0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5"/>
      <c r="P443" s="125">
        <v>0</v>
      </c>
      <c r="Q443" s="126"/>
      <c r="R443" s="125">
        <f t="shared" si="11"/>
        <v>0</v>
      </c>
      <c r="S443" s="127"/>
      <c r="T443" s="125">
        <v>0</v>
      </c>
    </row>
    <row r="444" spans="1:20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5">
        <v>0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5"/>
      <c r="P444" s="125">
        <v>0</v>
      </c>
      <c r="Q444" s="126"/>
      <c r="R444" s="125">
        <f t="shared" si="11"/>
        <v>0</v>
      </c>
      <c r="S444" s="127"/>
      <c r="T444" s="125">
        <v>0</v>
      </c>
    </row>
    <row r="445" spans="1:20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5">
        <v>6575.9932300000009</v>
      </c>
      <c r="G445" s="102"/>
      <c r="H445" s="125">
        <v>2265.8509199999999</v>
      </c>
      <c r="I445" s="126"/>
      <c r="J445" s="125">
        <v>-2311.6172000000001</v>
      </c>
      <c r="K445" s="127"/>
      <c r="L445" s="125">
        <v>0</v>
      </c>
      <c r="M445" s="127"/>
      <c r="N445" s="125">
        <v>0</v>
      </c>
      <c r="O445" s="125"/>
      <c r="P445" s="125">
        <v>0</v>
      </c>
      <c r="Q445" s="126"/>
      <c r="R445" s="125">
        <f t="shared" si="11"/>
        <v>6530.2269500000002</v>
      </c>
      <c r="S445" s="127"/>
      <c r="T445" s="125">
        <v>6796.3145999999997</v>
      </c>
    </row>
    <row r="446" spans="1:20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5">
        <v>2993.2336700000001</v>
      </c>
      <c r="G446" s="102"/>
      <c r="H446" s="125">
        <v>837.70668000000001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5"/>
      <c r="P446" s="125">
        <v>0</v>
      </c>
      <c r="Q446" s="126"/>
      <c r="R446" s="125">
        <f t="shared" si="11"/>
        <v>3830.9403499999999</v>
      </c>
      <c r="S446" s="127"/>
      <c r="T446" s="125">
        <v>3412.0870099999997</v>
      </c>
    </row>
    <row r="447" spans="1:20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5">
        <v>1908.0212299999998</v>
      </c>
      <c r="G447" s="102"/>
      <c r="H447" s="125">
        <v>2503.6294600000001</v>
      </c>
      <c r="I447" s="126"/>
      <c r="J447" s="125">
        <v>-457.52873</v>
      </c>
      <c r="K447" s="127"/>
      <c r="L447" s="125">
        <v>0</v>
      </c>
      <c r="M447" s="127"/>
      <c r="N447" s="125">
        <v>0</v>
      </c>
      <c r="O447" s="125"/>
      <c r="P447" s="125">
        <v>0</v>
      </c>
      <c r="Q447" s="126"/>
      <c r="R447" s="125">
        <f t="shared" si="11"/>
        <v>3954.1219600000004</v>
      </c>
      <c r="S447" s="127"/>
      <c r="T447" s="125">
        <v>2821.8104199999998</v>
      </c>
    </row>
    <row r="448" spans="1:20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5">
        <v>0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5"/>
      <c r="P448" s="125">
        <v>0</v>
      </c>
      <c r="Q448" s="126"/>
      <c r="R448" s="125">
        <f t="shared" si="11"/>
        <v>0</v>
      </c>
      <c r="S448" s="127"/>
      <c r="T448" s="125">
        <v>0</v>
      </c>
    </row>
    <row r="449" spans="1:20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5">
        <v>25138.803880000003</v>
      </c>
      <c r="G449" s="102"/>
      <c r="H449" s="125">
        <v>6539.5904600000003</v>
      </c>
      <c r="I449" s="126"/>
      <c r="J449" s="125">
        <v>-13200.6661</v>
      </c>
      <c r="K449" s="127"/>
      <c r="L449" s="125">
        <v>-1.96872</v>
      </c>
      <c r="M449" s="127"/>
      <c r="N449" s="125">
        <v>0</v>
      </c>
      <c r="O449" s="125"/>
      <c r="P449" s="125">
        <v>0</v>
      </c>
      <c r="Q449" s="126"/>
      <c r="R449" s="125">
        <f t="shared" si="11"/>
        <v>18475.759520000003</v>
      </c>
      <c r="S449" s="127"/>
      <c r="T449" s="125">
        <v>24586.568800000001</v>
      </c>
    </row>
    <row r="450" spans="1:20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5">
        <v>27439.427159999988</v>
      </c>
      <c r="G450" s="102"/>
      <c r="H450" s="125">
        <v>1810.22883</v>
      </c>
      <c r="I450" s="126"/>
      <c r="J450" s="125">
        <v>-4244.7310099999995</v>
      </c>
      <c r="K450" s="127"/>
      <c r="L450" s="125">
        <v>0</v>
      </c>
      <c r="M450" s="127"/>
      <c r="N450" s="125">
        <v>0</v>
      </c>
      <c r="O450" s="125"/>
      <c r="P450" s="125">
        <v>0</v>
      </c>
      <c r="Q450" s="126"/>
      <c r="R450" s="125">
        <f t="shared" si="11"/>
        <v>25004.924979999989</v>
      </c>
      <c r="S450" s="127"/>
      <c r="T450" s="125">
        <v>25897.297409999999</v>
      </c>
    </row>
    <row r="451" spans="1:20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5">
        <v>2747.1298600000009</v>
      </c>
      <c r="G451" s="102"/>
      <c r="H451" s="125">
        <v>705.00037999999995</v>
      </c>
      <c r="I451" s="126"/>
      <c r="J451" s="125">
        <v>-692.5711</v>
      </c>
      <c r="K451" s="127"/>
      <c r="L451" s="125">
        <v>0</v>
      </c>
      <c r="M451" s="127"/>
      <c r="N451" s="125">
        <v>0</v>
      </c>
      <c r="O451" s="125"/>
      <c r="P451" s="125">
        <v>0</v>
      </c>
      <c r="Q451" s="126"/>
      <c r="R451" s="125">
        <f t="shared" si="11"/>
        <v>2759.5591400000008</v>
      </c>
      <c r="S451" s="127"/>
      <c r="T451" s="125">
        <v>2741.4219800000001</v>
      </c>
    </row>
    <row r="452" spans="1:20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F452" s="157">
        <f>SUM(F433:F451)</f>
        <v>193714.32814</v>
      </c>
      <c r="H452" s="157">
        <f>SUM(H433:H451)</f>
        <v>42615.342149999997</v>
      </c>
      <c r="I452" s="131"/>
      <c r="J452" s="157">
        <f>SUM(J433:J451)</f>
        <v>-42164.662830000001</v>
      </c>
      <c r="K452" s="131"/>
      <c r="L452" s="157">
        <f>SUM(L433:L451)</f>
        <v>-425.08389</v>
      </c>
      <c r="M452" s="131"/>
      <c r="N452" s="157">
        <f>SUM(N433:N451)</f>
        <v>1035.2</v>
      </c>
      <c r="O452" s="186"/>
      <c r="P452" s="157">
        <f>SUM(P433:P451)</f>
        <v>0</v>
      </c>
      <c r="Q452" s="131"/>
      <c r="R452" s="157">
        <f>SUM(R433:R451)</f>
        <v>194775.12356999997</v>
      </c>
      <c r="S452" s="131"/>
      <c r="T452" s="157">
        <f>SUM(T433:T451)</f>
        <v>192445.31579000002</v>
      </c>
    </row>
    <row r="453" spans="1:20" ht="13.8" thickTop="1" x14ac:dyDescent="0.25">
      <c r="A453" s="111">
        <f t="shared" si="9"/>
        <v>42</v>
      </c>
      <c r="B453" s="116"/>
      <c r="C453" s="124"/>
      <c r="Q453" s="102"/>
    </row>
    <row r="454" spans="1:20" ht="13.8" thickBot="1" x14ac:dyDescent="0.3">
      <c r="A454" s="111">
        <f t="shared" si="9"/>
        <v>43</v>
      </c>
      <c r="B454" s="116"/>
      <c r="C454" s="124"/>
      <c r="D454" s="140" t="s">
        <v>883</v>
      </c>
      <c r="E454" s="134"/>
      <c r="F454" s="169">
        <f>SUM(F133,F379,F395,F430,F452)</f>
        <v>3677568.8356300001</v>
      </c>
      <c r="G454" s="168"/>
      <c r="H454" s="169">
        <f>SUM(H133,H379,H395,H430,H452)</f>
        <v>513062.28368000005</v>
      </c>
      <c r="I454" s="131"/>
      <c r="J454" s="169">
        <f>SUM(J133,J379,J395,J430,J452)</f>
        <v>-145403.08848000001</v>
      </c>
      <c r="K454" s="131"/>
      <c r="L454" s="169">
        <f>SUM(L133,L379,L395,L430,L452)</f>
        <v>-43716.326350000003</v>
      </c>
      <c r="M454" s="131"/>
      <c r="N454" s="169">
        <f>SUM(N133,N379,N395,N430,N452)</f>
        <v>4566.9791400000004</v>
      </c>
      <c r="O454" s="187"/>
      <c r="P454" s="169">
        <f>SUM(P133,P379,P395,P430,P452)</f>
        <v>0</v>
      </c>
      <c r="Q454" s="131"/>
      <c r="R454" s="169">
        <f>SUM(R133,R379,R395,R430,R452)</f>
        <v>4006078.6836200003</v>
      </c>
      <c r="S454" s="131"/>
      <c r="T454" s="169">
        <f>SUM(T133,T379,T395,T430,T452)</f>
        <v>3844385.6855099997</v>
      </c>
    </row>
    <row r="455" spans="1:20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8"/>
      <c r="R455" s="97"/>
      <c r="S455" s="97"/>
      <c r="T455" s="97"/>
    </row>
    <row r="456" spans="1:20" x14ac:dyDescent="0.25">
      <c r="A456" s="101" t="str">
        <f>+$A$57</f>
        <v>Supporting Schedules:  B-10, B-11</v>
      </c>
      <c r="Q456" s="102"/>
      <c r="R456" s="101" t="str">
        <f>+$R$57</f>
        <v>Recap Schedules:  B-03, B-06</v>
      </c>
    </row>
    <row r="457" spans="1:20" ht="13.8" thickBot="1" x14ac:dyDescent="0.3">
      <c r="A457" s="97" t="str">
        <f>$A$1</f>
        <v>SCHEDULE B-09</v>
      </c>
      <c r="B457" s="97"/>
      <c r="C457" s="97"/>
      <c r="D457" s="97"/>
      <c r="E457" s="97"/>
      <c r="F457" s="97" t="str">
        <f>$F$1</f>
        <v>DEPRECIATION RESERVE BALANCES BY ACCOUNT AND SUB-ACCOUNT</v>
      </c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8"/>
      <c r="R457" s="97"/>
      <c r="S457" s="97"/>
      <c r="T457" s="98" t="str">
        <f>"Page "&amp;TRIM(MID(T400,5,3))+1&amp;" of 30"</f>
        <v>Page 9 of 30</v>
      </c>
    </row>
    <row r="458" spans="1:20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reserve balances for each account or sub-account to which</v>
      </c>
      <c r="J458" s="104"/>
      <c r="K458" s="104"/>
      <c r="M458" s="104"/>
      <c r="N458" s="104"/>
      <c r="O458" s="104"/>
      <c r="P458" s="104"/>
      <c r="Q458" s="105"/>
      <c r="R458" s="101" t="str">
        <f>$R$2</f>
        <v>Type of data shown:</v>
      </c>
      <c r="T458" s="106"/>
    </row>
    <row r="459" spans="1:20" x14ac:dyDescent="0.25">
      <c r="B459" s="138"/>
      <c r="F459" s="101" t="str">
        <f>IF($F$3="","",$F$3)</f>
        <v>an individual depreciation rate is applied. (Include Amortization/Recovery amounts).</v>
      </c>
      <c r="J459" s="102"/>
      <c r="K459" s="106"/>
      <c r="N459" s="102"/>
      <c r="O459" s="102"/>
      <c r="P459" s="102"/>
      <c r="Q459" s="102" t="str">
        <f>IF($Q$3=0,"",$Q$3)</f>
        <v>XX</v>
      </c>
      <c r="R459" s="106" t="str">
        <f>$R$3</f>
        <v>Projected Test Year Ended 12/31/2025</v>
      </c>
      <c r="T459" s="102"/>
    </row>
    <row r="460" spans="1:20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Q460" s="102" t="str">
        <f>IF($Q$4=0,"",$Q$4)</f>
        <v/>
      </c>
      <c r="R460" s="106" t="str">
        <f>$R$4</f>
        <v>Projected Prior Year Ended 12/31/2024</v>
      </c>
      <c r="T460" s="102"/>
    </row>
    <row r="461" spans="1:20" x14ac:dyDescent="0.25">
      <c r="B461" s="138"/>
      <c r="F461" s="101" t="str">
        <f>IF(+$F$5="","",$F$5)</f>
        <v/>
      </c>
      <c r="J461" s="102"/>
      <c r="K461" s="106"/>
      <c r="L461" s="102"/>
      <c r="Q461" s="102" t="str">
        <f>IF($Q$5=0,"",$Q$5)</f>
        <v/>
      </c>
      <c r="R461" s="106" t="str">
        <f>$R$5</f>
        <v>Historical Prior Year Ended 12/31/2023</v>
      </c>
      <c r="T461" s="102"/>
    </row>
    <row r="462" spans="1:20" x14ac:dyDescent="0.25">
      <c r="B462" s="138"/>
      <c r="J462" s="102"/>
      <c r="K462" s="106"/>
      <c r="L462" s="102"/>
      <c r="Q462" s="102"/>
      <c r="R462" s="106" t="str">
        <f>$R$6</f>
        <v>Witness: C. Aldazabal / N. Allis / J. Chronister</v>
      </c>
      <c r="T462" s="102"/>
    </row>
    <row r="463" spans="1:20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(Dollars in 000's)</v>
      </c>
      <c r="I463" s="97"/>
      <c r="J463" s="97"/>
      <c r="K463" s="97"/>
      <c r="L463" s="97"/>
      <c r="M463" s="97"/>
      <c r="N463" s="97"/>
      <c r="O463" s="97"/>
      <c r="P463" s="97"/>
      <c r="Q463" s="98"/>
      <c r="R463" s="97" t="str">
        <f>$R$7</f>
        <v xml:space="preserve">               / R. Latta / K. Stryker / C. Whitworth </v>
      </c>
      <c r="S463" s="97"/>
      <c r="T463" s="97"/>
    </row>
    <row r="464" spans="1:20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10"/>
      <c r="R464" s="109"/>
      <c r="S464" s="109"/>
      <c r="T464" s="109"/>
    </row>
    <row r="465" spans="1:20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09"/>
      <c r="P465" s="109" t="s">
        <v>698</v>
      </c>
      <c r="Q465" s="110"/>
      <c r="R465" s="109" t="s">
        <v>699</v>
      </c>
      <c r="S465" s="109"/>
      <c r="T465" s="109" t="s">
        <v>875</v>
      </c>
    </row>
    <row r="466" spans="1:20" x14ac:dyDescent="0.25">
      <c r="C466" s="111" t="s">
        <v>700</v>
      </c>
      <c r="D466" s="111" t="s">
        <v>700</v>
      </c>
      <c r="F466" s="111" t="s">
        <v>876</v>
      </c>
      <c r="G466" s="111"/>
      <c r="H466" s="109" t="s">
        <v>353</v>
      </c>
      <c r="I466" s="111"/>
      <c r="J466" s="109"/>
      <c r="K466" s="111"/>
      <c r="L466" s="111"/>
      <c r="M466" s="111"/>
      <c r="Q466" s="102"/>
      <c r="R466" s="111" t="s">
        <v>876</v>
      </c>
      <c r="T466" s="111"/>
    </row>
    <row r="467" spans="1:20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701</v>
      </c>
      <c r="G467" s="111"/>
      <c r="H467" s="111" t="s">
        <v>701</v>
      </c>
      <c r="I467" s="111"/>
      <c r="J467" s="111"/>
      <c r="K467" s="109"/>
      <c r="L467" s="111" t="s">
        <v>877</v>
      </c>
      <c r="M467" s="106"/>
      <c r="N467" s="111" t="s">
        <v>877</v>
      </c>
      <c r="O467" s="111"/>
      <c r="P467" s="111" t="s">
        <v>362</v>
      </c>
      <c r="Q467" s="110"/>
      <c r="R467" s="109" t="s">
        <v>701</v>
      </c>
      <c r="S467" s="109"/>
      <c r="T467" s="111" t="s">
        <v>707</v>
      </c>
    </row>
    <row r="468" spans="1:20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712</v>
      </c>
      <c r="G468" s="112"/>
      <c r="H468" s="112" t="s">
        <v>878</v>
      </c>
      <c r="I468" s="113"/>
      <c r="J468" s="112" t="s">
        <v>879</v>
      </c>
      <c r="K468" s="113"/>
      <c r="L468" s="113" t="s">
        <v>880</v>
      </c>
      <c r="M468" s="114"/>
      <c r="N468" s="114" t="s">
        <v>881</v>
      </c>
      <c r="O468" s="114"/>
      <c r="P468" s="114" t="s">
        <v>715</v>
      </c>
      <c r="Q468" s="115"/>
      <c r="R468" s="114" t="s">
        <v>716</v>
      </c>
      <c r="S468" s="114"/>
      <c r="T468" s="114" t="s">
        <v>717</v>
      </c>
    </row>
    <row r="469" spans="1:20" x14ac:dyDescent="0.25">
      <c r="A469" s="111">
        <v>1</v>
      </c>
      <c r="B469" s="116"/>
      <c r="Q469" s="102"/>
    </row>
    <row r="470" spans="1:20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5"/>
      <c r="P470" s="165"/>
      <c r="Q470" s="166"/>
      <c r="R470" s="165"/>
      <c r="S470" s="165"/>
      <c r="T470" s="165"/>
    </row>
    <row r="471" spans="1:20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5">
        <v>0</v>
      </c>
      <c r="G471" s="102"/>
      <c r="H471" s="125">
        <v>0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5"/>
      <c r="P471" s="125">
        <v>0</v>
      </c>
      <c r="Q471" s="126"/>
      <c r="R471" s="125">
        <f>SUM(F471,H471,J471,L471,N471,P471)</f>
        <v>0</v>
      </c>
      <c r="S471" s="127"/>
      <c r="T471" s="125">
        <v>0</v>
      </c>
    </row>
    <row r="472" spans="1:20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5">
        <v>0</v>
      </c>
      <c r="G472" s="102"/>
      <c r="H472" s="125">
        <v>0</v>
      </c>
      <c r="I472" s="126"/>
      <c r="J472" s="125">
        <v>0</v>
      </c>
      <c r="K472" s="127"/>
      <c r="L472" s="125">
        <v>0</v>
      </c>
      <c r="M472" s="127"/>
      <c r="N472" s="125">
        <v>0</v>
      </c>
      <c r="O472" s="125"/>
      <c r="P472" s="125">
        <v>0</v>
      </c>
      <c r="Q472" s="126"/>
      <c r="R472" s="125">
        <f>SUM(F472,H472,J472,L472,N472,P472)</f>
        <v>0</v>
      </c>
      <c r="S472" s="127"/>
      <c r="T472" s="125">
        <v>0</v>
      </c>
    </row>
    <row r="473" spans="1:20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5">
        <v>0</v>
      </c>
      <c r="G473" s="102"/>
      <c r="H473" s="125">
        <v>0</v>
      </c>
      <c r="I473" s="126"/>
      <c r="J473" s="125">
        <v>0</v>
      </c>
      <c r="K473" s="127"/>
      <c r="L473" s="125">
        <v>0</v>
      </c>
      <c r="M473" s="127"/>
      <c r="N473" s="125">
        <v>0</v>
      </c>
      <c r="O473" s="125"/>
      <c r="P473" s="125">
        <v>0</v>
      </c>
      <c r="Q473" s="126"/>
      <c r="R473" s="125">
        <f>SUM(F473,H473,J473,L473,N473,P473)</f>
        <v>0</v>
      </c>
      <c r="S473" s="127"/>
      <c r="T473" s="125">
        <v>0</v>
      </c>
    </row>
    <row r="474" spans="1:20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5">
        <v>0</v>
      </c>
      <c r="G474" s="102"/>
      <c r="H474" s="125">
        <v>0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5"/>
      <c r="P474" s="125">
        <v>0</v>
      </c>
      <c r="Q474" s="126"/>
      <c r="R474" s="125">
        <f>SUM(F474,H474,J474,L474,N474,P474)</f>
        <v>0</v>
      </c>
      <c r="S474" s="127"/>
      <c r="T474" s="125">
        <v>0</v>
      </c>
    </row>
    <row r="475" spans="1:20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5">
        <v>0</v>
      </c>
      <c r="G475" s="102"/>
      <c r="H475" s="125">
        <v>0</v>
      </c>
      <c r="I475" s="126"/>
      <c r="J475" s="125">
        <v>0</v>
      </c>
      <c r="K475" s="127"/>
      <c r="L475" s="125">
        <v>0</v>
      </c>
      <c r="M475" s="127"/>
      <c r="N475" s="125">
        <v>0</v>
      </c>
      <c r="O475" s="125"/>
      <c r="P475" s="125">
        <v>0</v>
      </c>
      <c r="Q475" s="126"/>
      <c r="R475" s="125">
        <f>SUM(F475,H475,J475,L475,N475,P475)</f>
        <v>0</v>
      </c>
      <c r="S475" s="127"/>
      <c r="T475" s="125">
        <v>0</v>
      </c>
    </row>
    <row r="476" spans="1:20" ht="13.8" thickBot="1" x14ac:dyDescent="0.3">
      <c r="A476" s="111">
        <f t="shared" si="12"/>
        <v>8</v>
      </c>
      <c r="B476" s="116"/>
      <c r="C476" s="111"/>
      <c r="D476" s="171" t="s">
        <v>884</v>
      </c>
      <c r="E476" s="172"/>
      <c r="F476" s="176">
        <f>SUM(F471:F475)</f>
        <v>0</v>
      </c>
      <c r="G476" s="172"/>
      <c r="H476" s="176">
        <f>SUM(H471:H475)</f>
        <v>0</v>
      </c>
      <c r="I476" s="131"/>
      <c r="J476" s="176">
        <f>SUM(J471:J475)</f>
        <v>0</v>
      </c>
      <c r="K476" s="131"/>
      <c r="L476" s="176">
        <f>SUM(L471:L475)</f>
        <v>0</v>
      </c>
      <c r="M476" s="131"/>
      <c r="N476" s="176">
        <f>SUM(N471:N475)</f>
        <v>0</v>
      </c>
      <c r="O476" s="187"/>
      <c r="P476" s="176">
        <f>SUM(P471:P475)</f>
        <v>0</v>
      </c>
      <c r="Q476" s="131"/>
      <c r="R476" s="176">
        <f>SUM(R471:R475)</f>
        <v>0</v>
      </c>
      <c r="S476" s="131"/>
      <c r="T476" s="176">
        <f>SUM(T471:T475)</f>
        <v>0</v>
      </c>
    </row>
    <row r="477" spans="1:20" ht="13.8" thickTop="1" x14ac:dyDescent="0.25">
      <c r="A477" s="111">
        <f t="shared" si="12"/>
        <v>9</v>
      </c>
      <c r="B477" s="116"/>
      <c r="Q477" s="102"/>
    </row>
    <row r="478" spans="1:20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20"/>
      <c r="G478" s="120"/>
      <c r="H478" s="131"/>
      <c r="I478" s="131"/>
      <c r="J478" s="150"/>
      <c r="K478" s="131"/>
      <c r="L478" s="150"/>
      <c r="M478" s="131"/>
      <c r="N478" s="150"/>
      <c r="O478" s="150"/>
      <c r="P478" s="150"/>
      <c r="Q478" s="131"/>
      <c r="R478" s="150"/>
      <c r="S478" s="131"/>
      <c r="T478" s="150"/>
    </row>
    <row r="479" spans="1:20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5">
        <v>176428.18205000006</v>
      </c>
      <c r="G479" s="102"/>
      <c r="H479" s="125">
        <v>39639.069590000006</v>
      </c>
      <c r="I479" s="126"/>
      <c r="J479" s="125">
        <v>-4800.4783099999995</v>
      </c>
      <c r="K479" s="127"/>
      <c r="L479" s="125">
        <v>0</v>
      </c>
      <c r="M479" s="127"/>
      <c r="N479" s="125">
        <v>0</v>
      </c>
      <c r="O479" s="125"/>
      <c r="P479" s="125">
        <v>0</v>
      </c>
      <c r="Q479" s="126"/>
      <c r="R479" s="125">
        <f>SUM(F479,H479,J479,L479,N479,P479)</f>
        <v>211266.77333000005</v>
      </c>
      <c r="S479" s="127"/>
      <c r="T479" s="125">
        <v>192032.00741999998</v>
      </c>
    </row>
    <row r="480" spans="1:20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5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5"/>
      <c r="P480" s="125">
        <v>0</v>
      </c>
      <c r="Q480" s="126"/>
      <c r="R480" s="125">
        <f>SUM(F480,H480,J480,L480,N480,P480)</f>
        <v>0</v>
      </c>
      <c r="S480" s="127"/>
      <c r="T480" s="125">
        <v>0</v>
      </c>
    </row>
    <row r="481" spans="1:20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5">
        <v>362.89123999999987</v>
      </c>
      <c r="G481" s="102"/>
      <c r="H481" s="125">
        <v>152.46288000000001</v>
      </c>
      <c r="I481" s="126"/>
      <c r="J481" s="125">
        <v>0</v>
      </c>
      <c r="K481" s="127"/>
      <c r="L481" s="125">
        <v>0</v>
      </c>
      <c r="M481" s="127"/>
      <c r="N481" s="125">
        <v>0</v>
      </c>
      <c r="O481" s="125"/>
      <c r="P481" s="125">
        <v>0</v>
      </c>
      <c r="Q481" s="126"/>
      <c r="R481" s="125">
        <f>SUM(F481,H481,J481,L481,N481,P481)</f>
        <v>515.35411999999985</v>
      </c>
      <c r="S481" s="127"/>
      <c r="T481" s="125">
        <v>439.12268</v>
      </c>
    </row>
    <row r="482" spans="1:20" ht="13.8" thickBot="1" x14ac:dyDescent="0.3">
      <c r="A482" s="111">
        <f t="shared" si="12"/>
        <v>14</v>
      </c>
      <c r="D482" s="171" t="s">
        <v>845</v>
      </c>
      <c r="E482" s="180"/>
      <c r="F482" s="176">
        <f>SUM(F479:F481)</f>
        <v>176791.07329000006</v>
      </c>
      <c r="G482" s="172"/>
      <c r="H482" s="176">
        <f>SUM(H479:H481)</f>
        <v>39791.532470000006</v>
      </c>
      <c r="I482" s="131"/>
      <c r="J482" s="176">
        <f>SUM(J479:J481)</f>
        <v>-4800.4783099999995</v>
      </c>
      <c r="K482" s="131"/>
      <c r="L482" s="176">
        <f>SUM(L479:L481)</f>
        <v>0</v>
      </c>
      <c r="M482" s="131"/>
      <c r="N482" s="176">
        <f>SUM(N479:N481)</f>
        <v>0</v>
      </c>
      <c r="O482" s="187"/>
      <c r="P482" s="176">
        <f>SUM(P479:P481)</f>
        <v>0</v>
      </c>
      <c r="Q482" s="131"/>
      <c r="R482" s="176">
        <f>SUM(R479:R481)</f>
        <v>211782.12745000006</v>
      </c>
      <c r="S482" s="131"/>
      <c r="T482" s="176">
        <f>SUM(T479:T481)</f>
        <v>192471.13009999998</v>
      </c>
    </row>
    <row r="483" spans="1:20" ht="13.8" thickTop="1" x14ac:dyDescent="0.25">
      <c r="A483" s="111">
        <f t="shared" si="12"/>
        <v>15</v>
      </c>
      <c r="Q483" s="102"/>
    </row>
    <row r="484" spans="1:20" x14ac:dyDescent="0.25">
      <c r="A484" s="111">
        <f t="shared" si="12"/>
        <v>16</v>
      </c>
      <c r="D484" s="181" t="s">
        <v>846</v>
      </c>
      <c r="Q484" s="102"/>
    </row>
    <row r="485" spans="1:20" x14ac:dyDescent="0.25">
      <c r="A485" s="111">
        <f t="shared" si="12"/>
        <v>17</v>
      </c>
      <c r="C485" s="111">
        <v>31700</v>
      </c>
      <c r="D485" s="101" t="s">
        <v>847</v>
      </c>
      <c r="F485" s="125">
        <v>1504.3388399999881</v>
      </c>
      <c r="G485" s="102"/>
      <c r="H485" s="125">
        <v>156.88176000000001</v>
      </c>
      <c r="I485" s="126"/>
      <c r="J485" s="125">
        <v>0</v>
      </c>
      <c r="K485" s="127"/>
      <c r="L485" s="125">
        <v>0</v>
      </c>
      <c r="M485" s="127"/>
      <c r="N485" s="125">
        <v>0</v>
      </c>
      <c r="O485" s="125"/>
      <c r="P485" s="125">
        <v>0</v>
      </c>
      <c r="Q485" s="126"/>
      <c r="R485" s="125">
        <f>SUM(F485,H485,J485,L485,N485,P485)</f>
        <v>1661.2205999999881</v>
      </c>
      <c r="S485" s="127"/>
      <c r="T485" s="125">
        <v>1582.77972</v>
      </c>
    </row>
    <row r="486" spans="1:20" x14ac:dyDescent="0.25">
      <c r="A486" s="111">
        <f t="shared" si="12"/>
        <v>18</v>
      </c>
      <c r="C486" s="111">
        <v>34700</v>
      </c>
      <c r="D486" s="101" t="s">
        <v>848</v>
      </c>
      <c r="F486" s="125">
        <v>1980.7820799999988</v>
      </c>
      <c r="G486" s="102"/>
      <c r="H486" s="125">
        <v>420.79187999999999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5"/>
      <c r="P486" s="125">
        <v>0</v>
      </c>
      <c r="Q486" s="126"/>
      <c r="R486" s="125">
        <f>SUM(F486,H486,J486,L486,N486,P486)</f>
        <v>2401.5739599999988</v>
      </c>
      <c r="S486" s="127"/>
      <c r="T486" s="125">
        <v>2191.1780199999998</v>
      </c>
    </row>
    <row r="487" spans="1:20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5">
        <v>1867.3122500000011</v>
      </c>
      <c r="G487" s="102"/>
      <c r="H487" s="125">
        <v>100.24260000000001</v>
      </c>
      <c r="I487" s="126"/>
      <c r="J487" s="125">
        <v>0</v>
      </c>
      <c r="K487" s="127"/>
      <c r="L487" s="125">
        <v>0</v>
      </c>
      <c r="M487" s="127"/>
      <c r="N487" s="125">
        <v>0</v>
      </c>
      <c r="O487" s="125"/>
      <c r="P487" s="125">
        <v>0</v>
      </c>
      <c r="Q487" s="126"/>
      <c r="R487" s="125">
        <f>SUM(F487,H487,J487,L487,N487,P487)</f>
        <v>1967.5548500000011</v>
      </c>
      <c r="S487" s="127"/>
      <c r="T487" s="125">
        <v>1917.43355</v>
      </c>
    </row>
    <row r="488" spans="1:20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5">
        <v>140.83512999999994</v>
      </c>
      <c r="G488" s="102"/>
      <c r="H488" s="125">
        <v>11.57508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5"/>
      <c r="P488" s="125">
        <v>0</v>
      </c>
      <c r="Q488" s="126"/>
      <c r="R488" s="125">
        <f>SUM(F488,H488,J488,L488,N488,P488)</f>
        <v>152.41020999999995</v>
      </c>
      <c r="S488" s="127"/>
      <c r="T488" s="125">
        <v>146.62267</v>
      </c>
    </row>
    <row r="489" spans="1:20" ht="13.8" thickBot="1" x14ac:dyDescent="0.3">
      <c r="A489" s="111">
        <f t="shared" si="12"/>
        <v>21</v>
      </c>
      <c r="B489" s="116"/>
      <c r="D489" s="181" t="s">
        <v>851</v>
      </c>
      <c r="F489" s="176">
        <f>SUM(F485:F488)</f>
        <v>5493.268299999987</v>
      </c>
      <c r="G489" s="172"/>
      <c r="H489" s="176">
        <f>SUM(H485:H488)</f>
        <v>689.49131999999997</v>
      </c>
      <c r="I489" s="131"/>
      <c r="J489" s="176">
        <f>SUM(J485:J488)</f>
        <v>0</v>
      </c>
      <c r="K489" s="131"/>
      <c r="L489" s="176">
        <f>SUM(L485:L488)</f>
        <v>0</v>
      </c>
      <c r="M489" s="131"/>
      <c r="N489" s="176">
        <f>SUM(N485:N488)</f>
        <v>0</v>
      </c>
      <c r="O489" s="187"/>
      <c r="P489" s="176">
        <f>SUM(P485:P488)</f>
        <v>0</v>
      </c>
      <c r="Q489" s="131"/>
      <c r="R489" s="176">
        <f>SUM(R485:R488)</f>
        <v>6182.759619999988</v>
      </c>
      <c r="S489" s="131"/>
      <c r="T489" s="176">
        <f>SUM(T485:T488)</f>
        <v>5838.0139599999993</v>
      </c>
    </row>
    <row r="490" spans="1:20" ht="13.8" thickTop="1" x14ac:dyDescent="0.25">
      <c r="A490" s="111">
        <f t="shared" si="12"/>
        <v>22</v>
      </c>
      <c r="B490" s="116"/>
      <c r="D490" s="181"/>
      <c r="H490" s="156"/>
      <c r="J490" s="156"/>
      <c r="L490" s="156"/>
      <c r="N490" s="156"/>
      <c r="O490" s="156"/>
      <c r="P490" s="156"/>
      <c r="Q490" s="102"/>
      <c r="R490" s="156"/>
      <c r="T490" s="156"/>
    </row>
    <row r="491" spans="1:20" x14ac:dyDescent="0.25">
      <c r="A491" s="111">
        <f t="shared" si="12"/>
        <v>23</v>
      </c>
      <c r="B491" s="116"/>
      <c r="D491" s="101" t="s">
        <v>852</v>
      </c>
      <c r="Q491" s="102"/>
    </row>
    <row r="492" spans="1:20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5">
        <v>0</v>
      </c>
      <c r="G492" s="102"/>
      <c r="H492" s="125">
        <v>0</v>
      </c>
      <c r="I492" s="126"/>
      <c r="J492" s="125">
        <v>0</v>
      </c>
      <c r="K492" s="127"/>
      <c r="L492" s="125">
        <v>0</v>
      </c>
      <c r="M492" s="127"/>
      <c r="N492" s="125">
        <v>0</v>
      </c>
      <c r="O492" s="125"/>
      <c r="P492" s="125">
        <v>0</v>
      </c>
      <c r="Q492" s="126"/>
      <c r="R492" s="125">
        <f>SUM(F492,H492,J492,L492,N492,P492)</f>
        <v>0</v>
      </c>
      <c r="S492" s="127"/>
      <c r="T492" s="125">
        <v>0</v>
      </c>
    </row>
    <row r="493" spans="1:20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5">
        <v>0</v>
      </c>
      <c r="G493" s="102"/>
      <c r="H493" s="125">
        <v>0</v>
      </c>
      <c r="I493" s="126"/>
      <c r="J493" s="125">
        <v>0</v>
      </c>
      <c r="K493" s="127"/>
      <c r="L493" s="125">
        <v>0</v>
      </c>
      <c r="M493" s="127"/>
      <c r="N493" s="125">
        <v>0</v>
      </c>
      <c r="O493" s="125"/>
      <c r="P493" s="125">
        <v>0</v>
      </c>
      <c r="Q493" s="126"/>
      <c r="R493" s="125">
        <f>SUM(F493,H493,J493,L493,N493,P493)</f>
        <v>0</v>
      </c>
      <c r="S493" s="127"/>
      <c r="T493" s="125">
        <v>0</v>
      </c>
    </row>
    <row r="494" spans="1:20" ht="13.8" thickBot="1" x14ac:dyDescent="0.3">
      <c r="A494" s="111">
        <f t="shared" si="12"/>
        <v>26</v>
      </c>
      <c r="B494" s="116"/>
      <c r="C494" s="111"/>
      <c r="D494" s="101" t="s">
        <v>855</v>
      </c>
      <c r="F494" s="176">
        <f>SUM(F492:F493)</f>
        <v>0</v>
      </c>
      <c r="H494" s="176">
        <f>SUM(H492:H493)</f>
        <v>0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0</v>
      </c>
      <c r="O494" s="131"/>
      <c r="P494" s="176">
        <f>SUM(P492:P493)</f>
        <v>0</v>
      </c>
      <c r="Q494" s="131"/>
      <c r="R494" s="176">
        <f>SUM(R492:R493)</f>
        <v>0</v>
      </c>
      <c r="T494" s="176">
        <f>SUM(T492:T493)</f>
        <v>0</v>
      </c>
    </row>
    <row r="495" spans="1:20" ht="13.8" thickTop="1" x14ac:dyDescent="0.25">
      <c r="A495" s="111">
        <f t="shared" si="12"/>
        <v>27</v>
      </c>
      <c r="B495" s="116"/>
      <c r="Q495" s="102"/>
    </row>
    <row r="496" spans="1:20" ht="13.8" thickBot="1" x14ac:dyDescent="0.3">
      <c r="A496" s="111">
        <f t="shared" si="12"/>
        <v>28</v>
      </c>
      <c r="B496" s="116"/>
      <c r="D496" s="189" t="s">
        <v>885</v>
      </c>
      <c r="F496" s="169">
        <f>F482+F476+F454+F489+F494</f>
        <v>3859853.1772200004</v>
      </c>
      <c r="H496" s="169">
        <f>H482+H476+H454+H489+H494</f>
        <v>553543.30747000012</v>
      </c>
      <c r="I496" s="121"/>
      <c r="J496" s="169">
        <f>J482+J476+J454+J489+J494</f>
        <v>-150203.56679000001</v>
      </c>
      <c r="K496" s="121"/>
      <c r="L496" s="169">
        <f>L482+L476+L454+L489+L494</f>
        <v>-43716.326350000003</v>
      </c>
      <c r="M496" s="121"/>
      <c r="N496" s="169">
        <f>N482+N476+N454+N489+N494</f>
        <v>4566.9791400000004</v>
      </c>
      <c r="O496" s="122"/>
      <c r="P496" s="169">
        <f>P482+P476+P454+P489+P494</f>
        <v>0</v>
      </c>
      <c r="Q496" s="122"/>
      <c r="R496" s="169">
        <f>R482+R476+R454+R489+R494</f>
        <v>4224043.5706900004</v>
      </c>
      <c r="S496" s="121"/>
      <c r="T496" s="169">
        <f>T482+T476+T454+T489+T494</f>
        <v>4042694.8295700001</v>
      </c>
    </row>
    <row r="497" spans="1:20" ht="13.8" thickTop="1" x14ac:dyDescent="0.25">
      <c r="A497" s="111">
        <f t="shared" si="12"/>
        <v>29</v>
      </c>
      <c r="B497" s="116"/>
      <c r="Q497" s="102"/>
    </row>
    <row r="498" spans="1:20" x14ac:dyDescent="0.25">
      <c r="A498" s="111">
        <f t="shared" si="12"/>
        <v>30</v>
      </c>
      <c r="B498" s="116"/>
      <c r="D498" s="103" t="s">
        <v>857</v>
      </c>
      <c r="Q498" s="102"/>
    </row>
    <row r="499" spans="1:20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5">
        <v>5857.7488600000033</v>
      </c>
      <c r="G499" s="102"/>
      <c r="H499" s="125">
        <v>185.74932000000001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5"/>
      <c r="P499" s="125">
        <v>0</v>
      </c>
      <c r="Q499" s="126"/>
      <c r="R499" s="125">
        <f>SUM(F499,H499,J499,L499,N499,P499)</f>
        <v>6043.4981800000032</v>
      </c>
      <c r="S499" s="127"/>
      <c r="T499" s="125">
        <v>5950.6235199999992</v>
      </c>
    </row>
    <row r="500" spans="1:20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5">
        <v>886.71492999999884</v>
      </c>
      <c r="G500" s="102"/>
      <c r="H500" s="125">
        <v>41.900640000000003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5"/>
      <c r="P500" s="125">
        <v>0</v>
      </c>
      <c r="Q500" s="126"/>
      <c r="R500" s="125">
        <f>SUM(F500,H500,J500,L500,N500,P500)</f>
        <v>928.6155699999988</v>
      </c>
      <c r="S500" s="127"/>
      <c r="T500" s="125">
        <v>907.66525000000001</v>
      </c>
    </row>
    <row r="501" spans="1:20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5">
        <v>138.90237999999991</v>
      </c>
      <c r="G501" s="102"/>
      <c r="H501" s="125">
        <v>9.0587999999999997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5"/>
      <c r="P501" s="125">
        <v>0</v>
      </c>
      <c r="Q501" s="126"/>
      <c r="R501" s="125">
        <f>SUM(F501,H501,J501,L501,N501,P501)</f>
        <v>147.9611799999999</v>
      </c>
      <c r="S501" s="127"/>
      <c r="T501" s="125">
        <v>143.43178</v>
      </c>
    </row>
    <row r="502" spans="1:20" ht="13.8" thickBot="1" x14ac:dyDescent="0.3">
      <c r="A502" s="111">
        <f t="shared" si="12"/>
        <v>34</v>
      </c>
      <c r="B502" s="116"/>
      <c r="D502" s="103" t="s">
        <v>861</v>
      </c>
      <c r="F502" s="176">
        <f>SUM(F499:F501)</f>
        <v>6883.3661700000021</v>
      </c>
      <c r="G502" s="172"/>
      <c r="H502" s="176">
        <f>SUM(H499:H501)</f>
        <v>236.70876000000001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87"/>
      <c r="P502" s="176">
        <f>SUM(P499:P501)</f>
        <v>0</v>
      </c>
      <c r="Q502" s="131"/>
      <c r="R502" s="176">
        <f>SUM(R499:R501)</f>
        <v>7120.0749300000025</v>
      </c>
      <c r="S502" s="131"/>
      <c r="T502" s="176">
        <f>SUM(T499:T501)</f>
        <v>7001.7205499999991</v>
      </c>
    </row>
    <row r="503" spans="1:20" ht="13.8" thickTop="1" x14ac:dyDescent="0.25">
      <c r="A503" s="111">
        <f t="shared" si="12"/>
        <v>35</v>
      </c>
      <c r="B503" s="116"/>
      <c r="Q503" s="102"/>
    </row>
    <row r="504" spans="1:20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5">
        <v>0</v>
      </c>
      <c r="G504" s="102"/>
      <c r="H504" s="125">
        <v>0</v>
      </c>
      <c r="I504" s="126"/>
      <c r="J504" s="125">
        <v>0</v>
      </c>
      <c r="K504" s="127"/>
      <c r="L504" s="125">
        <v>0</v>
      </c>
      <c r="M504" s="127"/>
      <c r="N504" s="125">
        <v>0</v>
      </c>
      <c r="O504" s="125"/>
      <c r="P504" s="125">
        <v>0</v>
      </c>
      <c r="Q504" s="126"/>
      <c r="R504" s="125">
        <f>SUM(F504,H504,J504,L504,N504,P504)</f>
        <v>0</v>
      </c>
      <c r="S504" s="127"/>
      <c r="T504" s="125">
        <v>0</v>
      </c>
    </row>
    <row r="505" spans="1:20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5">
        <v>0</v>
      </c>
      <c r="G505" s="102"/>
      <c r="H505" s="125">
        <v>0</v>
      </c>
      <c r="I505" s="126"/>
      <c r="J505" s="125">
        <v>0</v>
      </c>
      <c r="K505" s="127"/>
      <c r="L505" s="125">
        <v>0</v>
      </c>
      <c r="M505" s="127"/>
      <c r="N505" s="125">
        <v>0</v>
      </c>
      <c r="O505" s="125"/>
      <c r="P505" s="125">
        <v>0</v>
      </c>
      <c r="Q505" s="126"/>
      <c r="R505" s="125">
        <f>SUM(F505,H505,J505,L505,N505,P505)</f>
        <v>0</v>
      </c>
      <c r="S505" s="127"/>
      <c r="T505" s="125">
        <v>0</v>
      </c>
    </row>
    <row r="506" spans="1:20" x14ac:dyDescent="0.25">
      <c r="A506" s="111">
        <f t="shared" si="12"/>
        <v>38</v>
      </c>
      <c r="B506" s="116"/>
      <c r="Q506" s="102"/>
    </row>
    <row r="507" spans="1:20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5">
        <v>75854.965759999963</v>
      </c>
      <c r="G507" s="102"/>
      <c r="H507" s="125">
        <v>2301.2224799999985</v>
      </c>
      <c r="I507" s="126"/>
      <c r="J507" s="125">
        <v>0</v>
      </c>
      <c r="K507" s="127"/>
      <c r="L507" s="125">
        <v>-33255.932999999997</v>
      </c>
      <c r="M507" s="127"/>
      <c r="N507" s="125">
        <v>0</v>
      </c>
      <c r="O507" s="125"/>
      <c r="P507" s="125">
        <v>33255.932999999997</v>
      </c>
      <c r="Q507" s="126"/>
      <c r="R507" s="125">
        <f>SUM(F507,H507,J507,L507,N507,P507)</f>
        <v>78156.188239999959</v>
      </c>
      <c r="S507" s="127"/>
      <c r="T507" s="125">
        <v>74601.274470000004</v>
      </c>
    </row>
    <row r="508" spans="1:20" x14ac:dyDescent="0.25">
      <c r="A508" s="111">
        <f t="shared" si="12"/>
        <v>40</v>
      </c>
      <c r="B508" s="116"/>
      <c r="D508" s="101" t="s">
        <v>865</v>
      </c>
      <c r="F508" s="125">
        <f>(37781961.08)/1000</f>
        <v>37781.961080000001</v>
      </c>
      <c r="H508" s="125">
        <f>(15141169.56)/1000</f>
        <v>15141.16956</v>
      </c>
      <c r="J508" s="125">
        <v>0</v>
      </c>
      <c r="L508" s="125">
        <v>0</v>
      </c>
      <c r="N508" s="125">
        <v>0</v>
      </c>
      <c r="P508" s="125">
        <v>0</v>
      </c>
      <c r="Q508" s="102"/>
      <c r="R508" s="125">
        <f>SUM(F508,H508,J508,L508,N508,P508)</f>
        <v>52923.130640000003</v>
      </c>
      <c r="T508" s="125">
        <f>SUM(F508,R508)/2</f>
        <v>45352.545859999998</v>
      </c>
    </row>
    <row r="509" spans="1:20" ht="13.8" thickBot="1" x14ac:dyDescent="0.3">
      <c r="A509" s="111">
        <f t="shared" si="12"/>
        <v>41</v>
      </c>
      <c r="B509" s="116"/>
      <c r="D509" s="101" t="s">
        <v>866</v>
      </c>
      <c r="F509" s="182">
        <f>SUM(F507:F508)</f>
        <v>113636.92683999997</v>
      </c>
      <c r="H509" s="182">
        <f>SUM(H507:H508)</f>
        <v>17442.392039999999</v>
      </c>
      <c r="J509" s="182">
        <f>SUM(J507:J508)</f>
        <v>0</v>
      </c>
      <c r="L509" s="182">
        <f>SUM(L507:L508)</f>
        <v>-33255.932999999997</v>
      </c>
      <c r="N509" s="182">
        <f>SUM(N507:N508)</f>
        <v>0</v>
      </c>
      <c r="P509" s="182">
        <f>SUM(P507:P508)</f>
        <v>33255.932999999997</v>
      </c>
      <c r="Q509" s="102"/>
      <c r="R509" s="182">
        <f>SUM(R507:R508)</f>
        <v>131079.31887999998</v>
      </c>
      <c r="T509" s="182">
        <f>SUM(T507:T508)</f>
        <v>119953.82033</v>
      </c>
    </row>
    <row r="510" spans="1:20" ht="13.8" thickTop="1" x14ac:dyDescent="0.25">
      <c r="A510" s="111">
        <f t="shared" si="12"/>
        <v>42</v>
      </c>
      <c r="B510" s="116"/>
      <c r="Q510" s="102"/>
    </row>
    <row r="511" spans="1:20" ht="13.8" thickBot="1" x14ac:dyDescent="0.3">
      <c r="A511" s="111">
        <f t="shared" si="12"/>
        <v>43</v>
      </c>
      <c r="B511" s="116"/>
      <c r="D511" s="133" t="s">
        <v>886</v>
      </c>
      <c r="E511" s="133"/>
      <c r="F511" s="169">
        <f>SUM(F496,F502,F504,F505,F509)</f>
        <v>3980373.4702300001</v>
      </c>
      <c r="H511" s="169">
        <f>SUM(H496,H502,H504,H505,H509)</f>
        <v>571222.40827000001</v>
      </c>
      <c r="I511" s="169"/>
      <c r="J511" s="169">
        <f>SUM(J496,J502,J504,J505,J509)</f>
        <v>-150203.56679000001</v>
      </c>
      <c r="K511" s="122"/>
      <c r="L511" s="169">
        <f>SUM(L496,L502,L504,L505,L509)</f>
        <v>-76972.259350000008</v>
      </c>
      <c r="M511" s="122"/>
      <c r="N511" s="169">
        <f>SUM(N496,N502,N504,N505,N509)</f>
        <v>4566.9791400000004</v>
      </c>
      <c r="O511" s="187"/>
      <c r="P511" s="169">
        <f>SUM(P496,P502,P504,P505,P509)</f>
        <v>33255.932999999997</v>
      </c>
      <c r="Q511" s="122"/>
      <c r="R511" s="169">
        <f>SUM(R496,R502,R504,R505,R509)</f>
        <v>4362242.9645000007</v>
      </c>
      <c r="S511" s="122"/>
      <c r="T511" s="169">
        <f>SUM(T496,T502,T504,T505,T509)</f>
        <v>4169650.3704500003</v>
      </c>
    </row>
    <row r="512" spans="1:20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8"/>
      <c r="R512" s="97"/>
      <c r="S512" s="97"/>
      <c r="T512" s="97"/>
    </row>
    <row r="513" spans="1:20" x14ac:dyDescent="0.25">
      <c r="A513" s="101" t="str">
        <f>+$A$57</f>
        <v>Supporting Schedules:  B-10, B-11</v>
      </c>
      <c r="Q513" s="102"/>
      <c r="R513" s="101" t="str">
        <f>+$R$57</f>
        <v>Recap Schedules:  B-03, B-06</v>
      </c>
    </row>
    <row r="514" spans="1:20" ht="13.8" thickBot="1" x14ac:dyDescent="0.3">
      <c r="A514" s="97" t="str">
        <f>$A$1</f>
        <v>SCHEDULE B-09</v>
      </c>
      <c r="B514" s="97"/>
      <c r="C514" s="97"/>
      <c r="D514" s="97"/>
      <c r="E514" s="97"/>
      <c r="F514" s="97" t="str">
        <f>$F$1</f>
        <v>DEPRECIATION RESERVE BALANCES BY ACCOUNT AND SUB-ACCOUNT</v>
      </c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8"/>
      <c r="R514" s="97"/>
      <c r="S514" s="97"/>
      <c r="T514" s="98" t="str">
        <f>"Page "&amp;TRIM(MID(T457,5,3))+1&amp;" of 30"</f>
        <v>Page 10 of 30</v>
      </c>
    </row>
    <row r="515" spans="1:20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reserve balances for each account or sub-account to which</v>
      </c>
      <c r="J515" s="104"/>
      <c r="K515" s="104"/>
      <c r="M515" s="104"/>
      <c r="N515" s="104"/>
      <c r="O515" s="104"/>
      <c r="P515" s="104"/>
      <c r="Q515" s="105"/>
      <c r="R515" s="101" t="str">
        <f>$R$2</f>
        <v>Type of data shown:</v>
      </c>
      <c r="T515" s="106"/>
    </row>
    <row r="516" spans="1:20" x14ac:dyDescent="0.25">
      <c r="B516" s="138"/>
      <c r="F516" s="101" t="str">
        <f>IF($F$3="","",$F$3)</f>
        <v>an individual depreciation rate is applied. (Include Amortization/Recovery amounts).</v>
      </c>
      <c r="J516" s="102"/>
      <c r="K516" s="106"/>
      <c r="N516" s="102"/>
      <c r="O516" s="102"/>
      <c r="P516" s="102"/>
      <c r="Q516" s="102" t="str">
        <f>IF($Q$3=0,"",$Q$3)</f>
        <v>XX</v>
      </c>
      <c r="R516" s="106" t="str">
        <f>$R$3</f>
        <v>Projected Test Year Ended 12/31/2025</v>
      </c>
      <c r="T516" s="102"/>
    </row>
    <row r="517" spans="1:20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Q517" s="102" t="str">
        <f>IF($Q$4=0,"",$Q$4)</f>
        <v/>
      </c>
      <c r="R517" s="106" t="str">
        <f>$R$4</f>
        <v>Projected Prior Year Ended 12/31/2024</v>
      </c>
      <c r="T517" s="102"/>
    </row>
    <row r="518" spans="1:20" x14ac:dyDescent="0.25">
      <c r="B518" s="138"/>
      <c r="F518" s="101" t="str">
        <f>IF(+$F$5="","",$F$5)</f>
        <v/>
      </c>
      <c r="J518" s="102"/>
      <c r="K518" s="106"/>
      <c r="L518" s="102"/>
      <c r="Q518" s="102" t="str">
        <f>IF($Q$5=0,"",$Q$5)</f>
        <v/>
      </c>
      <c r="R518" s="106" t="str">
        <f>$R$5</f>
        <v>Historical Prior Year Ended 12/31/2023</v>
      </c>
      <c r="T518" s="102"/>
    </row>
    <row r="519" spans="1:20" x14ac:dyDescent="0.25">
      <c r="B519" s="138"/>
      <c r="J519" s="102"/>
      <c r="K519" s="106"/>
      <c r="L519" s="102"/>
      <c r="Q519" s="102"/>
      <c r="R519" s="106" t="str">
        <f>$R$6</f>
        <v>Witness: C. Aldazabal / N. Allis / J. Chronister</v>
      </c>
      <c r="T519" s="102"/>
    </row>
    <row r="520" spans="1:20" ht="13.8" thickBot="1" x14ac:dyDescent="0.3">
      <c r="A520" s="97" t="str">
        <f>A$7</f>
        <v>DOCKET NO. 20240026-EI</v>
      </c>
      <c r="B520" s="139"/>
      <c r="C520" s="97"/>
      <c r="D520" s="97"/>
      <c r="E520" s="97"/>
      <c r="F520" s="97" t="str">
        <f>IF(+$F$7="","",$F$7)</f>
        <v/>
      </c>
      <c r="G520" s="97"/>
      <c r="H520" s="108" t="str">
        <f>IF($H$7="","",$H$7)</f>
        <v>(Dollars in 000's)</v>
      </c>
      <c r="I520" s="97"/>
      <c r="J520" s="97"/>
      <c r="K520" s="97"/>
      <c r="L520" s="97"/>
      <c r="M520" s="97"/>
      <c r="N520" s="97"/>
      <c r="O520" s="97"/>
      <c r="P520" s="97"/>
      <c r="Q520" s="98"/>
      <c r="R520" s="97" t="str">
        <f>$R$7</f>
        <v xml:space="preserve">               / R. Latta / K. Stryker / C. Whitworth </v>
      </c>
      <c r="S520" s="97"/>
      <c r="T520" s="97"/>
    </row>
    <row r="521" spans="1:20" x14ac:dyDescent="0.25">
      <c r="A521" s="111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10"/>
      <c r="R521" s="109"/>
      <c r="S521" s="109"/>
      <c r="T521" s="109"/>
    </row>
    <row r="522" spans="1:20" x14ac:dyDescent="0.25">
      <c r="A522" s="111"/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09"/>
      <c r="P522" s="109" t="s">
        <v>698</v>
      </c>
      <c r="Q522" s="110"/>
      <c r="R522" s="109" t="s">
        <v>699</v>
      </c>
      <c r="S522" s="109"/>
      <c r="T522" s="109" t="s">
        <v>875</v>
      </c>
    </row>
    <row r="523" spans="1:20" x14ac:dyDescent="0.25">
      <c r="A523" s="111"/>
      <c r="C523" s="111" t="s">
        <v>700</v>
      </c>
      <c r="D523" s="111" t="s">
        <v>700</v>
      </c>
      <c r="F523" s="111" t="s">
        <v>876</v>
      </c>
      <c r="G523" s="111"/>
      <c r="H523" s="109" t="s">
        <v>353</v>
      </c>
      <c r="I523" s="111"/>
      <c r="J523" s="109"/>
      <c r="K523" s="111"/>
      <c r="L523" s="111"/>
      <c r="M523" s="111"/>
      <c r="Q523" s="102"/>
      <c r="R523" s="111" t="s">
        <v>876</v>
      </c>
      <c r="T523" s="111"/>
    </row>
    <row r="524" spans="1:20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701</v>
      </c>
      <c r="G524" s="111"/>
      <c r="H524" s="111" t="s">
        <v>701</v>
      </c>
      <c r="I524" s="111"/>
      <c r="J524" s="111"/>
      <c r="K524" s="109"/>
      <c r="L524" s="111" t="s">
        <v>877</v>
      </c>
      <c r="M524" s="106"/>
      <c r="N524" s="111" t="s">
        <v>877</v>
      </c>
      <c r="O524" s="111"/>
      <c r="P524" s="111" t="s">
        <v>362</v>
      </c>
      <c r="Q524" s="110"/>
      <c r="R524" s="109" t="s">
        <v>701</v>
      </c>
      <c r="S524" s="109"/>
      <c r="T524" s="111" t="s">
        <v>707</v>
      </c>
    </row>
    <row r="525" spans="1:20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712</v>
      </c>
      <c r="G525" s="112"/>
      <c r="H525" s="112" t="s">
        <v>878</v>
      </c>
      <c r="I525" s="113"/>
      <c r="J525" s="112" t="s">
        <v>879</v>
      </c>
      <c r="K525" s="113"/>
      <c r="L525" s="113" t="s">
        <v>880</v>
      </c>
      <c r="M525" s="114"/>
      <c r="N525" s="114" t="s">
        <v>881</v>
      </c>
      <c r="O525" s="114"/>
      <c r="P525" s="114" t="s">
        <v>715</v>
      </c>
      <c r="Q525" s="115"/>
      <c r="R525" s="114" t="s">
        <v>716</v>
      </c>
      <c r="S525" s="114"/>
      <c r="T525" s="114" t="s">
        <v>717</v>
      </c>
    </row>
    <row r="526" spans="1:20" x14ac:dyDescent="0.25">
      <c r="A526" s="111">
        <v>1</v>
      </c>
      <c r="B526" s="116"/>
      <c r="Q526" s="102"/>
    </row>
    <row r="527" spans="1:20" x14ac:dyDescent="0.25">
      <c r="A527" s="111">
        <f t="shared" ref="A527:A569" si="13">A526+1</f>
        <v>2</v>
      </c>
      <c r="B527" s="116"/>
      <c r="Q527" s="102"/>
    </row>
    <row r="528" spans="1:20" x14ac:dyDescent="0.25">
      <c r="A528" s="111">
        <f t="shared" si="13"/>
        <v>3</v>
      </c>
      <c r="B528" s="116"/>
      <c r="D528" s="101" t="s">
        <v>745</v>
      </c>
      <c r="F528" s="121">
        <f>F133</f>
        <v>554930.87777000014</v>
      </c>
      <c r="G528" s="121"/>
      <c r="H528" s="121">
        <f>H133</f>
        <v>59405.932760000003</v>
      </c>
      <c r="I528" s="121"/>
      <c r="J528" s="121">
        <f>J133</f>
        <v>-3724.44238</v>
      </c>
      <c r="K528" s="121"/>
      <c r="L528" s="121">
        <f>L133</f>
        <v>-1716.3317199999999</v>
      </c>
      <c r="M528" s="121"/>
      <c r="N528" s="121">
        <f>N133</f>
        <v>0</v>
      </c>
      <c r="O528" s="121"/>
      <c r="P528" s="121">
        <f>P133</f>
        <v>0</v>
      </c>
      <c r="Q528" s="122"/>
      <c r="R528" s="121">
        <f>R133</f>
        <v>608896.03643000009</v>
      </c>
      <c r="S528" s="121"/>
      <c r="T528" s="121">
        <f>T133</f>
        <v>582206.34025999997</v>
      </c>
    </row>
    <row r="529" spans="1:20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2"/>
      <c r="R529" s="121"/>
      <c r="S529" s="121"/>
      <c r="T529" s="121"/>
    </row>
    <row r="530" spans="1:20" x14ac:dyDescent="0.25">
      <c r="A530" s="111">
        <f t="shared" si="13"/>
        <v>5</v>
      </c>
      <c r="B530" s="116"/>
      <c r="D530" s="101" t="s">
        <v>785</v>
      </c>
      <c r="F530" s="184">
        <f>F379</f>
        <v>1375326.2892100001</v>
      </c>
      <c r="G530" s="121"/>
      <c r="H530" s="184">
        <f>H379</f>
        <v>219936.23558000001</v>
      </c>
      <c r="I530" s="121"/>
      <c r="J530" s="184">
        <f>J379</f>
        <v>-22082.575860000001</v>
      </c>
      <c r="K530" s="121"/>
      <c r="L530" s="184">
        <f>L379</f>
        <v>-6710.6127800000004</v>
      </c>
      <c r="M530" s="121"/>
      <c r="N530" s="184">
        <f>N379</f>
        <v>0</v>
      </c>
      <c r="O530" s="186"/>
      <c r="P530" s="184">
        <f>P379</f>
        <v>0</v>
      </c>
      <c r="Q530" s="122"/>
      <c r="R530" s="184">
        <f>R379</f>
        <v>1566469.3361500001</v>
      </c>
      <c r="S530" s="121"/>
      <c r="T530" s="184">
        <f>T379</f>
        <v>1471881.7228200003</v>
      </c>
    </row>
    <row r="531" spans="1:20" x14ac:dyDescent="0.25">
      <c r="A531" s="111">
        <f t="shared" si="13"/>
        <v>6</v>
      </c>
      <c r="B531" s="116"/>
      <c r="F531" s="185"/>
      <c r="G531" s="121"/>
      <c r="H531" s="185"/>
      <c r="I531" s="121"/>
      <c r="J531" s="185"/>
      <c r="K531" s="121"/>
      <c r="L531" s="185"/>
      <c r="M531" s="121"/>
      <c r="N531" s="185"/>
      <c r="O531" s="121"/>
      <c r="P531" s="185"/>
      <c r="Q531" s="122"/>
      <c r="R531" s="185"/>
      <c r="S531" s="121"/>
      <c r="T531" s="185"/>
    </row>
    <row r="532" spans="1:20" ht="13.8" thickBot="1" x14ac:dyDescent="0.3">
      <c r="A532" s="111">
        <f t="shared" si="13"/>
        <v>7</v>
      </c>
      <c r="B532" s="116"/>
      <c r="D532" s="101" t="s">
        <v>786</v>
      </c>
      <c r="F532" s="143">
        <f>SUM(F528,F530)</f>
        <v>1930257.1669800002</v>
      </c>
      <c r="G532" s="121"/>
      <c r="H532" s="143">
        <f>SUM(H528,H530)</f>
        <v>279342.16834000003</v>
      </c>
      <c r="I532" s="121"/>
      <c r="J532" s="143">
        <f>SUM(J528,J530)</f>
        <v>-25807.018240000001</v>
      </c>
      <c r="K532" s="121"/>
      <c r="L532" s="143">
        <f>SUM(L528,L530)</f>
        <v>-8426.9444999999996</v>
      </c>
      <c r="M532" s="121"/>
      <c r="N532" s="143">
        <f>SUM(N528,N530)</f>
        <v>0</v>
      </c>
      <c r="O532" s="121"/>
      <c r="P532" s="143">
        <f>SUM(P528,P530)</f>
        <v>0</v>
      </c>
      <c r="Q532" s="122"/>
      <c r="R532" s="143">
        <f>SUM(R528,R530)</f>
        <v>2175365.3725800002</v>
      </c>
      <c r="S532" s="121"/>
      <c r="T532" s="143">
        <f>SUM(T528,T530)</f>
        <v>2054088.0630800002</v>
      </c>
    </row>
    <row r="533" spans="1:20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2"/>
      <c r="R533" s="121"/>
      <c r="S533" s="121"/>
      <c r="T533" s="121"/>
    </row>
    <row r="534" spans="1:20" x14ac:dyDescent="0.25">
      <c r="A534" s="111">
        <f t="shared" si="13"/>
        <v>9</v>
      </c>
      <c r="B534" s="116"/>
      <c r="D534" s="101" t="s">
        <v>799</v>
      </c>
      <c r="F534" s="121">
        <f>F395</f>
        <v>304582.18604000018</v>
      </c>
      <c r="G534" s="121"/>
      <c r="H534" s="121">
        <f>H395</f>
        <v>34258.116600000008</v>
      </c>
      <c r="I534" s="121"/>
      <c r="J534" s="121">
        <f>J395</f>
        <v>-17107.140590000003</v>
      </c>
      <c r="K534" s="121"/>
      <c r="L534" s="121">
        <f>L395</f>
        <v>-2925.05044</v>
      </c>
      <c r="M534" s="121"/>
      <c r="N534" s="121">
        <f>N395</f>
        <v>0</v>
      </c>
      <c r="O534" s="121"/>
      <c r="P534" s="121">
        <f>P395</f>
        <v>0</v>
      </c>
      <c r="Q534" s="122"/>
      <c r="R534" s="121">
        <f>R395</f>
        <v>318808.11161000014</v>
      </c>
      <c r="S534" s="121"/>
      <c r="T534" s="121">
        <f>T395</f>
        <v>314672.16447000002</v>
      </c>
    </row>
    <row r="535" spans="1:20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2"/>
      <c r="R535" s="121"/>
      <c r="S535" s="121"/>
      <c r="T535" s="121"/>
    </row>
    <row r="536" spans="1:20" x14ac:dyDescent="0.25">
      <c r="A536" s="111">
        <f t="shared" si="13"/>
        <v>11</v>
      </c>
      <c r="B536" s="116"/>
      <c r="D536" s="101" t="s">
        <v>810</v>
      </c>
      <c r="F536" s="121">
        <f>F430</f>
        <v>1249015.15447</v>
      </c>
      <c r="G536" s="121"/>
      <c r="H536" s="121">
        <f>H430</f>
        <v>156846.65659</v>
      </c>
      <c r="I536" s="121"/>
      <c r="J536" s="121">
        <f>J430</f>
        <v>-60324.266820000004</v>
      </c>
      <c r="K536" s="121"/>
      <c r="L536" s="121">
        <f>L430</f>
        <v>-31939.247520000001</v>
      </c>
      <c r="M536" s="121"/>
      <c r="N536" s="121">
        <f>N430</f>
        <v>3531.7791400000001</v>
      </c>
      <c r="O536" s="121"/>
      <c r="P536" s="121">
        <f>P430</f>
        <v>0</v>
      </c>
      <c r="Q536" s="122"/>
      <c r="R536" s="121">
        <f>R430</f>
        <v>1317130.0758600002</v>
      </c>
      <c r="S536" s="121"/>
      <c r="T536" s="121">
        <f>T430</f>
        <v>1283180.1421699997</v>
      </c>
    </row>
    <row r="537" spans="1:20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2"/>
      <c r="R537" s="121"/>
      <c r="S537" s="121"/>
      <c r="T537" s="121"/>
    </row>
    <row r="538" spans="1:20" x14ac:dyDescent="0.25">
      <c r="A538" s="111">
        <f t="shared" si="13"/>
        <v>13</v>
      </c>
      <c r="B538" s="116"/>
      <c r="D538" s="101" t="s">
        <v>830</v>
      </c>
      <c r="F538" s="184">
        <f>F452</f>
        <v>193714.32814</v>
      </c>
      <c r="G538" s="121"/>
      <c r="H538" s="184">
        <f>H452</f>
        <v>42615.342149999997</v>
      </c>
      <c r="I538" s="121"/>
      <c r="J538" s="184">
        <f>J452</f>
        <v>-42164.662830000001</v>
      </c>
      <c r="K538" s="121"/>
      <c r="L538" s="184">
        <f>L452</f>
        <v>-425.08389</v>
      </c>
      <c r="M538" s="121"/>
      <c r="N538" s="184">
        <f>N452</f>
        <v>1035.2</v>
      </c>
      <c r="O538" s="186"/>
      <c r="P538" s="184">
        <f>P452</f>
        <v>0</v>
      </c>
      <c r="Q538" s="122"/>
      <c r="R538" s="184">
        <f>R452</f>
        <v>194775.12356999997</v>
      </c>
      <c r="S538" s="121"/>
      <c r="T538" s="184">
        <f>T452</f>
        <v>192445.31579000002</v>
      </c>
    </row>
    <row r="539" spans="1:20" x14ac:dyDescent="0.25">
      <c r="A539" s="111">
        <f t="shared" si="13"/>
        <v>14</v>
      </c>
      <c r="B539" s="116"/>
      <c r="F539" s="185"/>
      <c r="G539" s="121"/>
      <c r="H539" s="185"/>
      <c r="I539" s="121"/>
      <c r="J539" s="185"/>
      <c r="K539" s="121"/>
      <c r="L539" s="185"/>
      <c r="M539" s="121"/>
      <c r="N539" s="185"/>
      <c r="O539" s="121"/>
      <c r="P539" s="185"/>
      <c r="Q539" s="122"/>
      <c r="R539" s="185"/>
      <c r="S539" s="121"/>
      <c r="T539" s="185"/>
    </row>
    <row r="540" spans="1:20" ht="13.8" thickBot="1" x14ac:dyDescent="0.3">
      <c r="A540" s="111">
        <f t="shared" si="13"/>
        <v>15</v>
      </c>
      <c r="B540" s="116"/>
      <c r="D540" s="140" t="s">
        <v>883</v>
      </c>
      <c r="F540" s="143">
        <f>SUM(F532,F534,F536,F538)</f>
        <v>3677568.8356300001</v>
      </c>
      <c r="G540" s="121"/>
      <c r="H540" s="143">
        <f>SUM(H532,H534,H536,H538)</f>
        <v>513062.28368000005</v>
      </c>
      <c r="I540" s="121"/>
      <c r="J540" s="143">
        <f>SUM(J532,J534,J536,J538)</f>
        <v>-145403.08848000001</v>
      </c>
      <c r="K540" s="121"/>
      <c r="L540" s="143">
        <f>SUM(L532,L534,L536,L538)</f>
        <v>-43716.326350000003</v>
      </c>
      <c r="M540" s="121"/>
      <c r="N540" s="143">
        <f>SUM(N532,N534,N536,N538)</f>
        <v>4566.9791400000004</v>
      </c>
      <c r="O540" s="121"/>
      <c r="P540" s="143">
        <f>SUM(P532,P534,P536,P538)</f>
        <v>0</v>
      </c>
      <c r="Q540" s="122"/>
      <c r="R540" s="143">
        <f>SUM(R532,R534,R536,R538)</f>
        <v>4006078.6836200003</v>
      </c>
      <c r="S540" s="121"/>
      <c r="T540" s="143">
        <f>SUM(T532,T534,T536,T538)</f>
        <v>3844385.6855099997</v>
      </c>
    </row>
    <row r="541" spans="1:20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2"/>
      <c r="R541" s="121"/>
      <c r="S541" s="121"/>
      <c r="T541" s="121"/>
    </row>
    <row r="542" spans="1:20" x14ac:dyDescent="0.25">
      <c r="A542" s="111">
        <f t="shared" si="13"/>
        <v>17</v>
      </c>
      <c r="B542" s="116"/>
      <c r="D542" s="171" t="s">
        <v>840</v>
      </c>
      <c r="F542" s="121">
        <f>F476</f>
        <v>0</v>
      </c>
      <c r="G542" s="121"/>
      <c r="H542" s="121">
        <f>H476</f>
        <v>0</v>
      </c>
      <c r="I542" s="121"/>
      <c r="J542" s="121">
        <f>J476</f>
        <v>0</v>
      </c>
      <c r="K542" s="121"/>
      <c r="L542" s="121">
        <f>L476</f>
        <v>0</v>
      </c>
      <c r="M542" s="121"/>
      <c r="N542" s="121">
        <f>N476</f>
        <v>0</v>
      </c>
      <c r="O542" s="121"/>
      <c r="P542" s="121">
        <f>P476</f>
        <v>0</v>
      </c>
      <c r="Q542" s="122"/>
      <c r="R542" s="121">
        <f>R476</f>
        <v>0</v>
      </c>
      <c r="S542" s="121"/>
      <c r="T542" s="121">
        <f>T476</f>
        <v>0</v>
      </c>
    </row>
    <row r="543" spans="1:20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2"/>
      <c r="R543" s="121"/>
      <c r="S543" s="121"/>
      <c r="T543" s="121"/>
    </row>
    <row r="544" spans="1:20" x14ac:dyDescent="0.25">
      <c r="A544" s="111">
        <f t="shared" si="13"/>
        <v>19</v>
      </c>
      <c r="B544" s="116"/>
      <c r="D544" s="103" t="s">
        <v>845</v>
      </c>
      <c r="F544" s="186">
        <f>F482</f>
        <v>176791.07329000006</v>
      </c>
      <c r="G544" s="121"/>
      <c r="H544" s="186">
        <f>H482</f>
        <v>39791.532470000006</v>
      </c>
      <c r="I544" s="186"/>
      <c r="J544" s="186">
        <f>J482</f>
        <v>-4800.4783099999995</v>
      </c>
      <c r="K544" s="186"/>
      <c r="L544" s="186">
        <f>L482</f>
        <v>0</v>
      </c>
      <c r="M544" s="186"/>
      <c r="N544" s="186">
        <f>N482</f>
        <v>0</v>
      </c>
      <c r="O544" s="186"/>
      <c r="P544" s="186">
        <f>P482</f>
        <v>0</v>
      </c>
      <c r="Q544" s="187"/>
      <c r="R544" s="186">
        <f>R482</f>
        <v>211782.12745000006</v>
      </c>
      <c r="S544" s="186"/>
      <c r="T544" s="186">
        <f>T482</f>
        <v>192471.13009999998</v>
      </c>
    </row>
    <row r="545" spans="1:20" x14ac:dyDescent="0.25">
      <c r="A545" s="111">
        <f t="shared" si="13"/>
        <v>20</v>
      </c>
      <c r="B545" s="116"/>
      <c r="D545" s="103"/>
      <c r="F545" s="186"/>
      <c r="G545" s="121"/>
      <c r="H545" s="186"/>
      <c r="I545" s="121"/>
      <c r="J545" s="186"/>
      <c r="K545" s="121"/>
      <c r="L545" s="186"/>
      <c r="M545" s="121"/>
      <c r="N545" s="186"/>
      <c r="O545" s="186"/>
      <c r="P545" s="186"/>
      <c r="Q545" s="122"/>
      <c r="R545" s="186"/>
      <c r="S545" s="121"/>
      <c r="T545" s="186"/>
    </row>
    <row r="546" spans="1:20" x14ac:dyDescent="0.25">
      <c r="A546" s="111">
        <f t="shared" si="13"/>
        <v>21</v>
      </c>
      <c r="B546" s="116"/>
      <c r="D546" s="181" t="s">
        <v>851</v>
      </c>
      <c r="F546" s="186">
        <f>F489</f>
        <v>5493.268299999987</v>
      </c>
      <c r="H546" s="186">
        <f>H489</f>
        <v>689.49131999999997</v>
      </c>
      <c r="I546" s="186"/>
      <c r="J546" s="186">
        <f>J489</f>
        <v>0</v>
      </c>
      <c r="K546" s="186"/>
      <c r="L546" s="186">
        <f>L489</f>
        <v>0</v>
      </c>
      <c r="M546" s="186"/>
      <c r="N546" s="186">
        <f>N489</f>
        <v>0</v>
      </c>
      <c r="O546" s="186"/>
      <c r="P546" s="186">
        <f>P489</f>
        <v>0</v>
      </c>
      <c r="Q546" s="187"/>
      <c r="R546" s="186">
        <f>R489</f>
        <v>6182.759619999988</v>
      </c>
      <c r="S546" s="186"/>
      <c r="T546" s="186">
        <f>T489</f>
        <v>5838.0139599999993</v>
      </c>
    </row>
    <row r="547" spans="1:20" x14ac:dyDescent="0.25">
      <c r="A547" s="111">
        <f t="shared" si="13"/>
        <v>22</v>
      </c>
      <c r="B547" s="116"/>
      <c r="Q547" s="102"/>
    </row>
    <row r="548" spans="1:20" x14ac:dyDescent="0.25">
      <c r="A548" s="111">
        <f t="shared" si="13"/>
        <v>23</v>
      </c>
      <c r="B548" s="116"/>
      <c r="D548" s="101" t="s">
        <v>855</v>
      </c>
      <c r="F548" s="184">
        <f>F494</f>
        <v>0</v>
      </c>
      <c r="G548" s="121"/>
      <c r="H548" s="184">
        <f>H494</f>
        <v>0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0</v>
      </c>
      <c r="O548" s="186"/>
      <c r="P548" s="184">
        <f>P494</f>
        <v>0</v>
      </c>
      <c r="Q548" s="122"/>
      <c r="R548" s="184">
        <f>R494</f>
        <v>0</v>
      </c>
      <c r="S548" s="121"/>
      <c r="T548" s="184">
        <f>T494</f>
        <v>0</v>
      </c>
    </row>
    <row r="549" spans="1:20" x14ac:dyDescent="0.25">
      <c r="A549" s="111">
        <f t="shared" si="13"/>
        <v>24</v>
      </c>
      <c r="B549" s="116"/>
      <c r="F549" s="148"/>
      <c r="H549" s="148"/>
      <c r="J549" s="148"/>
      <c r="L549" s="148"/>
      <c r="N549" s="148"/>
      <c r="P549" s="148"/>
      <c r="Q549" s="102"/>
      <c r="R549" s="148"/>
      <c r="T549" s="148"/>
    </row>
    <row r="550" spans="1:20" ht="13.8" thickBot="1" x14ac:dyDescent="0.3">
      <c r="A550" s="111">
        <f t="shared" si="13"/>
        <v>25</v>
      </c>
      <c r="B550" s="116"/>
      <c r="D550" s="189" t="s">
        <v>885</v>
      </c>
      <c r="F550" s="143">
        <f>SUM(F540,F542,F544,F546,F548)</f>
        <v>3859853.1772200004</v>
      </c>
      <c r="G550" s="121"/>
      <c r="H550" s="143">
        <f>SUM(H540,H542,H544,H546,H548)</f>
        <v>553543.30747000012</v>
      </c>
      <c r="I550" s="121"/>
      <c r="J550" s="143">
        <f>SUM(J540,J542,J544,J546,J548)</f>
        <v>-150203.56679000001</v>
      </c>
      <c r="K550" s="121"/>
      <c r="L550" s="143">
        <f>SUM(L540,L542,L544,L546,L548)</f>
        <v>-43716.326350000003</v>
      </c>
      <c r="M550" s="121"/>
      <c r="N550" s="143">
        <f>SUM(N540,N542,N544,N546,N548)</f>
        <v>4566.9791400000004</v>
      </c>
      <c r="O550" s="121"/>
      <c r="P550" s="143">
        <f>SUM(P540,P542,P544,P546,P548)</f>
        <v>0</v>
      </c>
      <c r="Q550" s="122"/>
      <c r="R550" s="143">
        <f>SUM(R540,R542,R544,R546,R548)</f>
        <v>4224043.5706900004</v>
      </c>
      <c r="S550" s="121"/>
      <c r="T550" s="143">
        <f>SUM(T540,T542,T544,T546,T548)</f>
        <v>4042694.8295700001</v>
      </c>
    </row>
    <row r="551" spans="1:20" ht="13.8" thickTop="1" x14ac:dyDescent="0.25">
      <c r="A551" s="111">
        <f t="shared" si="13"/>
        <v>26</v>
      </c>
      <c r="B551" s="116"/>
      <c r="Q551" s="102"/>
    </row>
    <row r="552" spans="1:20" x14ac:dyDescent="0.25">
      <c r="A552" s="111">
        <f t="shared" si="13"/>
        <v>27</v>
      </c>
      <c r="B552" s="116"/>
      <c r="D552" s="103" t="s">
        <v>861</v>
      </c>
      <c r="F552" s="188">
        <f>F502</f>
        <v>6883.3661700000021</v>
      </c>
      <c r="H552" s="188">
        <f>H502</f>
        <v>236.70876000000001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88"/>
      <c r="P552" s="188">
        <f>P502</f>
        <v>0</v>
      </c>
      <c r="Q552" s="122"/>
      <c r="R552" s="188">
        <f>R502</f>
        <v>7120.0749300000025</v>
      </c>
      <c r="S552" s="121"/>
      <c r="T552" s="188">
        <f>T502</f>
        <v>7001.7205499999991</v>
      </c>
    </row>
    <row r="553" spans="1:20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2"/>
      <c r="R553" s="121"/>
      <c r="S553" s="121"/>
      <c r="T553" s="121"/>
    </row>
    <row r="554" spans="1:20" x14ac:dyDescent="0.25">
      <c r="A554" s="111">
        <f t="shared" si="13"/>
        <v>29</v>
      </c>
      <c r="B554" s="116"/>
      <c r="D554" s="179" t="s">
        <v>862</v>
      </c>
      <c r="F554" s="121">
        <f>F504</f>
        <v>0</v>
      </c>
      <c r="G554" s="121"/>
      <c r="H554" s="121">
        <f>H504</f>
        <v>0</v>
      </c>
      <c r="I554" s="121"/>
      <c r="J554" s="121">
        <f>J504</f>
        <v>0</v>
      </c>
      <c r="K554" s="121"/>
      <c r="L554" s="121">
        <f>L504</f>
        <v>0</v>
      </c>
      <c r="M554" s="121"/>
      <c r="N554" s="121">
        <f>N504</f>
        <v>0</v>
      </c>
      <c r="O554" s="121"/>
      <c r="P554" s="121">
        <f>P504</f>
        <v>0</v>
      </c>
      <c r="Q554" s="122"/>
      <c r="R554" s="121">
        <f>R504</f>
        <v>0</v>
      </c>
      <c r="S554" s="121"/>
      <c r="T554" s="121">
        <f>T504</f>
        <v>0</v>
      </c>
    </row>
    <row r="555" spans="1:20" x14ac:dyDescent="0.25">
      <c r="A555" s="111">
        <f t="shared" si="13"/>
        <v>30</v>
      </c>
      <c r="B555" s="116"/>
      <c r="Q555" s="102"/>
    </row>
    <row r="556" spans="1:20" x14ac:dyDescent="0.25">
      <c r="A556" s="111">
        <f t="shared" si="13"/>
        <v>31</v>
      </c>
      <c r="B556" s="116"/>
      <c r="D556" s="101" t="s">
        <v>863</v>
      </c>
      <c r="F556" s="121">
        <f>F505</f>
        <v>0</v>
      </c>
      <c r="H556" s="121">
        <f>H505</f>
        <v>0</v>
      </c>
      <c r="J556" s="121">
        <f>J505</f>
        <v>0</v>
      </c>
      <c r="L556" s="121">
        <f>L505</f>
        <v>0</v>
      </c>
      <c r="N556" s="121">
        <f>N505</f>
        <v>0</v>
      </c>
      <c r="O556" s="121"/>
      <c r="P556" s="121">
        <f>P505</f>
        <v>0</v>
      </c>
      <c r="Q556" s="102"/>
      <c r="R556" s="121">
        <f>R505</f>
        <v>0</v>
      </c>
      <c r="T556" s="121">
        <f>T505</f>
        <v>0</v>
      </c>
    </row>
    <row r="557" spans="1:20" x14ac:dyDescent="0.25">
      <c r="A557" s="111">
        <f t="shared" si="13"/>
        <v>32</v>
      </c>
      <c r="B557" s="116"/>
      <c r="Q557" s="102"/>
    </row>
    <row r="558" spans="1:20" x14ac:dyDescent="0.25">
      <c r="A558" s="111">
        <f t="shared" si="13"/>
        <v>33</v>
      </c>
      <c r="B558" s="116"/>
      <c r="D558" s="101" t="s">
        <v>866</v>
      </c>
      <c r="F558" s="156">
        <f>F509</f>
        <v>113636.92683999997</v>
      </c>
      <c r="H558" s="156">
        <f>H509</f>
        <v>17442.392039999999</v>
      </c>
      <c r="J558" s="156">
        <f>J509</f>
        <v>0</v>
      </c>
      <c r="L558" s="156">
        <f>L509</f>
        <v>-33255.932999999997</v>
      </c>
      <c r="N558" s="156">
        <f>N509</f>
        <v>0</v>
      </c>
      <c r="P558" s="156">
        <f>P509</f>
        <v>33255.932999999997</v>
      </c>
      <c r="Q558" s="102"/>
      <c r="R558" s="156">
        <f>R509</f>
        <v>131079.31887999998</v>
      </c>
      <c r="T558" s="156">
        <f>T509</f>
        <v>119953.82033</v>
      </c>
    </row>
    <row r="559" spans="1:20" x14ac:dyDescent="0.25">
      <c r="A559" s="111">
        <f t="shared" si="13"/>
        <v>34</v>
      </c>
      <c r="B559" s="116"/>
      <c r="F559" s="185"/>
      <c r="G559" s="121"/>
      <c r="H559" s="185"/>
      <c r="I559" s="121"/>
      <c r="J559" s="185"/>
      <c r="K559" s="121"/>
      <c r="L559" s="185"/>
      <c r="M559" s="121"/>
      <c r="N559" s="185"/>
      <c r="O559" s="186"/>
      <c r="P559" s="185"/>
      <c r="Q559" s="122"/>
      <c r="R559" s="185"/>
      <c r="S559" s="121"/>
      <c r="T559" s="185"/>
    </row>
    <row r="560" spans="1:20" ht="13.8" thickBot="1" x14ac:dyDescent="0.3">
      <c r="A560" s="111">
        <f t="shared" si="13"/>
        <v>35</v>
      </c>
      <c r="B560" s="116"/>
      <c r="D560" s="133" t="s">
        <v>886</v>
      </c>
      <c r="F560" s="143">
        <f>SUM(F550,F552,F554,F556,F558)</f>
        <v>3980373.4702300001</v>
      </c>
      <c r="G560" s="121"/>
      <c r="H560" s="143">
        <f>SUM(H550,H552,H554,H556,H558)</f>
        <v>571222.40827000001</v>
      </c>
      <c r="I560" s="121"/>
      <c r="J560" s="143">
        <f>SUM(J550,J552,J554,J556,J558)</f>
        <v>-150203.56679000001</v>
      </c>
      <c r="L560" s="143">
        <f>SUM(L550,L552,L554,L556,L558)</f>
        <v>-76972.259350000008</v>
      </c>
      <c r="N560" s="143">
        <f>SUM(N550,N552,N554,N556,N558)</f>
        <v>4566.9791400000004</v>
      </c>
      <c r="O560" s="186"/>
      <c r="P560" s="143">
        <f>SUM(P550,P552,P554,P556,P558)</f>
        <v>33255.932999999997</v>
      </c>
      <c r="Q560" s="102"/>
      <c r="R560" s="143">
        <f>SUM(R550,R552,R554,R556,R558)</f>
        <v>4362242.9645000007</v>
      </c>
      <c r="T560" s="143">
        <f>SUM(T550,T552,T554,T556,T558)</f>
        <v>4169650.3704500003</v>
      </c>
    </row>
    <row r="561" spans="1:20" ht="13.8" thickTop="1" x14ac:dyDescent="0.25">
      <c r="A561" s="111">
        <f t="shared" si="13"/>
        <v>36</v>
      </c>
      <c r="B561" s="116"/>
      <c r="F561" s="156"/>
      <c r="H561" s="156"/>
      <c r="J561" s="156"/>
      <c r="L561" s="156"/>
      <c r="N561" s="156"/>
      <c r="P561" s="156"/>
      <c r="Q561" s="102"/>
      <c r="R561" s="156"/>
      <c r="T561" s="156"/>
    </row>
    <row r="562" spans="1:20" x14ac:dyDescent="0.25">
      <c r="A562" s="111">
        <f t="shared" si="13"/>
        <v>37</v>
      </c>
      <c r="B562" s="116"/>
      <c r="F562" s="156"/>
      <c r="H562" s="156"/>
      <c r="J562" s="156"/>
      <c r="L562" s="121"/>
      <c r="N562" s="121"/>
      <c r="P562" s="156"/>
      <c r="Q562" s="102"/>
      <c r="R562" s="156"/>
      <c r="T562" s="156"/>
    </row>
    <row r="563" spans="1:20" x14ac:dyDescent="0.25">
      <c r="A563" s="111">
        <f t="shared" si="13"/>
        <v>38</v>
      </c>
      <c r="B563" s="116"/>
      <c r="Q563" s="102"/>
    </row>
    <row r="564" spans="1:20" x14ac:dyDescent="0.25">
      <c r="A564" s="111">
        <f t="shared" si="13"/>
        <v>39</v>
      </c>
      <c r="B564" s="135"/>
      <c r="Q564" s="102"/>
    </row>
    <row r="565" spans="1:20" x14ac:dyDescent="0.25">
      <c r="A565" s="111">
        <f t="shared" si="13"/>
        <v>40</v>
      </c>
      <c r="B565" s="135"/>
      <c r="H565" s="152"/>
      <c r="Q565" s="102"/>
    </row>
    <row r="566" spans="1:20" x14ac:dyDescent="0.25">
      <c r="A566" s="111">
        <f t="shared" si="13"/>
        <v>41</v>
      </c>
      <c r="B566" s="135"/>
      <c r="Q566" s="102"/>
    </row>
    <row r="567" spans="1:20" x14ac:dyDescent="0.25">
      <c r="A567" s="111">
        <f t="shared" si="13"/>
        <v>42</v>
      </c>
      <c r="B567" s="135"/>
      <c r="Q567" s="102"/>
    </row>
    <row r="568" spans="1:20" x14ac:dyDescent="0.25">
      <c r="A568" s="111">
        <f t="shared" si="13"/>
        <v>43</v>
      </c>
      <c r="B568" s="135"/>
      <c r="Q568" s="102"/>
    </row>
    <row r="569" spans="1:20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8"/>
      <c r="R569" s="97"/>
      <c r="S569" s="97"/>
      <c r="T569" s="97"/>
    </row>
    <row r="570" spans="1:20" x14ac:dyDescent="0.25">
      <c r="A570" s="101" t="str">
        <f>+$A$57</f>
        <v>Supporting Schedules:  B-10, B-11</v>
      </c>
      <c r="Q570" s="102"/>
      <c r="R570" s="101" t="str">
        <f>+$R$57</f>
        <v>Recap Schedules:  B-03, B-06</v>
      </c>
    </row>
  </sheetData>
  <printOptions horizontalCentered="1" verticalCentered="1"/>
  <pageMargins left="0.7" right="0.7" top="0.75" bottom="0.75" header="0.3" footer="0.3"/>
  <pageSetup scale="63" fitToHeight="10" orientation="landscape" blackAndWhite="1" r:id="rId1"/>
  <rowBreaks count="9" manualBreakCount="9">
    <brk id="57" max="20" man="1"/>
    <brk id="114" max="20" man="1"/>
    <brk id="171" max="20" man="1"/>
    <brk id="228" max="20" man="1"/>
    <brk id="285" max="20" man="1"/>
    <brk id="342" max="20" man="1"/>
    <brk id="399" max="20" man="1"/>
    <brk id="456" max="20" man="1"/>
    <brk id="513" max="20" man="1"/>
  </rowBreaks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CC578-4E5E-4A7A-ACC1-FB8E67034720}">
  <sheetPr>
    <pageSetUpPr fitToPage="1"/>
  </sheetPr>
  <dimension ref="A1:V103"/>
  <sheetViews>
    <sheetView zoomScaleNormal="100" zoomScaleSheetLayoutView="100" workbookViewId="0">
      <selection activeCell="R80" sqref="R80"/>
    </sheetView>
  </sheetViews>
  <sheetFormatPr defaultColWidth="9.109375" defaultRowHeight="15.9" customHeight="1" x14ac:dyDescent="0.2"/>
  <cols>
    <col min="1" max="1" width="3.6640625" style="62" customWidth="1"/>
    <col min="2" max="2" width="6.88671875" style="62" bestFit="1" customWidth="1"/>
    <col min="3" max="3" width="10.6640625" style="62" customWidth="1"/>
    <col min="4" max="6" width="7.6640625" style="62" customWidth="1"/>
    <col min="7" max="13" width="12.109375" style="62" customWidth="1"/>
    <col min="14" max="14" width="11.33203125" style="62" customWidth="1"/>
    <col min="15" max="15" width="14.6640625" style="62" bestFit="1" customWidth="1"/>
    <col min="16" max="16" width="13.88671875" style="62" customWidth="1"/>
    <col min="17" max="17" width="17" style="62" customWidth="1"/>
    <col min="18" max="16384" width="9.109375" style="62"/>
  </cols>
  <sheetData>
    <row r="1" spans="1:17" ht="15.9" customHeight="1" thickBot="1" x14ac:dyDescent="0.25">
      <c r="A1" s="60" t="s">
        <v>898</v>
      </c>
      <c r="B1" s="60"/>
      <c r="C1" s="60"/>
      <c r="D1" s="60"/>
      <c r="E1" s="60"/>
      <c r="F1" s="60"/>
      <c r="G1" s="60"/>
      <c r="H1" s="60" t="s">
        <v>899</v>
      </c>
      <c r="I1" s="60"/>
      <c r="J1" s="60"/>
      <c r="K1" s="60"/>
      <c r="L1" s="60"/>
      <c r="M1" s="60"/>
      <c r="N1" s="60"/>
      <c r="O1" s="60"/>
      <c r="P1" s="60"/>
      <c r="Q1" s="61" t="s">
        <v>900</v>
      </c>
    </row>
    <row r="2" spans="1:17" ht="15.9" customHeight="1" x14ac:dyDescent="0.2">
      <c r="A2" s="62" t="s">
        <v>677</v>
      </c>
      <c r="F2" s="62" t="s">
        <v>901</v>
      </c>
      <c r="H2" s="62" t="s">
        <v>902</v>
      </c>
      <c r="O2" s="63" t="s">
        <v>903</v>
      </c>
    </row>
    <row r="3" spans="1:17" ht="15.9" customHeight="1" x14ac:dyDescent="0.2">
      <c r="H3" s="62" t="s">
        <v>904</v>
      </c>
      <c r="P3" s="208" t="s">
        <v>682</v>
      </c>
      <c r="Q3" s="208"/>
    </row>
    <row r="4" spans="1:17" ht="15.9" customHeight="1" x14ac:dyDescent="0.2">
      <c r="A4" s="62" t="s">
        <v>683</v>
      </c>
      <c r="O4" s="64"/>
      <c r="P4" s="208" t="s">
        <v>684</v>
      </c>
      <c r="Q4" s="208"/>
    </row>
    <row r="5" spans="1:17" ht="15.9" customHeight="1" x14ac:dyDescent="0.2">
      <c r="O5" s="64" t="s">
        <v>685</v>
      </c>
      <c r="P5" s="208" t="s">
        <v>686</v>
      </c>
      <c r="Q5" s="208"/>
    </row>
    <row r="6" spans="1:17" ht="15.9" customHeight="1" thickBot="1" x14ac:dyDescent="0.25">
      <c r="A6" s="60" t="s">
        <v>905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 t="s">
        <v>873</v>
      </c>
      <c r="M6" s="60"/>
      <c r="N6" s="60"/>
      <c r="O6" s="60"/>
      <c r="P6" s="60" t="s">
        <v>906</v>
      </c>
      <c r="Q6" s="60"/>
    </row>
    <row r="7" spans="1:17" ht="15.9" customHeight="1" x14ac:dyDescent="0.2">
      <c r="C7" s="67"/>
      <c r="D7" s="67"/>
      <c r="E7" s="67"/>
      <c r="G7" s="67"/>
      <c r="H7" s="372" t="s">
        <v>907</v>
      </c>
      <c r="I7" s="372"/>
      <c r="J7" s="372"/>
      <c r="K7" s="372"/>
      <c r="L7" s="372"/>
      <c r="M7" s="372"/>
      <c r="N7" s="372"/>
      <c r="O7" s="372"/>
      <c r="P7" s="372"/>
      <c r="Q7" s="372"/>
    </row>
    <row r="8" spans="1:17" ht="15.9" customHeight="1" x14ac:dyDescent="0.2">
      <c r="C8" s="67"/>
      <c r="D8" s="67"/>
      <c r="E8" s="67"/>
      <c r="G8" s="67" t="s">
        <v>908</v>
      </c>
      <c r="H8" s="67" t="s">
        <v>691</v>
      </c>
      <c r="I8" s="67" t="s">
        <v>692</v>
      </c>
      <c r="J8" s="67" t="s">
        <v>693</v>
      </c>
      <c r="K8" s="68" t="s">
        <v>694</v>
      </c>
      <c r="L8" s="68" t="s">
        <v>695</v>
      </c>
      <c r="M8" s="67" t="s">
        <v>696</v>
      </c>
      <c r="N8" s="67" t="s">
        <v>697</v>
      </c>
      <c r="O8" s="67" t="s">
        <v>698</v>
      </c>
      <c r="P8" s="67" t="s">
        <v>699</v>
      </c>
      <c r="Q8" s="87" t="s">
        <v>875</v>
      </c>
    </row>
    <row r="9" spans="1:17" ht="15.9" customHeight="1" x14ac:dyDescent="0.2">
      <c r="G9" s="68" t="s">
        <v>909</v>
      </c>
      <c r="H9" s="68" t="s">
        <v>910</v>
      </c>
      <c r="I9" s="68" t="s">
        <v>911</v>
      </c>
      <c r="J9" s="68" t="s">
        <v>912</v>
      </c>
      <c r="K9" s="68" t="s">
        <v>913</v>
      </c>
      <c r="L9" s="209" t="s">
        <v>914</v>
      </c>
      <c r="M9" s="210" t="s">
        <v>915</v>
      </c>
      <c r="N9" s="68" t="s">
        <v>916</v>
      </c>
      <c r="O9" s="68" t="s">
        <v>917</v>
      </c>
      <c r="Q9" s="68" t="s">
        <v>918</v>
      </c>
    </row>
    <row r="10" spans="1:17" ht="15.9" customHeight="1" x14ac:dyDescent="0.2">
      <c r="A10" s="68" t="s">
        <v>703</v>
      </c>
      <c r="B10" s="68" t="s">
        <v>374</v>
      </c>
      <c r="C10" s="68" t="s">
        <v>374</v>
      </c>
      <c r="D10" s="68"/>
      <c r="E10" s="68"/>
      <c r="G10" s="67" t="s">
        <v>919</v>
      </c>
      <c r="H10" s="209" t="s">
        <v>920</v>
      </c>
      <c r="I10" s="68" t="s">
        <v>921</v>
      </c>
      <c r="J10" s="68" t="s">
        <v>920</v>
      </c>
      <c r="K10" s="68" t="s">
        <v>920</v>
      </c>
      <c r="L10" s="209" t="s">
        <v>920</v>
      </c>
      <c r="M10" s="209" t="s">
        <v>920</v>
      </c>
      <c r="N10" s="68" t="s">
        <v>922</v>
      </c>
      <c r="O10" s="68" t="s">
        <v>923</v>
      </c>
      <c r="P10" s="68" t="s">
        <v>924</v>
      </c>
      <c r="Q10" s="68" t="s">
        <v>925</v>
      </c>
    </row>
    <row r="11" spans="1:17" ht="15.9" customHeight="1" thickBot="1" x14ac:dyDescent="0.25">
      <c r="A11" s="70" t="s">
        <v>708</v>
      </c>
      <c r="B11" s="70" t="s">
        <v>709</v>
      </c>
      <c r="C11" s="70" t="s">
        <v>926</v>
      </c>
      <c r="D11" s="70"/>
      <c r="E11" s="70"/>
      <c r="F11" s="60"/>
      <c r="G11" s="70" t="s">
        <v>927</v>
      </c>
      <c r="H11" s="211" t="s">
        <v>928</v>
      </c>
      <c r="I11" s="70" t="s">
        <v>929</v>
      </c>
      <c r="J11" s="71" t="s">
        <v>928</v>
      </c>
      <c r="K11" s="71" t="s">
        <v>928</v>
      </c>
      <c r="L11" s="211" t="s">
        <v>928</v>
      </c>
      <c r="M11" s="211" t="s">
        <v>928</v>
      </c>
      <c r="N11" s="71" t="s">
        <v>930</v>
      </c>
      <c r="O11" s="70" t="s">
        <v>931</v>
      </c>
      <c r="P11" s="70" t="s">
        <v>932</v>
      </c>
      <c r="Q11" s="71" t="s">
        <v>933</v>
      </c>
    </row>
    <row r="12" spans="1:17" ht="15.9" customHeight="1" x14ac:dyDescent="0.2">
      <c r="A12" s="68">
        <v>1</v>
      </c>
      <c r="B12" s="73"/>
      <c r="C12" s="73"/>
      <c r="D12" s="73"/>
      <c r="E12" s="73"/>
      <c r="G12" s="74"/>
      <c r="H12" s="73"/>
      <c r="J12" s="74"/>
      <c r="K12" s="74"/>
      <c r="L12" s="74"/>
      <c r="M12" s="74"/>
      <c r="N12" s="73"/>
      <c r="O12" s="73"/>
      <c r="Q12" s="73"/>
    </row>
    <row r="13" spans="1:17" ht="15.9" customHeight="1" x14ac:dyDescent="0.2">
      <c r="A13" s="68">
        <v>2</v>
      </c>
      <c r="B13" s="73"/>
      <c r="C13" s="73"/>
      <c r="G13" s="74"/>
      <c r="H13" s="74"/>
      <c r="J13" s="74"/>
      <c r="K13" s="74"/>
      <c r="L13" s="74"/>
      <c r="M13" s="74"/>
      <c r="N13" s="74"/>
      <c r="O13" s="74"/>
      <c r="Q13" s="73"/>
    </row>
    <row r="14" spans="1:17" ht="15.9" customHeight="1" x14ac:dyDescent="0.2">
      <c r="A14" s="68">
        <v>3</v>
      </c>
      <c r="B14" s="73"/>
      <c r="C14" s="65" t="s">
        <v>934</v>
      </c>
      <c r="G14" s="74">
        <v>2972503.6111699999</v>
      </c>
      <c r="H14" s="74">
        <v>-1071088.5975000004</v>
      </c>
      <c r="I14" s="89">
        <v>0</v>
      </c>
      <c r="J14" s="74">
        <v>-50184.921600000001</v>
      </c>
      <c r="K14" s="74">
        <v>-18131.103880000002</v>
      </c>
      <c r="L14" s="74">
        <v>-56097.078870000005</v>
      </c>
      <c r="M14" s="74">
        <v>-71279.250589999981</v>
      </c>
      <c r="N14" s="74">
        <v>0</v>
      </c>
      <c r="O14" s="74">
        <v>0</v>
      </c>
      <c r="P14" s="74">
        <v>0</v>
      </c>
      <c r="Q14" s="74">
        <v>-139105.23587</v>
      </c>
    </row>
    <row r="15" spans="1:17" ht="15.9" customHeight="1" x14ac:dyDescent="0.2">
      <c r="A15" s="68">
        <v>4</v>
      </c>
      <c r="B15" s="73"/>
      <c r="C15" s="75"/>
      <c r="H15" s="74"/>
      <c r="I15" s="74"/>
      <c r="J15" s="74"/>
      <c r="K15" s="74"/>
      <c r="L15" s="74"/>
      <c r="M15" s="74"/>
      <c r="N15" s="74"/>
      <c r="O15" s="74"/>
      <c r="P15" s="74"/>
      <c r="Q15" s="74"/>
    </row>
    <row r="16" spans="1:17" ht="15.9" customHeight="1" x14ac:dyDescent="0.2">
      <c r="A16" s="68">
        <v>5</v>
      </c>
      <c r="B16" s="73"/>
      <c r="C16" s="65" t="s">
        <v>935</v>
      </c>
      <c r="G16" s="76">
        <v>-340209.67897100002</v>
      </c>
      <c r="H16" s="76">
        <v>388172.08399999997</v>
      </c>
      <c r="I16" s="76">
        <v>-546.56324240000004</v>
      </c>
      <c r="J16" s="76">
        <v>4424.4670099999994</v>
      </c>
      <c r="K16" s="76">
        <v>-3223.1058500000004</v>
      </c>
      <c r="L16" s="76">
        <v>-7473.24</v>
      </c>
      <c r="M16" s="76">
        <v>2059.4000899999996</v>
      </c>
      <c r="N16" s="76">
        <v>0</v>
      </c>
      <c r="O16" s="76">
        <v>0</v>
      </c>
      <c r="P16" s="76">
        <v>0</v>
      </c>
      <c r="Q16" s="76">
        <v>0</v>
      </c>
    </row>
    <row r="17" spans="1:17" ht="15.9" customHeight="1" x14ac:dyDescent="0.2">
      <c r="A17" s="68">
        <v>6</v>
      </c>
      <c r="B17" s="73"/>
      <c r="C17" s="65"/>
      <c r="G17" s="77"/>
      <c r="H17" s="77"/>
      <c r="J17" s="77"/>
      <c r="K17" s="77"/>
      <c r="L17" s="77"/>
      <c r="M17" s="77"/>
      <c r="N17" s="77"/>
      <c r="O17" s="77"/>
      <c r="Q17" s="77"/>
    </row>
    <row r="18" spans="1:17" ht="15.9" customHeight="1" x14ac:dyDescent="0.2">
      <c r="A18" s="68">
        <v>7</v>
      </c>
      <c r="B18" s="73"/>
      <c r="C18" s="65" t="s">
        <v>936</v>
      </c>
      <c r="G18" s="77">
        <f>+G14+G16</f>
        <v>2632293.9321989999</v>
      </c>
      <c r="H18" s="77">
        <f>SUM(H14:H16)</f>
        <v>-682916.51350000035</v>
      </c>
      <c r="I18" s="77">
        <f>SUM(I15:I16)</f>
        <v>-546.56324240000004</v>
      </c>
      <c r="J18" s="77">
        <f t="shared" ref="J18:O18" si="0">SUM(J14:J16)</f>
        <v>-45760.454590000001</v>
      </c>
      <c r="K18" s="77">
        <f t="shared" si="0"/>
        <v>-21354.209730000002</v>
      </c>
      <c r="L18" s="77">
        <f t="shared" si="0"/>
        <v>-63570.318870000003</v>
      </c>
      <c r="M18" s="77">
        <f t="shared" si="0"/>
        <v>-69219.850499999986</v>
      </c>
      <c r="N18" s="77">
        <f t="shared" si="0"/>
        <v>0</v>
      </c>
      <c r="O18" s="77">
        <f t="shared" si="0"/>
        <v>0</v>
      </c>
      <c r="P18" s="77">
        <v>0</v>
      </c>
      <c r="Q18" s="77">
        <f>SUM(Q14:Q16)</f>
        <v>-139105.23587</v>
      </c>
    </row>
    <row r="19" spans="1:17" ht="15.9" customHeight="1" x14ac:dyDescent="0.2">
      <c r="A19" s="68">
        <v>8</v>
      </c>
      <c r="B19" s="73"/>
      <c r="C19" s="65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15.9" customHeight="1" x14ac:dyDescent="0.2">
      <c r="A20" s="68">
        <v>9</v>
      </c>
      <c r="B20" s="73"/>
      <c r="C20" s="65" t="s">
        <v>937</v>
      </c>
      <c r="G20" s="77">
        <v>553021.66877119953</v>
      </c>
      <c r="H20" s="77">
        <v>0</v>
      </c>
      <c r="I20" s="77">
        <v>0</v>
      </c>
      <c r="J20" s="77">
        <v>-44511.131926448004</v>
      </c>
      <c r="K20" s="77">
        <v>-1669.5650000000001</v>
      </c>
      <c r="L20" s="77">
        <v>-28161.293000000001</v>
      </c>
      <c r="M20" s="77">
        <v>0</v>
      </c>
      <c r="N20" s="77">
        <v>-65.80304741370793</v>
      </c>
      <c r="O20" s="77">
        <v>-4.2211217125313905</v>
      </c>
      <c r="P20" s="77">
        <v>-251.81212728534507</v>
      </c>
      <c r="Q20" s="77">
        <v>0</v>
      </c>
    </row>
    <row r="21" spans="1:17" ht="15.9" customHeight="1" x14ac:dyDescent="0.2">
      <c r="A21" s="68">
        <v>10</v>
      </c>
      <c r="B21" s="73"/>
      <c r="C21" s="65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15.9" customHeight="1" x14ac:dyDescent="0.2">
      <c r="A22" s="68">
        <v>11</v>
      </c>
      <c r="B22" s="73"/>
      <c r="C22" s="65" t="s">
        <v>910</v>
      </c>
      <c r="G22" s="77">
        <v>547540.20846999995</v>
      </c>
      <c r="H22" s="77">
        <v>-546526.11953000003</v>
      </c>
      <c r="I22" s="77">
        <v>0</v>
      </c>
      <c r="J22" s="77">
        <v>0</v>
      </c>
      <c r="K22" s="77">
        <v>-48.109410000000004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</row>
    <row r="23" spans="1:17" ht="15.9" customHeight="1" x14ac:dyDescent="0.2">
      <c r="A23" s="68">
        <v>12</v>
      </c>
      <c r="B23" s="73"/>
      <c r="C23" s="65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15.9" customHeight="1" x14ac:dyDescent="0.2">
      <c r="A24" s="68">
        <v>13</v>
      </c>
      <c r="B24" s="73"/>
      <c r="C24" s="65" t="s">
        <v>938</v>
      </c>
      <c r="G24" s="77">
        <v>77775.408280000003</v>
      </c>
      <c r="H24" s="77">
        <v>-77566.088680000001</v>
      </c>
      <c r="I24" s="77">
        <v>0</v>
      </c>
      <c r="J24" s="77">
        <v>0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</row>
    <row r="25" spans="1:17" ht="15.9" customHeight="1" x14ac:dyDescent="0.2">
      <c r="A25" s="68">
        <v>14</v>
      </c>
      <c r="B25" s="73"/>
      <c r="C25" s="65"/>
      <c r="G25" s="77"/>
      <c r="H25" s="78"/>
      <c r="I25" s="78"/>
      <c r="J25" s="78"/>
      <c r="K25" s="78"/>
      <c r="L25" s="78"/>
      <c r="M25" s="78"/>
      <c r="N25" s="78"/>
      <c r="O25" s="78"/>
      <c r="P25" s="78"/>
      <c r="Q25" s="78"/>
    </row>
    <row r="26" spans="1:17" ht="15.9" customHeight="1" x14ac:dyDescent="0.2">
      <c r="A26" s="68">
        <v>15</v>
      </c>
      <c r="B26" s="73"/>
      <c r="C26" s="65" t="s">
        <v>939</v>
      </c>
      <c r="G26" s="77">
        <v>58001.419990000002</v>
      </c>
      <c r="H26" s="77">
        <v>-58001.419990000002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</row>
    <row r="27" spans="1:17" ht="15.9" customHeight="1" x14ac:dyDescent="0.2">
      <c r="A27" s="68">
        <v>16</v>
      </c>
      <c r="B27" s="73"/>
      <c r="C27" s="65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15.9" customHeight="1" x14ac:dyDescent="0.2">
      <c r="A28" s="366">
        <v>17</v>
      </c>
      <c r="B28" s="367"/>
      <c r="C28" s="368" t="s">
        <v>940</v>
      </c>
      <c r="D28" s="207"/>
      <c r="E28" s="207"/>
      <c r="F28" s="207"/>
      <c r="G28" s="365">
        <v>451497.29446952767</v>
      </c>
      <c r="H28" s="365">
        <v>0</v>
      </c>
      <c r="I28" s="365">
        <v>0</v>
      </c>
      <c r="J28" s="365">
        <v>-850.33452999999997</v>
      </c>
      <c r="K28" s="365">
        <v>-7171.5519999999997</v>
      </c>
      <c r="L28" s="365">
        <v>-3161.2429999999999</v>
      </c>
      <c r="M28" s="365">
        <v>-31186.574000000001</v>
      </c>
      <c r="N28" s="365">
        <v>0</v>
      </c>
      <c r="O28" s="365">
        <v>0</v>
      </c>
      <c r="P28" s="365">
        <v>0</v>
      </c>
      <c r="Q28" s="365">
        <v>0</v>
      </c>
    </row>
    <row r="29" spans="1:17" ht="15.9" customHeight="1" x14ac:dyDescent="0.2">
      <c r="A29" s="68">
        <v>18</v>
      </c>
      <c r="B29" s="73"/>
      <c r="C29" s="65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15.9" customHeight="1" x14ac:dyDescent="0.2">
      <c r="A30" s="68">
        <v>19</v>
      </c>
      <c r="B30" s="73"/>
      <c r="C30" s="65" t="s">
        <v>941</v>
      </c>
      <c r="G30" s="77">
        <v>232228.48686385175</v>
      </c>
      <c r="H30" s="77">
        <v>-764.11693760011735</v>
      </c>
      <c r="I30" s="77">
        <v>-0.39324239999998828</v>
      </c>
      <c r="J30" s="77">
        <v>-36.132987391560803</v>
      </c>
      <c r="K30" s="77">
        <v>-13.054880000004285</v>
      </c>
      <c r="L30" s="77">
        <v>-962.03387000000475</v>
      </c>
      <c r="M30" s="77">
        <v>-51.320589999995882</v>
      </c>
      <c r="N30" s="77">
        <v>0</v>
      </c>
      <c r="O30" s="77">
        <v>0</v>
      </c>
      <c r="P30" s="77">
        <v>0</v>
      </c>
      <c r="Q30" s="77">
        <v>-138866.58185000002</v>
      </c>
    </row>
    <row r="31" spans="1:17" ht="15.9" customHeight="1" x14ac:dyDescent="0.2">
      <c r="A31" s="68">
        <v>20</v>
      </c>
      <c r="B31" s="73"/>
      <c r="C31" s="65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15.9" customHeight="1" x14ac:dyDescent="0.2">
      <c r="A32" s="68">
        <v>21</v>
      </c>
      <c r="B32" s="73"/>
      <c r="C32" s="65" t="s">
        <v>942</v>
      </c>
      <c r="G32" s="77">
        <v>71333.758841117218</v>
      </c>
      <c r="H32" s="77">
        <v>-15.048596284502246</v>
      </c>
      <c r="I32" s="77">
        <v>-138.42678650000002</v>
      </c>
      <c r="J32" s="77">
        <v>-12.601280550000302</v>
      </c>
      <c r="K32" s="77">
        <v>-3046.588827862925</v>
      </c>
      <c r="L32" s="77">
        <v>-7852.7565857</v>
      </c>
      <c r="M32" s="77">
        <v>-9626.527</v>
      </c>
      <c r="N32" s="77">
        <v>16.677782367004273</v>
      </c>
      <c r="O32" s="77">
        <v>1.069843298041081</v>
      </c>
      <c r="P32" s="77">
        <v>63.821783660470714</v>
      </c>
      <c r="Q32" s="77">
        <v>-60.486861368995172</v>
      </c>
    </row>
    <row r="33" spans="1:17" ht="15.9" customHeight="1" x14ac:dyDescent="0.2">
      <c r="A33" s="68">
        <v>22</v>
      </c>
      <c r="B33" s="73"/>
      <c r="C33" s="65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15.9" customHeight="1" x14ac:dyDescent="0.2">
      <c r="A34" s="68">
        <v>23</v>
      </c>
      <c r="B34" s="73"/>
      <c r="C34" s="65" t="s">
        <v>943</v>
      </c>
      <c r="G34" s="77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</row>
    <row r="35" spans="1:17" ht="15.9" customHeight="1" x14ac:dyDescent="0.2">
      <c r="A35" s="68">
        <v>24</v>
      </c>
      <c r="B35" s="73"/>
      <c r="C35" s="65" t="s">
        <v>944</v>
      </c>
      <c r="G35" s="90">
        <f t="shared" ref="G35:Q35" si="1">SUM(G20:G34)</f>
        <v>1991398.2456856961</v>
      </c>
      <c r="H35" s="77">
        <f t="shared" si="1"/>
        <v>-682872.79373388458</v>
      </c>
      <c r="I35" s="77">
        <f t="shared" si="1"/>
        <v>-138.82002890000001</v>
      </c>
      <c r="J35" s="77">
        <f t="shared" si="1"/>
        <v>-45410.200724389564</v>
      </c>
      <c r="K35" s="77">
        <f t="shared" si="1"/>
        <v>-11948.870117862929</v>
      </c>
      <c r="L35" s="77">
        <f t="shared" si="1"/>
        <v>-40137.326455700008</v>
      </c>
      <c r="M35" s="77">
        <f t="shared" si="1"/>
        <v>-40864.421589999998</v>
      </c>
      <c r="N35" s="77">
        <f t="shared" si="1"/>
        <v>-49.12526504670366</v>
      </c>
      <c r="O35" s="77">
        <f t="shared" si="1"/>
        <v>-3.1512784144903092</v>
      </c>
      <c r="P35" s="77">
        <f t="shared" si="1"/>
        <v>-187.99034362487436</v>
      </c>
      <c r="Q35" s="77">
        <f t="shared" si="1"/>
        <v>-138927.06871136901</v>
      </c>
    </row>
    <row r="36" spans="1:17" ht="15.9" customHeight="1" x14ac:dyDescent="0.2">
      <c r="A36" s="68">
        <v>25</v>
      </c>
      <c r="B36" s="73"/>
      <c r="C36" s="65"/>
      <c r="G36" s="77"/>
      <c r="H36" s="78"/>
      <c r="I36" s="78"/>
      <c r="J36" s="78"/>
      <c r="K36" s="78"/>
      <c r="L36" s="78"/>
      <c r="M36" s="78"/>
      <c r="N36" s="78"/>
      <c r="O36" s="78"/>
      <c r="P36" s="78"/>
      <c r="Q36" s="78"/>
    </row>
    <row r="37" spans="1:17" ht="15.9" customHeight="1" thickBot="1" x14ac:dyDescent="0.25">
      <c r="A37" s="68">
        <v>26</v>
      </c>
      <c r="B37" s="73"/>
      <c r="C37" s="65" t="s">
        <v>945</v>
      </c>
      <c r="G37" s="83">
        <f t="shared" ref="G37:Q37" si="2">+G18-G35</f>
        <v>640895.68651330378</v>
      </c>
      <c r="H37" s="83">
        <f t="shared" si="2"/>
        <v>-43.719766115769744</v>
      </c>
      <c r="I37" s="83">
        <f t="shared" si="2"/>
        <v>-407.74321350000002</v>
      </c>
      <c r="J37" s="83">
        <f t="shared" si="2"/>
        <v>-350.25386561043706</v>
      </c>
      <c r="K37" s="83">
        <f t="shared" si="2"/>
        <v>-9405.3396121370733</v>
      </c>
      <c r="L37" s="83">
        <f t="shared" si="2"/>
        <v>-23432.992414299995</v>
      </c>
      <c r="M37" s="83">
        <f t="shared" si="2"/>
        <v>-28355.428909999988</v>
      </c>
      <c r="N37" s="83">
        <f t="shared" si="2"/>
        <v>49.12526504670366</v>
      </c>
      <c r="O37" s="83">
        <f t="shared" si="2"/>
        <v>3.1512784144903092</v>
      </c>
      <c r="P37" s="83">
        <f t="shared" si="2"/>
        <v>187.99034362487436</v>
      </c>
      <c r="Q37" s="83">
        <f t="shared" si="2"/>
        <v>-178.16715863099671</v>
      </c>
    </row>
    <row r="38" spans="1:17" ht="15.9" customHeight="1" thickTop="1" x14ac:dyDescent="0.2">
      <c r="A38" s="68">
        <v>27</v>
      </c>
      <c r="B38" s="73"/>
      <c r="C38" s="73"/>
      <c r="N38" s="77"/>
      <c r="O38" s="77"/>
      <c r="P38" s="77"/>
      <c r="Q38" s="77"/>
    </row>
    <row r="39" spans="1:17" ht="15.9" customHeight="1" x14ac:dyDescent="0.2">
      <c r="A39" s="68">
        <v>28</v>
      </c>
      <c r="B39" s="73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15.9" customHeight="1" x14ac:dyDescent="0.2">
      <c r="A40" s="68">
        <v>29</v>
      </c>
      <c r="B40" s="73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15.9" customHeight="1" x14ac:dyDescent="0.2">
      <c r="A41" s="68">
        <v>30</v>
      </c>
      <c r="B41" s="73"/>
      <c r="C41" s="73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8"/>
      <c r="Q41" s="78"/>
    </row>
    <row r="42" spans="1:17" ht="15.9" customHeight="1" x14ac:dyDescent="0.2">
      <c r="A42" s="68">
        <v>31</v>
      </c>
      <c r="B42" s="73"/>
      <c r="C42" s="73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8"/>
      <c r="Q42" s="78"/>
    </row>
    <row r="43" spans="1:17" ht="15.9" customHeight="1" x14ac:dyDescent="0.2">
      <c r="A43" s="68">
        <v>32</v>
      </c>
      <c r="B43" s="73"/>
      <c r="C43" s="73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8"/>
      <c r="Q43" s="78"/>
    </row>
    <row r="44" spans="1:17" ht="15.9" customHeight="1" x14ac:dyDescent="0.2">
      <c r="A44" s="68">
        <v>33</v>
      </c>
      <c r="B44" s="73"/>
      <c r="C44" s="73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8"/>
      <c r="Q44" s="78"/>
    </row>
    <row r="45" spans="1:17" ht="15.9" customHeight="1" x14ac:dyDescent="0.2">
      <c r="A45" s="68">
        <v>34</v>
      </c>
      <c r="B45" s="73"/>
      <c r="C45" s="73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8"/>
      <c r="Q45" s="78"/>
    </row>
    <row r="46" spans="1:17" ht="15.9" customHeight="1" x14ac:dyDescent="0.2">
      <c r="A46" s="68">
        <v>35</v>
      </c>
      <c r="B46" s="73"/>
      <c r="C46" s="73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8"/>
      <c r="Q46" s="78"/>
    </row>
    <row r="47" spans="1:17" ht="15.9" customHeight="1" x14ac:dyDescent="0.2">
      <c r="A47" s="68">
        <v>36</v>
      </c>
      <c r="B47" s="73"/>
      <c r="C47" s="73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8"/>
      <c r="Q47" s="78"/>
    </row>
    <row r="48" spans="1:17" ht="15.9" customHeight="1" x14ac:dyDescent="0.2">
      <c r="A48" s="68">
        <v>37</v>
      </c>
      <c r="B48" s="73"/>
      <c r="C48" s="73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8"/>
      <c r="Q48" s="78"/>
    </row>
    <row r="49" spans="1:17" ht="15.9" customHeight="1" x14ac:dyDescent="0.2">
      <c r="A49" s="68">
        <v>38</v>
      </c>
      <c r="B49" s="73"/>
      <c r="C49" s="73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8"/>
      <c r="Q49" s="78"/>
    </row>
    <row r="50" spans="1:17" ht="15.9" customHeight="1" thickBot="1" x14ac:dyDescent="0.25">
      <c r="A50" s="70">
        <v>39</v>
      </c>
      <c r="B50" s="60" t="s">
        <v>730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</row>
    <row r="51" spans="1:17" ht="15.9" customHeight="1" x14ac:dyDescent="0.2">
      <c r="A51" s="62" t="s">
        <v>946</v>
      </c>
      <c r="P51" s="62" t="s">
        <v>947</v>
      </c>
    </row>
    <row r="53" spans="1:17" ht="15.9" customHeight="1" thickBot="1" x14ac:dyDescent="0.25">
      <c r="A53" s="60" t="str">
        <f>+$A$1</f>
        <v>SCHEDULE C-2</v>
      </c>
      <c r="B53" s="60"/>
      <c r="C53" s="60"/>
      <c r="D53" s="60"/>
      <c r="E53" s="60"/>
      <c r="F53" s="60"/>
      <c r="G53" s="60"/>
      <c r="H53" s="60" t="s">
        <v>899</v>
      </c>
      <c r="I53" s="60"/>
      <c r="J53" s="60"/>
      <c r="K53" s="60"/>
      <c r="L53" s="60"/>
      <c r="M53" s="60"/>
      <c r="N53" s="60"/>
      <c r="O53" s="60"/>
      <c r="P53" s="60"/>
      <c r="Q53" s="61" t="s">
        <v>948</v>
      </c>
    </row>
    <row r="54" spans="1:17" ht="15.9" customHeight="1" x14ac:dyDescent="0.2">
      <c r="A54" s="62" t="s">
        <v>677</v>
      </c>
      <c r="F54" s="62" t="s">
        <v>901</v>
      </c>
      <c r="H54" s="62" t="s">
        <v>902</v>
      </c>
      <c r="O54" s="63" t="s">
        <v>903</v>
      </c>
    </row>
    <row r="55" spans="1:17" ht="15.9" customHeight="1" x14ac:dyDescent="0.2">
      <c r="H55" s="62" t="s">
        <v>904</v>
      </c>
      <c r="P55" s="208" t="s">
        <v>682</v>
      </c>
      <c r="Q55" s="65"/>
    </row>
    <row r="56" spans="1:17" ht="15.9" customHeight="1" x14ac:dyDescent="0.2">
      <c r="A56" s="62" t="s">
        <v>683</v>
      </c>
      <c r="G56" s="62" t="str">
        <f>IF(+$G$4="","",$G$4)</f>
        <v/>
      </c>
      <c r="O56" s="64"/>
      <c r="P56" s="208" t="s">
        <v>684</v>
      </c>
      <c r="Q56" s="65"/>
    </row>
    <row r="57" spans="1:17" ht="15.9" customHeight="1" x14ac:dyDescent="0.2">
      <c r="G57" s="62" t="str">
        <f>IF(+$G$5="","",$G$5)</f>
        <v/>
      </c>
      <c r="O57" s="64" t="s">
        <v>685</v>
      </c>
      <c r="P57" s="208" t="s">
        <v>686</v>
      </c>
      <c r="Q57" s="65"/>
    </row>
    <row r="58" spans="1:17" ht="15.9" customHeight="1" thickBot="1" x14ac:dyDescent="0.25">
      <c r="A58" s="60" t="str">
        <f>A6</f>
        <v>DOCKET No. 20240026-EI</v>
      </c>
      <c r="B58" s="60"/>
      <c r="C58" s="60"/>
      <c r="D58" s="60"/>
      <c r="E58" s="60"/>
      <c r="F58" s="60"/>
      <c r="G58" s="60" t="str">
        <f>IF(+$G$6="","",$G$6)</f>
        <v/>
      </c>
      <c r="H58" s="60"/>
      <c r="I58" s="60"/>
      <c r="J58" s="60"/>
      <c r="K58" s="60"/>
      <c r="L58" s="60" t="s">
        <v>873</v>
      </c>
      <c r="M58" s="60"/>
      <c r="N58" s="60"/>
      <c r="O58" s="60"/>
      <c r="P58" s="60" t="s">
        <v>906</v>
      </c>
      <c r="Q58" s="60"/>
    </row>
    <row r="59" spans="1:17" ht="15.9" customHeight="1" x14ac:dyDescent="0.2">
      <c r="C59" s="67"/>
      <c r="D59" s="67"/>
      <c r="E59" s="67"/>
      <c r="F59" s="67"/>
      <c r="G59" s="371" t="s">
        <v>907</v>
      </c>
      <c r="H59" s="371"/>
      <c r="I59" s="371"/>
      <c r="J59" s="371"/>
      <c r="K59" s="371"/>
      <c r="L59" s="371"/>
      <c r="M59" s="371"/>
      <c r="N59" s="371"/>
      <c r="O59" s="371"/>
      <c r="P59" s="371"/>
      <c r="Q59" s="91"/>
    </row>
    <row r="60" spans="1:17" ht="15.9" customHeight="1" x14ac:dyDescent="0.2">
      <c r="C60" s="67"/>
      <c r="D60" s="67"/>
      <c r="E60" s="67"/>
      <c r="F60" s="67"/>
      <c r="G60" s="87" t="s">
        <v>949</v>
      </c>
      <c r="H60" s="87" t="s">
        <v>950</v>
      </c>
      <c r="I60" s="87" t="s">
        <v>951</v>
      </c>
      <c r="J60" s="87" t="s">
        <v>952</v>
      </c>
      <c r="K60" s="87" t="s">
        <v>953</v>
      </c>
      <c r="L60" s="87" t="s">
        <v>954</v>
      </c>
      <c r="M60" s="87" t="s">
        <v>955</v>
      </c>
      <c r="N60" s="87" t="s">
        <v>956</v>
      </c>
      <c r="O60" s="67"/>
      <c r="P60" s="68" t="s">
        <v>908</v>
      </c>
    </row>
    <row r="61" spans="1:17" ht="15.9" customHeight="1" x14ac:dyDescent="0.2">
      <c r="F61" s="68"/>
      <c r="G61" s="68" t="s">
        <v>957</v>
      </c>
      <c r="H61" s="68" t="s">
        <v>958</v>
      </c>
      <c r="I61" s="68"/>
      <c r="J61" s="68"/>
      <c r="K61" s="68"/>
      <c r="L61" s="68" t="s">
        <v>959</v>
      </c>
      <c r="N61" s="68" t="s">
        <v>960</v>
      </c>
      <c r="O61" s="68"/>
      <c r="P61" s="68" t="s">
        <v>961</v>
      </c>
    </row>
    <row r="62" spans="1:17" ht="15.9" customHeight="1" x14ac:dyDescent="0.2">
      <c r="A62" s="68" t="s">
        <v>703</v>
      </c>
      <c r="B62" s="68" t="s">
        <v>374</v>
      </c>
      <c r="C62" s="68" t="s">
        <v>374</v>
      </c>
      <c r="D62" s="68"/>
      <c r="E62" s="68"/>
      <c r="F62" s="67"/>
      <c r="G62" s="68" t="s">
        <v>962</v>
      </c>
      <c r="H62" s="68" t="s">
        <v>963</v>
      </c>
      <c r="I62" s="68" t="s">
        <v>964</v>
      </c>
      <c r="J62" s="68" t="s">
        <v>965</v>
      </c>
      <c r="K62" s="68" t="s">
        <v>966</v>
      </c>
      <c r="L62" s="68" t="s">
        <v>967</v>
      </c>
      <c r="M62" s="68" t="s">
        <v>968</v>
      </c>
      <c r="N62" s="68" t="s">
        <v>959</v>
      </c>
      <c r="O62" s="68" t="s">
        <v>353</v>
      </c>
      <c r="P62" s="68" t="s">
        <v>969</v>
      </c>
    </row>
    <row r="63" spans="1:17" ht="15.9" customHeight="1" thickBot="1" x14ac:dyDescent="0.25">
      <c r="A63" s="70" t="s">
        <v>708</v>
      </c>
      <c r="B63" s="70" t="s">
        <v>709</v>
      </c>
      <c r="C63" s="70" t="s">
        <v>926</v>
      </c>
      <c r="D63" s="70"/>
      <c r="E63" s="70"/>
      <c r="F63" s="70"/>
      <c r="G63" s="70" t="s">
        <v>970</v>
      </c>
      <c r="H63" s="70" t="s">
        <v>971</v>
      </c>
      <c r="I63" s="70" t="s">
        <v>972</v>
      </c>
      <c r="J63" s="70" t="s">
        <v>973</v>
      </c>
      <c r="K63" s="70" t="s">
        <v>974</v>
      </c>
      <c r="L63" s="70" t="s">
        <v>975</v>
      </c>
      <c r="M63" s="70" t="s">
        <v>976</v>
      </c>
      <c r="N63" s="70" t="s">
        <v>977</v>
      </c>
      <c r="O63" s="70" t="s">
        <v>362</v>
      </c>
      <c r="P63" s="70" t="s">
        <v>978</v>
      </c>
    </row>
    <row r="64" spans="1:17" ht="15.9" customHeight="1" x14ac:dyDescent="0.2">
      <c r="A64" s="68">
        <v>1</v>
      </c>
      <c r="B64" s="73"/>
      <c r="C64" s="73"/>
      <c r="D64" s="73"/>
      <c r="E64" s="73"/>
      <c r="F64" s="74"/>
      <c r="H64" s="73"/>
      <c r="J64" s="73"/>
      <c r="O64" s="73"/>
      <c r="P64" s="73"/>
    </row>
    <row r="65" spans="1:16" ht="15.9" customHeight="1" x14ac:dyDescent="0.2">
      <c r="A65" s="68">
        <v>2</v>
      </c>
      <c r="B65" s="73"/>
      <c r="C65" s="73"/>
      <c r="F65" s="74"/>
      <c r="H65" s="74"/>
      <c r="J65" s="74"/>
      <c r="O65" s="74"/>
      <c r="P65" s="74"/>
    </row>
    <row r="66" spans="1:16" ht="15.9" customHeight="1" x14ac:dyDescent="0.2">
      <c r="A66" s="68">
        <v>3</v>
      </c>
      <c r="B66" s="73"/>
      <c r="C66" s="62" t="s">
        <v>934</v>
      </c>
      <c r="F66" s="77"/>
      <c r="G66" s="74">
        <v>0</v>
      </c>
      <c r="H66" s="74">
        <v>-220.67454999999998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f>+SUM(H14:Q14)+SUM(G66:N66)</f>
        <v>-1406106.8628600007</v>
      </c>
      <c r="P66" s="74">
        <f>+O66+G14</f>
        <v>1566396.7483099992</v>
      </c>
    </row>
    <row r="67" spans="1:16" ht="15.9" customHeight="1" x14ac:dyDescent="0.2">
      <c r="A67" s="68">
        <v>4</v>
      </c>
      <c r="B67" s="73"/>
      <c r="C67" s="73"/>
      <c r="F67" s="77"/>
      <c r="G67" s="74"/>
      <c r="H67" s="74"/>
      <c r="I67" s="74"/>
      <c r="J67" s="74"/>
      <c r="K67" s="74"/>
      <c r="L67" s="74"/>
      <c r="M67" s="74"/>
      <c r="N67" s="74"/>
      <c r="O67" s="74"/>
    </row>
    <row r="68" spans="1:16" ht="15.9" customHeight="1" x14ac:dyDescent="0.2">
      <c r="A68" s="68">
        <v>5</v>
      </c>
      <c r="B68" s="73"/>
      <c r="C68" s="62" t="s">
        <v>935</v>
      </c>
      <c r="F68" s="77"/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-3122.6889999999999</v>
      </c>
      <c r="O68" s="76">
        <f>+SUM(H16:Q16)+SUM(G68:N68)</f>
        <v>380290.3530076</v>
      </c>
      <c r="P68" s="76">
        <f>+O68+G16</f>
        <v>40080.674036599987</v>
      </c>
    </row>
    <row r="69" spans="1:16" ht="15.9" customHeight="1" x14ac:dyDescent="0.2">
      <c r="A69" s="68">
        <v>6</v>
      </c>
      <c r="B69" s="73"/>
      <c r="F69" s="77"/>
      <c r="G69" s="77"/>
      <c r="H69" s="77"/>
      <c r="J69" s="77"/>
      <c r="O69" s="77"/>
      <c r="P69" s="77"/>
    </row>
    <row r="70" spans="1:16" ht="15.9" customHeight="1" x14ac:dyDescent="0.2">
      <c r="A70" s="68">
        <v>7</v>
      </c>
      <c r="B70" s="73"/>
      <c r="C70" s="62" t="s">
        <v>936</v>
      </c>
      <c r="F70" s="77"/>
      <c r="G70" s="77">
        <f>+G66+G68</f>
        <v>0</v>
      </c>
      <c r="H70" s="77">
        <f>SUM(H66:H68)</f>
        <v>-220.67454999999998</v>
      </c>
      <c r="I70" s="77">
        <v>0</v>
      </c>
      <c r="J70" s="77">
        <f>+J66+J68</f>
        <v>0</v>
      </c>
      <c r="K70" s="77">
        <f>+K66+K68</f>
        <v>0</v>
      </c>
      <c r="L70" s="77">
        <f>+L66+L68</f>
        <v>0</v>
      </c>
      <c r="M70" s="77">
        <f>+M66+M68</f>
        <v>0</v>
      </c>
      <c r="N70" s="77">
        <f>+N66+N68</f>
        <v>-3122.6889999999999</v>
      </c>
      <c r="O70" s="77">
        <f>+SUM(H18:Q18)+SUM(G70:N70)</f>
        <v>-1025816.5098524002</v>
      </c>
      <c r="P70" s="77">
        <f>+O70+G18</f>
        <v>1606477.4223465999</v>
      </c>
    </row>
    <row r="71" spans="1:16" ht="15.9" customHeight="1" x14ac:dyDescent="0.2">
      <c r="A71" s="68">
        <v>8</v>
      </c>
      <c r="B71" s="73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</row>
    <row r="72" spans="1:16" ht="15.9" customHeight="1" x14ac:dyDescent="0.2">
      <c r="A72" s="68">
        <v>9</v>
      </c>
      <c r="B72" s="73"/>
      <c r="C72" s="62" t="s">
        <v>937</v>
      </c>
      <c r="F72" s="77"/>
      <c r="G72" s="77">
        <v>0</v>
      </c>
      <c r="H72" s="77">
        <v>0</v>
      </c>
      <c r="I72" s="77">
        <v>-28.120040868650122</v>
      </c>
      <c r="J72" s="77">
        <v>0</v>
      </c>
      <c r="K72" s="77">
        <v>0</v>
      </c>
      <c r="L72" s="77">
        <v>-4979.8450042584736</v>
      </c>
      <c r="M72" s="77">
        <v>-5975.8140051101682</v>
      </c>
      <c r="N72" s="77">
        <v>0</v>
      </c>
      <c r="O72" s="77">
        <f>+SUM(H20:Q20)+SUM(G72:N72)</f>
        <v>-85647.60527309688</v>
      </c>
      <c r="P72" s="77">
        <f>+O72+G20</f>
        <v>467374.06349810265</v>
      </c>
    </row>
    <row r="73" spans="1:16" ht="15.9" customHeight="1" x14ac:dyDescent="0.2">
      <c r="A73" s="68">
        <v>10</v>
      </c>
      <c r="B73" s="73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</row>
    <row r="74" spans="1:16" ht="15.9" customHeight="1" x14ac:dyDescent="0.2">
      <c r="A74" s="68">
        <v>11</v>
      </c>
      <c r="B74" s="73"/>
      <c r="C74" s="62" t="s">
        <v>910</v>
      </c>
      <c r="F74" s="77"/>
      <c r="G74" s="77">
        <v>0</v>
      </c>
      <c r="H74" s="77">
        <v>-220.67454999999998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f>+SUM(H22:Q22)+SUM(G74:N74)</f>
        <v>-546794.90349000006</v>
      </c>
      <c r="P74" s="77">
        <f>+O74+G22</f>
        <v>745.30497999989893</v>
      </c>
    </row>
    <row r="75" spans="1:16" ht="15.9" customHeight="1" x14ac:dyDescent="0.2">
      <c r="A75" s="68">
        <v>12</v>
      </c>
      <c r="B75" s="73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</row>
    <row r="76" spans="1:16" ht="15.9" customHeight="1" x14ac:dyDescent="0.2">
      <c r="A76" s="68">
        <v>13</v>
      </c>
      <c r="B76" s="73"/>
      <c r="C76" s="62" t="s">
        <v>938</v>
      </c>
      <c r="F76" s="77"/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f>+SUM(H24:Q24)+SUM(G76:N76)</f>
        <v>-77566.088680000001</v>
      </c>
      <c r="P76" s="77">
        <f>ROUND(+O76+G24,0)</f>
        <v>209</v>
      </c>
    </row>
    <row r="77" spans="1:16" ht="15.9" customHeight="1" x14ac:dyDescent="0.2">
      <c r="A77" s="68">
        <v>14</v>
      </c>
      <c r="B77" s="73"/>
      <c r="F77" s="77"/>
      <c r="G77" s="78"/>
      <c r="H77" s="78"/>
      <c r="I77" s="78"/>
      <c r="J77" s="78"/>
      <c r="K77" s="78"/>
      <c r="L77" s="78"/>
      <c r="M77" s="78"/>
      <c r="N77" s="78"/>
      <c r="O77" s="78"/>
      <c r="P77" s="77"/>
    </row>
    <row r="78" spans="1:16" ht="15.9" customHeight="1" x14ac:dyDescent="0.2">
      <c r="A78" s="68">
        <v>15</v>
      </c>
      <c r="B78" s="73"/>
      <c r="C78" s="62" t="s">
        <v>939</v>
      </c>
      <c r="F78" s="77"/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f>+SUM(H26:Q26)+SUM(G78:N78)</f>
        <v>-58001.419990000002</v>
      </c>
      <c r="P78" s="77">
        <f>+O78+G26</f>
        <v>0</v>
      </c>
    </row>
    <row r="79" spans="1:16" ht="15.9" customHeight="1" x14ac:dyDescent="0.2">
      <c r="A79" s="68">
        <v>16</v>
      </c>
      <c r="B79" s="73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1:16" ht="15.9" customHeight="1" x14ac:dyDescent="0.2">
      <c r="A80" s="366">
        <v>17</v>
      </c>
      <c r="B80" s="367"/>
      <c r="C80" s="207" t="s">
        <v>940</v>
      </c>
      <c r="D80" s="207"/>
      <c r="E80" s="207"/>
      <c r="F80" s="365"/>
      <c r="G80" s="365">
        <v>0</v>
      </c>
      <c r="H80" s="365">
        <v>0</v>
      </c>
      <c r="I80" s="365">
        <v>0</v>
      </c>
      <c r="J80" s="365">
        <v>-184.85998115107034</v>
      </c>
      <c r="K80" s="365">
        <v>0</v>
      </c>
      <c r="L80" s="365">
        <v>0</v>
      </c>
      <c r="M80" s="365">
        <v>0</v>
      </c>
      <c r="N80" s="365">
        <v>0</v>
      </c>
      <c r="O80" s="365">
        <f>+SUM(H28:Q28)+SUM(G80:N80)</f>
        <v>-42554.563511151071</v>
      </c>
      <c r="P80" s="365">
        <f>+O80+G28</f>
        <v>408942.7309583766</v>
      </c>
    </row>
    <row r="81" spans="1:17" ht="15.9" customHeight="1" x14ac:dyDescent="0.2">
      <c r="A81" s="68">
        <v>18</v>
      </c>
      <c r="B81" s="73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</row>
    <row r="82" spans="1:17" ht="15.9" customHeight="1" x14ac:dyDescent="0.2">
      <c r="A82" s="68">
        <v>19</v>
      </c>
      <c r="B82" s="73"/>
      <c r="C82" s="62" t="s">
        <v>941</v>
      </c>
      <c r="F82" s="77"/>
      <c r="G82" s="77">
        <v>0</v>
      </c>
      <c r="H82" s="77">
        <v>0</v>
      </c>
      <c r="I82" s="77">
        <v>0</v>
      </c>
      <c r="J82" s="77">
        <v>-126.66301964309676</v>
      </c>
      <c r="K82" s="77">
        <v>0</v>
      </c>
      <c r="L82" s="77">
        <v>0</v>
      </c>
      <c r="M82" s="77">
        <v>0</v>
      </c>
      <c r="N82" s="77">
        <v>0</v>
      </c>
      <c r="O82" s="77">
        <f>+SUM(H30:Q30)+SUM(G82:N82)</f>
        <v>-140820.29737703482</v>
      </c>
      <c r="P82" s="77">
        <f>+O82+G30</f>
        <v>91408.189486816933</v>
      </c>
    </row>
    <row r="83" spans="1:17" ht="15.9" customHeight="1" x14ac:dyDescent="0.2">
      <c r="A83" s="68">
        <v>20</v>
      </c>
      <c r="B83" s="73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</row>
    <row r="84" spans="1:17" ht="15.9" customHeight="1" x14ac:dyDescent="0.2">
      <c r="A84" s="68">
        <v>21</v>
      </c>
      <c r="B84" s="73"/>
      <c r="C84" s="62" t="s">
        <v>942</v>
      </c>
      <c r="F84" s="77"/>
      <c r="G84" s="77">
        <v>18262.993999999999</v>
      </c>
      <c r="H84" s="77">
        <v>0</v>
      </c>
      <c r="I84" s="77">
        <v>7.1270243581593729</v>
      </c>
      <c r="J84" s="77">
        <v>78.955504551281663</v>
      </c>
      <c r="K84" s="77">
        <v>-9707</v>
      </c>
      <c r="L84" s="77">
        <v>1262.1417163293102</v>
      </c>
      <c r="M84" s="77">
        <v>1514.5700595951721</v>
      </c>
      <c r="N84" s="77">
        <v>-791.44552705000001</v>
      </c>
      <c r="O84" s="77">
        <f>+SUM(H32:Q32)+SUM(G84:N84)</f>
        <v>-10043.523751156979</v>
      </c>
      <c r="P84" s="77">
        <f>+O84+G32</f>
        <v>61290.235089960239</v>
      </c>
    </row>
    <row r="85" spans="1:17" ht="15.9" customHeight="1" x14ac:dyDescent="0.2">
      <c r="A85" s="68">
        <v>22</v>
      </c>
      <c r="B85" s="73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</row>
    <row r="86" spans="1:17" ht="15.9" customHeight="1" x14ac:dyDescent="0.2">
      <c r="A86" s="68">
        <v>23</v>
      </c>
      <c r="B86" s="73"/>
      <c r="C86" s="62" t="s">
        <v>943</v>
      </c>
      <c r="F86" s="77"/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f>+SUM(H34:Q34)+SUM(G86:N86)</f>
        <v>0</v>
      </c>
      <c r="P86" s="76">
        <f>+O86+G34</f>
        <v>0</v>
      </c>
    </row>
    <row r="87" spans="1:17" ht="15.9" customHeight="1" x14ac:dyDescent="0.2">
      <c r="A87" s="68">
        <v>24</v>
      </c>
      <c r="B87" s="73"/>
      <c r="C87" s="62" t="s">
        <v>944</v>
      </c>
      <c r="F87" s="77"/>
      <c r="G87" s="77">
        <f t="shared" ref="G87:P87" si="3">SUM(G72:G86)</f>
        <v>18262.993999999999</v>
      </c>
      <c r="H87" s="77">
        <f t="shared" si="3"/>
        <v>-220.67454999999998</v>
      </c>
      <c r="I87" s="77">
        <f t="shared" si="3"/>
        <v>-20.993016510490747</v>
      </c>
      <c r="J87" s="77">
        <f t="shared" si="3"/>
        <v>-232.56749624288545</v>
      </c>
      <c r="K87" s="77">
        <f t="shared" si="3"/>
        <v>-9707</v>
      </c>
      <c r="L87" s="77">
        <f t="shared" si="3"/>
        <v>-3717.7032879291637</v>
      </c>
      <c r="M87" s="77">
        <f t="shared" si="3"/>
        <v>-4461.2439455149961</v>
      </c>
      <c r="N87" s="77">
        <f t="shared" si="3"/>
        <v>-791.44552705000001</v>
      </c>
      <c r="O87" s="77">
        <f t="shared" si="3"/>
        <v>-961428.4020724399</v>
      </c>
      <c r="P87" s="77">
        <f t="shared" si="3"/>
        <v>1029969.5240132564</v>
      </c>
    </row>
    <row r="88" spans="1:17" ht="15.9" customHeight="1" x14ac:dyDescent="0.2">
      <c r="A88" s="68">
        <v>25</v>
      </c>
      <c r="B88" s="73"/>
      <c r="F88" s="77"/>
      <c r="G88" s="78"/>
      <c r="H88" s="78"/>
      <c r="I88" s="78"/>
      <c r="J88" s="78"/>
      <c r="K88" s="78"/>
      <c r="L88" s="78"/>
      <c r="M88" s="78"/>
      <c r="N88" s="78"/>
      <c r="O88" s="78"/>
      <c r="P88" s="77"/>
    </row>
    <row r="89" spans="1:17" ht="15.9" customHeight="1" thickBot="1" x14ac:dyDescent="0.25">
      <c r="A89" s="68">
        <v>26</v>
      </c>
      <c r="B89" s="73"/>
      <c r="C89" s="62" t="s">
        <v>945</v>
      </c>
      <c r="F89" s="77"/>
      <c r="G89" s="83">
        <f t="shared" ref="G89:N89" si="4">+G70-G87</f>
        <v>-18262.993999999999</v>
      </c>
      <c r="H89" s="83">
        <f t="shared" si="4"/>
        <v>0</v>
      </c>
      <c r="I89" s="83">
        <f t="shared" si="4"/>
        <v>20.993016510490747</v>
      </c>
      <c r="J89" s="83">
        <f t="shared" si="4"/>
        <v>232.56749624288545</v>
      </c>
      <c r="K89" s="83">
        <f t="shared" si="4"/>
        <v>9707</v>
      </c>
      <c r="L89" s="83">
        <f t="shared" si="4"/>
        <v>3717.7032879291637</v>
      </c>
      <c r="M89" s="83">
        <f t="shared" si="4"/>
        <v>4461.2439455149961</v>
      </c>
      <c r="N89" s="83">
        <f t="shared" si="4"/>
        <v>-2331.2434729500001</v>
      </c>
      <c r="O89" s="83">
        <f>+O70-O87-1</f>
        <v>-64389.107779960264</v>
      </c>
      <c r="P89" s="83">
        <f>+P70-P87-1</f>
        <v>576506.89833334344</v>
      </c>
    </row>
    <row r="90" spans="1:17" ht="15.9" customHeight="1" thickTop="1" x14ac:dyDescent="0.2">
      <c r="A90" s="68">
        <v>27</v>
      </c>
      <c r="B90" s="73"/>
      <c r="C90" s="73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</row>
    <row r="91" spans="1:17" ht="15.9" customHeight="1" x14ac:dyDescent="0.2">
      <c r="A91" s="68">
        <v>28</v>
      </c>
      <c r="B91" s="73"/>
      <c r="F91" s="77"/>
      <c r="G91" s="77"/>
      <c r="H91" s="77"/>
      <c r="I91" s="77"/>
      <c r="J91" s="77"/>
      <c r="K91" s="77"/>
      <c r="L91" s="77"/>
      <c r="M91" s="77"/>
      <c r="P91" s="77"/>
      <c r="Q91" s="77"/>
    </row>
    <row r="92" spans="1:17" ht="15.9" customHeight="1" x14ac:dyDescent="0.2">
      <c r="A92" s="68">
        <v>29</v>
      </c>
      <c r="B92" s="73"/>
      <c r="C92" s="73"/>
      <c r="F92" s="77"/>
      <c r="G92" s="77"/>
      <c r="H92" s="77"/>
      <c r="I92" s="77"/>
      <c r="J92" s="77"/>
      <c r="K92" s="77"/>
      <c r="L92" s="77"/>
      <c r="M92" s="77"/>
    </row>
    <row r="93" spans="1:17" ht="15.9" customHeight="1" x14ac:dyDescent="0.2">
      <c r="A93" s="68">
        <v>30</v>
      </c>
      <c r="B93" s="73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</row>
    <row r="94" spans="1:17" ht="15.9" customHeight="1" x14ac:dyDescent="0.2">
      <c r="A94" s="68">
        <v>31</v>
      </c>
      <c r="B94" s="73"/>
      <c r="C94" s="73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</row>
    <row r="95" spans="1:17" ht="15.9" customHeight="1" x14ac:dyDescent="0.2">
      <c r="A95" s="68">
        <v>32</v>
      </c>
      <c r="B95" s="73"/>
      <c r="C95" s="86"/>
      <c r="F95" s="77"/>
      <c r="G95" s="77"/>
      <c r="H95" s="77"/>
      <c r="I95" s="77"/>
      <c r="J95" s="77"/>
      <c r="K95" s="77"/>
      <c r="L95" s="77"/>
      <c r="M95" s="77"/>
      <c r="N95" s="77"/>
      <c r="O95" s="78"/>
      <c r="P95" s="77"/>
      <c r="Q95" s="77"/>
    </row>
    <row r="96" spans="1:17" ht="15.9" customHeight="1" x14ac:dyDescent="0.2">
      <c r="A96" s="68">
        <v>33</v>
      </c>
      <c r="B96" s="73"/>
      <c r="C96" s="73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8"/>
      <c r="Q96" s="78"/>
    </row>
    <row r="97" spans="1:22" ht="15.9" customHeight="1" x14ac:dyDescent="0.2">
      <c r="A97" s="68">
        <v>34</v>
      </c>
      <c r="B97" s="73"/>
      <c r="C97" s="73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8"/>
      <c r="Q97" s="78"/>
    </row>
    <row r="98" spans="1:22" ht="15.9" customHeight="1" x14ac:dyDescent="0.2">
      <c r="A98" s="68">
        <v>35</v>
      </c>
      <c r="B98" s="73"/>
      <c r="C98" s="73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8"/>
      <c r="Q98" s="78"/>
    </row>
    <row r="99" spans="1:22" ht="15.9" customHeight="1" x14ac:dyDescent="0.25">
      <c r="A99" s="68">
        <v>36</v>
      </c>
      <c r="B99" s="73"/>
      <c r="C99" s="73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8"/>
      <c r="Q99" s="78"/>
      <c r="V99" s="356"/>
    </row>
    <row r="100" spans="1:22" ht="15.9" customHeight="1" x14ac:dyDescent="0.2">
      <c r="A100" s="68">
        <v>37</v>
      </c>
      <c r="B100" s="73"/>
      <c r="C100" s="73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8"/>
      <c r="Q100" s="78"/>
    </row>
    <row r="101" spans="1:22" ht="15.9" customHeight="1" x14ac:dyDescent="0.2">
      <c r="A101" s="68">
        <v>38</v>
      </c>
      <c r="B101" s="73"/>
      <c r="C101" s="73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8"/>
      <c r="Q101" s="78"/>
    </row>
    <row r="102" spans="1:22" ht="15.9" customHeight="1" thickBot="1" x14ac:dyDescent="0.25">
      <c r="A102" s="70">
        <v>39</v>
      </c>
      <c r="B102" s="60" t="s">
        <v>730</v>
      </c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</row>
    <row r="103" spans="1:22" ht="15.9" customHeight="1" x14ac:dyDescent="0.2">
      <c r="A103" s="62" t="s">
        <v>946</v>
      </c>
    </row>
  </sheetData>
  <mergeCells count="2">
    <mergeCell ref="G59:P59"/>
    <mergeCell ref="H7:Q7"/>
  </mergeCells>
  <pageMargins left="0.7" right="0.7" top="0.75" bottom="0.75" header="0.3" footer="0.3"/>
  <pageSetup scale="31" orientation="landscape" blackAndWhite="1" r:id="rId1"/>
  <headerFooter alignWithMargins="0"/>
  <rowBreaks count="2" manualBreakCount="2">
    <brk id="52" max="17" man="1"/>
    <brk id="152" max="16383" man="1"/>
  </rowBreaks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7387-B9C6-4FBD-9263-AD4CB5D7C7AB}">
  <sheetPr>
    <pageSetUpPr fitToPage="1"/>
  </sheetPr>
  <dimension ref="A1:V103"/>
  <sheetViews>
    <sheetView zoomScaleNormal="100" zoomScaleSheetLayoutView="100" workbookViewId="0">
      <selection activeCell="U30" sqref="U30"/>
    </sheetView>
  </sheetViews>
  <sheetFormatPr defaultColWidth="9.109375" defaultRowHeight="15.9" customHeight="1" x14ac:dyDescent="0.2"/>
  <cols>
    <col min="1" max="1" width="3.88671875" style="62" customWidth="1"/>
    <col min="2" max="2" width="6.88671875" style="62" bestFit="1" customWidth="1"/>
    <col min="3" max="3" width="10.6640625" style="62" customWidth="1"/>
    <col min="4" max="6" width="7.6640625" style="62" customWidth="1"/>
    <col min="7" max="13" width="12.109375" style="62" customWidth="1"/>
    <col min="14" max="14" width="11.33203125" style="62" customWidth="1"/>
    <col min="15" max="15" width="14.6640625" style="62" bestFit="1" customWidth="1"/>
    <col min="16" max="16" width="13.88671875" style="62" customWidth="1"/>
    <col min="17" max="17" width="17" style="62" customWidth="1"/>
    <col min="18" max="16384" width="9.109375" style="62"/>
  </cols>
  <sheetData>
    <row r="1" spans="1:17" ht="15.9" customHeight="1" thickBot="1" x14ac:dyDescent="0.25">
      <c r="A1" s="60" t="s">
        <v>898</v>
      </c>
      <c r="B1" s="60"/>
      <c r="C1" s="60"/>
      <c r="D1" s="60"/>
      <c r="E1" s="60"/>
      <c r="F1" s="60"/>
      <c r="G1" s="60"/>
      <c r="H1" s="60" t="s">
        <v>899</v>
      </c>
      <c r="I1" s="60"/>
      <c r="J1" s="60"/>
      <c r="K1" s="60"/>
      <c r="L1" s="60"/>
      <c r="M1" s="60"/>
      <c r="N1" s="60"/>
      <c r="O1" s="60"/>
      <c r="P1" s="60"/>
      <c r="Q1" s="61" t="s">
        <v>979</v>
      </c>
    </row>
    <row r="2" spans="1:17" ht="15.9" customHeight="1" x14ac:dyDescent="0.2">
      <c r="A2" s="62" t="s">
        <v>677</v>
      </c>
      <c r="F2" s="62" t="s">
        <v>901</v>
      </c>
      <c r="H2" s="62" t="s">
        <v>902</v>
      </c>
      <c r="O2" s="63" t="s">
        <v>903</v>
      </c>
    </row>
    <row r="3" spans="1:17" ht="15.9" customHeight="1" x14ac:dyDescent="0.2">
      <c r="H3" s="62" t="s">
        <v>904</v>
      </c>
      <c r="O3" s="64"/>
      <c r="P3" s="208" t="s">
        <v>682</v>
      </c>
      <c r="Q3" s="208"/>
    </row>
    <row r="4" spans="1:17" ht="15.9" customHeight="1" x14ac:dyDescent="0.2">
      <c r="A4" s="62" t="s">
        <v>683</v>
      </c>
      <c r="O4" s="64" t="s">
        <v>685</v>
      </c>
      <c r="P4" s="208" t="s">
        <v>684</v>
      </c>
      <c r="Q4" s="208"/>
    </row>
    <row r="5" spans="1:17" ht="15.9" customHeight="1" x14ac:dyDescent="0.2">
      <c r="O5" s="64"/>
      <c r="P5" s="208" t="s">
        <v>686</v>
      </c>
      <c r="Q5" s="208"/>
    </row>
    <row r="6" spans="1:17" ht="15.9" customHeight="1" thickBot="1" x14ac:dyDescent="0.25">
      <c r="A6" s="60" t="s">
        <v>980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 t="s">
        <v>873</v>
      </c>
      <c r="M6" s="60"/>
      <c r="N6" s="60"/>
      <c r="O6" s="60"/>
      <c r="P6" s="60" t="s">
        <v>906</v>
      </c>
      <c r="Q6" s="60"/>
    </row>
    <row r="7" spans="1:17" ht="15.9" customHeight="1" x14ac:dyDescent="0.2">
      <c r="C7" s="67"/>
      <c r="D7" s="67"/>
      <c r="E7" s="67"/>
      <c r="G7" s="67"/>
      <c r="H7" s="372" t="s">
        <v>907</v>
      </c>
      <c r="I7" s="372"/>
      <c r="J7" s="372"/>
      <c r="K7" s="372"/>
      <c r="L7" s="372"/>
      <c r="M7" s="372"/>
      <c r="N7" s="372"/>
      <c r="O7" s="372"/>
      <c r="P7" s="372"/>
      <c r="Q7" s="372"/>
    </row>
    <row r="8" spans="1:17" ht="15.9" customHeight="1" x14ac:dyDescent="0.2">
      <c r="C8" s="67"/>
      <c r="D8" s="67"/>
      <c r="E8" s="67"/>
      <c r="G8" s="67" t="s">
        <v>908</v>
      </c>
      <c r="H8" s="67" t="s">
        <v>691</v>
      </c>
      <c r="I8" s="67" t="s">
        <v>692</v>
      </c>
      <c r="J8" s="67" t="s">
        <v>693</v>
      </c>
      <c r="K8" s="68" t="s">
        <v>694</v>
      </c>
      <c r="L8" s="68" t="s">
        <v>695</v>
      </c>
      <c r="M8" s="67" t="s">
        <v>696</v>
      </c>
      <c r="N8" s="67" t="s">
        <v>697</v>
      </c>
      <c r="O8" s="67" t="s">
        <v>698</v>
      </c>
      <c r="P8" s="67" t="s">
        <v>699</v>
      </c>
      <c r="Q8" s="87" t="s">
        <v>875</v>
      </c>
    </row>
    <row r="9" spans="1:17" ht="15.9" customHeight="1" x14ac:dyDescent="0.2">
      <c r="G9" s="68" t="s">
        <v>909</v>
      </c>
      <c r="H9" s="68" t="s">
        <v>910</v>
      </c>
      <c r="I9" s="68" t="s">
        <v>911</v>
      </c>
      <c r="J9" s="68" t="s">
        <v>912</v>
      </c>
      <c r="K9" s="68" t="s">
        <v>913</v>
      </c>
      <c r="L9" s="209" t="s">
        <v>914</v>
      </c>
      <c r="M9" s="210" t="s">
        <v>915</v>
      </c>
      <c r="N9" s="68" t="s">
        <v>916</v>
      </c>
      <c r="O9" s="68" t="s">
        <v>917</v>
      </c>
      <c r="Q9" s="68" t="s">
        <v>918</v>
      </c>
    </row>
    <row r="10" spans="1:17" ht="15.9" customHeight="1" x14ac:dyDescent="0.2">
      <c r="A10" s="68" t="s">
        <v>703</v>
      </c>
      <c r="B10" s="68" t="s">
        <v>374</v>
      </c>
      <c r="C10" s="68" t="s">
        <v>374</v>
      </c>
      <c r="D10" s="68"/>
      <c r="E10" s="68"/>
      <c r="G10" s="67" t="s">
        <v>919</v>
      </c>
      <c r="H10" s="209" t="s">
        <v>920</v>
      </c>
      <c r="I10" s="68" t="s">
        <v>921</v>
      </c>
      <c r="J10" s="68" t="s">
        <v>920</v>
      </c>
      <c r="K10" s="68" t="s">
        <v>920</v>
      </c>
      <c r="L10" s="209" t="s">
        <v>920</v>
      </c>
      <c r="M10" s="209" t="s">
        <v>920</v>
      </c>
      <c r="N10" s="68" t="s">
        <v>922</v>
      </c>
      <c r="O10" s="68" t="s">
        <v>923</v>
      </c>
      <c r="P10" s="68" t="s">
        <v>924</v>
      </c>
      <c r="Q10" s="68" t="s">
        <v>925</v>
      </c>
    </row>
    <row r="11" spans="1:17" ht="15.9" customHeight="1" thickBot="1" x14ac:dyDescent="0.25">
      <c r="A11" s="70" t="s">
        <v>708</v>
      </c>
      <c r="B11" s="70" t="s">
        <v>709</v>
      </c>
      <c r="C11" s="70" t="s">
        <v>926</v>
      </c>
      <c r="D11" s="70"/>
      <c r="E11" s="70"/>
      <c r="F11" s="60"/>
      <c r="G11" s="70" t="s">
        <v>927</v>
      </c>
      <c r="H11" s="211" t="s">
        <v>928</v>
      </c>
      <c r="I11" s="70" t="s">
        <v>929</v>
      </c>
      <c r="J11" s="71" t="s">
        <v>928</v>
      </c>
      <c r="K11" s="71" t="s">
        <v>928</v>
      </c>
      <c r="L11" s="211" t="s">
        <v>928</v>
      </c>
      <c r="M11" s="211" t="s">
        <v>928</v>
      </c>
      <c r="N11" s="71" t="s">
        <v>930</v>
      </c>
      <c r="O11" s="70" t="s">
        <v>931</v>
      </c>
      <c r="P11" s="70" t="s">
        <v>932</v>
      </c>
      <c r="Q11" s="71" t="s">
        <v>933</v>
      </c>
    </row>
    <row r="12" spans="1:17" ht="15.9" customHeight="1" x14ac:dyDescent="0.2">
      <c r="A12" s="68">
        <v>1</v>
      </c>
      <c r="B12" s="73"/>
      <c r="C12" s="73"/>
      <c r="D12" s="73"/>
      <c r="E12" s="73"/>
      <c r="G12" s="74"/>
      <c r="H12" s="73"/>
      <c r="J12" s="74"/>
      <c r="K12" s="74"/>
      <c r="L12" s="74"/>
      <c r="M12" s="74"/>
      <c r="N12" s="73"/>
      <c r="O12" s="73"/>
      <c r="Q12" s="73"/>
    </row>
    <row r="13" spans="1:17" ht="15.9" customHeight="1" x14ac:dyDescent="0.2">
      <c r="A13" s="68">
        <v>2</v>
      </c>
      <c r="B13" s="73"/>
      <c r="C13" s="73"/>
      <c r="G13" s="74"/>
      <c r="H13" s="74"/>
      <c r="J13" s="74"/>
      <c r="K13" s="74"/>
      <c r="L13" s="74"/>
      <c r="M13" s="74"/>
      <c r="N13" s="74"/>
      <c r="O13" s="74"/>
      <c r="Q13" s="73"/>
    </row>
    <row r="14" spans="1:17" ht="15.9" customHeight="1" x14ac:dyDescent="0.2">
      <c r="A14" s="68">
        <v>3</v>
      </c>
      <c r="B14" s="73"/>
      <c r="C14" s="65" t="s">
        <v>934</v>
      </c>
      <c r="G14" s="74">
        <v>2625504.7046099994</v>
      </c>
      <c r="H14" s="74">
        <v>-790976.0280999993</v>
      </c>
      <c r="I14" s="89">
        <v>0</v>
      </c>
      <c r="J14" s="74">
        <v>-38966.949000000001</v>
      </c>
      <c r="K14" s="74">
        <v>-17092.075000000001</v>
      </c>
      <c r="L14" s="74">
        <v>-92523.354740000024</v>
      </c>
      <c r="M14" s="74">
        <v>-70032.634000000005</v>
      </c>
      <c r="N14" s="74">
        <v>0</v>
      </c>
      <c r="O14" s="74">
        <v>0</v>
      </c>
      <c r="P14" s="74">
        <v>0</v>
      </c>
      <c r="Q14" s="74">
        <v>-122628.73934999999</v>
      </c>
    </row>
    <row r="15" spans="1:17" ht="15.9" customHeight="1" x14ac:dyDescent="0.2">
      <c r="A15" s="68">
        <v>4</v>
      </c>
      <c r="B15" s="73"/>
      <c r="C15" s="75"/>
      <c r="H15" s="74"/>
      <c r="I15" s="74"/>
      <c r="J15" s="74"/>
      <c r="K15" s="74"/>
      <c r="L15" s="74"/>
      <c r="M15" s="74"/>
      <c r="N15" s="74"/>
      <c r="O15" s="74"/>
      <c r="P15" s="74"/>
      <c r="Q15" s="74"/>
    </row>
    <row r="16" spans="1:17" ht="15.9" customHeight="1" x14ac:dyDescent="0.2">
      <c r="A16" s="68">
        <v>5</v>
      </c>
      <c r="B16" s="73"/>
      <c r="C16" s="65" t="s">
        <v>935</v>
      </c>
      <c r="G16" s="76">
        <v>7586.1688161637039</v>
      </c>
      <c r="H16" s="76">
        <v>36879.973671596403</v>
      </c>
      <c r="I16" s="76">
        <v>1650.1242346400002</v>
      </c>
      <c r="J16" s="76">
        <v>-5469.5983288799998</v>
      </c>
      <c r="K16" s="76">
        <v>-6735.9790000000003</v>
      </c>
      <c r="L16" s="76">
        <v>6397.6880000000001</v>
      </c>
      <c r="M16" s="76">
        <v>813.68399999999997</v>
      </c>
      <c r="N16" s="76">
        <v>0</v>
      </c>
      <c r="O16" s="76">
        <v>0</v>
      </c>
      <c r="P16" s="76">
        <v>0</v>
      </c>
      <c r="Q16" s="76">
        <v>0</v>
      </c>
    </row>
    <row r="17" spans="1:17" ht="15.9" customHeight="1" x14ac:dyDescent="0.2">
      <c r="A17" s="68">
        <v>6</v>
      </c>
      <c r="B17" s="73"/>
      <c r="C17" s="65"/>
      <c r="G17" s="77"/>
      <c r="H17" s="77"/>
      <c r="J17" s="77"/>
      <c r="K17" s="77"/>
      <c r="L17" s="77"/>
      <c r="M17" s="77"/>
      <c r="N17" s="77"/>
      <c r="O17" s="77"/>
      <c r="Q17" s="77"/>
    </row>
    <row r="18" spans="1:17" ht="15.9" customHeight="1" x14ac:dyDescent="0.2">
      <c r="A18" s="68">
        <v>7</v>
      </c>
      <c r="B18" s="73"/>
      <c r="C18" s="65" t="s">
        <v>936</v>
      </c>
      <c r="G18" s="77">
        <f>+G14+G16</f>
        <v>2633090.8734261631</v>
      </c>
      <c r="H18" s="77">
        <f>SUM(H14:H16)</f>
        <v>-754096.05442840292</v>
      </c>
      <c r="I18" s="77">
        <f>SUM(I15:I16)</f>
        <v>1650.1242346400002</v>
      </c>
      <c r="J18" s="77">
        <f t="shared" ref="J18:O18" si="0">SUM(J14:J16)</f>
        <v>-44436.547328879999</v>
      </c>
      <c r="K18" s="77">
        <f t="shared" si="0"/>
        <v>-23828.054</v>
      </c>
      <c r="L18" s="77">
        <f t="shared" si="0"/>
        <v>-86125.66674000003</v>
      </c>
      <c r="M18" s="77">
        <f t="shared" si="0"/>
        <v>-69218.950000000012</v>
      </c>
      <c r="N18" s="77">
        <f t="shared" si="0"/>
        <v>0</v>
      </c>
      <c r="O18" s="77">
        <f t="shared" si="0"/>
        <v>0</v>
      </c>
      <c r="P18" s="77">
        <v>0</v>
      </c>
      <c r="Q18" s="77">
        <f>SUM(Q14:Q16)</f>
        <v>-122628.73934999999</v>
      </c>
    </row>
    <row r="19" spans="1:17" ht="15.9" customHeight="1" x14ac:dyDescent="0.2">
      <c r="A19" s="68">
        <v>8</v>
      </c>
      <c r="B19" s="73"/>
      <c r="C19" s="65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15.9" customHeight="1" x14ac:dyDescent="0.2">
      <c r="A20" s="68">
        <v>9</v>
      </c>
      <c r="B20" s="73"/>
      <c r="C20" s="65" t="s">
        <v>937</v>
      </c>
      <c r="G20" s="77">
        <v>513715.79939251952</v>
      </c>
      <c r="H20" s="77">
        <v>-100</v>
      </c>
      <c r="I20" s="77">
        <v>0</v>
      </c>
      <c r="J20" s="77">
        <v>-43211.843148349384</v>
      </c>
      <c r="K20" s="77">
        <v>-2016.2763999999997</v>
      </c>
      <c r="L20" s="77">
        <v>-30026.091</v>
      </c>
      <c r="M20" s="77">
        <v>0</v>
      </c>
      <c r="N20" s="77">
        <v>-64.634399235638867</v>
      </c>
      <c r="O20" s="77">
        <v>-4.2234641796566077</v>
      </c>
      <c r="P20" s="77">
        <v>-250.0382631300244</v>
      </c>
      <c r="Q20" s="77">
        <v>0</v>
      </c>
    </row>
    <row r="21" spans="1:17" ht="15.9" customHeight="1" x14ac:dyDescent="0.2">
      <c r="A21" s="68">
        <v>10</v>
      </c>
      <c r="B21" s="73"/>
      <c r="C21" s="65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15.9" customHeight="1" x14ac:dyDescent="0.2">
      <c r="A22" s="68">
        <v>11</v>
      </c>
      <c r="B22" s="73"/>
      <c r="C22" s="65" t="s">
        <v>910</v>
      </c>
      <c r="G22" s="77">
        <v>638128.72918734583</v>
      </c>
      <c r="H22" s="77">
        <v>-637496.12300000002</v>
      </c>
      <c r="I22" s="77">
        <v>0</v>
      </c>
      <c r="J22" s="77">
        <v>0</v>
      </c>
      <c r="K22" s="77">
        <v>-10.0426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</row>
    <row r="23" spans="1:17" ht="15.9" customHeight="1" x14ac:dyDescent="0.2">
      <c r="A23" s="68">
        <v>12</v>
      </c>
      <c r="B23" s="73"/>
      <c r="C23" s="65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15.9" customHeight="1" x14ac:dyDescent="0.2">
      <c r="A24" s="68">
        <v>13</v>
      </c>
      <c r="B24" s="73"/>
      <c r="C24" s="65" t="s">
        <v>938</v>
      </c>
      <c r="G24" s="77">
        <v>21028.651428460798</v>
      </c>
      <c r="H24" s="77">
        <v>-21028.65142846074</v>
      </c>
      <c r="I24" s="77">
        <v>0</v>
      </c>
      <c r="J24" s="77">
        <v>0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</row>
    <row r="25" spans="1:17" ht="15.9" customHeight="1" x14ac:dyDescent="0.2">
      <c r="A25" s="68">
        <v>14</v>
      </c>
      <c r="B25" s="73"/>
      <c r="C25" s="65"/>
      <c r="G25" s="77"/>
      <c r="H25" s="78"/>
      <c r="I25" s="78"/>
      <c r="J25" s="78"/>
      <c r="K25" s="78"/>
      <c r="L25" s="78"/>
      <c r="M25" s="78"/>
      <c r="N25" s="78"/>
      <c r="O25" s="78"/>
      <c r="P25" s="78"/>
      <c r="Q25" s="78"/>
    </row>
    <row r="26" spans="1:17" ht="15.9" customHeight="1" x14ac:dyDescent="0.2">
      <c r="A26" s="68">
        <v>15</v>
      </c>
      <c r="B26" s="73"/>
      <c r="C26" s="65" t="s">
        <v>939</v>
      </c>
      <c r="G26" s="77">
        <v>94902.513968102605</v>
      </c>
      <c r="H26" s="77">
        <v>-94902.513968102605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</row>
    <row r="27" spans="1:17" ht="15.9" customHeight="1" x14ac:dyDescent="0.2">
      <c r="A27" s="68">
        <v>16</v>
      </c>
      <c r="B27" s="73"/>
      <c r="C27" s="65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15.9" customHeight="1" x14ac:dyDescent="0.2">
      <c r="A28" s="366">
        <v>17</v>
      </c>
      <c r="B28" s="367"/>
      <c r="C28" s="368" t="s">
        <v>940</v>
      </c>
      <c r="D28" s="207"/>
      <c r="E28" s="207"/>
      <c r="F28" s="207"/>
      <c r="G28" s="365">
        <v>490264.93703211239</v>
      </c>
      <c r="H28" s="365">
        <v>0</v>
      </c>
      <c r="I28" s="365">
        <v>0</v>
      </c>
      <c r="J28" s="365">
        <v>-837.70799999999997</v>
      </c>
      <c r="K28" s="365">
        <v>-8791.2829999999994</v>
      </c>
      <c r="L28" s="365">
        <v>-8892.7990000000009</v>
      </c>
      <c r="M28" s="365">
        <v>-29706.013429999999</v>
      </c>
      <c r="N28" s="365">
        <v>0</v>
      </c>
      <c r="O28" s="365">
        <v>0</v>
      </c>
      <c r="P28" s="365">
        <v>0</v>
      </c>
      <c r="Q28" s="365">
        <v>0</v>
      </c>
    </row>
    <row r="29" spans="1:17" ht="15.9" customHeight="1" x14ac:dyDescent="0.2">
      <c r="A29" s="68">
        <v>18</v>
      </c>
      <c r="B29" s="73"/>
      <c r="C29" s="65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15.9" customHeight="1" x14ac:dyDescent="0.2">
      <c r="A30" s="68">
        <v>19</v>
      </c>
      <c r="B30" s="73"/>
      <c r="C30" s="65" t="s">
        <v>941</v>
      </c>
      <c r="G30" s="77">
        <v>228001.4064110638</v>
      </c>
      <c r="H30" s="77">
        <v>-568.95265489753115</v>
      </c>
      <c r="I30" s="77">
        <v>1.1872346400001552</v>
      </c>
      <c r="J30" s="77">
        <v>-28.055826288566227</v>
      </c>
      <c r="K30" s="77">
        <v>-12.306980000003984</v>
      </c>
      <c r="L30" s="77">
        <v>-2964.1447400000243</v>
      </c>
      <c r="M30" s="77">
        <v>-50.421319999995383</v>
      </c>
      <c r="N30" s="77">
        <v>0</v>
      </c>
      <c r="O30" s="77">
        <v>0</v>
      </c>
      <c r="P30" s="77">
        <v>0</v>
      </c>
      <c r="Q30" s="77">
        <v>-122352.85717680638</v>
      </c>
    </row>
    <row r="31" spans="1:17" ht="15.9" customHeight="1" x14ac:dyDescent="0.2">
      <c r="A31" s="68">
        <v>20</v>
      </c>
      <c r="B31" s="73"/>
      <c r="C31" s="65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15.9" customHeight="1" x14ac:dyDescent="0.2">
      <c r="A32" s="68">
        <v>21</v>
      </c>
      <c r="B32" s="73"/>
      <c r="C32" s="65" t="s">
        <v>942</v>
      </c>
      <c r="G32" s="77">
        <v>51580.421596735643</v>
      </c>
      <c r="H32" s="77">
        <v>71.884771445977748</v>
      </c>
      <c r="I32" s="77">
        <v>417.92308264999997</v>
      </c>
      <c r="J32" s="77">
        <v>-40.190067634168415</v>
      </c>
      <c r="K32" s="77">
        <v>-3186.2912745832427</v>
      </c>
      <c r="L32" s="77">
        <v>-11201.07693585</v>
      </c>
      <c r="M32" s="77">
        <v>-9945.9712139780004</v>
      </c>
      <c r="N32" s="77">
        <v>16.381588486272669</v>
      </c>
      <c r="O32" s="77">
        <v>1.0704369963339673</v>
      </c>
      <c r="P32" s="77">
        <v>63.372197790304689</v>
      </c>
      <c r="Q32" s="77">
        <v>-69.922336795920771</v>
      </c>
    </row>
    <row r="33" spans="1:17" ht="15.9" customHeight="1" x14ac:dyDescent="0.2">
      <c r="A33" s="68">
        <v>22</v>
      </c>
      <c r="B33" s="73"/>
      <c r="C33" s="65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15.9" customHeight="1" x14ac:dyDescent="0.2">
      <c r="A34" s="68">
        <v>23</v>
      </c>
      <c r="B34" s="73"/>
      <c r="C34" s="65" t="s">
        <v>943</v>
      </c>
      <c r="G34" s="77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</row>
    <row r="35" spans="1:17" ht="15.9" customHeight="1" x14ac:dyDescent="0.2">
      <c r="A35" s="68">
        <v>24</v>
      </c>
      <c r="B35" s="73"/>
      <c r="C35" s="65" t="s">
        <v>944</v>
      </c>
      <c r="G35" s="90">
        <f t="shared" ref="G35:Q35" si="1">SUM(G20:G34)</f>
        <v>2037622.4590163408</v>
      </c>
      <c r="H35" s="77">
        <f t="shared" si="1"/>
        <v>-754024.35628001497</v>
      </c>
      <c r="I35" s="77">
        <f t="shared" si="1"/>
        <v>419.11031729000013</v>
      </c>
      <c r="J35" s="77">
        <f t="shared" si="1"/>
        <v>-44117.797042272119</v>
      </c>
      <c r="K35" s="77">
        <f t="shared" si="1"/>
        <v>-14016.200254583247</v>
      </c>
      <c r="L35" s="77">
        <f t="shared" si="1"/>
        <v>-53084.111675850028</v>
      </c>
      <c r="M35" s="77">
        <f t="shared" si="1"/>
        <v>-39702.405963977995</v>
      </c>
      <c r="N35" s="77">
        <f t="shared" si="1"/>
        <v>-48.252810749366198</v>
      </c>
      <c r="O35" s="77">
        <f t="shared" si="1"/>
        <v>-3.1530271833226404</v>
      </c>
      <c r="P35" s="77">
        <f t="shared" si="1"/>
        <v>-186.66606533971972</v>
      </c>
      <c r="Q35" s="77">
        <f t="shared" si="1"/>
        <v>-122422.77951360231</v>
      </c>
    </row>
    <row r="36" spans="1:17" ht="15.9" customHeight="1" x14ac:dyDescent="0.2">
      <c r="A36" s="68">
        <v>25</v>
      </c>
      <c r="B36" s="73"/>
      <c r="C36" s="65"/>
      <c r="G36" s="77"/>
      <c r="H36" s="78"/>
      <c r="I36" s="78"/>
      <c r="J36" s="78"/>
      <c r="K36" s="78"/>
      <c r="L36" s="78"/>
      <c r="M36" s="78"/>
      <c r="N36" s="78"/>
      <c r="O36" s="78"/>
      <c r="P36" s="78"/>
      <c r="Q36" s="78"/>
    </row>
    <row r="37" spans="1:17" ht="15.9" customHeight="1" thickBot="1" x14ac:dyDescent="0.25">
      <c r="A37" s="68">
        <v>26</v>
      </c>
      <c r="B37" s="73"/>
      <c r="C37" s="65" t="s">
        <v>945</v>
      </c>
      <c r="G37" s="83">
        <f t="shared" ref="G37:Q37" si="2">+G18-G35</f>
        <v>595468.41440982232</v>
      </c>
      <c r="H37" s="83">
        <f t="shared" si="2"/>
        <v>-71.698148387949914</v>
      </c>
      <c r="I37" s="83">
        <f t="shared" si="2"/>
        <v>1231.0139173500002</v>
      </c>
      <c r="J37" s="83">
        <f t="shared" si="2"/>
        <v>-318.75028660787939</v>
      </c>
      <c r="K37" s="83">
        <f t="shared" si="2"/>
        <v>-9811.8537454167526</v>
      </c>
      <c r="L37" s="83">
        <f t="shared" si="2"/>
        <v>-33041.555064150001</v>
      </c>
      <c r="M37" s="83">
        <f t="shared" si="2"/>
        <v>-29516.544036022016</v>
      </c>
      <c r="N37" s="83">
        <f t="shared" si="2"/>
        <v>48.252810749366198</v>
      </c>
      <c r="O37" s="83">
        <f t="shared" si="2"/>
        <v>3.1530271833226404</v>
      </c>
      <c r="P37" s="83">
        <f t="shared" si="2"/>
        <v>186.66606533971972</v>
      </c>
      <c r="Q37" s="83">
        <f t="shared" si="2"/>
        <v>-205.95983639768383</v>
      </c>
    </row>
    <row r="38" spans="1:17" ht="15.9" customHeight="1" thickTop="1" x14ac:dyDescent="0.2">
      <c r="A38" s="68">
        <v>27</v>
      </c>
      <c r="B38" s="73"/>
      <c r="C38" s="73"/>
      <c r="N38" s="77"/>
      <c r="O38" s="77"/>
      <c r="P38" s="77"/>
      <c r="Q38" s="77"/>
    </row>
    <row r="39" spans="1:17" ht="15.9" customHeight="1" x14ac:dyDescent="0.2">
      <c r="A39" s="68">
        <v>28</v>
      </c>
      <c r="B39" s="73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15.9" customHeight="1" x14ac:dyDescent="0.2">
      <c r="A40" s="68">
        <v>29</v>
      </c>
      <c r="B40" s="73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15.9" customHeight="1" x14ac:dyDescent="0.2">
      <c r="A41" s="68">
        <v>30</v>
      </c>
      <c r="B41" s="73"/>
      <c r="C41" s="73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8"/>
      <c r="Q41" s="78"/>
    </row>
    <row r="42" spans="1:17" ht="15.9" customHeight="1" x14ac:dyDescent="0.2">
      <c r="A42" s="68">
        <v>31</v>
      </c>
      <c r="B42" s="73"/>
      <c r="C42" s="73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8"/>
      <c r="Q42" s="78"/>
    </row>
    <row r="43" spans="1:17" ht="15.9" customHeight="1" x14ac:dyDescent="0.2">
      <c r="A43" s="68">
        <v>32</v>
      </c>
      <c r="B43" s="73"/>
      <c r="C43" s="73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8"/>
      <c r="Q43" s="78"/>
    </row>
    <row r="44" spans="1:17" ht="15.9" customHeight="1" x14ac:dyDescent="0.2">
      <c r="A44" s="68">
        <v>33</v>
      </c>
      <c r="B44" s="73"/>
      <c r="C44" s="73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8"/>
      <c r="Q44" s="78"/>
    </row>
    <row r="45" spans="1:17" ht="15.9" customHeight="1" x14ac:dyDescent="0.2">
      <c r="A45" s="68">
        <v>34</v>
      </c>
      <c r="B45" s="73"/>
      <c r="C45" s="73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8"/>
      <c r="Q45" s="78"/>
    </row>
    <row r="46" spans="1:17" ht="15.9" customHeight="1" x14ac:dyDescent="0.2">
      <c r="A46" s="68">
        <v>35</v>
      </c>
      <c r="B46" s="73"/>
      <c r="C46" s="73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8"/>
      <c r="Q46" s="78"/>
    </row>
    <row r="47" spans="1:17" ht="15.9" customHeight="1" x14ac:dyDescent="0.2">
      <c r="A47" s="68">
        <v>36</v>
      </c>
      <c r="B47" s="73"/>
      <c r="C47" s="73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8"/>
      <c r="Q47" s="78"/>
    </row>
    <row r="48" spans="1:17" ht="15.9" customHeight="1" x14ac:dyDescent="0.2">
      <c r="A48" s="68">
        <v>37</v>
      </c>
      <c r="B48" s="73"/>
      <c r="C48" s="73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8"/>
      <c r="Q48" s="78"/>
    </row>
    <row r="49" spans="1:17" ht="15.9" customHeight="1" x14ac:dyDescent="0.2">
      <c r="A49" s="68">
        <v>38</v>
      </c>
      <c r="B49" s="73"/>
      <c r="C49" s="73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8"/>
      <c r="Q49" s="78"/>
    </row>
    <row r="50" spans="1:17" ht="15.9" customHeight="1" thickBot="1" x14ac:dyDescent="0.25">
      <c r="A50" s="70">
        <v>39</v>
      </c>
      <c r="B50" s="60" t="s">
        <v>730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</row>
    <row r="51" spans="1:17" ht="15.9" customHeight="1" x14ac:dyDescent="0.2">
      <c r="A51" s="62" t="s">
        <v>946</v>
      </c>
      <c r="P51" s="62" t="s">
        <v>947</v>
      </c>
    </row>
    <row r="53" spans="1:17" ht="15.9" customHeight="1" thickBot="1" x14ac:dyDescent="0.25">
      <c r="A53" s="60" t="str">
        <f>+$A$1</f>
        <v>SCHEDULE C-2</v>
      </c>
      <c r="B53" s="60"/>
      <c r="C53" s="60"/>
      <c r="D53" s="60"/>
      <c r="E53" s="60"/>
      <c r="F53" s="60"/>
      <c r="G53" s="60"/>
      <c r="H53" s="60" t="s">
        <v>899</v>
      </c>
      <c r="I53" s="60"/>
      <c r="J53" s="60"/>
      <c r="K53" s="60"/>
      <c r="L53" s="60"/>
      <c r="M53" s="60"/>
      <c r="N53" s="60"/>
      <c r="O53" s="60"/>
      <c r="P53" s="60"/>
      <c r="Q53" s="61" t="s">
        <v>981</v>
      </c>
    </row>
    <row r="54" spans="1:17" ht="15.9" customHeight="1" x14ac:dyDescent="0.2">
      <c r="A54" s="62" t="s">
        <v>677</v>
      </c>
      <c r="F54" s="62" t="s">
        <v>901</v>
      </c>
      <c r="H54" s="62" t="s">
        <v>902</v>
      </c>
      <c r="O54" s="63" t="s">
        <v>903</v>
      </c>
    </row>
    <row r="55" spans="1:17" ht="15.9" customHeight="1" x14ac:dyDescent="0.2">
      <c r="H55" s="62" t="s">
        <v>904</v>
      </c>
      <c r="P55" s="208" t="s">
        <v>682</v>
      </c>
      <c r="Q55" s="65"/>
    </row>
    <row r="56" spans="1:17" ht="15.9" customHeight="1" x14ac:dyDescent="0.2">
      <c r="A56" s="62" t="s">
        <v>683</v>
      </c>
      <c r="G56" s="62" t="str">
        <f>IF(+$G$4="","",$G$4)</f>
        <v/>
      </c>
      <c r="O56" s="64" t="s">
        <v>685</v>
      </c>
      <c r="P56" s="208" t="s">
        <v>684</v>
      </c>
      <c r="Q56" s="65"/>
    </row>
    <row r="57" spans="1:17" ht="15.9" customHeight="1" x14ac:dyDescent="0.2">
      <c r="G57" s="62" t="str">
        <f>IF(+$G$5="","",$G$5)</f>
        <v/>
      </c>
      <c r="O57" s="64"/>
      <c r="P57" s="208" t="s">
        <v>686</v>
      </c>
      <c r="Q57" s="65"/>
    </row>
    <row r="58" spans="1:17" ht="15.9" customHeight="1" thickBot="1" x14ac:dyDescent="0.25">
      <c r="A58" s="60" t="str">
        <f>A6</f>
        <v>DOCKET No.  20240026-EI</v>
      </c>
      <c r="B58" s="60"/>
      <c r="C58" s="60"/>
      <c r="D58" s="60"/>
      <c r="E58" s="60"/>
      <c r="F58" s="60"/>
      <c r="G58" s="60" t="str">
        <f>IF(+$G$6="","",$G$6)</f>
        <v/>
      </c>
      <c r="H58" s="60"/>
      <c r="I58" s="60"/>
      <c r="J58" s="60"/>
      <c r="K58" s="60"/>
      <c r="L58" s="60" t="s">
        <v>873</v>
      </c>
      <c r="M58" s="60"/>
      <c r="N58" s="60"/>
      <c r="O58" s="60"/>
      <c r="P58" s="60" t="s">
        <v>906</v>
      </c>
      <c r="Q58" s="60"/>
    </row>
    <row r="59" spans="1:17" ht="15.9" customHeight="1" x14ac:dyDescent="0.2">
      <c r="C59" s="67"/>
      <c r="D59" s="67"/>
      <c r="E59" s="67"/>
      <c r="F59" s="67"/>
      <c r="G59" s="371" t="s">
        <v>907</v>
      </c>
      <c r="H59" s="371"/>
      <c r="I59" s="371"/>
      <c r="J59" s="371"/>
      <c r="K59" s="371"/>
      <c r="L59" s="371"/>
      <c r="M59" s="371"/>
      <c r="N59" s="371"/>
      <c r="O59" s="371"/>
      <c r="P59" s="371"/>
      <c r="Q59" s="91"/>
    </row>
    <row r="60" spans="1:17" ht="15.9" customHeight="1" x14ac:dyDescent="0.2">
      <c r="C60" s="67"/>
      <c r="D60" s="67"/>
      <c r="E60" s="67"/>
      <c r="F60" s="67"/>
      <c r="G60" s="87" t="s">
        <v>949</v>
      </c>
      <c r="H60" s="87" t="s">
        <v>950</v>
      </c>
      <c r="I60" s="87" t="s">
        <v>951</v>
      </c>
      <c r="J60" s="87" t="s">
        <v>952</v>
      </c>
      <c r="K60" s="87" t="s">
        <v>953</v>
      </c>
      <c r="L60" s="87" t="s">
        <v>954</v>
      </c>
      <c r="M60" s="87" t="s">
        <v>982</v>
      </c>
      <c r="N60" s="87" t="s">
        <v>955</v>
      </c>
      <c r="O60" s="67"/>
      <c r="P60" s="68" t="s">
        <v>908</v>
      </c>
    </row>
    <row r="61" spans="1:17" ht="15.9" customHeight="1" x14ac:dyDescent="0.2">
      <c r="F61" s="68"/>
      <c r="G61" s="68" t="s">
        <v>957</v>
      </c>
      <c r="H61" s="68" t="s">
        <v>958</v>
      </c>
      <c r="I61" s="68"/>
      <c r="J61" s="68"/>
      <c r="K61" s="68"/>
      <c r="L61" s="68" t="s">
        <v>959</v>
      </c>
      <c r="N61" s="68" t="s">
        <v>960</v>
      </c>
      <c r="O61" s="68"/>
      <c r="P61" s="68" t="s">
        <v>961</v>
      </c>
    </row>
    <row r="62" spans="1:17" ht="15.9" customHeight="1" x14ac:dyDescent="0.2">
      <c r="A62" s="68" t="s">
        <v>703</v>
      </c>
      <c r="B62" s="68" t="s">
        <v>374</v>
      </c>
      <c r="C62" s="68" t="s">
        <v>374</v>
      </c>
      <c r="D62" s="68"/>
      <c r="E62" s="68"/>
      <c r="F62" s="67"/>
      <c r="G62" s="68" t="s">
        <v>962</v>
      </c>
      <c r="H62" s="68" t="s">
        <v>963</v>
      </c>
      <c r="I62" s="68" t="s">
        <v>964</v>
      </c>
      <c r="J62" s="68" t="s">
        <v>965</v>
      </c>
      <c r="K62" s="68" t="s">
        <v>966</v>
      </c>
      <c r="L62" s="68" t="s">
        <v>967</v>
      </c>
      <c r="M62" s="68" t="s">
        <v>968</v>
      </c>
      <c r="N62" s="68" t="s">
        <v>959</v>
      </c>
      <c r="O62" s="68" t="s">
        <v>353</v>
      </c>
      <c r="P62" s="68" t="s">
        <v>969</v>
      </c>
    </row>
    <row r="63" spans="1:17" ht="15.9" customHeight="1" thickBot="1" x14ac:dyDescent="0.25">
      <c r="A63" s="70" t="s">
        <v>708</v>
      </c>
      <c r="B63" s="70" t="s">
        <v>709</v>
      </c>
      <c r="C63" s="70" t="s">
        <v>926</v>
      </c>
      <c r="D63" s="70"/>
      <c r="E63" s="70"/>
      <c r="F63" s="70"/>
      <c r="G63" s="70" t="s">
        <v>970</v>
      </c>
      <c r="H63" s="70" t="s">
        <v>971</v>
      </c>
      <c r="I63" s="70" t="s">
        <v>972</v>
      </c>
      <c r="J63" s="70" t="s">
        <v>973</v>
      </c>
      <c r="K63" s="70" t="s">
        <v>974</v>
      </c>
      <c r="L63" s="70" t="s">
        <v>975</v>
      </c>
      <c r="M63" s="70" t="s">
        <v>983</v>
      </c>
      <c r="N63" s="70" t="s">
        <v>977</v>
      </c>
      <c r="O63" s="70" t="s">
        <v>362</v>
      </c>
      <c r="P63" s="70" t="s">
        <v>978</v>
      </c>
    </row>
    <row r="64" spans="1:17" ht="15.9" customHeight="1" x14ac:dyDescent="0.2">
      <c r="A64" s="68">
        <v>1</v>
      </c>
      <c r="B64" s="73"/>
      <c r="C64" s="73"/>
      <c r="D64" s="73"/>
      <c r="E64" s="73"/>
      <c r="F64" s="74"/>
      <c r="H64" s="73"/>
      <c r="J64" s="73"/>
      <c r="O64" s="73"/>
      <c r="P64" s="73"/>
    </row>
    <row r="65" spans="1:16" ht="15.9" customHeight="1" x14ac:dyDescent="0.2">
      <c r="A65" s="68">
        <v>2</v>
      </c>
      <c r="B65" s="73"/>
      <c r="C65" s="73"/>
      <c r="F65" s="74"/>
      <c r="H65" s="74"/>
      <c r="J65" s="74"/>
      <c r="O65" s="74"/>
      <c r="P65" s="74"/>
    </row>
    <row r="66" spans="1:16" ht="15.9" customHeight="1" x14ac:dyDescent="0.2">
      <c r="A66" s="68">
        <v>3</v>
      </c>
      <c r="B66" s="73"/>
      <c r="C66" s="62" t="s">
        <v>934</v>
      </c>
      <c r="F66" s="77"/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f>+SUM(H14:Q14)+SUM(G66:N66)</f>
        <v>-1132219.7801899991</v>
      </c>
      <c r="P66" s="74">
        <f>+O66+G14</f>
        <v>1493284.9244200003</v>
      </c>
    </row>
    <row r="67" spans="1:16" ht="15.9" customHeight="1" x14ac:dyDescent="0.2">
      <c r="A67" s="68">
        <v>4</v>
      </c>
      <c r="B67" s="73"/>
      <c r="C67" s="73"/>
      <c r="F67" s="77"/>
      <c r="G67" s="74"/>
      <c r="H67" s="74"/>
      <c r="I67" s="74"/>
      <c r="J67" s="74"/>
      <c r="K67" s="74"/>
      <c r="L67" s="74"/>
      <c r="M67" s="74"/>
      <c r="N67" s="74"/>
      <c r="O67" s="74"/>
    </row>
    <row r="68" spans="1:16" ht="15.9" customHeight="1" x14ac:dyDescent="0.2">
      <c r="A68" s="68">
        <v>5</v>
      </c>
      <c r="B68" s="73"/>
      <c r="C68" s="62" t="s">
        <v>935</v>
      </c>
      <c r="F68" s="77"/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-2200</v>
      </c>
      <c r="O68" s="76">
        <f>+SUM(H16:Q16)+SUM(G68:N68)</f>
        <v>31335.892577356411</v>
      </c>
      <c r="P68" s="76">
        <f>+O68+G16</f>
        <v>38922.061393520118</v>
      </c>
    </row>
    <row r="69" spans="1:16" ht="15.9" customHeight="1" x14ac:dyDescent="0.2">
      <c r="A69" s="68">
        <v>6</v>
      </c>
      <c r="B69" s="73"/>
      <c r="F69" s="77"/>
      <c r="G69" s="77"/>
      <c r="H69" s="77"/>
      <c r="J69" s="77"/>
      <c r="O69" s="77"/>
      <c r="P69" s="77"/>
    </row>
    <row r="70" spans="1:16" ht="15.9" customHeight="1" x14ac:dyDescent="0.2">
      <c r="A70" s="68">
        <v>7</v>
      </c>
      <c r="B70" s="73"/>
      <c r="C70" s="62" t="s">
        <v>936</v>
      </c>
      <c r="F70" s="77"/>
      <c r="G70" s="77">
        <f>+G66+G68</f>
        <v>0</v>
      </c>
      <c r="H70" s="77">
        <f>SUM(H66:H68)</f>
        <v>0</v>
      </c>
      <c r="I70" s="77">
        <v>0</v>
      </c>
      <c r="J70" s="77">
        <f>+J66+J68</f>
        <v>0</v>
      </c>
      <c r="K70" s="77">
        <f>+K66+K68</f>
        <v>0</v>
      </c>
      <c r="L70" s="77">
        <f>+L66+L68</f>
        <v>0</v>
      </c>
      <c r="M70" s="77">
        <f>+M66+M68</f>
        <v>0</v>
      </c>
      <c r="N70" s="77">
        <f>+N66+N68</f>
        <v>-2200</v>
      </c>
      <c r="O70" s="77">
        <f>+SUM(H18:Q18)+SUM(G70:N70)</f>
        <v>-1100883.8876126427</v>
      </c>
      <c r="P70" s="77">
        <f>+O70+G18</f>
        <v>1532206.9858135204</v>
      </c>
    </row>
    <row r="71" spans="1:16" ht="15.9" customHeight="1" x14ac:dyDescent="0.2">
      <c r="A71" s="68">
        <v>8</v>
      </c>
      <c r="B71" s="73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</row>
    <row r="72" spans="1:16" ht="15.9" customHeight="1" x14ac:dyDescent="0.2">
      <c r="A72" s="68">
        <v>9</v>
      </c>
      <c r="B72" s="73"/>
      <c r="C72" s="62" t="s">
        <v>937</v>
      </c>
      <c r="F72" s="77"/>
      <c r="G72" s="77">
        <v>0</v>
      </c>
      <c r="H72" s="77">
        <v>0</v>
      </c>
      <c r="I72" s="77">
        <v>-23.418360244795512</v>
      </c>
      <c r="J72" s="77">
        <v>0</v>
      </c>
      <c r="K72" s="77">
        <v>0</v>
      </c>
      <c r="L72" s="77">
        <v>-4982.6086367282505</v>
      </c>
      <c r="M72" s="77">
        <v>-5979.1303640739006</v>
      </c>
      <c r="N72" s="77">
        <v>0</v>
      </c>
      <c r="O72" s="77">
        <f>+SUM(H20:Q20)+SUM(G72:N72)</f>
        <v>-86658.264035941669</v>
      </c>
      <c r="P72" s="77">
        <f>+O72+G20</f>
        <v>427057.53535657784</v>
      </c>
    </row>
    <row r="73" spans="1:16" ht="15.9" customHeight="1" x14ac:dyDescent="0.2">
      <c r="A73" s="68">
        <v>10</v>
      </c>
      <c r="B73" s="73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</row>
    <row r="74" spans="1:16" ht="15.9" customHeight="1" x14ac:dyDescent="0.2">
      <c r="A74" s="68">
        <v>11</v>
      </c>
      <c r="B74" s="73"/>
      <c r="C74" s="62" t="s">
        <v>910</v>
      </c>
      <c r="F74" s="77"/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f>+SUM(H22:Q22)+SUM(G74:N74)</f>
        <v>-637506.16560000007</v>
      </c>
      <c r="P74" s="77">
        <f>+O74+G22</f>
        <v>622.56358734576497</v>
      </c>
    </row>
    <row r="75" spans="1:16" ht="15.9" customHeight="1" x14ac:dyDescent="0.2">
      <c r="A75" s="68">
        <v>12</v>
      </c>
      <c r="B75" s="73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</row>
    <row r="76" spans="1:16" ht="15.9" customHeight="1" x14ac:dyDescent="0.2">
      <c r="A76" s="68">
        <v>13</v>
      </c>
      <c r="B76" s="73"/>
      <c r="C76" s="62" t="s">
        <v>938</v>
      </c>
      <c r="F76" s="77"/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f>+SUM(H24:Q24)+SUM(G76:N76)</f>
        <v>-21028.65142846074</v>
      </c>
      <c r="P76" s="77">
        <f>ROUND(+O76+G24,0)</f>
        <v>0</v>
      </c>
    </row>
    <row r="77" spans="1:16" ht="15.9" customHeight="1" x14ac:dyDescent="0.2">
      <c r="A77" s="68">
        <v>14</v>
      </c>
      <c r="B77" s="73"/>
      <c r="F77" s="77"/>
      <c r="G77" s="78"/>
      <c r="H77" s="78"/>
      <c r="I77" s="78"/>
      <c r="J77" s="78"/>
      <c r="K77" s="78"/>
      <c r="L77" s="78"/>
      <c r="M77" s="78"/>
      <c r="N77" s="78"/>
      <c r="O77" s="78"/>
      <c r="P77" s="77"/>
    </row>
    <row r="78" spans="1:16" ht="15.9" customHeight="1" x14ac:dyDescent="0.2">
      <c r="A78" s="68">
        <v>15</v>
      </c>
      <c r="B78" s="73"/>
      <c r="C78" s="62" t="s">
        <v>939</v>
      </c>
      <c r="F78" s="77"/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f>+SUM(H26:Q26)+SUM(G78:N78)</f>
        <v>-94902.513968102605</v>
      </c>
      <c r="P78" s="77">
        <f>+O78+G26</f>
        <v>0</v>
      </c>
    </row>
    <row r="79" spans="1:16" ht="15.9" customHeight="1" x14ac:dyDescent="0.2">
      <c r="A79" s="68">
        <v>16</v>
      </c>
      <c r="B79" s="73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1:16" ht="15.9" customHeight="1" x14ac:dyDescent="0.2">
      <c r="A80" s="366">
        <v>17</v>
      </c>
      <c r="B80" s="367"/>
      <c r="C80" s="368" t="s">
        <v>940</v>
      </c>
      <c r="D80" s="207"/>
      <c r="E80" s="207"/>
      <c r="F80" s="207"/>
      <c r="G80" s="365">
        <v>0</v>
      </c>
      <c r="H80" s="365">
        <v>0</v>
      </c>
      <c r="I80" s="365">
        <v>0</v>
      </c>
      <c r="J80" s="365">
        <v>-184.83461704405957</v>
      </c>
      <c r="K80" s="365">
        <v>0</v>
      </c>
      <c r="L80" s="365">
        <v>0</v>
      </c>
      <c r="M80" s="365">
        <v>0</v>
      </c>
      <c r="N80" s="365">
        <v>0</v>
      </c>
      <c r="O80" s="365">
        <f>+SUM(H28:Q28)+SUM(G80:N80)</f>
        <v>-48412.638047044056</v>
      </c>
      <c r="P80" s="365">
        <f>+O80+G28</f>
        <v>441852.29898506834</v>
      </c>
    </row>
    <row r="81" spans="1:21" ht="15.9" customHeight="1" x14ac:dyDescent="0.2">
      <c r="A81" s="68">
        <v>18</v>
      </c>
      <c r="B81" s="73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</row>
    <row r="82" spans="1:21" ht="15.9" customHeight="1" x14ac:dyDescent="0.2">
      <c r="A82" s="68">
        <v>19</v>
      </c>
      <c r="B82" s="73"/>
      <c r="C82" s="62" t="s">
        <v>941</v>
      </c>
      <c r="F82" s="77"/>
      <c r="G82" s="77">
        <v>0</v>
      </c>
      <c r="H82" s="77">
        <v>0</v>
      </c>
      <c r="I82" s="77">
        <v>0</v>
      </c>
      <c r="J82" s="77">
        <v>-125.3795262752591</v>
      </c>
      <c r="K82" s="77">
        <v>0</v>
      </c>
      <c r="L82" s="77">
        <v>0</v>
      </c>
      <c r="M82" s="77">
        <v>0</v>
      </c>
      <c r="N82" s="77">
        <v>0</v>
      </c>
      <c r="O82" s="77">
        <f>+SUM(H30:Q30)+SUM(G82:N82)</f>
        <v>-126100.93098962776</v>
      </c>
      <c r="P82" s="77">
        <f>+O82+G30</f>
        <v>101900.47542143604</v>
      </c>
    </row>
    <row r="83" spans="1:21" ht="15.9" customHeight="1" x14ac:dyDescent="0.2">
      <c r="A83" s="68">
        <v>20</v>
      </c>
      <c r="B83" s="73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</row>
    <row r="84" spans="1:21" ht="15.9" customHeight="1" x14ac:dyDescent="0.2">
      <c r="A84" s="68">
        <v>21</v>
      </c>
      <c r="B84" s="73"/>
      <c r="C84" s="62" t="s">
        <v>942</v>
      </c>
      <c r="F84" s="77"/>
      <c r="G84" s="77">
        <v>5039.567</v>
      </c>
      <c r="H84" s="77">
        <v>0</v>
      </c>
      <c r="I84" s="77">
        <v>5.9353834040434235</v>
      </c>
      <c r="J84" s="77">
        <v>78.62377462428131</v>
      </c>
      <c r="K84" s="77">
        <v>-9707</v>
      </c>
      <c r="L84" s="77">
        <v>1262.8421589787752</v>
      </c>
      <c r="M84" s="77">
        <v>1515.4105907745302</v>
      </c>
      <c r="N84" s="77">
        <v>-557.59</v>
      </c>
      <c r="O84" s="77">
        <f>+SUM(H32:Q32)+SUM(G84:N84)</f>
        <v>-26235.030843690813</v>
      </c>
      <c r="P84" s="77">
        <f>+O84+G32</f>
        <v>25345.39075304483</v>
      </c>
    </row>
    <row r="85" spans="1:21" ht="15.9" customHeight="1" x14ac:dyDescent="0.2">
      <c r="A85" s="68">
        <v>22</v>
      </c>
      <c r="B85" s="73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</row>
    <row r="86" spans="1:21" ht="15.9" customHeight="1" x14ac:dyDescent="0.2">
      <c r="A86" s="68">
        <v>23</v>
      </c>
      <c r="B86" s="73"/>
      <c r="C86" s="62" t="s">
        <v>943</v>
      </c>
      <c r="F86" s="77"/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f>+SUM(H34:Q34)+SUM(G86:N86)</f>
        <v>0</v>
      </c>
      <c r="P86" s="76">
        <f>+O86+G34</f>
        <v>0</v>
      </c>
    </row>
    <row r="87" spans="1:21" ht="15.9" customHeight="1" x14ac:dyDescent="0.2">
      <c r="A87" s="68">
        <v>24</v>
      </c>
      <c r="B87" s="73"/>
      <c r="C87" s="62" t="s">
        <v>944</v>
      </c>
      <c r="F87" s="77"/>
      <c r="G87" s="77">
        <f t="shared" ref="G87:P87" si="3">SUM(G72:G86)</f>
        <v>5039.567</v>
      </c>
      <c r="H87" s="77">
        <f t="shared" si="3"/>
        <v>0</v>
      </c>
      <c r="I87" s="77">
        <f t="shared" si="3"/>
        <v>-17.482976840752087</v>
      </c>
      <c r="J87" s="77">
        <f t="shared" si="3"/>
        <v>-231.59036869503737</v>
      </c>
      <c r="K87" s="77">
        <f t="shared" si="3"/>
        <v>-9707</v>
      </c>
      <c r="L87" s="77">
        <f t="shared" si="3"/>
        <v>-3719.7664777494756</v>
      </c>
      <c r="M87" s="77">
        <f t="shared" si="3"/>
        <v>-4463.71977329937</v>
      </c>
      <c r="N87" s="77">
        <f t="shared" si="3"/>
        <v>-557.59</v>
      </c>
      <c r="O87" s="77">
        <f t="shared" si="3"/>
        <v>-1040844.1949128677</v>
      </c>
      <c r="P87" s="77">
        <f t="shared" si="3"/>
        <v>996778.26410347281</v>
      </c>
    </row>
    <row r="88" spans="1:21" ht="15.9" customHeight="1" x14ac:dyDescent="0.2">
      <c r="A88" s="68">
        <v>25</v>
      </c>
      <c r="B88" s="73"/>
      <c r="F88" s="77"/>
      <c r="G88" s="78"/>
      <c r="H88" s="78"/>
      <c r="I88" s="78"/>
      <c r="J88" s="78"/>
      <c r="K88" s="78"/>
      <c r="L88" s="78"/>
      <c r="M88" s="78"/>
      <c r="N88" s="78"/>
      <c r="O88" s="78"/>
      <c r="P88" s="77"/>
    </row>
    <row r="89" spans="1:21" ht="15.9" customHeight="1" thickBot="1" x14ac:dyDescent="0.25">
      <c r="A89" s="68">
        <v>26</v>
      </c>
      <c r="B89" s="73"/>
      <c r="C89" s="62" t="s">
        <v>945</v>
      </c>
      <c r="F89" s="77"/>
      <c r="G89" s="83">
        <f t="shared" ref="G89:P89" si="4">+G70-G87</f>
        <v>-5039.567</v>
      </c>
      <c r="H89" s="83">
        <f t="shared" si="4"/>
        <v>0</v>
      </c>
      <c r="I89" s="83">
        <f t="shared" si="4"/>
        <v>17.482976840752087</v>
      </c>
      <c r="J89" s="83">
        <f t="shared" si="4"/>
        <v>231.59036869503737</v>
      </c>
      <c r="K89" s="83">
        <f t="shared" si="4"/>
        <v>9707</v>
      </c>
      <c r="L89" s="83">
        <f t="shared" si="4"/>
        <v>3719.7664777494756</v>
      </c>
      <c r="M89" s="83">
        <f t="shared" si="4"/>
        <v>4463.71977329937</v>
      </c>
      <c r="N89" s="83">
        <f t="shared" si="4"/>
        <v>-1642.4099999999999</v>
      </c>
      <c r="O89" s="83">
        <f t="shared" si="4"/>
        <v>-60039.692699774983</v>
      </c>
      <c r="P89" s="83">
        <f t="shared" si="4"/>
        <v>535428.72171004757</v>
      </c>
    </row>
    <row r="90" spans="1:21" ht="15.9" customHeight="1" thickTop="1" x14ac:dyDescent="0.2">
      <c r="A90" s="68">
        <v>27</v>
      </c>
      <c r="B90" s="73"/>
      <c r="C90" s="73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U90" s="207"/>
    </row>
    <row r="91" spans="1:21" ht="15.9" customHeight="1" x14ac:dyDescent="0.2">
      <c r="A91" s="68">
        <v>28</v>
      </c>
      <c r="B91" s="73"/>
      <c r="F91" s="77"/>
      <c r="G91" s="77"/>
      <c r="H91" s="77"/>
      <c r="I91" s="77"/>
      <c r="J91" s="77"/>
      <c r="K91" s="77"/>
      <c r="L91" s="77"/>
      <c r="M91" s="77"/>
      <c r="P91" s="77"/>
      <c r="U91" s="207"/>
    </row>
    <row r="92" spans="1:21" ht="15.9" customHeight="1" x14ac:dyDescent="0.2">
      <c r="A92" s="68">
        <v>29</v>
      </c>
      <c r="B92" s="73"/>
      <c r="C92" s="73"/>
      <c r="F92" s="77"/>
      <c r="G92" s="77"/>
      <c r="H92" s="77"/>
      <c r="I92" s="77"/>
      <c r="J92" s="77"/>
      <c r="K92" s="77"/>
      <c r="L92" s="77"/>
      <c r="M92" s="77"/>
      <c r="U92" s="207"/>
    </row>
    <row r="93" spans="1:21" ht="15.9" customHeight="1" x14ac:dyDescent="0.2">
      <c r="A93" s="68">
        <v>30</v>
      </c>
      <c r="B93" s="73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</row>
    <row r="94" spans="1:21" ht="15.9" customHeight="1" x14ac:dyDescent="0.2">
      <c r="A94" s="68">
        <v>31</v>
      </c>
      <c r="B94" s="73"/>
      <c r="C94" s="73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</row>
    <row r="95" spans="1:21" ht="15.9" customHeight="1" x14ac:dyDescent="0.2">
      <c r="A95" s="68">
        <v>32</v>
      </c>
      <c r="B95" s="73"/>
      <c r="C95" s="86"/>
      <c r="F95" s="77"/>
      <c r="G95" s="77"/>
      <c r="H95" s="77"/>
      <c r="I95" s="77"/>
      <c r="J95" s="77"/>
      <c r="K95" s="77"/>
      <c r="L95" s="77"/>
      <c r="M95" s="77"/>
      <c r="N95" s="77"/>
      <c r="O95" s="78"/>
      <c r="P95" s="77"/>
      <c r="Q95" s="77"/>
    </row>
    <row r="96" spans="1:21" ht="15.9" customHeight="1" x14ac:dyDescent="0.2">
      <c r="A96" s="68">
        <v>33</v>
      </c>
      <c r="B96" s="73"/>
      <c r="C96" s="73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8"/>
      <c r="Q96" s="78"/>
    </row>
    <row r="97" spans="1:22" ht="15.9" customHeight="1" x14ac:dyDescent="0.2">
      <c r="A97" s="68">
        <v>34</v>
      </c>
      <c r="B97" s="73"/>
      <c r="C97" s="73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8"/>
      <c r="Q97" s="78"/>
    </row>
    <row r="98" spans="1:22" ht="15.9" customHeight="1" x14ac:dyDescent="0.2">
      <c r="A98" s="68">
        <v>35</v>
      </c>
      <c r="B98" s="73"/>
      <c r="C98" s="73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8"/>
      <c r="Q98" s="78"/>
    </row>
    <row r="99" spans="1:22" ht="15.9" customHeight="1" x14ac:dyDescent="0.25">
      <c r="A99" s="68">
        <v>36</v>
      </c>
      <c r="B99" s="73"/>
      <c r="C99" s="73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8"/>
      <c r="Q99" s="78"/>
      <c r="V99" s="356"/>
    </row>
    <row r="100" spans="1:22" ht="15.9" customHeight="1" x14ac:dyDescent="0.2">
      <c r="A100" s="68">
        <v>37</v>
      </c>
      <c r="B100" s="73"/>
      <c r="C100" s="73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8"/>
      <c r="Q100" s="78"/>
    </row>
    <row r="101" spans="1:22" ht="15.9" customHeight="1" x14ac:dyDescent="0.2">
      <c r="A101" s="68">
        <v>38</v>
      </c>
      <c r="B101" s="73"/>
      <c r="C101" s="73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8"/>
      <c r="Q101" s="78"/>
    </row>
    <row r="102" spans="1:22" ht="15.9" customHeight="1" thickBot="1" x14ac:dyDescent="0.25">
      <c r="A102" s="70">
        <v>39</v>
      </c>
      <c r="B102" s="60" t="s">
        <v>730</v>
      </c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</row>
    <row r="103" spans="1:22" ht="15.9" customHeight="1" x14ac:dyDescent="0.2">
      <c r="A103" s="62" t="s">
        <v>946</v>
      </c>
      <c r="P103" s="62" t="s">
        <v>947</v>
      </c>
    </row>
  </sheetData>
  <mergeCells count="2">
    <mergeCell ref="G59:P59"/>
    <mergeCell ref="H7:Q7"/>
  </mergeCells>
  <printOptions horizontalCentered="1"/>
  <pageMargins left="1" right="0" top="1" bottom="0.7" header="0" footer="0"/>
  <pageSetup scale="30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F5540-348B-47AD-8A7F-F81720A30B07}">
  <sheetPr>
    <pageSetUpPr fitToPage="1"/>
  </sheetPr>
  <dimension ref="A1:V103"/>
  <sheetViews>
    <sheetView zoomScaleNormal="100" zoomScaleSheetLayoutView="100" workbookViewId="0">
      <selection activeCell="T34" sqref="T34"/>
    </sheetView>
  </sheetViews>
  <sheetFormatPr defaultColWidth="9.109375" defaultRowHeight="15.9" customHeight="1" x14ac:dyDescent="0.2"/>
  <cols>
    <col min="1" max="1" width="3.5546875" style="62" customWidth="1"/>
    <col min="2" max="2" width="6.88671875" style="62" bestFit="1" customWidth="1"/>
    <col min="3" max="3" width="10.6640625" style="62" customWidth="1"/>
    <col min="4" max="6" width="7.6640625" style="62" customWidth="1"/>
    <col min="7" max="13" width="12.109375" style="62" customWidth="1"/>
    <col min="14" max="14" width="11.33203125" style="62" customWidth="1"/>
    <col min="15" max="15" width="14.6640625" style="62" bestFit="1" customWidth="1"/>
    <col min="16" max="16" width="13.88671875" style="62" customWidth="1"/>
    <col min="17" max="17" width="17" style="62" customWidth="1"/>
    <col min="18" max="16384" width="9.109375" style="62"/>
  </cols>
  <sheetData>
    <row r="1" spans="1:17" ht="15.9" customHeight="1" thickBot="1" x14ac:dyDescent="0.25">
      <c r="A1" s="60" t="s">
        <v>898</v>
      </c>
      <c r="B1" s="60"/>
      <c r="C1" s="60"/>
      <c r="D1" s="60"/>
      <c r="E1" s="60"/>
      <c r="F1" s="60"/>
      <c r="G1" s="60"/>
      <c r="H1" s="60" t="s">
        <v>899</v>
      </c>
      <c r="I1" s="60"/>
      <c r="J1" s="60"/>
      <c r="K1" s="60"/>
      <c r="L1" s="60"/>
      <c r="M1" s="60"/>
      <c r="N1" s="60"/>
      <c r="O1" s="60"/>
      <c r="P1" s="60"/>
      <c r="Q1" s="61" t="s">
        <v>984</v>
      </c>
    </row>
    <row r="2" spans="1:17" ht="15.9" customHeight="1" x14ac:dyDescent="0.2">
      <c r="A2" s="62" t="s">
        <v>677</v>
      </c>
      <c r="F2" s="62" t="s">
        <v>901</v>
      </c>
      <c r="H2" s="62" t="s">
        <v>902</v>
      </c>
      <c r="O2" s="63" t="s">
        <v>903</v>
      </c>
    </row>
    <row r="3" spans="1:17" ht="15.9" customHeight="1" x14ac:dyDescent="0.2">
      <c r="H3" s="62" t="s">
        <v>904</v>
      </c>
      <c r="O3" s="64" t="s">
        <v>685</v>
      </c>
      <c r="P3" s="66" t="s">
        <v>682</v>
      </c>
      <c r="Q3" s="66"/>
    </row>
    <row r="4" spans="1:17" ht="15.9" customHeight="1" x14ac:dyDescent="0.2">
      <c r="A4" s="62" t="s">
        <v>683</v>
      </c>
      <c r="O4" s="64"/>
      <c r="P4" s="66" t="s">
        <v>684</v>
      </c>
      <c r="Q4" s="66"/>
    </row>
    <row r="5" spans="1:17" ht="15.9" customHeight="1" x14ac:dyDescent="0.2">
      <c r="O5" s="64"/>
      <c r="P5" s="66" t="s">
        <v>686</v>
      </c>
      <c r="Q5" s="66"/>
    </row>
    <row r="6" spans="1:17" ht="15.9" customHeight="1" thickBot="1" x14ac:dyDescent="0.25">
      <c r="A6" s="60" t="s">
        <v>905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 t="s">
        <v>873</v>
      </c>
      <c r="M6" s="60"/>
      <c r="N6" s="60"/>
      <c r="O6" s="60"/>
      <c r="P6" s="60" t="s">
        <v>906</v>
      </c>
      <c r="Q6" s="60"/>
    </row>
    <row r="7" spans="1:17" ht="15.9" customHeight="1" x14ac:dyDescent="0.2">
      <c r="C7" s="67"/>
      <c r="D7" s="67"/>
      <c r="E7" s="67"/>
      <c r="G7" s="67"/>
      <c r="H7" s="372" t="s">
        <v>907</v>
      </c>
      <c r="I7" s="372"/>
      <c r="J7" s="372"/>
      <c r="K7" s="372"/>
      <c r="L7" s="372"/>
      <c r="M7" s="372"/>
      <c r="N7" s="372"/>
      <c r="O7" s="372"/>
      <c r="P7" s="372"/>
      <c r="Q7" s="372"/>
    </row>
    <row r="8" spans="1:17" ht="15.9" customHeight="1" x14ac:dyDescent="0.2">
      <c r="C8" s="67"/>
      <c r="D8" s="67"/>
      <c r="E8" s="67"/>
      <c r="G8" s="67" t="s">
        <v>908</v>
      </c>
      <c r="H8" s="67" t="s">
        <v>691</v>
      </c>
      <c r="I8" s="67" t="s">
        <v>692</v>
      </c>
      <c r="J8" s="67" t="s">
        <v>693</v>
      </c>
      <c r="K8" s="68" t="s">
        <v>694</v>
      </c>
      <c r="L8" s="68" t="s">
        <v>695</v>
      </c>
      <c r="M8" s="67" t="s">
        <v>696</v>
      </c>
      <c r="N8" s="67" t="s">
        <v>697</v>
      </c>
      <c r="O8" s="67" t="s">
        <v>698</v>
      </c>
      <c r="P8" s="67" t="s">
        <v>699</v>
      </c>
      <c r="Q8" s="87" t="s">
        <v>875</v>
      </c>
    </row>
    <row r="9" spans="1:17" ht="15.9" customHeight="1" x14ac:dyDescent="0.2">
      <c r="G9" s="68" t="s">
        <v>909</v>
      </c>
      <c r="H9" s="68" t="s">
        <v>910</v>
      </c>
      <c r="I9" s="68" t="s">
        <v>911</v>
      </c>
      <c r="J9" s="68" t="s">
        <v>912</v>
      </c>
      <c r="K9" s="68" t="s">
        <v>913</v>
      </c>
      <c r="L9" s="69" t="s">
        <v>914</v>
      </c>
      <c r="M9" s="88" t="s">
        <v>915</v>
      </c>
      <c r="N9" s="68" t="s">
        <v>916</v>
      </c>
      <c r="O9" s="68" t="s">
        <v>917</v>
      </c>
      <c r="Q9" s="68" t="s">
        <v>918</v>
      </c>
    </row>
    <row r="10" spans="1:17" ht="15.9" customHeight="1" x14ac:dyDescent="0.2">
      <c r="A10" s="62" t="s">
        <v>703</v>
      </c>
      <c r="B10" s="68" t="s">
        <v>374</v>
      </c>
      <c r="C10" s="68" t="s">
        <v>374</v>
      </c>
      <c r="D10" s="68"/>
      <c r="E10" s="68"/>
      <c r="G10" s="67" t="s">
        <v>919</v>
      </c>
      <c r="H10" s="69" t="s">
        <v>920</v>
      </c>
      <c r="I10" s="68" t="s">
        <v>921</v>
      </c>
      <c r="J10" s="68" t="s">
        <v>920</v>
      </c>
      <c r="K10" s="68" t="s">
        <v>920</v>
      </c>
      <c r="L10" s="69" t="s">
        <v>920</v>
      </c>
      <c r="M10" s="69" t="s">
        <v>920</v>
      </c>
      <c r="N10" s="68" t="s">
        <v>922</v>
      </c>
      <c r="O10" s="68" t="s">
        <v>923</v>
      </c>
      <c r="P10" s="68" t="s">
        <v>924</v>
      </c>
      <c r="Q10" s="68" t="s">
        <v>925</v>
      </c>
    </row>
    <row r="11" spans="1:17" ht="15.9" customHeight="1" thickBot="1" x14ac:dyDescent="0.25">
      <c r="A11" s="60" t="s">
        <v>708</v>
      </c>
      <c r="B11" s="70" t="s">
        <v>709</v>
      </c>
      <c r="C11" s="70" t="s">
        <v>926</v>
      </c>
      <c r="D11" s="70"/>
      <c r="E11" s="70"/>
      <c r="F11" s="60"/>
      <c r="G11" s="70" t="s">
        <v>927</v>
      </c>
      <c r="H11" s="72" t="s">
        <v>928</v>
      </c>
      <c r="I11" s="70" t="s">
        <v>929</v>
      </c>
      <c r="J11" s="71" t="s">
        <v>928</v>
      </c>
      <c r="K11" s="71" t="s">
        <v>928</v>
      </c>
      <c r="L11" s="72" t="s">
        <v>928</v>
      </c>
      <c r="M11" s="72" t="s">
        <v>928</v>
      </c>
      <c r="N11" s="71" t="s">
        <v>930</v>
      </c>
      <c r="O11" s="70" t="s">
        <v>931</v>
      </c>
      <c r="P11" s="70" t="s">
        <v>932</v>
      </c>
      <c r="Q11" s="71" t="s">
        <v>933</v>
      </c>
    </row>
    <row r="12" spans="1:17" ht="15.9" customHeight="1" x14ac:dyDescent="0.2">
      <c r="A12" s="68">
        <v>1</v>
      </c>
      <c r="B12" s="73"/>
      <c r="C12" s="73"/>
      <c r="D12" s="73"/>
      <c r="E12" s="73"/>
      <c r="G12" s="74"/>
      <c r="H12" s="73"/>
      <c r="J12" s="74"/>
      <c r="K12" s="74"/>
      <c r="L12" s="74"/>
      <c r="M12" s="74"/>
      <c r="N12" s="73"/>
      <c r="O12" s="73"/>
      <c r="Q12" s="73"/>
    </row>
    <row r="13" spans="1:17" ht="15.9" customHeight="1" x14ac:dyDescent="0.2">
      <c r="A13" s="68">
        <v>2</v>
      </c>
      <c r="B13" s="73"/>
      <c r="C13" s="73"/>
      <c r="G13" s="74"/>
      <c r="H13" s="74"/>
      <c r="J13" s="74"/>
      <c r="K13" s="74"/>
      <c r="L13" s="74"/>
      <c r="M13" s="74"/>
      <c r="N13" s="74"/>
      <c r="O13" s="74"/>
      <c r="Q13" s="73"/>
    </row>
    <row r="14" spans="1:17" ht="15.9" customHeight="1" x14ac:dyDescent="0.2">
      <c r="A14" s="68">
        <v>3</v>
      </c>
      <c r="B14" s="73"/>
      <c r="C14" s="65" t="s">
        <v>934</v>
      </c>
      <c r="G14" s="74">
        <v>2566765.2687199991</v>
      </c>
      <c r="H14" s="74">
        <v>-707366.03399999929</v>
      </c>
      <c r="I14" s="89">
        <v>0</v>
      </c>
      <c r="J14" s="74">
        <v>-64333.538999999997</v>
      </c>
      <c r="K14" s="74">
        <v>-17223.13</v>
      </c>
      <c r="L14" s="74">
        <v>-106210.4348</v>
      </c>
      <c r="M14" s="74">
        <v>-71244.582999999999</v>
      </c>
      <c r="N14" s="74">
        <v>0</v>
      </c>
      <c r="O14" s="74">
        <v>0</v>
      </c>
      <c r="P14" s="74">
        <v>0</v>
      </c>
      <c r="Q14" s="74">
        <v>-119662.05192000001</v>
      </c>
    </row>
    <row r="15" spans="1:17" ht="15.9" customHeight="1" x14ac:dyDescent="0.2">
      <c r="A15" s="68">
        <v>4</v>
      </c>
      <c r="B15" s="73"/>
      <c r="C15" s="75"/>
      <c r="H15" s="74"/>
      <c r="I15" s="74"/>
      <c r="J15" s="74"/>
      <c r="K15" s="74"/>
      <c r="L15" s="74"/>
      <c r="M15" s="74"/>
      <c r="N15" s="74"/>
      <c r="O15" s="74"/>
      <c r="P15" s="74"/>
      <c r="Q15" s="74"/>
    </row>
    <row r="16" spans="1:17" ht="15.9" customHeight="1" x14ac:dyDescent="0.2">
      <c r="A16" s="68">
        <v>5</v>
      </c>
      <c r="B16" s="73"/>
      <c r="C16" s="65" t="s">
        <v>935</v>
      </c>
      <c r="G16" s="76">
        <v>20788.443364529587</v>
      </c>
      <c r="H16" s="76">
        <v>24723.005777673399</v>
      </c>
      <c r="I16" s="76">
        <v>0</v>
      </c>
      <c r="J16" s="76">
        <v>-1013.9023315544</v>
      </c>
      <c r="K16" s="76">
        <v>-8600.9110000000001</v>
      </c>
      <c r="L16" s="76">
        <v>1845.9680000000001</v>
      </c>
      <c r="M16" s="76">
        <v>3.6506366667000112</v>
      </c>
      <c r="N16" s="76">
        <v>0</v>
      </c>
      <c r="O16" s="76">
        <v>0</v>
      </c>
      <c r="P16" s="76">
        <v>0</v>
      </c>
      <c r="Q16" s="76">
        <v>0</v>
      </c>
    </row>
    <row r="17" spans="1:17" ht="15.9" customHeight="1" x14ac:dyDescent="0.2">
      <c r="A17" s="68">
        <v>6</v>
      </c>
      <c r="B17" s="73"/>
      <c r="C17" s="65"/>
      <c r="G17" s="77"/>
      <c r="H17" s="77"/>
      <c r="J17" s="77"/>
      <c r="K17" s="77"/>
      <c r="L17" s="77"/>
      <c r="M17" s="77"/>
      <c r="N17" s="77"/>
      <c r="O17" s="77"/>
      <c r="Q17" s="77"/>
    </row>
    <row r="18" spans="1:17" ht="15.9" customHeight="1" x14ac:dyDescent="0.2">
      <c r="A18" s="68">
        <v>7</v>
      </c>
      <c r="B18" s="73"/>
      <c r="C18" s="65" t="s">
        <v>936</v>
      </c>
      <c r="G18" s="77">
        <f>+G14+G16</f>
        <v>2587553.7120845285</v>
      </c>
      <c r="H18" s="77">
        <f>SUM(H14:H16)</f>
        <v>-682643.02822232584</v>
      </c>
      <c r="I18" s="77">
        <f>SUM(I15:I16)</f>
        <v>0</v>
      </c>
      <c r="J18" s="77">
        <f t="shared" ref="J18:O18" si="0">SUM(J14:J16)</f>
        <v>-65347.441331554393</v>
      </c>
      <c r="K18" s="77">
        <f t="shared" si="0"/>
        <v>-25824.041000000001</v>
      </c>
      <c r="L18" s="77">
        <f t="shared" si="0"/>
        <v>-104364.46680000001</v>
      </c>
      <c r="M18" s="77">
        <f t="shared" si="0"/>
        <v>-71240.932363333297</v>
      </c>
      <c r="N18" s="77">
        <f t="shared" si="0"/>
        <v>0</v>
      </c>
      <c r="O18" s="77">
        <f t="shared" si="0"/>
        <v>0</v>
      </c>
      <c r="P18" s="77">
        <v>0</v>
      </c>
      <c r="Q18" s="77">
        <f>SUM(Q14:Q16)</f>
        <v>-119662.05192000001</v>
      </c>
    </row>
    <row r="19" spans="1:17" ht="15.9" customHeight="1" x14ac:dyDescent="0.2">
      <c r="A19" s="68">
        <v>8</v>
      </c>
      <c r="B19" s="73"/>
      <c r="C19" s="65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15.9" customHeight="1" x14ac:dyDescent="0.2">
      <c r="A20" s="68">
        <v>9</v>
      </c>
      <c r="B20" s="73"/>
      <c r="C20" s="65" t="s">
        <v>937</v>
      </c>
      <c r="G20" s="77">
        <v>481554.37624241872</v>
      </c>
      <c r="H20" s="77">
        <v>-100</v>
      </c>
      <c r="I20" s="77">
        <v>0</v>
      </c>
      <c r="J20" s="77">
        <v>-64084.748833631689</v>
      </c>
      <c r="K20" s="77">
        <v>-2027.9093999999998</v>
      </c>
      <c r="L20" s="77">
        <v>-23228.76</v>
      </c>
      <c r="M20" s="77">
        <v>0</v>
      </c>
      <c r="N20" s="77">
        <v>-64.684250473641583</v>
      </c>
      <c r="O20" s="77">
        <v>-3.5008227263515801</v>
      </c>
      <c r="P20" s="77">
        <v>-250.23111271341173</v>
      </c>
      <c r="Q20" s="77">
        <v>0</v>
      </c>
    </row>
    <row r="21" spans="1:17" ht="15.9" customHeight="1" x14ac:dyDescent="0.2">
      <c r="A21" s="68">
        <v>10</v>
      </c>
      <c r="B21" s="73"/>
      <c r="C21" s="65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15.9" customHeight="1" x14ac:dyDescent="0.2">
      <c r="A22" s="68">
        <v>11</v>
      </c>
      <c r="B22" s="73"/>
      <c r="C22" s="65" t="s">
        <v>910</v>
      </c>
      <c r="G22" s="77">
        <v>686104.63648418779</v>
      </c>
      <c r="H22" s="77">
        <v>-685468.13366666622</v>
      </c>
      <c r="I22" s="77">
        <v>0</v>
      </c>
      <c r="J22" s="77">
        <v>0</v>
      </c>
      <c r="K22" s="77">
        <v>-10.0426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</row>
    <row r="23" spans="1:17" ht="15.9" customHeight="1" x14ac:dyDescent="0.2">
      <c r="A23" s="68">
        <v>12</v>
      </c>
      <c r="B23" s="73"/>
      <c r="C23" s="65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15.9" customHeight="1" x14ac:dyDescent="0.2">
      <c r="A24" s="68">
        <v>13</v>
      </c>
      <c r="B24" s="73"/>
      <c r="C24" s="65" t="s">
        <v>938</v>
      </c>
      <c r="G24" s="77">
        <v>16783.255023564801</v>
      </c>
      <c r="H24" s="77">
        <v>-16783.255023832829</v>
      </c>
      <c r="I24" s="77">
        <v>0</v>
      </c>
      <c r="J24" s="77">
        <v>0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</row>
    <row r="25" spans="1:17" ht="15.9" customHeight="1" x14ac:dyDescent="0.2">
      <c r="A25" s="68">
        <v>14</v>
      </c>
      <c r="B25" s="73"/>
      <c r="C25" s="65"/>
      <c r="G25" s="77"/>
      <c r="H25" s="78"/>
      <c r="I25" s="78"/>
      <c r="J25" s="78"/>
      <c r="K25" s="78"/>
      <c r="L25" s="78"/>
      <c r="M25" s="78"/>
      <c r="N25" s="78"/>
      <c r="O25" s="78"/>
      <c r="P25" s="78"/>
      <c r="Q25" s="78"/>
    </row>
    <row r="26" spans="1:17" ht="15.9" customHeight="1" x14ac:dyDescent="0.2">
      <c r="A26" s="68">
        <v>15</v>
      </c>
      <c r="B26" s="73"/>
      <c r="C26" s="65" t="s">
        <v>939</v>
      </c>
      <c r="G26" s="77">
        <v>-20219.3287685664</v>
      </c>
      <c r="H26" s="77">
        <v>20219.328768566407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</row>
    <row r="27" spans="1:17" ht="15.9" customHeight="1" x14ac:dyDescent="0.2">
      <c r="A27" s="68">
        <v>16</v>
      </c>
      <c r="B27" s="73"/>
      <c r="C27" s="65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15.9" customHeight="1" x14ac:dyDescent="0.2">
      <c r="A28" s="366">
        <v>17</v>
      </c>
      <c r="B28" s="367"/>
      <c r="C28" s="368" t="s">
        <v>940</v>
      </c>
      <c r="D28" s="207"/>
      <c r="E28" s="207"/>
      <c r="F28" s="207"/>
      <c r="G28" s="365">
        <v>584822.36070200766</v>
      </c>
      <c r="H28" s="365">
        <v>0</v>
      </c>
      <c r="I28" s="365">
        <v>0</v>
      </c>
      <c r="J28" s="365">
        <v>-837.70799999999997</v>
      </c>
      <c r="K28" s="365">
        <v>-11493.010829999999</v>
      </c>
      <c r="L28" s="365">
        <v>-19012.2</v>
      </c>
      <c r="M28" s="365">
        <v>-21858.343349999996</v>
      </c>
      <c r="N28" s="365">
        <v>0</v>
      </c>
      <c r="O28" s="365">
        <v>0</v>
      </c>
      <c r="P28" s="365">
        <v>0</v>
      </c>
      <c r="Q28" s="365">
        <v>0</v>
      </c>
    </row>
    <row r="29" spans="1:17" ht="15.9" customHeight="1" x14ac:dyDescent="0.2">
      <c r="A29" s="68">
        <v>18</v>
      </c>
      <c r="B29" s="73"/>
      <c r="C29" s="65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15.9" customHeight="1" x14ac:dyDescent="0.2">
      <c r="A30" s="68">
        <v>19</v>
      </c>
      <c r="B30" s="73"/>
      <c r="C30" s="65" t="s">
        <v>941</v>
      </c>
      <c r="G30" s="77">
        <v>227796.20402369063</v>
      </c>
      <c r="H30" s="77">
        <v>-507.4789816132897</v>
      </c>
      <c r="I30" s="77">
        <v>0</v>
      </c>
      <c r="J30" s="77">
        <v>-46.317793491298161</v>
      </c>
      <c r="K30" s="77">
        <v>-12.400040000004099</v>
      </c>
      <c r="L30" s="77">
        <v>-5838.5827999999892</v>
      </c>
      <c r="M30" s="77">
        <v>-51.299029999992889</v>
      </c>
      <c r="N30" s="77">
        <v>0</v>
      </c>
      <c r="O30" s="77">
        <v>0</v>
      </c>
      <c r="P30" s="77">
        <v>0</v>
      </c>
      <c r="Q30" s="77">
        <v>-119619.84632912799</v>
      </c>
    </row>
    <row r="31" spans="1:17" ht="15.9" customHeight="1" x14ac:dyDescent="0.2">
      <c r="A31" s="68">
        <v>20</v>
      </c>
      <c r="B31" s="73"/>
      <c r="C31" s="65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15.9" customHeight="1" x14ac:dyDescent="0.2">
      <c r="A32" s="68">
        <v>21</v>
      </c>
      <c r="B32" s="73"/>
      <c r="C32" s="65" t="s">
        <v>942</v>
      </c>
      <c r="G32" s="77">
        <v>28320.929779166057</v>
      </c>
      <c r="H32" s="77">
        <v>246.96978804805582</v>
      </c>
      <c r="I32" s="77">
        <v>0</v>
      </c>
      <c r="J32" s="77">
        <v>-91.218056140818859</v>
      </c>
      <c r="K32" s="77">
        <v>-3066.4067154683848</v>
      </c>
      <c r="L32" s="77">
        <v>-14264.295525149999</v>
      </c>
      <c r="M32" s="77">
        <v>-12455.739812954</v>
      </c>
      <c r="N32" s="77">
        <v>16.394223282544459</v>
      </c>
      <c r="O32" s="77">
        <v>0.88728351999380795</v>
      </c>
      <c r="P32" s="77">
        <v>63.421075517214206</v>
      </c>
      <c r="Q32" s="77">
        <v>-10.697007006513349</v>
      </c>
    </row>
    <row r="33" spans="1:17" ht="15.9" customHeight="1" x14ac:dyDescent="0.2">
      <c r="A33" s="68">
        <v>22</v>
      </c>
      <c r="B33" s="73"/>
      <c r="C33" s="65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15.9" customHeight="1" x14ac:dyDescent="0.2">
      <c r="A34" s="68">
        <v>23</v>
      </c>
      <c r="B34" s="73"/>
      <c r="C34" s="65" t="s">
        <v>943</v>
      </c>
      <c r="G34" s="77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</row>
    <row r="35" spans="1:17" ht="15.9" customHeight="1" x14ac:dyDescent="0.2">
      <c r="A35" s="68">
        <v>24</v>
      </c>
      <c r="B35" s="73"/>
      <c r="C35" s="65" t="s">
        <v>944</v>
      </c>
      <c r="G35" s="90">
        <f t="shared" ref="G35:Q35" si="1">SUM(G20:G34)</f>
        <v>2005162.4334864696</v>
      </c>
      <c r="H35" s="77">
        <f t="shared" si="1"/>
        <v>-682392.56911549787</v>
      </c>
      <c r="I35" s="77">
        <f t="shared" si="1"/>
        <v>0</v>
      </c>
      <c r="J35" s="77">
        <f t="shared" si="1"/>
        <v>-65059.992683263801</v>
      </c>
      <c r="K35" s="77">
        <f t="shared" si="1"/>
        <v>-16609.769585468388</v>
      </c>
      <c r="L35" s="77">
        <f t="shared" si="1"/>
        <v>-62343.838325149991</v>
      </c>
      <c r="M35" s="77">
        <f t="shared" si="1"/>
        <v>-34365.382192953992</v>
      </c>
      <c r="N35" s="77">
        <f t="shared" si="1"/>
        <v>-48.290027191097124</v>
      </c>
      <c r="O35" s="77">
        <f t="shared" si="1"/>
        <v>-2.613539206357772</v>
      </c>
      <c r="P35" s="77">
        <f t="shared" si="1"/>
        <v>-186.81003719619753</v>
      </c>
      <c r="Q35" s="77">
        <f t="shared" si="1"/>
        <v>-119630.54333613451</v>
      </c>
    </row>
    <row r="36" spans="1:17" ht="15.9" customHeight="1" x14ac:dyDescent="0.2">
      <c r="A36" s="68">
        <v>25</v>
      </c>
      <c r="B36" s="73"/>
      <c r="C36" s="65"/>
      <c r="G36" s="77"/>
      <c r="H36" s="78"/>
      <c r="I36" s="78"/>
      <c r="J36" s="78"/>
      <c r="K36" s="78"/>
      <c r="L36" s="78"/>
      <c r="M36" s="78"/>
      <c r="N36" s="78"/>
      <c r="O36" s="78"/>
      <c r="P36" s="78"/>
      <c r="Q36" s="78"/>
    </row>
    <row r="37" spans="1:17" ht="15.9" customHeight="1" thickBot="1" x14ac:dyDescent="0.25">
      <c r="A37" s="68">
        <v>26</v>
      </c>
      <c r="B37" s="73"/>
      <c r="C37" s="65" t="s">
        <v>945</v>
      </c>
      <c r="G37" s="83">
        <f t="shared" ref="G37:Q37" si="2">+G18-G35</f>
        <v>582391.27859805897</v>
      </c>
      <c r="H37" s="83">
        <f t="shared" si="2"/>
        <v>-250.45910682796966</v>
      </c>
      <c r="I37" s="83">
        <f t="shared" si="2"/>
        <v>0</v>
      </c>
      <c r="J37" s="83">
        <f t="shared" si="2"/>
        <v>-287.44864829059225</v>
      </c>
      <c r="K37" s="83">
        <f t="shared" si="2"/>
        <v>-9214.2714145316131</v>
      </c>
      <c r="L37" s="83">
        <f t="shared" si="2"/>
        <v>-42020.628474850018</v>
      </c>
      <c r="M37" s="83">
        <f t="shared" si="2"/>
        <v>-36875.550170379305</v>
      </c>
      <c r="N37" s="83">
        <f t="shared" si="2"/>
        <v>48.290027191097124</v>
      </c>
      <c r="O37" s="83">
        <f t="shared" si="2"/>
        <v>2.613539206357772</v>
      </c>
      <c r="P37" s="83">
        <f t="shared" si="2"/>
        <v>186.81003719619753</v>
      </c>
      <c r="Q37" s="83">
        <f t="shared" si="2"/>
        <v>-31.508583865506807</v>
      </c>
    </row>
    <row r="38" spans="1:17" ht="15.9" customHeight="1" thickTop="1" x14ac:dyDescent="0.2">
      <c r="A38" s="68">
        <v>27</v>
      </c>
      <c r="B38" s="73"/>
      <c r="C38" s="73"/>
      <c r="N38" s="77"/>
      <c r="O38" s="77"/>
      <c r="P38" s="77"/>
      <c r="Q38" s="77"/>
    </row>
    <row r="39" spans="1:17" ht="15.9" customHeight="1" x14ac:dyDescent="0.2">
      <c r="A39" s="68">
        <v>28</v>
      </c>
      <c r="B39" s="73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15.9" customHeight="1" x14ac:dyDescent="0.2">
      <c r="A40" s="68">
        <v>29</v>
      </c>
      <c r="B40" s="73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15.9" customHeight="1" x14ac:dyDescent="0.2">
      <c r="A41" s="68">
        <v>30</v>
      </c>
      <c r="B41" s="73"/>
      <c r="C41" s="73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8"/>
      <c r="Q41" s="78"/>
    </row>
    <row r="42" spans="1:17" ht="15.9" customHeight="1" x14ac:dyDescent="0.2">
      <c r="A42" s="68">
        <v>31</v>
      </c>
      <c r="B42" s="73"/>
      <c r="C42" s="73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8"/>
      <c r="Q42" s="78"/>
    </row>
    <row r="43" spans="1:17" ht="15.9" customHeight="1" x14ac:dyDescent="0.2">
      <c r="A43" s="68">
        <v>32</v>
      </c>
      <c r="B43" s="73"/>
      <c r="C43" s="73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8"/>
      <c r="Q43" s="78"/>
    </row>
    <row r="44" spans="1:17" ht="15.9" customHeight="1" x14ac:dyDescent="0.2">
      <c r="A44" s="68">
        <v>33</v>
      </c>
      <c r="B44" s="73"/>
      <c r="C44" s="73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8"/>
      <c r="Q44" s="78"/>
    </row>
    <row r="45" spans="1:17" ht="15.9" customHeight="1" x14ac:dyDescent="0.2">
      <c r="A45" s="68">
        <v>34</v>
      </c>
      <c r="B45" s="73"/>
      <c r="C45" s="73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8"/>
      <c r="Q45" s="78"/>
    </row>
    <row r="46" spans="1:17" ht="15.9" customHeight="1" x14ac:dyDescent="0.2">
      <c r="A46" s="68">
        <v>35</v>
      </c>
      <c r="B46" s="73"/>
      <c r="C46" s="73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8"/>
      <c r="Q46" s="78"/>
    </row>
    <row r="47" spans="1:17" ht="15.9" customHeight="1" x14ac:dyDescent="0.2">
      <c r="A47" s="68">
        <v>36</v>
      </c>
      <c r="B47" s="73"/>
      <c r="C47" s="73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8"/>
      <c r="Q47" s="78"/>
    </row>
    <row r="48" spans="1:17" ht="15.9" customHeight="1" x14ac:dyDescent="0.2">
      <c r="A48" s="68">
        <v>37</v>
      </c>
      <c r="B48" s="73"/>
      <c r="C48" s="73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8"/>
      <c r="Q48" s="78"/>
    </row>
    <row r="49" spans="1:17" ht="15.9" customHeight="1" x14ac:dyDescent="0.2">
      <c r="A49" s="68">
        <v>38</v>
      </c>
      <c r="B49" s="73"/>
      <c r="C49" s="73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8"/>
      <c r="Q49" s="78"/>
    </row>
    <row r="50" spans="1:17" ht="15.9" customHeight="1" thickBot="1" x14ac:dyDescent="0.25">
      <c r="A50" s="70">
        <v>39</v>
      </c>
      <c r="B50" s="60" t="s">
        <v>730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</row>
    <row r="51" spans="1:17" ht="15" customHeight="1" x14ac:dyDescent="0.2">
      <c r="A51" s="62" t="s">
        <v>946</v>
      </c>
      <c r="P51" s="62" t="s">
        <v>947</v>
      </c>
    </row>
    <row r="52" spans="1:17" ht="15" customHeight="1" x14ac:dyDescent="0.2"/>
    <row r="53" spans="1:17" ht="15.9" customHeight="1" thickBot="1" x14ac:dyDescent="0.25">
      <c r="A53" s="60" t="str">
        <f>+$A$1</f>
        <v>SCHEDULE C-2</v>
      </c>
      <c r="B53" s="60"/>
      <c r="C53" s="60"/>
      <c r="D53" s="60"/>
      <c r="E53" s="60"/>
      <c r="F53" s="60"/>
      <c r="G53" s="60"/>
      <c r="H53" s="60" t="s">
        <v>899</v>
      </c>
      <c r="I53" s="60"/>
      <c r="J53" s="60"/>
      <c r="K53" s="60"/>
      <c r="L53" s="60"/>
      <c r="M53" s="60"/>
      <c r="N53" s="60"/>
      <c r="O53" s="60"/>
      <c r="P53" s="60"/>
      <c r="Q53" s="61" t="s">
        <v>985</v>
      </c>
    </row>
    <row r="54" spans="1:17" ht="15.9" customHeight="1" x14ac:dyDescent="0.2">
      <c r="A54" s="62" t="s">
        <v>677</v>
      </c>
      <c r="F54" s="62" t="s">
        <v>901</v>
      </c>
      <c r="H54" s="62" t="s">
        <v>902</v>
      </c>
      <c r="O54" s="63" t="s">
        <v>903</v>
      </c>
    </row>
    <row r="55" spans="1:17" ht="15.9" customHeight="1" x14ac:dyDescent="0.2">
      <c r="H55" s="62" t="s">
        <v>904</v>
      </c>
      <c r="O55" s="64" t="s">
        <v>685</v>
      </c>
      <c r="P55" s="66" t="s">
        <v>682</v>
      </c>
      <c r="Q55" s="65"/>
    </row>
    <row r="56" spans="1:17" ht="15.9" customHeight="1" x14ac:dyDescent="0.2">
      <c r="A56" s="62" t="s">
        <v>683</v>
      </c>
      <c r="G56" s="62" t="str">
        <f>IF(+$G$4="","",$G$4)</f>
        <v/>
      </c>
      <c r="O56" s="64"/>
      <c r="P56" s="66" t="s">
        <v>684</v>
      </c>
      <c r="Q56" s="65"/>
    </row>
    <row r="57" spans="1:17" ht="15.9" customHeight="1" x14ac:dyDescent="0.2">
      <c r="G57" s="62" t="str">
        <f>IF(+$G$5="","",$G$5)</f>
        <v/>
      </c>
      <c r="O57" s="64"/>
      <c r="P57" s="66" t="s">
        <v>686</v>
      </c>
      <c r="Q57" s="65"/>
    </row>
    <row r="58" spans="1:17" ht="15.9" customHeight="1" thickBot="1" x14ac:dyDescent="0.25">
      <c r="A58" s="60" t="str">
        <f>A6</f>
        <v>DOCKET No. 20240026-EI</v>
      </c>
      <c r="B58" s="60"/>
      <c r="C58" s="60"/>
      <c r="D58" s="60"/>
      <c r="E58" s="60"/>
      <c r="F58" s="60"/>
      <c r="G58" s="60" t="str">
        <f>IF(+$G$6="","",$G$6)</f>
        <v/>
      </c>
      <c r="H58" s="60"/>
      <c r="I58" s="60"/>
      <c r="J58" s="60"/>
      <c r="K58" s="60"/>
      <c r="L58" s="60" t="s">
        <v>873</v>
      </c>
      <c r="M58" s="60"/>
      <c r="N58" s="60"/>
      <c r="O58" s="60"/>
      <c r="P58" s="60" t="s">
        <v>906</v>
      </c>
      <c r="Q58" s="60"/>
    </row>
    <row r="59" spans="1:17" ht="15.9" customHeight="1" x14ac:dyDescent="0.2">
      <c r="C59" s="67"/>
      <c r="D59" s="67"/>
      <c r="E59" s="67"/>
      <c r="F59" s="67"/>
      <c r="G59" s="371" t="s">
        <v>907</v>
      </c>
      <c r="H59" s="371"/>
      <c r="I59" s="371"/>
      <c r="J59" s="371"/>
      <c r="K59" s="371"/>
      <c r="L59" s="371"/>
      <c r="M59" s="371"/>
      <c r="N59" s="371"/>
      <c r="O59" s="371"/>
      <c r="P59" s="371"/>
      <c r="Q59" s="91"/>
    </row>
    <row r="60" spans="1:17" ht="15.9" customHeight="1" x14ac:dyDescent="0.2">
      <c r="C60" s="67"/>
      <c r="D60" s="67"/>
      <c r="E60" s="67"/>
      <c r="F60" s="67"/>
      <c r="G60" s="87" t="s">
        <v>949</v>
      </c>
      <c r="H60" s="87" t="s">
        <v>950</v>
      </c>
      <c r="I60" s="87" t="s">
        <v>951</v>
      </c>
      <c r="J60" s="87" t="s">
        <v>952</v>
      </c>
      <c r="K60" s="87" t="s">
        <v>953</v>
      </c>
      <c r="L60" s="87" t="s">
        <v>954</v>
      </c>
      <c r="M60" s="87" t="s">
        <v>982</v>
      </c>
      <c r="N60" s="87" t="s">
        <v>955</v>
      </c>
      <c r="O60" s="67"/>
      <c r="P60" s="68" t="s">
        <v>908</v>
      </c>
    </row>
    <row r="61" spans="1:17" ht="15.9" customHeight="1" x14ac:dyDescent="0.2">
      <c r="F61" s="68"/>
      <c r="G61" s="68" t="s">
        <v>957</v>
      </c>
      <c r="H61" s="68" t="s">
        <v>958</v>
      </c>
      <c r="I61" s="68"/>
      <c r="J61" s="68"/>
      <c r="K61" s="68"/>
      <c r="L61" s="68" t="s">
        <v>959</v>
      </c>
      <c r="N61" s="68" t="s">
        <v>960</v>
      </c>
      <c r="O61" s="68"/>
      <c r="P61" s="68" t="s">
        <v>961</v>
      </c>
    </row>
    <row r="62" spans="1:17" ht="15.9" customHeight="1" x14ac:dyDescent="0.2">
      <c r="A62" s="62" t="s">
        <v>703</v>
      </c>
      <c r="B62" s="68" t="s">
        <v>374</v>
      </c>
      <c r="C62" s="68" t="s">
        <v>374</v>
      </c>
      <c r="D62" s="68"/>
      <c r="E62" s="68"/>
      <c r="F62" s="67"/>
      <c r="G62" s="68" t="s">
        <v>962</v>
      </c>
      <c r="H62" s="68" t="s">
        <v>963</v>
      </c>
      <c r="I62" s="68" t="s">
        <v>964</v>
      </c>
      <c r="J62" s="68" t="s">
        <v>965</v>
      </c>
      <c r="K62" s="68" t="s">
        <v>966</v>
      </c>
      <c r="L62" s="68" t="s">
        <v>967</v>
      </c>
      <c r="M62" s="68" t="s">
        <v>968</v>
      </c>
      <c r="N62" s="68" t="s">
        <v>959</v>
      </c>
      <c r="O62" s="68" t="s">
        <v>353</v>
      </c>
      <c r="P62" s="68" t="s">
        <v>969</v>
      </c>
    </row>
    <row r="63" spans="1:17" ht="15.9" customHeight="1" thickBot="1" x14ac:dyDescent="0.25">
      <c r="A63" s="60" t="s">
        <v>708</v>
      </c>
      <c r="B63" s="70" t="s">
        <v>709</v>
      </c>
      <c r="C63" s="70" t="s">
        <v>926</v>
      </c>
      <c r="D63" s="70"/>
      <c r="E63" s="70"/>
      <c r="F63" s="70"/>
      <c r="G63" s="70" t="s">
        <v>970</v>
      </c>
      <c r="H63" s="70" t="s">
        <v>971</v>
      </c>
      <c r="I63" s="70" t="s">
        <v>972</v>
      </c>
      <c r="J63" s="70" t="s">
        <v>973</v>
      </c>
      <c r="K63" s="70" t="s">
        <v>974</v>
      </c>
      <c r="L63" s="70" t="s">
        <v>975</v>
      </c>
      <c r="M63" s="70" t="s">
        <v>983</v>
      </c>
      <c r="N63" s="70" t="s">
        <v>977</v>
      </c>
      <c r="O63" s="70" t="s">
        <v>362</v>
      </c>
      <c r="P63" s="70" t="s">
        <v>978</v>
      </c>
    </row>
    <row r="64" spans="1:17" ht="15.9" customHeight="1" x14ac:dyDescent="0.2">
      <c r="A64" s="68">
        <v>1</v>
      </c>
      <c r="B64" s="73"/>
      <c r="C64" s="73"/>
      <c r="D64" s="73"/>
      <c r="E64" s="73"/>
      <c r="F64" s="74"/>
      <c r="H64" s="73"/>
      <c r="J64" s="73"/>
      <c r="O64" s="73"/>
      <c r="P64" s="73"/>
    </row>
    <row r="65" spans="1:16" ht="15.9" customHeight="1" x14ac:dyDescent="0.2">
      <c r="A65" s="68">
        <v>2</v>
      </c>
      <c r="B65" s="73"/>
      <c r="C65" s="73"/>
      <c r="F65" s="74"/>
      <c r="H65" s="74"/>
      <c r="J65" s="74"/>
      <c r="O65" s="74"/>
      <c r="P65" s="74"/>
    </row>
    <row r="66" spans="1:16" ht="15.9" customHeight="1" x14ac:dyDescent="0.2">
      <c r="A66" s="68">
        <v>3</v>
      </c>
      <c r="B66" s="73"/>
      <c r="C66" s="62" t="s">
        <v>934</v>
      </c>
      <c r="F66" s="77"/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f>+SUM(H14:Q14)+SUM(G66:N66)</f>
        <v>-1086039.7727199993</v>
      </c>
      <c r="P66" s="74">
        <f>+O66+G14</f>
        <v>1480725.4959999998</v>
      </c>
    </row>
    <row r="67" spans="1:16" ht="15.9" customHeight="1" x14ac:dyDescent="0.2">
      <c r="A67" s="68">
        <v>4</v>
      </c>
      <c r="B67" s="73"/>
      <c r="C67" s="73"/>
      <c r="F67" s="77"/>
      <c r="G67" s="74"/>
      <c r="H67" s="74"/>
      <c r="I67" s="74"/>
      <c r="J67" s="74"/>
      <c r="K67" s="74"/>
      <c r="L67" s="74"/>
      <c r="M67" s="74"/>
      <c r="N67" s="74"/>
      <c r="O67" s="74"/>
    </row>
    <row r="68" spans="1:16" ht="15.9" customHeight="1" x14ac:dyDescent="0.2">
      <c r="A68" s="68">
        <v>5</v>
      </c>
      <c r="B68" s="73"/>
      <c r="C68" s="62" t="s">
        <v>935</v>
      </c>
      <c r="F68" s="77"/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f>+SUM(H16:Q16)+SUM(G68:N68)</f>
        <v>16957.811082785702</v>
      </c>
      <c r="P68" s="76">
        <f>+O68+G16</f>
        <v>37746.254447315288</v>
      </c>
    </row>
    <row r="69" spans="1:16" ht="15.9" customHeight="1" x14ac:dyDescent="0.2">
      <c r="A69" s="68">
        <v>6</v>
      </c>
      <c r="B69" s="73"/>
      <c r="F69" s="77"/>
      <c r="G69" s="77"/>
      <c r="H69" s="77"/>
      <c r="J69" s="77"/>
      <c r="O69" s="77"/>
      <c r="P69" s="77"/>
    </row>
    <row r="70" spans="1:16" ht="15.9" customHeight="1" x14ac:dyDescent="0.2">
      <c r="A70" s="68">
        <v>7</v>
      </c>
      <c r="B70" s="73"/>
      <c r="C70" s="62" t="s">
        <v>936</v>
      </c>
      <c r="F70" s="77"/>
      <c r="G70" s="77">
        <f>+G66+G68</f>
        <v>0</v>
      </c>
      <c r="H70" s="77">
        <f>SUM(H66:H68)</f>
        <v>0</v>
      </c>
      <c r="I70" s="77">
        <v>0</v>
      </c>
      <c r="J70" s="77">
        <f>+J66+J68</f>
        <v>0</v>
      </c>
      <c r="K70" s="77">
        <f>+K66+K68</f>
        <v>0</v>
      </c>
      <c r="L70" s="77">
        <f>+L66+L68</f>
        <v>0</v>
      </c>
      <c r="M70" s="77">
        <f>+M66+M68</f>
        <v>0</v>
      </c>
      <c r="N70" s="77">
        <f>+N66+N68</f>
        <v>0</v>
      </c>
      <c r="O70" s="77">
        <f>+SUM(H18:Q18)+SUM(G70:N70)</f>
        <v>-1069081.9616372136</v>
      </c>
      <c r="P70" s="77">
        <f>+O70+G18</f>
        <v>1518471.7504473149</v>
      </c>
    </row>
    <row r="71" spans="1:16" ht="15.9" customHeight="1" x14ac:dyDescent="0.2">
      <c r="A71" s="68">
        <v>8</v>
      </c>
      <c r="B71" s="73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</row>
    <row r="72" spans="1:16" ht="15.9" customHeight="1" x14ac:dyDescent="0.2">
      <c r="A72" s="68">
        <v>9</v>
      </c>
      <c r="B72" s="73"/>
      <c r="C72" s="62" t="s">
        <v>937</v>
      </c>
      <c r="F72" s="77"/>
      <c r="G72" s="77">
        <v>0</v>
      </c>
      <c r="H72" s="77">
        <v>0</v>
      </c>
      <c r="I72" s="77">
        <v>-23.436422364409882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f>+SUM(H20:Q20)+SUM(G72:N72)</f>
        <v>-89783.2708419095</v>
      </c>
      <c r="P72" s="77">
        <f>+O72+G20</f>
        <v>391771.1054005092</v>
      </c>
    </row>
    <row r="73" spans="1:16" ht="15.9" customHeight="1" x14ac:dyDescent="0.2">
      <c r="A73" s="68">
        <v>10</v>
      </c>
      <c r="B73" s="73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</row>
    <row r="74" spans="1:16" ht="15.9" customHeight="1" x14ac:dyDescent="0.2">
      <c r="A74" s="68">
        <v>11</v>
      </c>
      <c r="B74" s="73"/>
      <c r="C74" s="62" t="s">
        <v>910</v>
      </c>
      <c r="F74" s="77"/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f>+SUM(H22:Q22)+SUM(G74:N74)</f>
        <v>-685478.17626666627</v>
      </c>
      <c r="P74" s="77">
        <f>+O74+G22</f>
        <v>626.46021752152592</v>
      </c>
    </row>
    <row r="75" spans="1:16" ht="15.9" customHeight="1" x14ac:dyDescent="0.2">
      <c r="A75" s="68">
        <v>12</v>
      </c>
      <c r="B75" s="73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</row>
    <row r="76" spans="1:16" ht="15.9" customHeight="1" x14ac:dyDescent="0.2">
      <c r="A76" s="68">
        <v>13</v>
      </c>
      <c r="B76" s="73"/>
      <c r="C76" s="62" t="s">
        <v>938</v>
      </c>
      <c r="F76" s="77"/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f>+SUM(H24:Q24)+SUM(G76:N76)</f>
        <v>-16783.255023832829</v>
      </c>
      <c r="P76" s="77">
        <f>ROUND(+O76+G24,0)</f>
        <v>0</v>
      </c>
    </row>
    <row r="77" spans="1:16" ht="15.9" customHeight="1" x14ac:dyDescent="0.2">
      <c r="A77" s="68">
        <v>14</v>
      </c>
      <c r="B77" s="73"/>
      <c r="F77" s="77"/>
      <c r="G77" s="78"/>
      <c r="H77" s="78"/>
      <c r="I77" s="78"/>
      <c r="J77" s="78"/>
      <c r="K77" s="78"/>
      <c r="L77" s="78"/>
      <c r="M77" s="78"/>
      <c r="N77" s="78"/>
      <c r="O77" s="78"/>
      <c r="P77" s="77"/>
    </row>
    <row r="78" spans="1:16" ht="15.9" customHeight="1" x14ac:dyDescent="0.2">
      <c r="A78" s="68">
        <v>15</v>
      </c>
      <c r="B78" s="73"/>
      <c r="C78" s="62" t="s">
        <v>939</v>
      </c>
      <c r="F78" s="77"/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f>+SUM(H26:Q26)+SUM(G78:N78)</f>
        <v>20219.328768566407</v>
      </c>
      <c r="P78" s="77">
        <f>+O78+G26</f>
        <v>0</v>
      </c>
    </row>
    <row r="79" spans="1:16" ht="15.9" customHeight="1" x14ac:dyDescent="0.2">
      <c r="A79" s="68">
        <v>16</v>
      </c>
      <c r="B79" s="73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1:16" ht="15.9" customHeight="1" x14ac:dyDescent="0.2">
      <c r="A80" s="68">
        <v>17</v>
      </c>
      <c r="B80" s="73"/>
      <c r="C80" s="65" t="s">
        <v>940</v>
      </c>
      <c r="G80" s="77">
        <v>0</v>
      </c>
      <c r="H80" s="77">
        <v>0</v>
      </c>
      <c r="I80" s="77">
        <v>0</v>
      </c>
      <c r="J80" s="77">
        <v>-185.02110847827583</v>
      </c>
      <c r="K80" s="77">
        <v>0</v>
      </c>
      <c r="L80" s="77">
        <v>0</v>
      </c>
      <c r="M80" s="77">
        <v>0</v>
      </c>
      <c r="N80" s="77">
        <v>0</v>
      </c>
      <c r="O80" s="77">
        <f>+SUM(H28:Q28)+SUM(G80:N80)</f>
        <v>-53386.283288478277</v>
      </c>
      <c r="P80" s="365">
        <f>+O80+G28</f>
        <v>531436.07741352939</v>
      </c>
    </row>
    <row r="81" spans="1:17" ht="15.9" customHeight="1" x14ac:dyDescent="0.2">
      <c r="A81" s="68">
        <v>18</v>
      </c>
      <c r="B81" s="73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</row>
    <row r="82" spans="1:17" ht="15.9" customHeight="1" x14ac:dyDescent="0.2">
      <c r="A82" s="68">
        <v>19</v>
      </c>
      <c r="B82" s="73"/>
      <c r="C82" s="62" t="s">
        <v>941</v>
      </c>
      <c r="F82" s="77"/>
      <c r="G82" s="77">
        <v>0</v>
      </c>
      <c r="H82" s="77">
        <v>0</v>
      </c>
      <c r="I82" s="77">
        <v>0</v>
      </c>
      <c r="J82" s="77">
        <v>-127.79701275763914</v>
      </c>
      <c r="K82" s="77">
        <v>0</v>
      </c>
      <c r="L82" s="77">
        <v>0</v>
      </c>
      <c r="M82" s="77">
        <v>0</v>
      </c>
      <c r="N82" s="77">
        <v>0</v>
      </c>
      <c r="O82" s="77">
        <f>+SUM(H30:Q30)+SUM(G82:N82)</f>
        <v>-126203.7219869902</v>
      </c>
      <c r="P82" s="77">
        <f>+O82+G30</f>
        <v>101592.48203670043</v>
      </c>
    </row>
    <row r="83" spans="1:17" ht="15.9" customHeight="1" x14ac:dyDescent="0.2">
      <c r="A83" s="68">
        <v>20</v>
      </c>
      <c r="B83" s="73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</row>
    <row r="84" spans="1:17" ht="15.9" customHeight="1" x14ac:dyDescent="0.2">
      <c r="A84" s="68">
        <v>21</v>
      </c>
      <c r="B84" s="73"/>
      <c r="C84" s="62" t="s">
        <v>942</v>
      </c>
      <c r="F84" s="77"/>
      <c r="G84" s="77">
        <v>5763.6909999999998</v>
      </c>
      <c r="H84" s="77">
        <v>0</v>
      </c>
      <c r="I84" s="77">
        <v>5.9399612482596851</v>
      </c>
      <c r="J84" s="77">
        <v>79.283752827242651</v>
      </c>
      <c r="K84" s="77">
        <v>-12936</v>
      </c>
      <c r="L84" s="77">
        <v>0</v>
      </c>
      <c r="M84" s="77">
        <v>0</v>
      </c>
      <c r="N84" s="77">
        <v>0</v>
      </c>
      <c r="O84" s="77">
        <f>+SUM(H32:Q32)+SUM(G84:N84)</f>
        <v>-36647.770032276407</v>
      </c>
      <c r="P84" s="77">
        <f>+O84+G32</f>
        <v>-8326.8402531103493</v>
      </c>
    </row>
    <row r="85" spans="1:17" ht="15.9" customHeight="1" x14ac:dyDescent="0.2">
      <c r="A85" s="68">
        <v>22</v>
      </c>
      <c r="B85" s="73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</row>
    <row r="86" spans="1:17" ht="15.9" customHeight="1" x14ac:dyDescent="0.2">
      <c r="A86" s="68">
        <v>23</v>
      </c>
      <c r="B86" s="73"/>
      <c r="C86" s="62" t="s">
        <v>943</v>
      </c>
      <c r="F86" s="77"/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f>+SUM(H34:Q34)+SUM(G86:N86)</f>
        <v>0</v>
      </c>
      <c r="P86" s="76">
        <f>+O86+G34</f>
        <v>0</v>
      </c>
    </row>
    <row r="87" spans="1:17" ht="15.9" customHeight="1" x14ac:dyDescent="0.2">
      <c r="A87" s="68">
        <v>24</v>
      </c>
      <c r="B87" s="73"/>
      <c r="C87" s="62" t="s">
        <v>944</v>
      </c>
      <c r="F87" s="77"/>
      <c r="G87" s="77">
        <f t="shared" ref="G87:P87" si="3">SUM(G72:G86)</f>
        <v>5763.6909999999998</v>
      </c>
      <c r="H87" s="77">
        <f t="shared" si="3"/>
        <v>0</v>
      </c>
      <c r="I87" s="77">
        <f t="shared" si="3"/>
        <v>-17.496461116150197</v>
      </c>
      <c r="J87" s="77">
        <f t="shared" si="3"/>
        <v>-233.53436840867232</v>
      </c>
      <c r="K87" s="77">
        <f t="shared" si="3"/>
        <v>-12936</v>
      </c>
      <c r="L87" s="77">
        <f t="shared" si="3"/>
        <v>0</v>
      </c>
      <c r="M87" s="77">
        <f t="shared" si="3"/>
        <v>0</v>
      </c>
      <c r="N87" s="77">
        <f t="shared" si="3"/>
        <v>0</v>
      </c>
      <c r="O87" s="77">
        <f t="shared" si="3"/>
        <v>-988063.148671587</v>
      </c>
      <c r="P87" s="77">
        <f t="shared" si="3"/>
        <v>1017099.2848151502</v>
      </c>
    </row>
    <row r="88" spans="1:17" ht="15.9" customHeight="1" x14ac:dyDescent="0.2">
      <c r="A88" s="68">
        <v>25</v>
      </c>
      <c r="B88" s="73"/>
      <c r="F88" s="77"/>
      <c r="G88" s="78"/>
      <c r="H88" s="78"/>
      <c r="I88" s="78"/>
      <c r="J88" s="78"/>
      <c r="K88" s="78"/>
      <c r="L88" s="78"/>
      <c r="M88" s="78"/>
      <c r="N88" s="78"/>
      <c r="O88" s="78"/>
      <c r="P88" s="77"/>
    </row>
    <row r="89" spans="1:17" ht="15.9" customHeight="1" thickBot="1" x14ac:dyDescent="0.25">
      <c r="A89" s="68">
        <v>26</v>
      </c>
      <c r="B89" s="73"/>
      <c r="C89" s="62" t="s">
        <v>945</v>
      </c>
      <c r="F89" s="77"/>
      <c r="G89" s="83">
        <f t="shared" ref="G89:P89" si="4">+G70-G87</f>
        <v>-5763.6909999999998</v>
      </c>
      <c r="H89" s="83">
        <f t="shared" si="4"/>
        <v>0</v>
      </c>
      <c r="I89" s="83">
        <f t="shared" si="4"/>
        <v>17.496461116150197</v>
      </c>
      <c r="J89" s="83">
        <f t="shared" si="4"/>
        <v>233.53436840867232</v>
      </c>
      <c r="K89" s="83">
        <f t="shared" si="4"/>
        <v>12936</v>
      </c>
      <c r="L89" s="83">
        <f t="shared" si="4"/>
        <v>0</v>
      </c>
      <c r="M89" s="83">
        <f t="shared" si="4"/>
        <v>0</v>
      </c>
      <c r="N89" s="83">
        <f t="shared" si="4"/>
        <v>0</v>
      </c>
      <c r="O89" s="83">
        <f t="shared" si="4"/>
        <v>-81018.812965626596</v>
      </c>
      <c r="P89" s="83">
        <f t="shared" si="4"/>
        <v>501372.46563216473</v>
      </c>
    </row>
    <row r="90" spans="1:17" ht="15.9" customHeight="1" thickTop="1" x14ac:dyDescent="0.2">
      <c r="A90" s="68">
        <v>27</v>
      </c>
      <c r="B90" s="73"/>
      <c r="C90" s="73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</row>
    <row r="91" spans="1:17" ht="15.9" customHeight="1" x14ac:dyDescent="0.2">
      <c r="A91" s="68">
        <v>28</v>
      </c>
      <c r="B91" s="73"/>
      <c r="F91" s="77"/>
      <c r="G91" s="77"/>
      <c r="H91" s="77"/>
      <c r="I91" s="77"/>
      <c r="J91" s="77"/>
      <c r="K91" s="77"/>
      <c r="L91" s="77"/>
      <c r="M91" s="77"/>
      <c r="P91" s="77"/>
    </row>
    <row r="92" spans="1:17" ht="15.9" customHeight="1" x14ac:dyDescent="0.2">
      <c r="A92" s="68">
        <v>29</v>
      </c>
      <c r="B92" s="73"/>
      <c r="C92" s="73"/>
      <c r="F92" s="77"/>
      <c r="G92" s="77"/>
      <c r="H92" s="77"/>
      <c r="I92" s="77"/>
      <c r="J92" s="77"/>
      <c r="K92" s="77"/>
      <c r="L92" s="77"/>
      <c r="M92" s="77"/>
    </row>
    <row r="93" spans="1:17" ht="15.9" customHeight="1" x14ac:dyDescent="0.2">
      <c r="A93" s="68">
        <v>30</v>
      </c>
      <c r="B93" s="73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</row>
    <row r="94" spans="1:17" ht="15.9" customHeight="1" x14ac:dyDescent="0.2">
      <c r="A94" s="68">
        <v>31</v>
      </c>
      <c r="B94" s="73"/>
      <c r="C94" s="73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</row>
    <row r="95" spans="1:17" ht="15.9" customHeight="1" x14ac:dyDescent="0.2">
      <c r="A95" s="68">
        <v>32</v>
      </c>
      <c r="B95" s="73"/>
      <c r="C95" s="86"/>
      <c r="F95" s="77"/>
      <c r="G95" s="77"/>
      <c r="H95" s="77"/>
      <c r="I95" s="77"/>
      <c r="J95" s="77"/>
      <c r="K95" s="77"/>
      <c r="L95" s="77"/>
      <c r="M95" s="77"/>
      <c r="N95" s="77"/>
      <c r="O95" s="78"/>
      <c r="P95" s="77"/>
      <c r="Q95" s="77"/>
    </row>
    <row r="96" spans="1:17" ht="15.9" customHeight="1" x14ac:dyDescent="0.2">
      <c r="A96" s="68">
        <v>33</v>
      </c>
      <c r="B96" s="73"/>
      <c r="C96" s="73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8"/>
      <c r="Q96" s="78"/>
    </row>
    <row r="97" spans="1:22" ht="15.9" customHeight="1" x14ac:dyDescent="0.2">
      <c r="A97" s="68">
        <v>34</v>
      </c>
      <c r="B97" s="73"/>
      <c r="C97" s="73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8"/>
      <c r="Q97" s="78"/>
    </row>
    <row r="98" spans="1:22" ht="15.9" customHeight="1" x14ac:dyDescent="0.2">
      <c r="A98" s="68">
        <v>35</v>
      </c>
      <c r="B98" s="73"/>
      <c r="C98" s="73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8"/>
      <c r="Q98" s="78"/>
    </row>
    <row r="99" spans="1:22" ht="15.9" customHeight="1" x14ac:dyDescent="0.25">
      <c r="A99" s="68">
        <v>36</v>
      </c>
      <c r="B99" s="73"/>
      <c r="C99" s="73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8"/>
      <c r="Q99" s="78"/>
      <c r="V99" s="356"/>
    </row>
    <row r="100" spans="1:22" ht="15.9" customHeight="1" x14ac:dyDescent="0.2">
      <c r="A100" s="68">
        <v>37</v>
      </c>
      <c r="B100" s="73"/>
      <c r="C100" s="73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8"/>
      <c r="Q100" s="78"/>
    </row>
    <row r="101" spans="1:22" ht="15.9" customHeight="1" x14ac:dyDescent="0.2">
      <c r="A101" s="68">
        <v>38</v>
      </c>
      <c r="B101" s="73"/>
      <c r="C101" s="73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8"/>
      <c r="Q101" s="78"/>
    </row>
    <row r="102" spans="1:22" ht="15.9" customHeight="1" thickBot="1" x14ac:dyDescent="0.25">
      <c r="A102" s="70">
        <v>39</v>
      </c>
      <c r="B102" s="60" t="s">
        <v>730</v>
      </c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</row>
    <row r="103" spans="1:22" ht="15.9" customHeight="1" x14ac:dyDescent="0.2">
      <c r="A103" s="62" t="s">
        <v>946</v>
      </c>
      <c r="P103" s="62" t="s">
        <v>947</v>
      </c>
    </row>
  </sheetData>
  <mergeCells count="2">
    <mergeCell ref="H7:Q7"/>
    <mergeCell ref="G59:P59"/>
  </mergeCells>
  <printOptions horizontalCentered="1"/>
  <pageMargins left="1" right="0" top="1" bottom="0.7" header="0" footer="0"/>
  <pageSetup scale="30" orientation="landscape" blackAndWhite="1" r:id="rId1"/>
  <headerFooter alignWithMargins="0"/>
  <rowBreaks count="2" manualBreakCount="2">
    <brk id="52" max="17" man="1"/>
    <brk id="152" max="16383" man="1"/>
  </rowBreaks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0769-F633-4E1D-BECB-87689A346301}">
  <sheetPr>
    <pageSetUpPr fitToPage="1"/>
  </sheetPr>
  <dimension ref="B2:S48"/>
  <sheetViews>
    <sheetView workbookViewId="0">
      <selection activeCell="V99" sqref="V99"/>
    </sheetView>
  </sheetViews>
  <sheetFormatPr defaultColWidth="9.109375" defaultRowHeight="13.2" x14ac:dyDescent="0.25"/>
  <cols>
    <col min="1" max="1" width="2.5546875" style="35" customWidth="1"/>
    <col min="2" max="2" width="54.33203125" style="35" bestFit="1" customWidth="1"/>
    <col min="3" max="3" width="2.5546875" style="35" customWidth="1"/>
    <col min="4" max="4" width="16.88671875" style="35" customWidth="1"/>
    <col min="5" max="5" width="2.5546875" style="35" customWidth="1"/>
    <col min="6" max="6" width="16.88671875" style="35" customWidth="1"/>
    <col min="7" max="7" width="2.5546875" style="35" customWidth="1"/>
    <col min="8" max="8" width="16.88671875" style="35" customWidth="1"/>
    <col min="9" max="10" width="2.5546875" style="35" customWidth="1"/>
    <col min="11" max="11" width="16.88671875" style="35" customWidth="1"/>
    <col min="12" max="12" width="2.5546875" style="35" customWidth="1"/>
    <col min="13" max="13" width="16.88671875" style="35" customWidth="1"/>
    <col min="14" max="14" width="2.5546875" style="35" customWidth="1"/>
    <col min="15" max="15" width="16.88671875" style="35" customWidth="1"/>
    <col min="16" max="17" width="2.5546875" style="35" customWidth="1"/>
    <col min="18" max="18" width="12.88671875" style="35" customWidth="1"/>
    <col min="19" max="19" width="41.33203125" style="35" bestFit="1" customWidth="1"/>
    <col min="20" max="16384" width="9.109375" style="35"/>
  </cols>
  <sheetData>
    <row r="2" spans="2:19" x14ac:dyDescent="0.25">
      <c r="B2" s="59" t="s">
        <v>986</v>
      </c>
      <c r="I2" s="41"/>
      <c r="K2" s="58" t="s">
        <v>987</v>
      </c>
      <c r="M2" s="58" t="s">
        <v>987</v>
      </c>
      <c r="O2" s="58" t="s">
        <v>987</v>
      </c>
      <c r="P2" s="41"/>
    </row>
    <row r="3" spans="2:19" x14ac:dyDescent="0.25">
      <c r="H3" s="58" t="s">
        <v>448</v>
      </c>
      <c r="I3" s="41"/>
      <c r="K3" s="58" t="s">
        <v>448</v>
      </c>
      <c r="M3" s="58" t="s">
        <v>448</v>
      </c>
      <c r="O3" s="58" t="s">
        <v>448</v>
      </c>
      <c r="P3" s="41"/>
    </row>
    <row r="4" spans="2:19" x14ac:dyDescent="0.25">
      <c r="B4" s="45" t="s">
        <v>988</v>
      </c>
      <c r="D4" s="58" t="s">
        <v>989</v>
      </c>
      <c r="F4" s="58" t="s">
        <v>989</v>
      </c>
      <c r="H4" s="58" t="s">
        <v>990</v>
      </c>
      <c r="I4" s="41"/>
      <c r="K4" s="58" t="s">
        <v>915</v>
      </c>
      <c r="M4" s="58" t="s">
        <v>991</v>
      </c>
      <c r="O4" s="58" t="s">
        <v>976</v>
      </c>
      <c r="P4" s="41"/>
    </row>
    <row r="5" spans="2:19" ht="13.8" thickBot="1" x14ac:dyDescent="0.3">
      <c r="B5" s="57" t="s">
        <v>992</v>
      </c>
      <c r="D5" s="56" t="s">
        <v>993</v>
      </c>
      <c r="E5" s="54"/>
      <c r="F5" s="56" t="s">
        <v>994</v>
      </c>
      <c r="G5" s="54"/>
      <c r="H5" s="56" t="s">
        <v>995</v>
      </c>
      <c r="I5" s="55"/>
      <c r="J5" s="54"/>
      <c r="K5" s="56" t="s">
        <v>996</v>
      </c>
      <c r="L5" s="54"/>
      <c r="M5" s="56" t="s">
        <v>997</v>
      </c>
      <c r="N5" s="54"/>
      <c r="O5" s="56" t="s">
        <v>998</v>
      </c>
      <c r="P5" s="55"/>
      <c r="Q5" s="54"/>
      <c r="R5" s="373" t="s">
        <v>999</v>
      </c>
      <c r="S5" s="373"/>
    </row>
    <row r="6" spans="2:19" x14ac:dyDescent="0.25">
      <c r="B6" s="45">
        <v>403</v>
      </c>
      <c r="D6" s="32">
        <v>453347297.55795008</v>
      </c>
      <c r="F6" s="32">
        <v>361516850.76458132</v>
      </c>
      <c r="H6" s="32">
        <f t="shared" ref="H6:H11" si="0">F6-D6</f>
        <v>-91830446.793368757</v>
      </c>
      <c r="I6" s="41"/>
      <c r="K6" s="30">
        <v>-62876828.765010491</v>
      </c>
      <c r="M6" s="32">
        <f t="shared" ref="M6:M11" si="1">H6-K6</f>
        <v>-28953618.028358266</v>
      </c>
      <c r="O6" s="32">
        <v>0</v>
      </c>
      <c r="P6" s="41"/>
      <c r="R6" s="30">
        <v>-4480576.6365866708</v>
      </c>
      <c r="S6" s="43" t="s">
        <v>1000</v>
      </c>
    </row>
    <row r="7" spans="2:19" x14ac:dyDescent="0.25">
      <c r="B7" s="45">
        <v>404</v>
      </c>
      <c r="D7" s="32">
        <v>29516555.069357499</v>
      </c>
      <c r="F7" s="32">
        <v>29516555.069357499</v>
      </c>
      <c r="H7" s="32">
        <f t="shared" si="0"/>
        <v>0</v>
      </c>
      <c r="I7" s="41"/>
      <c r="K7" s="30">
        <v>0</v>
      </c>
      <c r="M7" s="32">
        <f t="shared" si="1"/>
        <v>0</v>
      </c>
      <c r="O7" s="32">
        <v>0</v>
      </c>
      <c r="P7" s="41"/>
      <c r="R7" s="30">
        <v>-4372346.1656326419</v>
      </c>
      <c r="S7" s="43" t="s">
        <v>1001</v>
      </c>
    </row>
    <row r="8" spans="2:19" x14ac:dyDescent="0.25">
      <c r="B8" s="45">
        <v>406</v>
      </c>
      <c r="D8" s="32">
        <v>185749.31999999995</v>
      </c>
      <c r="F8" s="32">
        <v>185749.31999999995</v>
      </c>
      <c r="H8" s="32">
        <f t="shared" si="0"/>
        <v>0</v>
      </c>
      <c r="I8" s="41"/>
      <c r="K8" s="30">
        <v>0</v>
      </c>
      <c r="M8" s="32">
        <f t="shared" si="1"/>
        <v>0</v>
      </c>
      <c r="O8" s="32">
        <v>0</v>
      </c>
      <c r="P8" s="41"/>
      <c r="R8" s="30">
        <v>-18263001.082328785</v>
      </c>
      <c r="S8" s="43" t="s">
        <v>1002</v>
      </c>
    </row>
    <row r="9" spans="2:19" x14ac:dyDescent="0.25">
      <c r="B9" s="45" t="s">
        <v>1003</v>
      </c>
      <c r="D9" s="32">
        <v>50959.44</v>
      </c>
      <c r="F9" s="32">
        <v>50959.44</v>
      </c>
      <c r="H9" s="32">
        <f t="shared" si="0"/>
        <v>0</v>
      </c>
      <c r="I9" s="41"/>
      <c r="K9" s="30">
        <v>0</v>
      </c>
      <c r="M9" s="32">
        <f t="shared" si="1"/>
        <v>0</v>
      </c>
      <c r="O9" s="32">
        <v>0</v>
      </c>
      <c r="P9" s="41"/>
      <c r="R9" s="30">
        <v>-1837694.1438101674</v>
      </c>
      <c r="S9" s="43" t="s">
        <v>1004</v>
      </c>
    </row>
    <row r="10" spans="2:19" x14ac:dyDescent="0.25">
      <c r="B10" s="45" t="s">
        <v>1005</v>
      </c>
      <c r="D10" s="32">
        <v>4730684.0550650014</v>
      </c>
      <c r="F10" s="32">
        <v>4730684.0550650014</v>
      </c>
      <c r="H10" s="32">
        <f t="shared" si="0"/>
        <v>0</v>
      </c>
      <c r="I10" s="41"/>
      <c r="K10" s="30">
        <v>0</v>
      </c>
      <c r="M10" s="32">
        <f t="shared" si="1"/>
        <v>0</v>
      </c>
      <c r="O10" s="32">
        <v>0</v>
      </c>
      <c r="P10" s="41"/>
      <c r="R10" s="30"/>
      <c r="S10" s="43"/>
    </row>
    <row r="11" spans="2:19" x14ac:dyDescent="0.25">
      <c r="B11" s="45" t="s">
        <v>1006</v>
      </c>
      <c r="D11" s="32">
        <v>5493446.8799999999</v>
      </c>
      <c r="F11" s="32">
        <v>5493446.8799999999</v>
      </c>
      <c r="H11" s="32">
        <f t="shared" si="0"/>
        <v>0</v>
      </c>
      <c r="I11" s="41"/>
      <c r="K11" s="30">
        <v>0</v>
      </c>
      <c r="M11" s="32">
        <f t="shared" si="1"/>
        <v>0</v>
      </c>
      <c r="O11" s="32">
        <v>0</v>
      </c>
      <c r="P11" s="41"/>
      <c r="R11" s="30"/>
      <c r="S11" s="43"/>
    </row>
    <row r="12" spans="2:19" ht="13.8" thickBot="1" x14ac:dyDescent="0.3">
      <c r="B12" s="42" t="s">
        <v>1007</v>
      </c>
      <c r="D12" s="37">
        <f>SUM(D6:D11)</f>
        <v>493324692.32237256</v>
      </c>
      <c r="F12" s="37">
        <f>SUM(F6:F11)</f>
        <v>401494245.5290038</v>
      </c>
      <c r="H12" s="37">
        <f>SUM(H6:H11)</f>
        <v>-91830446.793368757</v>
      </c>
      <c r="I12" s="41"/>
      <c r="K12" s="37">
        <f>SUM(K6:K11)</f>
        <v>-62876828.765010491</v>
      </c>
      <c r="M12" s="37">
        <f>SUM(M6:M11)</f>
        <v>-28953618.028358266</v>
      </c>
      <c r="O12" s="37">
        <f>SUM(O6:O11)</f>
        <v>0</v>
      </c>
      <c r="P12" s="41"/>
      <c r="R12" s="37">
        <f>SUM(R6:R11)</f>
        <v>-28953618.028358266</v>
      </c>
      <c r="S12" s="43"/>
    </row>
    <row r="13" spans="2:19" ht="13.8" thickTop="1" x14ac:dyDescent="0.25">
      <c r="I13" s="41"/>
      <c r="P13" s="41"/>
      <c r="S13" s="43"/>
    </row>
    <row r="14" spans="2:19" x14ac:dyDescent="0.25">
      <c r="I14" s="41"/>
      <c r="P14" s="41"/>
      <c r="S14" s="43"/>
    </row>
    <row r="15" spans="2:19" ht="13.8" thickBot="1" x14ac:dyDescent="0.3">
      <c r="B15" s="52" t="s">
        <v>1008</v>
      </c>
      <c r="I15" s="41"/>
      <c r="P15" s="41"/>
      <c r="S15" s="43"/>
    </row>
    <row r="16" spans="2:19" x14ac:dyDescent="0.25">
      <c r="B16" s="45">
        <v>403</v>
      </c>
      <c r="D16" s="36">
        <v>453347297.55795008</v>
      </c>
      <c r="F16" s="36">
        <v>361516850.76458132</v>
      </c>
      <c r="H16" s="32">
        <f>F16-D16</f>
        <v>-91830446.793368757</v>
      </c>
      <c r="I16" s="41"/>
      <c r="K16" s="47">
        <v>-62876828.765010498</v>
      </c>
      <c r="M16" s="32">
        <f>H16-K16</f>
        <v>-28953618.028358258</v>
      </c>
      <c r="O16" s="32">
        <v>0</v>
      </c>
      <c r="P16" s="41"/>
      <c r="R16" s="32">
        <f>M16</f>
        <v>-28953618.028358258</v>
      </c>
      <c r="S16" s="43"/>
    </row>
    <row r="17" spans="2:19" x14ac:dyDescent="0.25">
      <c r="B17" s="45" t="s">
        <v>1009</v>
      </c>
      <c r="D17" s="46">
        <v>4972800</v>
      </c>
      <c r="F17" s="46">
        <v>4972800</v>
      </c>
      <c r="H17" s="46">
        <f>F17-D17</f>
        <v>0</v>
      </c>
      <c r="I17" s="41"/>
      <c r="K17" s="26">
        <v>0</v>
      </c>
      <c r="M17" s="27">
        <f>H17-K17</f>
        <v>0</v>
      </c>
      <c r="O17" s="27">
        <v>0</v>
      </c>
      <c r="P17" s="41"/>
      <c r="R17" s="27">
        <f>M17</f>
        <v>0</v>
      </c>
      <c r="S17" s="43"/>
    </row>
    <row r="18" spans="2:19" x14ac:dyDescent="0.25">
      <c r="B18" s="45" t="s">
        <v>1010</v>
      </c>
      <c r="D18" s="53">
        <f>SUM(D16:D17)</f>
        <v>458320097.55795008</v>
      </c>
      <c r="F18" s="53">
        <f>SUM(F16:F17)</f>
        <v>366489650.76458132</v>
      </c>
      <c r="H18" s="53">
        <f>SUM(H16:H17)</f>
        <v>-91830446.793368757</v>
      </c>
      <c r="I18" s="41"/>
      <c r="K18" s="53">
        <f>SUM(K16:K17)</f>
        <v>-62876828.765010498</v>
      </c>
      <c r="M18" s="53">
        <f>SUM(M16:M17)</f>
        <v>-28953618.028358258</v>
      </c>
      <c r="O18" s="53">
        <f>SUM(O16:O17)</f>
        <v>0</v>
      </c>
      <c r="P18" s="41"/>
      <c r="R18" s="53">
        <f>SUM(R16:R17)</f>
        <v>-28953618.028358258</v>
      </c>
      <c r="S18" s="43"/>
    </row>
    <row r="19" spans="2:19" x14ac:dyDescent="0.25">
      <c r="B19" s="45">
        <v>404</v>
      </c>
      <c r="D19" s="36">
        <v>29516555.069357499</v>
      </c>
      <c r="F19" s="36">
        <v>29516555.069357499</v>
      </c>
      <c r="H19" s="32">
        <f>F19-D19</f>
        <v>0</v>
      </c>
      <c r="I19" s="41"/>
      <c r="K19" s="36"/>
      <c r="M19" s="32">
        <f>H19-K19</f>
        <v>0</v>
      </c>
      <c r="O19" s="32">
        <v>0</v>
      </c>
      <c r="P19" s="41"/>
      <c r="R19" s="32">
        <f>M19</f>
        <v>0</v>
      </c>
      <c r="S19" s="43"/>
    </row>
    <row r="20" spans="2:19" x14ac:dyDescent="0.25">
      <c r="B20" s="45">
        <v>406</v>
      </c>
      <c r="D20" s="36">
        <v>185749.31999999995</v>
      </c>
      <c r="F20" s="36">
        <v>185749.31999999995</v>
      </c>
      <c r="H20" s="46">
        <f>F20-D20</f>
        <v>0</v>
      </c>
      <c r="I20" s="41"/>
      <c r="K20" s="36"/>
      <c r="M20" s="32">
        <f>H20-K20</f>
        <v>0</v>
      </c>
      <c r="O20" s="32">
        <v>0</v>
      </c>
      <c r="P20" s="41"/>
      <c r="R20" s="27">
        <f>M20</f>
        <v>0</v>
      </c>
      <c r="S20" s="43"/>
    </row>
    <row r="21" spans="2:19" ht="13.8" thickBot="1" x14ac:dyDescent="0.3">
      <c r="B21" s="42" t="s">
        <v>1011</v>
      </c>
      <c r="D21" s="37">
        <f>SUM(D18:D20)</f>
        <v>488022401.94730759</v>
      </c>
      <c r="F21" s="37">
        <f>SUM(F18:F20)</f>
        <v>396191955.15393883</v>
      </c>
      <c r="H21" s="37">
        <f>SUM(H18:H20)</f>
        <v>-91830446.793368757</v>
      </c>
      <c r="I21" s="41"/>
      <c r="K21" s="37">
        <f>SUM(K18:K20)</f>
        <v>-62876828.765010498</v>
      </c>
      <c r="M21" s="37">
        <f>SUM(M18:M20)</f>
        <v>-28953618.028358258</v>
      </c>
      <c r="O21" s="37">
        <f>SUM(O18:O20)</f>
        <v>0</v>
      </c>
      <c r="P21" s="41"/>
      <c r="R21" s="37">
        <f>SUM(R18:R20)</f>
        <v>-28953618.028358258</v>
      </c>
      <c r="S21" s="43"/>
    </row>
    <row r="22" spans="2:19" ht="13.8" thickTop="1" x14ac:dyDescent="0.25">
      <c r="B22" s="38"/>
      <c r="I22" s="41"/>
      <c r="P22" s="41"/>
      <c r="S22" s="43"/>
    </row>
    <row r="23" spans="2:19" x14ac:dyDescent="0.25">
      <c r="B23" s="38"/>
      <c r="I23" s="41"/>
      <c r="P23" s="41"/>
      <c r="S23" s="43"/>
    </row>
    <row r="24" spans="2:19" ht="13.8" thickBot="1" x14ac:dyDescent="0.3">
      <c r="B24" s="52" t="s">
        <v>1012</v>
      </c>
      <c r="I24" s="41"/>
      <c r="P24" s="41"/>
      <c r="S24" s="43"/>
    </row>
    <row r="25" spans="2:19" x14ac:dyDescent="0.25">
      <c r="B25" s="45" t="s">
        <v>1013</v>
      </c>
      <c r="D25" s="36">
        <f>D18</f>
        <v>458320097.55795008</v>
      </c>
      <c r="F25" s="36">
        <f>F18</f>
        <v>366489650.76458132</v>
      </c>
      <c r="H25" s="32">
        <f>F25-D25</f>
        <v>-91830446.793368757</v>
      </c>
      <c r="I25" s="41"/>
      <c r="K25" s="36">
        <f>K18</f>
        <v>-62876828.765010498</v>
      </c>
      <c r="M25" s="32">
        <f>H25-K25</f>
        <v>-28953618.028358258</v>
      </c>
      <c r="O25" s="32">
        <v>0</v>
      </c>
      <c r="P25" s="41"/>
      <c r="R25" s="32">
        <f>M25</f>
        <v>-28953618.028358258</v>
      </c>
      <c r="S25" s="43"/>
    </row>
    <row r="26" spans="2:19" x14ac:dyDescent="0.25">
      <c r="B26" s="45" t="s">
        <v>1014</v>
      </c>
      <c r="D26" s="36">
        <f>D19</f>
        <v>29516555.069357499</v>
      </c>
      <c r="F26" s="36">
        <f>F19</f>
        <v>29516555.069357499</v>
      </c>
      <c r="H26" s="32">
        <f>F26-D26</f>
        <v>0</v>
      </c>
      <c r="I26" s="41"/>
      <c r="K26" s="30">
        <v>0</v>
      </c>
      <c r="M26" s="32">
        <f>H26-K26</f>
        <v>0</v>
      </c>
      <c r="O26" s="32">
        <v>0</v>
      </c>
      <c r="P26" s="41"/>
      <c r="R26" s="32">
        <f>M26</f>
        <v>0</v>
      </c>
      <c r="S26" s="43"/>
    </row>
    <row r="27" spans="2:19" x14ac:dyDescent="0.25">
      <c r="B27" s="45" t="s">
        <v>1015</v>
      </c>
      <c r="D27" s="36">
        <f>D20</f>
        <v>185749.31999999995</v>
      </c>
      <c r="F27" s="36">
        <f>F20</f>
        <v>185749.31999999995</v>
      </c>
      <c r="H27" s="46">
        <f>F27-D27</f>
        <v>0</v>
      </c>
      <c r="I27" s="41"/>
      <c r="K27" s="30">
        <v>0</v>
      </c>
      <c r="M27" s="32">
        <f>H27-K27</f>
        <v>0</v>
      </c>
      <c r="O27" s="32">
        <v>0</v>
      </c>
      <c r="P27" s="41"/>
      <c r="R27" s="27">
        <f>M27</f>
        <v>0</v>
      </c>
      <c r="S27" s="43"/>
    </row>
    <row r="28" spans="2:19" x14ac:dyDescent="0.25">
      <c r="B28" s="45" t="s">
        <v>1016</v>
      </c>
      <c r="D28" s="48">
        <f>SUM(D25:D27)</f>
        <v>488022401.94730759</v>
      </c>
      <c r="F28" s="48">
        <f>SUM(F25:F27)</f>
        <v>396191955.15393883</v>
      </c>
      <c r="H28" s="48">
        <f>SUM(H25:H27)</f>
        <v>-91830446.793368757</v>
      </c>
      <c r="I28" s="41"/>
      <c r="K28" s="48">
        <f>SUM(K25:K27)</f>
        <v>-62876828.765010498</v>
      </c>
      <c r="M28" s="48">
        <f>SUM(M25:M27)</f>
        <v>-28953618.028358258</v>
      </c>
      <c r="O28" s="48">
        <f>SUM(O25:O27)</f>
        <v>0</v>
      </c>
      <c r="P28" s="41"/>
      <c r="R28" s="48">
        <f>SUM(R25:R27)</f>
        <v>-28953618.028358258</v>
      </c>
      <c r="S28" s="43"/>
    </row>
    <row r="29" spans="2:19" x14ac:dyDescent="0.25">
      <c r="B29" s="45" t="s">
        <v>1017</v>
      </c>
      <c r="D29" s="51">
        <v>0.99455103889387997</v>
      </c>
      <c r="F29" s="51">
        <v>0.99455156869083028</v>
      </c>
      <c r="H29" s="50"/>
      <c r="I29" s="41"/>
      <c r="K29" s="50"/>
      <c r="M29" s="50"/>
      <c r="O29" s="50"/>
      <c r="P29" s="41"/>
      <c r="R29" s="50"/>
      <c r="S29" s="43"/>
    </row>
    <row r="30" spans="2:19" x14ac:dyDescent="0.25">
      <c r="B30" s="45" t="s">
        <v>1018</v>
      </c>
      <c r="D30" s="48">
        <f>D28*D29</f>
        <v>485363186.86018145</v>
      </c>
      <c r="F30" s="48">
        <f>F28*F29</f>
        <v>394033330.50103694</v>
      </c>
      <c r="H30" s="48">
        <f>F30-D30</f>
        <v>-91329856.359144509</v>
      </c>
      <c r="I30" s="41"/>
      <c r="K30" s="49">
        <v>-62242667.170252517</v>
      </c>
      <c r="M30" s="48">
        <f>H30-K30</f>
        <v>-29087189.188891992</v>
      </c>
      <c r="O30" s="48">
        <v>0</v>
      </c>
      <c r="P30" s="41"/>
      <c r="R30" s="48">
        <f>M30</f>
        <v>-29087189.188891992</v>
      </c>
      <c r="S30" s="43"/>
    </row>
    <row r="31" spans="2:19" x14ac:dyDescent="0.25">
      <c r="B31" s="45" t="s">
        <v>1019</v>
      </c>
      <c r="I31" s="41"/>
      <c r="P31" s="41"/>
      <c r="S31" s="43"/>
    </row>
    <row r="32" spans="2:19" x14ac:dyDescent="0.25">
      <c r="B32" s="45" t="s">
        <v>1020</v>
      </c>
      <c r="D32" s="36">
        <v>-5872500</v>
      </c>
      <c r="F32" s="36">
        <v>-5872500</v>
      </c>
      <c r="H32" s="32">
        <f>F32-D32</f>
        <v>0</v>
      </c>
      <c r="I32" s="41"/>
      <c r="K32" s="36"/>
      <c r="M32" s="36"/>
      <c r="O32" s="36"/>
      <c r="P32" s="41"/>
      <c r="R32" s="36"/>
      <c r="S32" s="43"/>
    </row>
    <row r="33" spans="2:19" x14ac:dyDescent="0.25">
      <c r="B33" s="45" t="s">
        <v>1021</v>
      </c>
      <c r="D33" s="36">
        <v>-24140316</v>
      </c>
      <c r="F33" s="36">
        <v>-8753322</v>
      </c>
      <c r="H33" s="32">
        <f>F33-D33</f>
        <v>15386994</v>
      </c>
      <c r="I33" s="41"/>
      <c r="K33" s="47">
        <v>15386994</v>
      </c>
      <c r="M33" s="32">
        <f>H33-K33</f>
        <v>0</v>
      </c>
      <c r="O33" s="32">
        <v>0</v>
      </c>
      <c r="P33" s="41"/>
      <c r="R33" s="30">
        <f>M33</f>
        <v>0</v>
      </c>
      <c r="S33" s="43"/>
    </row>
    <row r="34" spans="2:19" x14ac:dyDescent="0.25">
      <c r="B34" s="45" t="s">
        <v>1022</v>
      </c>
      <c r="D34" s="36">
        <v>-3094211</v>
      </c>
      <c r="F34" s="36">
        <v>-2722942</v>
      </c>
      <c r="H34" s="32">
        <f>F34-D34</f>
        <v>371269</v>
      </c>
      <c r="I34" s="41"/>
      <c r="K34" s="30">
        <v>0</v>
      </c>
      <c r="M34" s="32">
        <f>H34-K34</f>
        <v>371269</v>
      </c>
      <c r="O34" s="32">
        <v>0</v>
      </c>
      <c r="P34" s="41"/>
      <c r="R34" s="30">
        <f>M34</f>
        <v>371269</v>
      </c>
      <c r="S34" s="43" t="s">
        <v>1023</v>
      </c>
    </row>
    <row r="35" spans="2:19" x14ac:dyDescent="0.25">
      <c r="B35" s="45" t="s">
        <v>1024</v>
      </c>
      <c r="D35" s="36">
        <v>-184737.29</v>
      </c>
      <c r="F35" s="36">
        <v>-184737.29</v>
      </c>
      <c r="H35" s="32">
        <f>F35-D35</f>
        <v>0</v>
      </c>
      <c r="I35" s="41"/>
      <c r="K35" s="30">
        <v>0</v>
      </c>
      <c r="M35" s="32">
        <f>H35-K35</f>
        <v>0</v>
      </c>
      <c r="O35" s="32">
        <v>0</v>
      </c>
      <c r="P35" s="41"/>
      <c r="R35" s="30">
        <f>M35</f>
        <v>0</v>
      </c>
      <c r="S35" s="43"/>
    </row>
    <row r="36" spans="2:19" x14ac:dyDescent="0.25">
      <c r="B36" s="45" t="s">
        <v>497</v>
      </c>
      <c r="D36" s="36">
        <v>0</v>
      </c>
      <c r="F36" s="36">
        <v>-500000</v>
      </c>
      <c r="H36" s="46">
        <f>F36-D36</f>
        <v>-500000</v>
      </c>
      <c r="I36" s="41"/>
      <c r="K36" s="30">
        <v>0</v>
      </c>
      <c r="M36" s="32">
        <v>0</v>
      </c>
      <c r="O36" s="32">
        <f>H36</f>
        <v>-500000</v>
      </c>
      <c r="P36" s="41"/>
      <c r="R36" s="30">
        <f>M36</f>
        <v>0</v>
      </c>
      <c r="S36" s="43"/>
    </row>
    <row r="37" spans="2:19" x14ac:dyDescent="0.25">
      <c r="B37" s="45" t="s">
        <v>1025</v>
      </c>
      <c r="D37" s="44">
        <f>SUM(D32:D36)</f>
        <v>-33291764.289999999</v>
      </c>
      <c r="F37" s="44">
        <f>SUM(F32:F36)</f>
        <v>-18033501.289999999</v>
      </c>
      <c r="H37" s="44">
        <f>SUM(H32:H36)</f>
        <v>15258263</v>
      </c>
      <c r="I37" s="41"/>
      <c r="K37" s="44">
        <f>SUM(K32:K36)</f>
        <v>15386994</v>
      </c>
      <c r="M37" s="44">
        <f>SUM(M32:M36)</f>
        <v>371269</v>
      </c>
      <c r="O37" s="44">
        <f>SUM(O32:O36)</f>
        <v>-500000</v>
      </c>
      <c r="P37" s="41"/>
      <c r="R37" s="44">
        <f>SUM(R32:R36)</f>
        <v>371269</v>
      </c>
      <c r="S37" s="43"/>
    </row>
    <row r="38" spans="2:19" ht="13.8" thickBot="1" x14ac:dyDescent="0.3">
      <c r="B38" s="42" t="s">
        <v>1026</v>
      </c>
      <c r="D38" s="37">
        <f>D30+D37</f>
        <v>452071422.57018143</v>
      </c>
      <c r="F38" s="37">
        <f>F30+F37</f>
        <v>375999829.21103692</v>
      </c>
      <c r="H38" s="37">
        <f>H30+H37</f>
        <v>-76071593.359144509</v>
      </c>
      <c r="I38" s="41"/>
      <c r="K38" s="37">
        <f>K30+K37</f>
        <v>-46855673.170252517</v>
      </c>
      <c r="M38" s="37">
        <f>M30+M37</f>
        <v>-28715920.188891992</v>
      </c>
      <c r="O38" s="37">
        <f>O30+O37</f>
        <v>-500000</v>
      </c>
      <c r="P38" s="41"/>
      <c r="R38" s="37">
        <f>R30+R37</f>
        <v>-28715920.188891992</v>
      </c>
    </row>
    <row r="39" spans="2:19" ht="13.8" thickTop="1" x14ac:dyDescent="0.25">
      <c r="D39" s="31">
        <v>0</v>
      </c>
      <c r="E39" s="31"/>
      <c r="F39" s="31">
        <v>0</v>
      </c>
      <c r="G39" s="31"/>
      <c r="H39" s="31">
        <f>F38-D38-H38</f>
        <v>0</v>
      </c>
      <c r="I39" s="31"/>
      <c r="J39" s="31"/>
      <c r="K39" s="31"/>
      <c r="L39" s="31"/>
      <c r="M39" s="31">
        <f>H38-SUM(K38,M38,O38)</f>
        <v>0</v>
      </c>
      <c r="N39" s="31"/>
      <c r="O39" s="31"/>
      <c r="P39" s="31"/>
      <c r="Q39" s="31"/>
      <c r="R39" s="31">
        <f>M38-R38</f>
        <v>0</v>
      </c>
    </row>
    <row r="41" spans="2:19" x14ac:dyDescent="0.25">
      <c r="C41" s="39" t="s">
        <v>1027</v>
      </c>
      <c r="D41" s="36">
        <f>D38</f>
        <v>452071422.57018143</v>
      </c>
      <c r="F41" s="35" t="s">
        <v>1028</v>
      </c>
    </row>
    <row r="42" spans="2:19" x14ac:dyDescent="0.25">
      <c r="C42" s="39" t="s">
        <v>1029</v>
      </c>
      <c r="D42" s="36">
        <f>M38</f>
        <v>-28715920.188891992</v>
      </c>
      <c r="F42" s="35" t="s">
        <v>1030</v>
      </c>
      <c r="K42" s="36"/>
    </row>
    <row r="43" spans="2:19" x14ac:dyDescent="0.25">
      <c r="D43" s="40">
        <f>SUM(D41:D42)</f>
        <v>423355502.38128942</v>
      </c>
    </row>
    <row r="44" spans="2:19" x14ac:dyDescent="0.25">
      <c r="C44" s="39" t="s">
        <v>1031</v>
      </c>
      <c r="D44" s="36">
        <f>K30</f>
        <v>-62242667.170252517</v>
      </c>
      <c r="F44" s="35" t="s">
        <v>1032</v>
      </c>
    </row>
    <row r="45" spans="2:19" x14ac:dyDescent="0.25">
      <c r="C45" s="39" t="s">
        <v>1031</v>
      </c>
      <c r="D45" s="36">
        <f>K33</f>
        <v>15386994</v>
      </c>
      <c r="F45" s="35" t="s">
        <v>1033</v>
      </c>
    </row>
    <row r="46" spans="2:19" x14ac:dyDescent="0.25">
      <c r="C46" s="39" t="s">
        <v>1034</v>
      </c>
      <c r="D46" s="36">
        <f>O36</f>
        <v>-500000</v>
      </c>
      <c r="F46" s="38"/>
    </row>
    <row r="47" spans="2:19" ht="13.8" thickBot="1" x14ac:dyDescent="0.3">
      <c r="D47" s="37">
        <f>SUM(D43:D46)</f>
        <v>375999829.21103692</v>
      </c>
    </row>
    <row r="48" spans="2:19" ht="13.8" thickTop="1" x14ac:dyDescent="0.25">
      <c r="D48" s="36">
        <f>D47-F38</f>
        <v>0</v>
      </c>
    </row>
  </sheetData>
  <mergeCells count="1">
    <mergeCell ref="R5:S5"/>
  </mergeCells>
  <printOptions horizontalCentered="1"/>
  <pageMargins left="0.7" right="0.7" top="0.75" bottom="0.75" header="0.3" footer="0.3"/>
  <pageSetup scale="53" orientation="landscape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2C022-082B-4CDD-A2F7-E5E8B8D7492A}">
  <dimension ref="A1:V102"/>
  <sheetViews>
    <sheetView topLeftCell="A43" zoomScaleNormal="100" zoomScaleSheetLayoutView="90" workbookViewId="0">
      <selection activeCell="V99" sqref="V99"/>
    </sheetView>
  </sheetViews>
  <sheetFormatPr defaultColWidth="9.109375" defaultRowHeight="15.9" customHeight="1" x14ac:dyDescent="0.2"/>
  <cols>
    <col min="1" max="1" width="4.6640625" style="62" customWidth="1"/>
    <col min="2" max="2" width="6.88671875" style="62" bestFit="1" customWidth="1"/>
    <col min="3" max="3" width="10.6640625" style="62" customWidth="1"/>
    <col min="4" max="6" width="7.6640625" style="62" customWidth="1"/>
    <col min="7" max="7" width="12.109375" style="62" customWidth="1"/>
    <col min="8" max="16" width="11.109375" style="62" customWidth="1"/>
    <col min="17" max="18" width="10.6640625" style="62" customWidth="1"/>
    <col min="19" max="19" width="9.5546875" style="62" customWidth="1"/>
    <col min="20" max="16384" width="9.109375" style="62"/>
  </cols>
  <sheetData>
    <row r="1" spans="1:19" ht="15.9" customHeight="1" thickBot="1" x14ac:dyDescent="0.25">
      <c r="A1" s="60" t="s">
        <v>898</v>
      </c>
      <c r="B1" s="60"/>
      <c r="C1" s="60"/>
      <c r="D1" s="60"/>
      <c r="E1" s="60"/>
      <c r="F1" s="60"/>
      <c r="G1" s="60"/>
      <c r="H1" s="60" t="s">
        <v>899</v>
      </c>
      <c r="I1" s="60"/>
      <c r="J1" s="60"/>
      <c r="K1" s="60"/>
      <c r="L1" s="60"/>
      <c r="M1" s="60"/>
      <c r="N1" s="60"/>
      <c r="O1" s="60"/>
      <c r="P1" s="60"/>
      <c r="Q1" s="60"/>
      <c r="R1" s="60"/>
      <c r="S1" s="61" t="s">
        <v>984</v>
      </c>
    </row>
    <row r="2" spans="1:19" ht="15.9" customHeight="1" x14ac:dyDescent="0.2">
      <c r="A2" s="62" t="s">
        <v>677</v>
      </c>
      <c r="F2" s="62" t="s">
        <v>901</v>
      </c>
      <c r="H2" s="62" t="s">
        <v>902</v>
      </c>
      <c r="K2" s="63"/>
      <c r="L2" s="63"/>
      <c r="N2" s="63"/>
      <c r="O2" s="63"/>
      <c r="P2" s="63" t="s">
        <v>903</v>
      </c>
    </row>
    <row r="3" spans="1:19" ht="15.9" customHeight="1" x14ac:dyDescent="0.2">
      <c r="H3" s="62" t="s">
        <v>904</v>
      </c>
      <c r="K3" s="64"/>
      <c r="L3" s="65"/>
      <c r="O3" s="64"/>
      <c r="P3" s="64" t="s">
        <v>685</v>
      </c>
      <c r="Q3" s="66" t="s">
        <v>1035</v>
      </c>
      <c r="R3" s="65"/>
      <c r="S3" s="65"/>
    </row>
    <row r="4" spans="1:19" ht="15.9" customHeight="1" x14ac:dyDescent="0.2">
      <c r="A4" s="62" t="s">
        <v>683</v>
      </c>
      <c r="K4" s="64"/>
      <c r="L4" s="65"/>
      <c r="M4" s="64"/>
      <c r="P4" s="64"/>
      <c r="Q4" s="66" t="s">
        <v>1036</v>
      </c>
      <c r="R4" s="65"/>
      <c r="S4" s="65"/>
    </row>
    <row r="5" spans="1:19" ht="15.9" customHeight="1" x14ac:dyDescent="0.2">
      <c r="K5" s="64"/>
      <c r="L5" s="65"/>
      <c r="M5" s="64"/>
      <c r="Q5" s="66" t="s">
        <v>1037</v>
      </c>
      <c r="R5" s="65"/>
      <c r="S5" s="65"/>
    </row>
    <row r="6" spans="1:19" ht="15.9" customHeight="1" thickBot="1" x14ac:dyDescent="0.25">
      <c r="A6" s="60" t="s">
        <v>1038</v>
      </c>
      <c r="B6" s="60"/>
      <c r="C6" s="60"/>
      <c r="D6" s="60"/>
      <c r="E6" s="60"/>
      <c r="F6" s="60"/>
      <c r="G6" s="60"/>
      <c r="H6" s="60"/>
      <c r="I6" s="60" t="s">
        <v>873</v>
      </c>
      <c r="J6" s="60"/>
      <c r="K6" s="60"/>
      <c r="L6" s="60"/>
      <c r="M6" s="60"/>
      <c r="N6" s="60"/>
      <c r="O6" s="60"/>
      <c r="P6" s="60"/>
      <c r="Q6" s="60" t="s">
        <v>1039</v>
      </c>
      <c r="R6" s="60"/>
      <c r="S6" s="60"/>
    </row>
    <row r="7" spans="1:19" ht="15.9" customHeight="1" x14ac:dyDescent="0.2">
      <c r="C7" s="67"/>
      <c r="D7" s="67"/>
      <c r="E7" s="67"/>
      <c r="G7" s="67"/>
      <c r="H7" s="372" t="s">
        <v>907</v>
      </c>
      <c r="I7" s="372"/>
      <c r="J7" s="372"/>
      <c r="K7" s="372"/>
      <c r="L7" s="372"/>
      <c r="M7" s="372"/>
      <c r="N7" s="372"/>
      <c r="O7" s="372"/>
      <c r="P7" s="372"/>
    </row>
    <row r="8" spans="1:19" ht="15.9" customHeight="1" x14ac:dyDescent="0.2">
      <c r="C8" s="67"/>
      <c r="D8" s="67"/>
      <c r="E8" s="67"/>
      <c r="G8" s="67" t="s">
        <v>908</v>
      </c>
      <c r="H8" s="67" t="s">
        <v>691</v>
      </c>
      <c r="I8" s="67" t="s">
        <v>692</v>
      </c>
      <c r="J8" s="67" t="s">
        <v>693</v>
      </c>
      <c r="K8" s="68" t="s">
        <v>694</v>
      </c>
      <c r="L8" s="68" t="s">
        <v>695</v>
      </c>
      <c r="M8" s="67" t="s">
        <v>696</v>
      </c>
      <c r="N8" s="67" t="s">
        <v>697</v>
      </c>
      <c r="O8" s="67" t="s">
        <v>698</v>
      </c>
      <c r="P8" s="67" t="s">
        <v>699</v>
      </c>
    </row>
    <row r="9" spans="1:19" ht="15.9" customHeight="1" x14ac:dyDescent="0.2">
      <c r="G9" s="68" t="s">
        <v>909</v>
      </c>
      <c r="H9" s="68" t="s">
        <v>912</v>
      </c>
      <c r="I9" s="68" t="s">
        <v>913</v>
      </c>
      <c r="J9" s="69" t="s">
        <v>914</v>
      </c>
      <c r="K9" s="68" t="s">
        <v>918</v>
      </c>
      <c r="L9" s="68" t="s">
        <v>910</v>
      </c>
      <c r="M9" s="68" t="s">
        <v>916</v>
      </c>
      <c r="N9" s="68" t="s">
        <v>917</v>
      </c>
      <c r="O9" s="68" t="s">
        <v>924</v>
      </c>
      <c r="P9" s="68" t="s">
        <v>911</v>
      </c>
    </row>
    <row r="10" spans="1:19" ht="15.9" customHeight="1" x14ac:dyDescent="0.2">
      <c r="A10" s="62" t="s">
        <v>703</v>
      </c>
      <c r="B10" s="68" t="s">
        <v>374</v>
      </c>
      <c r="C10" s="68" t="s">
        <v>374</v>
      </c>
      <c r="D10" s="68"/>
      <c r="E10" s="68"/>
      <c r="G10" s="67" t="s">
        <v>919</v>
      </c>
      <c r="H10" s="68" t="s">
        <v>920</v>
      </c>
      <c r="I10" s="68" t="s">
        <v>920</v>
      </c>
      <c r="J10" s="69" t="s">
        <v>920</v>
      </c>
      <c r="K10" s="68" t="s">
        <v>925</v>
      </c>
      <c r="L10" s="68" t="s">
        <v>1040</v>
      </c>
      <c r="M10" s="68" t="s">
        <v>922</v>
      </c>
      <c r="N10" s="68" t="s">
        <v>923</v>
      </c>
      <c r="O10" s="68" t="s">
        <v>932</v>
      </c>
      <c r="P10" s="68" t="s">
        <v>921</v>
      </c>
    </row>
    <row r="11" spans="1:19" ht="15.9" customHeight="1" thickBot="1" x14ac:dyDescent="0.25">
      <c r="A11" s="60" t="s">
        <v>708</v>
      </c>
      <c r="B11" s="70" t="s">
        <v>709</v>
      </c>
      <c r="C11" s="70" t="s">
        <v>926</v>
      </c>
      <c r="D11" s="70"/>
      <c r="E11" s="70"/>
      <c r="F11" s="60"/>
      <c r="G11" s="70" t="s">
        <v>927</v>
      </c>
      <c r="H11" s="71" t="s">
        <v>928</v>
      </c>
      <c r="I11" s="71" t="s">
        <v>928</v>
      </c>
      <c r="J11" s="72" t="s">
        <v>928</v>
      </c>
      <c r="K11" s="71" t="s">
        <v>933</v>
      </c>
      <c r="L11" s="71" t="s">
        <v>1041</v>
      </c>
      <c r="M11" s="71" t="s">
        <v>930</v>
      </c>
      <c r="N11" s="70" t="s">
        <v>931</v>
      </c>
      <c r="O11" s="70" t="s">
        <v>976</v>
      </c>
      <c r="P11" s="70" t="s">
        <v>929</v>
      </c>
    </row>
    <row r="12" spans="1:19" ht="15.9" customHeight="1" x14ac:dyDescent="0.2">
      <c r="A12" s="62">
        <v>1</v>
      </c>
      <c r="B12" s="73"/>
      <c r="C12" s="73"/>
      <c r="D12" s="73"/>
      <c r="E12" s="73"/>
      <c r="G12" s="74"/>
      <c r="H12" s="74"/>
      <c r="I12" s="74"/>
      <c r="J12" s="74"/>
      <c r="K12" s="73"/>
      <c r="L12" s="73"/>
      <c r="M12" s="73"/>
      <c r="N12" s="73"/>
      <c r="O12" s="73"/>
    </row>
    <row r="13" spans="1:19" ht="15.9" customHeight="1" x14ac:dyDescent="0.2">
      <c r="A13" s="62">
        <v>2</v>
      </c>
      <c r="B13" s="73"/>
      <c r="C13" s="73"/>
      <c r="G13" s="74"/>
      <c r="H13" s="74"/>
      <c r="I13" s="74"/>
      <c r="J13" s="74"/>
      <c r="K13" s="73"/>
      <c r="L13" s="74"/>
      <c r="M13" s="74"/>
      <c r="N13" s="74"/>
      <c r="O13" s="74"/>
    </row>
    <row r="14" spans="1:19" ht="15.9" customHeight="1" x14ac:dyDescent="0.2">
      <c r="A14" s="62">
        <v>3</v>
      </c>
      <c r="B14" s="73"/>
      <c r="C14" s="65" t="s">
        <v>934</v>
      </c>
      <c r="G14" s="74">
        <v>1950545.2509011673</v>
      </c>
      <c r="H14" s="74">
        <v>-44470.972670000003</v>
      </c>
      <c r="I14" s="74">
        <v>-49409.47653</v>
      </c>
      <c r="J14" s="74">
        <v>-45563.550889999999</v>
      </c>
      <c r="K14" s="74">
        <v>-94189.069362028313</v>
      </c>
      <c r="L14" s="74">
        <v>-547624.23501623201</v>
      </c>
      <c r="M14" s="74">
        <v>0</v>
      </c>
      <c r="N14" s="74">
        <v>0</v>
      </c>
      <c r="O14" s="74">
        <v>0</v>
      </c>
      <c r="P14" s="74">
        <v>0</v>
      </c>
    </row>
    <row r="15" spans="1:19" ht="15.9" customHeight="1" x14ac:dyDescent="0.2">
      <c r="A15" s="62">
        <v>4</v>
      </c>
      <c r="B15" s="73"/>
      <c r="C15" s="75"/>
      <c r="H15" s="74"/>
      <c r="I15" s="74"/>
      <c r="J15" s="74"/>
      <c r="K15" s="74"/>
      <c r="L15" s="74"/>
      <c r="M15" s="74"/>
      <c r="N15" s="74"/>
      <c r="O15" s="74"/>
      <c r="P15" s="74"/>
    </row>
    <row r="16" spans="1:19" ht="15.9" customHeight="1" x14ac:dyDescent="0.2">
      <c r="A16" s="62">
        <v>5</v>
      </c>
      <c r="B16" s="73"/>
      <c r="C16" s="65" t="s">
        <v>935</v>
      </c>
      <c r="G16" s="76">
        <v>22433.358181471209</v>
      </c>
      <c r="H16" s="76">
        <v>-689.58434735519904</v>
      </c>
      <c r="I16" s="76">
        <v>-913.62800000000004</v>
      </c>
      <c r="J16" s="76">
        <v>333.74900000000002</v>
      </c>
      <c r="K16" s="76">
        <v>0</v>
      </c>
      <c r="L16" s="76">
        <v>11709.061</v>
      </c>
      <c r="M16" s="76">
        <v>0</v>
      </c>
      <c r="N16" s="76">
        <v>0</v>
      </c>
      <c r="O16" s="76">
        <v>0</v>
      </c>
      <c r="P16" s="76">
        <v>0</v>
      </c>
    </row>
    <row r="17" spans="1:16" ht="15.9" customHeight="1" x14ac:dyDescent="0.2">
      <c r="A17" s="62">
        <v>6</v>
      </c>
      <c r="B17" s="73"/>
      <c r="C17" s="65"/>
      <c r="G17" s="77"/>
      <c r="H17" s="77"/>
      <c r="I17" s="77"/>
      <c r="J17" s="77"/>
      <c r="K17" s="77"/>
      <c r="L17" s="77"/>
      <c r="M17" s="77"/>
      <c r="N17" s="77"/>
      <c r="O17" s="77"/>
    </row>
    <row r="18" spans="1:16" ht="15.9" customHeight="1" x14ac:dyDescent="0.2">
      <c r="A18" s="62">
        <v>7</v>
      </c>
      <c r="B18" s="73"/>
      <c r="C18" s="65" t="s">
        <v>936</v>
      </c>
      <c r="G18" s="77">
        <f>+G14+G16</f>
        <v>1972978.6090826385</v>
      </c>
      <c r="H18" s="77">
        <f t="shared" ref="H18:P18" si="0">SUM(H14:H16)</f>
        <v>-45160.557017355204</v>
      </c>
      <c r="I18" s="77">
        <f t="shared" si="0"/>
        <v>-50323.104529999997</v>
      </c>
      <c r="J18" s="77">
        <f t="shared" si="0"/>
        <v>-45229.801889999995</v>
      </c>
      <c r="K18" s="77">
        <f t="shared" si="0"/>
        <v>-94189.069362028313</v>
      </c>
      <c r="L18" s="77">
        <f t="shared" si="0"/>
        <v>-535915.17401623202</v>
      </c>
      <c r="M18" s="77">
        <f t="shared" si="0"/>
        <v>0</v>
      </c>
      <c r="N18" s="77">
        <f t="shared" si="0"/>
        <v>0</v>
      </c>
      <c r="O18" s="77">
        <f t="shared" si="0"/>
        <v>0</v>
      </c>
      <c r="P18" s="77">
        <f t="shared" si="0"/>
        <v>0</v>
      </c>
    </row>
    <row r="19" spans="1:16" ht="15.9" customHeight="1" x14ac:dyDescent="0.2">
      <c r="A19" s="62">
        <v>8</v>
      </c>
      <c r="B19" s="73"/>
      <c r="C19" s="65"/>
      <c r="G19" s="77"/>
      <c r="H19" s="77"/>
      <c r="I19" s="77"/>
      <c r="J19" s="77"/>
      <c r="K19" s="77"/>
      <c r="L19" s="77"/>
      <c r="M19" s="77"/>
      <c r="N19" s="77"/>
      <c r="O19" s="77"/>
      <c r="P19" s="77"/>
    </row>
    <row r="20" spans="1:16" ht="15.9" customHeight="1" x14ac:dyDescent="0.2">
      <c r="A20" s="62">
        <v>9</v>
      </c>
      <c r="B20" s="73"/>
      <c r="C20" s="65" t="s">
        <v>937</v>
      </c>
      <c r="G20" s="77">
        <v>452387.92577131704</v>
      </c>
      <c r="H20" s="77">
        <v>-39583.393929699734</v>
      </c>
      <c r="I20" s="77">
        <v>-1260.134</v>
      </c>
      <c r="J20" s="77">
        <v>-22858.075000000001</v>
      </c>
      <c r="K20" s="77">
        <v>0</v>
      </c>
      <c r="L20" s="77">
        <v>-102.146</v>
      </c>
      <c r="M20" s="77">
        <v>-24.742394719185</v>
      </c>
      <c r="N20" s="77">
        <v>-4.3895600231774479</v>
      </c>
      <c r="O20" s="77">
        <v>-133.81976668879489</v>
      </c>
      <c r="P20" s="77">
        <v>0</v>
      </c>
    </row>
    <row r="21" spans="1:16" ht="15.9" customHeight="1" x14ac:dyDescent="0.2">
      <c r="A21" s="62">
        <v>10</v>
      </c>
      <c r="B21" s="73"/>
      <c r="C21" s="65"/>
      <c r="G21" s="77"/>
      <c r="H21" s="77"/>
      <c r="I21" s="77"/>
      <c r="J21" s="77"/>
      <c r="K21" s="77"/>
      <c r="L21" s="77"/>
      <c r="M21" s="77"/>
      <c r="N21" s="77"/>
      <c r="O21" s="77"/>
      <c r="P21" s="77"/>
    </row>
    <row r="22" spans="1:16" ht="15.9" customHeight="1" x14ac:dyDescent="0.2">
      <c r="A22" s="62">
        <v>11</v>
      </c>
      <c r="B22" s="73"/>
      <c r="C22" s="65" t="s">
        <v>910</v>
      </c>
      <c r="G22" s="77">
        <v>545411.36924434558</v>
      </c>
      <c r="H22" s="77">
        <v>0</v>
      </c>
      <c r="I22" s="77">
        <v>0</v>
      </c>
      <c r="J22" s="77">
        <v>0</v>
      </c>
      <c r="K22" s="77">
        <v>0</v>
      </c>
      <c r="L22" s="77">
        <v>-544481.01599999995</v>
      </c>
      <c r="M22" s="77">
        <v>0</v>
      </c>
      <c r="N22" s="77">
        <v>0</v>
      </c>
      <c r="O22" s="77">
        <v>0</v>
      </c>
      <c r="P22" s="77">
        <v>0</v>
      </c>
    </row>
    <row r="23" spans="1:16" ht="15.9" customHeight="1" x14ac:dyDescent="0.2">
      <c r="A23" s="62">
        <v>12</v>
      </c>
      <c r="B23" s="73"/>
      <c r="C23" s="65"/>
      <c r="G23" s="77"/>
      <c r="H23" s="77"/>
      <c r="I23" s="77"/>
      <c r="J23" s="77"/>
      <c r="K23" s="77"/>
      <c r="L23" s="77"/>
      <c r="M23" s="77"/>
      <c r="N23" s="77"/>
      <c r="O23" s="77"/>
      <c r="P23" s="77"/>
    </row>
    <row r="24" spans="1:16" ht="15.9" customHeight="1" x14ac:dyDescent="0.2">
      <c r="A24" s="62">
        <v>13</v>
      </c>
      <c r="B24" s="73"/>
      <c r="C24" s="65" t="s">
        <v>938</v>
      </c>
      <c r="G24" s="77">
        <v>4436.1607667135995</v>
      </c>
      <c r="H24" s="77">
        <v>0</v>
      </c>
      <c r="I24" s="77">
        <v>0</v>
      </c>
      <c r="J24" s="77">
        <v>0</v>
      </c>
      <c r="K24" s="77">
        <v>0</v>
      </c>
      <c r="L24" s="77">
        <v>-4436.16</v>
      </c>
      <c r="M24" s="77">
        <v>0</v>
      </c>
      <c r="N24" s="77">
        <v>0</v>
      </c>
      <c r="O24" s="77">
        <v>0</v>
      </c>
      <c r="P24" s="77">
        <v>0</v>
      </c>
    </row>
    <row r="25" spans="1:16" ht="15.9" customHeight="1" x14ac:dyDescent="0.2">
      <c r="A25" s="62">
        <v>14</v>
      </c>
      <c r="B25" s="73"/>
      <c r="C25" s="65"/>
      <c r="G25" s="77"/>
      <c r="H25" s="78"/>
      <c r="I25" s="78"/>
      <c r="J25" s="78"/>
      <c r="K25" s="78"/>
      <c r="L25" s="78"/>
      <c r="M25" s="78"/>
      <c r="N25" s="78"/>
      <c r="O25" s="78"/>
      <c r="P25" s="78"/>
    </row>
    <row r="26" spans="1:16" ht="15.9" customHeight="1" x14ac:dyDescent="0.2">
      <c r="A26" s="62">
        <v>15</v>
      </c>
      <c r="B26" s="73"/>
      <c r="C26" s="65" t="s">
        <v>939</v>
      </c>
      <c r="G26" s="77">
        <v>-13498.154679112899</v>
      </c>
      <c r="H26" s="77">
        <v>0</v>
      </c>
      <c r="I26" s="77">
        <v>0</v>
      </c>
      <c r="J26" s="77">
        <v>0</v>
      </c>
      <c r="K26" s="77">
        <v>0</v>
      </c>
      <c r="L26" s="77">
        <v>13498.154679112818</v>
      </c>
      <c r="M26" s="77">
        <v>0</v>
      </c>
      <c r="N26" s="77">
        <v>0</v>
      </c>
      <c r="O26" s="77">
        <v>0</v>
      </c>
      <c r="P26" s="77">
        <v>0</v>
      </c>
    </row>
    <row r="27" spans="1:16" ht="15.9" customHeight="1" x14ac:dyDescent="0.2">
      <c r="A27" s="62">
        <v>16</v>
      </c>
      <c r="B27" s="73"/>
      <c r="C27" s="65"/>
      <c r="G27" s="77"/>
      <c r="H27" s="77"/>
      <c r="I27" s="77"/>
      <c r="J27" s="77"/>
      <c r="K27" s="77"/>
      <c r="L27" s="77"/>
      <c r="M27" s="77"/>
      <c r="N27" s="77"/>
      <c r="O27" s="77"/>
      <c r="P27" s="77"/>
    </row>
    <row r="28" spans="1:16" ht="15.9" customHeight="1" x14ac:dyDescent="0.2">
      <c r="A28" s="79">
        <v>17</v>
      </c>
      <c r="B28" s="80"/>
      <c r="C28" s="81" t="s">
        <v>940</v>
      </c>
      <c r="D28" s="79"/>
      <c r="E28" s="79"/>
      <c r="F28" s="79"/>
      <c r="G28" s="82">
        <v>394033.33050103695</v>
      </c>
      <c r="H28" s="82">
        <v>-5872.5</v>
      </c>
      <c r="I28" s="82">
        <v>-8754.0040000000008</v>
      </c>
      <c r="J28" s="82">
        <v>-2722.942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</row>
    <row r="29" spans="1:16" ht="15.9" customHeight="1" x14ac:dyDescent="0.2">
      <c r="A29" s="62">
        <v>18</v>
      </c>
      <c r="B29" s="73"/>
      <c r="C29" s="65"/>
      <c r="G29" s="77"/>
      <c r="H29" s="77"/>
      <c r="I29" s="77"/>
      <c r="J29" s="77"/>
      <c r="K29" s="77"/>
      <c r="L29" s="77"/>
      <c r="M29" s="77"/>
      <c r="N29" s="77"/>
      <c r="O29" s="77"/>
      <c r="P29" s="77"/>
    </row>
    <row r="30" spans="1:16" ht="15.9" customHeight="1" x14ac:dyDescent="0.2">
      <c r="A30" s="62">
        <v>19</v>
      </c>
      <c r="B30" s="73"/>
      <c r="C30" s="65" t="s">
        <v>941</v>
      </c>
      <c r="G30" s="77">
        <v>183968.73366808341</v>
      </c>
      <c r="H30" s="77">
        <v>-32.019516647577518</v>
      </c>
      <c r="I30" s="77">
        <v>-35.574529999998731</v>
      </c>
      <c r="J30" s="77">
        <v>-2412.482889999997</v>
      </c>
      <c r="K30" s="77">
        <v>-94154</v>
      </c>
      <c r="L30" s="77">
        <v>-394.00576506062987</v>
      </c>
      <c r="M30" s="77">
        <v>0</v>
      </c>
      <c r="N30" s="77">
        <v>0</v>
      </c>
      <c r="O30" s="77">
        <v>0</v>
      </c>
      <c r="P30" s="77">
        <v>0</v>
      </c>
    </row>
    <row r="31" spans="1:16" ht="15.9" customHeight="1" x14ac:dyDescent="0.2">
      <c r="A31" s="62">
        <v>20</v>
      </c>
      <c r="B31" s="73"/>
      <c r="C31" s="65"/>
      <c r="G31" s="77"/>
      <c r="H31" s="77"/>
      <c r="I31" s="77"/>
      <c r="J31" s="77"/>
      <c r="K31" s="77"/>
      <c r="L31" s="77"/>
      <c r="M31" s="77"/>
      <c r="N31" s="77"/>
      <c r="O31" s="77"/>
      <c r="P31" s="77"/>
    </row>
    <row r="32" spans="1:16" ht="15.9" customHeight="1" x14ac:dyDescent="0.2">
      <c r="A32" s="62">
        <v>21</v>
      </c>
      <c r="B32" s="73"/>
      <c r="C32" s="65" t="s">
        <v>942</v>
      </c>
      <c r="G32" s="77">
        <v>33779.283365553005</v>
      </c>
      <c r="H32" s="77">
        <v>78.704966651424527</v>
      </c>
      <c r="I32" s="77">
        <v>-10205.320355031861</v>
      </c>
      <c r="J32" s="77">
        <v>-4368.9839051999998</v>
      </c>
      <c r="K32" s="77">
        <v>-8.8883298060766052</v>
      </c>
      <c r="L32" s="77">
        <v>-4.8702775305243682</v>
      </c>
      <c r="M32" s="77">
        <v>6.2709599415774386</v>
      </c>
      <c r="N32" s="77">
        <v>1.1125339878743241</v>
      </c>
      <c r="O32" s="77">
        <v>33.916619867275067</v>
      </c>
      <c r="P32" s="77">
        <v>0</v>
      </c>
    </row>
    <row r="33" spans="1:19" ht="15.9" customHeight="1" x14ac:dyDescent="0.2">
      <c r="A33" s="62">
        <v>22</v>
      </c>
      <c r="B33" s="73"/>
      <c r="C33" s="65"/>
      <c r="G33" s="77"/>
      <c r="H33" s="77"/>
      <c r="I33" s="77"/>
      <c r="J33" s="77"/>
      <c r="K33" s="77"/>
      <c r="L33" s="77"/>
      <c r="M33" s="77"/>
      <c r="N33" s="77"/>
      <c r="O33" s="77"/>
      <c r="P33" s="77"/>
    </row>
    <row r="34" spans="1:19" ht="15.9" customHeight="1" x14ac:dyDescent="0.2">
      <c r="A34" s="62">
        <v>23</v>
      </c>
      <c r="B34" s="73"/>
      <c r="C34" s="65" t="s">
        <v>943</v>
      </c>
      <c r="G34" s="76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</row>
    <row r="35" spans="1:19" ht="15.9" customHeight="1" x14ac:dyDescent="0.2">
      <c r="A35" s="62">
        <v>24</v>
      </c>
      <c r="B35" s="73"/>
      <c r="C35" s="65" t="s">
        <v>944</v>
      </c>
      <c r="G35" s="77">
        <f t="shared" ref="G35:P35" si="1">SUM(G20:G34)</f>
        <v>1600518.6486379367</v>
      </c>
      <c r="H35" s="77">
        <f t="shared" si="1"/>
        <v>-45409.208479695888</v>
      </c>
      <c r="I35" s="77">
        <f t="shared" si="1"/>
        <v>-20255.032885031862</v>
      </c>
      <c r="J35" s="77">
        <f t="shared" si="1"/>
        <v>-32362.483795199994</v>
      </c>
      <c r="K35" s="77">
        <f t="shared" si="1"/>
        <v>-94162.888329806083</v>
      </c>
      <c r="L35" s="77">
        <f t="shared" si="1"/>
        <v>-535920.04336347827</v>
      </c>
      <c r="M35" s="77">
        <f t="shared" si="1"/>
        <v>-18.471434777607563</v>
      </c>
      <c r="N35" s="77">
        <f t="shared" si="1"/>
        <v>-3.2770260353031238</v>
      </c>
      <c r="O35" s="77">
        <f t="shared" si="1"/>
        <v>-99.903146821519812</v>
      </c>
      <c r="P35" s="77">
        <f t="shared" si="1"/>
        <v>0</v>
      </c>
    </row>
    <row r="36" spans="1:19" ht="15.9" customHeight="1" x14ac:dyDescent="0.2">
      <c r="A36" s="62">
        <v>25</v>
      </c>
      <c r="B36" s="73"/>
      <c r="C36" s="65"/>
      <c r="G36" s="77"/>
      <c r="H36" s="78"/>
      <c r="I36" s="78"/>
      <c r="J36" s="78"/>
      <c r="K36" s="78"/>
      <c r="L36" s="78"/>
      <c r="M36" s="78"/>
      <c r="N36" s="78"/>
      <c r="O36" s="78"/>
      <c r="P36" s="78"/>
    </row>
    <row r="37" spans="1:19" ht="15.9" customHeight="1" thickBot="1" x14ac:dyDescent="0.25">
      <c r="A37" s="62">
        <v>26</v>
      </c>
      <c r="B37" s="73"/>
      <c r="C37" s="65" t="s">
        <v>945</v>
      </c>
      <c r="G37" s="83">
        <f t="shared" ref="G37:P37" si="2">+G18-G35</f>
        <v>372459.96044470184</v>
      </c>
      <c r="H37" s="83">
        <f t="shared" si="2"/>
        <v>248.65146234068379</v>
      </c>
      <c r="I37" s="83">
        <f t="shared" si="2"/>
        <v>-30068.071644968135</v>
      </c>
      <c r="J37" s="83">
        <f t="shared" si="2"/>
        <v>-12867.318094800001</v>
      </c>
      <c r="K37" s="83">
        <f t="shared" si="2"/>
        <v>-26.181032222229987</v>
      </c>
      <c r="L37" s="83">
        <f t="shared" si="2"/>
        <v>4.8693472462473437</v>
      </c>
      <c r="M37" s="83">
        <f t="shared" si="2"/>
        <v>18.471434777607563</v>
      </c>
      <c r="N37" s="83">
        <f t="shared" si="2"/>
        <v>3.2770260353031238</v>
      </c>
      <c r="O37" s="83">
        <f t="shared" si="2"/>
        <v>99.903146821519812</v>
      </c>
      <c r="P37" s="83">
        <f t="shared" si="2"/>
        <v>0</v>
      </c>
    </row>
    <row r="38" spans="1:19" ht="15.9" customHeight="1" thickTop="1" x14ac:dyDescent="0.2">
      <c r="A38" s="62">
        <v>27</v>
      </c>
      <c r="B38" s="73"/>
      <c r="C38" s="73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9" ht="15.9" customHeight="1" x14ac:dyDescent="0.2">
      <c r="A39" s="62">
        <v>28</v>
      </c>
      <c r="B39" s="73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9" ht="15.9" customHeight="1" x14ac:dyDescent="0.2">
      <c r="A40" s="62">
        <v>29</v>
      </c>
      <c r="B40" s="73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</row>
    <row r="41" spans="1:19" ht="15.9" customHeight="1" x14ac:dyDescent="0.2">
      <c r="A41" s="62">
        <v>30</v>
      </c>
      <c r="B41" s="73"/>
      <c r="C41" s="73"/>
      <c r="F41" s="77"/>
      <c r="G41" s="77"/>
      <c r="H41" s="77"/>
      <c r="I41" s="77"/>
      <c r="J41" s="78"/>
      <c r="K41" s="77"/>
      <c r="L41" s="78"/>
      <c r="M41" s="77"/>
      <c r="N41" s="77"/>
      <c r="O41" s="77"/>
      <c r="P41" s="77"/>
      <c r="Q41" s="77"/>
      <c r="R41" s="77"/>
      <c r="S41" s="77"/>
    </row>
    <row r="42" spans="1:19" ht="15.9" customHeight="1" x14ac:dyDescent="0.2">
      <c r="A42" s="62">
        <v>31</v>
      </c>
      <c r="B42" s="73"/>
      <c r="C42" s="73"/>
      <c r="F42" s="77"/>
      <c r="G42" s="77"/>
      <c r="H42" s="77"/>
      <c r="I42" s="77"/>
      <c r="J42" s="78"/>
      <c r="K42" s="77"/>
      <c r="L42" s="78"/>
      <c r="M42" s="77"/>
      <c r="N42" s="77"/>
      <c r="O42" s="77"/>
      <c r="P42" s="77"/>
      <c r="Q42" s="77"/>
      <c r="R42" s="77"/>
      <c r="S42" s="77"/>
    </row>
    <row r="43" spans="1:19" ht="15.9" customHeight="1" x14ac:dyDescent="0.2">
      <c r="A43" s="62">
        <v>32</v>
      </c>
      <c r="B43" s="73"/>
      <c r="C43" s="73"/>
      <c r="F43" s="77"/>
      <c r="G43" s="77"/>
      <c r="H43" s="77"/>
      <c r="I43" s="77"/>
      <c r="J43" s="78"/>
      <c r="K43" s="77"/>
      <c r="L43" s="78"/>
      <c r="M43" s="77"/>
      <c r="N43" s="77"/>
      <c r="O43" s="77"/>
      <c r="P43" s="77"/>
      <c r="Q43" s="77"/>
      <c r="R43" s="77"/>
      <c r="S43" s="77"/>
    </row>
    <row r="44" spans="1:19" ht="15.9" customHeight="1" x14ac:dyDescent="0.2">
      <c r="A44" s="62">
        <v>33</v>
      </c>
      <c r="B44" s="73"/>
      <c r="C44" s="73"/>
      <c r="F44" s="77"/>
      <c r="G44" s="77"/>
      <c r="H44" s="77"/>
      <c r="I44" s="77"/>
      <c r="J44" s="78"/>
      <c r="K44" s="77"/>
      <c r="L44" s="78"/>
      <c r="M44" s="77"/>
      <c r="N44" s="77"/>
      <c r="O44" s="77"/>
      <c r="P44" s="77"/>
      <c r="Q44" s="77"/>
      <c r="R44" s="77"/>
      <c r="S44" s="77"/>
    </row>
    <row r="45" spans="1:19" ht="15.9" customHeight="1" x14ac:dyDescent="0.2">
      <c r="A45" s="62">
        <v>34</v>
      </c>
      <c r="B45" s="73"/>
      <c r="C45" s="73"/>
      <c r="F45" s="77"/>
      <c r="G45" s="77"/>
      <c r="H45" s="77"/>
      <c r="I45" s="77"/>
      <c r="J45" s="78"/>
      <c r="K45" s="77"/>
      <c r="L45" s="78"/>
      <c r="M45" s="77"/>
      <c r="N45" s="77"/>
      <c r="O45" s="77"/>
      <c r="P45" s="77"/>
      <c r="Q45" s="77"/>
      <c r="R45" s="77"/>
      <c r="S45" s="77"/>
    </row>
    <row r="46" spans="1:19" ht="15.9" customHeight="1" x14ac:dyDescent="0.2">
      <c r="A46" s="62">
        <v>35</v>
      </c>
      <c r="B46" s="73"/>
      <c r="C46" s="73"/>
      <c r="F46" s="77"/>
      <c r="G46" s="77"/>
      <c r="H46" s="77"/>
      <c r="I46" s="77"/>
      <c r="J46" s="78"/>
      <c r="K46" s="77"/>
      <c r="L46" s="78"/>
      <c r="M46" s="77"/>
      <c r="N46" s="77"/>
      <c r="O46" s="77"/>
      <c r="P46" s="77"/>
      <c r="Q46" s="77"/>
      <c r="R46" s="77"/>
      <c r="S46" s="77"/>
    </row>
    <row r="47" spans="1:19" ht="15.9" customHeight="1" x14ac:dyDescent="0.2">
      <c r="A47" s="62">
        <v>36</v>
      </c>
      <c r="B47" s="73"/>
      <c r="C47" s="73"/>
      <c r="F47" s="77"/>
      <c r="G47" s="77"/>
      <c r="H47" s="77"/>
      <c r="I47" s="77"/>
      <c r="J47" s="78"/>
      <c r="K47" s="77"/>
      <c r="L47" s="78"/>
      <c r="M47" s="77"/>
      <c r="N47" s="77"/>
      <c r="O47" s="77"/>
      <c r="P47" s="77"/>
      <c r="Q47" s="77"/>
      <c r="R47" s="77"/>
      <c r="S47" s="77"/>
    </row>
    <row r="48" spans="1:19" ht="15.9" customHeight="1" x14ac:dyDescent="0.2">
      <c r="A48" s="62">
        <v>37</v>
      </c>
      <c r="B48" s="73"/>
      <c r="C48" s="73"/>
      <c r="F48" s="77"/>
      <c r="G48" s="77"/>
      <c r="H48" s="77"/>
      <c r="I48" s="77"/>
      <c r="J48" s="78"/>
      <c r="K48" s="77"/>
      <c r="L48" s="78"/>
      <c r="M48" s="77"/>
      <c r="N48" s="77"/>
      <c r="O48" s="77"/>
      <c r="P48" s="77"/>
      <c r="Q48" s="77"/>
      <c r="R48" s="77"/>
      <c r="S48" s="77"/>
    </row>
    <row r="49" spans="1:19" ht="15.9" customHeight="1" x14ac:dyDescent="0.2">
      <c r="A49" s="62">
        <v>38</v>
      </c>
      <c r="B49" s="73"/>
      <c r="C49" s="73"/>
      <c r="F49" s="77"/>
      <c r="G49" s="77"/>
      <c r="H49" s="77"/>
      <c r="I49" s="77"/>
      <c r="J49" s="78"/>
      <c r="K49" s="77"/>
      <c r="L49" s="78"/>
      <c r="M49" s="77"/>
      <c r="N49" s="77"/>
      <c r="O49" s="77"/>
      <c r="P49" s="77"/>
      <c r="Q49" s="77"/>
      <c r="R49" s="77"/>
      <c r="S49" s="77"/>
    </row>
    <row r="50" spans="1:19" ht="15.9" customHeight="1" thickBot="1" x14ac:dyDescent="0.25">
      <c r="A50" s="60">
        <v>39</v>
      </c>
      <c r="B50" s="60" t="s">
        <v>730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</row>
    <row r="51" spans="1:19" ht="15.9" customHeight="1" x14ac:dyDescent="0.2">
      <c r="A51" s="62" t="s">
        <v>946</v>
      </c>
      <c r="Q51" s="62" t="s">
        <v>947</v>
      </c>
    </row>
    <row r="52" spans="1:19" ht="15.9" customHeight="1" thickBot="1" x14ac:dyDescent="0.25">
      <c r="A52" s="60" t="str">
        <f>+$A$1</f>
        <v>SCHEDULE C-2</v>
      </c>
      <c r="B52" s="60"/>
      <c r="C52" s="60"/>
      <c r="D52" s="60"/>
      <c r="E52" s="60"/>
      <c r="F52" s="60"/>
      <c r="G52" s="60"/>
      <c r="H52" s="60" t="s">
        <v>899</v>
      </c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 t="s">
        <v>985</v>
      </c>
    </row>
    <row r="53" spans="1:19" ht="15.9" customHeight="1" x14ac:dyDescent="0.2">
      <c r="A53" s="62" t="s">
        <v>677</v>
      </c>
      <c r="F53" s="62" t="s">
        <v>901</v>
      </c>
      <c r="H53" s="62" t="s">
        <v>902</v>
      </c>
      <c r="K53" s="63"/>
      <c r="L53" s="63"/>
      <c r="N53" s="63"/>
      <c r="O53" s="63"/>
      <c r="P53" s="63" t="s">
        <v>903</v>
      </c>
    </row>
    <row r="54" spans="1:19" ht="15.9" customHeight="1" x14ac:dyDescent="0.2">
      <c r="H54" s="62" t="s">
        <v>904</v>
      </c>
      <c r="K54" s="64"/>
      <c r="L54" s="65"/>
      <c r="O54" s="64"/>
      <c r="P54" s="64" t="s">
        <v>685</v>
      </c>
      <c r="Q54" s="66" t="s">
        <v>1035</v>
      </c>
      <c r="R54" s="65"/>
      <c r="S54" s="65"/>
    </row>
    <row r="55" spans="1:19" ht="15.9" customHeight="1" x14ac:dyDescent="0.2">
      <c r="A55" s="62" t="s">
        <v>683</v>
      </c>
      <c r="G55" s="62" t="str">
        <f>IF(+$G$4="","",$G$4)</f>
        <v/>
      </c>
      <c r="K55" s="64"/>
      <c r="L55" s="65"/>
      <c r="M55" s="64"/>
      <c r="P55" s="64"/>
      <c r="Q55" s="66" t="s">
        <v>1036</v>
      </c>
      <c r="R55" s="65"/>
      <c r="S55" s="65"/>
    </row>
    <row r="56" spans="1:19" ht="15.9" customHeight="1" x14ac:dyDescent="0.2">
      <c r="G56" s="62" t="str">
        <f>IF(+$G$5="","",$G$5)</f>
        <v/>
      </c>
      <c r="K56" s="64"/>
      <c r="L56" s="65"/>
      <c r="M56" s="64"/>
      <c r="Q56" s="66" t="s">
        <v>1037</v>
      </c>
      <c r="R56" s="65"/>
      <c r="S56" s="65"/>
    </row>
    <row r="57" spans="1:19" ht="15.9" customHeight="1" thickBot="1" x14ac:dyDescent="0.25">
      <c r="A57" s="60" t="str">
        <f>A6</f>
        <v>DOCKET No. 20210034-EI</v>
      </c>
      <c r="B57" s="60"/>
      <c r="C57" s="60"/>
      <c r="D57" s="60"/>
      <c r="E57" s="60"/>
      <c r="F57" s="60"/>
      <c r="G57" s="60" t="str">
        <f>IF(+$G$6="","",$G$6)</f>
        <v/>
      </c>
      <c r="H57" s="60"/>
      <c r="I57" s="60" t="s">
        <v>873</v>
      </c>
      <c r="J57" s="60"/>
      <c r="K57" s="60"/>
      <c r="L57" s="60"/>
      <c r="M57" s="60"/>
      <c r="N57" s="60"/>
      <c r="O57" s="60"/>
      <c r="P57" s="60"/>
      <c r="Q57" s="60" t="str">
        <f>$Q$6</f>
        <v>Witness: J. S. Chronister/ A. S. Lewis</v>
      </c>
      <c r="R57" s="60"/>
      <c r="S57" s="60"/>
    </row>
    <row r="58" spans="1:19" ht="15.9" customHeight="1" x14ac:dyDescent="0.2">
      <c r="C58" s="67"/>
      <c r="D58" s="67"/>
      <c r="E58" s="67"/>
      <c r="F58" s="67"/>
      <c r="G58" s="371" t="s">
        <v>907</v>
      </c>
      <c r="H58" s="371"/>
      <c r="I58" s="371"/>
      <c r="J58" s="84"/>
      <c r="K58" s="84"/>
      <c r="L58" s="84"/>
      <c r="M58" s="84"/>
      <c r="N58" s="84"/>
      <c r="O58" s="84"/>
      <c r="P58" s="67" t="s">
        <v>956</v>
      </c>
      <c r="Q58" s="67"/>
      <c r="R58" s="67"/>
      <c r="S58" s="67"/>
    </row>
    <row r="59" spans="1:19" ht="15.9" customHeight="1" x14ac:dyDescent="0.2">
      <c r="C59" s="67"/>
      <c r="D59" s="67"/>
      <c r="E59" s="67"/>
      <c r="F59" s="67"/>
      <c r="G59" s="67" t="s">
        <v>875</v>
      </c>
      <c r="H59" s="67" t="s">
        <v>949</v>
      </c>
      <c r="I59" s="67" t="s">
        <v>950</v>
      </c>
      <c r="J59" s="67" t="s">
        <v>951</v>
      </c>
      <c r="K59" s="67" t="s">
        <v>952</v>
      </c>
      <c r="L59" s="67" t="s">
        <v>953</v>
      </c>
      <c r="M59" s="67" t="s">
        <v>954</v>
      </c>
      <c r="N59" s="67" t="s">
        <v>982</v>
      </c>
      <c r="O59" s="67" t="s">
        <v>955</v>
      </c>
      <c r="P59" s="68" t="s">
        <v>908</v>
      </c>
      <c r="Q59" s="67"/>
      <c r="R59" s="67"/>
      <c r="S59" s="67"/>
    </row>
    <row r="60" spans="1:19" ht="15.9" customHeight="1" x14ac:dyDescent="0.2">
      <c r="F60" s="68"/>
      <c r="G60" s="68"/>
      <c r="H60" s="68" t="s">
        <v>957</v>
      </c>
      <c r="I60" s="68" t="s">
        <v>1042</v>
      </c>
      <c r="J60" s="68" t="s">
        <v>1043</v>
      </c>
      <c r="K60" s="68" t="s">
        <v>1044</v>
      </c>
      <c r="L60" s="68"/>
      <c r="M60" s="68" t="s">
        <v>959</v>
      </c>
      <c r="N60" s="68" t="s">
        <v>976</v>
      </c>
      <c r="O60" s="68"/>
      <c r="P60" s="68" t="s">
        <v>961</v>
      </c>
      <c r="Q60" s="68"/>
      <c r="R60" s="68"/>
      <c r="S60" s="68"/>
    </row>
    <row r="61" spans="1:19" ht="15.9" customHeight="1" x14ac:dyDescent="0.2">
      <c r="A61" s="62" t="s">
        <v>703</v>
      </c>
      <c r="B61" s="68" t="s">
        <v>374</v>
      </c>
      <c r="C61" s="68" t="s">
        <v>374</v>
      </c>
      <c r="D61" s="68"/>
      <c r="E61" s="68"/>
      <c r="F61" s="67"/>
      <c r="G61" s="68" t="s">
        <v>965</v>
      </c>
      <c r="H61" s="68" t="s">
        <v>962</v>
      </c>
      <c r="I61" s="68" t="s">
        <v>1045</v>
      </c>
      <c r="J61" s="68" t="s">
        <v>1046</v>
      </c>
      <c r="K61" s="68" t="s">
        <v>1047</v>
      </c>
      <c r="L61" s="68" t="s">
        <v>1048</v>
      </c>
      <c r="M61" s="68" t="s">
        <v>967</v>
      </c>
      <c r="N61" s="68" t="s">
        <v>1049</v>
      </c>
      <c r="O61" s="68" t="s">
        <v>353</v>
      </c>
      <c r="P61" s="68" t="s">
        <v>969</v>
      </c>
      <c r="Q61" s="68"/>
      <c r="R61" s="68"/>
      <c r="S61" s="68"/>
    </row>
    <row r="62" spans="1:19" ht="15.9" customHeight="1" thickBot="1" x14ac:dyDescent="0.25">
      <c r="A62" s="60" t="s">
        <v>708</v>
      </c>
      <c r="B62" s="70" t="s">
        <v>709</v>
      </c>
      <c r="C62" s="70" t="s">
        <v>926</v>
      </c>
      <c r="D62" s="70"/>
      <c r="E62" s="70"/>
      <c r="F62" s="70"/>
      <c r="G62" s="70" t="s">
        <v>973</v>
      </c>
      <c r="H62" s="70" t="s">
        <v>970</v>
      </c>
      <c r="I62" s="70" t="s">
        <v>976</v>
      </c>
      <c r="J62" s="70" t="s">
        <v>1050</v>
      </c>
      <c r="K62" s="70" t="s">
        <v>976</v>
      </c>
      <c r="L62" s="70" t="s">
        <v>976</v>
      </c>
      <c r="M62" s="71" t="s">
        <v>976</v>
      </c>
      <c r="N62" s="71" t="s">
        <v>1051</v>
      </c>
      <c r="O62" s="70" t="s">
        <v>362</v>
      </c>
      <c r="P62" s="70" t="s">
        <v>978</v>
      </c>
      <c r="Q62" s="70"/>
      <c r="R62" s="70"/>
      <c r="S62" s="70"/>
    </row>
    <row r="63" spans="1:19" ht="15.9" customHeight="1" x14ac:dyDescent="0.2">
      <c r="A63" s="62">
        <v>1</v>
      </c>
      <c r="B63" s="73"/>
      <c r="C63" s="73"/>
      <c r="D63" s="73"/>
      <c r="E63" s="73"/>
      <c r="F63" s="74"/>
      <c r="G63" s="73"/>
      <c r="O63" s="73"/>
      <c r="P63" s="73"/>
      <c r="Q63" s="73"/>
      <c r="R63" s="73"/>
      <c r="S63" s="73"/>
    </row>
    <row r="64" spans="1:19" ht="15.9" customHeight="1" x14ac:dyDescent="0.2">
      <c r="A64" s="62">
        <v>2</v>
      </c>
      <c r="B64" s="73"/>
      <c r="C64" s="73"/>
      <c r="F64" s="74"/>
      <c r="G64" s="74"/>
      <c r="O64" s="74"/>
      <c r="P64" s="74"/>
      <c r="Q64" s="74"/>
      <c r="R64" s="74"/>
      <c r="S64" s="74"/>
    </row>
    <row r="65" spans="1:19" ht="15.9" customHeight="1" x14ac:dyDescent="0.2">
      <c r="A65" s="62">
        <v>3</v>
      </c>
      <c r="B65" s="73"/>
      <c r="C65" s="62" t="s">
        <v>934</v>
      </c>
      <c r="F65" s="77"/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f>+SUM(H14:P14)+SUM(G65:N65)</f>
        <v>-781257.30446826038</v>
      </c>
      <c r="P65" s="74">
        <f>+O65+G14</f>
        <v>1169287.9464329069</v>
      </c>
      <c r="Q65" s="77"/>
      <c r="R65" s="77"/>
      <c r="S65" s="77"/>
    </row>
    <row r="66" spans="1:19" ht="15.9" customHeight="1" x14ac:dyDescent="0.2">
      <c r="A66" s="62">
        <v>4</v>
      </c>
      <c r="B66" s="73"/>
      <c r="C66" s="73"/>
      <c r="F66" s="77"/>
      <c r="G66" s="74"/>
      <c r="H66" s="74"/>
      <c r="I66" s="74"/>
      <c r="J66" s="74"/>
      <c r="K66" s="74"/>
      <c r="L66" s="74"/>
      <c r="M66" s="74"/>
      <c r="N66" s="74"/>
      <c r="O66" s="74"/>
    </row>
    <row r="67" spans="1:19" ht="15.9" customHeight="1" x14ac:dyDescent="0.2">
      <c r="A67" s="62">
        <v>5</v>
      </c>
      <c r="B67" s="73"/>
      <c r="C67" s="62" t="s">
        <v>935</v>
      </c>
      <c r="F67" s="77"/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f>+SUM(H16:P16)+SUM(G67:N67)</f>
        <v>10439.597652644801</v>
      </c>
      <c r="P67" s="76">
        <f>+O67+G16</f>
        <v>32872.955834116008</v>
      </c>
      <c r="Q67" s="77"/>
      <c r="R67" s="77"/>
      <c r="S67" s="77"/>
    </row>
    <row r="68" spans="1:19" ht="15.9" customHeight="1" x14ac:dyDescent="0.2">
      <c r="A68" s="62">
        <v>6</v>
      </c>
      <c r="B68" s="73"/>
      <c r="F68" s="77"/>
      <c r="G68" s="77"/>
      <c r="H68" s="77"/>
      <c r="O68" s="77"/>
      <c r="P68" s="77"/>
      <c r="Q68" s="77"/>
      <c r="R68" s="77"/>
      <c r="S68" s="77"/>
    </row>
    <row r="69" spans="1:19" ht="15.9" customHeight="1" x14ac:dyDescent="0.2">
      <c r="A69" s="62">
        <v>7</v>
      </c>
      <c r="B69" s="73"/>
      <c r="C69" s="62" t="s">
        <v>936</v>
      </c>
      <c r="F69" s="77"/>
      <c r="G69" s="77">
        <f>+G65+G67</f>
        <v>0</v>
      </c>
      <c r="H69" s="77">
        <f t="shared" ref="H69:N69" si="3">+H65+H67</f>
        <v>0</v>
      </c>
      <c r="I69" s="77">
        <f t="shared" si="3"/>
        <v>0</v>
      </c>
      <c r="J69" s="77">
        <f t="shared" si="3"/>
        <v>0</v>
      </c>
      <c r="K69" s="77">
        <f t="shared" si="3"/>
        <v>0</v>
      </c>
      <c r="L69" s="77">
        <f t="shared" si="3"/>
        <v>0</v>
      </c>
      <c r="M69" s="77">
        <f t="shared" si="3"/>
        <v>0</v>
      </c>
      <c r="N69" s="77">
        <f t="shared" si="3"/>
        <v>0</v>
      </c>
      <c r="O69" s="77">
        <f>+SUM(H18:P18)+SUM(G69:N69)</f>
        <v>-770817.70681561553</v>
      </c>
      <c r="P69" s="77">
        <f>+O69+G18</f>
        <v>1202160.902267023</v>
      </c>
      <c r="Q69" s="77"/>
      <c r="R69" s="77"/>
      <c r="S69" s="77"/>
    </row>
    <row r="70" spans="1:19" ht="15.9" customHeight="1" x14ac:dyDescent="0.2">
      <c r="A70" s="62">
        <v>8</v>
      </c>
      <c r="B70" s="73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</row>
    <row r="71" spans="1:19" ht="15.9" customHeight="1" x14ac:dyDescent="0.2">
      <c r="A71" s="62">
        <v>9</v>
      </c>
      <c r="B71" s="73"/>
      <c r="C71" s="62" t="s">
        <v>937</v>
      </c>
      <c r="F71" s="77"/>
      <c r="G71" s="77">
        <v>0</v>
      </c>
      <c r="H71" s="77">
        <v>0</v>
      </c>
      <c r="I71" s="77">
        <v>0</v>
      </c>
      <c r="J71" s="77">
        <v>-34511.966</v>
      </c>
      <c r="K71" s="77">
        <v>-11450.434999999999</v>
      </c>
      <c r="L71" s="77">
        <v>-1600</v>
      </c>
      <c r="M71" s="77">
        <v>-4978.45</v>
      </c>
      <c r="N71" s="77">
        <v>-71</v>
      </c>
      <c r="O71" s="77">
        <f>+SUM(H20:P20)+SUM(G71:N71)</f>
        <v>-116578.55165113088</v>
      </c>
      <c r="P71" s="77">
        <f>+O71+G20</f>
        <v>335809.37412018614</v>
      </c>
      <c r="Q71" s="77"/>
      <c r="R71" s="77"/>
      <c r="S71" s="77"/>
    </row>
    <row r="72" spans="1:19" ht="15.9" customHeight="1" x14ac:dyDescent="0.2">
      <c r="A72" s="62">
        <v>10</v>
      </c>
      <c r="B72" s="73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</row>
    <row r="73" spans="1:19" ht="15.9" customHeight="1" x14ac:dyDescent="0.2">
      <c r="A73" s="62">
        <v>11</v>
      </c>
      <c r="B73" s="73"/>
      <c r="C73" s="62" t="s">
        <v>910</v>
      </c>
      <c r="F73" s="77"/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f>+SUM(H22:P22)+SUM(G73:N73)</f>
        <v>-544481.01599999995</v>
      </c>
      <c r="P73" s="77">
        <f>+O73+G22</f>
        <v>930.35324434563518</v>
      </c>
      <c r="Q73" s="77"/>
      <c r="R73" s="77"/>
      <c r="S73" s="77"/>
    </row>
    <row r="74" spans="1:19" ht="15.9" customHeight="1" x14ac:dyDescent="0.2">
      <c r="A74" s="62">
        <v>12</v>
      </c>
      <c r="B74" s="73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</row>
    <row r="75" spans="1:19" ht="15.9" customHeight="1" x14ac:dyDescent="0.2">
      <c r="A75" s="62">
        <v>13</v>
      </c>
      <c r="B75" s="73"/>
      <c r="C75" s="62" t="s">
        <v>938</v>
      </c>
      <c r="F75" s="77"/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f>+SUM(H24:P24)+SUM(G75:N75)</f>
        <v>-4436.16</v>
      </c>
      <c r="P75" s="77">
        <f>ROUND(+O75+G24,0)</f>
        <v>0</v>
      </c>
      <c r="Q75" s="77"/>
      <c r="R75" s="77"/>
      <c r="S75" s="77"/>
    </row>
    <row r="76" spans="1:19" ht="15.9" customHeight="1" x14ac:dyDescent="0.2">
      <c r="A76" s="62">
        <v>14</v>
      </c>
      <c r="B76" s="73"/>
      <c r="F76" s="77"/>
      <c r="G76" s="78"/>
      <c r="H76" s="78"/>
      <c r="I76" s="78"/>
      <c r="J76" s="78"/>
      <c r="K76" s="78"/>
      <c r="L76" s="78"/>
      <c r="M76" s="78"/>
      <c r="N76" s="78"/>
      <c r="O76" s="78"/>
      <c r="P76" s="77"/>
      <c r="Q76" s="77"/>
      <c r="R76" s="77"/>
      <c r="S76" s="77"/>
    </row>
    <row r="77" spans="1:19" ht="15.9" customHeight="1" x14ac:dyDescent="0.2">
      <c r="A77" s="62">
        <v>15</v>
      </c>
      <c r="B77" s="73"/>
      <c r="C77" s="62" t="s">
        <v>939</v>
      </c>
      <c r="F77" s="77"/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f>+SUM(H26:P26)+SUM(G77:N77)</f>
        <v>13498.154679112818</v>
      </c>
      <c r="P77" s="77">
        <f>+O77+G26</f>
        <v>-8.0035533756017685E-11</v>
      </c>
      <c r="Q77" s="77"/>
      <c r="R77" s="77"/>
      <c r="S77" s="77"/>
    </row>
    <row r="78" spans="1:19" ht="15.9" customHeight="1" x14ac:dyDescent="0.2">
      <c r="A78" s="62">
        <v>16</v>
      </c>
      <c r="B78" s="73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</row>
    <row r="79" spans="1:19" ht="15.9" customHeight="1" x14ac:dyDescent="0.2">
      <c r="A79" s="79">
        <v>17</v>
      </c>
      <c r="B79" s="80"/>
      <c r="C79" s="81" t="s">
        <v>940</v>
      </c>
      <c r="D79" s="79"/>
      <c r="E79" s="79"/>
      <c r="F79" s="79"/>
      <c r="G79" s="82">
        <v>-184.55030813939996</v>
      </c>
      <c r="H79" s="82">
        <v>0</v>
      </c>
      <c r="I79" s="82">
        <v>0</v>
      </c>
      <c r="J79" s="82">
        <v>0</v>
      </c>
      <c r="K79" s="82">
        <v>0</v>
      </c>
      <c r="L79" s="82">
        <v>0</v>
      </c>
      <c r="M79" s="82">
        <v>0</v>
      </c>
      <c r="N79" s="82">
        <v>-500</v>
      </c>
      <c r="O79" s="82">
        <f>+SUM(H28:P28)+SUM(G79:N79)</f>
        <v>-18033.996308139402</v>
      </c>
      <c r="P79" s="92">
        <f>+O79+G28</f>
        <v>375999.33419289754</v>
      </c>
      <c r="Q79" s="77"/>
      <c r="R79" s="77"/>
      <c r="S79" s="77"/>
    </row>
    <row r="80" spans="1:19" ht="15.9" customHeight="1" x14ac:dyDescent="0.2">
      <c r="A80" s="62">
        <v>18</v>
      </c>
      <c r="B80" s="73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</row>
    <row r="81" spans="1:19" ht="15.9" customHeight="1" x14ac:dyDescent="0.2">
      <c r="A81" s="62">
        <v>19</v>
      </c>
      <c r="B81" s="73"/>
      <c r="C81" s="62" t="s">
        <v>941</v>
      </c>
      <c r="F81" s="77"/>
      <c r="G81" s="77">
        <v>-119.13926958395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f>+SUM(H30:P30)+SUM(G81:N81)</f>
        <v>-97147.221971292151</v>
      </c>
      <c r="P81" s="77">
        <f>+O81+G30</f>
        <v>86821.511696791262</v>
      </c>
      <c r="Q81" s="77"/>
      <c r="R81" s="77"/>
      <c r="S81" s="77"/>
    </row>
    <row r="82" spans="1:19" ht="15.9" customHeight="1" x14ac:dyDescent="0.2">
      <c r="A82" s="62">
        <v>20</v>
      </c>
      <c r="B82" s="73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19" ht="15.9" customHeight="1" x14ac:dyDescent="0.2">
      <c r="A83" s="62">
        <v>21</v>
      </c>
      <c r="B83" s="73"/>
      <c r="C83" s="62" t="s">
        <v>942</v>
      </c>
      <c r="F83" s="77"/>
      <c r="G83" s="77">
        <v>76.970123473983037</v>
      </c>
      <c r="H83" s="77">
        <v>-99.75094</v>
      </c>
      <c r="I83" s="77">
        <v>-9707</v>
      </c>
      <c r="J83" s="77">
        <v>8747.0577799999992</v>
      </c>
      <c r="K83" s="77">
        <v>2902.11275075</v>
      </c>
      <c r="L83" s="77">
        <v>405.52000000000004</v>
      </c>
      <c r="M83" s="77">
        <v>1261.7881525</v>
      </c>
      <c r="N83" s="77">
        <v>18</v>
      </c>
      <c r="O83" s="77">
        <f>+SUM(H32:P32)+SUM(G83:N83)</f>
        <v>-10863.359920396328</v>
      </c>
      <c r="P83" s="77">
        <f>+O83+G32</f>
        <v>22915.923445156677</v>
      </c>
      <c r="Q83" s="77"/>
      <c r="R83" s="77"/>
      <c r="S83" s="85"/>
    </row>
    <row r="84" spans="1:19" ht="15.9" customHeight="1" x14ac:dyDescent="0.2">
      <c r="A84" s="62">
        <v>22</v>
      </c>
      <c r="B84" s="73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</row>
    <row r="85" spans="1:19" ht="15.9" customHeight="1" x14ac:dyDescent="0.2">
      <c r="A85" s="62">
        <v>23</v>
      </c>
      <c r="B85" s="73"/>
      <c r="C85" s="62" t="s">
        <v>943</v>
      </c>
      <c r="F85" s="77"/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f>+SUM(H34:P34)+SUM(G85:N85)</f>
        <v>0</v>
      </c>
      <c r="P85" s="76">
        <f>+O85+G34</f>
        <v>0</v>
      </c>
      <c r="Q85" s="77"/>
      <c r="R85" s="77"/>
      <c r="S85" s="77"/>
    </row>
    <row r="86" spans="1:19" ht="15.9" customHeight="1" x14ac:dyDescent="0.2">
      <c r="A86" s="62">
        <v>24</v>
      </c>
      <c r="B86" s="73"/>
      <c r="C86" s="62" t="s">
        <v>944</v>
      </c>
      <c r="F86" s="77"/>
      <c r="G86" s="77">
        <f t="shared" ref="G86:N86" si="4">SUM(G71:G85)</f>
        <v>-226.71945424936689</v>
      </c>
      <c r="H86" s="77">
        <f t="shared" si="4"/>
        <v>-99.75094</v>
      </c>
      <c r="I86" s="77">
        <f t="shared" si="4"/>
        <v>-9707</v>
      </c>
      <c r="J86" s="77">
        <f t="shared" si="4"/>
        <v>-25764.908220000001</v>
      </c>
      <c r="K86" s="77">
        <f t="shared" si="4"/>
        <v>-8548.322249249999</v>
      </c>
      <c r="L86" s="77">
        <f t="shared" si="4"/>
        <v>-1194.48</v>
      </c>
      <c r="M86" s="77">
        <f t="shared" si="4"/>
        <v>-3716.6618474999996</v>
      </c>
      <c r="N86" s="77">
        <f t="shared" si="4"/>
        <v>-553</v>
      </c>
      <c r="O86" s="77">
        <f>SUM(O71:O85)</f>
        <v>-778042.15117184597</v>
      </c>
      <c r="P86" s="77">
        <f>SUM(P71:P85)</f>
        <v>822476.4966993772</v>
      </c>
      <c r="Q86" s="77"/>
      <c r="R86" s="77"/>
      <c r="S86" s="77"/>
    </row>
    <row r="87" spans="1:19" ht="15.9" customHeight="1" x14ac:dyDescent="0.2">
      <c r="A87" s="62">
        <v>25</v>
      </c>
      <c r="B87" s="73"/>
      <c r="F87" s="77"/>
      <c r="G87" s="78"/>
      <c r="H87" s="78"/>
      <c r="I87" s="78"/>
      <c r="J87" s="78"/>
      <c r="K87" s="78"/>
      <c r="L87" s="78"/>
      <c r="M87" s="78"/>
      <c r="N87" s="78"/>
      <c r="O87" s="78"/>
      <c r="P87" s="77"/>
      <c r="Q87" s="77"/>
      <c r="R87" s="77"/>
      <c r="S87" s="77"/>
    </row>
    <row r="88" spans="1:19" ht="15.9" customHeight="1" thickBot="1" x14ac:dyDescent="0.25">
      <c r="A88" s="62">
        <v>26</v>
      </c>
      <c r="B88" s="73"/>
      <c r="C88" s="62" t="s">
        <v>945</v>
      </c>
      <c r="F88" s="77"/>
      <c r="G88" s="83">
        <f t="shared" ref="G88:N88" si="5">+G69-G86</f>
        <v>226.71945424936689</v>
      </c>
      <c r="H88" s="83">
        <f t="shared" si="5"/>
        <v>99.75094</v>
      </c>
      <c r="I88" s="83">
        <f t="shared" si="5"/>
        <v>9707</v>
      </c>
      <c r="J88" s="83">
        <f t="shared" si="5"/>
        <v>25764.908220000001</v>
      </c>
      <c r="K88" s="83">
        <f t="shared" si="5"/>
        <v>8548.322249249999</v>
      </c>
      <c r="L88" s="83">
        <f t="shared" si="5"/>
        <v>1194.48</v>
      </c>
      <c r="M88" s="83">
        <f t="shared" si="5"/>
        <v>3716.6618474999996</v>
      </c>
      <c r="N88" s="83">
        <f t="shared" si="5"/>
        <v>553</v>
      </c>
      <c r="O88" s="83">
        <f>+O69-O86</f>
        <v>7224.4443562304368</v>
      </c>
      <c r="P88" s="83">
        <f>+P69-P86</f>
        <v>379684.40556764579</v>
      </c>
      <c r="Q88" s="77"/>
      <c r="R88" s="77"/>
      <c r="S88" s="77"/>
    </row>
    <row r="89" spans="1:19" ht="15.9" customHeight="1" thickTop="1" x14ac:dyDescent="0.2">
      <c r="A89" s="62">
        <v>27</v>
      </c>
      <c r="B89" s="73"/>
      <c r="C89" s="73"/>
      <c r="F89" s="77"/>
      <c r="G89" s="77"/>
      <c r="H89" s="77"/>
      <c r="I89" s="77"/>
      <c r="K89" s="74"/>
      <c r="N89" s="77"/>
      <c r="O89" s="77"/>
      <c r="P89" s="77"/>
      <c r="Q89" s="77"/>
      <c r="R89" s="77"/>
      <c r="S89" s="77"/>
    </row>
    <row r="90" spans="1:19" ht="15.9" customHeight="1" x14ac:dyDescent="0.2">
      <c r="A90" s="62">
        <v>28</v>
      </c>
      <c r="B90" s="73"/>
      <c r="F90" s="77"/>
      <c r="G90" s="77"/>
      <c r="J90" s="77"/>
      <c r="K90" s="74"/>
      <c r="N90" s="77"/>
      <c r="O90" s="77"/>
      <c r="P90" s="77"/>
      <c r="Q90" s="77"/>
      <c r="R90" s="77"/>
      <c r="S90" s="77"/>
    </row>
    <row r="91" spans="1:19" ht="15.9" customHeight="1" x14ac:dyDescent="0.2">
      <c r="A91" s="62">
        <v>29</v>
      </c>
      <c r="B91" s="73"/>
      <c r="C91" s="73"/>
      <c r="F91" s="77"/>
      <c r="G91" s="77"/>
      <c r="K91" s="74"/>
      <c r="N91" s="77"/>
      <c r="O91" s="77"/>
      <c r="P91" s="77"/>
      <c r="Q91" s="77"/>
      <c r="R91" s="77"/>
      <c r="S91" s="77"/>
    </row>
    <row r="92" spans="1:19" ht="15.9" customHeight="1" x14ac:dyDescent="0.2">
      <c r="A92" s="62">
        <v>30</v>
      </c>
      <c r="B92" s="73"/>
      <c r="F92" s="77"/>
      <c r="G92" s="77"/>
      <c r="H92" s="77"/>
      <c r="I92" s="77"/>
      <c r="J92" s="77"/>
      <c r="K92" s="74"/>
      <c r="N92" s="77"/>
      <c r="O92" s="77"/>
      <c r="P92" s="77"/>
      <c r="Q92" s="77"/>
      <c r="R92" s="77"/>
      <c r="S92" s="77"/>
    </row>
    <row r="93" spans="1:19" ht="15.9" customHeight="1" x14ac:dyDescent="0.2">
      <c r="A93" s="62">
        <v>31</v>
      </c>
      <c r="B93" s="73"/>
      <c r="C93" s="73"/>
      <c r="F93" s="77"/>
      <c r="G93" s="77"/>
      <c r="H93" s="77"/>
      <c r="I93" s="77"/>
      <c r="J93" s="77"/>
      <c r="K93" s="74"/>
      <c r="N93" s="77"/>
      <c r="O93" s="77"/>
      <c r="P93" s="77"/>
      <c r="Q93" s="77"/>
      <c r="R93" s="77"/>
      <c r="S93" s="77"/>
    </row>
    <row r="94" spans="1:19" ht="15.9" customHeight="1" x14ac:dyDescent="0.2">
      <c r="A94" s="62">
        <v>32</v>
      </c>
      <c r="B94" s="73"/>
      <c r="C94" s="86"/>
      <c r="F94" s="77"/>
      <c r="G94" s="77"/>
      <c r="H94" s="77"/>
      <c r="I94" s="78"/>
      <c r="J94" s="77"/>
      <c r="K94" s="74"/>
      <c r="N94" s="77"/>
      <c r="O94" s="77"/>
      <c r="P94" s="77"/>
      <c r="Q94" s="77"/>
      <c r="R94" s="77"/>
      <c r="S94" s="77"/>
    </row>
    <row r="95" spans="1:19" ht="15.9" customHeight="1" x14ac:dyDescent="0.2">
      <c r="A95" s="62">
        <v>33</v>
      </c>
      <c r="B95" s="73"/>
      <c r="C95" s="73"/>
      <c r="F95" s="77"/>
      <c r="G95" s="77"/>
      <c r="H95" s="77"/>
      <c r="I95" s="77"/>
      <c r="J95" s="78"/>
      <c r="K95" s="74"/>
      <c r="L95" s="78"/>
      <c r="M95" s="77"/>
      <c r="N95" s="77"/>
      <c r="O95" s="77"/>
      <c r="P95" s="77"/>
      <c r="Q95" s="77"/>
      <c r="R95" s="77"/>
      <c r="S95" s="77"/>
    </row>
    <row r="96" spans="1:19" ht="15.9" customHeight="1" x14ac:dyDescent="0.2">
      <c r="A96" s="62">
        <v>34</v>
      </c>
      <c r="B96" s="73"/>
      <c r="C96" s="73"/>
      <c r="F96" s="77"/>
      <c r="G96" s="77"/>
      <c r="H96" s="77"/>
      <c r="I96" s="77"/>
      <c r="J96" s="78"/>
      <c r="K96" s="74"/>
      <c r="L96" s="78"/>
      <c r="M96" s="77"/>
      <c r="N96" s="77"/>
      <c r="O96" s="77"/>
      <c r="P96" s="77"/>
      <c r="Q96" s="77"/>
      <c r="R96" s="77"/>
      <c r="S96" s="77"/>
    </row>
    <row r="97" spans="1:22" ht="15.9" customHeight="1" x14ac:dyDescent="0.2">
      <c r="A97" s="62">
        <v>35</v>
      </c>
      <c r="B97" s="73"/>
      <c r="C97" s="73"/>
      <c r="F97" s="77"/>
      <c r="G97" s="77"/>
      <c r="H97" s="77"/>
      <c r="I97" s="77"/>
      <c r="J97" s="78"/>
      <c r="K97" s="74"/>
      <c r="L97" s="78"/>
      <c r="M97" s="77"/>
      <c r="N97" s="77"/>
      <c r="O97" s="77"/>
      <c r="P97" s="77"/>
      <c r="Q97" s="77"/>
      <c r="R97" s="77"/>
      <c r="S97" s="77"/>
    </row>
    <row r="98" spans="1:22" ht="15.9" customHeight="1" x14ac:dyDescent="0.2">
      <c r="A98" s="62">
        <v>36</v>
      </c>
      <c r="B98" s="73"/>
      <c r="C98" s="73"/>
      <c r="F98" s="77"/>
      <c r="G98" s="77"/>
      <c r="H98" s="77"/>
      <c r="I98" s="77"/>
      <c r="J98" s="78"/>
      <c r="K98" s="74"/>
      <c r="L98" s="78"/>
      <c r="M98" s="77"/>
      <c r="N98" s="77"/>
      <c r="O98" s="77"/>
      <c r="P98" s="77"/>
      <c r="Q98" s="77"/>
      <c r="R98" s="77"/>
      <c r="S98" s="77"/>
    </row>
    <row r="99" spans="1:22" ht="15.9" customHeight="1" x14ac:dyDescent="0.25">
      <c r="A99" s="62">
        <v>37</v>
      </c>
      <c r="B99" s="73"/>
      <c r="C99" s="73"/>
      <c r="F99" s="77"/>
      <c r="G99" s="77"/>
      <c r="H99" s="77"/>
      <c r="I99" s="77"/>
      <c r="J99" s="78"/>
      <c r="K99" s="74"/>
      <c r="L99" s="78"/>
      <c r="M99" s="77"/>
      <c r="N99" s="77"/>
      <c r="O99" s="77"/>
      <c r="P99" s="77"/>
      <c r="Q99" s="77"/>
      <c r="R99" s="77"/>
      <c r="S99" s="77"/>
      <c r="V99" s="356"/>
    </row>
    <row r="100" spans="1:22" ht="15.9" customHeight="1" x14ac:dyDescent="0.2">
      <c r="A100" s="62">
        <v>38</v>
      </c>
      <c r="B100" s="73"/>
      <c r="C100" s="73"/>
      <c r="F100" s="77"/>
      <c r="G100" s="77"/>
      <c r="H100" s="77"/>
      <c r="I100" s="77"/>
      <c r="J100" s="78"/>
      <c r="K100" s="74"/>
      <c r="L100" s="78"/>
      <c r="M100" s="77"/>
      <c r="N100" s="77"/>
      <c r="O100" s="77"/>
      <c r="P100" s="77"/>
      <c r="Q100" s="77"/>
      <c r="R100" s="77"/>
      <c r="S100" s="77"/>
    </row>
    <row r="101" spans="1:22" ht="15.9" customHeight="1" thickBot="1" x14ac:dyDescent="0.25">
      <c r="A101" s="60">
        <v>39</v>
      </c>
      <c r="B101" s="60" t="s">
        <v>730</v>
      </c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</row>
    <row r="102" spans="1:22" ht="15.9" customHeight="1" x14ac:dyDescent="0.2">
      <c r="A102" s="62" t="s">
        <v>946</v>
      </c>
      <c r="K102" s="74"/>
      <c r="Q102" s="62" t="s">
        <v>947</v>
      </c>
    </row>
  </sheetData>
  <mergeCells count="2">
    <mergeCell ref="H7:P7"/>
    <mergeCell ref="G58:I58"/>
  </mergeCells>
  <pageMargins left="1" right="0" top="1" bottom="0" header="0" footer="0"/>
  <pageSetup scale="75" fitToHeight="0" orientation="landscape" blackAndWhite="1" r:id="rId1"/>
  <headerFooter alignWithMargins="0"/>
  <rowBreaks count="2" manualBreakCount="2">
    <brk id="51" max="18" man="1"/>
    <brk id="151" max="16383" man="1"/>
  </rowBreaks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4D3C5-320B-4C44-9788-1D14C9BA553C}">
  <dimension ref="A1:K286"/>
  <sheetViews>
    <sheetView workbookViewId="0">
      <pane ySplit="5" topLeftCell="A185" activePane="bottomLeft" state="frozen"/>
      <selection activeCell="BY333" sqref="BY333"/>
      <selection pane="bottomLeft" activeCell="A248" sqref="A248"/>
    </sheetView>
  </sheetViews>
  <sheetFormatPr defaultColWidth="9.109375" defaultRowHeight="13.2" x14ac:dyDescent="0.25"/>
  <cols>
    <col min="1" max="1" width="22.44140625" style="6" bestFit="1" customWidth="1"/>
    <col min="2" max="2" width="19" style="6" bestFit="1" customWidth="1"/>
    <col min="3" max="3" width="38" style="6" bestFit="1" customWidth="1"/>
    <col min="4" max="4" width="8.109375" style="6" bestFit="1" customWidth="1"/>
    <col min="5" max="5" width="39.109375" style="6" bestFit="1" customWidth="1"/>
    <col min="6" max="6" width="13.6640625" style="6" bestFit="1" customWidth="1"/>
    <col min="7" max="7" width="12.109375" style="6" bestFit="1" customWidth="1"/>
    <col min="8" max="9" width="19.6640625" style="6" bestFit="1" customWidth="1"/>
    <col min="10" max="10" width="21" style="6" bestFit="1" customWidth="1"/>
    <col min="11" max="11" width="12.88671875" style="6" bestFit="1" customWidth="1"/>
    <col min="12" max="16384" width="9.109375" style="6"/>
  </cols>
  <sheetData>
    <row r="1" spans="1:11" x14ac:dyDescent="0.25">
      <c r="A1" s="93" t="s">
        <v>12</v>
      </c>
      <c r="B1" t="s">
        <v>13</v>
      </c>
    </row>
    <row r="2" spans="1:11" x14ac:dyDescent="0.25">
      <c r="A2" s="93" t="s">
        <v>14</v>
      </c>
      <c r="B2" t="s">
        <v>15</v>
      </c>
    </row>
    <row r="3" spans="1:11" x14ac:dyDescent="0.25">
      <c r="J3" s="18" t="s">
        <v>16</v>
      </c>
    </row>
    <row r="4" spans="1:11" x14ac:dyDescent="0.25">
      <c r="A4"/>
      <c r="B4"/>
      <c r="C4"/>
      <c r="D4"/>
      <c r="E4"/>
      <c r="F4"/>
      <c r="G4"/>
      <c r="H4" s="93" t="s">
        <v>17</v>
      </c>
      <c r="I4"/>
      <c r="J4"/>
      <c r="K4" s="2">
        <v>2025</v>
      </c>
    </row>
    <row r="5" spans="1:11" x14ac:dyDescent="0.25">
      <c r="A5" s="93" t="s">
        <v>18</v>
      </c>
      <c r="B5" s="93" t="s">
        <v>19</v>
      </c>
      <c r="C5" s="93" t="s">
        <v>20</v>
      </c>
      <c r="D5" s="93" t="s">
        <v>21</v>
      </c>
      <c r="E5" s="93" t="s">
        <v>22</v>
      </c>
      <c r="F5" s="93" t="s">
        <v>23</v>
      </c>
      <c r="G5" s="93" t="s">
        <v>24</v>
      </c>
      <c r="H5" t="s">
        <v>25</v>
      </c>
      <c r="I5" t="s">
        <v>26</v>
      </c>
      <c r="J5" t="s">
        <v>27</v>
      </c>
      <c r="K5" s="200" t="s">
        <v>28</v>
      </c>
    </row>
    <row r="6" spans="1:11" x14ac:dyDescent="0.25">
      <c r="A6" t="s">
        <v>29</v>
      </c>
      <c r="B6" s="1" t="s">
        <v>30</v>
      </c>
      <c r="C6" t="s">
        <v>31</v>
      </c>
      <c r="D6" s="1" t="s">
        <v>32</v>
      </c>
      <c r="E6" t="s">
        <v>33</v>
      </c>
      <c r="F6" s="2">
        <v>108</v>
      </c>
      <c r="G6" s="2">
        <v>403</v>
      </c>
      <c r="H6" s="3">
        <v>8112887.9000000004</v>
      </c>
      <c r="I6" s="3">
        <v>8990500.2400000002</v>
      </c>
      <c r="J6" s="3">
        <v>7080280.7999999998</v>
      </c>
      <c r="K6" s="32">
        <f>IFERROR(J6-VLOOKUP(E6,'Summary DEPR w current rates'!E:J,6,FALSE),"")</f>
        <v>-1910552.04</v>
      </c>
    </row>
    <row r="7" spans="1:11" x14ac:dyDescent="0.25">
      <c r="A7"/>
      <c r="B7" s="1"/>
      <c r="C7"/>
      <c r="D7" s="1" t="s">
        <v>34</v>
      </c>
      <c r="E7" t="s">
        <v>35</v>
      </c>
      <c r="F7" s="2">
        <v>108</v>
      </c>
      <c r="G7" s="2">
        <v>403</v>
      </c>
      <c r="H7" s="3">
        <v>9031159.5199999996</v>
      </c>
      <c r="I7" s="3">
        <v>8923804.9000000004</v>
      </c>
      <c r="J7" s="3">
        <v>7595345.1100000003</v>
      </c>
      <c r="K7" s="32">
        <f>IFERROR(J7-VLOOKUP(E7,'Summary DEPR w current rates'!E:J,6,FALSE),"")</f>
        <v>-1574887.8299999991</v>
      </c>
    </row>
    <row r="8" spans="1:11" x14ac:dyDescent="0.25">
      <c r="A8"/>
      <c r="B8" s="1"/>
      <c r="C8"/>
      <c r="D8" s="1" t="s">
        <v>36</v>
      </c>
      <c r="E8" t="s">
        <v>37</v>
      </c>
      <c r="F8" s="2">
        <v>108</v>
      </c>
      <c r="G8" s="2">
        <v>403</v>
      </c>
      <c r="H8" s="3">
        <v>314501.48</v>
      </c>
      <c r="I8" s="3">
        <v>776639.47</v>
      </c>
      <c r="J8" s="3">
        <v>1185990.68</v>
      </c>
      <c r="K8" s="32">
        <f>IFERROR(J8-VLOOKUP(E8,'Summary DEPR w current rates'!E:J,6,FALSE),"")</f>
        <v>243280.1399999999</v>
      </c>
    </row>
    <row r="9" spans="1:11" x14ac:dyDescent="0.25">
      <c r="A9"/>
      <c r="B9" s="1"/>
      <c r="C9"/>
      <c r="D9" s="1" t="s">
        <v>38</v>
      </c>
      <c r="E9" t="s">
        <v>39</v>
      </c>
      <c r="F9" s="2">
        <v>108</v>
      </c>
      <c r="G9" s="2">
        <v>403</v>
      </c>
      <c r="H9" s="3">
        <v>1534721.68</v>
      </c>
      <c r="I9" s="3">
        <v>1539303.36</v>
      </c>
      <c r="J9" s="3">
        <v>949970.04</v>
      </c>
      <c r="K9" s="32">
        <f>IFERROR(J9-VLOOKUP(E9,'Summary DEPR w current rates'!E:J,6,FALSE),"")</f>
        <v>-589333.32000000007</v>
      </c>
    </row>
    <row r="10" spans="1:11" x14ac:dyDescent="0.25">
      <c r="A10"/>
      <c r="B10" s="1"/>
      <c r="C10"/>
      <c r="D10" s="1" t="s">
        <v>40</v>
      </c>
      <c r="E10" t="s">
        <v>41</v>
      </c>
      <c r="F10" s="2">
        <v>108</v>
      </c>
      <c r="G10" s="2">
        <v>403</v>
      </c>
      <c r="H10" s="3">
        <v>861643.35</v>
      </c>
      <c r="I10" s="3">
        <v>872800.44</v>
      </c>
      <c r="J10" s="3">
        <v>534259.68000000005</v>
      </c>
      <c r="K10" s="32">
        <f>IFERROR(J10-VLOOKUP(E10,'Summary DEPR w current rates'!E:J,6,FALSE),"")</f>
        <v>-338540.75999999989</v>
      </c>
    </row>
    <row r="11" spans="1:11" x14ac:dyDescent="0.25">
      <c r="A11"/>
      <c r="B11" s="1"/>
      <c r="C11" t="s">
        <v>42</v>
      </c>
      <c r="D11"/>
      <c r="E11"/>
      <c r="F11"/>
      <c r="G11"/>
      <c r="H11" s="3">
        <v>19854913.930000003</v>
      </c>
      <c r="I11" s="3">
        <v>21103048.41</v>
      </c>
      <c r="J11" s="3">
        <v>17345846.309999999</v>
      </c>
      <c r="K11" s="95">
        <f>IFERROR(J11-VLOOKUP(C11,'Summary DEPR w current rates'!C:J,8,FALSE),"")</f>
        <v>-4170033.8100000024</v>
      </c>
    </row>
    <row r="12" spans="1:11" x14ac:dyDescent="0.25">
      <c r="A12"/>
      <c r="B12" s="1"/>
      <c r="C12" t="s">
        <v>43</v>
      </c>
      <c r="D12" s="1" t="s">
        <v>32</v>
      </c>
      <c r="E12" t="s">
        <v>44</v>
      </c>
      <c r="F12" s="2">
        <v>108</v>
      </c>
      <c r="G12" s="2">
        <v>403</v>
      </c>
      <c r="H12" s="3">
        <v>1055812.6000000001</v>
      </c>
      <c r="I12" s="3">
        <v>1062142.44</v>
      </c>
      <c r="J12" s="3">
        <v>1950988.08</v>
      </c>
      <c r="K12" s="32">
        <f>IFERROR(J12-VLOOKUP(E12,'Summary DEPR w current rates'!E:J,6,FALSE),"")</f>
        <v>888845.64000000013</v>
      </c>
    </row>
    <row r="13" spans="1:11" x14ac:dyDescent="0.25">
      <c r="A13"/>
      <c r="B13" s="1"/>
      <c r="C13"/>
      <c r="D13" s="1" t="s">
        <v>32</v>
      </c>
      <c r="E13" t="s">
        <v>45</v>
      </c>
      <c r="F13" s="2">
        <v>108</v>
      </c>
      <c r="G13" s="2">
        <v>403</v>
      </c>
      <c r="H13" s="3">
        <v>671937.27</v>
      </c>
      <c r="I13" s="3">
        <v>671971.92</v>
      </c>
      <c r="J13" s="3">
        <v>1116753.3600000001</v>
      </c>
      <c r="K13" s="32">
        <f>IFERROR(J13-VLOOKUP(E13,'Summary DEPR w current rates'!E:J,6,FALSE),"")</f>
        <v>444781.44000000006</v>
      </c>
    </row>
    <row r="14" spans="1:11" x14ac:dyDescent="0.25">
      <c r="A14"/>
      <c r="B14" s="1"/>
      <c r="C14"/>
      <c r="D14" s="1" t="s">
        <v>32</v>
      </c>
      <c r="E14" t="s">
        <v>46</v>
      </c>
      <c r="F14" s="2">
        <v>108</v>
      </c>
      <c r="G14" s="2">
        <v>403</v>
      </c>
      <c r="H14" s="3">
        <v>475951.1</v>
      </c>
      <c r="I14" s="3">
        <v>475872</v>
      </c>
      <c r="J14" s="3">
        <v>593140.43999999994</v>
      </c>
      <c r="K14" s="32">
        <f>IFERROR(J14-VLOOKUP(E14,'Summary DEPR w current rates'!E:J,6,FALSE),"")</f>
        <v>117268.43999999994</v>
      </c>
    </row>
    <row r="15" spans="1:11" x14ac:dyDescent="0.25">
      <c r="A15"/>
      <c r="B15" s="1"/>
      <c r="C15"/>
      <c r="D15" s="1" t="s">
        <v>34</v>
      </c>
      <c r="E15" t="s">
        <v>47</v>
      </c>
      <c r="F15" s="2">
        <v>108</v>
      </c>
      <c r="G15" s="2">
        <v>403</v>
      </c>
      <c r="H15" s="3">
        <v>9971020.0399999991</v>
      </c>
      <c r="I15" s="3">
        <v>10376613.279999999</v>
      </c>
      <c r="J15" s="3">
        <v>17043066.280000001</v>
      </c>
      <c r="K15" s="32">
        <f>IFERROR(J15-VLOOKUP(E15,'Summary DEPR w current rates'!E:J,6,FALSE),"")</f>
        <v>6589140.9000000004</v>
      </c>
    </row>
    <row r="16" spans="1:11" x14ac:dyDescent="0.25">
      <c r="A16"/>
      <c r="B16" s="1"/>
      <c r="C16"/>
      <c r="D16" s="1" t="s">
        <v>34</v>
      </c>
      <c r="E16" t="s">
        <v>48</v>
      </c>
      <c r="F16" s="2">
        <v>108</v>
      </c>
      <c r="G16" s="2">
        <v>403</v>
      </c>
      <c r="H16" s="3">
        <v>6035214.7999999998</v>
      </c>
      <c r="I16" s="3">
        <v>6098449.4400000004</v>
      </c>
      <c r="J16" s="3">
        <v>10612963.85</v>
      </c>
      <c r="K16" s="32">
        <f>IFERROR(J16-VLOOKUP(E16,'Summary DEPR w current rates'!E:J,6,FALSE),"")</f>
        <v>4497687.2699999996</v>
      </c>
    </row>
    <row r="17" spans="1:11" x14ac:dyDescent="0.25">
      <c r="A17"/>
      <c r="B17" s="1"/>
      <c r="C17"/>
      <c r="D17" s="1" t="s">
        <v>34</v>
      </c>
      <c r="E17" t="s">
        <v>49</v>
      </c>
      <c r="F17" s="2">
        <v>108</v>
      </c>
      <c r="G17" s="2">
        <v>403</v>
      </c>
      <c r="H17" s="3">
        <v>1392399.73</v>
      </c>
      <c r="I17" s="3">
        <v>1449311.07</v>
      </c>
      <c r="J17" s="3">
        <v>2166396.96</v>
      </c>
      <c r="K17" s="32">
        <f>IFERROR(J17-VLOOKUP(E17,'Summary DEPR w current rates'!E:J,6,FALSE),"")</f>
        <v>716763.24</v>
      </c>
    </row>
    <row r="18" spans="1:11" x14ac:dyDescent="0.25">
      <c r="A18"/>
      <c r="B18" s="1"/>
      <c r="C18"/>
      <c r="D18" s="1" t="s">
        <v>36</v>
      </c>
      <c r="E18" t="s">
        <v>50</v>
      </c>
      <c r="F18" s="2">
        <v>108</v>
      </c>
      <c r="G18" s="2">
        <v>403</v>
      </c>
      <c r="H18" s="3">
        <v>3566129.03</v>
      </c>
      <c r="I18" s="3">
        <v>3800656.56</v>
      </c>
      <c r="J18" s="3">
        <v>5643880.1900000004</v>
      </c>
      <c r="K18" s="32">
        <f>IFERROR(J18-VLOOKUP(E18,'Summary DEPR w current rates'!E:J,6,FALSE),"")</f>
        <v>1768254.3400000003</v>
      </c>
    </row>
    <row r="19" spans="1:11" x14ac:dyDescent="0.25">
      <c r="A19"/>
      <c r="B19" s="1"/>
      <c r="C19"/>
      <c r="D19" s="1" t="s">
        <v>38</v>
      </c>
      <c r="E19" t="s">
        <v>51</v>
      </c>
      <c r="F19" s="2">
        <v>108</v>
      </c>
      <c r="G19" s="2">
        <v>403</v>
      </c>
      <c r="H19" s="3">
        <v>1519503.1</v>
      </c>
      <c r="I19" s="3">
        <v>1532925.36</v>
      </c>
      <c r="J19" s="3">
        <v>1480065.84</v>
      </c>
      <c r="K19" s="32">
        <f>IFERROR(J19-VLOOKUP(E19,'Summary DEPR w current rates'!E:J,6,FALSE),"")</f>
        <v>-52859.520000000019</v>
      </c>
    </row>
    <row r="20" spans="1:11" x14ac:dyDescent="0.25">
      <c r="A20"/>
      <c r="B20" s="1"/>
      <c r="C20"/>
      <c r="D20" s="1" t="s">
        <v>38</v>
      </c>
      <c r="E20" t="s">
        <v>52</v>
      </c>
      <c r="F20" s="2">
        <v>108</v>
      </c>
      <c r="G20" s="2">
        <v>403</v>
      </c>
      <c r="H20" s="3">
        <v>623990.68000000005</v>
      </c>
      <c r="I20" s="3">
        <v>634300.93000000005</v>
      </c>
      <c r="J20" s="3">
        <v>755216.5</v>
      </c>
      <c r="K20" s="32">
        <f>IFERROR(J20-VLOOKUP(E20,'Summary DEPR w current rates'!E:J,6,FALSE),"")</f>
        <v>107888.06000000006</v>
      </c>
    </row>
    <row r="21" spans="1:11" x14ac:dyDescent="0.25">
      <c r="A21"/>
      <c r="B21" s="1"/>
      <c r="C21"/>
      <c r="D21" s="1" t="s">
        <v>38</v>
      </c>
      <c r="E21" t="s">
        <v>53</v>
      </c>
      <c r="F21" s="2">
        <v>108</v>
      </c>
      <c r="G21" s="2">
        <v>403</v>
      </c>
      <c r="H21" s="3">
        <v>433273.56</v>
      </c>
      <c r="I21" s="3">
        <v>433624.94</v>
      </c>
      <c r="J21" s="3">
        <v>433875.84</v>
      </c>
      <c r="K21" s="32">
        <f>IFERROR(J21-VLOOKUP(E21,'Summary DEPR w current rates'!E:J,6,FALSE),"")</f>
        <v>0</v>
      </c>
    </row>
    <row r="22" spans="1:11" x14ac:dyDescent="0.25">
      <c r="A22"/>
      <c r="B22" s="1"/>
      <c r="C22"/>
      <c r="D22" s="1" t="s">
        <v>40</v>
      </c>
      <c r="E22" t="s">
        <v>54</v>
      </c>
      <c r="F22" s="2">
        <v>108</v>
      </c>
      <c r="G22" s="2">
        <v>403</v>
      </c>
      <c r="H22" s="3">
        <v>105584.64</v>
      </c>
      <c r="I22" s="3">
        <v>105584.64</v>
      </c>
      <c r="J22" s="3">
        <v>112623.6</v>
      </c>
      <c r="K22" s="32">
        <f>IFERROR(J22-VLOOKUP(E22,'Summary DEPR w current rates'!E:J,6,FALSE),"")</f>
        <v>7038.9600000000064</v>
      </c>
    </row>
    <row r="23" spans="1:11" x14ac:dyDescent="0.25">
      <c r="A23"/>
      <c r="B23" s="1"/>
      <c r="C23"/>
      <c r="D23" s="1" t="s">
        <v>40</v>
      </c>
      <c r="E23" t="s">
        <v>55</v>
      </c>
      <c r="F23" s="2">
        <v>108</v>
      </c>
      <c r="G23" s="2">
        <v>403</v>
      </c>
      <c r="H23" s="3">
        <v>10169.040000000001</v>
      </c>
      <c r="I23" s="3">
        <v>10169.040000000001</v>
      </c>
      <c r="J23" s="3">
        <v>32541.119999999999</v>
      </c>
      <c r="K23" s="32">
        <f>IFERROR(J23-VLOOKUP(E23,'Summary DEPR w current rates'!E:J,6,FALSE),"")</f>
        <v>22372.079999999998</v>
      </c>
    </row>
    <row r="24" spans="1:11" x14ac:dyDescent="0.25">
      <c r="A24"/>
      <c r="B24" s="1"/>
      <c r="C24"/>
      <c r="D24" s="1" t="s">
        <v>40</v>
      </c>
      <c r="E24" t="s">
        <v>56</v>
      </c>
      <c r="F24" s="2">
        <v>108</v>
      </c>
      <c r="G24" s="2">
        <v>403</v>
      </c>
      <c r="H24" s="3">
        <v>16510.439999999999</v>
      </c>
      <c r="I24" s="3">
        <v>16510.439999999999</v>
      </c>
      <c r="J24" s="3">
        <v>13208.28</v>
      </c>
      <c r="K24" s="32">
        <f>IFERROR(J24-VLOOKUP(E24,'Summary DEPR w current rates'!E:J,6,FALSE),"")</f>
        <v>-3302.159999999998</v>
      </c>
    </row>
    <row r="25" spans="1:11" x14ac:dyDescent="0.25">
      <c r="A25"/>
      <c r="B25" s="1"/>
      <c r="C25" t="s">
        <v>57</v>
      </c>
      <c r="D25"/>
      <c r="E25"/>
      <c r="F25"/>
      <c r="G25"/>
      <c r="H25" s="3">
        <v>25877496.030000001</v>
      </c>
      <c r="I25" s="3">
        <v>26668132.059999999</v>
      </c>
      <c r="J25" s="3">
        <v>41954720.340000004</v>
      </c>
      <c r="K25" s="95">
        <f>IFERROR(J25-VLOOKUP(C25,'Summary DEPR w current rates'!C:J,8,FALSE),"")</f>
        <v>15103878.690000001</v>
      </c>
    </row>
    <row r="26" spans="1:11" x14ac:dyDescent="0.25">
      <c r="A26" s="363" t="s">
        <v>58</v>
      </c>
      <c r="B26" s="363"/>
      <c r="C26" s="363"/>
      <c r="D26" s="363"/>
      <c r="E26" s="363"/>
      <c r="F26" s="363"/>
      <c r="G26" s="363"/>
      <c r="H26" s="364">
        <v>45732409.960000001</v>
      </c>
      <c r="I26" s="364">
        <v>47771180.469999999</v>
      </c>
      <c r="J26" s="364">
        <v>59300566.650000006</v>
      </c>
      <c r="K26" s="95">
        <f>IFERROR(J26-VLOOKUP(A26,'Summary DEPR w current rates'!A:J,10,FALSE),"")</f>
        <v>10933844.880000003</v>
      </c>
    </row>
    <row r="27" spans="1:11" x14ac:dyDescent="0.25">
      <c r="A27" t="s">
        <v>59</v>
      </c>
      <c r="B27" s="1" t="s">
        <v>30</v>
      </c>
      <c r="C27" t="s">
        <v>60</v>
      </c>
      <c r="D27" s="1" t="s">
        <v>61</v>
      </c>
      <c r="E27" t="s">
        <v>62</v>
      </c>
      <c r="F27" s="2">
        <v>108</v>
      </c>
      <c r="G27" s="2">
        <v>403</v>
      </c>
      <c r="H27" s="3">
        <v>119199</v>
      </c>
      <c r="I27" s="3">
        <v>120091.8</v>
      </c>
      <c r="J27" s="3">
        <v>112752.84</v>
      </c>
      <c r="K27" s="32">
        <f>IFERROR(J27-VLOOKUP(E27,'Summary DEPR w current rates'!E:J,6,FALSE),"")</f>
        <v>-7338.9600000000064</v>
      </c>
    </row>
    <row r="28" spans="1:11" x14ac:dyDescent="0.25">
      <c r="A28"/>
      <c r="B28" s="1"/>
      <c r="C28"/>
      <c r="D28" s="1" t="s">
        <v>63</v>
      </c>
      <c r="E28" t="s">
        <v>64</v>
      </c>
      <c r="F28" s="2">
        <v>108</v>
      </c>
      <c r="G28" s="2">
        <v>403</v>
      </c>
      <c r="H28" s="3">
        <v>61182.720000000001</v>
      </c>
      <c r="I28" s="3">
        <v>91748.160000000003</v>
      </c>
      <c r="J28" s="3">
        <v>165662.04</v>
      </c>
      <c r="K28" s="32">
        <f>IFERROR(J28-VLOOKUP(E28,'Summary DEPR w current rates'!E:J,6,FALSE),"")</f>
        <v>68870.760000000009</v>
      </c>
    </row>
    <row r="29" spans="1:11" x14ac:dyDescent="0.25">
      <c r="A29"/>
      <c r="B29" s="1"/>
      <c r="C29"/>
      <c r="D29" s="1" t="s">
        <v>65</v>
      </c>
      <c r="E29" t="s">
        <v>66</v>
      </c>
      <c r="F29" s="2">
        <v>108</v>
      </c>
      <c r="G29" s="2">
        <v>403</v>
      </c>
      <c r="H29" s="3">
        <v>633974.52</v>
      </c>
      <c r="I29" s="3">
        <v>667005.38</v>
      </c>
      <c r="J29" s="3">
        <v>590519.28</v>
      </c>
      <c r="K29" s="32">
        <f>IFERROR(J29-VLOOKUP(E29,'Summary DEPR w current rates'!E:J,6,FALSE),"")</f>
        <v>-82499.039999999921</v>
      </c>
    </row>
    <row r="30" spans="1:11" x14ac:dyDescent="0.25">
      <c r="A30"/>
      <c r="B30" s="1"/>
      <c r="C30"/>
      <c r="D30" s="1" t="s">
        <v>67</v>
      </c>
      <c r="E30" t="s">
        <v>68</v>
      </c>
      <c r="F30" s="2">
        <v>108</v>
      </c>
      <c r="G30" s="2">
        <v>403</v>
      </c>
      <c r="H30" s="3">
        <v>427673.05</v>
      </c>
      <c r="I30" s="3">
        <v>457203.96</v>
      </c>
      <c r="J30" s="3">
        <v>395154.84</v>
      </c>
      <c r="K30" s="32">
        <f>IFERROR(J30-VLOOKUP(E30,'Summary DEPR w current rates'!E:J,6,FALSE),"")</f>
        <v>-62049.119999999995</v>
      </c>
    </row>
    <row r="31" spans="1:11" x14ac:dyDescent="0.25">
      <c r="A31"/>
      <c r="B31" s="1"/>
      <c r="C31"/>
      <c r="D31" s="1" t="s">
        <v>69</v>
      </c>
      <c r="E31" t="s">
        <v>70</v>
      </c>
      <c r="F31" s="2">
        <v>108</v>
      </c>
      <c r="G31" s="2">
        <v>403</v>
      </c>
      <c r="H31" s="3">
        <v>14809.2</v>
      </c>
      <c r="I31" s="3">
        <v>14809.32</v>
      </c>
      <c r="J31" s="3">
        <v>15983.76</v>
      </c>
      <c r="K31" s="32">
        <f>IFERROR(J31-VLOOKUP(E31,'Summary DEPR w current rates'!E:J,6,FALSE),"")</f>
        <v>1174.4400000000005</v>
      </c>
    </row>
    <row r="32" spans="1:11" x14ac:dyDescent="0.25">
      <c r="A32"/>
      <c r="B32" s="1"/>
      <c r="C32" t="s">
        <v>71</v>
      </c>
      <c r="D32"/>
      <c r="E32"/>
      <c r="F32"/>
      <c r="G32"/>
      <c r="H32" s="3">
        <v>1256838.49</v>
      </c>
      <c r="I32" s="3">
        <v>1350858.62</v>
      </c>
      <c r="J32" s="3">
        <v>1280072.76</v>
      </c>
      <c r="K32" s="95">
        <f>IFERROR(J32-VLOOKUP(C32,'Summary DEPR w current rates'!C:J,8,FALSE),"")</f>
        <v>-81841.919999999925</v>
      </c>
    </row>
    <row r="33" spans="1:11" x14ac:dyDescent="0.25">
      <c r="A33"/>
      <c r="B33" s="1"/>
      <c r="C33" t="s">
        <v>72</v>
      </c>
      <c r="D33" s="1" t="s">
        <v>61</v>
      </c>
      <c r="E33" t="s">
        <v>73</v>
      </c>
      <c r="F33" s="2">
        <v>108</v>
      </c>
      <c r="G33" s="2">
        <v>403</v>
      </c>
      <c r="H33" s="3">
        <v>0</v>
      </c>
      <c r="I33" s="3">
        <v>0</v>
      </c>
      <c r="J33" s="3">
        <v>0</v>
      </c>
      <c r="K33" s="32">
        <f>IFERROR(J33-VLOOKUP(E33,'Summary DEPR w current rates'!E:J,6,FALSE),"")</f>
        <v>0</v>
      </c>
    </row>
    <row r="34" spans="1:11" x14ac:dyDescent="0.25">
      <c r="A34"/>
      <c r="B34" s="1"/>
      <c r="C34"/>
      <c r="D34" s="1" t="s">
        <v>63</v>
      </c>
      <c r="E34" t="s">
        <v>74</v>
      </c>
      <c r="F34" s="2">
        <v>108</v>
      </c>
      <c r="G34" s="2">
        <v>403</v>
      </c>
      <c r="H34" s="3">
        <v>0</v>
      </c>
      <c r="I34" s="3">
        <v>4612.12</v>
      </c>
      <c r="J34" s="3">
        <v>14440.65</v>
      </c>
      <c r="K34" s="32">
        <f>IFERROR(J34-VLOOKUP(E34,'Summary DEPR w current rates'!E:J,6,FALSE),"")</f>
        <v>3361.8599999999988</v>
      </c>
    </row>
    <row r="35" spans="1:11" x14ac:dyDescent="0.25">
      <c r="A35"/>
      <c r="B35" s="1"/>
      <c r="C35"/>
      <c r="D35" s="1" t="s">
        <v>65</v>
      </c>
      <c r="E35" t="s">
        <v>75</v>
      </c>
      <c r="F35" s="2">
        <v>108</v>
      </c>
      <c r="G35" s="2">
        <v>403</v>
      </c>
      <c r="H35" s="3">
        <v>5109906.04</v>
      </c>
      <c r="I35" s="3">
        <v>5123644.41</v>
      </c>
      <c r="J35" s="3">
        <v>6191513.4299999997</v>
      </c>
      <c r="K35" s="32">
        <f>IFERROR(J35-VLOOKUP(E35,'Summary DEPR w current rates'!E:J,6,FALSE),"")</f>
        <v>1061402.3399999999</v>
      </c>
    </row>
    <row r="36" spans="1:11" x14ac:dyDescent="0.25">
      <c r="A36"/>
      <c r="B36" s="1"/>
      <c r="C36"/>
      <c r="D36" s="1" t="s">
        <v>67</v>
      </c>
      <c r="E36" t="s">
        <v>76</v>
      </c>
      <c r="F36" s="2">
        <v>108</v>
      </c>
      <c r="G36" s="2">
        <v>403</v>
      </c>
      <c r="H36" s="3">
        <v>95.08</v>
      </c>
      <c r="I36" s="3">
        <v>1704.36</v>
      </c>
      <c r="J36" s="3">
        <v>1110.72</v>
      </c>
      <c r="K36" s="32">
        <f>IFERROR(J36-VLOOKUP(E36,'Summary DEPR w current rates'!E:J,6,FALSE),"")</f>
        <v>-593.63999999999987</v>
      </c>
    </row>
    <row r="37" spans="1:11" x14ac:dyDescent="0.25">
      <c r="A37"/>
      <c r="B37" s="1"/>
      <c r="C37"/>
      <c r="D37" s="1" t="s">
        <v>69</v>
      </c>
      <c r="E37" t="s">
        <v>77</v>
      </c>
      <c r="F37" s="2">
        <v>108</v>
      </c>
      <c r="G37" s="2">
        <v>403</v>
      </c>
      <c r="H37" s="3">
        <v>0</v>
      </c>
      <c r="I37" s="3">
        <v>0</v>
      </c>
      <c r="J37" s="3">
        <v>0</v>
      </c>
      <c r="K37" s="32">
        <f>IFERROR(J37-VLOOKUP(E37,'Summary DEPR w current rates'!E:J,6,FALSE),"")</f>
        <v>0</v>
      </c>
    </row>
    <row r="38" spans="1:11" x14ac:dyDescent="0.25">
      <c r="A38"/>
      <c r="B38" s="1"/>
      <c r="C38" t="s">
        <v>78</v>
      </c>
      <c r="D38"/>
      <c r="E38"/>
      <c r="F38"/>
      <c r="G38"/>
      <c r="H38" s="3">
        <v>5110001.12</v>
      </c>
      <c r="I38" s="3">
        <v>5129960.8900000006</v>
      </c>
      <c r="J38" s="3">
        <v>6207064.7999999998</v>
      </c>
      <c r="K38" s="95">
        <f>IFERROR(J38-VLOOKUP(C38,'Summary DEPR w current rates'!C:J,8,FALSE),"")</f>
        <v>1064170.5599999996</v>
      </c>
    </row>
    <row r="39" spans="1:11" x14ac:dyDescent="0.25">
      <c r="A39"/>
      <c r="B39" s="1"/>
      <c r="C39" t="s">
        <v>79</v>
      </c>
      <c r="D39" s="1" t="s">
        <v>61</v>
      </c>
      <c r="E39" t="s">
        <v>80</v>
      </c>
      <c r="F39" s="2">
        <v>108</v>
      </c>
      <c r="G39" s="2">
        <v>403</v>
      </c>
      <c r="H39" s="3">
        <v>0</v>
      </c>
      <c r="I39" s="3">
        <v>0</v>
      </c>
      <c r="J39" s="3">
        <v>0</v>
      </c>
      <c r="K39" s="32">
        <f>IFERROR(J39-VLOOKUP(E39,'Summary DEPR w current rates'!E:J,6,FALSE),"")</f>
        <v>0</v>
      </c>
    </row>
    <row r="40" spans="1:11" x14ac:dyDescent="0.25">
      <c r="A40"/>
      <c r="B40" s="1"/>
      <c r="C40"/>
      <c r="D40" s="1" t="s">
        <v>63</v>
      </c>
      <c r="E40" t="s">
        <v>81</v>
      </c>
      <c r="F40" s="2">
        <v>108</v>
      </c>
      <c r="G40" s="2">
        <v>403</v>
      </c>
      <c r="H40" s="3">
        <v>0</v>
      </c>
      <c r="I40" s="3">
        <v>5955.87</v>
      </c>
      <c r="J40" s="3">
        <v>14166.12</v>
      </c>
      <c r="K40" s="32">
        <f>IFERROR(J40-VLOOKUP(E40,'Summary DEPR w current rates'!E:J,6,FALSE),"")</f>
        <v>2910.84</v>
      </c>
    </row>
    <row r="41" spans="1:11" x14ac:dyDescent="0.25">
      <c r="A41"/>
      <c r="B41" s="1"/>
      <c r="C41"/>
      <c r="D41" s="1" t="s">
        <v>65</v>
      </c>
      <c r="E41" t="s">
        <v>82</v>
      </c>
      <c r="F41" s="2">
        <v>108</v>
      </c>
      <c r="G41" s="2">
        <v>403</v>
      </c>
      <c r="H41" s="3">
        <v>5072991.05</v>
      </c>
      <c r="I41" s="3">
        <v>5088157.13</v>
      </c>
      <c r="J41" s="3">
        <v>6147275.1600000001</v>
      </c>
      <c r="K41" s="32">
        <f>IFERROR(J41-VLOOKUP(E41,'Summary DEPR w current rates'!E:J,6,FALSE),"")</f>
        <v>1053818.6400000006</v>
      </c>
    </row>
    <row r="42" spans="1:11" x14ac:dyDescent="0.25">
      <c r="A42"/>
      <c r="B42" s="1"/>
      <c r="C42"/>
      <c r="D42" s="1" t="s">
        <v>67</v>
      </c>
      <c r="E42" t="s">
        <v>83</v>
      </c>
      <c r="F42" s="2">
        <v>108</v>
      </c>
      <c r="G42" s="2">
        <v>403</v>
      </c>
      <c r="H42" s="3">
        <v>225.58</v>
      </c>
      <c r="I42" s="3">
        <v>556.55999999999995</v>
      </c>
      <c r="J42" s="3">
        <v>362.76</v>
      </c>
      <c r="K42" s="32">
        <f>IFERROR(J42-VLOOKUP(E42,'Summary DEPR w current rates'!E:J,6,FALSE),"")</f>
        <v>-193.79999999999995</v>
      </c>
    </row>
    <row r="43" spans="1:11" x14ac:dyDescent="0.25">
      <c r="A43"/>
      <c r="B43" s="1"/>
      <c r="C43"/>
      <c r="D43" s="1" t="s">
        <v>69</v>
      </c>
      <c r="E43" t="s">
        <v>84</v>
      </c>
      <c r="F43" s="2">
        <v>108</v>
      </c>
      <c r="G43" s="2">
        <v>403</v>
      </c>
      <c r="H43" s="3">
        <v>0</v>
      </c>
      <c r="I43" s="3">
        <v>0</v>
      </c>
      <c r="J43" s="3">
        <v>0</v>
      </c>
      <c r="K43" s="32">
        <f>IFERROR(J43-VLOOKUP(E43,'Summary DEPR w current rates'!E:J,6,FALSE),"")</f>
        <v>0</v>
      </c>
    </row>
    <row r="44" spans="1:11" x14ac:dyDescent="0.25">
      <c r="A44"/>
      <c r="B44" s="1"/>
      <c r="C44" t="s">
        <v>85</v>
      </c>
      <c r="D44"/>
      <c r="E44"/>
      <c r="F44"/>
      <c r="G44"/>
      <c r="H44" s="3">
        <v>5073216.63</v>
      </c>
      <c r="I44" s="3">
        <v>5094669.5599999996</v>
      </c>
      <c r="J44" s="3">
        <v>6161804.04</v>
      </c>
      <c r="K44" s="95">
        <f>IFERROR(J44-VLOOKUP(C44,'Summary DEPR w current rates'!C:J,8,FALSE),"")</f>
        <v>1056535.6800000006</v>
      </c>
    </row>
    <row r="45" spans="1:11" x14ac:dyDescent="0.25">
      <c r="A45"/>
      <c r="B45" s="1"/>
      <c r="C45" t="s">
        <v>86</v>
      </c>
      <c r="D45" s="1" t="s">
        <v>61</v>
      </c>
      <c r="E45" t="s">
        <v>87</v>
      </c>
      <c r="F45" s="2">
        <v>108</v>
      </c>
      <c r="G45" s="2">
        <v>403</v>
      </c>
      <c r="H45" s="3">
        <v>66425.88</v>
      </c>
      <c r="I45" s="3">
        <v>66425.88</v>
      </c>
      <c r="J45" s="3">
        <v>78565.8</v>
      </c>
      <c r="K45" s="32">
        <f>IFERROR(J45-VLOOKUP(E45,'Summary DEPR w current rates'!E:J,6,FALSE),"")</f>
        <v>12139.919999999998</v>
      </c>
    </row>
    <row r="46" spans="1:11" x14ac:dyDescent="0.25">
      <c r="A46"/>
      <c r="B46" s="1"/>
      <c r="C46"/>
      <c r="D46" s="1" t="s">
        <v>63</v>
      </c>
      <c r="E46" t="s">
        <v>88</v>
      </c>
      <c r="F46" s="2">
        <v>108</v>
      </c>
      <c r="G46" s="2">
        <v>403</v>
      </c>
      <c r="H46" s="3">
        <v>90078.96</v>
      </c>
      <c r="I46" s="3">
        <v>97168.61</v>
      </c>
      <c r="J46" s="3">
        <v>79690.559999999998</v>
      </c>
      <c r="K46" s="32">
        <f>IFERROR(J46-VLOOKUP(E46,'Summary DEPR w current rates'!E:J,6,FALSE),"")</f>
        <v>-24409.740000000005</v>
      </c>
    </row>
    <row r="47" spans="1:11" x14ac:dyDescent="0.25">
      <c r="A47"/>
      <c r="B47" s="1"/>
      <c r="C47"/>
      <c r="D47" s="1" t="s">
        <v>65</v>
      </c>
      <c r="E47" t="s">
        <v>89</v>
      </c>
      <c r="F47" s="2">
        <v>108</v>
      </c>
      <c r="G47" s="2">
        <v>403</v>
      </c>
      <c r="H47" s="3">
        <v>13243565.960000001</v>
      </c>
      <c r="I47" s="3">
        <v>13311223.560000001</v>
      </c>
      <c r="J47" s="3">
        <v>16716581.1</v>
      </c>
      <c r="K47" s="32">
        <f>IFERROR(J47-VLOOKUP(E47,'Summary DEPR w current rates'!E:J,6,FALSE),"")</f>
        <v>3398425.8599999994</v>
      </c>
    </row>
    <row r="48" spans="1:11" x14ac:dyDescent="0.25">
      <c r="A48"/>
      <c r="B48" s="1"/>
      <c r="C48"/>
      <c r="D48" s="1" t="s">
        <v>67</v>
      </c>
      <c r="E48" t="s">
        <v>90</v>
      </c>
      <c r="F48" s="2">
        <v>108</v>
      </c>
      <c r="G48" s="2">
        <v>403</v>
      </c>
      <c r="H48" s="3">
        <v>15814.61</v>
      </c>
      <c r="I48" s="3">
        <v>20319.599999999999</v>
      </c>
      <c r="J48" s="3">
        <v>20459.759999999998</v>
      </c>
      <c r="K48" s="32">
        <f>IFERROR(J48-VLOOKUP(E48,'Summary DEPR w current rates'!E:J,6,FALSE),"")</f>
        <v>140.15999999999985</v>
      </c>
    </row>
    <row r="49" spans="1:11" x14ac:dyDescent="0.25">
      <c r="A49"/>
      <c r="B49" s="1"/>
      <c r="C49"/>
      <c r="D49" s="1" t="s">
        <v>69</v>
      </c>
      <c r="E49" t="s">
        <v>91</v>
      </c>
      <c r="F49" s="2">
        <v>108</v>
      </c>
      <c r="G49" s="2">
        <v>403</v>
      </c>
      <c r="H49" s="3">
        <v>8947.2000000000007</v>
      </c>
      <c r="I49" s="3">
        <v>8947.2000000000007</v>
      </c>
      <c r="J49" s="3">
        <v>8206.7999999999993</v>
      </c>
      <c r="K49" s="32">
        <f>IFERROR(J49-VLOOKUP(E49,'Summary DEPR w current rates'!E:J,6,FALSE),"")</f>
        <v>-740.40000000000146</v>
      </c>
    </row>
    <row r="50" spans="1:11" x14ac:dyDescent="0.25">
      <c r="A50"/>
      <c r="B50" s="1"/>
      <c r="C50" t="s">
        <v>92</v>
      </c>
      <c r="D50"/>
      <c r="E50"/>
      <c r="F50"/>
      <c r="G50"/>
      <c r="H50" s="3">
        <v>13424832.609999999</v>
      </c>
      <c r="I50" s="3">
        <v>13504084.85</v>
      </c>
      <c r="J50" s="3">
        <v>16903504.020000003</v>
      </c>
      <c r="K50" s="95">
        <f>IFERROR(J50-VLOOKUP(C50,'Summary DEPR w current rates'!C:J,8,FALSE),"")</f>
        <v>3385555.8000000045</v>
      </c>
    </row>
    <row r="51" spans="1:11" x14ac:dyDescent="0.25">
      <c r="A51"/>
      <c r="B51" s="1" t="s">
        <v>93</v>
      </c>
      <c r="C51" t="s">
        <v>94</v>
      </c>
      <c r="D51" s="1" t="s">
        <v>61</v>
      </c>
      <c r="E51" t="s">
        <v>95</v>
      </c>
      <c r="F51" s="2">
        <v>108</v>
      </c>
      <c r="G51" s="2">
        <v>403</v>
      </c>
      <c r="H51" s="3">
        <v>3360478.37</v>
      </c>
      <c r="I51" s="3">
        <v>3707894.77</v>
      </c>
      <c r="J51" s="3">
        <v>4152588.24</v>
      </c>
      <c r="K51" s="32">
        <f>IFERROR(J51-VLOOKUP(E51,'Summary DEPR w current rates'!E:J,6,FALSE),"")</f>
        <v>336696.36000000034</v>
      </c>
    </row>
    <row r="52" spans="1:11" x14ac:dyDescent="0.25">
      <c r="A52"/>
      <c r="B52" s="1"/>
      <c r="C52"/>
      <c r="D52" s="1" t="s">
        <v>63</v>
      </c>
      <c r="E52" t="s">
        <v>96</v>
      </c>
      <c r="F52" s="2">
        <v>108</v>
      </c>
      <c r="G52" s="2">
        <v>403</v>
      </c>
      <c r="H52" s="3">
        <v>732782.4</v>
      </c>
      <c r="I52" s="3">
        <v>1089278.6299999999</v>
      </c>
      <c r="J52" s="3">
        <v>1915840.89</v>
      </c>
      <c r="K52" s="32">
        <f>IFERROR(J52-VLOOKUP(E52,'Summary DEPR w current rates'!E:J,6,FALSE),"")</f>
        <v>566657.17999999993</v>
      </c>
    </row>
    <row r="53" spans="1:11" x14ac:dyDescent="0.25">
      <c r="A53"/>
      <c r="B53" s="1"/>
      <c r="C53"/>
      <c r="D53" s="1" t="s">
        <v>65</v>
      </c>
      <c r="E53" t="s">
        <v>97</v>
      </c>
      <c r="F53" s="2">
        <v>108</v>
      </c>
      <c r="G53" s="2">
        <v>403</v>
      </c>
      <c r="H53" s="3">
        <v>2136024.4</v>
      </c>
      <c r="I53" s="3">
        <v>2822780</v>
      </c>
      <c r="J53" s="3">
        <v>3281276.66</v>
      </c>
      <c r="K53" s="32">
        <f>IFERROR(J53-VLOOKUP(E53,'Summary DEPR w current rates'!E:J,6,FALSE),"")</f>
        <v>-17996.029999999795</v>
      </c>
    </row>
    <row r="54" spans="1:11" x14ac:dyDescent="0.25">
      <c r="A54"/>
      <c r="B54" s="1"/>
      <c r="C54"/>
      <c r="D54" s="1" t="s">
        <v>67</v>
      </c>
      <c r="E54" t="s">
        <v>98</v>
      </c>
      <c r="F54" s="2">
        <v>108</v>
      </c>
      <c r="G54" s="2">
        <v>403</v>
      </c>
      <c r="H54" s="3">
        <v>979276.22</v>
      </c>
      <c r="I54" s="3">
        <v>1084341.3600000001</v>
      </c>
      <c r="J54" s="3">
        <v>808327.2</v>
      </c>
      <c r="K54" s="32">
        <f>IFERROR(J54-VLOOKUP(E54,'Summary DEPR w current rates'!E:J,6,FALSE),"")</f>
        <v>-276014.16000000015</v>
      </c>
    </row>
    <row r="55" spans="1:11" x14ac:dyDescent="0.25">
      <c r="A55"/>
      <c r="B55" s="1"/>
      <c r="C55"/>
      <c r="D55" s="1" t="s">
        <v>69</v>
      </c>
      <c r="E55" t="s">
        <v>99</v>
      </c>
      <c r="F55" s="2">
        <v>108</v>
      </c>
      <c r="G55" s="2">
        <v>403</v>
      </c>
      <c r="H55" s="3">
        <v>452645.92</v>
      </c>
      <c r="I55" s="3">
        <v>459671.03999999998</v>
      </c>
      <c r="J55" s="3">
        <v>374631.96</v>
      </c>
      <c r="K55" s="32">
        <f>IFERROR(J55-VLOOKUP(E55,'Summary DEPR w current rates'!E:J,6,FALSE),"")</f>
        <v>-85039.079999999958</v>
      </c>
    </row>
    <row r="56" spans="1:11" x14ac:dyDescent="0.25">
      <c r="A56"/>
      <c r="B56" s="1"/>
      <c r="C56" t="s">
        <v>100</v>
      </c>
      <c r="D56"/>
      <c r="E56"/>
      <c r="F56"/>
      <c r="G56"/>
      <c r="H56" s="3">
        <v>7661207.3099999996</v>
      </c>
      <c r="I56" s="3">
        <v>9163965.7999999989</v>
      </c>
      <c r="J56" s="3">
        <v>10532664.949999999</v>
      </c>
      <c r="K56" s="95">
        <f>IFERROR(J56-VLOOKUP(C56,'Summary DEPR w current rates'!C:J,8,FALSE),"")</f>
        <v>524304.27000000142</v>
      </c>
    </row>
    <row r="57" spans="1:11" x14ac:dyDescent="0.25">
      <c r="A57"/>
      <c r="B57" s="1"/>
      <c r="C57" t="s">
        <v>101</v>
      </c>
      <c r="D57" s="1" t="s">
        <v>61</v>
      </c>
      <c r="E57" t="s">
        <v>102</v>
      </c>
      <c r="F57" s="2">
        <v>108</v>
      </c>
      <c r="G57" s="2">
        <v>403</v>
      </c>
      <c r="H57" s="3">
        <v>767695.53</v>
      </c>
      <c r="I57" s="3">
        <v>765112.31999999995</v>
      </c>
      <c r="J57" s="3">
        <v>1041402.96</v>
      </c>
      <c r="K57" s="32">
        <f>IFERROR(J57-VLOOKUP(E57,'Summary DEPR w current rates'!E:J,6,FALSE),"")</f>
        <v>276290.64</v>
      </c>
    </row>
    <row r="58" spans="1:11" x14ac:dyDescent="0.25">
      <c r="A58"/>
      <c r="B58" s="1"/>
      <c r="C58"/>
      <c r="D58" s="1" t="s">
        <v>63</v>
      </c>
      <c r="E58" t="s">
        <v>103</v>
      </c>
      <c r="F58" s="2">
        <v>108</v>
      </c>
      <c r="G58" s="2">
        <v>403</v>
      </c>
      <c r="H58" s="3">
        <v>3292617.45</v>
      </c>
      <c r="I58" s="3">
        <v>3504500.49</v>
      </c>
      <c r="J58" s="3">
        <v>4578160.8499999996</v>
      </c>
      <c r="K58" s="32">
        <f>IFERROR(J58-VLOOKUP(E58,'Summary DEPR w current rates'!E:J,6,FALSE),"")</f>
        <v>690126.16999999946</v>
      </c>
    </row>
    <row r="59" spans="1:11" x14ac:dyDescent="0.25">
      <c r="A59"/>
      <c r="B59" s="1"/>
      <c r="C59"/>
      <c r="D59" s="1" t="s">
        <v>65</v>
      </c>
      <c r="E59" t="s">
        <v>104</v>
      </c>
      <c r="F59" s="2">
        <v>108</v>
      </c>
      <c r="G59" s="2">
        <v>403</v>
      </c>
      <c r="H59" s="3">
        <v>14685740.109999999</v>
      </c>
      <c r="I59" s="3">
        <v>15500492.65</v>
      </c>
      <c r="J59" s="3">
        <v>13633020.720000001</v>
      </c>
      <c r="K59" s="32">
        <f>IFERROR(J59-VLOOKUP(E59,'Summary DEPR w current rates'!E:J,6,FALSE),"")</f>
        <v>-2452361.58</v>
      </c>
    </row>
    <row r="60" spans="1:11" x14ac:dyDescent="0.25">
      <c r="A60"/>
      <c r="B60" s="1"/>
      <c r="C60"/>
      <c r="D60" s="1" t="s">
        <v>67</v>
      </c>
      <c r="E60" t="s">
        <v>105</v>
      </c>
      <c r="F60" s="2">
        <v>108</v>
      </c>
      <c r="G60" s="2">
        <v>403</v>
      </c>
      <c r="H60" s="3">
        <v>1615711.27</v>
      </c>
      <c r="I60" s="3">
        <v>1664681.04</v>
      </c>
      <c r="J60" s="3">
        <v>1364226.36</v>
      </c>
      <c r="K60" s="32">
        <f>IFERROR(J60-VLOOKUP(E60,'Summary DEPR w current rates'!E:J,6,FALSE),"")</f>
        <v>-300454.67999999993</v>
      </c>
    </row>
    <row r="61" spans="1:11" x14ac:dyDescent="0.25">
      <c r="A61"/>
      <c r="B61" s="1"/>
      <c r="C61"/>
      <c r="D61" s="1" t="s">
        <v>69</v>
      </c>
      <c r="E61" t="s">
        <v>106</v>
      </c>
      <c r="F61" s="2">
        <v>108</v>
      </c>
      <c r="G61" s="2">
        <v>403</v>
      </c>
      <c r="H61" s="3">
        <v>37622.639999999999</v>
      </c>
      <c r="I61" s="3">
        <v>37622.519999999997</v>
      </c>
      <c r="J61" s="3">
        <v>50437.8</v>
      </c>
      <c r="K61" s="32">
        <f>IFERROR(J61-VLOOKUP(E61,'Summary DEPR w current rates'!E:J,6,FALSE),"")</f>
        <v>12815.280000000006</v>
      </c>
    </row>
    <row r="62" spans="1:11" x14ac:dyDescent="0.25">
      <c r="A62"/>
      <c r="B62" s="1"/>
      <c r="C62" t="s">
        <v>107</v>
      </c>
      <c r="D62"/>
      <c r="E62"/>
      <c r="F62"/>
      <c r="G62"/>
      <c r="H62" s="3">
        <v>20399387</v>
      </c>
      <c r="I62" s="3">
        <v>21472409.02</v>
      </c>
      <c r="J62" s="3">
        <v>20667248.690000001</v>
      </c>
      <c r="K62" s="95">
        <f>IFERROR(J62-VLOOKUP(C62,'Summary DEPR w current rates'!C:J,8,FALSE),"")</f>
        <v>-1773584.1699999981</v>
      </c>
    </row>
    <row r="63" spans="1:11" x14ac:dyDescent="0.25">
      <c r="A63"/>
      <c r="B63" s="1"/>
      <c r="C63" t="s">
        <v>108</v>
      </c>
      <c r="D63" s="1" t="s">
        <v>61</v>
      </c>
      <c r="E63" t="s">
        <v>109</v>
      </c>
      <c r="F63" s="2">
        <v>108</v>
      </c>
      <c r="G63" s="2">
        <v>403</v>
      </c>
      <c r="H63" s="3">
        <v>949125.51</v>
      </c>
      <c r="I63" s="3">
        <v>949589.76</v>
      </c>
      <c r="J63" s="3">
        <v>1150360.2</v>
      </c>
      <c r="K63" s="32">
        <f>IFERROR(J63-VLOOKUP(E63,'Summary DEPR w current rates'!E:J,6,FALSE),"")</f>
        <v>200770.43999999994</v>
      </c>
    </row>
    <row r="64" spans="1:11" x14ac:dyDescent="0.25">
      <c r="A64"/>
      <c r="B64" s="1"/>
      <c r="C64"/>
      <c r="D64" s="1" t="s">
        <v>63</v>
      </c>
      <c r="E64" t="s">
        <v>110</v>
      </c>
      <c r="F64" s="2">
        <v>108</v>
      </c>
      <c r="G64" s="2">
        <v>403</v>
      </c>
      <c r="H64" s="3">
        <v>4126690.92</v>
      </c>
      <c r="I64" s="3">
        <v>4900823.37</v>
      </c>
      <c r="J64" s="3">
        <v>8065119.4000000004</v>
      </c>
      <c r="K64" s="32">
        <f>IFERROR(J64-VLOOKUP(E64,'Summary DEPR w current rates'!E:J,6,FALSE),"")</f>
        <v>2448339.8000000007</v>
      </c>
    </row>
    <row r="65" spans="1:11" x14ac:dyDescent="0.25">
      <c r="A65"/>
      <c r="B65" s="1"/>
      <c r="C65"/>
      <c r="D65" s="1" t="s">
        <v>65</v>
      </c>
      <c r="E65" t="s">
        <v>111</v>
      </c>
      <c r="F65" s="2">
        <v>108</v>
      </c>
      <c r="G65" s="2">
        <v>403</v>
      </c>
      <c r="H65" s="3">
        <v>17885254.149999999</v>
      </c>
      <c r="I65" s="3">
        <v>19117798.969999999</v>
      </c>
      <c r="J65" s="3">
        <v>17642310.219999999</v>
      </c>
      <c r="K65" s="32">
        <f>IFERROR(J65-VLOOKUP(E65,'Summary DEPR w current rates'!E:J,6,FALSE),"")</f>
        <v>-2613675.5700000003</v>
      </c>
    </row>
    <row r="66" spans="1:11" x14ac:dyDescent="0.25">
      <c r="A66"/>
      <c r="B66" s="1"/>
      <c r="C66"/>
      <c r="D66" s="1" t="s">
        <v>67</v>
      </c>
      <c r="E66" t="s">
        <v>112</v>
      </c>
      <c r="F66" s="2">
        <v>108</v>
      </c>
      <c r="G66" s="2">
        <v>403</v>
      </c>
      <c r="H66" s="3">
        <v>1826076.84</v>
      </c>
      <c r="I66" s="3">
        <v>1832311.18</v>
      </c>
      <c r="J66" s="3">
        <v>1600212.48</v>
      </c>
      <c r="K66" s="32">
        <f>IFERROR(J66-VLOOKUP(E66,'Summary DEPR w current rates'!E:J,6,FALSE),"")</f>
        <v>-232433.04000000004</v>
      </c>
    </row>
    <row r="67" spans="1:11" x14ac:dyDescent="0.25">
      <c r="A67"/>
      <c r="B67" s="1"/>
      <c r="C67"/>
      <c r="D67" s="1" t="s">
        <v>69</v>
      </c>
      <c r="E67" t="s">
        <v>113</v>
      </c>
      <c r="F67" s="2">
        <v>108</v>
      </c>
      <c r="G67" s="2">
        <v>403</v>
      </c>
      <c r="H67" s="3">
        <v>48034.559999999998</v>
      </c>
      <c r="I67" s="3">
        <v>48034.559999999998</v>
      </c>
      <c r="J67" s="3">
        <v>60261.48</v>
      </c>
      <c r="K67" s="32">
        <f>IFERROR(J67-VLOOKUP(E67,'Summary DEPR w current rates'!E:J,6,FALSE),"")</f>
        <v>12226.920000000006</v>
      </c>
    </row>
    <row r="68" spans="1:11" x14ac:dyDescent="0.25">
      <c r="A68"/>
      <c r="B68" s="1"/>
      <c r="C68" t="s">
        <v>114</v>
      </c>
      <c r="D68"/>
      <c r="E68"/>
      <c r="F68"/>
      <c r="G68"/>
      <c r="H68" s="3">
        <v>24835181.979999997</v>
      </c>
      <c r="I68" s="3">
        <v>26848557.839999996</v>
      </c>
      <c r="J68" s="3">
        <v>28518263.780000001</v>
      </c>
      <c r="K68" s="95">
        <f>IFERROR(J68-VLOOKUP(C68,'Summary DEPR w current rates'!C:J,8,FALSE),"")</f>
        <v>-184771.44999999553</v>
      </c>
    </row>
    <row r="69" spans="1:11" x14ac:dyDescent="0.25">
      <c r="A69"/>
      <c r="B69" s="1"/>
      <c r="C69" t="s">
        <v>115</v>
      </c>
      <c r="D69" s="1" t="s">
        <v>61</v>
      </c>
      <c r="E69" t="s">
        <v>116</v>
      </c>
      <c r="F69" s="2">
        <v>108</v>
      </c>
      <c r="G69" s="2">
        <v>403</v>
      </c>
      <c r="H69" s="3">
        <v>22972.32</v>
      </c>
      <c r="I69" s="3">
        <v>22972.2</v>
      </c>
      <c r="J69" s="3">
        <v>27829.200000000001</v>
      </c>
      <c r="K69" s="32">
        <f>IFERROR(J69-VLOOKUP(E69,'Summary DEPR w current rates'!E:J,6,FALSE),"")</f>
        <v>4857</v>
      </c>
    </row>
    <row r="70" spans="1:11" x14ac:dyDescent="0.25">
      <c r="A70"/>
      <c r="B70" s="1"/>
      <c r="C70"/>
      <c r="D70" s="1" t="s">
        <v>63</v>
      </c>
      <c r="E70" t="s">
        <v>117</v>
      </c>
      <c r="F70" s="2">
        <v>108</v>
      </c>
      <c r="G70" s="2">
        <v>403</v>
      </c>
      <c r="H70" s="3">
        <v>112148.78</v>
      </c>
      <c r="I70" s="3">
        <v>133872.75</v>
      </c>
      <c r="J70" s="3">
        <v>151843.20000000001</v>
      </c>
      <c r="K70" s="32">
        <f>IFERROR(J70-VLOOKUP(E70,'Summary DEPR w current rates'!E:J,6,FALSE),"")</f>
        <v>1410.3600000000151</v>
      </c>
    </row>
    <row r="71" spans="1:11" x14ac:dyDescent="0.25">
      <c r="A71"/>
      <c r="B71" s="1"/>
      <c r="C71"/>
      <c r="D71" s="1" t="s">
        <v>65</v>
      </c>
      <c r="E71" t="s">
        <v>118</v>
      </c>
      <c r="F71" s="2">
        <v>108</v>
      </c>
      <c r="G71" s="2">
        <v>403</v>
      </c>
      <c r="H71" s="3">
        <v>479590.88</v>
      </c>
      <c r="I71" s="3">
        <v>504761.86</v>
      </c>
      <c r="J71" s="3">
        <v>356163</v>
      </c>
      <c r="K71" s="32">
        <f>IFERROR(J71-VLOOKUP(E71,'Summary DEPR w current rates'!E:J,6,FALSE),"")</f>
        <v>-164641.44</v>
      </c>
    </row>
    <row r="72" spans="1:11" x14ac:dyDescent="0.25">
      <c r="A72"/>
      <c r="B72" s="1"/>
      <c r="C72"/>
      <c r="D72" s="1" t="s">
        <v>67</v>
      </c>
      <c r="E72" t="s">
        <v>119</v>
      </c>
      <c r="F72" s="2">
        <v>108</v>
      </c>
      <c r="G72" s="2">
        <v>403</v>
      </c>
      <c r="H72" s="3">
        <v>382153.08</v>
      </c>
      <c r="I72" s="3">
        <v>382703.16</v>
      </c>
      <c r="J72" s="3">
        <v>364276.68</v>
      </c>
      <c r="K72" s="32">
        <f>IFERROR(J72-VLOOKUP(E72,'Summary DEPR w current rates'!E:J,6,FALSE),"")</f>
        <v>-18426.479999999981</v>
      </c>
    </row>
    <row r="73" spans="1:11" x14ac:dyDescent="0.25">
      <c r="A73"/>
      <c r="B73" s="1"/>
      <c r="C73"/>
      <c r="D73" s="1" t="s">
        <v>69</v>
      </c>
      <c r="E73" t="s">
        <v>120</v>
      </c>
      <c r="F73" s="2">
        <v>108</v>
      </c>
      <c r="G73" s="2">
        <v>403</v>
      </c>
      <c r="H73" s="3">
        <v>30.72</v>
      </c>
      <c r="I73" s="3">
        <v>30.72</v>
      </c>
      <c r="J73" s="3">
        <v>25.92</v>
      </c>
      <c r="K73" s="32">
        <f>IFERROR(J73-VLOOKUP(E73,'Summary DEPR w current rates'!E:J,6,FALSE),"")</f>
        <v>-4.7999999999999972</v>
      </c>
    </row>
    <row r="74" spans="1:11" x14ac:dyDescent="0.25">
      <c r="A74"/>
      <c r="B74" s="1"/>
      <c r="C74" t="s">
        <v>121</v>
      </c>
      <c r="D74"/>
      <c r="E74"/>
      <c r="F74"/>
      <c r="G74"/>
      <c r="H74" s="3">
        <v>996895.78</v>
      </c>
      <c r="I74" s="3">
        <v>1044340.69</v>
      </c>
      <c r="J74" s="3">
        <v>900138.00000000012</v>
      </c>
      <c r="K74" s="95">
        <f>IFERROR(J74-VLOOKUP(C74,'Summary DEPR w current rates'!C:J,8,FALSE),"")</f>
        <v>-176805.35999999975</v>
      </c>
    </row>
    <row r="75" spans="1:11" x14ac:dyDescent="0.25">
      <c r="A75"/>
      <c r="B75" s="1"/>
      <c r="C75" t="s">
        <v>122</v>
      </c>
      <c r="D75" s="1" t="s">
        <v>61</v>
      </c>
      <c r="E75" t="s">
        <v>123</v>
      </c>
      <c r="F75" s="2">
        <v>108</v>
      </c>
      <c r="G75" s="2">
        <v>403</v>
      </c>
      <c r="H75" s="3">
        <v>12358.92</v>
      </c>
      <c r="I75" s="3">
        <v>12359.04</v>
      </c>
      <c r="J75" s="3">
        <v>14661.24</v>
      </c>
      <c r="K75" s="32">
        <f>IFERROR(J75-VLOOKUP(E75,'Summary DEPR w current rates'!E:J,6,FALSE),"")</f>
        <v>2302.1999999999989</v>
      </c>
    </row>
    <row r="76" spans="1:11" x14ac:dyDescent="0.25">
      <c r="A76"/>
      <c r="B76" s="1"/>
      <c r="C76"/>
      <c r="D76" s="1" t="s">
        <v>63</v>
      </c>
      <c r="E76" t="s">
        <v>124</v>
      </c>
      <c r="F76" s="2">
        <v>108</v>
      </c>
      <c r="G76" s="2">
        <v>403</v>
      </c>
      <c r="H76" s="3">
        <v>107586.72</v>
      </c>
      <c r="I76" s="3">
        <v>108114.99</v>
      </c>
      <c r="J76" s="3">
        <v>95093.16</v>
      </c>
      <c r="K76" s="32">
        <f>IFERROR(J76-VLOOKUP(E76,'Summary DEPR w current rates'!E:J,6,FALSE),"")</f>
        <v>-13197.959999999992</v>
      </c>
    </row>
    <row r="77" spans="1:11" x14ac:dyDescent="0.25">
      <c r="A77"/>
      <c r="B77" s="1"/>
      <c r="C77"/>
      <c r="D77" s="1" t="s">
        <v>65</v>
      </c>
      <c r="E77" t="s">
        <v>125</v>
      </c>
      <c r="F77" s="2">
        <v>108</v>
      </c>
      <c r="G77" s="2">
        <v>403</v>
      </c>
      <c r="H77" s="3">
        <v>508644.36</v>
      </c>
      <c r="I77" s="3">
        <v>513491.22</v>
      </c>
      <c r="J77" s="3">
        <v>329068.2</v>
      </c>
      <c r="K77" s="32">
        <f>IFERROR(J77-VLOOKUP(E77,'Summary DEPR w current rates'!E:J,6,FALSE),"")</f>
        <v>-184599.12</v>
      </c>
    </row>
    <row r="78" spans="1:11" x14ac:dyDescent="0.25">
      <c r="A78"/>
      <c r="B78" s="1"/>
      <c r="C78"/>
      <c r="D78" s="1" t="s">
        <v>67</v>
      </c>
      <c r="E78" t="s">
        <v>126</v>
      </c>
      <c r="F78" s="2">
        <v>108</v>
      </c>
      <c r="G78" s="2">
        <v>403</v>
      </c>
      <c r="H78" s="3">
        <v>116731.92</v>
      </c>
      <c r="I78" s="3">
        <v>117304.08</v>
      </c>
      <c r="J78" s="3">
        <v>101803.2</v>
      </c>
      <c r="K78" s="32">
        <f>IFERROR(J78-VLOOKUP(E78,'Summary DEPR w current rates'!E:J,6,FALSE),"")</f>
        <v>-15500.880000000005</v>
      </c>
    </row>
    <row r="79" spans="1:11" x14ac:dyDescent="0.25">
      <c r="A79"/>
      <c r="B79" s="1"/>
      <c r="C79"/>
      <c r="D79" s="1" t="s">
        <v>69</v>
      </c>
      <c r="E79" t="s">
        <v>127</v>
      </c>
      <c r="F79" s="2">
        <v>108</v>
      </c>
      <c r="G79" s="2">
        <v>403</v>
      </c>
      <c r="H79" s="3">
        <v>30.72</v>
      </c>
      <c r="I79" s="3">
        <v>30.72</v>
      </c>
      <c r="J79" s="3">
        <v>25.92</v>
      </c>
      <c r="K79" s="32">
        <f>IFERROR(J79-VLOOKUP(E79,'Summary DEPR w current rates'!E:J,6,FALSE),"")</f>
        <v>-4.7999999999999972</v>
      </c>
    </row>
    <row r="80" spans="1:11" x14ac:dyDescent="0.25">
      <c r="A80"/>
      <c r="B80" s="1"/>
      <c r="C80" t="s">
        <v>128</v>
      </c>
      <c r="D80"/>
      <c r="E80"/>
      <c r="F80"/>
      <c r="G80"/>
      <c r="H80" s="3">
        <v>745352.64</v>
      </c>
      <c r="I80" s="3">
        <v>751300.04999999993</v>
      </c>
      <c r="J80" s="3">
        <v>540651.72000000009</v>
      </c>
      <c r="K80" s="95">
        <f>IFERROR(J80-VLOOKUP(C80,'Summary DEPR w current rates'!C:J,8,FALSE),"")</f>
        <v>-211000.55999999982</v>
      </c>
    </row>
    <row r="81" spans="1:11" x14ac:dyDescent="0.25">
      <c r="A81"/>
      <c r="B81" s="1"/>
      <c r="C81" t="s">
        <v>129</v>
      </c>
      <c r="D81" s="1" t="s">
        <v>61</v>
      </c>
      <c r="E81" t="s">
        <v>130</v>
      </c>
      <c r="F81" s="2">
        <v>108</v>
      </c>
      <c r="G81" s="2">
        <v>403</v>
      </c>
      <c r="H81" s="3">
        <v>34896.959999999999</v>
      </c>
      <c r="I81" s="3">
        <v>34897.08</v>
      </c>
      <c r="J81" s="3">
        <v>38545.32</v>
      </c>
      <c r="K81" s="32">
        <f>IFERROR(J81-VLOOKUP(E81,'Summary DEPR w current rates'!E:J,6,FALSE),"")</f>
        <v>3648.239999999998</v>
      </c>
    </row>
    <row r="82" spans="1:11" x14ac:dyDescent="0.25">
      <c r="A82"/>
      <c r="B82" s="1"/>
      <c r="C82"/>
      <c r="D82" s="1" t="s">
        <v>63</v>
      </c>
      <c r="E82" t="s">
        <v>131</v>
      </c>
      <c r="F82" s="2">
        <v>108</v>
      </c>
      <c r="G82" s="2">
        <v>403</v>
      </c>
      <c r="H82" s="3">
        <v>67520.759999999995</v>
      </c>
      <c r="I82" s="3">
        <v>72743.61</v>
      </c>
      <c r="J82" s="3">
        <v>67851.960000000006</v>
      </c>
      <c r="K82" s="32">
        <f>IFERROR(J82-VLOOKUP(E82,'Summary DEPR w current rates'!E:J,6,FALSE),"")</f>
        <v>-5561.6399999999994</v>
      </c>
    </row>
    <row r="83" spans="1:11" x14ac:dyDescent="0.25">
      <c r="A83"/>
      <c r="B83" s="1"/>
      <c r="C83"/>
      <c r="D83" s="1" t="s">
        <v>65</v>
      </c>
      <c r="E83" t="s">
        <v>132</v>
      </c>
      <c r="F83" s="2">
        <v>108</v>
      </c>
      <c r="G83" s="2">
        <v>403</v>
      </c>
      <c r="H83" s="3">
        <v>633188.16</v>
      </c>
      <c r="I83" s="3">
        <v>638569.27</v>
      </c>
      <c r="J83" s="3">
        <v>389196.24</v>
      </c>
      <c r="K83" s="32">
        <f>IFERROR(J83-VLOOKUP(E83,'Summary DEPR w current rates'!E:J,6,FALSE),"")</f>
        <v>-250063.32000000007</v>
      </c>
    </row>
    <row r="84" spans="1:11" x14ac:dyDescent="0.25">
      <c r="A84"/>
      <c r="B84" s="1"/>
      <c r="C84"/>
      <c r="D84" s="1" t="s">
        <v>67</v>
      </c>
      <c r="E84" t="s">
        <v>133</v>
      </c>
      <c r="F84" s="2">
        <v>108</v>
      </c>
      <c r="G84" s="2">
        <v>403</v>
      </c>
      <c r="H84" s="3">
        <v>280430.48</v>
      </c>
      <c r="I84" s="3">
        <v>281032.92</v>
      </c>
      <c r="J84" s="3">
        <v>183191.88</v>
      </c>
      <c r="K84" s="32">
        <f>IFERROR(J84-VLOOKUP(E84,'Summary DEPR w current rates'!E:J,6,FALSE),"")</f>
        <v>-97841.039999999979</v>
      </c>
    </row>
    <row r="85" spans="1:11" x14ac:dyDescent="0.25">
      <c r="A85"/>
      <c r="B85" s="1"/>
      <c r="C85"/>
      <c r="D85" s="1" t="s">
        <v>69</v>
      </c>
      <c r="E85" t="s">
        <v>134</v>
      </c>
      <c r="F85" s="2">
        <v>108</v>
      </c>
      <c r="G85" s="2">
        <v>403</v>
      </c>
      <c r="H85" s="3">
        <v>0</v>
      </c>
      <c r="I85" s="3">
        <v>0</v>
      </c>
      <c r="J85" s="3">
        <v>0</v>
      </c>
      <c r="K85" s="32">
        <f>IFERROR(J85-VLOOKUP(E85,'Summary DEPR w current rates'!E:J,6,FALSE),"")</f>
        <v>0</v>
      </c>
    </row>
    <row r="86" spans="1:11" x14ac:dyDescent="0.25">
      <c r="A86"/>
      <c r="B86" s="1"/>
      <c r="C86" t="s">
        <v>135</v>
      </c>
      <c r="D86"/>
      <c r="E86"/>
      <c r="F86"/>
      <c r="G86"/>
      <c r="H86" s="3">
        <v>1016036.36</v>
      </c>
      <c r="I86" s="3">
        <v>1027242.8799999999</v>
      </c>
      <c r="J86" s="3">
        <v>678785.4</v>
      </c>
      <c r="K86" s="95">
        <f>IFERROR(J86-VLOOKUP(C86,'Summary DEPR w current rates'!C:J,8,FALSE),"")</f>
        <v>-349817.76000000013</v>
      </c>
    </row>
    <row r="87" spans="1:11" x14ac:dyDescent="0.25">
      <c r="A87"/>
      <c r="B87" s="1"/>
      <c r="C87" t="s">
        <v>136</v>
      </c>
      <c r="D87" s="1" t="s">
        <v>61</v>
      </c>
      <c r="E87" t="s">
        <v>137</v>
      </c>
      <c r="F87" s="2">
        <v>108</v>
      </c>
      <c r="G87" s="2">
        <v>403</v>
      </c>
      <c r="H87" s="3">
        <v>82343.16</v>
      </c>
      <c r="I87" s="3">
        <v>82343.16</v>
      </c>
      <c r="J87" s="3">
        <v>96155.64</v>
      </c>
      <c r="K87" s="32">
        <f>IFERROR(J87-VLOOKUP(E87,'Summary DEPR w current rates'!E:J,6,FALSE),"")</f>
        <v>13812.479999999996</v>
      </c>
    </row>
    <row r="88" spans="1:11" x14ac:dyDescent="0.25">
      <c r="A88"/>
      <c r="B88" s="1"/>
      <c r="C88"/>
      <c r="D88" s="1" t="s">
        <v>63</v>
      </c>
      <c r="E88" t="s">
        <v>138</v>
      </c>
      <c r="F88" s="2">
        <v>108</v>
      </c>
      <c r="G88" s="2">
        <v>403</v>
      </c>
      <c r="H88" s="3">
        <v>56879.28</v>
      </c>
      <c r="I88" s="3">
        <v>57590.01</v>
      </c>
      <c r="J88" s="3">
        <v>44386.080000000002</v>
      </c>
      <c r="K88" s="32">
        <f>IFERROR(J88-VLOOKUP(E88,'Summary DEPR w current rates'!E:J,6,FALSE),"")</f>
        <v>-13440.839999999997</v>
      </c>
    </row>
    <row r="89" spans="1:11" x14ac:dyDescent="0.25">
      <c r="A89"/>
      <c r="B89" s="1"/>
      <c r="C89"/>
      <c r="D89" s="1" t="s">
        <v>65</v>
      </c>
      <c r="E89" t="s">
        <v>139</v>
      </c>
      <c r="F89" s="2">
        <v>108</v>
      </c>
      <c r="G89" s="2">
        <v>403</v>
      </c>
      <c r="H89" s="3">
        <v>472944.96</v>
      </c>
      <c r="I89" s="3">
        <v>473463.63</v>
      </c>
      <c r="J89" s="3">
        <v>315757.68</v>
      </c>
      <c r="K89" s="32">
        <f>IFERROR(J89-VLOOKUP(E89,'Summary DEPR w current rates'!E:J,6,FALSE),"")</f>
        <v>-157878.84000000003</v>
      </c>
    </row>
    <row r="90" spans="1:11" x14ac:dyDescent="0.25">
      <c r="A90"/>
      <c r="B90" s="1"/>
      <c r="C90"/>
      <c r="D90" s="1" t="s">
        <v>67</v>
      </c>
      <c r="E90" t="s">
        <v>140</v>
      </c>
      <c r="F90" s="2">
        <v>108</v>
      </c>
      <c r="G90" s="2">
        <v>403</v>
      </c>
      <c r="H90" s="3">
        <v>401159.9</v>
      </c>
      <c r="I90" s="3">
        <v>401894.28</v>
      </c>
      <c r="J90" s="3">
        <v>345916.2</v>
      </c>
      <c r="K90" s="32">
        <f>IFERROR(J90-VLOOKUP(E90,'Summary DEPR w current rates'!E:J,6,FALSE),"")</f>
        <v>-55978.080000000016</v>
      </c>
    </row>
    <row r="91" spans="1:11" x14ac:dyDescent="0.25">
      <c r="A91"/>
      <c r="B91" s="1"/>
      <c r="C91"/>
      <c r="D91" s="1" t="s">
        <v>69</v>
      </c>
      <c r="E91" t="s">
        <v>141</v>
      </c>
      <c r="F91" s="2">
        <v>108</v>
      </c>
      <c r="G91" s="2">
        <v>403</v>
      </c>
      <c r="H91" s="3">
        <v>258.24</v>
      </c>
      <c r="I91" s="3">
        <v>258.24</v>
      </c>
      <c r="J91" s="3">
        <v>363.84</v>
      </c>
      <c r="K91" s="32">
        <f>IFERROR(J91-VLOOKUP(E91,'Summary DEPR w current rates'!E:J,6,FALSE),"")</f>
        <v>105.59999999999997</v>
      </c>
    </row>
    <row r="92" spans="1:11" x14ac:dyDescent="0.25">
      <c r="A92"/>
      <c r="B92" s="1"/>
      <c r="C92" t="s">
        <v>142</v>
      </c>
      <c r="D92"/>
      <c r="E92"/>
      <c r="F92"/>
      <c r="G92"/>
      <c r="H92" s="3">
        <v>1013585.54</v>
      </c>
      <c r="I92" s="3">
        <v>1015549.3200000001</v>
      </c>
      <c r="J92" s="3">
        <v>802579.44000000006</v>
      </c>
      <c r="K92" s="95">
        <f>IFERROR(J92-VLOOKUP(C92,'Summary DEPR w current rates'!C:J,8,FALSE),"")</f>
        <v>-213379.68000000005</v>
      </c>
    </row>
    <row r="93" spans="1:11" x14ac:dyDescent="0.25">
      <c r="A93"/>
      <c r="B93" s="1" t="s">
        <v>143</v>
      </c>
      <c r="C93" t="s">
        <v>143</v>
      </c>
      <c r="D93" s="1" t="s">
        <v>61</v>
      </c>
      <c r="E93" t="s">
        <v>144</v>
      </c>
      <c r="F93" s="2">
        <v>108</v>
      </c>
      <c r="G93" s="2">
        <v>403</v>
      </c>
      <c r="H93" s="3">
        <v>0</v>
      </c>
      <c r="I93" s="3">
        <v>0</v>
      </c>
      <c r="J93" s="3">
        <v>0</v>
      </c>
      <c r="K93" s="32">
        <f>IFERROR(J93-VLOOKUP(E93,'Summary DEPR w current rates'!E:J,6,FALSE),"")</f>
        <v>0</v>
      </c>
    </row>
    <row r="94" spans="1:11" x14ac:dyDescent="0.25">
      <c r="A94"/>
      <c r="B94" s="1"/>
      <c r="C94"/>
      <c r="D94" s="1" t="s">
        <v>63</v>
      </c>
      <c r="E94" t="s">
        <v>145</v>
      </c>
      <c r="F94" s="2">
        <v>108</v>
      </c>
      <c r="G94" s="2">
        <v>403</v>
      </c>
      <c r="H94" s="3">
        <v>0</v>
      </c>
      <c r="I94" s="3">
        <v>0</v>
      </c>
      <c r="J94" s="3">
        <v>761749.3</v>
      </c>
      <c r="K94" s="32">
        <f>IFERROR(J94-VLOOKUP(E94,'Summary DEPR w current rates'!E:J,6,FALSE),"")</f>
        <v>761749.3</v>
      </c>
    </row>
    <row r="95" spans="1:11" x14ac:dyDescent="0.25">
      <c r="A95"/>
      <c r="B95" s="1"/>
      <c r="C95"/>
      <c r="D95" s="1" t="s">
        <v>65</v>
      </c>
      <c r="E95" t="s">
        <v>146</v>
      </c>
      <c r="F95" s="2">
        <v>108</v>
      </c>
      <c r="G95" s="2">
        <v>403</v>
      </c>
      <c r="H95" s="3">
        <v>0</v>
      </c>
      <c r="I95" s="3">
        <v>0</v>
      </c>
      <c r="J95" s="3">
        <v>720199.34</v>
      </c>
      <c r="K95" s="32">
        <f>IFERROR(J95-VLOOKUP(E95,'Summary DEPR w current rates'!E:J,6,FALSE),"")</f>
        <v>720199.34</v>
      </c>
    </row>
    <row r="96" spans="1:11" x14ac:dyDescent="0.25">
      <c r="A96"/>
      <c r="B96" s="1"/>
      <c r="C96"/>
      <c r="D96" s="1" t="s">
        <v>67</v>
      </c>
      <c r="E96" t="s">
        <v>147</v>
      </c>
      <c r="F96" s="2">
        <v>108</v>
      </c>
      <c r="G96" s="2">
        <v>403</v>
      </c>
      <c r="H96" s="3">
        <v>0</v>
      </c>
      <c r="I96" s="3">
        <v>0</v>
      </c>
      <c r="J96" s="3">
        <v>0</v>
      </c>
      <c r="K96" s="32">
        <f>IFERROR(J96-VLOOKUP(E96,'Summary DEPR w current rates'!E:J,6,FALSE),"")</f>
        <v>0</v>
      </c>
    </row>
    <row r="97" spans="1:11" x14ac:dyDescent="0.25">
      <c r="A97"/>
      <c r="B97" s="1"/>
      <c r="C97"/>
      <c r="D97" s="1" t="s">
        <v>69</v>
      </c>
      <c r="E97" t="s">
        <v>148</v>
      </c>
      <c r="F97" s="2">
        <v>108</v>
      </c>
      <c r="G97" s="2">
        <v>403</v>
      </c>
      <c r="H97" s="3">
        <v>0</v>
      </c>
      <c r="I97" s="3">
        <v>0</v>
      </c>
      <c r="J97" s="3">
        <v>0</v>
      </c>
      <c r="K97" s="32">
        <f>IFERROR(J97-VLOOKUP(E97,'Summary DEPR w current rates'!E:J,6,FALSE),"")</f>
        <v>0</v>
      </c>
    </row>
    <row r="98" spans="1:11" x14ac:dyDescent="0.25">
      <c r="A98"/>
      <c r="B98" s="1"/>
      <c r="C98"/>
      <c r="D98" s="1" t="s">
        <v>149</v>
      </c>
      <c r="E98" t="s">
        <v>150</v>
      </c>
      <c r="F98" s="2">
        <v>108</v>
      </c>
      <c r="G98" s="2">
        <v>403</v>
      </c>
      <c r="H98" s="3">
        <v>0</v>
      </c>
      <c r="I98" s="3">
        <v>0</v>
      </c>
      <c r="J98" s="3">
        <v>1964359.53</v>
      </c>
      <c r="K98" s="32">
        <f>IFERROR(J98-VLOOKUP(E98,'Summary DEPR w current rates'!E:J,6,FALSE),"")</f>
        <v>1964359.53</v>
      </c>
    </row>
    <row r="99" spans="1:11" x14ac:dyDescent="0.25">
      <c r="A99"/>
      <c r="B99" s="1"/>
      <c r="C99" t="s">
        <v>151</v>
      </c>
      <c r="D99"/>
      <c r="E99"/>
      <c r="F99"/>
      <c r="G99"/>
      <c r="H99" s="3">
        <v>0</v>
      </c>
      <c r="I99" s="3">
        <v>0</v>
      </c>
      <c r="J99" s="3">
        <v>3446308.17</v>
      </c>
      <c r="K99" s="95">
        <f>IFERROR(J99-VLOOKUP(C99,'Summary DEPR w current rates'!C:J,8,FALSE),"")</f>
        <v>3446308.17</v>
      </c>
    </row>
    <row r="100" spans="1:11" x14ac:dyDescent="0.25">
      <c r="A100"/>
      <c r="B100" s="1" t="s">
        <v>152</v>
      </c>
      <c r="C100" t="s">
        <v>153</v>
      </c>
      <c r="D100" s="1" t="s">
        <v>61</v>
      </c>
      <c r="E100" t="s">
        <v>154</v>
      </c>
      <c r="F100" s="2">
        <v>108</v>
      </c>
      <c r="G100" s="2">
        <v>403</v>
      </c>
      <c r="H100" s="3">
        <v>5972728.3600000003</v>
      </c>
      <c r="I100" s="3">
        <v>5983895.1600000001</v>
      </c>
      <c r="J100" s="3">
        <v>5752260.5999999996</v>
      </c>
      <c r="K100" s="32">
        <f>IFERROR(J100-VLOOKUP(E100,'Summary DEPR w current rates'!E:J,6,FALSE),"")</f>
        <v>-231634.56000000052</v>
      </c>
    </row>
    <row r="101" spans="1:11" x14ac:dyDescent="0.25">
      <c r="A101"/>
      <c r="B101" s="1"/>
      <c r="C101"/>
      <c r="D101" s="1" t="s">
        <v>63</v>
      </c>
      <c r="E101" t="s">
        <v>155</v>
      </c>
      <c r="F101" s="2">
        <v>108</v>
      </c>
      <c r="G101" s="2">
        <v>403</v>
      </c>
      <c r="H101" s="3">
        <v>298760.94</v>
      </c>
      <c r="I101" s="3">
        <v>342861.24</v>
      </c>
      <c r="J101" s="3">
        <v>413674.3</v>
      </c>
      <c r="K101" s="32">
        <f>IFERROR(J101-VLOOKUP(E101,'Summary DEPR w current rates'!E:J,6,FALSE),"")</f>
        <v>23415.539999999979</v>
      </c>
    </row>
    <row r="102" spans="1:11" x14ac:dyDescent="0.25">
      <c r="A102"/>
      <c r="B102" s="1"/>
      <c r="C102"/>
      <c r="D102" s="1" t="s">
        <v>65</v>
      </c>
      <c r="E102" t="s">
        <v>156</v>
      </c>
      <c r="F102" s="2">
        <v>108</v>
      </c>
      <c r="G102" s="2">
        <v>403</v>
      </c>
      <c r="H102" s="3">
        <v>401532.35</v>
      </c>
      <c r="I102" s="3">
        <v>444223.47</v>
      </c>
      <c r="J102" s="3">
        <v>526155.56000000006</v>
      </c>
      <c r="K102" s="32">
        <f>IFERROR(J102-VLOOKUP(E102,'Summary DEPR w current rates'!E:J,6,FALSE),"")</f>
        <v>25055.070000000065</v>
      </c>
    </row>
    <row r="103" spans="1:11" x14ac:dyDescent="0.25">
      <c r="A103"/>
      <c r="B103" s="1"/>
      <c r="C103"/>
      <c r="D103" s="1" t="s">
        <v>67</v>
      </c>
      <c r="E103" t="s">
        <v>157</v>
      </c>
      <c r="F103" s="2">
        <v>108</v>
      </c>
      <c r="G103" s="2">
        <v>403</v>
      </c>
      <c r="H103" s="3">
        <v>521759.72</v>
      </c>
      <c r="I103" s="3">
        <v>522021.48</v>
      </c>
      <c r="J103" s="3">
        <v>411816.96000000002</v>
      </c>
      <c r="K103" s="32">
        <f>IFERROR(J103-VLOOKUP(E103,'Summary DEPR w current rates'!E:J,6,FALSE),"")</f>
        <v>-110204.51999999996</v>
      </c>
    </row>
    <row r="104" spans="1:11" x14ac:dyDescent="0.25">
      <c r="A104"/>
      <c r="B104" s="1"/>
      <c r="C104"/>
      <c r="D104" s="1" t="s">
        <v>69</v>
      </c>
      <c r="E104" t="s">
        <v>158</v>
      </c>
      <c r="F104" s="2">
        <v>108</v>
      </c>
      <c r="G104" s="2">
        <v>403</v>
      </c>
      <c r="H104" s="3">
        <v>54801.279999999999</v>
      </c>
      <c r="I104" s="3">
        <v>70532.399999999994</v>
      </c>
      <c r="J104" s="3">
        <v>58818.96</v>
      </c>
      <c r="K104" s="32">
        <f>IFERROR(J104-VLOOKUP(E104,'Summary DEPR w current rates'!E:J,6,FALSE),"")</f>
        <v>-11713.439999999995</v>
      </c>
    </row>
    <row r="105" spans="1:11" x14ac:dyDescent="0.25">
      <c r="A105"/>
      <c r="B105" s="1"/>
      <c r="C105" t="s">
        <v>159</v>
      </c>
      <c r="D105"/>
      <c r="E105"/>
      <c r="F105"/>
      <c r="G105"/>
      <c r="H105" s="3">
        <v>7249582.6500000004</v>
      </c>
      <c r="I105" s="3">
        <v>7363533.75</v>
      </c>
      <c r="J105" s="3">
        <v>7162726.379999999</v>
      </c>
      <c r="K105" s="95">
        <f>IFERROR(J105-VLOOKUP(C105,'Summary DEPR w current rates'!C:J,8,FALSE),"")</f>
        <v>-305081.91000000201</v>
      </c>
    </row>
    <row r="106" spans="1:11" x14ac:dyDescent="0.25">
      <c r="A106"/>
      <c r="B106" s="1"/>
      <c r="C106" t="s">
        <v>160</v>
      </c>
      <c r="D106" s="1" t="s">
        <v>61</v>
      </c>
      <c r="E106" t="s">
        <v>161</v>
      </c>
      <c r="F106" s="2">
        <v>108</v>
      </c>
      <c r="G106" s="2">
        <v>403</v>
      </c>
      <c r="H106" s="3">
        <v>1966123.04</v>
      </c>
      <c r="I106" s="3">
        <v>1964747.16</v>
      </c>
      <c r="J106" s="3">
        <v>2601962.52</v>
      </c>
      <c r="K106" s="32">
        <f>IFERROR(J106-VLOOKUP(E106,'Summary DEPR w current rates'!E:J,6,FALSE),"")</f>
        <v>637215.3600000001</v>
      </c>
    </row>
    <row r="107" spans="1:11" x14ac:dyDescent="0.25">
      <c r="A107"/>
      <c r="B107" s="1"/>
      <c r="C107"/>
      <c r="D107" s="1" t="s">
        <v>63</v>
      </c>
      <c r="E107" t="s">
        <v>162</v>
      </c>
      <c r="F107" s="2">
        <v>108</v>
      </c>
      <c r="G107" s="2">
        <v>403</v>
      </c>
      <c r="H107" s="3">
        <v>10084306.970000001</v>
      </c>
      <c r="I107" s="3">
        <v>10146547.15</v>
      </c>
      <c r="J107" s="3">
        <v>10176768.939999999</v>
      </c>
      <c r="K107" s="32">
        <f>IFERROR(J107-VLOOKUP(E107,'Summary DEPR w current rates'!E:J,6,FALSE),"")</f>
        <v>-1009491.8100000005</v>
      </c>
    </row>
    <row r="108" spans="1:11" x14ac:dyDescent="0.25">
      <c r="A108"/>
      <c r="B108" s="1"/>
      <c r="C108"/>
      <c r="D108" s="1" t="s">
        <v>65</v>
      </c>
      <c r="E108" t="s">
        <v>163</v>
      </c>
      <c r="F108" s="2">
        <v>108</v>
      </c>
      <c r="G108" s="2">
        <v>403</v>
      </c>
      <c r="H108" s="3">
        <v>7361857.0300000003</v>
      </c>
      <c r="I108" s="3">
        <v>7466046.2199999997</v>
      </c>
      <c r="J108" s="3">
        <v>8032028.6799999997</v>
      </c>
      <c r="K108" s="32">
        <f>IFERROR(J108-VLOOKUP(E108,'Summary DEPR w current rates'!E:J,6,FALSE),"")</f>
        <v>-600525.54000000097</v>
      </c>
    </row>
    <row r="109" spans="1:11" x14ac:dyDescent="0.25">
      <c r="A109"/>
      <c r="B109" s="1"/>
      <c r="C109"/>
      <c r="D109" s="1" t="s">
        <v>67</v>
      </c>
      <c r="E109" t="s">
        <v>164</v>
      </c>
      <c r="F109" s="2">
        <v>108</v>
      </c>
      <c r="G109" s="2">
        <v>403</v>
      </c>
      <c r="H109" s="3">
        <v>1999096.4</v>
      </c>
      <c r="I109" s="3">
        <v>1996585.92</v>
      </c>
      <c r="J109" s="3">
        <v>1536766.2</v>
      </c>
      <c r="K109" s="32">
        <f>IFERROR(J109-VLOOKUP(E109,'Summary DEPR w current rates'!E:J,6,FALSE),"")</f>
        <v>-459819.72</v>
      </c>
    </row>
    <row r="110" spans="1:11" x14ac:dyDescent="0.25">
      <c r="A110"/>
      <c r="B110" s="1"/>
      <c r="C110"/>
      <c r="D110" s="1" t="s">
        <v>69</v>
      </c>
      <c r="E110" t="s">
        <v>165</v>
      </c>
      <c r="F110" s="2">
        <v>108</v>
      </c>
      <c r="G110" s="2">
        <v>403</v>
      </c>
      <c r="H110" s="3">
        <v>269433.34000000003</v>
      </c>
      <c r="I110" s="3">
        <v>282116.52</v>
      </c>
      <c r="J110" s="3">
        <v>354660.84</v>
      </c>
      <c r="K110" s="32">
        <f>IFERROR(J110-VLOOKUP(E110,'Summary DEPR w current rates'!E:J,6,FALSE),"")</f>
        <v>72544.320000000007</v>
      </c>
    </row>
    <row r="111" spans="1:11" x14ac:dyDescent="0.25">
      <c r="A111"/>
      <c r="B111" s="1"/>
      <c r="C111" t="s">
        <v>166</v>
      </c>
      <c r="D111"/>
      <c r="E111"/>
      <c r="F111"/>
      <c r="G111"/>
      <c r="H111" s="3">
        <v>21680816.780000001</v>
      </c>
      <c r="I111" s="3">
        <v>21856042.970000003</v>
      </c>
      <c r="J111" s="3">
        <v>22702187.18</v>
      </c>
      <c r="K111" s="95">
        <f>IFERROR(J111-VLOOKUP(C111,'Summary DEPR w current rates'!C:J,8,FALSE),"")</f>
        <v>-1360077.3900000043</v>
      </c>
    </row>
    <row r="112" spans="1:11" x14ac:dyDescent="0.25">
      <c r="A112"/>
      <c r="B112" s="1"/>
      <c r="C112" t="s">
        <v>167</v>
      </c>
      <c r="D112" s="1" t="s">
        <v>61</v>
      </c>
      <c r="E112" t="s">
        <v>168</v>
      </c>
      <c r="F112" s="2">
        <v>108</v>
      </c>
      <c r="G112" s="2">
        <v>403</v>
      </c>
      <c r="H112" s="3">
        <v>60941.62</v>
      </c>
      <c r="I112" s="3">
        <v>60896.04</v>
      </c>
      <c r="J112" s="3">
        <v>52932.72</v>
      </c>
      <c r="K112" s="32">
        <f>IFERROR(J112-VLOOKUP(E112,'Summary DEPR w current rates'!E:J,6,FALSE),"")</f>
        <v>-7963.32</v>
      </c>
    </row>
    <row r="113" spans="1:11" x14ac:dyDescent="0.25">
      <c r="A113"/>
      <c r="B113" s="1"/>
      <c r="C113"/>
      <c r="D113" s="1" t="s">
        <v>63</v>
      </c>
      <c r="E113" t="s">
        <v>169</v>
      </c>
      <c r="F113" s="2">
        <v>108</v>
      </c>
      <c r="G113" s="2">
        <v>403</v>
      </c>
      <c r="H113" s="3">
        <v>94434.96</v>
      </c>
      <c r="I113" s="3">
        <v>97074.240000000005</v>
      </c>
      <c r="J113" s="3">
        <v>121342.79</v>
      </c>
      <c r="K113" s="32">
        <f>IFERROR(J113-VLOOKUP(E113,'Summary DEPR w current rates'!E:J,6,FALSE),"")</f>
        <v>-48064.37000000001</v>
      </c>
    </row>
    <row r="114" spans="1:11" x14ac:dyDescent="0.25">
      <c r="A114"/>
      <c r="B114" s="1"/>
      <c r="C114"/>
      <c r="D114" s="1" t="s">
        <v>65</v>
      </c>
      <c r="E114" t="s">
        <v>170</v>
      </c>
      <c r="F114" s="2">
        <v>108</v>
      </c>
      <c r="G114" s="2">
        <v>403</v>
      </c>
      <c r="H114" s="3">
        <v>1759102.54</v>
      </c>
      <c r="I114" s="3">
        <v>1764177.83</v>
      </c>
      <c r="J114" s="3">
        <v>1477282.95</v>
      </c>
      <c r="K114" s="32">
        <f>IFERROR(J114-VLOOKUP(E114,'Summary DEPR w current rates'!E:J,6,FALSE),"")</f>
        <v>-369320.74</v>
      </c>
    </row>
    <row r="115" spans="1:11" x14ac:dyDescent="0.25">
      <c r="A115"/>
      <c r="B115" s="1"/>
      <c r="C115"/>
      <c r="D115" s="1" t="s">
        <v>67</v>
      </c>
      <c r="E115" t="s">
        <v>171</v>
      </c>
      <c r="F115" s="2">
        <v>108</v>
      </c>
      <c r="G115" s="2">
        <v>403</v>
      </c>
      <c r="H115" s="3">
        <v>652763.51</v>
      </c>
      <c r="I115" s="3">
        <v>653415.36</v>
      </c>
      <c r="J115" s="3">
        <v>370909.32</v>
      </c>
      <c r="K115" s="32">
        <f>IFERROR(J115-VLOOKUP(E115,'Summary DEPR w current rates'!E:J,6,FALSE),"")</f>
        <v>-282506.03999999998</v>
      </c>
    </row>
    <row r="116" spans="1:11" x14ac:dyDescent="0.25">
      <c r="A116"/>
      <c r="B116" s="1"/>
      <c r="C116"/>
      <c r="D116" s="1" t="s">
        <v>69</v>
      </c>
      <c r="E116" t="s">
        <v>172</v>
      </c>
      <c r="F116" s="2">
        <v>108</v>
      </c>
      <c r="G116" s="2">
        <v>403</v>
      </c>
      <c r="H116" s="3">
        <v>4138.4399999999996</v>
      </c>
      <c r="I116" s="3">
        <v>2944.56</v>
      </c>
      <c r="J116" s="3">
        <v>2598.12</v>
      </c>
      <c r="K116" s="32">
        <f>IFERROR(J116-VLOOKUP(E116,'Summary DEPR w current rates'!E:J,6,FALSE),"")</f>
        <v>-346.44000000000005</v>
      </c>
    </row>
    <row r="117" spans="1:11" x14ac:dyDescent="0.25">
      <c r="A117"/>
      <c r="B117" s="1"/>
      <c r="C117" t="s">
        <v>173</v>
      </c>
      <c r="D117"/>
      <c r="E117"/>
      <c r="F117"/>
      <c r="G117"/>
      <c r="H117" s="3">
        <v>2571381.0699999998</v>
      </c>
      <c r="I117" s="3">
        <v>2578508.0300000003</v>
      </c>
      <c r="J117" s="3">
        <v>2025065.9000000001</v>
      </c>
      <c r="K117" s="95">
        <f>IFERROR(J117-VLOOKUP(C117,'Summary DEPR w current rates'!C:J,8,FALSE),"")</f>
        <v>-708200.90999999992</v>
      </c>
    </row>
    <row r="118" spans="1:11" x14ac:dyDescent="0.25">
      <c r="A118"/>
      <c r="B118" s="1"/>
      <c r="C118" t="s">
        <v>174</v>
      </c>
      <c r="D118" s="1" t="s">
        <v>61</v>
      </c>
      <c r="E118" t="s">
        <v>175</v>
      </c>
      <c r="F118" s="2">
        <v>108</v>
      </c>
      <c r="G118" s="2">
        <v>403</v>
      </c>
      <c r="H118" s="3">
        <v>278425.56</v>
      </c>
      <c r="I118" s="3">
        <v>278425.56</v>
      </c>
      <c r="J118" s="3">
        <v>243087</v>
      </c>
      <c r="K118" s="32">
        <f>IFERROR(J118-VLOOKUP(E118,'Summary DEPR w current rates'!E:J,6,FALSE),"")</f>
        <v>-35338.559999999998</v>
      </c>
    </row>
    <row r="119" spans="1:11" x14ac:dyDescent="0.25">
      <c r="A119"/>
      <c r="B119" s="1"/>
      <c r="C119"/>
      <c r="D119" s="1" t="s">
        <v>63</v>
      </c>
      <c r="E119" t="s">
        <v>176</v>
      </c>
      <c r="F119" s="2">
        <v>108</v>
      </c>
      <c r="G119" s="2">
        <v>403</v>
      </c>
      <c r="H119" s="3">
        <v>46590.76</v>
      </c>
      <c r="I119" s="3">
        <v>48602.77</v>
      </c>
      <c r="J119" s="3">
        <v>47285.52</v>
      </c>
      <c r="K119" s="32">
        <f>IFERROR(J119-VLOOKUP(E119,'Summary DEPR w current rates'!E:J,6,FALSE),"")</f>
        <v>-11821.440000000002</v>
      </c>
    </row>
    <row r="120" spans="1:11" x14ac:dyDescent="0.25">
      <c r="A120"/>
      <c r="B120" s="1"/>
      <c r="C120"/>
      <c r="D120" s="1" t="s">
        <v>65</v>
      </c>
      <c r="E120" t="s">
        <v>177</v>
      </c>
      <c r="F120" s="2">
        <v>108</v>
      </c>
      <c r="G120" s="2">
        <v>403</v>
      </c>
      <c r="H120" s="3">
        <v>1380178.72</v>
      </c>
      <c r="I120" s="3">
        <v>1381797.9</v>
      </c>
      <c r="J120" s="3">
        <v>874880.52</v>
      </c>
      <c r="K120" s="32">
        <f>IFERROR(J120-VLOOKUP(E120,'Summary DEPR w current rates'!E:J,6,FALSE),"")</f>
        <v>-518734.56000000006</v>
      </c>
    </row>
    <row r="121" spans="1:11" x14ac:dyDescent="0.25">
      <c r="A121"/>
      <c r="B121" s="1"/>
      <c r="C121"/>
      <c r="D121" s="1" t="s">
        <v>67</v>
      </c>
      <c r="E121" t="s">
        <v>178</v>
      </c>
      <c r="F121" s="2">
        <v>108</v>
      </c>
      <c r="G121" s="2">
        <v>403</v>
      </c>
      <c r="H121" s="3">
        <v>346776.69</v>
      </c>
      <c r="I121" s="3">
        <v>347574.24</v>
      </c>
      <c r="J121" s="3">
        <v>151835.04</v>
      </c>
      <c r="K121" s="32">
        <f>IFERROR(J121-VLOOKUP(E121,'Summary DEPR w current rates'!E:J,6,FALSE),"")</f>
        <v>-195739.19999999998</v>
      </c>
    </row>
    <row r="122" spans="1:11" x14ac:dyDescent="0.25">
      <c r="A122"/>
      <c r="B122" s="1"/>
      <c r="C122"/>
      <c r="D122" s="1" t="s">
        <v>69</v>
      </c>
      <c r="E122" t="s">
        <v>179</v>
      </c>
      <c r="F122" s="2">
        <v>108</v>
      </c>
      <c r="G122" s="2">
        <v>403</v>
      </c>
      <c r="H122" s="3">
        <v>9524.0400000000009</v>
      </c>
      <c r="I122" s="3">
        <v>9524.0400000000009</v>
      </c>
      <c r="J122" s="3">
        <v>10563</v>
      </c>
      <c r="K122" s="32">
        <f>IFERROR(J122-VLOOKUP(E122,'Summary DEPR w current rates'!E:J,6,FALSE),"")</f>
        <v>1038.9599999999991</v>
      </c>
    </row>
    <row r="123" spans="1:11" x14ac:dyDescent="0.25">
      <c r="A123"/>
      <c r="B123" s="1"/>
      <c r="C123" t="s">
        <v>180</v>
      </c>
      <c r="D123"/>
      <c r="E123"/>
      <c r="F123"/>
      <c r="G123"/>
      <c r="H123" s="3">
        <v>2061495.77</v>
      </c>
      <c r="I123" s="3">
        <v>2065924.51</v>
      </c>
      <c r="J123" s="3">
        <v>1327651.08</v>
      </c>
      <c r="K123" s="95">
        <f>IFERROR(J123-VLOOKUP(C123,'Summary DEPR w current rates'!C:J,8,FALSE),"")</f>
        <v>-760594.8</v>
      </c>
    </row>
    <row r="124" spans="1:11" x14ac:dyDescent="0.25">
      <c r="A124"/>
      <c r="B124" s="1"/>
      <c r="C124" t="s">
        <v>181</v>
      </c>
      <c r="D124" s="1" t="s">
        <v>61</v>
      </c>
      <c r="E124" t="s">
        <v>182</v>
      </c>
      <c r="F124" s="2">
        <v>108</v>
      </c>
      <c r="G124" s="2">
        <v>403</v>
      </c>
      <c r="H124" s="3">
        <v>157093.43</v>
      </c>
      <c r="I124" s="3">
        <v>156925.68</v>
      </c>
      <c r="J124" s="3">
        <v>159250.56</v>
      </c>
      <c r="K124" s="32">
        <f>IFERROR(J124-VLOOKUP(E124,'Summary DEPR w current rates'!E:J,6,FALSE),"")</f>
        <v>2324.8800000000047</v>
      </c>
    </row>
    <row r="125" spans="1:11" x14ac:dyDescent="0.25">
      <c r="A125"/>
      <c r="B125" s="1"/>
      <c r="C125"/>
      <c r="D125" s="1" t="s">
        <v>63</v>
      </c>
      <c r="E125" t="s">
        <v>183</v>
      </c>
      <c r="F125" s="2">
        <v>108</v>
      </c>
      <c r="G125" s="2">
        <v>403</v>
      </c>
      <c r="H125" s="3">
        <v>64028.52</v>
      </c>
      <c r="I125" s="3">
        <v>66473.39</v>
      </c>
      <c r="J125" s="3">
        <v>105173.88</v>
      </c>
      <c r="K125" s="32">
        <f>IFERROR(J125-VLOOKUP(E125,'Summary DEPR w current rates'!E:J,6,FALSE),"")</f>
        <v>29275.200000000012</v>
      </c>
    </row>
    <row r="126" spans="1:11" x14ac:dyDescent="0.25">
      <c r="A126"/>
      <c r="B126" s="1"/>
      <c r="C126"/>
      <c r="D126" s="1" t="s">
        <v>65</v>
      </c>
      <c r="E126" t="s">
        <v>184</v>
      </c>
      <c r="F126" s="2">
        <v>108</v>
      </c>
      <c r="G126" s="2">
        <v>403</v>
      </c>
      <c r="H126" s="3">
        <v>1331541.3899999999</v>
      </c>
      <c r="I126" s="3">
        <v>1334499.18</v>
      </c>
      <c r="J126" s="3">
        <v>1172192.76</v>
      </c>
      <c r="K126" s="32">
        <f>IFERROR(J126-VLOOKUP(E126,'Summary DEPR w current rates'!E:J,6,FALSE),"")</f>
        <v>-178127.39999999991</v>
      </c>
    </row>
    <row r="127" spans="1:11" x14ac:dyDescent="0.25">
      <c r="A127"/>
      <c r="B127" s="1"/>
      <c r="C127"/>
      <c r="D127" s="1" t="s">
        <v>67</v>
      </c>
      <c r="E127" t="s">
        <v>185</v>
      </c>
      <c r="F127" s="2">
        <v>108</v>
      </c>
      <c r="G127" s="2">
        <v>403</v>
      </c>
      <c r="H127" s="3">
        <v>139668.6</v>
      </c>
      <c r="I127" s="3">
        <v>139668.72</v>
      </c>
      <c r="J127" s="3">
        <v>97768.08</v>
      </c>
      <c r="K127" s="32">
        <f>IFERROR(J127-VLOOKUP(E127,'Summary DEPR w current rates'!E:J,6,FALSE),"")</f>
        <v>-41900.639999999999</v>
      </c>
    </row>
    <row r="128" spans="1:11" x14ac:dyDescent="0.25">
      <c r="A128"/>
      <c r="B128" s="1"/>
      <c r="C128"/>
      <c r="D128" s="1" t="s">
        <v>69</v>
      </c>
      <c r="E128" t="s">
        <v>186</v>
      </c>
      <c r="F128" s="2">
        <v>108</v>
      </c>
      <c r="G128" s="2">
        <v>403</v>
      </c>
      <c r="H128" s="3">
        <v>0</v>
      </c>
      <c r="I128" s="3">
        <v>0</v>
      </c>
      <c r="J128" s="3">
        <v>0</v>
      </c>
      <c r="K128" s="32">
        <f>IFERROR(J128-VLOOKUP(E128,'Summary DEPR w current rates'!E:J,6,FALSE),"")</f>
        <v>0</v>
      </c>
    </row>
    <row r="129" spans="1:11" x14ac:dyDescent="0.25">
      <c r="A129"/>
      <c r="B129" s="1"/>
      <c r="C129" t="s">
        <v>187</v>
      </c>
      <c r="D129"/>
      <c r="E129"/>
      <c r="F129"/>
      <c r="G129"/>
      <c r="H129" s="3">
        <v>1692331.94</v>
      </c>
      <c r="I129" s="3">
        <v>1697566.97</v>
      </c>
      <c r="J129" s="3">
        <v>1534385.28</v>
      </c>
      <c r="K129" s="95">
        <f>IFERROR(J129-VLOOKUP(C129,'Summary DEPR w current rates'!C:J,8,FALSE),"")</f>
        <v>-188427.95999999996</v>
      </c>
    </row>
    <row r="130" spans="1:11" x14ac:dyDescent="0.25">
      <c r="A130"/>
      <c r="B130" s="1"/>
      <c r="C130" t="s">
        <v>188</v>
      </c>
      <c r="D130" s="1" t="s">
        <v>61</v>
      </c>
      <c r="E130" t="s">
        <v>189</v>
      </c>
      <c r="F130" s="2">
        <v>108</v>
      </c>
      <c r="G130" s="2">
        <v>403</v>
      </c>
      <c r="H130" s="3">
        <v>155157.6</v>
      </c>
      <c r="I130" s="3">
        <v>155157.72</v>
      </c>
      <c r="J130" s="3">
        <v>156306.96</v>
      </c>
      <c r="K130" s="32">
        <f>IFERROR(J130-VLOOKUP(E130,'Summary DEPR w current rates'!E:J,6,FALSE),"")</f>
        <v>1149.2399999999907</v>
      </c>
    </row>
    <row r="131" spans="1:11" x14ac:dyDescent="0.25">
      <c r="A131"/>
      <c r="B131" s="1"/>
      <c r="C131"/>
      <c r="D131" s="1" t="s">
        <v>63</v>
      </c>
      <c r="E131" t="s">
        <v>190</v>
      </c>
      <c r="F131" s="2">
        <v>108</v>
      </c>
      <c r="G131" s="2">
        <v>403</v>
      </c>
      <c r="H131" s="3">
        <v>95623.92</v>
      </c>
      <c r="I131" s="3">
        <v>101770.37</v>
      </c>
      <c r="J131" s="3">
        <v>101114.82</v>
      </c>
      <c r="K131" s="32">
        <f>IFERROR(J131-VLOOKUP(E131,'Summary DEPR w current rates'!E:J,6,FALSE),"")</f>
        <v>-18413.839999999997</v>
      </c>
    </row>
    <row r="132" spans="1:11" x14ac:dyDescent="0.25">
      <c r="A132"/>
      <c r="B132" s="1"/>
      <c r="C132"/>
      <c r="D132" s="1" t="s">
        <v>65</v>
      </c>
      <c r="E132" t="s">
        <v>191</v>
      </c>
      <c r="F132" s="2">
        <v>108</v>
      </c>
      <c r="G132" s="2">
        <v>403</v>
      </c>
      <c r="H132" s="3">
        <v>1259528.19</v>
      </c>
      <c r="I132" s="3">
        <v>1259859.7</v>
      </c>
      <c r="J132" s="3">
        <v>1073304.75</v>
      </c>
      <c r="K132" s="32">
        <f>IFERROR(J132-VLOOKUP(E132,'Summary DEPR w current rates'!E:J,6,FALSE),"")</f>
        <v>-210552.70999999996</v>
      </c>
    </row>
    <row r="133" spans="1:11" x14ac:dyDescent="0.25">
      <c r="A133"/>
      <c r="B133" s="1"/>
      <c r="C133"/>
      <c r="D133" s="1" t="s">
        <v>67</v>
      </c>
      <c r="E133" t="s">
        <v>192</v>
      </c>
      <c r="F133" s="2">
        <v>108</v>
      </c>
      <c r="G133" s="2">
        <v>403</v>
      </c>
      <c r="H133" s="3">
        <v>142338.54</v>
      </c>
      <c r="I133" s="3">
        <v>142721.04</v>
      </c>
      <c r="J133" s="3">
        <v>93866.52</v>
      </c>
      <c r="K133" s="32">
        <f>IFERROR(J133-VLOOKUP(E133,'Summary DEPR w current rates'!E:J,6,FALSE),"")</f>
        <v>-48854.520000000004</v>
      </c>
    </row>
    <row r="134" spans="1:11" x14ac:dyDescent="0.25">
      <c r="A134"/>
      <c r="B134" s="1"/>
      <c r="C134"/>
      <c r="D134" s="1" t="s">
        <v>69</v>
      </c>
      <c r="E134" t="s">
        <v>193</v>
      </c>
      <c r="F134" s="2">
        <v>108</v>
      </c>
      <c r="G134" s="2">
        <v>403</v>
      </c>
      <c r="H134" s="3">
        <v>0</v>
      </c>
      <c r="I134" s="3">
        <v>0</v>
      </c>
      <c r="J134" s="3">
        <v>0</v>
      </c>
      <c r="K134" s="32">
        <f>IFERROR(J134-VLOOKUP(E134,'Summary DEPR w current rates'!E:J,6,FALSE),"")</f>
        <v>0</v>
      </c>
    </row>
    <row r="135" spans="1:11" x14ac:dyDescent="0.25">
      <c r="A135"/>
      <c r="B135" s="1"/>
      <c r="C135" t="s">
        <v>194</v>
      </c>
      <c r="D135"/>
      <c r="E135"/>
      <c r="F135"/>
      <c r="G135"/>
      <c r="H135" s="3">
        <v>1652648.25</v>
      </c>
      <c r="I135" s="3">
        <v>1659508.83</v>
      </c>
      <c r="J135" s="3">
        <v>1424593.05</v>
      </c>
      <c r="K135" s="95">
        <f>IFERROR(J135-VLOOKUP(C135,'Summary DEPR w current rates'!C:J,8,FALSE),"")</f>
        <v>-276671.82999999984</v>
      </c>
    </row>
    <row r="136" spans="1:11" x14ac:dyDescent="0.25">
      <c r="A136"/>
      <c r="B136" s="1"/>
      <c r="C136" t="s">
        <v>195</v>
      </c>
      <c r="D136" s="1" t="s">
        <v>61</v>
      </c>
      <c r="E136" t="s">
        <v>196</v>
      </c>
      <c r="F136" s="2">
        <v>108</v>
      </c>
      <c r="G136" s="2">
        <v>403</v>
      </c>
      <c r="H136" s="3">
        <v>347738.4</v>
      </c>
      <c r="I136" s="3">
        <v>347738.4</v>
      </c>
      <c r="J136" s="3">
        <v>396287.85</v>
      </c>
      <c r="K136" s="32">
        <f>IFERROR(J136-VLOOKUP(E136,'Summary DEPR w current rates'!E:J,6,FALSE),"")</f>
        <v>44633.079999999958</v>
      </c>
    </row>
    <row r="137" spans="1:11" x14ac:dyDescent="0.25">
      <c r="A137"/>
      <c r="B137" s="1"/>
      <c r="C137"/>
      <c r="D137" s="1" t="s">
        <v>63</v>
      </c>
      <c r="E137" t="s">
        <v>197</v>
      </c>
      <c r="F137" s="2">
        <v>108</v>
      </c>
      <c r="G137" s="2">
        <v>403</v>
      </c>
      <c r="H137" s="3">
        <v>6417619.4000000004</v>
      </c>
      <c r="I137" s="3">
        <v>6431722.5199999996</v>
      </c>
      <c r="J137" s="3">
        <v>7267241.9299999997</v>
      </c>
      <c r="K137" s="32">
        <f>IFERROR(J137-VLOOKUP(E137,'Summary DEPR w current rates'!E:J,6,FALSE),"")</f>
        <v>797887.06999999937</v>
      </c>
    </row>
    <row r="138" spans="1:11" x14ac:dyDescent="0.25">
      <c r="A138"/>
      <c r="B138" s="1"/>
      <c r="C138"/>
      <c r="D138" s="1" t="s">
        <v>65</v>
      </c>
      <c r="E138" t="s">
        <v>198</v>
      </c>
      <c r="F138" s="2">
        <v>108</v>
      </c>
      <c r="G138" s="2">
        <v>403</v>
      </c>
      <c r="H138" s="3">
        <v>6944083.8600000003</v>
      </c>
      <c r="I138" s="3">
        <v>6958614.0300000003</v>
      </c>
      <c r="J138" s="3">
        <v>7855258.8600000003</v>
      </c>
      <c r="K138" s="32">
        <f>IFERROR(J138-VLOOKUP(E138,'Summary DEPR w current rates'!E:J,6,FALSE),"")</f>
        <v>857758.11000000034</v>
      </c>
    </row>
    <row r="139" spans="1:11" x14ac:dyDescent="0.25">
      <c r="A139"/>
      <c r="B139" s="1"/>
      <c r="C139"/>
      <c r="D139" s="1" t="s">
        <v>67</v>
      </c>
      <c r="E139" t="s">
        <v>199</v>
      </c>
      <c r="F139" s="2">
        <v>108</v>
      </c>
      <c r="G139" s="2">
        <v>403</v>
      </c>
      <c r="H139" s="3">
        <v>550157.76</v>
      </c>
      <c r="I139" s="3">
        <v>550157.88</v>
      </c>
      <c r="J139" s="3">
        <v>557493.24</v>
      </c>
      <c r="K139" s="32">
        <f>IFERROR(J139-VLOOKUP(E139,'Summary DEPR w current rates'!E:J,6,FALSE),"")</f>
        <v>7335.359999999986</v>
      </c>
    </row>
    <row r="140" spans="1:11" x14ac:dyDescent="0.25">
      <c r="A140"/>
      <c r="B140" s="1"/>
      <c r="C140"/>
      <c r="D140" s="1" t="s">
        <v>69</v>
      </c>
      <c r="E140" t="s">
        <v>200</v>
      </c>
      <c r="F140" s="2">
        <v>108</v>
      </c>
      <c r="G140" s="2">
        <v>403</v>
      </c>
      <c r="H140" s="3">
        <v>4248.72</v>
      </c>
      <c r="I140" s="3">
        <v>4248.84</v>
      </c>
      <c r="J140" s="3">
        <v>5254.32</v>
      </c>
      <c r="K140" s="32">
        <f>IFERROR(J140-VLOOKUP(E140,'Summary DEPR w current rates'!E:J,6,FALSE),"")</f>
        <v>1005.4799999999996</v>
      </c>
    </row>
    <row r="141" spans="1:11" x14ac:dyDescent="0.25">
      <c r="A141"/>
      <c r="B141" s="1"/>
      <c r="C141" t="s">
        <v>201</v>
      </c>
      <c r="D141"/>
      <c r="E141"/>
      <c r="F141"/>
      <c r="G141"/>
      <c r="H141" s="3">
        <v>14263848.140000001</v>
      </c>
      <c r="I141" s="3">
        <v>14292481.67</v>
      </c>
      <c r="J141" s="3">
        <v>16081536.200000001</v>
      </c>
      <c r="K141" s="95">
        <f>IFERROR(J141-VLOOKUP(C141,'Summary DEPR w current rates'!C:J,8,FALSE),"")</f>
        <v>1708619.0999999996</v>
      </c>
    </row>
    <row r="142" spans="1:11" x14ac:dyDescent="0.25">
      <c r="A142"/>
      <c r="B142" s="1" t="s">
        <v>202</v>
      </c>
      <c r="C142" t="s">
        <v>203</v>
      </c>
      <c r="D142" s="1" t="s">
        <v>61</v>
      </c>
      <c r="E142" t="s">
        <v>204</v>
      </c>
      <c r="F142" s="2">
        <v>108</v>
      </c>
      <c r="G142" s="2">
        <v>403</v>
      </c>
      <c r="H142" s="3">
        <v>10721794.460000001</v>
      </c>
      <c r="I142" s="3">
        <v>13165205.279999999</v>
      </c>
      <c r="J142" s="3">
        <v>15863227.560000001</v>
      </c>
      <c r="K142" s="32">
        <f>IFERROR(J142-VLOOKUP(E142,'Summary DEPR w current rates'!E:J,6,FALSE),"")</f>
        <v>2212378.92</v>
      </c>
    </row>
    <row r="143" spans="1:11" x14ac:dyDescent="0.25">
      <c r="A143"/>
      <c r="B143" s="1"/>
      <c r="C143"/>
      <c r="D143" s="1" t="s">
        <v>65</v>
      </c>
      <c r="E143" t="s">
        <v>205</v>
      </c>
      <c r="F143" s="2">
        <v>108</v>
      </c>
      <c r="G143" s="2">
        <v>403</v>
      </c>
      <c r="H143" s="3">
        <v>18947724.719999999</v>
      </c>
      <c r="I143" s="3">
        <v>23533599.43</v>
      </c>
      <c r="J143" s="3">
        <v>32971227.170000002</v>
      </c>
      <c r="K143" s="32">
        <f>IFERROR(J143-VLOOKUP(E143,'Summary DEPR w current rates'!E:J,6,FALSE),"")</f>
        <v>4765752.5900000036</v>
      </c>
    </row>
    <row r="144" spans="1:11" x14ac:dyDescent="0.25">
      <c r="A144"/>
      <c r="B144" s="1"/>
      <c r="C144"/>
      <c r="D144" s="1" t="s">
        <v>67</v>
      </c>
      <c r="E144" t="s">
        <v>206</v>
      </c>
      <c r="F144" s="2">
        <v>108</v>
      </c>
      <c r="G144" s="2">
        <v>403</v>
      </c>
      <c r="H144" s="3">
        <v>7733090.2699999996</v>
      </c>
      <c r="I144" s="3">
        <v>9413790.8399999999</v>
      </c>
      <c r="J144" s="3">
        <v>10971935.52</v>
      </c>
      <c r="K144" s="32">
        <f>IFERROR(J144-VLOOKUP(E144,'Summary DEPR w current rates'!E:J,6,FALSE),"")</f>
        <v>1558144.6799999997</v>
      </c>
    </row>
    <row r="145" spans="1:11" x14ac:dyDescent="0.25">
      <c r="A145"/>
      <c r="B145" s="1"/>
      <c r="C145"/>
      <c r="D145" s="1" t="s">
        <v>149</v>
      </c>
      <c r="E145" t="s">
        <v>207</v>
      </c>
      <c r="F145" s="2">
        <v>108</v>
      </c>
      <c r="G145" s="2">
        <v>403</v>
      </c>
      <c r="H145" s="3">
        <v>894638.28</v>
      </c>
      <c r="I145" s="3">
        <v>1354567.79</v>
      </c>
      <c r="J145" s="3">
        <v>10860853.32</v>
      </c>
      <c r="K145" s="32">
        <f>IFERROR(J145-VLOOKUP(E145,'Summary DEPR w current rates'!E:J,6,FALSE),"")</f>
        <v>295820.91000000015</v>
      </c>
    </row>
    <row r="146" spans="1:11" x14ac:dyDescent="0.25">
      <c r="A146"/>
      <c r="B146" s="1"/>
      <c r="C146" t="s">
        <v>208</v>
      </c>
      <c r="D146"/>
      <c r="E146"/>
      <c r="F146"/>
      <c r="G146"/>
      <c r="H146" s="3">
        <v>38297247.730000004</v>
      </c>
      <c r="I146" s="3">
        <v>47467163.339999996</v>
      </c>
      <c r="J146" s="3">
        <v>70667243.569999993</v>
      </c>
      <c r="K146" s="95">
        <f>IFERROR(J146-VLOOKUP(C146,'Summary DEPR w current rates'!C:J,8,FALSE),"")</f>
        <v>8832097.099999994</v>
      </c>
    </row>
    <row r="147" spans="1:11" x14ac:dyDescent="0.25">
      <c r="A147"/>
      <c r="B147" s="1" t="s">
        <v>209</v>
      </c>
      <c r="C147" t="s">
        <v>210</v>
      </c>
      <c r="D147" s="1" t="s">
        <v>61</v>
      </c>
      <c r="E147" t="s">
        <v>211</v>
      </c>
      <c r="F147" s="2">
        <v>108</v>
      </c>
      <c r="G147" s="2">
        <v>403</v>
      </c>
      <c r="H147" s="3">
        <v>0</v>
      </c>
      <c r="I147" s="3">
        <v>0</v>
      </c>
      <c r="J147" s="3">
        <v>0</v>
      </c>
      <c r="K147" s="32">
        <f>IFERROR(J147-VLOOKUP(E147,'Summary DEPR w current rates'!E:J,6,FALSE),"")</f>
        <v>0</v>
      </c>
    </row>
    <row r="148" spans="1:11" x14ac:dyDescent="0.25">
      <c r="A148"/>
      <c r="B148" s="1"/>
      <c r="C148"/>
      <c r="D148" s="1" t="s">
        <v>65</v>
      </c>
      <c r="E148" t="s">
        <v>212</v>
      </c>
      <c r="F148" s="2">
        <v>108</v>
      </c>
      <c r="G148" s="2">
        <v>403</v>
      </c>
      <c r="H148" s="3">
        <v>30441.84</v>
      </c>
      <c r="I148" s="3">
        <v>31042.2</v>
      </c>
      <c r="J148" s="3">
        <v>32076.959999999999</v>
      </c>
      <c r="K148" s="32">
        <f>IFERROR(J148-VLOOKUP(E148,'Summary DEPR w current rates'!E:J,6,FALSE),"")</f>
        <v>1034.7599999999984</v>
      </c>
    </row>
    <row r="149" spans="1:11" x14ac:dyDescent="0.25">
      <c r="A149"/>
      <c r="B149" s="1"/>
      <c r="C149"/>
      <c r="D149" s="1" t="s">
        <v>67</v>
      </c>
      <c r="E149" t="s">
        <v>213</v>
      </c>
      <c r="F149" s="2">
        <v>108</v>
      </c>
      <c r="G149" s="2">
        <v>403</v>
      </c>
      <c r="H149" s="3">
        <v>0</v>
      </c>
      <c r="I149" s="3">
        <v>0</v>
      </c>
      <c r="J149" s="3">
        <v>0</v>
      </c>
      <c r="K149" s="32">
        <f>IFERROR(J149-VLOOKUP(E149,'Summary DEPR w current rates'!E:J,6,FALSE),"")</f>
        <v>0</v>
      </c>
    </row>
    <row r="150" spans="1:11" x14ac:dyDescent="0.25">
      <c r="A150"/>
      <c r="B150" s="1"/>
      <c r="C150"/>
      <c r="D150" s="1" t="s">
        <v>149</v>
      </c>
      <c r="E150" t="s">
        <v>214</v>
      </c>
      <c r="F150" s="2">
        <v>108</v>
      </c>
      <c r="G150" s="2">
        <v>403</v>
      </c>
      <c r="H150" s="3">
        <v>910.99</v>
      </c>
      <c r="I150" s="3">
        <v>923.76</v>
      </c>
      <c r="J150" s="3">
        <v>991.08</v>
      </c>
      <c r="K150" s="32">
        <f>IFERROR(J150-VLOOKUP(E150,'Summary DEPR w current rates'!E:J,6,FALSE),"")</f>
        <v>67.32000000000005</v>
      </c>
    </row>
    <row r="151" spans="1:11" x14ac:dyDescent="0.25">
      <c r="A151"/>
      <c r="B151" s="1"/>
      <c r="C151" t="s">
        <v>215</v>
      </c>
      <c r="D151"/>
      <c r="E151"/>
      <c r="F151"/>
      <c r="G151"/>
      <c r="H151" s="3">
        <v>31352.83</v>
      </c>
      <c r="I151" s="3">
        <v>31965.96</v>
      </c>
      <c r="J151" s="3">
        <v>33068.04</v>
      </c>
      <c r="K151" s="95">
        <f>IFERROR(J151-VLOOKUP(C151,'Summary DEPR w current rates'!C:J,8,FALSE),"")</f>
        <v>1102.0800000000017</v>
      </c>
    </row>
    <row r="152" spans="1:11" x14ac:dyDescent="0.25">
      <c r="A152" s="363" t="s">
        <v>216</v>
      </c>
      <c r="B152" s="363"/>
      <c r="C152" s="363"/>
      <c r="D152" s="363"/>
      <c r="E152" s="363"/>
      <c r="F152" s="363"/>
      <c r="G152" s="363"/>
      <c r="H152" s="364">
        <v>171033240.62000006</v>
      </c>
      <c r="I152" s="364">
        <v>185415635.55000001</v>
      </c>
      <c r="J152" s="364">
        <v>219597542.45000002</v>
      </c>
      <c r="K152" s="95">
        <f>IFERROR(J152-VLOOKUP(A152,'Summary DEPR w current rates'!A:J,10,FALSE),"")</f>
        <v>13428437.060000092</v>
      </c>
    </row>
    <row r="153" spans="1:11" x14ac:dyDescent="0.25">
      <c r="A153" t="s">
        <v>217</v>
      </c>
      <c r="B153" s="1" t="s">
        <v>217</v>
      </c>
      <c r="C153" t="s">
        <v>217</v>
      </c>
      <c r="D153" s="1" t="s">
        <v>218</v>
      </c>
      <c r="E153" t="s">
        <v>219</v>
      </c>
      <c r="F153" s="2">
        <v>108</v>
      </c>
      <c r="G153" s="2">
        <v>403</v>
      </c>
      <c r="H153" s="3">
        <v>158109.35999999999</v>
      </c>
      <c r="I153" s="3">
        <v>158109.35999999999</v>
      </c>
      <c r="J153" s="3">
        <v>187298.76</v>
      </c>
      <c r="K153" s="32">
        <f>IFERROR(J153-VLOOKUP(E153,'Summary DEPR w current rates'!E:J,6,FALSE),"")</f>
        <v>29189.400000000023</v>
      </c>
    </row>
    <row r="154" spans="1:11" x14ac:dyDescent="0.25">
      <c r="A154"/>
      <c r="B154" s="1"/>
      <c r="C154"/>
      <c r="D154" s="1" t="s">
        <v>220</v>
      </c>
      <c r="E154" t="s">
        <v>221</v>
      </c>
      <c r="F154" s="2">
        <v>108</v>
      </c>
      <c r="G154" s="2">
        <v>403</v>
      </c>
      <c r="H154" s="3">
        <v>0</v>
      </c>
      <c r="I154" s="3">
        <v>0</v>
      </c>
      <c r="J154" s="3">
        <v>0</v>
      </c>
      <c r="K154" s="32">
        <f>IFERROR(J154-VLOOKUP(E154,'Summary DEPR w current rates'!E:J,6,FALSE),"")</f>
        <v>0</v>
      </c>
    </row>
    <row r="155" spans="1:11" x14ac:dyDescent="0.25">
      <c r="A155"/>
      <c r="B155" s="1"/>
      <c r="C155"/>
      <c r="D155" s="1" t="s">
        <v>222</v>
      </c>
      <c r="E155" t="s">
        <v>223</v>
      </c>
      <c r="F155" s="2">
        <v>108</v>
      </c>
      <c r="G155" s="2">
        <v>403</v>
      </c>
      <c r="H155" s="3">
        <v>1341084.1000000001</v>
      </c>
      <c r="I155" s="3">
        <v>1357409.65</v>
      </c>
      <c r="J155" s="3">
        <v>1655219.16</v>
      </c>
      <c r="K155" s="32">
        <f>IFERROR(J155-VLOOKUP(E155,'Summary DEPR w current rates'!E:J,6,FALSE),"")</f>
        <v>282226.31999999983</v>
      </c>
    </row>
    <row r="156" spans="1:11" x14ac:dyDescent="0.25">
      <c r="A156"/>
      <c r="B156" s="1"/>
      <c r="C156"/>
      <c r="D156" s="1" t="s">
        <v>224</v>
      </c>
      <c r="E156" t="s">
        <v>225</v>
      </c>
      <c r="F156" s="2">
        <v>108</v>
      </c>
      <c r="G156" s="2">
        <v>403</v>
      </c>
      <c r="H156" s="3">
        <v>9951998.5800000001</v>
      </c>
      <c r="I156" s="3">
        <v>10635440.310000001</v>
      </c>
      <c r="J156" s="3">
        <v>10775994.01</v>
      </c>
      <c r="K156" s="32">
        <f>IFERROR(J156-VLOOKUP(E156,'Summary DEPR w current rates'!E:J,6,FALSE),"")</f>
        <v>-182643.93999999948</v>
      </c>
    </row>
    <row r="157" spans="1:11" x14ac:dyDescent="0.25">
      <c r="A157"/>
      <c r="B157" s="1"/>
      <c r="C157"/>
      <c r="D157" s="1" t="s">
        <v>226</v>
      </c>
      <c r="E157" t="s">
        <v>227</v>
      </c>
      <c r="F157" s="2">
        <v>108</v>
      </c>
      <c r="G157" s="2">
        <v>403</v>
      </c>
      <c r="H157" s="3">
        <v>142577.64000000001</v>
      </c>
      <c r="I157" s="3">
        <v>142577.64000000001</v>
      </c>
      <c r="J157" s="3">
        <v>65687.64</v>
      </c>
      <c r="K157" s="32">
        <f>IFERROR(J157-VLOOKUP(E157,'Summary DEPR w current rates'!E:J,6,FALSE),"")</f>
        <v>-76890.000000000015</v>
      </c>
    </row>
    <row r="158" spans="1:11" x14ac:dyDescent="0.25">
      <c r="A158"/>
      <c r="B158" s="1"/>
      <c r="C158"/>
      <c r="D158" s="1" t="s">
        <v>228</v>
      </c>
      <c r="E158" t="s">
        <v>229</v>
      </c>
      <c r="F158" s="2">
        <v>108</v>
      </c>
      <c r="G158" s="2">
        <v>403</v>
      </c>
      <c r="H158" s="3">
        <v>11173870.59</v>
      </c>
      <c r="I158" s="3">
        <v>12766700.6</v>
      </c>
      <c r="J158" s="3">
        <v>15079041.050000001</v>
      </c>
      <c r="K158" s="32">
        <f>IFERROR(J158-VLOOKUP(E158,'Summary DEPR w current rates'!E:J,6,FALSE),"")</f>
        <v>264544.56000000052</v>
      </c>
    </row>
    <row r="159" spans="1:11" x14ac:dyDescent="0.25">
      <c r="A159"/>
      <c r="B159" s="1"/>
      <c r="C159"/>
      <c r="D159" s="1" t="s">
        <v>230</v>
      </c>
      <c r="E159" t="s">
        <v>231</v>
      </c>
      <c r="F159" s="2">
        <v>108</v>
      </c>
      <c r="G159" s="2">
        <v>403</v>
      </c>
      <c r="H159" s="3">
        <v>5040518.67</v>
      </c>
      <c r="I159" s="3">
        <v>5304620.9400000004</v>
      </c>
      <c r="J159" s="3">
        <v>5692058.21</v>
      </c>
      <c r="K159" s="32">
        <f>IFERROR(J159-VLOOKUP(E159,'Summary DEPR w current rates'!E:J,6,FALSE),"")</f>
        <v>171332.87000000011</v>
      </c>
    </row>
    <row r="160" spans="1:11" x14ac:dyDescent="0.25">
      <c r="A160"/>
      <c r="B160" s="1"/>
      <c r="C160"/>
      <c r="D160" s="1" t="s">
        <v>230</v>
      </c>
      <c r="E160" t="s">
        <v>232</v>
      </c>
      <c r="F160" s="2">
        <v>108</v>
      </c>
      <c r="G160" s="2">
        <v>403</v>
      </c>
      <c r="H160" s="3">
        <v>33769.800000000003</v>
      </c>
      <c r="I160" s="3">
        <v>33769.800000000003</v>
      </c>
      <c r="J160" s="3">
        <v>21528.240000000002</v>
      </c>
      <c r="K160" s="32">
        <f>IFERROR(J160-VLOOKUP(E160,'Summary DEPR w current rates'!E:J,6,FALSE),"")</f>
        <v>-12241.560000000001</v>
      </c>
    </row>
    <row r="161" spans="1:11" x14ac:dyDescent="0.25">
      <c r="A161"/>
      <c r="B161" s="1"/>
      <c r="C161"/>
      <c r="D161" s="1" t="s">
        <v>233</v>
      </c>
      <c r="E161" t="s">
        <v>234</v>
      </c>
      <c r="F161" s="2">
        <v>108</v>
      </c>
      <c r="G161" s="2">
        <v>403</v>
      </c>
      <c r="H161" s="3">
        <v>73529.009999999995</v>
      </c>
      <c r="I161" s="3">
        <v>73488.600000000006</v>
      </c>
      <c r="J161" s="3">
        <v>78676.08</v>
      </c>
      <c r="K161" s="32">
        <f>IFERROR(J161-VLOOKUP(E161,'Summary DEPR w current rates'!E:J,6,FALSE),"")</f>
        <v>5187.4799999999959</v>
      </c>
    </row>
    <row r="162" spans="1:11" x14ac:dyDescent="0.25">
      <c r="A162"/>
      <c r="B162" s="1"/>
      <c r="C162"/>
      <c r="D162" s="1" t="s">
        <v>235</v>
      </c>
      <c r="E162" t="s">
        <v>236</v>
      </c>
      <c r="F162" s="2">
        <v>108</v>
      </c>
      <c r="G162" s="2">
        <v>403</v>
      </c>
      <c r="H162" s="3">
        <v>324791.67999999999</v>
      </c>
      <c r="I162" s="3">
        <v>333802.2</v>
      </c>
      <c r="J162" s="3">
        <v>346165.2</v>
      </c>
      <c r="K162" s="32">
        <f>IFERROR(J162-VLOOKUP(E162,'Summary DEPR w current rates'!E:J,6,FALSE),"")</f>
        <v>12363</v>
      </c>
    </row>
    <row r="163" spans="1:11" x14ac:dyDescent="0.25">
      <c r="A163"/>
      <c r="B163" s="1"/>
      <c r="C163"/>
      <c r="D163" s="1" t="s">
        <v>237</v>
      </c>
      <c r="E163" t="s">
        <v>238</v>
      </c>
      <c r="F163" s="2">
        <v>108</v>
      </c>
      <c r="G163" s="2">
        <v>403</v>
      </c>
      <c r="H163" s="3">
        <v>273691.05</v>
      </c>
      <c r="I163" s="3">
        <v>312730.78999999998</v>
      </c>
      <c r="J163" s="3">
        <v>356448.25</v>
      </c>
      <c r="K163" s="32">
        <f>IFERROR(J163-VLOOKUP(E163,'Summary DEPR w current rates'!E:J,6,FALSE),"")</f>
        <v>34235.140000000014</v>
      </c>
    </row>
    <row r="164" spans="1:11" x14ac:dyDescent="0.25">
      <c r="A164"/>
      <c r="B164" s="1"/>
      <c r="C164" t="s">
        <v>239</v>
      </c>
      <c r="D164"/>
      <c r="E164"/>
      <c r="F164"/>
      <c r="G164"/>
      <c r="H164" s="3">
        <v>28513940.48</v>
      </c>
      <c r="I164" s="3">
        <v>31118649.890000004</v>
      </c>
      <c r="J164" s="3">
        <v>34258116.600000001</v>
      </c>
      <c r="K164" s="95">
        <f>IFERROR(J164-VLOOKUP(C164,'Summary DEPR w current rates'!C:J,8,FALSE),"")</f>
        <v>527303.26999999583</v>
      </c>
    </row>
    <row r="165" spans="1:11" x14ac:dyDescent="0.25">
      <c r="A165" s="363" t="s">
        <v>239</v>
      </c>
      <c r="B165" s="363"/>
      <c r="C165" s="363"/>
      <c r="D165" s="363"/>
      <c r="E165" s="363"/>
      <c r="F165" s="363"/>
      <c r="G165" s="363"/>
      <c r="H165" s="364">
        <v>28513940.48</v>
      </c>
      <c r="I165" s="364">
        <v>31118649.890000004</v>
      </c>
      <c r="J165" s="364">
        <v>34258116.600000001</v>
      </c>
      <c r="K165" s="95">
        <f>IFERROR(J165-VLOOKUP(A165,'Summary DEPR w current rates'!A:J,10,FALSE),"")</f>
        <v>527303.26999999583</v>
      </c>
    </row>
    <row r="166" spans="1:11" x14ac:dyDescent="0.25">
      <c r="A166" t="s">
        <v>240</v>
      </c>
      <c r="B166" s="1" t="s">
        <v>240</v>
      </c>
      <c r="C166" t="s">
        <v>240</v>
      </c>
      <c r="D166" s="1" t="s">
        <v>241</v>
      </c>
      <c r="E166" t="s">
        <v>242</v>
      </c>
      <c r="F166" s="2">
        <v>108</v>
      </c>
      <c r="G166" s="2">
        <v>403</v>
      </c>
      <c r="H166" s="3">
        <v>590440.47</v>
      </c>
      <c r="I166" s="3">
        <v>614493</v>
      </c>
      <c r="J166" s="3">
        <v>880773.24</v>
      </c>
      <c r="K166" s="32">
        <f>IFERROR(J166-VLOOKUP(E166,'Summary DEPR w current rates'!E:J,6,FALSE),"")</f>
        <v>266280.24</v>
      </c>
    </row>
    <row r="167" spans="1:11" x14ac:dyDescent="0.25">
      <c r="A167"/>
      <c r="B167" s="1"/>
      <c r="C167"/>
      <c r="D167" s="1" t="s">
        <v>243</v>
      </c>
      <c r="E167" t="s">
        <v>244</v>
      </c>
      <c r="F167" s="2">
        <v>108</v>
      </c>
      <c r="G167" s="2">
        <v>403</v>
      </c>
      <c r="H167" s="3">
        <v>7514420.1900000004</v>
      </c>
      <c r="I167" s="3">
        <v>7916828.5700000003</v>
      </c>
      <c r="J167" s="3">
        <v>9114261.2100000009</v>
      </c>
      <c r="K167" s="32">
        <f>IFERROR(J167-VLOOKUP(E167,'Summary DEPR w current rates'!E:J,6,FALSE),"")</f>
        <v>858589.83000000101</v>
      </c>
    </row>
    <row r="168" spans="1:11" x14ac:dyDescent="0.25">
      <c r="A168"/>
      <c r="B168" s="1"/>
      <c r="C168"/>
      <c r="D168" s="1" t="s">
        <v>245</v>
      </c>
      <c r="E168" t="s">
        <v>246</v>
      </c>
      <c r="F168" s="2">
        <v>108</v>
      </c>
      <c r="G168" s="2">
        <v>403</v>
      </c>
      <c r="H168" s="3">
        <v>0</v>
      </c>
      <c r="I168" s="3">
        <v>0</v>
      </c>
      <c r="J168" s="3">
        <v>0</v>
      </c>
      <c r="K168" s="32">
        <f>IFERROR(J168-VLOOKUP(E168,'Summary DEPR w current rates'!E:J,6,FALSE),"")</f>
        <v>0</v>
      </c>
    </row>
    <row r="169" spans="1:11" x14ac:dyDescent="0.25">
      <c r="A169"/>
      <c r="B169" s="1"/>
      <c r="C169"/>
      <c r="D169" s="1" t="s">
        <v>247</v>
      </c>
      <c r="E169" t="s">
        <v>248</v>
      </c>
      <c r="F169" s="2">
        <v>108</v>
      </c>
      <c r="G169" s="2">
        <v>403</v>
      </c>
      <c r="H169" s="3">
        <v>14038355.539999999</v>
      </c>
      <c r="I169" s="3">
        <v>16066353.810000001</v>
      </c>
      <c r="J169" s="3">
        <v>26341501.280000001</v>
      </c>
      <c r="K169" s="32">
        <f>IFERROR(J169-VLOOKUP(E169,'Summary DEPR w current rates'!E:J,6,FALSE),"")</f>
        <v>7986782.8800000027</v>
      </c>
    </row>
    <row r="170" spans="1:11" x14ac:dyDescent="0.25">
      <c r="A170"/>
      <c r="B170" s="1"/>
      <c r="C170"/>
      <c r="D170" s="1" t="s">
        <v>249</v>
      </c>
      <c r="E170" t="s">
        <v>250</v>
      </c>
      <c r="F170" s="2">
        <v>108</v>
      </c>
      <c r="G170" s="2">
        <v>403</v>
      </c>
      <c r="H170" s="3">
        <v>6156387.1799999997</v>
      </c>
      <c r="I170" s="3">
        <v>6404225.7199999997</v>
      </c>
      <c r="J170" s="3">
        <v>7051057.04</v>
      </c>
      <c r="K170" s="32">
        <f>IFERROR(J170-VLOOKUP(E170,'Summary DEPR w current rates'!E:J,6,FALSE),"")</f>
        <v>393406.62999999989</v>
      </c>
    </row>
    <row r="171" spans="1:11" x14ac:dyDescent="0.25">
      <c r="A171"/>
      <c r="B171" s="1"/>
      <c r="C171"/>
      <c r="D171" s="1" t="s">
        <v>251</v>
      </c>
      <c r="E171" t="s">
        <v>252</v>
      </c>
      <c r="F171" s="2">
        <v>108</v>
      </c>
      <c r="G171" s="2">
        <v>403</v>
      </c>
      <c r="H171" s="3">
        <v>6647208.4000000004</v>
      </c>
      <c r="I171" s="3">
        <v>7476656.5099999998</v>
      </c>
      <c r="J171" s="3">
        <v>8151244.7199999997</v>
      </c>
      <c r="K171" s="32">
        <f>IFERROR(J171-VLOOKUP(E171,'Summary DEPR w current rates'!E:J,6,FALSE),"")</f>
        <v>277883.33000000007</v>
      </c>
    </row>
    <row r="172" spans="1:11" x14ac:dyDescent="0.25">
      <c r="A172"/>
      <c r="B172" s="1"/>
      <c r="C172"/>
      <c r="D172" s="1" t="s">
        <v>253</v>
      </c>
      <c r="E172" t="s">
        <v>254</v>
      </c>
      <c r="F172" s="2">
        <v>108</v>
      </c>
      <c r="G172" s="2">
        <v>403</v>
      </c>
      <c r="H172" s="3">
        <v>9261647.5</v>
      </c>
      <c r="I172" s="3">
        <v>13336915.51</v>
      </c>
      <c r="J172" s="3">
        <v>27882617.57</v>
      </c>
      <c r="K172" s="32">
        <f>IFERROR(J172-VLOOKUP(E172,'Summary DEPR w current rates'!E:J,6,FALSE),"")</f>
        <v>9969204.0500000007</v>
      </c>
    </row>
    <row r="173" spans="1:11" x14ac:dyDescent="0.25">
      <c r="A173"/>
      <c r="B173" s="1"/>
      <c r="C173"/>
      <c r="D173" s="1" t="s">
        <v>255</v>
      </c>
      <c r="E173" t="s">
        <v>256</v>
      </c>
      <c r="F173" s="2">
        <v>108</v>
      </c>
      <c r="G173" s="2">
        <v>403</v>
      </c>
      <c r="H173" s="3">
        <v>39964943.020000003</v>
      </c>
      <c r="I173" s="3">
        <v>43980519.259999998</v>
      </c>
      <c r="J173" s="3">
        <v>40688717.689999998</v>
      </c>
      <c r="K173" s="32">
        <f>IFERROR(J173-VLOOKUP(E173,'Summary DEPR w current rates'!E:J,6,FALSE),"")</f>
        <v>-6020269.4299999997</v>
      </c>
    </row>
    <row r="174" spans="1:11" x14ac:dyDescent="0.25">
      <c r="A174"/>
      <c r="B174" s="1"/>
      <c r="C174"/>
      <c r="D174" s="1" t="s">
        <v>257</v>
      </c>
      <c r="E174" t="s">
        <v>258</v>
      </c>
      <c r="F174" s="2">
        <v>108</v>
      </c>
      <c r="G174" s="2">
        <v>403</v>
      </c>
      <c r="H174" s="3">
        <v>1546671.12</v>
      </c>
      <c r="I174" s="3">
        <v>1587712.46</v>
      </c>
      <c r="J174" s="3">
        <v>1993578.74</v>
      </c>
      <c r="K174" s="32">
        <f>IFERROR(J174-VLOOKUP(E174,'Summary DEPR w current rates'!E:J,6,FALSE),"")</f>
        <v>374860.95999999996</v>
      </c>
    </row>
    <row r="175" spans="1:11" x14ac:dyDescent="0.25">
      <c r="A175"/>
      <c r="B175" s="1"/>
      <c r="C175"/>
      <c r="D175" s="1" t="s">
        <v>257</v>
      </c>
      <c r="E175" t="s">
        <v>259</v>
      </c>
      <c r="F175" s="2">
        <v>108</v>
      </c>
      <c r="G175" s="2">
        <v>403</v>
      </c>
      <c r="H175" s="3">
        <v>3313257.81</v>
      </c>
      <c r="I175" s="3">
        <v>3459095.13</v>
      </c>
      <c r="J175" s="3">
        <v>4063303.26</v>
      </c>
      <c r="K175" s="32">
        <f>IFERROR(J175-VLOOKUP(E175,'Summary DEPR w current rates'!E:J,6,FALSE),"")</f>
        <v>523304.19999999972</v>
      </c>
    </row>
    <row r="176" spans="1:11" x14ac:dyDescent="0.25">
      <c r="A176"/>
      <c r="B176" s="1"/>
      <c r="C176"/>
      <c r="D176" s="1" t="s">
        <v>260</v>
      </c>
      <c r="E176" t="s">
        <v>261</v>
      </c>
      <c r="F176" s="2">
        <v>108</v>
      </c>
      <c r="G176" s="2">
        <v>403</v>
      </c>
      <c r="H176" s="3">
        <v>1477329.02</v>
      </c>
      <c r="I176" s="3">
        <v>1485157.32</v>
      </c>
      <c r="J176" s="3">
        <v>1372360.56</v>
      </c>
      <c r="K176" s="32">
        <f>IFERROR(J176-VLOOKUP(E176,'Summary DEPR w current rates'!E:J,6,FALSE),"")</f>
        <v>-112796.76000000001</v>
      </c>
    </row>
    <row r="177" spans="1:11" x14ac:dyDescent="0.25">
      <c r="A177"/>
      <c r="B177" s="1"/>
      <c r="C177"/>
      <c r="D177" s="1" t="s">
        <v>260</v>
      </c>
      <c r="E177" t="s">
        <v>262</v>
      </c>
      <c r="F177" s="2">
        <v>108</v>
      </c>
      <c r="G177" s="2">
        <v>403</v>
      </c>
      <c r="H177" s="3">
        <v>9531042.0099999998</v>
      </c>
      <c r="I177" s="3">
        <v>10166244.199999999</v>
      </c>
      <c r="J177" s="3">
        <v>13384252.84</v>
      </c>
      <c r="K177" s="32">
        <f>IFERROR(J177-VLOOKUP(E177,'Summary DEPR w current rates'!E:J,6,FALSE),"")</f>
        <v>2582490.3499999996</v>
      </c>
    </row>
    <row r="178" spans="1:11" x14ac:dyDescent="0.25">
      <c r="A178"/>
      <c r="B178" s="1"/>
      <c r="C178"/>
      <c r="D178" s="1" t="s">
        <v>260</v>
      </c>
      <c r="E178" t="s">
        <v>263</v>
      </c>
      <c r="F178" s="2">
        <v>108</v>
      </c>
      <c r="G178" s="2">
        <v>403</v>
      </c>
      <c r="H178" s="3">
        <v>0</v>
      </c>
      <c r="I178" s="3">
        <v>310396.40999999997</v>
      </c>
      <c r="J178" s="3">
        <v>647396.23</v>
      </c>
      <c r="K178" s="32">
        <f>IFERROR(J178-VLOOKUP(E178,'Summary DEPR w current rates'!E:J,6,FALSE),"")</f>
        <v>3220.8699999999953</v>
      </c>
    </row>
    <row r="179" spans="1:11" x14ac:dyDescent="0.25">
      <c r="A179"/>
      <c r="B179" s="1"/>
      <c r="C179"/>
      <c r="D179" s="1" t="s">
        <v>264</v>
      </c>
      <c r="E179" t="s">
        <v>265</v>
      </c>
      <c r="F179" s="2">
        <v>108</v>
      </c>
      <c r="G179" s="2">
        <v>403</v>
      </c>
      <c r="H179" s="3">
        <v>10305544.68</v>
      </c>
      <c r="I179" s="3">
        <v>10737425.710000001</v>
      </c>
      <c r="J179" s="3">
        <v>14373022.65</v>
      </c>
      <c r="K179" s="32">
        <f>IFERROR(J179-VLOOKUP(E179,'Summary DEPR w current rates'!E:J,6,FALSE),"")</f>
        <v>3347142.25</v>
      </c>
    </row>
    <row r="180" spans="1:11" x14ac:dyDescent="0.25">
      <c r="A180"/>
      <c r="B180" s="1"/>
      <c r="C180"/>
      <c r="D180" s="1" t="s">
        <v>264</v>
      </c>
      <c r="E180" t="s">
        <v>266</v>
      </c>
      <c r="F180" s="2">
        <v>108</v>
      </c>
      <c r="G180" s="2">
        <v>403</v>
      </c>
      <c r="H180" s="3">
        <v>164261.38</v>
      </c>
      <c r="I180" s="3">
        <v>488384.5</v>
      </c>
      <c r="J180" s="3">
        <v>902569.56</v>
      </c>
      <c r="K180" s="32">
        <f>IFERROR(J180-VLOOKUP(E180,'Summary DEPR w current rates'!E:J,6,FALSE),"")</f>
        <v>283159.08000000007</v>
      </c>
    </row>
    <row r="181" spans="1:11" x14ac:dyDescent="0.25">
      <c r="A181"/>
      <c r="B181" s="1"/>
      <c r="C181" t="s">
        <v>267</v>
      </c>
      <c r="D181"/>
      <c r="E181"/>
      <c r="F181"/>
      <c r="G181"/>
      <c r="H181" s="3">
        <v>110511508.32000002</v>
      </c>
      <c r="I181" s="3">
        <v>124030408.10999998</v>
      </c>
      <c r="J181" s="3">
        <v>156846656.59</v>
      </c>
      <c r="K181" s="95">
        <f>IFERROR(J181-VLOOKUP(C181,'Summary DEPR w current rates'!C:J,8,FALSE),"")</f>
        <v>20733258.480000019</v>
      </c>
    </row>
    <row r="182" spans="1:11" x14ac:dyDescent="0.25">
      <c r="A182" s="363" t="s">
        <v>267</v>
      </c>
      <c r="B182" s="363"/>
      <c r="C182" s="363"/>
      <c r="D182" s="363"/>
      <c r="E182" s="363"/>
      <c r="F182" s="363"/>
      <c r="G182" s="363"/>
      <c r="H182" s="364">
        <v>110511508.32000002</v>
      </c>
      <c r="I182" s="364">
        <v>124030408.10999998</v>
      </c>
      <c r="J182" s="364">
        <v>156846656.59</v>
      </c>
      <c r="K182" s="95">
        <f>IFERROR(J182-VLOOKUP(A182,'Summary DEPR w current rates'!A:J,10,FALSE),"")</f>
        <v>20733258.480000019</v>
      </c>
    </row>
    <row r="183" spans="1:11" x14ac:dyDescent="0.25">
      <c r="A183" t="s">
        <v>268</v>
      </c>
      <c r="B183" s="1" t="s">
        <v>268</v>
      </c>
      <c r="C183" t="s">
        <v>268</v>
      </c>
      <c r="D183" s="1" t="s">
        <v>269</v>
      </c>
      <c r="E183" t="s">
        <v>270</v>
      </c>
      <c r="F183" s="2">
        <v>108</v>
      </c>
      <c r="G183" s="2">
        <v>403</v>
      </c>
      <c r="H183" s="3">
        <v>1925813.81</v>
      </c>
      <c r="I183" s="3">
        <v>2106587.36</v>
      </c>
      <c r="J183" s="3">
        <v>7193325.5899999999</v>
      </c>
      <c r="K183" s="32">
        <f>IFERROR(J183-VLOOKUP(E183,'Summary DEPR w current rates'!E:J,6,FALSE),"")</f>
        <v>1269410.3999999994</v>
      </c>
    </row>
    <row r="184" spans="1:11" x14ac:dyDescent="0.25">
      <c r="A184"/>
      <c r="B184" s="1"/>
      <c r="C184"/>
      <c r="D184" s="1" t="s">
        <v>271</v>
      </c>
      <c r="E184" t="s">
        <v>272</v>
      </c>
      <c r="F184" s="2">
        <v>108</v>
      </c>
      <c r="G184" s="2" t="s">
        <v>273</v>
      </c>
      <c r="H184" s="3">
        <v>1877549.78</v>
      </c>
      <c r="I184" s="3">
        <v>2309423.31</v>
      </c>
      <c r="J184" s="3">
        <v>2166524.2200000002</v>
      </c>
      <c r="K184" s="32">
        <f>IFERROR(J184-VLOOKUP(E184,'Summary DEPR w current rates'!E:J,6,FALSE),"")</f>
        <v>-164742.87999999989</v>
      </c>
    </row>
    <row r="185" spans="1:11" x14ac:dyDescent="0.25">
      <c r="A185"/>
      <c r="B185" s="1"/>
      <c r="C185"/>
      <c r="D185" s="1" t="s">
        <v>271</v>
      </c>
      <c r="E185" t="s">
        <v>274</v>
      </c>
      <c r="F185" s="2">
        <v>108</v>
      </c>
      <c r="G185" s="2" t="s">
        <v>273</v>
      </c>
      <c r="H185" s="3">
        <v>3980886.85</v>
      </c>
      <c r="I185" s="3">
        <v>4197999.5999999996</v>
      </c>
      <c r="J185" s="3">
        <v>3366472.8</v>
      </c>
      <c r="K185" s="32">
        <f>IFERROR(J185-VLOOKUP(E185,'Summary DEPR w current rates'!E:J,6,FALSE),"")</f>
        <v>-831526.79999999981</v>
      </c>
    </row>
    <row r="186" spans="1:11" x14ac:dyDescent="0.25">
      <c r="A186"/>
      <c r="B186" s="1"/>
      <c r="C186"/>
      <c r="D186" s="1" t="s">
        <v>271</v>
      </c>
      <c r="E186" t="s">
        <v>275</v>
      </c>
      <c r="F186" s="2">
        <v>108</v>
      </c>
      <c r="G186" s="2">
        <v>403</v>
      </c>
      <c r="H186" s="3">
        <v>300975.05</v>
      </c>
      <c r="I186" s="3">
        <v>385061.14</v>
      </c>
      <c r="J186" s="3">
        <v>363545.52</v>
      </c>
      <c r="K186" s="32">
        <f>IFERROR(J186-VLOOKUP(E186,'Summary DEPR w current rates'!E:J,6,FALSE),"")</f>
        <v>-27570.479999999981</v>
      </c>
    </row>
    <row r="187" spans="1:11" x14ac:dyDescent="0.25">
      <c r="A187"/>
      <c r="B187" s="1"/>
      <c r="C187"/>
      <c r="D187" s="1" t="s">
        <v>271</v>
      </c>
      <c r="E187" t="s">
        <v>276</v>
      </c>
      <c r="F187" s="2">
        <v>108</v>
      </c>
      <c r="G187" s="2">
        <v>403</v>
      </c>
      <c r="H187" s="3">
        <v>49956.98</v>
      </c>
      <c r="I187" s="3">
        <v>51415.08</v>
      </c>
      <c r="J187" s="3">
        <v>64590.239999999998</v>
      </c>
      <c r="K187" s="32">
        <f>IFERROR(J187-VLOOKUP(E187,'Summary DEPR w current rates'!E:J,6,FALSE),"")</f>
        <v>13175.159999999996</v>
      </c>
    </row>
    <row r="188" spans="1:11" x14ac:dyDescent="0.25">
      <c r="A188"/>
      <c r="B188" s="1"/>
      <c r="C188"/>
      <c r="D188" s="1" t="s">
        <v>277</v>
      </c>
      <c r="E188" t="s">
        <v>278</v>
      </c>
      <c r="F188" s="2">
        <v>108</v>
      </c>
      <c r="G188" s="2">
        <v>403</v>
      </c>
      <c r="H188" s="3">
        <v>1173902.28</v>
      </c>
      <c r="I188" s="3">
        <v>1248412.0900000001</v>
      </c>
      <c r="J188" s="3">
        <v>1810228.83</v>
      </c>
      <c r="K188" s="32">
        <f>IFERROR(J188-VLOOKUP(E188,'Summary DEPR w current rates'!E:J,6,FALSE),"")</f>
        <v>-18922.260000000009</v>
      </c>
    </row>
    <row r="189" spans="1:11" x14ac:dyDescent="0.25">
      <c r="A189"/>
      <c r="B189" s="1"/>
      <c r="C189" t="s">
        <v>279</v>
      </c>
      <c r="D189"/>
      <c r="E189"/>
      <c r="F189"/>
      <c r="G189"/>
      <c r="H189" s="3">
        <v>9309084.75</v>
      </c>
      <c r="I189" s="3">
        <v>10298898.58</v>
      </c>
      <c r="J189" s="3">
        <v>14964687.199999999</v>
      </c>
      <c r="K189" s="95">
        <f>IFERROR(J189-VLOOKUP(C189,'Summary DEPR w current rates'!C:J,8,FALSE),"")</f>
        <v>239823.13999999873</v>
      </c>
    </row>
    <row r="190" spans="1:11" x14ac:dyDescent="0.25">
      <c r="A190" s="363" t="s">
        <v>279</v>
      </c>
      <c r="B190" s="363"/>
      <c r="C190" s="363"/>
      <c r="D190" s="363"/>
      <c r="E190" s="363"/>
      <c r="F190" s="363"/>
      <c r="G190" s="363"/>
      <c r="H190" s="364">
        <v>9309084.75</v>
      </c>
      <c r="I190" s="364">
        <v>10298898.58</v>
      </c>
      <c r="J190" s="364">
        <v>14964687.199999999</v>
      </c>
      <c r="K190" s="95">
        <f>IFERROR(J190-VLOOKUP(A190,'Summary DEPR w current rates'!A:J,10,FALSE),"")</f>
        <v>239823.13999999873</v>
      </c>
    </row>
    <row r="191" spans="1:11" x14ac:dyDescent="0.25">
      <c r="A191" t="s">
        <v>280</v>
      </c>
      <c r="B191" s="1" t="s">
        <v>280</v>
      </c>
      <c r="C191" t="s">
        <v>280</v>
      </c>
      <c r="D191" s="1" t="s">
        <v>34</v>
      </c>
      <c r="E191" t="s">
        <v>281</v>
      </c>
      <c r="F191" s="2">
        <v>108</v>
      </c>
      <c r="G191" s="2">
        <v>403</v>
      </c>
      <c r="H191" s="3">
        <v>0</v>
      </c>
      <c r="I191" s="3">
        <v>0</v>
      </c>
      <c r="J191" s="3">
        <v>0</v>
      </c>
      <c r="K191" s="32">
        <f>IFERROR(J191-VLOOKUP(E191,'Summary DEPR w current rates'!E:J,6,FALSE),"")</f>
        <v>0</v>
      </c>
    </row>
    <row r="192" spans="1:11" x14ac:dyDescent="0.25">
      <c r="A192"/>
      <c r="B192" s="1"/>
      <c r="C192"/>
      <c r="D192" s="1" t="s">
        <v>40</v>
      </c>
      <c r="E192" t="s">
        <v>282</v>
      </c>
      <c r="F192" s="2">
        <v>108</v>
      </c>
      <c r="G192" s="2">
        <v>403</v>
      </c>
      <c r="H192" s="3">
        <v>50679.94</v>
      </c>
      <c r="I192" s="3">
        <v>111183.81</v>
      </c>
      <c r="J192" s="3">
        <v>105366.11</v>
      </c>
      <c r="K192" s="32">
        <f>IFERROR(J192-VLOOKUP(E192,'Summary DEPR w current rates'!E:J,6,FALSE),"")</f>
        <v>0</v>
      </c>
    </row>
    <row r="193" spans="1:11" x14ac:dyDescent="0.25">
      <c r="A193"/>
      <c r="B193" s="1"/>
      <c r="C193"/>
      <c r="D193" s="1" t="s">
        <v>63</v>
      </c>
      <c r="E193" t="s">
        <v>283</v>
      </c>
      <c r="F193" s="2">
        <v>108</v>
      </c>
      <c r="G193" s="2">
        <v>403</v>
      </c>
      <c r="H193" s="3">
        <v>0</v>
      </c>
      <c r="I193" s="3">
        <v>0</v>
      </c>
      <c r="J193" s="3">
        <v>0</v>
      </c>
      <c r="K193" s="32">
        <f>IFERROR(J193-VLOOKUP(E193,'Summary DEPR w current rates'!E:J,6,FALSE),"")</f>
        <v>0</v>
      </c>
    </row>
    <row r="194" spans="1:11" x14ac:dyDescent="0.25">
      <c r="A194"/>
      <c r="B194" s="1"/>
      <c r="C194"/>
      <c r="D194" s="1" t="s">
        <v>69</v>
      </c>
      <c r="E194" t="s">
        <v>284</v>
      </c>
      <c r="F194" s="2">
        <v>108</v>
      </c>
      <c r="G194" s="2">
        <v>403</v>
      </c>
      <c r="H194" s="3">
        <v>71667.67</v>
      </c>
      <c r="I194" s="3">
        <v>39903</v>
      </c>
      <c r="J194" s="3">
        <v>36682.89</v>
      </c>
      <c r="K194" s="32">
        <f>IFERROR(J194-VLOOKUP(E194,'Summary DEPR w current rates'!E:J,6,FALSE),"")</f>
        <v>0</v>
      </c>
    </row>
    <row r="195" spans="1:11" x14ac:dyDescent="0.25">
      <c r="A195"/>
      <c r="B195" s="1"/>
      <c r="C195"/>
      <c r="D195" s="1" t="s">
        <v>69</v>
      </c>
      <c r="E195" t="s">
        <v>285</v>
      </c>
      <c r="F195" s="2">
        <v>108</v>
      </c>
      <c r="G195" s="2">
        <v>403</v>
      </c>
      <c r="H195" s="3">
        <v>368713.79</v>
      </c>
      <c r="I195" s="3">
        <v>302010.23999999999</v>
      </c>
      <c r="J195" s="3">
        <v>302010.23999999999</v>
      </c>
      <c r="K195" s="32">
        <f>IFERROR(J195-VLOOKUP(E195,'Summary DEPR w current rates'!E:J,6,FALSE),"")</f>
        <v>0</v>
      </c>
    </row>
    <row r="196" spans="1:11" x14ac:dyDescent="0.25">
      <c r="A196"/>
      <c r="B196" s="1"/>
      <c r="C196"/>
      <c r="D196" s="1" t="s">
        <v>286</v>
      </c>
      <c r="E196" t="s">
        <v>287</v>
      </c>
      <c r="F196" s="2">
        <v>108</v>
      </c>
      <c r="G196" s="2">
        <v>403</v>
      </c>
      <c r="H196" s="3">
        <v>1027467.46</v>
      </c>
      <c r="I196" s="3">
        <v>982505.68</v>
      </c>
      <c r="J196" s="3">
        <v>933533.31</v>
      </c>
      <c r="K196" s="32">
        <f>IFERROR(J196-VLOOKUP(E196,'Summary DEPR w current rates'!E:J,6,FALSE),"")</f>
        <v>0</v>
      </c>
    </row>
    <row r="197" spans="1:11" x14ac:dyDescent="0.25">
      <c r="A197"/>
      <c r="B197" s="1"/>
      <c r="C197"/>
      <c r="D197" s="1" t="s">
        <v>286</v>
      </c>
      <c r="E197" t="s">
        <v>288</v>
      </c>
      <c r="F197" s="2">
        <v>108</v>
      </c>
      <c r="G197" s="2">
        <v>403</v>
      </c>
      <c r="H197" s="3">
        <v>3155959.08</v>
      </c>
      <c r="I197" s="3">
        <v>3143685.31</v>
      </c>
      <c r="J197" s="3">
        <v>3293010.02</v>
      </c>
      <c r="K197" s="32">
        <f>IFERROR(J197-VLOOKUP(E197,'Summary DEPR w current rates'!E:J,6,FALSE),"")</f>
        <v>0</v>
      </c>
    </row>
    <row r="198" spans="1:11" x14ac:dyDescent="0.25">
      <c r="A198"/>
      <c r="B198" s="1"/>
      <c r="C198"/>
      <c r="D198" s="1" t="s">
        <v>286</v>
      </c>
      <c r="E198" t="s">
        <v>289</v>
      </c>
      <c r="F198" s="2">
        <v>108</v>
      </c>
      <c r="G198" s="2">
        <v>403</v>
      </c>
      <c r="H198" s="3">
        <v>8198549.2400000002</v>
      </c>
      <c r="I198" s="3">
        <v>10304818.26</v>
      </c>
      <c r="J198" s="3">
        <v>10572333.720000001</v>
      </c>
      <c r="K198" s="32">
        <f>IFERROR(J198-VLOOKUP(E198,'Summary DEPR w current rates'!E:J,6,FALSE),"")</f>
        <v>0</v>
      </c>
    </row>
    <row r="199" spans="1:11" x14ac:dyDescent="0.25">
      <c r="A199"/>
      <c r="B199" s="1"/>
      <c r="C199"/>
      <c r="D199" s="1" t="s">
        <v>290</v>
      </c>
      <c r="E199" t="s">
        <v>291</v>
      </c>
      <c r="F199" s="2">
        <v>108</v>
      </c>
      <c r="G199" s="2">
        <v>403</v>
      </c>
      <c r="H199" s="3">
        <v>0</v>
      </c>
      <c r="I199" s="3">
        <v>0</v>
      </c>
      <c r="J199" s="3">
        <v>0</v>
      </c>
      <c r="K199" s="32">
        <f>IFERROR(J199-VLOOKUP(E199,'Summary DEPR w current rates'!E:J,6,FALSE),"")</f>
        <v>0</v>
      </c>
    </row>
    <row r="200" spans="1:11" x14ac:dyDescent="0.25">
      <c r="A200"/>
      <c r="B200" s="1"/>
      <c r="C200"/>
      <c r="D200" s="1" t="s">
        <v>292</v>
      </c>
      <c r="E200" t="s">
        <v>293</v>
      </c>
      <c r="F200" s="2">
        <v>108</v>
      </c>
      <c r="G200" s="2">
        <v>403</v>
      </c>
      <c r="H200" s="3">
        <v>1958201.94</v>
      </c>
      <c r="I200" s="3">
        <v>2242141.6</v>
      </c>
      <c r="J200" s="3">
        <v>2265850.92</v>
      </c>
      <c r="K200" s="32">
        <f>IFERROR(J200-VLOOKUP(E200,'Summary DEPR w current rates'!E:J,6,FALSE),"")</f>
        <v>0</v>
      </c>
    </row>
    <row r="201" spans="1:11" x14ac:dyDescent="0.25">
      <c r="A201"/>
      <c r="B201" s="1"/>
      <c r="C201"/>
      <c r="D201" s="1" t="s">
        <v>292</v>
      </c>
      <c r="E201" t="s">
        <v>294</v>
      </c>
      <c r="F201" s="2">
        <v>108</v>
      </c>
      <c r="G201" s="2">
        <v>403</v>
      </c>
      <c r="H201" s="3">
        <v>837706.68</v>
      </c>
      <c r="I201" s="3">
        <v>837706.68</v>
      </c>
      <c r="J201" s="3">
        <v>837706.68</v>
      </c>
      <c r="K201" s="32">
        <f>IFERROR(J201-VLOOKUP(E201,'Summary DEPR w current rates'!E:J,6,FALSE),"")</f>
        <v>0</v>
      </c>
    </row>
    <row r="202" spans="1:11" x14ac:dyDescent="0.25">
      <c r="A202"/>
      <c r="B202" s="1"/>
      <c r="C202"/>
      <c r="D202" s="1" t="s">
        <v>295</v>
      </c>
      <c r="E202" t="s">
        <v>296</v>
      </c>
      <c r="F202" s="2">
        <v>108</v>
      </c>
      <c r="G202" s="2">
        <v>403</v>
      </c>
      <c r="H202" s="3">
        <v>389413.41</v>
      </c>
      <c r="I202" s="3">
        <v>920880.17</v>
      </c>
      <c r="J202" s="3">
        <v>2503629.46</v>
      </c>
      <c r="K202" s="32">
        <f>IFERROR(J202-VLOOKUP(E202,'Summary DEPR w current rates'!E:J,6,FALSE),"")</f>
        <v>0</v>
      </c>
    </row>
    <row r="203" spans="1:11" x14ac:dyDescent="0.25">
      <c r="A203"/>
      <c r="B203" s="1"/>
      <c r="C203"/>
      <c r="D203" s="1" t="s">
        <v>297</v>
      </c>
      <c r="E203" t="s">
        <v>298</v>
      </c>
      <c r="F203" s="2">
        <v>108</v>
      </c>
      <c r="G203" s="2">
        <v>403</v>
      </c>
      <c r="H203" s="3">
        <v>0</v>
      </c>
      <c r="I203" s="3">
        <v>0</v>
      </c>
      <c r="J203" s="3">
        <v>0</v>
      </c>
      <c r="K203" s="32">
        <f>IFERROR(J203-VLOOKUP(E203,'Summary DEPR w current rates'!E:J,6,FALSE),"")</f>
        <v>0</v>
      </c>
    </row>
    <row r="204" spans="1:11" x14ac:dyDescent="0.25">
      <c r="A204"/>
      <c r="B204" s="1"/>
      <c r="C204"/>
      <c r="D204" s="1" t="s">
        <v>277</v>
      </c>
      <c r="E204" t="s">
        <v>299</v>
      </c>
      <c r="F204" s="2">
        <v>108</v>
      </c>
      <c r="G204" s="2">
        <v>403</v>
      </c>
      <c r="H204" s="3">
        <v>5944746.1699999999</v>
      </c>
      <c r="I204" s="3">
        <v>6447268.1900000004</v>
      </c>
      <c r="J204" s="3">
        <v>6539590.46</v>
      </c>
      <c r="K204" s="32">
        <f>IFERROR(J204-VLOOKUP(E204,'Summary DEPR w current rates'!E:J,6,FALSE),"")</f>
        <v>0</v>
      </c>
    </row>
    <row r="205" spans="1:11" x14ac:dyDescent="0.25">
      <c r="A205"/>
      <c r="B205" s="1"/>
      <c r="C205"/>
      <c r="D205" s="1" t="s">
        <v>300</v>
      </c>
      <c r="E205" t="s">
        <v>301</v>
      </c>
      <c r="F205" s="2">
        <v>108</v>
      </c>
      <c r="G205" s="2">
        <v>403</v>
      </c>
      <c r="H205" s="3">
        <v>651795.49</v>
      </c>
      <c r="I205" s="3">
        <v>736661.07</v>
      </c>
      <c r="J205" s="3">
        <v>705000.38</v>
      </c>
      <c r="K205" s="32">
        <f>IFERROR(J205-VLOOKUP(E205,'Summary DEPR w current rates'!E:J,6,FALSE),"")</f>
        <v>0</v>
      </c>
    </row>
    <row r="206" spans="1:11" x14ac:dyDescent="0.25">
      <c r="A206"/>
      <c r="B206" s="1"/>
      <c r="C206" t="s">
        <v>302</v>
      </c>
      <c r="D206"/>
      <c r="E206"/>
      <c r="F206"/>
      <c r="G206"/>
      <c r="H206" s="3">
        <v>22654900.869999997</v>
      </c>
      <c r="I206" s="3">
        <v>26068764.010000005</v>
      </c>
      <c r="J206" s="3">
        <v>28094714.190000001</v>
      </c>
      <c r="K206" s="95">
        <f>IFERROR(J206-VLOOKUP(C206,'Summary DEPR w current rates'!C:J,8,FALSE),"")</f>
        <v>0</v>
      </c>
    </row>
    <row r="207" spans="1:11" x14ac:dyDescent="0.25">
      <c r="A207" s="363" t="s">
        <v>302</v>
      </c>
      <c r="B207" s="363"/>
      <c r="C207" s="363"/>
      <c r="D207" s="363"/>
      <c r="E207" s="363"/>
      <c r="F207" s="363"/>
      <c r="G207" s="363"/>
      <c r="H207" s="364">
        <v>22654900.869999997</v>
      </c>
      <c r="I207" s="364">
        <v>26068764.010000005</v>
      </c>
      <c r="J207" s="364">
        <v>28094714.190000001</v>
      </c>
      <c r="K207" s="95">
        <f>IFERROR(J207-VLOOKUP(A207,'Summary DEPR w current rates'!A:J,10,FALSE),"")</f>
        <v>0</v>
      </c>
    </row>
    <row r="208" spans="1:11" x14ac:dyDescent="0.25">
      <c r="A208" t="s">
        <v>303</v>
      </c>
      <c r="B208" s="1" t="s">
        <v>303</v>
      </c>
      <c r="C208" t="s">
        <v>303</v>
      </c>
      <c r="D208" s="1" t="s">
        <v>304</v>
      </c>
      <c r="E208" t="s">
        <v>305</v>
      </c>
      <c r="F208" s="2">
        <v>111</v>
      </c>
      <c r="G208" s="2">
        <v>404</v>
      </c>
      <c r="H208" s="3">
        <v>31872951.600000001</v>
      </c>
      <c r="I208" s="3">
        <v>36042687.369999997</v>
      </c>
      <c r="J208" s="3">
        <v>39639069.590000004</v>
      </c>
      <c r="K208" s="32">
        <f>IFERROR(J208-VLOOKUP(E208,'Summary DEPR w current rates'!E:J,6,FALSE),"")</f>
        <v>0</v>
      </c>
    </row>
    <row r="209" spans="1:11" x14ac:dyDescent="0.25">
      <c r="A209"/>
      <c r="B209" s="1"/>
      <c r="C209"/>
      <c r="D209" s="1" t="s">
        <v>304</v>
      </c>
      <c r="E209" t="s">
        <v>306</v>
      </c>
      <c r="F209" s="2">
        <v>111</v>
      </c>
      <c r="G209" s="2">
        <v>404</v>
      </c>
      <c r="H209" s="3">
        <v>110783.66</v>
      </c>
      <c r="I209" s="3">
        <v>151552.92000000001</v>
      </c>
      <c r="J209" s="3">
        <v>152462.88</v>
      </c>
      <c r="K209" s="32">
        <f>IFERROR(J209-VLOOKUP(E209,'Summary DEPR w current rates'!E:J,6,FALSE),"")</f>
        <v>0</v>
      </c>
    </row>
    <row r="210" spans="1:11" x14ac:dyDescent="0.25">
      <c r="A210"/>
      <c r="B210" s="1"/>
      <c r="C210" t="s">
        <v>307</v>
      </c>
      <c r="D210"/>
      <c r="E210"/>
      <c r="F210"/>
      <c r="G210"/>
      <c r="H210" s="3">
        <v>31983735.260000002</v>
      </c>
      <c r="I210" s="3">
        <v>36194240.289999999</v>
      </c>
      <c r="J210" s="3">
        <v>39791532.470000006</v>
      </c>
      <c r="K210" s="95">
        <f>IFERROR(J210-VLOOKUP(C210,'Summary DEPR w current rates'!C:J,8,FALSE),"")</f>
        <v>0</v>
      </c>
    </row>
    <row r="211" spans="1:11" x14ac:dyDescent="0.25">
      <c r="A211" s="363" t="s">
        <v>307</v>
      </c>
      <c r="B211" s="363"/>
      <c r="C211" s="363"/>
      <c r="D211" s="363"/>
      <c r="E211" s="363"/>
      <c r="F211" s="363"/>
      <c r="G211" s="363"/>
      <c r="H211" s="364">
        <v>31983735.260000002</v>
      </c>
      <c r="I211" s="364">
        <v>36194240.289999999</v>
      </c>
      <c r="J211" s="364">
        <v>39791532.470000006</v>
      </c>
      <c r="K211" s="95">
        <f>IFERROR(J211-VLOOKUP(A211,'Summary DEPR w current rates'!A:J,10,FALSE),"")</f>
        <v>0</v>
      </c>
    </row>
    <row r="212" spans="1:11" x14ac:dyDescent="0.25">
      <c r="A212" t="s">
        <v>308</v>
      </c>
      <c r="B212" s="1" t="s">
        <v>308</v>
      </c>
      <c r="C212" t="s">
        <v>308</v>
      </c>
      <c r="D212" s="1" t="s">
        <v>309</v>
      </c>
      <c r="E212" t="s">
        <v>310</v>
      </c>
      <c r="F212" s="2">
        <v>108</v>
      </c>
      <c r="G212" s="2" t="s">
        <v>308</v>
      </c>
      <c r="H212" s="3">
        <v>0</v>
      </c>
      <c r="I212" s="3">
        <v>0</v>
      </c>
      <c r="J212" s="3">
        <v>0</v>
      </c>
      <c r="K212" s="32">
        <f>IFERROR(J212-VLOOKUP(E212,'Summary DEPR w current rates'!E:J,6,FALSE),"")</f>
        <v>0</v>
      </c>
    </row>
    <row r="213" spans="1:11" x14ac:dyDescent="0.25">
      <c r="A213"/>
      <c r="B213" s="1"/>
      <c r="C213"/>
      <c r="D213" s="1" t="s">
        <v>311</v>
      </c>
      <c r="E213" t="s">
        <v>312</v>
      </c>
      <c r="F213" s="2">
        <v>108</v>
      </c>
      <c r="G213" s="2" t="s">
        <v>308</v>
      </c>
      <c r="H213" s="3">
        <v>0</v>
      </c>
      <c r="I213" s="3">
        <v>0</v>
      </c>
      <c r="J213" s="3">
        <v>0</v>
      </c>
      <c r="K213" s="32">
        <f>IFERROR(J213-VLOOKUP(E213,'Summary DEPR w current rates'!E:J,6,FALSE),"")</f>
        <v>0</v>
      </c>
    </row>
    <row r="214" spans="1:11" x14ac:dyDescent="0.25">
      <c r="A214"/>
      <c r="B214" s="1"/>
      <c r="C214"/>
      <c r="D214" s="1" t="s">
        <v>311</v>
      </c>
      <c r="E214" t="s">
        <v>313</v>
      </c>
      <c r="F214" s="2">
        <v>108</v>
      </c>
      <c r="G214" s="2" t="s">
        <v>308</v>
      </c>
      <c r="H214" s="3">
        <v>0</v>
      </c>
      <c r="I214" s="3">
        <v>0</v>
      </c>
      <c r="J214" s="3">
        <v>0</v>
      </c>
      <c r="K214" s="32">
        <f>IFERROR(J214-VLOOKUP(E214,'Summary DEPR w current rates'!E:J,6,FALSE),"")</f>
        <v>0</v>
      </c>
    </row>
    <row r="215" spans="1:11" x14ac:dyDescent="0.25">
      <c r="A215"/>
      <c r="B215" s="1"/>
      <c r="C215"/>
      <c r="D215" s="1" t="s">
        <v>311</v>
      </c>
      <c r="E215" t="s">
        <v>314</v>
      </c>
      <c r="F215" s="2">
        <v>108</v>
      </c>
      <c r="G215" s="2" t="s">
        <v>308</v>
      </c>
      <c r="H215" s="3">
        <v>0</v>
      </c>
      <c r="I215" s="3">
        <v>0</v>
      </c>
      <c r="J215" s="3">
        <v>0</v>
      </c>
      <c r="K215" s="32">
        <f>IFERROR(J215-VLOOKUP(E215,'Summary DEPR w current rates'!E:J,6,FALSE),"")</f>
        <v>0</v>
      </c>
    </row>
    <row r="216" spans="1:11" x14ac:dyDescent="0.25">
      <c r="A216"/>
      <c r="B216" s="1"/>
      <c r="C216"/>
      <c r="D216" s="1" t="s">
        <v>218</v>
      </c>
      <c r="E216" t="s">
        <v>315</v>
      </c>
      <c r="F216" s="2">
        <v>108</v>
      </c>
      <c r="G216" s="2" t="s">
        <v>308</v>
      </c>
      <c r="H216" s="3">
        <v>0</v>
      </c>
      <c r="I216" s="3">
        <v>0</v>
      </c>
      <c r="J216" s="3">
        <v>0</v>
      </c>
      <c r="K216" s="32">
        <f>IFERROR(J216-VLOOKUP(E216,'Summary DEPR w current rates'!E:J,6,FALSE),"")</f>
        <v>0</v>
      </c>
    </row>
    <row r="217" spans="1:11" x14ac:dyDescent="0.25">
      <c r="A217"/>
      <c r="B217" s="1"/>
      <c r="C217"/>
      <c r="D217" s="1" t="s">
        <v>316</v>
      </c>
      <c r="E217" t="s">
        <v>317</v>
      </c>
      <c r="F217" s="2">
        <v>108</v>
      </c>
      <c r="G217" s="2" t="s">
        <v>308</v>
      </c>
      <c r="H217" s="3">
        <v>0</v>
      </c>
      <c r="I217" s="3">
        <v>0</v>
      </c>
      <c r="J217" s="3">
        <v>0</v>
      </c>
      <c r="K217" s="32">
        <f>IFERROR(J217-VLOOKUP(E217,'Summary DEPR w current rates'!E:J,6,FALSE),"")</f>
        <v>0</v>
      </c>
    </row>
    <row r="218" spans="1:11" x14ac:dyDescent="0.25">
      <c r="A218"/>
      <c r="B218" s="1"/>
      <c r="C218"/>
      <c r="D218" s="1" t="s">
        <v>318</v>
      </c>
      <c r="E218" t="s">
        <v>319</v>
      </c>
      <c r="F218" s="2">
        <v>108</v>
      </c>
      <c r="G218" s="2" t="s">
        <v>308</v>
      </c>
      <c r="H218" s="3">
        <v>0</v>
      </c>
      <c r="I218" s="3">
        <v>0</v>
      </c>
      <c r="J218" s="3">
        <v>0</v>
      </c>
      <c r="K218" s="32">
        <f>IFERROR(J218-VLOOKUP(E218,'Summary DEPR w current rates'!E:J,6,FALSE),"")</f>
        <v>0</v>
      </c>
    </row>
    <row r="219" spans="1:11" x14ac:dyDescent="0.25">
      <c r="A219"/>
      <c r="B219" s="1"/>
      <c r="C219" t="s">
        <v>320</v>
      </c>
      <c r="D219"/>
      <c r="E219"/>
      <c r="F219"/>
      <c r="G219"/>
      <c r="H219" s="3">
        <v>0</v>
      </c>
      <c r="I219" s="3">
        <v>0</v>
      </c>
      <c r="J219" s="3">
        <v>0</v>
      </c>
      <c r="K219" s="95">
        <f>IFERROR(J219-VLOOKUP(C219,'Summary DEPR w current rates'!C:J,8,FALSE),"")</f>
        <v>0</v>
      </c>
    </row>
    <row r="220" spans="1:11" x14ac:dyDescent="0.25">
      <c r="A220" s="363" t="s">
        <v>320</v>
      </c>
      <c r="B220" s="363"/>
      <c r="C220" s="363"/>
      <c r="D220" s="363"/>
      <c r="E220" s="363"/>
      <c r="F220" s="363"/>
      <c r="G220" s="363"/>
      <c r="H220" s="364">
        <v>0</v>
      </c>
      <c r="I220" s="364">
        <v>0</v>
      </c>
      <c r="J220" s="364">
        <v>0</v>
      </c>
      <c r="K220" s="95">
        <f>IFERROR(J220-VLOOKUP(A220,'Summary DEPR w current rates'!A:J,10,FALSE),"")</f>
        <v>0</v>
      </c>
    </row>
    <row r="221" spans="1:11" x14ac:dyDescent="0.25">
      <c r="A221" t="s">
        <v>321</v>
      </c>
      <c r="B221" s="1" t="s">
        <v>321</v>
      </c>
      <c r="C221" t="s">
        <v>321</v>
      </c>
      <c r="D221" s="1" t="s">
        <v>304</v>
      </c>
      <c r="E221" t="s">
        <v>322</v>
      </c>
      <c r="F221" s="2">
        <v>108</v>
      </c>
      <c r="G221" s="2" t="s">
        <v>323</v>
      </c>
      <c r="H221" s="3">
        <v>0</v>
      </c>
      <c r="I221" s="3">
        <v>0</v>
      </c>
      <c r="J221" s="3">
        <v>0</v>
      </c>
      <c r="K221" s="32">
        <f>IFERROR(J221-VLOOKUP(E221,'Summary DEPR w current rates'!E:J,6,FALSE),"")</f>
        <v>0</v>
      </c>
    </row>
    <row r="222" spans="1:11" x14ac:dyDescent="0.25">
      <c r="A222"/>
      <c r="B222" s="1"/>
      <c r="C222"/>
      <c r="D222" s="1" t="s">
        <v>324</v>
      </c>
      <c r="E222" t="s">
        <v>325</v>
      </c>
      <c r="F222" s="2">
        <v>108</v>
      </c>
      <c r="G222" s="2" t="s">
        <v>323</v>
      </c>
      <c r="H222" s="3">
        <v>157962.75</v>
      </c>
      <c r="I222" s="3">
        <v>156881.76</v>
      </c>
      <c r="J222" s="3">
        <v>156881.76</v>
      </c>
      <c r="K222" s="32">
        <f>IFERROR(J222-VLOOKUP(E222,'Summary DEPR w current rates'!E:J,6,FALSE),"")</f>
        <v>0</v>
      </c>
    </row>
    <row r="223" spans="1:11" x14ac:dyDescent="0.25">
      <c r="A223"/>
      <c r="B223" s="1"/>
      <c r="C223"/>
      <c r="D223" s="1" t="s">
        <v>326</v>
      </c>
      <c r="E223" t="s">
        <v>327</v>
      </c>
      <c r="F223" s="2">
        <v>108</v>
      </c>
      <c r="G223" s="2" t="s">
        <v>323</v>
      </c>
      <c r="H223" s="3">
        <v>430216.93</v>
      </c>
      <c r="I223" s="3">
        <v>420791.88</v>
      </c>
      <c r="J223" s="3">
        <v>420791.88</v>
      </c>
      <c r="K223" s="32">
        <f>IFERROR(J223-VLOOKUP(E223,'Summary DEPR w current rates'!E:J,6,FALSE),"")</f>
        <v>0</v>
      </c>
    </row>
    <row r="224" spans="1:11" x14ac:dyDescent="0.25">
      <c r="A224"/>
      <c r="B224" s="1"/>
      <c r="C224"/>
      <c r="D224" s="1" t="s">
        <v>237</v>
      </c>
      <c r="E224" t="s">
        <v>328</v>
      </c>
      <c r="F224" s="2">
        <v>108</v>
      </c>
      <c r="G224" s="2" t="s">
        <v>323</v>
      </c>
      <c r="H224" s="3">
        <v>0</v>
      </c>
      <c r="I224" s="3">
        <v>0</v>
      </c>
      <c r="J224" s="3">
        <v>0</v>
      </c>
      <c r="K224" s="32">
        <f>IFERROR(J224-VLOOKUP(E224,'Summary DEPR w current rates'!E:J,6,FALSE),"")</f>
        <v>0</v>
      </c>
    </row>
    <row r="225" spans="1:11" x14ac:dyDescent="0.25">
      <c r="A225"/>
      <c r="B225" s="1"/>
      <c r="C225"/>
      <c r="D225" s="1" t="s">
        <v>329</v>
      </c>
      <c r="E225" t="s">
        <v>330</v>
      </c>
      <c r="F225" s="2">
        <v>108</v>
      </c>
      <c r="G225" s="2" t="s">
        <v>323</v>
      </c>
      <c r="H225" s="3">
        <v>122867.71</v>
      </c>
      <c r="I225" s="3">
        <v>100242.6</v>
      </c>
      <c r="J225" s="3">
        <v>100242.6</v>
      </c>
      <c r="K225" s="32">
        <f>IFERROR(J225-VLOOKUP(E225,'Summary DEPR w current rates'!E:J,6,FALSE),"")</f>
        <v>0</v>
      </c>
    </row>
    <row r="226" spans="1:11" x14ac:dyDescent="0.25">
      <c r="A226"/>
      <c r="B226" s="1"/>
      <c r="C226"/>
      <c r="D226" s="1" t="s">
        <v>331</v>
      </c>
      <c r="E226" t="s">
        <v>332</v>
      </c>
      <c r="F226" s="2">
        <v>108</v>
      </c>
      <c r="G226" s="2" t="s">
        <v>323</v>
      </c>
      <c r="H226" s="3">
        <v>13097.34</v>
      </c>
      <c r="I226" s="3">
        <v>11575.08</v>
      </c>
      <c r="J226" s="3">
        <v>11575.08</v>
      </c>
      <c r="K226" s="32">
        <f>IFERROR(J226-VLOOKUP(E226,'Summary DEPR w current rates'!E:J,6,FALSE),"")</f>
        <v>0</v>
      </c>
    </row>
    <row r="227" spans="1:11" x14ac:dyDescent="0.25">
      <c r="A227"/>
      <c r="B227" s="1"/>
      <c r="C227" t="s">
        <v>333</v>
      </c>
      <c r="D227"/>
      <c r="E227"/>
      <c r="F227"/>
      <c r="G227"/>
      <c r="H227" s="3">
        <v>724144.72999999986</v>
      </c>
      <c r="I227" s="3">
        <v>689491.32</v>
      </c>
      <c r="J227" s="3">
        <v>689491.32</v>
      </c>
      <c r="K227" s="95">
        <f>IFERROR(J227-VLOOKUP(C227,'Summary DEPR w current rates'!C:J,8,FALSE),"")</f>
        <v>0</v>
      </c>
    </row>
    <row r="228" spans="1:11" x14ac:dyDescent="0.25">
      <c r="A228" s="363" t="s">
        <v>333</v>
      </c>
      <c r="B228" s="363"/>
      <c r="C228" s="363"/>
      <c r="D228" s="363"/>
      <c r="E228" s="363"/>
      <c r="F228" s="363"/>
      <c r="G228" s="363"/>
      <c r="H228" s="364">
        <v>724144.72999999986</v>
      </c>
      <c r="I228" s="364">
        <v>689491.32</v>
      </c>
      <c r="J228" s="364">
        <v>689491.32</v>
      </c>
      <c r="K228" s="95">
        <f>IFERROR(J228-VLOOKUP(A228,'Summary DEPR w current rates'!A:J,10,FALSE),"")</f>
        <v>0</v>
      </c>
    </row>
    <row r="229" spans="1:11" x14ac:dyDescent="0.25">
      <c r="A229" t="s">
        <v>334</v>
      </c>
      <c r="B229" s="1" t="s">
        <v>334</v>
      </c>
      <c r="C229" t="s">
        <v>334</v>
      </c>
      <c r="D229" s="1" t="s">
        <v>335</v>
      </c>
      <c r="E229" t="s">
        <v>336</v>
      </c>
      <c r="F229" s="2">
        <v>115</v>
      </c>
      <c r="G229" s="2">
        <v>406</v>
      </c>
      <c r="H229" s="3">
        <v>185749.26</v>
      </c>
      <c r="I229" s="3">
        <v>185749.32</v>
      </c>
      <c r="J229" s="3">
        <v>185749.32</v>
      </c>
      <c r="K229" s="32">
        <f>IFERROR(J229-VLOOKUP(E229,'Summary DEPR w current rates'!E:J,6,FALSE),"")</f>
        <v>0</v>
      </c>
    </row>
    <row r="230" spans="1:11" x14ac:dyDescent="0.25">
      <c r="A230"/>
      <c r="B230" s="1"/>
      <c r="C230"/>
      <c r="D230" s="1" t="s">
        <v>335</v>
      </c>
      <c r="E230" t="s">
        <v>337</v>
      </c>
      <c r="F230" s="2">
        <v>115</v>
      </c>
      <c r="G230" s="2">
        <v>425</v>
      </c>
      <c r="H230" s="3">
        <v>41900.58</v>
      </c>
      <c r="I230" s="3">
        <v>41900.639999999999</v>
      </c>
      <c r="J230" s="3">
        <v>41900.639999999999</v>
      </c>
      <c r="K230" s="32">
        <f>IFERROR(J230-VLOOKUP(E230,'Summary DEPR w current rates'!E:J,6,FALSE),"")</f>
        <v>0</v>
      </c>
    </row>
    <row r="231" spans="1:11" x14ac:dyDescent="0.25">
      <c r="A231"/>
      <c r="B231" s="1"/>
      <c r="C231"/>
      <c r="D231" s="1" t="s">
        <v>335</v>
      </c>
      <c r="E231" t="s">
        <v>338</v>
      </c>
      <c r="F231" s="2">
        <v>115</v>
      </c>
      <c r="G231" s="2">
        <v>425</v>
      </c>
      <c r="H231" s="3">
        <v>9058.86</v>
      </c>
      <c r="I231" s="3">
        <v>9058.7999999999993</v>
      </c>
      <c r="J231" s="3">
        <v>9058.7999999999993</v>
      </c>
      <c r="K231" s="32">
        <f>IFERROR(J231-VLOOKUP(E231,'Summary DEPR w current rates'!E:J,6,FALSE),"")</f>
        <v>0</v>
      </c>
    </row>
    <row r="232" spans="1:11" x14ac:dyDescent="0.25">
      <c r="A232"/>
      <c r="B232" s="1"/>
      <c r="C232" t="s">
        <v>339</v>
      </c>
      <c r="D232"/>
      <c r="E232"/>
      <c r="F232"/>
      <c r="G232"/>
      <c r="H232" s="3">
        <v>236708.7</v>
      </c>
      <c r="I232" s="3">
        <v>236708.76</v>
      </c>
      <c r="J232" s="3">
        <v>236708.76</v>
      </c>
      <c r="K232" s="95">
        <f>IFERROR(J232-VLOOKUP(C232,'Summary DEPR w current rates'!C:J,8,FALSE),"")</f>
        <v>0</v>
      </c>
    </row>
    <row r="233" spans="1:11" x14ac:dyDescent="0.25">
      <c r="A233" s="363" t="s">
        <v>339</v>
      </c>
      <c r="B233" s="363"/>
      <c r="C233" s="363"/>
      <c r="D233" s="363"/>
      <c r="E233" s="363"/>
      <c r="F233" s="363"/>
      <c r="G233" s="363"/>
      <c r="H233" s="364">
        <v>236708.7</v>
      </c>
      <c r="I233" s="364">
        <v>236708.76</v>
      </c>
      <c r="J233" s="364">
        <v>236708.76</v>
      </c>
      <c r="K233" s="95">
        <f>IFERROR(J233-VLOOKUP(A233,'Summary DEPR w current rates'!A:J,10,FALSE),"")</f>
        <v>0</v>
      </c>
    </row>
    <row r="234" spans="1:11" x14ac:dyDescent="0.25">
      <c r="A234" t="s">
        <v>340</v>
      </c>
      <c r="B234" s="1" t="s">
        <v>340</v>
      </c>
      <c r="C234" t="s">
        <v>340</v>
      </c>
      <c r="D234" s="1" t="s">
        <v>341</v>
      </c>
      <c r="E234" t="s">
        <v>342</v>
      </c>
      <c r="F234" s="2">
        <v>105</v>
      </c>
      <c r="G234" s="2" t="s">
        <v>340</v>
      </c>
      <c r="H234" s="3">
        <v>0</v>
      </c>
      <c r="I234" s="3">
        <v>0</v>
      </c>
      <c r="J234" s="3">
        <v>0</v>
      </c>
      <c r="K234" s="32">
        <f>IFERROR(J234-VLOOKUP(E234,'Summary DEPR w current rates'!E:J,6,FALSE),"")</f>
        <v>0</v>
      </c>
    </row>
    <row r="235" spans="1:11" x14ac:dyDescent="0.25">
      <c r="A235"/>
      <c r="B235" s="1"/>
      <c r="C235" t="s">
        <v>343</v>
      </c>
      <c r="D235"/>
      <c r="E235"/>
      <c r="F235"/>
      <c r="G235"/>
      <c r="H235" s="3">
        <v>0</v>
      </c>
      <c r="I235" s="3">
        <v>0</v>
      </c>
      <c r="J235" s="3">
        <v>0</v>
      </c>
      <c r="K235" s="95">
        <f>IFERROR(J235-VLOOKUP(C235,'Summary DEPR w current rates'!C:J,8,FALSE),"")</f>
        <v>0</v>
      </c>
    </row>
    <row r="236" spans="1:11" x14ac:dyDescent="0.25">
      <c r="A236" s="363" t="s">
        <v>343</v>
      </c>
      <c r="B236" s="363"/>
      <c r="C236" s="363"/>
      <c r="D236" s="363"/>
      <c r="E236" s="363"/>
      <c r="F236" s="363"/>
      <c r="G236" s="363"/>
      <c r="H236" s="364">
        <v>0</v>
      </c>
      <c r="I236" s="364">
        <v>0</v>
      </c>
      <c r="J236" s="364">
        <v>0</v>
      </c>
      <c r="K236" s="95">
        <f>IFERROR(J236-VLOOKUP(A236,'Summary DEPR w current rates'!A:J,10,FALSE),"")</f>
        <v>0</v>
      </c>
    </row>
    <row r="237" spans="1:11" x14ac:dyDescent="0.25">
      <c r="A237" t="s">
        <v>344</v>
      </c>
      <c r="B237" s="1" t="s">
        <v>344</v>
      </c>
      <c r="C237" t="s">
        <v>344</v>
      </c>
      <c r="D237" s="1" t="s">
        <v>345</v>
      </c>
      <c r="E237" t="s">
        <v>346</v>
      </c>
      <c r="F237" s="2">
        <v>108</v>
      </c>
      <c r="G237" s="2">
        <v>403</v>
      </c>
      <c r="H237" s="3">
        <v>8014743</v>
      </c>
      <c r="I237" s="3">
        <v>8014743</v>
      </c>
      <c r="J237" s="3">
        <v>17442392.039999999</v>
      </c>
      <c r="K237" s="32">
        <f>IFERROR(J237-VLOOKUP(E237,'Summary DEPR w current rates'!E:J,6,FALSE),"")</f>
        <v>9427649.0399999991</v>
      </c>
    </row>
    <row r="238" spans="1:11" x14ac:dyDescent="0.25">
      <c r="A238"/>
      <c r="B238" s="1"/>
      <c r="C238" t="s">
        <v>347</v>
      </c>
      <c r="D238"/>
      <c r="E238"/>
      <c r="F238"/>
      <c r="G238"/>
      <c r="H238" s="3">
        <v>8014743</v>
      </c>
      <c r="I238" s="3">
        <v>8014743</v>
      </c>
      <c r="J238" s="3">
        <v>17442392.039999999</v>
      </c>
      <c r="K238" s="95">
        <f>IFERROR(J238-VLOOKUP(C238,'Summary DEPR w current rates'!C:J,8,FALSE),"")</f>
        <v>9427649.0399999991</v>
      </c>
    </row>
    <row r="239" spans="1:11" x14ac:dyDescent="0.25">
      <c r="A239" t="s">
        <v>347</v>
      </c>
      <c r="B239"/>
      <c r="C239"/>
      <c r="D239"/>
      <c r="E239"/>
      <c r="F239"/>
      <c r="G239"/>
      <c r="H239" s="3">
        <v>8014743</v>
      </c>
      <c r="I239" s="3">
        <v>8014743</v>
      </c>
      <c r="J239" s="3">
        <v>17442392.039999999</v>
      </c>
      <c r="K239" s="95">
        <f>IFERROR(J239-VLOOKUP(A239,'Summary DEPR w current rates'!A:J,10,FALSE),"")</f>
        <v>9427649.0399999991</v>
      </c>
    </row>
    <row r="240" spans="1:11" x14ac:dyDescent="0.25">
      <c r="A240" t="s">
        <v>348</v>
      </c>
      <c r="B240"/>
      <c r="C240"/>
      <c r="D240"/>
      <c r="E240"/>
      <c r="F240"/>
      <c r="G240"/>
      <c r="H240" s="3">
        <v>428714416.69</v>
      </c>
      <c r="I240" s="3">
        <v>469838719.98000002</v>
      </c>
      <c r="J240" s="3">
        <v>571222408.26999998</v>
      </c>
      <c r="K240" s="95">
        <f>IFERROR(J240-VLOOKUP(A240,'Summary DEPR w current rates'!A:J,10,FALSE),"")</f>
        <v>55290315.870000064</v>
      </c>
    </row>
    <row r="243" spans="5:11" x14ac:dyDescent="0.25">
      <c r="J243" s="18" t="s">
        <v>16</v>
      </c>
      <c r="K243" s="2">
        <v>2025</v>
      </c>
    </row>
    <row r="244" spans="5:11" x14ac:dyDescent="0.25">
      <c r="E244" s="202" t="s">
        <v>14</v>
      </c>
      <c r="F244" s="200" t="s">
        <v>23</v>
      </c>
      <c r="G244" s="200" t="s">
        <v>24</v>
      </c>
      <c r="H244" s="200" t="s">
        <v>349</v>
      </c>
      <c r="I244" s="200" t="s">
        <v>350</v>
      </c>
      <c r="J244" s="200" t="s">
        <v>351</v>
      </c>
      <c r="K244" s="200" t="s">
        <v>28</v>
      </c>
    </row>
    <row r="245" spans="5:11" x14ac:dyDescent="0.25">
      <c r="E245" s="18" t="s">
        <v>352</v>
      </c>
      <c r="F245" s="2">
        <v>108</v>
      </c>
      <c r="G245" s="2">
        <v>403</v>
      </c>
      <c r="H245" s="32">
        <f>SUMIF($G$1:$G$240,$G245,H$1:H$240)</f>
        <v>389911391.37</v>
      </c>
      <c r="I245" s="32">
        <f t="shared" ref="I245:J252" si="0">SUMIF($G$1:$G$240,$G245,I$1:I$240)</f>
        <v>426210856.69999999</v>
      </c>
      <c r="J245" s="32">
        <f t="shared" si="0"/>
        <v>524971678.69999993</v>
      </c>
      <c r="K245" s="32">
        <f t="shared" ref="K245:K252" si="1">SUMIF($G$1:$G$240,$G245,K$1:K$240)</f>
        <v>56286585.550000004</v>
      </c>
    </row>
    <row r="246" spans="5:11" x14ac:dyDescent="0.25">
      <c r="E246" s="18" t="s">
        <v>352</v>
      </c>
      <c r="F246" s="2">
        <v>111</v>
      </c>
      <c r="G246" s="2">
        <v>404</v>
      </c>
      <c r="H246" s="32">
        <f t="shared" ref="H246:H252" si="2">SUMIF($G$1:$G$240,$G246,H$1:H$240)</f>
        <v>31983735.260000002</v>
      </c>
      <c r="I246" s="32">
        <f t="shared" si="0"/>
        <v>36194240.289999999</v>
      </c>
      <c r="J246" s="32">
        <f t="shared" si="0"/>
        <v>39791532.470000006</v>
      </c>
      <c r="K246" s="32">
        <f t="shared" si="1"/>
        <v>0</v>
      </c>
    </row>
    <row r="247" spans="5:11" x14ac:dyDescent="0.25">
      <c r="E247" s="18">
        <v>114</v>
      </c>
      <c r="F247" s="2">
        <v>115</v>
      </c>
      <c r="G247" s="2">
        <v>406</v>
      </c>
      <c r="H247" s="32">
        <f t="shared" si="2"/>
        <v>185749.26</v>
      </c>
      <c r="I247" s="32">
        <f t="shared" si="0"/>
        <v>185749.32</v>
      </c>
      <c r="J247" s="32">
        <f t="shared" si="0"/>
        <v>185749.32</v>
      </c>
      <c r="K247" s="32">
        <f t="shared" si="1"/>
        <v>0</v>
      </c>
    </row>
    <row r="248" spans="5:11" x14ac:dyDescent="0.25">
      <c r="E248" s="18">
        <v>114</v>
      </c>
      <c r="F248" s="2">
        <v>115</v>
      </c>
      <c r="G248" s="203">
        <v>425</v>
      </c>
      <c r="H248" s="32">
        <f t="shared" si="2"/>
        <v>50959.44</v>
      </c>
      <c r="I248" s="32">
        <f t="shared" si="0"/>
        <v>50959.44</v>
      </c>
      <c r="J248" s="32">
        <f t="shared" si="0"/>
        <v>50959.44</v>
      </c>
      <c r="K248" s="32">
        <f t="shared" si="1"/>
        <v>0</v>
      </c>
    </row>
    <row r="249" spans="5:11" x14ac:dyDescent="0.25">
      <c r="E249" s="18" t="s">
        <v>352</v>
      </c>
      <c r="F249" s="2">
        <v>108</v>
      </c>
      <c r="G249" s="203" t="s">
        <v>273</v>
      </c>
      <c r="H249" s="32">
        <f t="shared" si="2"/>
        <v>5858436.6299999999</v>
      </c>
      <c r="I249" s="32">
        <f t="shared" si="0"/>
        <v>6507422.9100000001</v>
      </c>
      <c r="J249" s="32">
        <f t="shared" si="0"/>
        <v>5532997.0199999996</v>
      </c>
      <c r="K249" s="32">
        <f t="shared" si="1"/>
        <v>-996269.6799999997</v>
      </c>
    </row>
    <row r="250" spans="5:11" x14ac:dyDescent="0.25">
      <c r="E250" s="18" t="s">
        <v>352</v>
      </c>
      <c r="F250" s="2">
        <v>108</v>
      </c>
      <c r="G250" s="2" t="s">
        <v>323</v>
      </c>
      <c r="H250" s="32">
        <f t="shared" si="2"/>
        <v>724144.72999999986</v>
      </c>
      <c r="I250" s="32">
        <f t="shared" si="0"/>
        <v>689491.32</v>
      </c>
      <c r="J250" s="32">
        <f t="shared" si="0"/>
        <v>689491.32</v>
      </c>
      <c r="K250" s="32">
        <f t="shared" si="1"/>
        <v>0</v>
      </c>
    </row>
    <row r="251" spans="5:11" x14ac:dyDescent="0.25">
      <c r="E251" s="18" t="s">
        <v>352</v>
      </c>
      <c r="F251" s="2">
        <v>108</v>
      </c>
      <c r="G251" s="2" t="s">
        <v>308</v>
      </c>
      <c r="H251" s="32">
        <f t="shared" si="2"/>
        <v>0</v>
      </c>
      <c r="I251" s="32">
        <f t="shared" si="0"/>
        <v>0</v>
      </c>
      <c r="J251" s="32">
        <f t="shared" si="0"/>
        <v>0</v>
      </c>
      <c r="K251" s="32">
        <f t="shared" si="1"/>
        <v>0</v>
      </c>
    </row>
    <row r="252" spans="5:11" x14ac:dyDescent="0.25">
      <c r="E252" s="18">
        <v>105</v>
      </c>
      <c r="F252" s="2">
        <v>105</v>
      </c>
      <c r="G252" s="2" t="s">
        <v>340</v>
      </c>
      <c r="H252" s="32">
        <f t="shared" si="2"/>
        <v>0</v>
      </c>
      <c r="I252" s="32">
        <f t="shared" si="0"/>
        <v>0</v>
      </c>
      <c r="J252" s="32">
        <f t="shared" si="0"/>
        <v>0</v>
      </c>
      <c r="K252" s="32">
        <f t="shared" si="1"/>
        <v>0</v>
      </c>
    </row>
    <row r="253" spans="5:11" ht="13.8" thickBot="1" x14ac:dyDescent="0.3">
      <c r="G253" s="2" t="s">
        <v>353</v>
      </c>
      <c r="H253" s="201">
        <f>SUM(H245:H252)</f>
        <v>428714416.69</v>
      </c>
      <c r="I253" s="201">
        <f>SUM(I245:I252)</f>
        <v>469838719.98000002</v>
      </c>
      <c r="J253" s="201">
        <f>SUM(J245:J252)</f>
        <v>571222408.2700001</v>
      </c>
      <c r="K253" s="201">
        <f>SUM(K245:K252)</f>
        <v>55290315.870000005</v>
      </c>
    </row>
    <row r="254" spans="5:11" ht="13.8" thickTop="1" x14ac:dyDescent="0.25">
      <c r="G254" s="18" t="s">
        <v>354</v>
      </c>
      <c r="H254" s="21">
        <f>H253-'B-09 2023A'!$H560*1000</f>
        <v>0</v>
      </c>
      <c r="I254" s="21">
        <f>I253-'B-09 2024B'!$H560*1000</f>
        <v>0</v>
      </c>
      <c r="J254" s="21">
        <f>J253-'B-09 2025R'!$H560*1000</f>
        <v>0</v>
      </c>
      <c r="K254" s="21"/>
    </row>
    <row r="257" spans="6:10" x14ac:dyDescent="0.25">
      <c r="G257" s="200" t="s">
        <v>355</v>
      </c>
      <c r="H257" s="200" t="s">
        <v>2</v>
      </c>
      <c r="I257" s="200" t="s">
        <v>3</v>
      </c>
      <c r="J257" s="200" t="s">
        <v>4</v>
      </c>
    </row>
    <row r="258" spans="6:10" x14ac:dyDescent="0.25">
      <c r="F258" s="2"/>
      <c r="G258" s="2">
        <v>403</v>
      </c>
      <c r="H258" s="21">
        <f>H245+1575.9</f>
        <v>389912967.26999998</v>
      </c>
      <c r="I258" s="21">
        <f t="shared" ref="I258:J260" si="3">I245</f>
        <v>426210856.69999999</v>
      </c>
      <c r="J258" s="21">
        <f t="shared" si="3"/>
        <v>524971678.69999993</v>
      </c>
    </row>
    <row r="259" spans="6:10" x14ac:dyDescent="0.25">
      <c r="F259" s="2"/>
      <c r="G259" s="2">
        <v>404</v>
      </c>
      <c r="H259" s="21">
        <f>H246</f>
        <v>31983735.260000002</v>
      </c>
      <c r="I259" s="21">
        <f t="shared" si="3"/>
        <v>36194240.289999999</v>
      </c>
      <c r="J259" s="21">
        <f t="shared" si="3"/>
        <v>39791532.470000006</v>
      </c>
    </row>
    <row r="260" spans="6:10" x14ac:dyDescent="0.25">
      <c r="F260" s="2"/>
      <c r="G260" s="2">
        <v>406</v>
      </c>
      <c r="H260" s="21">
        <f>H247</f>
        <v>185749.26</v>
      </c>
      <c r="I260" s="21">
        <f t="shared" si="3"/>
        <v>185749.32</v>
      </c>
      <c r="J260" s="21">
        <f t="shared" si="3"/>
        <v>185749.32</v>
      </c>
    </row>
    <row r="261" spans="6:10" x14ac:dyDescent="0.25">
      <c r="F261" s="2"/>
      <c r="G261" s="18" t="s">
        <v>356</v>
      </c>
      <c r="H261" s="32">
        <f>'Reserve DEPR w 2025 draft rates'!BW375</f>
        <v>410186.54</v>
      </c>
      <c r="I261" s="32">
        <f>'Reserve DEPR w 2025 draft rates'!BX375</f>
        <v>453915.96</v>
      </c>
      <c r="J261" s="32">
        <f>'Reserve DEPR w 2025 draft rates'!BY375</f>
        <v>453915.96</v>
      </c>
    </row>
    <row r="262" spans="6:10" x14ac:dyDescent="0.25">
      <c r="F262" s="2"/>
      <c r="G262" s="18" t="s">
        <v>357</v>
      </c>
      <c r="H262" s="32">
        <f>'Reserve DEPR w 2025 draft rates'!BW376</f>
        <v>31186574</v>
      </c>
      <c r="I262" s="32">
        <f>'Reserve DEPR w 2025 draft rates'!BX376</f>
        <v>29706013.43</v>
      </c>
      <c r="J262" s="32">
        <f>'Reserve DEPR w 2025 draft rates'!BY376</f>
        <v>21858343.350000009</v>
      </c>
    </row>
    <row r="263" spans="6:10" x14ac:dyDescent="0.25">
      <c r="F263" s="2"/>
      <c r="G263" s="18" t="s">
        <v>358</v>
      </c>
      <c r="H263" s="32">
        <f>'Reserve DEPR w 2025 draft rates'!BW335</f>
        <v>12627.85</v>
      </c>
      <c r="I263" s="32">
        <f>'Reserve DEPR w 2025 draft rates'!BX335</f>
        <v>0</v>
      </c>
      <c r="J263" s="32">
        <f>'Reserve DEPR w 2025 draft rates'!BY335</f>
        <v>0</v>
      </c>
    </row>
    <row r="264" spans="6:10" x14ac:dyDescent="0.25">
      <c r="G264" s="18" t="s">
        <v>359</v>
      </c>
      <c r="H264" s="205">
        <f>SUM(H258:H263)</f>
        <v>453691840.18000001</v>
      </c>
      <c r="I264" s="205">
        <f t="shared" ref="I264:J264" si="4">SUM(I258:I263)</f>
        <v>492750775.69999999</v>
      </c>
      <c r="J264" s="205">
        <f t="shared" si="4"/>
        <v>587261219.80000007</v>
      </c>
    </row>
    <row r="265" spans="6:10" x14ac:dyDescent="0.25">
      <c r="G265" s="18"/>
      <c r="H265" s="213"/>
      <c r="I265" s="213"/>
      <c r="J265" s="213"/>
    </row>
    <row r="266" spans="6:10" x14ac:dyDescent="0.25">
      <c r="G266" s="18" t="s">
        <v>360</v>
      </c>
      <c r="H266" s="32">
        <f>'Reserve DEPR w 2025 draft rates'!BW381</f>
        <v>-2194545.4815735193</v>
      </c>
      <c r="I266" s="32">
        <f>'Reserve DEPR w 2025 draft rates'!BX381</f>
        <v>-2485838.6226819293</v>
      </c>
      <c r="J266" s="32">
        <f>'Reserve DEPR w 2025 draft rates'!BY381</f>
        <v>-2438859.0518141873</v>
      </c>
    </row>
    <row r="267" spans="6:10" x14ac:dyDescent="0.25">
      <c r="G267" s="18" t="s">
        <v>361</v>
      </c>
      <c r="H267" s="205">
        <f>SUM(H264:H266)</f>
        <v>451497294.69842649</v>
      </c>
      <c r="I267" s="205">
        <f t="shared" ref="I267:J267" si="5">SUM(I264:I266)</f>
        <v>490264937.07731807</v>
      </c>
      <c r="J267" s="205">
        <f t="shared" si="5"/>
        <v>584822360.74818587</v>
      </c>
    </row>
    <row r="268" spans="6:10" x14ac:dyDescent="0.25">
      <c r="G268" s="18"/>
      <c r="H268" s="21"/>
      <c r="I268" s="21"/>
      <c r="J268" s="21"/>
    </row>
    <row r="269" spans="6:10" x14ac:dyDescent="0.25">
      <c r="G269" s="18" t="s">
        <v>362</v>
      </c>
      <c r="H269" s="21"/>
      <c r="I269" s="21"/>
      <c r="J269" s="21"/>
    </row>
    <row r="270" spans="6:10" x14ac:dyDescent="0.25">
      <c r="G270" s="18" t="s">
        <v>363</v>
      </c>
      <c r="H270" s="32">
        <f>'Reserve DEPR w 2025 draft rates'!BW382</f>
        <v>-850334.53</v>
      </c>
      <c r="I270" s="32">
        <f>'Reserve DEPR w 2025 draft rates'!BX382</f>
        <v>-837708</v>
      </c>
      <c r="J270" s="32">
        <f>'Reserve DEPR w 2025 draft rates'!BY382</f>
        <v>-837708</v>
      </c>
    </row>
    <row r="271" spans="6:10" x14ac:dyDescent="0.25">
      <c r="G271" s="18" t="s">
        <v>364</v>
      </c>
      <c r="H271" s="32">
        <f>'Reserve DEPR w 2025 draft rates'!BW383</f>
        <v>-7171552</v>
      </c>
      <c r="I271" s="32">
        <f>'Reserve DEPR w 2025 draft rates'!BX383</f>
        <v>-8791283</v>
      </c>
      <c r="J271" s="32">
        <f>'Reserve DEPR w 2025 draft rates'!BY383</f>
        <v>-11493010.83</v>
      </c>
    </row>
    <row r="272" spans="6:10" x14ac:dyDescent="0.25">
      <c r="G272" s="18" t="s">
        <v>365</v>
      </c>
      <c r="H272" s="32">
        <f>'Reserve DEPR w 2025 draft rates'!BW384</f>
        <v>-3161243.8200000003</v>
      </c>
      <c r="I272" s="32">
        <f>'Reserve DEPR w 2025 draft rates'!BX384</f>
        <v>-8892802.8000000007</v>
      </c>
      <c r="J272" s="32">
        <f>'Reserve DEPR w 2025 draft rates'!BY384</f>
        <v>-19012205.080000002</v>
      </c>
    </row>
    <row r="273" spans="6:10" x14ac:dyDescent="0.25">
      <c r="G273" s="18" t="s">
        <v>366</v>
      </c>
      <c r="H273" s="32">
        <f>'Reserve DEPR w 2025 draft rates'!BW385</f>
        <v>-31186574</v>
      </c>
      <c r="I273" s="32">
        <f>'Reserve DEPR w 2025 draft rates'!BX385</f>
        <v>-29706013.43</v>
      </c>
      <c r="J273" s="32">
        <f>'Reserve DEPR w 2025 draft rates'!BY385</f>
        <v>-21858343.350000009</v>
      </c>
    </row>
    <row r="274" spans="6:10" x14ac:dyDescent="0.25">
      <c r="G274" s="18" t="s">
        <v>367</v>
      </c>
      <c r="H274" s="32">
        <f>'Reserve DEPR w 2025 draft rates'!BW386</f>
        <v>-184859.92143834103</v>
      </c>
      <c r="I274" s="32">
        <f>'Reserve DEPR w 2025 draft rates'!BX386</f>
        <v>-184834.61704405962</v>
      </c>
      <c r="J274" s="32">
        <f>'Reserve DEPR w 2025 draft rates'!BY386</f>
        <v>-185021.1084782758</v>
      </c>
    </row>
    <row r="275" spans="6:10" x14ac:dyDescent="0.25">
      <c r="G275" s="18" t="s">
        <v>7</v>
      </c>
      <c r="H275" s="205">
        <f>SUM(H270:H274)</f>
        <v>-42554564.271438345</v>
      </c>
      <c r="I275" s="205">
        <f t="shared" ref="I275:J275" si="6">SUM(I270:I274)</f>
        <v>-48412641.847044066</v>
      </c>
      <c r="J275" s="205">
        <f t="shared" si="6"/>
        <v>-53386288.368478291</v>
      </c>
    </row>
    <row r="277" spans="6:10" ht="13.8" thickBot="1" x14ac:dyDescent="0.3">
      <c r="G277" s="18" t="s">
        <v>11</v>
      </c>
      <c r="H277" s="29">
        <f>H267+H275</f>
        <v>408942730.42698812</v>
      </c>
      <c r="I277" s="29">
        <f t="shared" ref="I277:J277" si="7">I267+I275</f>
        <v>441852295.23027402</v>
      </c>
      <c r="J277" s="29">
        <f t="shared" si="7"/>
        <v>531436072.37970757</v>
      </c>
    </row>
    <row r="278" spans="6:10" ht="13.8" thickTop="1" x14ac:dyDescent="0.25"/>
    <row r="279" spans="6:10" x14ac:dyDescent="0.25">
      <c r="G279" s="18" t="s">
        <v>368</v>
      </c>
      <c r="H279" s="95">
        <f>('2022R Settlement Side by Side'!$F38)</f>
        <v>375999829.21103692</v>
      </c>
      <c r="I279" s="95">
        <f>('2022R Settlement Side by Side'!$F38)</f>
        <v>375999829.21103692</v>
      </c>
      <c r="J279" s="95">
        <f>('2022R Settlement Side by Side'!$F38)</f>
        <v>375999829.21103692</v>
      </c>
    </row>
    <row r="280" spans="6:10" x14ac:dyDescent="0.25">
      <c r="G280" s="18" t="s">
        <v>369</v>
      </c>
      <c r="H280" s="95">
        <f>'Reserve DEPR w 2025 draft rates'!BW391</f>
        <v>21119230.495039996</v>
      </c>
      <c r="I280" s="95">
        <f>'Reserve DEPR w 2025 draft rates'!BX391</f>
        <v>26701684.495039996</v>
      </c>
      <c r="J280" s="95">
        <f>'Reserve DEPR w 2025 draft rates'!BY391</f>
        <v>26701684.495039996</v>
      </c>
    </row>
    <row r="281" spans="6:10" x14ac:dyDescent="0.25">
      <c r="F281" s="357"/>
      <c r="G281" s="206" t="s">
        <v>8</v>
      </c>
      <c r="H281" s="205">
        <f t="shared" ref="H281:I281" si="8">H277-H279-H280-H282-H283</f>
        <v>11823670.720911209</v>
      </c>
      <c r="I281" s="205">
        <f t="shared" si="8"/>
        <v>39150781.524197102</v>
      </c>
      <c r="J281" s="205">
        <f>J277-J279-J280-J282-J283</f>
        <v>72447973.123630643</v>
      </c>
    </row>
    <row r="282" spans="6:10" x14ac:dyDescent="0.25">
      <c r="F282"/>
      <c r="G282" s="18" t="s">
        <v>9</v>
      </c>
      <c r="H282" s="213">
        <v>0</v>
      </c>
      <c r="I282" s="213">
        <v>0</v>
      </c>
      <c r="J282" s="213">
        <f>K245-J283</f>
        <v>46858936.510000005</v>
      </c>
    </row>
    <row r="283" spans="6:10" x14ac:dyDescent="0.25">
      <c r="F283" s="358"/>
      <c r="G283" s="202" t="s">
        <v>10</v>
      </c>
      <c r="H283" s="359">
        <v>0</v>
      </c>
      <c r="I283" s="359">
        <v>0</v>
      </c>
      <c r="J283" s="360">
        <f>K237</f>
        <v>9427649.0399999991</v>
      </c>
    </row>
    <row r="284" spans="6:10" x14ac:dyDescent="0.25">
      <c r="F284"/>
      <c r="G284"/>
      <c r="H284" s="3">
        <f>SUM(H279:H283)-H277</f>
        <v>0</v>
      </c>
      <c r="I284" s="3">
        <f t="shared" ref="I284:J284" si="9">SUM(I279:I283)-I277</f>
        <v>0</v>
      </c>
      <c r="J284" s="3">
        <f t="shared" si="9"/>
        <v>0</v>
      </c>
    </row>
    <row r="286" spans="6:10" x14ac:dyDescent="0.25">
      <c r="I286" s="21"/>
      <c r="J286" s="21"/>
    </row>
  </sheetData>
  <phoneticPr fontId="11" type="noConversion"/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35B59-311D-408C-8B7A-3EBC65491AF1}">
  <sheetPr>
    <pageSetUpPr fitToPage="1"/>
  </sheetPr>
  <dimension ref="A1:V154"/>
  <sheetViews>
    <sheetView view="pageBreakPreview" zoomScaleNormal="120" zoomScaleSheetLayoutView="100" workbookViewId="0">
      <selection activeCell="V99" sqref="V99"/>
    </sheetView>
  </sheetViews>
  <sheetFormatPr defaultColWidth="9.109375" defaultRowHeight="15" customHeight="1" x14ac:dyDescent="0.3"/>
  <cols>
    <col min="1" max="1" width="4.88671875" style="270" customWidth="1"/>
    <col min="2" max="2" width="8.88671875" style="270" customWidth="1"/>
    <col min="3" max="3" width="10.88671875" style="270" customWidth="1"/>
    <col min="4" max="4" width="5.44140625" style="270" customWidth="1"/>
    <col min="5" max="5" width="15.5546875" style="270" customWidth="1"/>
    <col min="6" max="6" width="4.88671875" style="270" customWidth="1"/>
    <col min="7" max="7" width="14.88671875" style="270" customWidth="1"/>
    <col min="8" max="8" width="4.88671875" style="270" customWidth="1"/>
    <col min="9" max="9" width="16.109375" style="270" customWidth="1"/>
    <col min="10" max="10" width="13.109375" style="270" customWidth="1"/>
    <col min="11" max="11" width="4.88671875" style="270" customWidth="1"/>
    <col min="12" max="12" width="13.109375" style="270" customWidth="1"/>
    <col min="13" max="13" width="10.88671875" style="270" customWidth="1"/>
    <col min="14" max="14" width="4.88671875" style="270" customWidth="1"/>
    <col min="15" max="15" width="13.88671875" style="270" customWidth="1"/>
    <col min="16" max="16" width="4.88671875" style="270" customWidth="1"/>
    <col min="17" max="17" width="11.88671875" style="270" customWidth="1"/>
    <col min="18" max="18" width="10.88671875" style="270" customWidth="1"/>
    <col min="19" max="19" width="13" style="270" customWidth="1"/>
    <col min="20" max="16384" width="9.109375" style="270"/>
  </cols>
  <sheetData>
    <row r="1" spans="1:19" s="217" customFormat="1" ht="15" customHeight="1" thickBot="1" x14ac:dyDescent="0.25">
      <c r="A1" s="214" t="s">
        <v>1052</v>
      </c>
      <c r="B1" s="214"/>
      <c r="C1" s="214"/>
      <c r="D1" s="214"/>
      <c r="E1" s="214"/>
      <c r="F1" s="214"/>
      <c r="G1" s="214"/>
      <c r="H1" s="214"/>
      <c r="I1" s="215" t="s">
        <v>1053</v>
      </c>
      <c r="J1" s="214"/>
      <c r="K1" s="214"/>
      <c r="L1" s="214"/>
      <c r="M1" s="214"/>
      <c r="N1" s="214"/>
      <c r="O1" s="214"/>
      <c r="P1" s="214"/>
      <c r="Q1" s="214"/>
      <c r="R1" s="214"/>
      <c r="S1" s="216" t="s">
        <v>1054</v>
      </c>
    </row>
    <row r="2" spans="1:19" s="217" customFormat="1" ht="15" customHeight="1" x14ac:dyDescent="0.2">
      <c r="A2" s="217" t="s">
        <v>677</v>
      </c>
      <c r="E2" s="217" t="s">
        <v>1055</v>
      </c>
      <c r="G2" s="218" t="s">
        <v>1056</v>
      </c>
      <c r="H2" s="218"/>
      <c r="I2" s="218"/>
      <c r="J2" s="219"/>
      <c r="K2" s="219"/>
      <c r="M2" s="219"/>
      <c r="N2" s="219"/>
      <c r="O2" s="219"/>
      <c r="P2" s="219" t="s">
        <v>903</v>
      </c>
      <c r="S2" s="220"/>
    </row>
    <row r="3" spans="1:19" s="217" customFormat="1" ht="15" customHeight="1" x14ac:dyDescent="0.2">
      <c r="G3" s="218" t="s">
        <v>1057</v>
      </c>
      <c r="H3" s="218"/>
      <c r="I3" s="218"/>
      <c r="J3" s="221"/>
      <c r="K3" s="220"/>
      <c r="O3" s="221"/>
      <c r="P3" s="221" t="s">
        <v>685</v>
      </c>
      <c r="Q3" s="220" t="s">
        <v>1035</v>
      </c>
      <c r="S3" s="221"/>
    </row>
    <row r="4" spans="1:19" s="217" customFormat="1" ht="15" customHeight="1" x14ac:dyDescent="0.2">
      <c r="A4" s="217" t="s">
        <v>683</v>
      </c>
      <c r="J4" s="221"/>
      <c r="K4" s="220"/>
      <c r="L4" s="221"/>
      <c r="P4" s="221"/>
      <c r="Q4" s="220" t="s">
        <v>1036</v>
      </c>
      <c r="S4" s="221"/>
    </row>
    <row r="5" spans="1:19" s="217" customFormat="1" ht="15" customHeight="1" x14ac:dyDescent="0.2">
      <c r="J5" s="221"/>
      <c r="K5" s="220"/>
      <c r="L5" s="221"/>
      <c r="P5" s="221"/>
      <c r="Q5" s="220" t="s">
        <v>1037</v>
      </c>
      <c r="S5" s="221"/>
    </row>
    <row r="6" spans="1:19" s="217" customFormat="1" ht="15" customHeight="1" thickBot="1" x14ac:dyDescent="0.25">
      <c r="A6" s="215" t="s">
        <v>1038</v>
      </c>
      <c r="B6" s="215"/>
      <c r="C6" s="214"/>
      <c r="D6" s="214"/>
      <c r="E6" s="214"/>
      <c r="F6" s="214"/>
      <c r="G6" s="214"/>
      <c r="H6" s="214"/>
      <c r="I6" s="215" t="s">
        <v>873</v>
      </c>
      <c r="J6" s="222"/>
      <c r="K6" s="214"/>
      <c r="L6" s="214"/>
      <c r="M6" s="214"/>
      <c r="N6" s="214"/>
      <c r="O6" s="214"/>
      <c r="P6" s="214"/>
      <c r="Q6" s="215" t="s">
        <v>1058</v>
      </c>
      <c r="R6" s="214"/>
      <c r="S6" s="214"/>
    </row>
    <row r="7" spans="1:19" s="217" customFormat="1" ht="15" customHeight="1" x14ac:dyDescent="0.2">
      <c r="A7" s="218"/>
      <c r="B7" s="218"/>
      <c r="C7" s="223"/>
      <c r="D7" s="223"/>
      <c r="E7" s="223" t="s">
        <v>691</v>
      </c>
      <c r="F7" s="223"/>
      <c r="G7" s="224" t="s">
        <v>692</v>
      </c>
      <c r="H7" s="223"/>
      <c r="I7" s="224" t="s">
        <v>693</v>
      </c>
      <c r="J7" s="223" t="s">
        <v>694</v>
      </c>
      <c r="K7" s="223"/>
      <c r="L7" s="223" t="s">
        <v>695</v>
      </c>
      <c r="M7" s="223" t="s">
        <v>696</v>
      </c>
      <c r="N7" s="223"/>
      <c r="O7" s="223" t="s">
        <v>697</v>
      </c>
      <c r="P7" s="223"/>
      <c r="Q7" s="223" t="s">
        <v>698</v>
      </c>
      <c r="R7" s="223" t="s">
        <v>699</v>
      </c>
      <c r="S7" s="223" t="s">
        <v>875</v>
      </c>
    </row>
    <row r="8" spans="1:19" s="217" customFormat="1" ht="15" customHeight="1" x14ac:dyDescent="0.2">
      <c r="A8" s="218"/>
      <c r="B8" s="218"/>
      <c r="C8" s="223"/>
      <c r="D8" s="223"/>
      <c r="E8" s="223"/>
      <c r="F8" s="223"/>
      <c r="G8" s="223" t="s">
        <v>876</v>
      </c>
      <c r="H8" s="223"/>
      <c r="I8" s="223"/>
      <c r="J8" s="223"/>
      <c r="K8" s="223"/>
      <c r="L8" s="223"/>
      <c r="M8" s="223"/>
      <c r="N8" s="225"/>
      <c r="O8" s="225"/>
      <c r="P8" s="223"/>
      <c r="Q8" s="223"/>
      <c r="R8" s="223"/>
      <c r="S8" s="223"/>
    </row>
    <row r="9" spans="1:19" s="217" customFormat="1" ht="15" customHeight="1" x14ac:dyDescent="0.2">
      <c r="A9" s="218"/>
      <c r="B9" s="218"/>
      <c r="C9" s="225"/>
      <c r="D9" s="225"/>
      <c r="E9" s="225"/>
      <c r="F9" s="225"/>
      <c r="G9" s="225" t="s">
        <v>1059</v>
      </c>
      <c r="H9" s="225"/>
      <c r="I9" s="225" t="s">
        <v>1060</v>
      </c>
      <c r="J9" s="223"/>
      <c r="K9" s="225"/>
      <c r="L9" s="223" t="s">
        <v>702</v>
      </c>
      <c r="M9" s="225" t="s">
        <v>1061</v>
      </c>
      <c r="N9" s="223"/>
      <c r="O9" s="225" t="s">
        <v>1062</v>
      </c>
      <c r="P9" s="225"/>
      <c r="Q9" s="225" t="s">
        <v>1063</v>
      </c>
      <c r="R9" s="225" t="s">
        <v>1064</v>
      </c>
      <c r="S9" s="225"/>
    </row>
    <row r="10" spans="1:19" s="217" customFormat="1" ht="15" customHeight="1" x14ac:dyDescent="0.2">
      <c r="A10" s="225" t="s">
        <v>703</v>
      </c>
      <c r="B10" s="225"/>
      <c r="C10" s="225"/>
      <c r="D10" s="225"/>
      <c r="E10" s="225" t="s">
        <v>1065</v>
      </c>
      <c r="F10" s="225"/>
      <c r="G10" s="225" t="s">
        <v>701</v>
      </c>
      <c r="H10" s="223"/>
      <c r="I10" s="223" t="s">
        <v>1066</v>
      </c>
      <c r="J10" s="225" t="s">
        <v>1067</v>
      </c>
      <c r="K10" s="225"/>
      <c r="L10" s="225" t="s">
        <v>1068</v>
      </c>
      <c r="M10" s="225" t="s">
        <v>1069</v>
      </c>
      <c r="N10" s="225"/>
      <c r="O10" s="223" t="s">
        <v>1070</v>
      </c>
      <c r="P10" s="225"/>
      <c r="Q10" s="225" t="s">
        <v>1071</v>
      </c>
      <c r="R10" s="225" t="s">
        <v>1072</v>
      </c>
      <c r="S10" s="223" t="s">
        <v>353</v>
      </c>
    </row>
    <row r="11" spans="1:19" s="217" customFormat="1" ht="15" customHeight="1" thickBot="1" x14ac:dyDescent="0.25">
      <c r="A11" s="226" t="s">
        <v>708</v>
      </c>
      <c r="B11" s="226"/>
      <c r="C11" s="226"/>
      <c r="D11" s="226"/>
      <c r="E11" s="226" t="s">
        <v>1073</v>
      </c>
      <c r="F11" s="227"/>
      <c r="G11" s="226" t="s">
        <v>1074</v>
      </c>
      <c r="H11" s="227"/>
      <c r="I11" s="226" t="s">
        <v>1075</v>
      </c>
      <c r="J11" s="227"/>
      <c r="K11" s="227"/>
      <c r="L11" s="227" t="s">
        <v>1076</v>
      </c>
      <c r="M11" s="228" t="s">
        <v>1077</v>
      </c>
      <c r="N11" s="227"/>
      <c r="O11" s="228" t="s">
        <v>702</v>
      </c>
      <c r="P11" s="228"/>
      <c r="Q11" s="229" t="s">
        <v>1078</v>
      </c>
      <c r="R11" s="229" t="s">
        <v>1079</v>
      </c>
      <c r="S11" s="229" t="s">
        <v>1072</v>
      </c>
    </row>
    <row r="12" spans="1:19" s="217" customFormat="1" ht="15" customHeight="1" x14ac:dyDescent="0.2">
      <c r="A12" s="218">
        <v>1</v>
      </c>
      <c r="B12" s="230"/>
      <c r="C12" s="231"/>
      <c r="D12" s="231"/>
      <c r="E12" s="231"/>
      <c r="F12" s="232"/>
      <c r="G12" s="232"/>
      <c r="H12" s="232"/>
      <c r="I12" s="232"/>
      <c r="J12" s="231"/>
      <c r="K12" s="231"/>
      <c r="L12" s="231"/>
      <c r="M12" s="231"/>
      <c r="N12" s="231"/>
      <c r="O12" s="231"/>
      <c r="P12" s="231"/>
      <c r="Q12" s="231"/>
      <c r="R12" s="231"/>
      <c r="S12" s="231"/>
    </row>
    <row r="13" spans="1:19" s="217" customFormat="1" ht="15" customHeight="1" x14ac:dyDescent="0.2">
      <c r="A13" s="218">
        <v>2</v>
      </c>
      <c r="B13" s="271" t="s">
        <v>1080</v>
      </c>
      <c r="C13" s="271"/>
      <c r="D13" s="272"/>
      <c r="E13" s="271">
        <v>10950066.191</v>
      </c>
      <c r="F13" s="232"/>
      <c r="G13" s="231">
        <f>2720981+(471914478/1000)</f>
        <v>3192895.4780000001</v>
      </c>
      <c r="H13" s="232"/>
      <c r="I13" s="232">
        <f>+E13-G13</f>
        <v>7757170.7129999995</v>
      </c>
      <c r="J13" s="231">
        <v>858215.44499999995</v>
      </c>
      <c r="K13" s="232"/>
      <c r="L13" s="271">
        <v>61426.462</v>
      </c>
      <c r="M13" s="232">
        <v>0</v>
      </c>
      <c r="N13" s="232"/>
      <c r="O13" s="232">
        <f>+I13+J13+L13</f>
        <v>8676812.6199999992</v>
      </c>
      <c r="P13" s="232"/>
      <c r="Q13" s="232">
        <f>9624.345+(500424510/1000)</f>
        <v>510048.85499999998</v>
      </c>
      <c r="R13" s="232">
        <v>0</v>
      </c>
      <c r="S13" s="232">
        <f>+O13+Q13</f>
        <v>9186861.4749999996</v>
      </c>
    </row>
    <row r="14" spans="1:19" s="217" customFormat="1" ht="15" customHeight="1" x14ac:dyDescent="0.2">
      <c r="A14" s="218">
        <v>3</v>
      </c>
      <c r="B14" s="218"/>
      <c r="C14" s="218"/>
      <c r="D14" s="218"/>
      <c r="E14" s="233"/>
      <c r="F14" s="234"/>
      <c r="G14" s="218"/>
      <c r="H14" s="218"/>
      <c r="I14" s="218"/>
      <c r="J14" s="218"/>
      <c r="K14" s="218"/>
      <c r="L14" s="218"/>
      <c r="M14" s="218"/>
      <c r="N14" s="218"/>
      <c r="O14" s="235"/>
      <c r="P14" s="218"/>
      <c r="Q14" s="218"/>
      <c r="R14" s="218"/>
      <c r="S14" s="218"/>
    </row>
    <row r="15" spans="1:19" s="217" customFormat="1" ht="15" customHeight="1" x14ac:dyDescent="0.2">
      <c r="A15" s="218">
        <v>4</v>
      </c>
      <c r="B15" s="231" t="s">
        <v>1081</v>
      </c>
      <c r="C15" s="231"/>
      <c r="E15" s="236">
        <v>0.99256515325296268</v>
      </c>
      <c r="F15" s="237"/>
      <c r="G15" s="236">
        <v>0.99332048292137443</v>
      </c>
      <c r="H15" s="237"/>
      <c r="I15" s="236">
        <v>0.99231540038010557</v>
      </c>
      <c r="J15" s="236">
        <v>0.99734514332820023</v>
      </c>
      <c r="K15" s="237"/>
      <c r="L15" s="236">
        <v>0.97274591527019738</v>
      </c>
      <c r="M15" s="236">
        <v>0</v>
      </c>
      <c r="N15" s="237"/>
      <c r="O15" s="236">
        <v>0.99265583231260779</v>
      </c>
      <c r="P15" s="237"/>
      <c r="Q15" s="236">
        <v>0.99891119863221867</v>
      </c>
      <c r="R15" s="236">
        <v>0</v>
      </c>
      <c r="S15" s="236">
        <v>0.99266240596332178</v>
      </c>
    </row>
    <row r="16" spans="1:19" s="217" customFormat="1" ht="15" customHeight="1" x14ac:dyDescent="0.2">
      <c r="A16" s="218">
        <f>+A15+1</f>
        <v>5</v>
      </c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1:19" s="217" customFormat="1" ht="15" customHeight="1" x14ac:dyDescent="0.2">
      <c r="A17" s="218">
        <f t="shared" ref="A17:A33" si="0">+A16+1</f>
        <v>6</v>
      </c>
      <c r="B17" s="231" t="s">
        <v>1082</v>
      </c>
      <c r="C17" s="231"/>
      <c r="E17" s="231">
        <v>10868654.127</v>
      </c>
      <c r="F17" s="232"/>
      <c r="G17" s="231">
        <f>+G13*G15</f>
        <v>3171568.4781244327</v>
      </c>
      <c r="H17" s="232"/>
      <c r="I17" s="231">
        <f>+I13*I15</f>
        <v>7697559.9618874239</v>
      </c>
      <c r="J17" s="231">
        <f>+J13*J15</f>
        <v>855937.00600000005</v>
      </c>
      <c r="K17" s="232"/>
      <c r="L17" s="231">
        <f>+L13*L15</f>
        <v>59752.34</v>
      </c>
      <c r="M17" s="232">
        <v>0</v>
      </c>
      <c r="N17" s="232"/>
      <c r="O17" s="231">
        <f>+O13*O15</f>
        <v>8613088.6531266384</v>
      </c>
      <c r="P17" s="232"/>
      <c r="Q17" s="231">
        <f>+Q13*Q15</f>
        <v>509493.51310904068</v>
      </c>
      <c r="R17" s="238">
        <v>0</v>
      </c>
      <c r="S17" s="232">
        <f>+O17+Q17+R17</f>
        <v>9122582.1662356798</v>
      </c>
    </row>
    <row r="18" spans="1:19" s="217" customFormat="1" ht="15" customHeight="1" x14ac:dyDescent="0.2">
      <c r="A18" s="218">
        <f t="shared" si="0"/>
        <v>7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</row>
    <row r="19" spans="1:19" s="217" customFormat="1" ht="15" customHeight="1" x14ac:dyDescent="0.2">
      <c r="A19" s="218">
        <f t="shared" si="0"/>
        <v>8</v>
      </c>
      <c r="B19" s="231" t="s">
        <v>907</v>
      </c>
      <c r="C19" s="231"/>
      <c r="E19" s="239">
        <v>-536733.5654558934</v>
      </c>
      <c r="G19" s="239">
        <v>-8975.9546483349968</v>
      </c>
      <c r="I19" s="238">
        <f>+E19-G19</f>
        <v>-527757.61080755841</v>
      </c>
      <c r="J19" s="239">
        <v>-645659.72205064003</v>
      </c>
      <c r="K19" s="238"/>
      <c r="L19" s="233">
        <v>0</v>
      </c>
      <c r="M19" s="233">
        <v>0</v>
      </c>
      <c r="N19" s="238"/>
      <c r="O19" s="238">
        <f>+I19+J19+L19</f>
        <v>-1173417.3328581983</v>
      </c>
      <c r="Q19" s="233">
        <v>13443.342225270333</v>
      </c>
      <c r="R19" s="233">
        <v>0</v>
      </c>
      <c r="S19" s="238">
        <f>+O19+Q19+R19</f>
        <v>-1159973.990632928</v>
      </c>
    </row>
    <row r="20" spans="1:19" s="217" customFormat="1" ht="15" customHeight="1" x14ac:dyDescent="0.2">
      <c r="A20" s="218">
        <f t="shared" si="0"/>
        <v>9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</row>
    <row r="21" spans="1:19" s="217" customFormat="1" ht="15" customHeight="1" x14ac:dyDescent="0.2">
      <c r="A21" s="218">
        <f t="shared" si="0"/>
        <v>10</v>
      </c>
      <c r="B21" s="231" t="s">
        <v>1083</v>
      </c>
      <c r="C21" s="231"/>
      <c r="E21" s="240">
        <f>(-84449106/1000)</f>
        <v>-84449.106</v>
      </c>
      <c r="F21" s="238"/>
      <c r="G21" s="240">
        <f>0-(146179346/1000)+(173506/1000)</f>
        <v>-146005.84</v>
      </c>
      <c r="H21" s="238"/>
      <c r="I21" s="240">
        <f>+E21-G21</f>
        <v>61556.733999999997</v>
      </c>
      <c r="J21" s="240">
        <v>0</v>
      </c>
      <c r="K21" s="238"/>
      <c r="L21" s="240">
        <v>0</v>
      </c>
      <c r="M21" s="240">
        <v>0</v>
      </c>
      <c r="N21" s="238"/>
      <c r="O21" s="240">
        <f>+I21+J21+L21+M21</f>
        <v>61556.733999999997</v>
      </c>
      <c r="P21" s="238"/>
      <c r="Q21" s="240">
        <f>(-500423510/1000*Q15)</f>
        <v>-499878.64819784206</v>
      </c>
      <c r="R21" s="240">
        <v>0</v>
      </c>
      <c r="S21" s="240">
        <f>+O21+Q21+R21</f>
        <v>-438321.91419784207</v>
      </c>
    </row>
    <row r="22" spans="1:19" s="217" customFormat="1" ht="15" customHeight="1" x14ac:dyDescent="0.2">
      <c r="A22" s="218">
        <f t="shared" si="0"/>
        <v>11</v>
      </c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</row>
    <row r="23" spans="1:19" s="217" customFormat="1" ht="15" customHeight="1" x14ac:dyDescent="0.2">
      <c r="A23" s="218">
        <f t="shared" si="0"/>
        <v>12</v>
      </c>
      <c r="B23" s="231" t="s">
        <v>1084</v>
      </c>
      <c r="C23" s="231"/>
      <c r="E23" s="240">
        <f>+E19+E21</f>
        <v>-621182.67145589343</v>
      </c>
      <c r="F23" s="238"/>
      <c r="G23" s="240">
        <f>+G19+G21</f>
        <v>-154981.794648335</v>
      </c>
      <c r="H23" s="238"/>
      <c r="I23" s="240">
        <f>+I19+I21</f>
        <v>-466200.87680755841</v>
      </c>
      <c r="J23" s="240">
        <f>+J19+J21</f>
        <v>-645659.72205064003</v>
      </c>
      <c r="K23" s="238"/>
      <c r="L23" s="240">
        <f>+L19+L21</f>
        <v>0</v>
      </c>
      <c r="M23" s="240">
        <f>+M19+M21</f>
        <v>0</v>
      </c>
      <c r="N23" s="238"/>
      <c r="O23" s="240">
        <f>+I23+J23+L23</f>
        <v>-1111860.5988581984</v>
      </c>
      <c r="P23" s="238"/>
      <c r="Q23" s="240">
        <f>+Q19+Q21</f>
        <v>-486435.30597257172</v>
      </c>
      <c r="R23" s="240">
        <f>+R19+R21</f>
        <v>0</v>
      </c>
      <c r="S23" s="240">
        <f>+S19+S21</f>
        <v>-1598295.9048307701</v>
      </c>
    </row>
    <row r="24" spans="1:19" s="217" customFormat="1" ht="15" customHeight="1" x14ac:dyDescent="0.2">
      <c r="A24" s="218">
        <f t="shared" si="0"/>
        <v>13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</row>
    <row r="25" spans="1:19" s="217" customFormat="1" ht="15" customHeight="1" thickBot="1" x14ac:dyDescent="0.25">
      <c r="A25" s="218">
        <f t="shared" si="0"/>
        <v>14</v>
      </c>
      <c r="B25" s="231" t="s">
        <v>1085</v>
      </c>
      <c r="C25" s="231"/>
      <c r="E25" s="241">
        <f>+E17+E23</f>
        <v>10247471.455544107</v>
      </c>
      <c r="F25" s="242"/>
      <c r="G25" s="241">
        <f>+G17+G23</f>
        <v>3016586.6834760979</v>
      </c>
      <c r="H25" s="242"/>
      <c r="I25" s="241">
        <f>+I17+I23</f>
        <v>7231359.0850798655</v>
      </c>
      <c r="J25" s="241">
        <f>+J17+J23</f>
        <v>210277.28394936002</v>
      </c>
      <c r="K25" s="242"/>
      <c r="L25" s="241">
        <f>+L17+L23</f>
        <v>59752.34</v>
      </c>
      <c r="M25" s="241">
        <f>+M17+M23</f>
        <v>0</v>
      </c>
      <c r="N25" s="242"/>
      <c r="O25" s="241">
        <f>+O17+O23</f>
        <v>7501228.0542684402</v>
      </c>
      <c r="P25" s="242"/>
      <c r="Q25" s="241">
        <f>+Q17+Q23</f>
        <v>23058.207136468962</v>
      </c>
      <c r="R25" s="241">
        <f>+R17+R23</f>
        <v>0</v>
      </c>
      <c r="S25" s="243">
        <f>+S17+S23</f>
        <v>7524286.2614049092</v>
      </c>
    </row>
    <row r="26" spans="1:19" s="217" customFormat="1" ht="15" customHeight="1" thickTop="1" x14ac:dyDescent="0.2">
      <c r="A26" s="218">
        <f t="shared" si="0"/>
        <v>15</v>
      </c>
      <c r="B26" s="244"/>
      <c r="C26" s="231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</row>
    <row r="27" spans="1:19" s="217" customFormat="1" ht="15" customHeight="1" x14ac:dyDescent="0.2">
      <c r="A27" s="218">
        <f t="shared" si="0"/>
        <v>16</v>
      </c>
      <c r="B27" s="218"/>
      <c r="C27" s="218"/>
      <c r="D27" s="218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</row>
    <row r="28" spans="1:19" s="217" customFormat="1" ht="15" customHeight="1" x14ac:dyDescent="0.2">
      <c r="A28" s="218">
        <f t="shared" si="0"/>
        <v>17</v>
      </c>
      <c r="B28" s="218"/>
      <c r="C28" s="218"/>
      <c r="D28" s="218"/>
      <c r="S28" s="245"/>
    </row>
    <row r="29" spans="1:19" s="217" customFormat="1" ht="15" customHeight="1" x14ac:dyDescent="0.25">
      <c r="A29" s="218">
        <f t="shared" si="0"/>
        <v>18</v>
      </c>
      <c r="B29" s="246"/>
      <c r="C29" s="218"/>
      <c r="D29" s="218"/>
      <c r="F29" s="218"/>
      <c r="G29" s="235"/>
      <c r="H29" s="218"/>
      <c r="I29" s="235"/>
      <c r="J29" s="235"/>
      <c r="K29" s="218"/>
      <c r="L29" s="235"/>
      <c r="M29" s="218"/>
      <c r="N29" s="218"/>
      <c r="O29" s="235"/>
      <c r="P29" s="218"/>
      <c r="Q29" s="235"/>
      <c r="R29" s="218"/>
      <c r="S29" s="247"/>
    </row>
    <row r="30" spans="1:19" s="217" customFormat="1" ht="15" customHeight="1" x14ac:dyDescent="0.2">
      <c r="A30" s="218">
        <f t="shared" si="0"/>
        <v>19</v>
      </c>
      <c r="B30" s="218"/>
      <c r="C30" s="248"/>
      <c r="D30" s="218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</row>
    <row r="31" spans="1:19" s="217" customFormat="1" ht="15" customHeight="1" x14ac:dyDescent="0.2">
      <c r="A31" s="218">
        <f t="shared" si="0"/>
        <v>20</v>
      </c>
      <c r="B31" s="244"/>
      <c r="C31" s="232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</row>
    <row r="32" spans="1:19" s="217" customFormat="1" ht="15" customHeight="1" x14ac:dyDescent="0.2">
      <c r="A32" s="218">
        <f t="shared" si="0"/>
        <v>21</v>
      </c>
      <c r="B32" s="244"/>
      <c r="C32" s="232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</row>
    <row r="33" spans="1:19" s="217" customFormat="1" ht="15" customHeight="1" x14ac:dyDescent="0.2">
      <c r="A33" s="218">
        <f t="shared" si="0"/>
        <v>22</v>
      </c>
      <c r="B33" s="250"/>
      <c r="D33" s="218"/>
      <c r="E33" s="234"/>
      <c r="F33" s="218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51"/>
      <c r="R33" s="218"/>
      <c r="S33" s="245"/>
    </row>
    <row r="34" spans="1:19" s="217" customFormat="1" ht="15" customHeight="1" x14ac:dyDescent="0.2">
      <c r="A34" s="217">
        <v>23</v>
      </c>
      <c r="B34" s="252"/>
      <c r="C34" s="218"/>
      <c r="D34" s="218"/>
      <c r="E34" s="253"/>
      <c r="F34" s="254"/>
      <c r="G34" s="253"/>
      <c r="H34" s="254"/>
      <c r="I34" s="254"/>
      <c r="J34" s="253"/>
      <c r="K34" s="253"/>
      <c r="L34" s="253"/>
      <c r="M34" s="253"/>
      <c r="N34" s="253"/>
      <c r="O34" s="253"/>
      <c r="P34" s="253"/>
      <c r="Q34" s="253"/>
      <c r="R34" s="255"/>
      <c r="S34" s="255"/>
    </row>
    <row r="35" spans="1:19" s="217" customFormat="1" ht="15" customHeight="1" x14ac:dyDescent="0.2">
      <c r="A35" s="217">
        <v>24</v>
      </c>
      <c r="B35" s="244"/>
      <c r="C35" s="218"/>
      <c r="D35" s="218"/>
      <c r="E35" s="256"/>
      <c r="F35" s="255"/>
      <c r="G35" s="257"/>
      <c r="H35" s="255"/>
      <c r="I35" s="255"/>
      <c r="J35" s="256"/>
      <c r="K35" s="255"/>
      <c r="L35" s="256"/>
      <c r="M35" s="255"/>
      <c r="N35" s="255"/>
      <c r="O35" s="255"/>
      <c r="P35" s="255"/>
      <c r="Q35" s="257"/>
      <c r="R35" s="255"/>
      <c r="S35" s="257"/>
    </row>
    <row r="36" spans="1:19" s="217" customFormat="1" ht="15" customHeight="1" x14ac:dyDescent="0.2">
      <c r="A36" s="217">
        <v>25</v>
      </c>
      <c r="B36" s="244"/>
      <c r="C36" s="232"/>
      <c r="F36" s="238"/>
      <c r="G36" s="258"/>
      <c r="H36" s="238"/>
      <c r="I36" s="238"/>
      <c r="J36" s="238"/>
      <c r="K36" s="238"/>
      <c r="L36" s="238"/>
      <c r="M36" s="238"/>
      <c r="N36" s="238"/>
    </row>
    <row r="37" spans="1:19" s="217" customFormat="1" ht="15" customHeight="1" x14ac:dyDescent="0.2">
      <c r="A37" s="217">
        <v>26</v>
      </c>
      <c r="B37" s="244"/>
      <c r="C37" s="232"/>
      <c r="F37" s="238"/>
      <c r="G37" s="258"/>
      <c r="H37" s="238"/>
      <c r="I37" s="238"/>
      <c r="J37" s="238"/>
      <c r="K37" s="238"/>
      <c r="L37" s="238"/>
      <c r="M37" s="238"/>
      <c r="N37" s="238"/>
    </row>
    <row r="38" spans="1:19" s="217" customFormat="1" ht="15" customHeight="1" x14ac:dyDescent="0.2">
      <c r="A38" s="217">
        <v>27</v>
      </c>
      <c r="B38" s="244"/>
      <c r="C38" s="232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</row>
    <row r="39" spans="1:19" s="217" customFormat="1" ht="15" customHeight="1" x14ac:dyDescent="0.2">
      <c r="A39" s="217">
        <v>28</v>
      </c>
      <c r="B39" s="244"/>
      <c r="C39" s="232"/>
    </row>
    <row r="40" spans="1:19" s="217" customFormat="1" ht="15" customHeight="1" x14ac:dyDescent="0.2">
      <c r="A40" s="217">
        <v>29</v>
      </c>
      <c r="B40" s="244"/>
      <c r="C40" s="232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</row>
    <row r="41" spans="1:19" s="217" customFormat="1" ht="15" customHeight="1" x14ac:dyDescent="0.2">
      <c r="A41" s="217">
        <v>30</v>
      </c>
      <c r="B41" s="244"/>
      <c r="C41" s="232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</row>
    <row r="42" spans="1:19" s="217" customFormat="1" ht="15" customHeight="1" x14ac:dyDescent="0.2">
      <c r="A42" s="217">
        <v>31</v>
      </c>
      <c r="B42" s="244"/>
      <c r="C42" s="232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</row>
    <row r="43" spans="1:19" s="217" customFormat="1" ht="15" customHeight="1" x14ac:dyDescent="0.2">
      <c r="A43" s="217">
        <v>32</v>
      </c>
      <c r="B43" s="244"/>
      <c r="C43" s="232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</row>
    <row r="44" spans="1:19" s="217" customFormat="1" ht="15" customHeight="1" x14ac:dyDescent="0.2">
      <c r="A44" s="217">
        <v>33</v>
      </c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</row>
    <row r="45" spans="1:19" s="217" customFormat="1" ht="15" customHeight="1" x14ac:dyDescent="0.2">
      <c r="A45" s="217">
        <v>34</v>
      </c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</row>
    <row r="46" spans="1:19" s="217" customFormat="1" ht="15" customHeight="1" x14ac:dyDescent="0.2">
      <c r="A46" s="217">
        <v>35</v>
      </c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</row>
    <row r="47" spans="1:19" s="217" customFormat="1" ht="15" customHeight="1" x14ac:dyDescent="0.2">
      <c r="A47" s="217">
        <v>36</v>
      </c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</row>
    <row r="48" spans="1:19" s="217" customFormat="1" ht="15" customHeight="1" x14ac:dyDescent="0.2">
      <c r="A48" s="217">
        <v>37</v>
      </c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</row>
    <row r="49" spans="1:19" s="217" customFormat="1" ht="15" customHeight="1" x14ac:dyDescent="0.2">
      <c r="A49" s="217">
        <v>38</v>
      </c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</row>
    <row r="50" spans="1:19" s="217" customFormat="1" ht="15" customHeight="1" thickBot="1" x14ac:dyDescent="0.25">
      <c r="A50" s="214">
        <v>39</v>
      </c>
      <c r="B50" s="260" t="s">
        <v>730</v>
      </c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</row>
    <row r="51" spans="1:19" s="217" customFormat="1" ht="15" hidden="1" customHeight="1" x14ac:dyDescent="0.2">
      <c r="A51" s="217" t="s">
        <v>1086</v>
      </c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 t="s">
        <v>1087</v>
      </c>
    </row>
    <row r="52" spans="1:19" s="217" customFormat="1" ht="15" hidden="1" customHeight="1" thickBot="1" x14ac:dyDescent="0.25">
      <c r="A52" s="214" t="s">
        <v>1052</v>
      </c>
      <c r="B52" s="214"/>
      <c r="C52" s="214"/>
      <c r="D52" s="214"/>
      <c r="E52" s="214"/>
      <c r="F52" s="214"/>
      <c r="G52" s="214"/>
      <c r="H52" s="214"/>
      <c r="I52" s="215" t="s">
        <v>1053</v>
      </c>
      <c r="J52" s="214"/>
      <c r="K52" s="214"/>
      <c r="L52" s="214"/>
      <c r="M52" s="214"/>
      <c r="N52" s="214"/>
      <c r="O52" s="214"/>
      <c r="P52" s="214"/>
      <c r="Q52" s="214"/>
      <c r="R52" s="214"/>
      <c r="S52" s="216" t="s">
        <v>1088</v>
      </c>
    </row>
    <row r="53" spans="1:19" s="217" customFormat="1" ht="15" hidden="1" customHeight="1" x14ac:dyDescent="0.2">
      <c r="A53" s="217" t="s">
        <v>677</v>
      </c>
      <c r="E53" s="217" t="s">
        <v>1055</v>
      </c>
      <c r="G53" s="218" t="s">
        <v>1056</v>
      </c>
      <c r="H53" s="218"/>
      <c r="I53" s="218"/>
      <c r="J53" s="219"/>
      <c r="K53" s="219"/>
      <c r="M53" s="219"/>
      <c r="N53" s="219"/>
      <c r="O53" s="219"/>
      <c r="P53" s="219" t="s">
        <v>903</v>
      </c>
      <c r="S53" s="220"/>
    </row>
    <row r="54" spans="1:19" s="217" customFormat="1" ht="15" hidden="1" customHeight="1" x14ac:dyDescent="0.2">
      <c r="G54" s="218" t="s">
        <v>1057</v>
      </c>
      <c r="H54" s="218"/>
      <c r="I54" s="218"/>
      <c r="J54" s="221"/>
      <c r="K54" s="220"/>
      <c r="O54" s="221"/>
      <c r="Q54" s="220" t="s">
        <v>1035</v>
      </c>
      <c r="S54" s="221"/>
    </row>
    <row r="55" spans="1:19" s="217" customFormat="1" ht="15" hidden="1" customHeight="1" x14ac:dyDescent="0.2">
      <c r="A55" s="217" t="s">
        <v>683</v>
      </c>
      <c r="J55" s="221"/>
      <c r="K55" s="220"/>
      <c r="L55" s="221"/>
      <c r="P55" s="221" t="s">
        <v>685</v>
      </c>
      <c r="Q55" s="220" t="s">
        <v>1036</v>
      </c>
      <c r="S55" s="221"/>
    </row>
    <row r="56" spans="1:19" s="217" customFormat="1" ht="15" hidden="1" customHeight="1" x14ac:dyDescent="0.2">
      <c r="J56" s="221"/>
      <c r="K56" s="220"/>
      <c r="L56" s="221"/>
      <c r="P56" s="221"/>
      <c r="Q56" s="220" t="s">
        <v>1037</v>
      </c>
      <c r="S56" s="221"/>
    </row>
    <row r="57" spans="1:19" s="217" customFormat="1" ht="15" hidden="1" customHeight="1" thickBot="1" x14ac:dyDescent="0.25">
      <c r="A57" s="215" t="s">
        <v>1038</v>
      </c>
      <c r="B57" s="215"/>
      <c r="C57" s="214"/>
      <c r="D57" s="214"/>
      <c r="E57" s="214"/>
      <c r="F57" s="214"/>
      <c r="G57" s="214"/>
      <c r="H57" s="214"/>
      <c r="I57" s="215" t="s">
        <v>873</v>
      </c>
      <c r="J57" s="222"/>
      <c r="K57" s="214"/>
      <c r="L57" s="214"/>
      <c r="M57" s="214"/>
      <c r="N57" s="214"/>
      <c r="O57" s="214"/>
      <c r="P57" s="214"/>
      <c r="Q57" s="215" t="str">
        <f>Q6</f>
        <v>Witness:  J. S. Chronister/ A. S. Lewis/ L. J. Vogt</v>
      </c>
      <c r="R57" s="214"/>
      <c r="S57" s="214"/>
    </row>
    <row r="58" spans="1:19" s="217" customFormat="1" ht="15" hidden="1" customHeight="1" x14ac:dyDescent="0.2">
      <c r="A58" s="218"/>
      <c r="B58" s="218"/>
      <c r="C58" s="223"/>
      <c r="D58" s="223"/>
      <c r="E58" s="223" t="s">
        <v>691</v>
      </c>
      <c r="F58" s="223"/>
      <c r="G58" s="224" t="s">
        <v>692</v>
      </c>
      <c r="H58" s="223"/>
      <c r="I58" s="224" t="s">
        <v>693</v>
      </c>
      <c r="J58" s="223" t="s">
        <v>694</v>
      </c>
      <c r="K58" s="223"/>
      <c r="L58" s="223" t="s">
        <v>695</v>
      </c>
      <c r="M58" s="223" t="s">
        <v>696</v>
      </c>
      <c r="N58" s="223"/>
      <c r="O58" s="223" t="s">
        <v>697</v>
      </c>
      <c r="P58" s="223"/>
      <c r="Q58" s="223" t="s">
        <v>698</v>
      </c>
      <c r="R58" s="223" t="s">
        <v>699</v>
      </c>
      <c r="S58" s="223" t="s">
        <v>875</v>
      </c>
    </row>
    <row r="59" spans="1:19" s="217" customFormat="1" ht="15" hidden="1" customHeight="1" x14ac:dyDescent="0.2">
      <c r="A59" s="218"/>
      <c r="B59" s="218"/>
      <c r="C59" s="223"/>
      <c r="D59" s="223"/>
      <c r="E59" s="223"/>
      <c r="F59" s="223"/>
      <c r="G59" s="223" t="s">
        <v>876</v>
      </c>
      <c r="H59" s="223"/>
      <c r="I59" s="223"/>
      <c r="J59" s="223"/>
      <c r="K59" s="223"/>
      <c r="L59" s="223"/>
      <c r="M59" s="223"/>
      <c r="N59" s="225"/>
      <c r="O59" s="225"/>
      <c r="P59" s="223"/>
      <c r="Q59" s="223"/>
      <c r="R59" s="223"/>
      <c r="S59" s="223"/>
    </row>
    <row r="60" spans="1:19" s="217" customFormat="1" ht="15" hidden="1" customHeight="1" x14ac:dyDescent="0.2">
      <c r="A60" s="218"/>
      <c r="B60" s="218"/>
      <c r="C60" s="225"/>
      <c r="D60" s="225"/>
      <c r="E60" s="225"/>
      <c r="F60" s="225"/>
      <c r="G60" s="225" t="s">
        <v>1059</v>
      </c>
      <c r="H60" s="225"/>
      <c r="I60" s="225" t="s">
        <v>1060</v>
      </c>
      <c r="J60" s="223"/>
      <c r="K60" s="225"/>
      <c r="L60" s="223" t="s">
        <v>702</v>
      </c>
      <c r="M60" s="225" t="s">
        <v>1061</v>
      </c>
      <c r="N60" s="223"/>
      <c r="O60" s="225" t="s">
        <v>1062</v>
      </c>
      <c r="P60" s="225"/>
      <c r="Q60" s="225" t="s">
        <v>1063</v>
      </c>
      <c r="R60" s="225" t="s">
        <v>1064</v>
      </c>
      <c r="S60" s="225"/>
    </row>
    <row r="61" spans="1:19" s="217" customFormat="1" ht="15" hidden="1" customHeight="1" x14ac:dyDescent="0.2">
      <c r="A61" s="225" t="s">
        <v>703</v>
      </c>
      <c r="B61" s="225"/>
      <c r="C61" s="225"/>
      <c r="D61" s="225"/>
      <c r="E61" s="225" t="s">
        <v>1065</v>
      </c>
      <c r="F61" s="225"/>
      <c r="G61" s="225" t="s">
        <v>701</v>
      </c>
      <c r="H61" s="223"/>
      <c r="I61" s="223" t="s">
        <v>1066</v>
      </c>
      <c r="J61" s="225" t="s">
        <v>1067</v>
      </c>
      <c r="K61" s="225"/>
      <c r="L61" s="225" t="s">
        <v>1068</v>
      </c>
      <c r="M61" s="225" t="s">
        <v>1069</v>
      </c>
      <c r="N61" s="225"/>
      <c r="O61" s="223" t="s">
        <v>1070</v>
      </c>
      <c r="P61" s="225"/>
      <c r="Q61" s="225" t="s">
        <v>1071</v>
      </c>
      <c r="R61" s="225" t="s">
        <v>1072</v>
      </c>
      <c r="S61" s="223" t="s">
        <v>353</v>
      </c>
    </row>
    <row r="62" spans="1:19" s="217" customFormat="1" ht="15" hidden="1" customHeight="1" thickBot="1" x14ac:dyDescent="0.25">
      <c r="A62" s="226" t="s">
        <v>708</v>
      </c>
      <c r="B62" s="226"/>
      <c r="C62" s="226"/>
      <c r="D62" s="226"/>
      <c r="E62" s="226" t="s">
        <v>1073</v>
      </c>
      <c r="F62" s="227"/>
      <c r="G62" s="226" t="s">
        <v>1074</v>
      </c>
      <c r="H62" s="227"/>
      <c r="I62" s="226" t="s">
        <v>1075</v>
      </c>
      <c r="J62" s="227"/>
      <c r="K62" s="227"/>
      <c r="L62" s="227" t="s">
        <v>1076</v>
      </c>
      <c r="M62" s="228" t="s">
        <v>1077</v>
      </c>
      <c r="N62" s="227"/>
      <c r="O62" s="228" t="s">
        <v>702</v>
      </c>
      <c r="P62" s="228"/>
      <c r="Q62" s="229" t="s">
        <v>1078</v>
      </c>
      <c r="R62" s="229" t="s">
        <v>1079</v>
      </c>
      <c r="S62" s="229" t="s">
        <v>1072</v>
      </c>
    </row>
    <row r="63" spans="1:19" s="217" customFormat="1" ht="15" hidden="1" customHeight="1" x14ac:dyDescent="0.2">
      <c r="A63" s="218">
        <v>1</v>
      </c>
      <c r="B63" s="230"/>
      <c r="C63" s="231"/>
      <c r="D63" s="231"/>
      <c r="E63" s="231"/>
      <c r="F63" s="232"/>
      <c r="G63" s="232"/>
      <c r="H63" s="232"/>
      <c r="I63" s="232"/>
      <c r="J63" s="231"/>
      <c r="K63" s="231"/>
      <c r="L63" s="231"/>
      <c r="M63" s="231"/>
      <c r="N63" s="231"/>
      <c r="O63" s="231"/>
      <c r="P63" s="231"/>
      <c r="Q63" s="231"/>
      <c r="R63" s="231"/>
      <c r="S63" s="231"/>
    </row>
    <row r="64" spans="1:19" s="217" customFormat="1" ht="15" hidden="1" customHeight="1" x14ac:dyDescent="0.2">
      <c r="A64" s="218">
        <v>2</v>
      </c>
      <c r="B64" s="231" t="s">
        <v>1080</v>
      </c>
      <c r="C64" s="231"/>
      <c r="E64" s="231">
        <v>10522271.013</v>
      </c>
      <c r="F64" s="232"/>
      <c r="G64" s="231">
        <v>3404889.335</v>
      </c>
      <c r="H64" s="232"/>
      <c r="I64" s="232">
        <f>+E64-G64</f>
        <v>7117381.6780000003</v>
      </c>
      <c r="J64" s="231">
        <v>1342773.9269999999</v>
      </c>
      <c r="K64" s="231"/>
      <c r="L64" s="231">
        <v>55171.031000000003</v>
      </c>
      <c r="M64" s="232">
        <v>0</v>
      </c>
      <c r="N64" s="232"/>
      <c r="O64" s="232">
        <f>+I64+J64+L64</f>
        <v>8515326.6359999999</v>
      </c>
      <c r="P64" s="232"/>
      <c r="Q64" s="232">
        <v>39061.83</v>
      </c>
      <c r="R64" s="232">
        <v>0</v>
      </c>
      <c r="S64" s="232">
        <f>+O64+Q64</f>
        <v>8554388.466</v>
      </c>
    </row>
    <row r="65" spans="1:19" s="217" customFormat="1" ht="15" hidden="1" customHeight="1" x14ac:dyDescent="0.2">
      <c r="A65" s="218">
        <v>3</v>
      </c>
      <c r="B65" s="218"/>
      <c r="C65" s="218"/>
      <c r="D65" s="218"/>
      <c r="E65" s="233"/>
      <c r="F65" s="234"/>
      <c r="G65" s="218"/>
      <c r="H65" s="218"/>
      <c r="I65" s="218"/>
      <c r="J65" s="218"/>
      <c r="K65" s="218"/>
      <c r="L65" s="218"/>
      <c r="M65" s="218"/>
      <c r="N65" s="218"/>
      <c r="O65" s="235"/>
      <c r="P65" s="218"/>
      <c r="Q65" s="218"/>
      <c r="R65" s="218"/>
      <c r="S65" s="218"/>
    </row>
    <row r="66" spans="1:19" s="217" customFormat="1" ht="15" hidden="1" customHeight="1" x14ac:dyDescent="0.2">
      <c r="A66" s="218">
        <v>4</v>
      </c>
      <c r="B66" s="231" t="s">
        <v>1081</v>
      </c>
      <c r="C66" s="231"/>
      <c r="E66" s="261">
        <f>+E68/E64</f>
        <v>0.99250911710004253</v>
      </c>
      <c r="F66" s="262"/>
      <c r="G66" s="261">
        <f>+G68/G64</f>
        <v>0.99435710617596329</v>
      </c>
      <c r="H66" s="262"/>
      <c r="I66" s="261">
        <f>+I68/I64</f>
        <v>0.99162505627817488</v>
      </c>
      <c r="J66" s="261">
        <f>+J68/J64</f>
        <v>0.99791107650841371</v>
      </c>
      <c r="K66" s="262"/>
      <c r="L66" s="261">
        <f>+L68/L64</f>
        <v>0.96934599608986816</v>
      </c>
      <c r="M66" s="261">
        <v>0</v>
      </c>
      <c r="N66" s="262"/>
      <c r="O66" s="261">
        <f>+O68/O64</f>
        <v>0.99247194632217761</v>
      </c>
      <c r="P66" s="262"/>
      <c r="Q66" s="263">
        <f>+Q68/Q64</f>
        <v>0.99604706179920399</v>
      </c>
      <c r="R66" s="261">
        <v>0</v>
      </c>
      <c r="S66" s="261">
        <f>+S68/S64</f>
        <v>0.99248827134103179</v>
      </c>
    </row>
    <row r="67" spans="1:19" s="217" customFormat="1" ht="15" hidden="1" customHeight="1" x14ac:dyDescent="0.2">
      <c r="A67" s="218">
        <f>+A66+1</f>
        <v>5</v>
      </c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</row>
    <row r="68" spans="1:19" s="217" customFormat="1" ht="15" hidden="1" customHeight="1" x14ac:dyDescent="0.2">
      <c r="A68" s="218">
        <f t="shared" ref="A68:A84" si="1">+A67+1</f>
        <v>6</v>
      </c>
      <c r="B68" s="231" t="s">
        <v>1082</v>
      </c>
      <c r="C68" s="231"/>
      <c r="E68" s="231">
        <v>10443449.913000001</v>
      </c>
      <c r="F68" s="232"/>
      <c r="G68" s="231">
        <v>3385675.906</v>
      </c>
      <c r="H68" s="232"/>
      <c r="I68" s="232">
        <f>+E68-G68</f>
        <v>7057774.0070000011</v>
      </c>
      <c r="J68" s="231">
        <v>1339968.9750000001</v>
      </c>
      <c r="K68" s="231"/>
      <c r="L68" s="231">
        <v>53479.817999999999</v>
      </c>
      <c r="M68" s="232">
        <v>0</v>
      </c>
      <c r="N68" s="232"/>
      <c r="O68" s="232">
        <f>+I68+J68+L68</f>
        <v>8451222.8000000007</v>
      </c>
      <c r="P68" s="232"/>
      <c r="Q68" s="238">
        <v>38907.421000000002</v>
      </c>
      <c r="R68" s="238">
        <v>0</v>
      </c>
      <c r="S68" s="238">
        <f>+O68+Q68+R68</f>
        <v>8490130.2210000008</v>
      </c>
    </row>
    <row r="69" spans="1:19" s="217" customFormat="1" ht="15" hidden="1" customHeight="1" x14ac:dyDescent="0.2">
      <c r="A69" s="218">
        <f t="shared" si="1"/>
        <v>7</v>
      </c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</row>
    <row r="70" spans="1:19" s="217" customFormat="1" ht="15" hidden="1" customHeight="1" x14ac:dyDescent="0.2">
      <c r="A70" s="218">
        <f t="shared" si="1"/>
        <v>8</v>
      </c>
      <c r="B70" s="231" t="s">
        <v>907</v>
      </c>
      <c r="C70" s="231"/>
      <c r="E70" s="239">
        <v>-703723.06599999999</v>
      </c>
      <c r="G70" s="239">
        <v>-313076.67499999999</v>
      </c>
      <c r="I70" s="238">
        <f>+E70-G70</f>
        <v>-390646.391</v>
      </c>
      <c r="J70" s="239">
        <v>-1012423.2750000001</v>
      </c>
      <c r="K70" s="238"/>
      <c r="L70" s="233">
        <v>0</v>
      </c>
      <c r="M70" s="233">
        <v>0</v>
      </c>
      <c r="N70" s="238"/>
      <c r="O70" s="238">
        <f>+I70+J70+L70</f>
        <v>-1403069.6660000002</v>
      </c>
      <c r="Q70" s="233">
        <v>-1295.9300000000003</v>
      </c>
      <c r="R70" s="233">
        <v>0</v>
      </c>
      <c r="S70" s="238">
        <f>+O70+Q70+R70</f>
        <v>-1404365.5960000001</v>
      </c>
    </row>
    <row r="71" spans="1:19" s="217" customFormat="1" ht="15" hidden="1" customHeight="1" x14ac:dyDescent="0.2">
      <c r="A71" s="218">
        <f t="shared" si="1"/>
        <v>9</v>
      </c>
      <c r="B71" s="218"/>
      <c r="C71" s="218"/>
      <c r="D71" s="218"/>
      <c r="E71" s="218"/>
      <c r="F71" s="218"/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</row>
    <row r="72" spans="1:19" s="217" customFormat="1" ht="15" hidden="1" customHeight="1" x14ac:dyDescent="0.2">
      <c r="A72" s="218">
        <f t="shared" si="1"/>
        <v>10</v>
      </c>
      <c r="B72" s="231" t="s">
        <v>1083</v>
      </c>
      <c r="C72" s="231"/>
      <c r="E72" s="240">
        <v>0</v>
      </c>
      <c r="F72" s="238"/>
      <c r="G72" s="240">
        <v>0</v>
      </c>
      <c r="H72" s="238"/>
      <c r="I72" s="240">
        <f>+E72-G72</f>
        <v>0</v>
      </c>
      <c r="J72" s="240">
        <v>0</v>
      </c>
      <c r="K72" s="238"/>
      <c r="L72" s="240">
        <v>0</v>
      </c>
      <c r="M72" s="240">
        <v>0</v>
      </c>
      <c r="N72" s="238"/>
      <c r="O72" s="240">
        <f>+I72+J72+L72+M72</f>
        <v>0</v>
      </c>
      <c r="P72" s="238"/>
      <c r="Q72" s="240">
        <v>0</v>
      </c>
      <c r="R72" s="240">
        <v>0</v>
      </c>
      <c r="S72" s="240">
        <f>+O72+Q72+R72</f>
        <v>0</v>
      </c>
    </row>
    <row r="73" spans="1:19" s="217" customFormat="1" ht="15" hidden="1" customHeight="1" x14ac:dyDescent="0.2">
      <c r="A73" s="218">
        <f t="shared" si="1"/>
        <v>11</v>
      </c>
      <c r="B73" s="218"/>
      <c r="C73" s="218"/>
      <c r="D73" s="218"/>
      <c r="E73" s="218"/>
      <c r="F73" s="218"/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</row>
    <row r="74" spans="1:19" s="217" customFormat="1" ht="15" hidden="1" customHeight="1" x14ac:dyDescent="0.2">
      <c r="A74" s="218">
        <f t="shared" si="1"/>
        <v>12</v>
      </c>
      <c r="B74" s="231" t="s">
        <v>1084</v>
      </c>
      <c r="C74" s="231"/>
      <c r="E74" s="240">
        <f>+E70+E72</f>
        <v>-703723.06599999999</v>
      </c>
      <c r="F74" s="238"/>
      <c r="G74" s="240">
        <f>+G70+G72</f>
        <v>-313076.67499999999</v>
      </c>
      <c r="H74" s="238"/>
      <c r="I74" s="240">
        <f>+I70+I72</f>
        <v>-390646.391</v>
      </c>
      <c r="J74" s="240">
        <f>+J70+J72</f>
        <v>-1012423.2750000001</v>
      </c>
      <c r="K74" s="238"/>
      <c r="L74" s="240">
        <f>+L70+L72</f>
        <v>0</v>
      </c>
      <c r="M74" s="240">
        <f>+M70+M72</f>
        <v>0</v>
      </c>
      <c r="N74" s="238"/>
      <c r="O74" s="240">
        <f>+I74+J74+L74</f>
        <v>-1403069.6660000002</v>
      </c>
      <c r="P74" s="238"/>
      <c r="Q74" s="240">
        <f>+Q70+Q72</f>
        <v>-1295.9300000000003</v>
      </c>
      <c r="R74" s="240">
        <f>+R70+R72</f>
        <v>0</v>
      </c>
      <c r="S74" s="240">
        <f>+S70+S72</f>
        <v>-1404365.5960000001</v>
      </c>
    </row>
    <row r="75" spans="1:19" s="217" customFormat="1" ht="15" hidden="1" customHeight="1" x14ac:dyDescent="0.2">
      <c r="A75" s="218">
        <f t="shared" si="1"/>
        <v>13</v>
      </c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</row>
    <row r="76" spans="1:19" s="217" customFormat="1" ht="15" hidden="1" customHeight="1" thickBot="1" x14ac:dyDescent="0.25">
      <c r="A76" s="218">
        <f t="shared" si="1"/>
        <v>14</v>
      </c>
      <c r="B76" s="231" t="s">
        <v>1085</v>
      </c>
      <c r="C76" s="231"/>
      <c r="E76" s="241">
        <f>+E68+E74</f>
        <v>9739726.847000001</v>
      </c>
      <c r="F76" s="242"/>
      <c r="G76" s="241">
        <f>+G68+G74</f>
        <v>3072599.2310000001</v>
      </c>
      <c r="H76" s="242"/>
      <c r="I76" s="241">
        <f>+I68+I74</f>
        <v>6667127.6160000013</v>
      </c>
      <c r="J76" s="241">
        <f>+J68+J74</f>
        <v>327545.69999999995</v>
      </c>
      <c r="K76" s="242"/>
      <c r="L76" s="241">
        <f>+L68+L74</f>
        <v>53479.817999999999</v>
      </c>
      <c r="M76" s="241">
        <f>+M68+M74</f>
        <v>0</v>
      </c>
      <c r="N76" s="242"/>
      <c r="O76" s="241">
        <f>+O68+O74</f>
        <v>7048153.1340000005</v>
      </c>
      <c r="P76" s="242"/>
      <c r="Q76" s="241">
        <f>+Q68+Q74</f>
        <v>37611.491000000002</v>
      </c>
      <c r="R76" s="241">
        <f>+R68+R74</f>
        <v>0</v>
      </c>
      <c r="S76" s="241">
        <f>+S68+S74</f>
        <v>7085764.6250000009</v>
      </c>
    </row>
    <row r="77" spans="1:19" s="217" customFormat="1" ht="15" hidden="1" customHeight="1" thickTop="1" x14ac:dyDescent="0.2">
      <c r="A77" s="218">
        <f t="shared" si="1"/>
        <v>15</v>
      </c>
      <c r="B77" s="244"/>
      <c r="C77" s="231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</row>
    <row r="78" spans="1:19" s="217" customFormat="1" ht="15" hidden="1" customHeight="1" x14ac:dyDescent="0.2">
      <c r="A78" s="218">
        <f t="shared" si="1"/>
        <v>16</v>
      </c>
      <c r="B78" s="218"/>
      <c r="C78" s="218"/>
      <c r="D78" s="218"/>
      <c r="E78" s="235"/>
      <c r="F78" s="235"/>
      <c r="G78" s="235"/>
      <c r="H78" s="235"/>
      <c r="I78" s="235"/>
      <c r="J78" s="235"/>
      <c r="K78" s="235"/>
      <c r="L78" s="235"/>
      <c r="M78" s="235"/>
      <c r="N78" s="235"/>
      <c r="O78" s="235"/>
      <c r="P78" s="235"/>
      <c r="Q78" s="235"/>
      <c r="R78" s="235"/>
      <c r="S78" s="235"/>
    </row>
    <row r="79" spans="1:19" s="217" customFormat="1" ht="15" hidden="1" customHeight="1" x14ac:dyDescent="0.2">
      <c r="A79" s="218">
        <f t="shared" si="1"/>
        <v>17</v>
      </c>
      <c r="B79" s="218"/>
      <c r="C79" s="218"/>
      <c r="D79" s="218"/>
      <c r="E79" s="235"/>
      <c r="F79" s="235"/>
      <c r="G79" s="235"/>
      <c r="H79" s="235"/>
      <c r="I79" s="235"/>
      <c r="J79" s="235"/>
      <c r="K79" s="235"/>
      <c r="L79" s="235"/>
      <c r="M79" s="235"/>
      <c r="N79" s="235"/>
      <c r="O79" s="235"/>
      <c r="P79" s="235"/>
      <c r="Q79" s="235"/>
      <c r="R79" s="218"/>
      <c r="S79" s="245"/>
    </row>
    <row r="80" spans="1:19" s="217" customFormat="1" ht="15" hidden="1" customHeight="1" x14ac:dyDescent="0.2">
      <c r="A80" s="218">
        <f t="shared" si="1"/>
        <v>18</v>
      </c>
      <c r="B80" s="264"/>
      <c r="C80" s="264"/>
      <c r="D80" s="264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6"/>
      <c r="R80" s="265"/>
      <c r="S80" s="265"/>
    </row>
    <row r="81" spans="1:19" s="217" customFormat="1" ht="15" hidden="1" customHeight="1" x14ac:dyDescent="0.2">
      <c r="A81" s="218">
        <f t="shared" si="1"/>
        <v>19</v>
      </c>
      <c r="B81" s="218"/>
      <c r="C81" s="218"/>
      <c r="D81" s="218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</row>
    <row r="82" spans="1:19" s="217" customFormat="1" ht="15" hidden="1" customHeight="1" x14ac:dyDescent="0.2">
      <c r="A82" s="218">
        <f t="shared" si="1"/>
        <v>20</v>
      </c>
      <c r="B82" s="244"/>
      <c r="C82" s="231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</row>
    <row r="83" spans="1:19" s="217" customFormat="1" ht="15" hidden="1" customHeight="1" x14ac:dyDescent="0.2">
      <c r="A83" s="218">
        <f t="shared" si="1"/>
        <v>21</v>
      </c>
      <c r="B83" s="244"/>
      <c r="C83" s="231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</row>
    <row r="84" spans="1:19" s="217" customFormat="1" ht="15" hidden="1" customHeight="1" x14ac:dyDescent="0.2">
      <c r="A84" s="218">
        <f t="shared" si="1"/>
        <v>22</v>
      </c>
      <c r="B84" s="250"/>
      <c r="D84" s="218"/>
      <c r="E84" s="234"/>
      <c r="F84" s="218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51"/>
      <c r="R84" s="218"/>
      <c r="S84" s="245"/>
    </row>
    <row r="85" spans="1:19" s="217" customFormat="1" ht="15" hidden="1" customHeight="1" x14ac:dyDescent="0.2">
      <c r="A85" s="217">
        <v>23</v>
      </c>
      <c r="B85" s="244"/>
      <c r="C85" s="218"/>
      <c r="D85" s="218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</row>
    <row r="86" spans="1:19" s="217" customFormat="1" ht="15" hidden="1" customHeight="1" x14ac:dyDescent="0.2">
      <c r="A86" s="217">
        <v>24</v>
      </c>
      <c r="B86" s="244"/>
      <c r="C86" s="218"/>
      <c r="D86" s="218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8"/>
    </row>
    <row r="87" spans="1:19" s="217" customFormat="1" ht="15" hidden="1" customHeight="1" x14ac:dyDescent="0.2">
      <c r="A87" s="217">
        <v>25</v>
      </c>
      <c r="B87" s="244"/>
      <c r="C87" s="232"/>
      <c r="F87" s="238"/>
      <c r="G87" s="238"/>
      <c r="H87" s="238"/>
      <c r="I87" s="238"/>
      <c r="J87" s="238"/>
      <c r="K87" s="238"/>
      <c r="L87" s="238"/>
      <c r="M87" s="238"/>
      <c r="N87" s="238"/>
    </row>
    <row r="88" spans="1:19" s="217" customFormat="1" ht="15" hidden="1" customHeight="1" x14ac:dyDescent="0.2">
      <c r="A88" s="217">
        <v>26</v>
      </c>
      <c r="B88" s="244"/>
      <c r="C88" s="232"/>
      <c r="F88" s="238"/>
      <c r="G88" s="238"/>
      <c r="H88" s="238"/>
      <c r="I88" s="238"/>
      <c r="J88" s="238"/>
      <c r="K88" s="238"/>
      <c r="L88" s="238"/>
      <c r="M88" s="238"/>
      <c r="N88" s="238"/>
    </row>
    <row r="89" spans="1:19" s="217" customFormat="1" ht="15" hidden="1" customHeight="1" x14ac:dyDescent="0.2">
      <c r="A89" s="217">
        <v>27</v>
      </c>
      <c r="B89" s="244"/>
      <c r="C89" s="232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</row>
    <row r="90" spans="1:19" s="217" customFormat="1" ht="15" hidden="1" customHeight="1" x14ac:dyDescent="0.2">
      <c r="A90" s="217">
        <v>28</v>
      </c>
      <c r="B90" s="244"/>
      <c r="C90" s="232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</row>
    <row r="91" spans="1:19" s="217" customFormat="1" ht="15" hidden="1" customHeight="1" x14ac:dyDescent="0.2">
      <c r="A91" s="217">
        <v>29</v>
      </c>
      <c r="B91" s="244"/>
      <c r="C91" s="232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</row>
    <row r="92" spans="1:19" s="217" customFormat="1" ht="15" hidden="1" customHeight="1" x14ac:dyDescent="0.2">
      <c r="A92" s="217">
        <v>30</v>
      </c>
      <c r="B92" s="244"/>
      <c r="C92" s="232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</row>
    <row r="93" spans="1:19" s="217" customFormat="1" ht="15" hidden="1" customHeight="1" x14ac:dyDescent="0.2">
      <c r="A93" s="217">
        <v>31</v>
      </c>
      <c r="B93" s="244"/>
      <c r="C93" s="232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</row>
    <row r="94" spans="1:19" s="217" customFormat="1" ht="15" hidden="1" customHeight="1" x14ac:dyDescent="0.2">
      <c r="A94" s="217">
        <v>32</v>
      </c>
      <c r="B94" s="244"/>
      <c r="C94" s="232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</row>
    <row r="95" spans="1:19" s="217" customFormat="1" ht="15" hidden="1" customHeight="1" x14ac:dyDescent="0.2">
      <c r="A95" s="217">
        <v>33</v>
      </c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</row>
    <row r="96" spans="1:19" s="217" customFormat="1" ht="15" hidden="1" customHeight="1" x14ac:dyDescent="0.2">
      <c r="A96" s="217">
        <v>34</v>
      </c>
      <c r="F96" s="259"/>
      <c r="G96" s="259"/>
      <c r="H96" s="259"/>
      <c r="I96" s="259"/>
      <c r="J96" s="259"/>
      <c r="K96" s="259"/>
      <c r="L96" s="259"/>
      <c r="M96" s="259"/>
      <c r="N96" s="259"/>
      <c r="O96" s="259"/>
      <c r="P96" s="259"/>
      <c r="Q96" s="259"/>
    </row>
    <row r="97" spans="1:22" s="217" customFormat="1" ht="15" hidden="1" customHeight="1" x14ac:dyDescent="0.2">
      <c r="A97" s="217">
        <v>35</v>
      </c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</row>
    <row r="98" spans="1:22" s="217" customFormat="1" ht="15" hidden="1" customHeight="1" x14ac:dyDescent="0.2">
      <c r="A98" s="217">
        <v>36</v>
      </c>
      <c r="F98" s="259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</row>
    <row r="99" spans="1:22" s="217" customFormat="1" ht="15" hidden="1" customHeight="1" x14ac:dyDescent="0.25">
      <c r="A99" s="217">
        <v>37</v>
      </c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V99" s="355"/>
    </row>
    <row r="100" spans="1:22" s="217" customFormat="1" ht="15" hidden="1" customHeight="1" x14ac:dyDescent="0.2">
      <c r="A100" s="217">
        <v>38</v>
      </c>
      <c r="F100" s="259"/>
      <c r="G100" s="259"/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</row>
    <row r="101" spans="1:22" s="217" customFormat="1" ht="15" hidden="1" customHeight="1" thickBot="1" x14ac:dyDescent="0.25">
      <c r="A101" s="214">
        <v>39</v>
      </c>
      <c r="B101" s="260" t="s">
        <v>730</v>
      </c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</row>
    <row r="102" spans="1:22" s="217" customFormat="1" ht="15" hidden="1" customHeight="1" x14ac:dyDescent="0.2">
      <c r="A102" s="217" t="s">
        <v>1086</v>
      </c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 t="s">
        <v>1087</v>
      </c>
    </row>
    <row r="103" spans="1:22" s="217" customFormat="1" ht="15" hidden="1" customHeight="1" thickBot="1" x14ac:dyDescent="0.25">
      <c r="A103" s="214" t="s">
        <v>1052</v>
      </c>
      <c r="B103" s="214"/>
      <c r="C103" s="214"/>
      <c r="D103" s="214"/>
      <c r="E103" s="214"/>
      <c r="F103" s="214"/>
      <c r="G103" s="214"/>
      <c r="H103" s="214"/>
      <c r="I103" s="215" t="s">
        <v>1053</v>
      </c>
      <c r="J103" s="214"/>
      <c r="K103" s="214"/>
      <c r="L103" s="214"/>
      <c r="M103" s="214"/>
      <c r="N103" s="214"/>
      <c r="O103" s="214"/>
      <c r="P103" s="214"/>
      <c r="Q103" s="214"/>
      <c r="R103" s="214"/>
      <c r="S103" s="216" t="s">
        <v>1089</v>
      </c>
    </row>
    <row r="104" spans="1:22" s="217" customFormat="1" ht="15" hidden="1" customHeight="1" x14ac:dyDescent="0.2">
      <c r="A104" s="217" t="s">
        <v>677</v>
      </c>
      <c r="E104" s="217" t="s">
        <v>1055</v>
      </c>
      <c r="G104" s="218" t="s">
        <v>1090</v>
      </c>
      <c r="H104" s="218"/>
      <c r="I104" s="218"/>
      <c r="J104" s="219"/>
      <c r="K104" s="219"/>
      <c r="M104" s="219"/>
      <c r="N104" s="219"/>
      <c r="O104" s="219"/>
      <c r="P104" s="219" t="s">
        <v>903</v>
      </c>
      <c r="S104" s="220"/>
    </row>
    <row r="105" spans="1:22" s="217" customFormat="1" ht="15" hidden="1" customHeight="1" x14ac:dyDescent="0.2">
      <c r="G105" s="218" t="s">
        <v>1091</v>
      </c>
      <c r="H105" s="218"/>
      <c r="I105" s="218"/>
      <c r="J105" s="221"/>
      <c r="K105" s="220"/>
      <c r="O105" s="221"/>
      <c r="Q105" s="220" t="s">
        <v>1035</v>
      </c>
      <c r="S105" s="221"/>
    </row>
    <row r="106" spans="1:22" s="217" customFormat="1" ht="15" hidden="1" customHeight="1" x14ac:dyDescent="0.2">
      <c r="A106" s="217" t="s">
        <v>683</v>
      </c>
      <c r="J106" s="221"/>
      <c r="K106" s="220"/>
      <c r="L106" s="221"/>
      <c r="P106" s="221"/>
      <c r="Q106" s="220" t="s">
        <v>1036</v>
      </c>
      <c r="S106" s="221"/>
    </row>
    <row r="107" spans="1:22" s="217" customFormat="1" ht="15" hidden="1" customHeight="1" x14ac:dyDescent="0.2">
      <c r="J107" s="221"/>
      <c r="K107" s="220"/>
      <c r="L107" s="221"/>
      <c r="P107" s="221" t="s">
        <v>685</v>
      </c>
      <c r="Q107" s="220" t="s">
        <v>1037</v>
      </c>
      <c r="S107" s="221"/>
    </row>
    <row r="108" spans="1:22" s="217" customFormat="1" ht="15" hidden="1" customHeight="1" thickBot="1" x14ac:dyDescent="0.25">
      <c r="A108" s="215" t="s">
        <v>1038</v>
      </c>
      <c r="B108" s="215"/>
      <c r="C108" s="214"/>
      <c r="D108" s="214"/>
      <c r="E108" s="214"/>
      <c r="F108" s="214"/>
      <c r="G108" s="214"/>
      <c r="H108" s="214"/>
      <c r="I108" s="215" t="s">
        <v>873</v>
      </c>
      <c r="J108" s="222"/>
      <c r="K108" s="214"/>
      <c r="L108" s="214"/>
      <c r="M108" s="214"/>
      <c r="N108" s="214"/>
      <c r="O108" s="214"/>
      <c r="P108" s="214"/>
      <c r="Q108" s="215" t="str">
        <f>Q6</f>
        <v>Witness:  J. S. Chronister/ A. S. Lewis/ L. J. Vogt</v>
      </c>
      <c r="R108" s="214"/>
      <c r="S108" s="214"/>
    </row>
    <row r="109" spans="1:22" s="217" customFormat="1" ht="15" hidden="1" customHeight="1" x14ac:dyDescent="0.2">
      <c r="A109" s="218"/>
      <c r="B109" s="218"/>
      <c r="C109" s="223"/>
      <c r="D109" s="223"/>
      <c r="E109" s="223" t="s">
        <v>691</v>
      </c>
      <c r="F109" s="223"/>
      <c r="G109" s="224" t="s">
        <v>692</v>
      </c>
      <c r="H109" s="223"/>
      <c r="I109" s="224" t="s">
        <v>693</v>
      </c>
      <c r="J109" s="223" t="s">
        <v>694</v>
      </c>
      <c r="K109" s="223"/>
      <c r="L109" s="223" t="s">
        <v>695</v>
      </c>
      <c r="M109" s="223" t="s">
        <v>696</v>
      </c>
      <c r="N109" s="223"/>
      <c r="O109" s="223" t="s">
        <v>697</v>
      </c>
      <c r="P109" s="223"/>
      <c r="Q109" s="223" t="s">
        <v>698</v>
      </c>
      <c r="R109" s="223" t="s">
        <v>699</v>
      </c>
      <c r="S109" s="223" t="s">
        <v>875</v>
      </c>
    </row>
    <row r="110" spans="1:22" s="217" customFormat="1" ht="15" hidden="1" customHeight="1" x14ac:dyDescent="0.2">
      <c r="A110" s="218"/>
      <c r="B110" s="218"/>
      <c r="C110" s="223"/>
      <c r="D110" s="223"/>
      <c r="E110" s="223"/>
      <c r="F110" s="223"/>
      <c r="G110" s="223" t="s">
        <v>876</v>
      </c>
      <c r="H110" s="223"/>
      <c r="I110" s="223"/>
      <c r="J110" s="223"/>
      <c r="K110" s="223"/>
      <c r="L110" s="223"/>
      <c r="M110" s="223"/>
      <c r="N110" s="225"/>
      <c r="O110" s="225"/>
      <c r="P110" s="223"/>
      <c r="Q110" s="223"/>
      <c r="R110" s="223"/>
      <c r="S110" s="223"/>
    </row>
    <row r="111" spans="1:22" s="217" customFormat="1" ht="15" hidden="1" customHeight="1" x14ac:dyDescent="0.2">
      <c r="A111" s="218"/>
      <c r="B111" s="218"/>
      <c r="C111" s="225"/>
      <c r="D111" s="225"/>
      <c r="E111" s="225"/>
      <c r="F111" s="225"/>
      <c r="G111" s="225" t="s">
        <v>1059</v>
      </c>
      <c r="H111" s="225"/>
      <c r="I111" s="225" t="s">
        <v>1060</v>
      </c>
      <c r="J111" s="223"/>
      <c r="K111" s="225"/>
      <c r="L111" s="223" t="s">
        <v>702</v>
      </c>
      <c r="M111" s="225" t="s">
        <v>1061</v>
      </c>
      <c r="N111" s="223"/>
      <c r="O111" s="225" t="s">
        <v>1062</v>
      </c>
      <c r="P111" s="225"/>
      <c r="Q111" s="225" t="s">
        <v>1063</v>
      </c>
      <c r="R111" s="225" t="s">
        <v>1064</v>
      </c>
      <c r="S111" s="225"/>
    </row>
    <row r="112" spans="1:22" s="217" customFormat="1" ht="15" hidden="1" customHeight="1" x14ac:dyDescent="0.2">
      <c r="A112" s="225" t="s">
        <v>703</v>
      </c>
      <c r="B112" s="225"/>
      <c r="C112" s="225"/>
      <c r="D112" s="225"/>
      <c r="E112" s="225" t="s">
        <v>1065</v>
      </c>
      <c r="F112" s="225"/>
      <c r="G112" s="225" t="s">
        <v>701</v>
      </c>
      <c r="H112" s="223"/>
      <c r="I112" s="223" t="s">
        <v>1066</v>
      </c>
      <c r="J112" s="225" t="s">
        <v>1067</v>
      </c>
      <c r="K112" s="225"/>
      <c r="L112" s="225" t="s">
        <v>1068</v>
      </c>
      <c r="M112" s="225" t="s">
        <v>1069</v>
      </c>
      <c r="N112" s="225"/>
      <c r="O112" s="223" t="s">
        <v>1070</v>
      </c>
      <c r="P112" s="225"/>
      <c r="Q112" s="225" t="s">
        <v>1071</v>
      </c>
      <c r="R112" s="225" t="s">
        <v>1072</v>
      </c>
      <c r="S112" s="223" t="s">
        <v>353</v>
      </c>
    </row>
    <row r="113" spans="1:19" s="217" customFormat="1" ht="15" hidden="1" customHeight="1" thickBot="1" x14ac:dyDescent="0.25">
      <c r="A113" s="226" t="s">
        <v>708</v>
      </c>
      <c r="B113" s="226"/>
      <c r="C113" s="226"/>
      <c r="D113" s="226"/>
      <c r="E113" s="226" t="s">
        <v>1073</v>
      </c>
      <c r="F113" s="227"/>
      <c r="G113" s="226" t="s">
        <v>1074</v>
      </c>
      <c r="H113" s="227"/>
      <c r="I113" s="226" t="s">
        <v>1075</v>
      </c>
      <c r="J113" s="227"/>
      <c r="K113" s="227"/>
      <c r="L113" s="227" t="s">
        <v>1076</v>
      </c>
      <c r="M113" s="228" t="s">
        <v>1077</v>
      </c>
      <c r="N113" s="227"/>
      <c r="O113" s="228" t="s">
        <v>702</v>
      </c>
      <c r="P113" s="228"/>
      <c r="Q113" s="229" t="s">
        <v>1078</v>
      </c>
      <c r="R113" s="229" t="s">
        <v>1079</v>
      </c>
      <c r="S113" s="229" t="s">
        <v>1072</v>
      </c>
    </row>
    <row r="114" spans="1:19" s="217" customFormat="1" ht="15" hidden="1" customHeight="1" x14ac:dyDescent="0.2">
      <c r="A114" s="218">
        <v>1</v>
      </c>
      <c r="B114" s="230"/>
      <c r="C114" s="231"/>
      <c r="D114" s="231"/>
      <c r="E114" s="231"/>
      <c r="F114" s="232"/>
      <c r="G114" s="232"/>
      <c r="H114" s="232"/>
      <c r="I114" s="232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</row>
    <row r="115" spans="1:19" s="217" customFormat="1" ht="15" hidden="1" customHeight="1" x14ac:dyDescent="0.2">
      <c r="A115" s="218">
        <v>2</v>
      </c>
      <c r="B115" s="231" t="s">
        <v>1080</v>
      </c>
      <c r="C115" s="231"/>
      <c r="E115" s="231">
        <v>9982782.3000000007</v>
      </c>
      <c r="F115" s="232"/>
      <c r="G115" s="231">
        <v>3287157.0750000002</v>
      </c>
      <c r="H115" s="232"/>
      <c r="I115" s="232">
        <f>+E115-G115</f>
        <v>6695625.2250000006</v>
      </c>
      <c r="J115" s="231">
        <v>1002444.491</v>
      </c>
      <c r="K115" s="231"/>
      <c r="L115" s="231">
        <v>48993.576999999997</v>
      </c>
      <c r="M115" s="232">
        <v>0</v>
      </c>
      <c r="N115" s="232"/>
      <c r="O115" s="232">
        <f>+I115+J115+L115</f>
        <v>7747063.2930000005</v>
      </c>
      <c r="P115" s="232"/>
      <c r="Q115" s="232">
        <v>8438.2720000000008</v>
      </c>
      <c r="R115" s="232">
        <v>0</v>
      </c>
      <c r="S115" s="232">
        <f>+O115+Q115</f>
        <v>7755501.5650000004</v>
      </c>
    </row>
    <row r="116" spans="1:19" s="217" customFormat="1" ht="15" hidden="1" customHeight="1" x14ac:dyDescent="0.2">
      <c r="A116" s="218">
        <v>3</v>
      </c>
      <c r="B116" s="218"/>
      <c r="C116" s="218"/>
      <c r="D116" s="218"/>
      <c r="E116" s="233"/>
      <c r="F116" s="234"/>
      <c r="G116" s="218"/>
      <c r="H116" s="218"/>
      <c r="I116" s="218"/>
      <c r="J116" s="218"/>
      <c r="K116" s="218"/>
      <c r="L116" s="218"/>
      <c r="M116" s="218"/>
      <c r="N116" s="218"/>
      <c r="O116" s="235"/>
      <c r="P116" s="218"/>
      <c r="Q116" s="218"/>
      <c r="R116" s="218"/>
      <c r="S116" s="218"/>
    </row>
    <row r="117" spans="1:19" s="217" customFormat="1" ht="15" hidden="1" customHeight="1" x14ac:dyDescent="0.2">
      <c r="A117" s="218">
        <v>4</v>
      </c>
      <c r="B117" s="231" t="s">
        <v>1081</v>
      </c>
      <c r="C117" s="231"/>
      <c r="E117" s="261">
        <f>+E119/E115</f>
        <v>0.99220797963309271</v>
      </c>
      <c r="F117" s="262"/>
      <c r="G117" s="261">
        <f>+G119/G115</f>
        <v>0.99441802092770382</v>
      </c>
      <c r="H117" s="262"/>
      <c r="I117" s="261">
        <f>+I119/I115</f>
        <v>0.9911229797064991</v>
      </c>
      <c r="J117" s="261">
        <f>+J119/J115</f>
        <v>0.99638890429096083</v>
      </c>
      <c r="K117" s="262"/>
      <c r="L117" s="261">
        <f>+L119/L115</f>
        <v>0.95841948833415447</v>
      </c>
      <c r="M117" s="261">
        <v>0</v>
      </c>
      <c r="N117" s="262"/>
      <c r="O117" s="261">
        <f>+O119/O115</f>
        <v>0.99159755128645743</v>
      </c>
      <c r="P117" s="262"/>
      <c r="Q117" s="263">
        <f>+Q119/Q115</f>
        <v>1.0034978725502093</v>
      </c>
      <c r="R117" s="261">
        <v>0</v>
      </c>
      <c r="S117" s="261">
        <f>+S119/S115</f>
        <v>0.99161049927529721</v>
      </c>
    </row>
    <row r="118" spans="1:19" s="217" customFormat="1" ht="15" hidden="1" customHeight="1" x14ac:dyDescent="0.2">
      <c r="A118" s="218">
        <f>+A117+1</f>
        <v>5</v>
      </c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</row>
    <row r="119" spans="1:19" s="217" customFormat="1" ht="15" hidden="1" customHeight="1" x14ac:dyDescent="0.2">
      <c r="A119" s="218">
        <f t="shared" ref="A119:A135" si="2">+A118+1</f>
        <v>6</v>
      </c>
      <c r="B119" s="231" t="s">
        <v>1082</v>
      </c>
      <c r="C119" s="231"/>
      <c r="E119" s="231">
        <v>9904996.2569999993</v>
      </c>
      <c r="F119" s="232"/>
      <c r="G119" s="231">
        <v>3268808.233</v>
      </c>
      <c r="H119" s="232"/>
      <c r="I119" s="232">
        <f>+E119-G119</f>
        <v>6636188.0239999993</v>
      </c>
      <c r="J119" s="231">
        <v>998824.56799999997</v>
      </c>
      <c r="K119" s="231"/>
      <c r="L119" s="231">
        <v>46956.398999999998</v>
      </c>
      <c r="M119" s="232">
        <v>0</v>
      </c>
      <c r="N119" s="232"/>
      <c r="O119" s="232">
        <f>+I119+J119+L119</f>
        <v>7681968.9909999995</v>
      </c>
      <c r="P119" s="232"/>
      <c r="Q119" s="238">
        <v>8467.7880000000005</v>
      </c>
      <c r="R119" s="238">
        <v>0</v>
      </c>
      <c r="S119" s="238">
        <f>+O119+Q119+R119</f>
        <v>7690436.7789999992</v>
      </c>
    </row>
    <row r="120" spans="1:19" s="217" customFormat="1" ht="15" hidden="1" customHeight="1" x14ac:dyDescent="0.2">
      <c r="A120" s="218">
        <f t="shared" si="2"/>
        <v>7</v>
      </c>
      <c r="B120" s="218"/>
      <c r="C120" s="218"/>
      <c r="D120" s="218"/>
      <c r="E120" s="218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</row>
    <row r="121" spans="1:19" s="217" customFormat="1" ht="15" hidden="1" customHeight="1" x14ac:dyDescent="0.2">
      <c r="A121" s="218">
        <f t="shared" si="2"/>
        <v>8</v>
      </c>
      <c r="B121" s="231" t="s">
        <v>907</v>
      </c>
      <c r="C121" s="231"/>
      <c r="E121" s="239">
        <v>-627429.72</v>
      </c>
      <c r="G121" s="239">
        <v>-292003.185</v>
      </c>
      <c r="I121" s="238">
        <f>+E121-G121</f>
        <v>-335426.53499999997</v>
      </c>
      <c r="J121" s="239">
        <v>-636640.0959999999</v>
      </c>
      <c r="K121" s="238"/>
      <c r="L121" s="233">
        <v>0</v>
      </c>
      <c r="M121" s="233">
        <v>0</v>
      </c>
      <c r="N121" s="238"/>
      <c r="O121" s="238">
        <f>+I121+J121+L121</f>
        <v>-972066.63099999982</v>
      </c>
      <c r="Q121" s="233">
        <v>-9300.5809999999983</v>
      </c>
      <c r="R121" s="233">
        <v>0</v>
      </c>
      <c r="S121" s="238">
        <f>+O121+Q121+R121</f>
        <v>-981367.21199999982</v>
      </c>
    </row>
    <row r="122" spans="1:19" s="217" customFormat="1" ht="15" hidden="1" customHeight="1" x14ac:dyDescent="0.2">
      <c r="A122" s="218">
        <f t="shared" si="2"/>
        <v>9</v>
      </c>
      <c r="B122" s="218"/>
      <c r="C122" s="218"/>
      <c r="D122" s="218"/>
      <c r="E122" s="218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</row>
    <row r="123" spans="1:19" s="217" customFormat="1" ht="15" hidden="1" customHeight="1" x14ac:dyDescent="0.2">
      <c r="A123" s="218">
        <f t="shared" si="2"/>
        <v>10</v>
      </c>
      <c r="B123" s="231" t="s">
        <v>1083</v>
      </c>
      <c r="C123" s="231"/>
      <c r="E123" s="240">
        <v>0</v>
      </c>
      <c r="F123" s="238"/>
      <c r="G123" s="240">
        <v>0</v>
      </c>
      <c r="H123" s="238"/>
      <c r="I123" s="240">
        <f>+E123-G123</f>
        <v>0</v>
      </c>
      <c r="J123" s="240">
        <v>0</v>
      </c>
      <c r="K123" s="238"/>
      <c r="L123" s="240">
        <v>0</v>
      </c>
      <c r="M123" s="240">
        <v>0</v>
      </c>
      <c r="N123" s="238"/>
      <c r="O123" s="240">
        <f>+I123+J123+L123+M123</f>
        <v>0</v>
      </c>
      <c r="P123" s="238"/>
      <c r="Q123" s="240">
        <v>0</v>
      </c>
      <c r="R123" s="240">
        <v>0</v>
      </c>
      <c r="S123" s="240">
        <f>+O123+Q123+R123</f>
        <v>0</v>
      </c>
    </row>
    <row r="124" spans="1:19" s="217" customFormat="1" ht="15" hidden="1" customHeight="1" x14ac:dyDescent="0.2">
      <c r="A124" s="218">
        <f t="shared" si="2"/>
        <v>11</v>
      </c>
      <c r="B124" s="218"/>
      <c r="C124" s="218"/>
      <c r="D124" s="218"/>
      <c r="E124" s="218"/>
      <c r="F124" s="218"/>
      <c r="G124" s="218"/>
      <c r="H124" s="218"/>
      <c r="I124" s="218"/>
      <c r="J124" s="218"/>
      <c r="K124" s="218"/>
      <c r="L124" s="218"/>
      <c r="M124" s="218"/>
      <c r="N124" s="218"/>
      <c r="O124" s="218"/>
      <c r="P124" s="218"/>
      <c r="Q124" s="218"/>
      <c r="R124" s="218"/>
      <c r="S124" s="218"/>
    </row>
    <row r="125" spans="1:19" s="217" customFormat="1" ht="15" hidden="1" customHeight="1" x14ac:dyDescent="0.2">
      <c r="A125" s="218">
        <f t="shared" si="2"/>
        <v>12</v>
      </c>
      <c r="B125" s="231" t="s">
        <v>1084</v>
      </c>
      <c r="C125" s="231"/>
      <c r="E125" s="240">
        <f>+E121+E123</f>
        <v>-627429.72</v>
      </c>
      <c r="F125" s="238"/>
      <c r="G125" s="240">
        <f>+G121+G123</f>
        <v>-292003.185</v>
      </c>
      <c r="H125" s="238"/>
      <c r="I125" s="240">
        <f>+I121+I123</f>
        <v>-335426.53499999997</v>
      </c>
      <c r="J125" s="240">
        <f>+J121+J123</f>
        <v>-636640.0959999999</v>
      </c>
      <c r="K125" s="238"/>
      <c r="L125" s="240">
        <f>+L121+L123</f>
        <v>0</v>
      </c>
      <c r="M125" s="240">
        <f>+M121+M123</f>
        <v>0</v>
      </c>
      <c r="N125" s="238"/>
      <c r="O125" s="240">
        <f>+I125+J125+L125</f>
        <v>-972066.63099999982</v>
      </c>
      <c r="P125" s="238"/>
      <c r="Q125" s="240">
        <f>+Q121+Q123</f>
        <v>-9300.5809999999983</v>
      </c>
      <c r="R125" s="240">
        <f>+R121+R123</f>
        <v>0</v>
      </c>
      <c r="S125" s="240">
        <f>+S121+S123</f>
        <v>-981367.21199999982</v>
      </c>
    </row>
    <row r="126" spans="1:19" s="217" customFormat="1" ht="15" hidden="1" customHeight="1" x14ac:dyDescent="0.2">
      <c r="A126" s="218">
        <f t="shared" si="2"/>
        <v>13</v>
      </c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</row>
    <row r="127" spans="1:19" s="217" customFormat="1" ht="15" hidden="1" customHeight="1" thickBot="1" x14ac:dyDescent="0.25">
      <c r="A127" s="218">
        <f t="shared" si="2"/>
        <v>14</v>
      </c>
      <c r="B127" s="231" t="s">
        <v>1085</v>
      </c>
      <c r="C127" s="231"/>
      <c r="E127" s="241">
        <f>+E119+E125</f>
        <v>9277566.5369999986</v>
      </c>
      <c r="F127" s="242"/>
      <c r="G127" s="241">
        <f>+G119+G125</f>
        <v>2976805.048</v>
      </c>
      <c r="H127" s="242"/>
      <c r="I127" s="241">
        <f>+I119+I125</f>
        <v>6300761.4889999991</v>
      </c>
      <c r="J127" s="241">
        <f>+J119+J125</f>
        <v>362184.47200000007</v>
      </c>
      <c r="K127" s="242"/>
      <c r="L127" s="241">
        <f>+L119+L125</f>
        <v>46956.398999999998</v>
      </c>
      <c r="M127" s="241">
        <f>+M119+M125</f>
        <v>0</v>
      </c>
      <c r="N127" s="242"/>
      <c r="O127" s="241">
        <f>+O119+O125</f>
        <v>6709902.3599999994</v>
      </c>
      <c r="P127" s="242"/>
      <c r="Q127" s="241">
        <f>+Q119+Q125</f>
        <v>-832.79299999999785</v>
      </c>
      <c r="R127" s="241">
        <f>+R119+R125</f>
        <v>0</v>
      </c>
      <c r="S127" s="241">
        <f>+S119+S125</f>
        <v>6709069.5669999998</v>
      </c>
    </row>
    <row r="128" spans="1:19" s="217" customFormat="1" ht="15" hidden="1" customHeight="1" thickTop="1" x14ac:dyDescent="0.2">
      <c r="A128" s="218">
        <f t="shared" si="2"/>
        <v>15</v>
      </c>
      <c r="B128" s="244"/>
      <c r="C128" s="231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</row>
    <row r="129" spans="1:19" s="217" customFormat="1" ht="15" hidden="1" customHeight="1" x14ac:dyDescent="0.2">
      <c r="A129" s="218">
        <f t="shared" si="2"/>
        <v>16</v>
      </c>
      <c r="B129" s="218"/>
      <c r="C129" s="218"/>
      <c r="D129" s="218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</row>
    <row r="130" spans="1:19" s="217" customFormat="1" ht="15" hidden="1" customHeight="1" x14ac:dyDescent="0.2">
      <c r="A130" s="218">
        <f t="shared" si="2"/>
        <v>17</v>
      </c>
      <c r="B130" s="218"/>
      <c r="C130" s="218"/>
      <c r="D130" s="218"/>
      <c r="E130" s="218"/>
      <c r="F130" s="218"/>
      <c r="G130" s="218"/>
      <c r="H130" s="218"/>
      <c r="I130" s="218"/>
      <c r="J130" s="218"/>
      <c r="K130" s="218"/>
      <c r="L130" s="218"/>
      <c r="M130" s="218"/>
      <c r="N130" s="218"/>
      <c r="O130" s="245"/>
      <c r="P130" s="218"/>
      <c r="Q130" s="269"/>
      <c r="R130" s="218"/>
      <c r="S130" s="245"/>
    </row>
    <row r="131" spans="1:19" s="217" customFormat="1" ht="15" hidden="1" customHeight="1" x14ac:dyDescent="0.2">
      <c r="A131" s="218">
        <f t="shared" si="2"/>
        <v>18</v>
      </c>
      <c r="B131" s="264"/>
      <c r="C131" s="264"/>
      <c r="D131" s="264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6"/>
      <c r="R131" s="265"/>
      <c r="S131" s="265"/>
    </row>
    <row r="132" spans="1:19" s="217" customFormat="1" ht="15" hidden="1" customHeight="1" x14ac:dyDescent="0.2">
      <c r="A132" s="218">
        <f t="shared" si="2"/>
        <v>19</v>
      </c>
      <c r="B132" s="218"/>
      <c r="C132" s="218"/>
      <c r="D132" s="218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</row>
    <row r="133" spans="1:19" s="217" customFormat="1" ht="15" hidden="1" customHeight="1" x14ac:dyDescent="0.2">
      <c r="A133" s="218">
        <f t="shared" si="2"/>
        <v>20</v>
      </c>
      <c r="B133" s="244"/>
      <c r="C133" s="231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</row>
    <row r="134" spans="1:19" s="217" customFormat="1" ht="15" hidden="1" customHeight="1" x14ac:dyDescent="0.2">
      <c r="A134" s="218">
        <f t="shared" si="2"/>
        <v>21</v>
      </c>
      <c r="B134" s="244"/>
      <c r="C134" s="231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</row>
    <row r="135" spans="1:19" s="217" customFormat="1" ht="15" hidden="1" customHeight="1" x14ac:dyDescent="0.2">
      <c r="A135" s="218">
        <f t="shared" si="2"/>
        <v>22</v>
      </c>
      <c r="B135" s="250"/>
      <c r="D135" s="218"/>
      <c r="E135" s="234"/>
      <c r="F135" s="218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51"/>
      <c r="R135" s="218"/>
      <c r="S135" s="245"/>
    </row>
    <row r="136" spans="1:19" s="217" customFormat="1" ht="15" hidden="1" customHeight="1" x14ac:dyDescent="0.2">
      <c r="A136" s="217">
        <v>23</v>
      </c>
      <c r="B136" s="244"/>
      <c r="C136" s="218"/>
      <c r="D136" s="218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</row>
    <row r="137" spans="1:19" s="217" customFormat="1" ht="15" hidden="1" customHeight="1" x14ac:dyDescent="0.2">
      <c r="A137" s="217">
        <v>24</v>
      </c>
      <c r="B137" s="244"/>
      <c r="C137" s="218"/>
      <c r="D137" s="218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8"/>
    </row>
    <row r="138" spans="1:19" s="217" customFormat="1" ht="15" hidden="1" customHeight="1" x14ac:dyDescent="0.2">
      <c r="A138" s="217">
        <v>25</v>
      </c>
      <c r="B138" s="244"/>
      <c r="C138" s="232"/>
      <c r="F138" s="238"/>
      <c r="G138" s="238"/>
      <c r="H138" s="238"/>
      <c r="I138" s="238"/>
      <c r="J138" s="238"/>
      <c r="K138" s="238"/>
      <c r="L138" s="238"/>
      <c r="M138" s="238"/>
      <c r="N138" s="238"/>
    </row>
    <row r="139" spans="1:19" s="217" customFormat="1" ht="15" hidden="1" customHeight="1" x14ac:dyDescent="0.2">
      <c r="A139" s="217">
        <v>26</v>
      </c>
      <c r="B139" s="244"/>
      <c r="C139" s="232"/>
      <c r="F139" s="238"/>
      <c r="G139" s="238"/>
      <c r="H139" s="238"/>
      <c r="I139" s="238"/>
      <c r="J139" s="238"/>
      <c r="K139" s="238"/>
      <c r="L139" s="238"/>
      <c r="M139" s="238"/>
      <c r="N139" s="238"/>
    </row>
    <row r="140" spans="1:19" s="217" customFormat="1" ht="15" hidden="1" customHeight="1" x14ac:dyDescent="0.2">
      <c r="A140" s="217">
        <v>27</v>
      </c>
      <c r="B140" s="244"/>
      <c r="C140" s="232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</row>
    <row r="141" spans="1:19" s="217" customFormat="1" ht="15" hidden="1" customHeight="1" x14ac:dyDescent="0.2">
      <c r="A141" s="217">
        <v>28</v>
      </c>
      <c r="B141" s="244"/>
      <c r="C141" s="232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</row>
    <row r="142" spans="1:19" s="217" customFormat="1" ht="15" hidden="1" customHeight="1" x14ac:dyDescent="0.2">
      <c r="A142" s="217">
        <v>29</v>
      </c>
      <c r="B142" s="244"/>
      <c r="C142" s="232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</row>
    <row r="143" spans="1:19" s="217" customFormat="1" ht="15" hidden="1" customHeight="1" x14ac:dyDescent="0.2">
      <c r="A143" s="217">
        <v>30</v>
      </c>
      <c r="B143" s="244"/>
      <c r="C143" s="232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</row>
    <row r="144" spans="1:19" s="217" customFormat="1" ht="15" hidden="1" customHeight="1" x14ac:dyDescent="0.2">
      <c r="A144" s="217">
        <v>31</v>
      </c>
      <c r="B144" s="244"/>
      <c r="C144" s="232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</row>
    <row r="145" spans="1:19" s="217" customFormat="1" ht="15" hidden="1" customHeight="1" x14ac:dyDescent="0.2">
      <c r="A145" s="217">
        <v>32</v>
      </c>
      <c r="B145" s="244"/>
      <c r="C145" s="232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</row>
    <row r="146" spans="1:19" s="217" customFormat="1" ht="15" hidden="1" customHeight="1" x14ac:dyDescent="0.2">
      <c r="A146" s="217">
        <v>33</v>
      </c>
      <c r="F146" s="259"/>
      <c r="G146" s="259"/>
      <c r="H146" s="259"/>
      <c r="I146" s="259"/>
      <c r="J146" s="259"/>
      <c r="K146" s="259"/>
      <c r="L146" s="259"/>
      <c r="M146" s="259"/>
      <c r="N146" s="259"/>
      <c r="O146" s="259"/>
      <c r="P146" s="259"/>
      <c r="Q146" s="259"/>
    </row>
    <row r="147" spans="1:19" s="217" customFormat="1" ht="15" hidden="1" customHeight="1" x14ac:dyDescent="0.2">
      <c r="A147" s="217">
        <v>34</v>
      </c>
      <c r="F147" s="259"/>
      <c r="G147" s="259"/>
      <c r="H147" s="259"/>
      <c r="I147" s="259"/>
      <c r="J147" s="259"/>
      <c r="K147" s="259"/>
      <c r="L147" s="259"/>
      <c r="M147" s="259"/>
      <c r="N147" s="259"/>
      <c r="O147" s="259"/>
      <c r="P147" s="259"/>
      <c r="Q147" s="259"/>
    </row>
    <row r="148" spans="1:19" s="217" customFormat="1" ht="15" hidden="1" customHeight="1" x14ac:dyDescent="0.2">
      <c r="A148" s="217">
        <v>35</v>
      </c>
      <c r="F148" s="259"/>
      <c r="G148" s="259"/>
      <c r="H148" s="259"/>
      <c r="I148" s="259"/>
      <c r="J148" s="259"/>
      <c r="K148" s="259"/>
      <c r="L148" s="259"/>
      <c r="M148" s="259"/>
      <c r="N148" s="259"/>
      <c r="O148" s="259"/>
      <c r="P148" s="259"/>
      <c r="Q148" s="259"/>
    </row>
    <row r="149" spans="1:19" s="217" customFormat="1" ht="15" hidden="1" customHeight="1" x14ac:dyDescent="0.2">
      <c r="A149" s="217">
        <v>36</v>
      </c>
      <c r="F149" s="259"/>
      <c r="G149" s="259"/>
      <c r="H149" s="259"/>
      <c r="I149" s="259"/>
      <c r="J149" s="259"/>
      <c r="K149" s="259"/>
      <c r="L149" s="259"/>
      <c r="M149" s="259"/>
      <c r="N149" s="259"/>
      <c r="O149" s="259"/>
      <c r="P149" s="259"/>
      <c r="Q149" s="259"/>
    </row>
    <row r="150" spans="1:19" s="217" customFormat="1" ht="15" hidden="1" customHeight="1" x14ac:dyDescent="0.2">
      <c r="A150" s="217">
        <v>37</v>
      </c>
      <c r="F150" s="259"/>
      <c r="G150" s="259"/>
      <c r="H150" s="259"/>
      <c r="I150" s="259"/>
      <c r="J150" s="259"/>
      <c r="K150" s="259"/>
      <c r="L150" s="259"/>
      <c r="M150" s="259"/>
      <c r="N150" s="259"/>
      <c r="O150" s="259"/>
      <c r="P150" s="259"/>
      <c r="Q150" s="259"/>
    </row>
    <row r="151" spans="1:19" s="217" customFormat="1" ht="15" hidden="1" customHeight="1" x14ac:dyDescent="0.2">
      <c r="A151" s="217">
        <v>38</v>
      </c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</row>
    <row r="152" spans="1:19" s="217" customFormat="1" ht="15" hidden="1" customHeight="1" thickBot="1" x14ac:dyDescent="0.25">
      <c r="A152" s="214">
        <v>39</v>
      </c>
      <c r="B152" s="260" t="s">
        <v>730</v>
      </c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</row>
    <row r="153" spans="1:19" s="217" customFormat="1" ht="15" hidden="1" customHeight="1" x14ac:dyDescent="0.2">
      <c r="A153" s="217" t="s">
        <v>1086</v>
      </c>
      <c r="B153" s="218"/>
      <c r="C153" s="218"/>
      <c r="D153" s="218"/>
      <c r="E153" s="218"/>
      <c r="F153" s="218"/>
      <c r="G153" s="218"/>
      <c r="H153" s="218"/>
      <c r="I153" s="218"/>
      <c r="J153" s="218"/>
      <c r="K153" s="218"/>
      <c r="L153" s="218"/>
      <c r="M153" s="218"/>
      <c r="N153" s="218"/>
      <c r="O153" s="218"/>
      <c r="P153" s="218"/>
      <c r="Q153" s="218" t="s">
        <v>1087</v>
      </c>
    </row>
    <row r="154" spans="1:19" s="217" customFormat="1" ht="15" customHeight="1" x14ac:dyDescent="0.2"/>
  </sheetData>
  <pageMargins left="1" right="0" top="1" bottom="0" header="0" footer="0"/>
  <pageSetup scale="68" orientation="landscape" r:id="rId1"/>
  <rowBreaks count="2" manualBreakCount="2">
    <brk id="51" max="18" man="1"/>
    <brk id="102" max="18" man="1"/>
  </rowBreaks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5C19-9356-44DD-8710-C8D814B9B11B}">
  <sheetPr>
    <pageSetUpPr fitToPage="1"/>
  </sheetPr>
  <dimension ref="A1:V99"/>
  <sheetViews>
    <sheetView showGridLines="0" zoomScale="80" zoomScaleNormal="120" workbookViewId="0">
      <selection activeCell="V99" sqref="V99"/>
    </sheetView>
  </sheetViews>
  <sheetFormatPr defaultColWidth="9.109375" defaultRowHeight="15.6" x14ac:dyDescent="0.3"/>
  <cols>
    <col min="1" max="1" width="6" style="278" customWidth="1"/>
    <col min="2" max="2" width="42.44140625" style="278" customWidth="1"/>
    <col min="3" max="3" width="2.5546875" style="278" customWidth="1"/>
    <col min="4" max="4" width="18.5546875" style="278" customWidth="1"/>
    <col min="5" max="5" width="2.5546875" style="278" customWidth="1"/>
    <col min="6" max="6" width="18.5546875" style="278" customWidth="1"/>
    <col min="7" max="7" width="2.5546875" style="278" customWidth="1"/>
    <col min="8" max="8" width="18.5546875" style="278" customWidth="1"/>
    <col min="9" max="9" width="2.5546875" style="278" customWidth="1"/>
    <col min="10" max="10" width="18.5546875" style="278" customWidth="1"/>
    <col min="11" max="11" width="2.5546875" style="278" customWidth="1"/>
    <col min="12" max="12" width="18.5546875" style="278" customWidth="1"/>
    <col min="13" max="16384" width="9.109375" style="278"/>
  </cols>
  <sheetData>
    <row r="1" spans="1:12" x14ac:dyDescent="0.3">
      <c r="A1" s="277" t="s">
        <v>1092</v>
      </c>
      <c r="C1" s="277"/>
    </row>
    <row r="2" spans="1:12" x14ac:dyDescent="0.3">
      <c r="A2" s="277" t="s">
        <v>1093</v>
      </c>
      <c r="C2" s="277"/>
    </row>
    <row r="3" spans="1:12" x14ac:dyDescent="0.3">
      <c r="A3" s="277" t="s">
        <v>1094</v>
      </c>
      <c r="B3" s="277"/>
      <c r="C3" s="277"/>
    </row>
    <row r="4" spans="1:12" x14ac:dyDescent="0.3">
      <c r="D4" s="279" t="s">
        <v>1095</v>
      </c>
      <c r="E4" s="279"/>
      <c r="F4" s="279"/>
      <c r="G4" s="279"/>
      <c r="H4" s="279"/>
      <c r="J4" s="280" t="s">
        <v>1096</v>
      </c>
      <c r="L4" s="280" t="s">
        <v>1097</v>
      </c>
    </row>
    <row r="5" spans="1:12" ht="31.8" thickBot="1" x14ac:dyDescent="0.35">
      <c r="A5" s="281"/>
      <c r="D5" s="282" t="s">
        <v>1098</v>
      </c>
      <c r="E5" s="283"/>
      <c r="F5" s="282" t="s">
        <v>1099</v>
      </c>
      <c r="G5" s="283"/>
      <c r="H5" s="282" t="s">
        <v>353</v>
      </c>
      <c r="I5" s="284"/>
      <c r="J5" s="282" t="s">
        <v>1100</v>
      </c>
      <c r="K5" s="284"/>
      <c r="L5" s="282" t="s">
        <v>1101</v>
      </c>
    </row>
    <row r="6" spans="1:12" x14ac:dyDescent="0.3">
      <c r="A6" s="281">
        <v>1</v>
      </c>
      <c r="B6" s="285" t="s">
        <v>1102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</row>
    <row r="7" spans="1:12" x14ac:dyDescent="0.3">
      <c r="A7" s="281">
        <f t="shared" ref="A7:A44" si="0">+A6+1</f>
        <v>2</v>
      </c>
      <c r="B7" s="287" t="s">
        <v>1103</v>
      </c>
      <c r="D7" s="288">
        <v>496437504.50999999</v>
      </c>
      <c r="E7" s="289"/>
      <c r="F7" s="288">
        <v>283677155.25999999</v>
      </c>
      <c r="G7" s="289"/>
      <c r="H7" s="290">
        <f t="shared" ref="H7" si="1">+D7+F7</f>
        <v>780114659.76999998</v>
      </c>
      <c r="I7" s="290"/>
      <c r="J7" s="288">
        <v>193831969.72</v>
      </c>
      <c r="K7" s="290"/>
      <c r="L7" s="289">
        <f>+H7+J7</f>
        <v>973946629.49000001</v>
      </c>
    </row>
    <row r="8" spans="1:12" x14ac:dyDescent="0.3">
      <c r="A8" s="281">
        <f>+A7+1</f>
        <v>3</v>
      </c>
      <c r="B8" s="287" t="s">
        <v>1104</v>
      </c>
      <c r="D8" s="291">
        <v>1.6E-2</v>
      </c>
      <c r="E8" s="292"/>
      <c r="F8" s="293">
        <f>+D8</f>
        <v>1.6E-2</v>
      </c>
      <c r="G8" s="292"/>
      <c r="H8" s="293">
        <f>+H9/H7</f>
        <v>1.6E-2</v>
      </c>
      <c r="I8" s="290"/>
      <c r="J8" s="293">
        <f>+D8</f>
        <v>1.6E-2</v>
      </c>
      <c r="K8" s="290"/>
      <c r="L8" s="293">
        <f>+L9/L7</f>
        <v>1.6E-2</v>
      </c>
    </row>
    <row r="9" spans="1:12" x14ac:dyDescent="0.3">
      <c r="A9" s="281">
        <f t="shared" si="0"/>
        <v>4</v>
      </c>
      <c r="B9" s="287" t="s">
        <v>1105</v>
      </c>
      <c r="D9" s="290">
        <f>+D7*D8</f>
        <v>7943000.07216</v>
      </c>
      <c r="E9" s="289"/>
      <c r="F9" s="290">
        <f>+F7*F8</f>
        <v>4538834.4841599995</v>
      </c>
      <c r="G9" s="289"/>
      <c r="H9" s="290">
        <f>+D9+F9</f>
        <v>12481834.55632</v>
      </c>
      <c r="I9" s="290"/>
      <c r="J9" s="290">
        <f>+J7*J8</f>
        <v>3101311.5155199999</v>
      </c>
      <c r="K9" s="290"/>
      <c r="L9" s="290">
        <f>+H9+J9</f>
        <v>15583146.071839999</v>
      </c>
    </row>
    <row r="10" spans="1:12" x14ac:dyDescent="0.3">
      <c r="A10" s="281">
        <f t="shared" si="0"/>
        <v>5</v>
      </c>
      <c r="B10" s="287" t="s">
        <v>1106</v>
      </c>
      <c r="D10" s="294">
        <v>1</v>
      </c>
      <c r="E10" s="295"/>
      <c r="F10" s="296">
        <f>+D10</f>
        <v>1</v>
      </c>
      <c r="G10" s="295"/>
      <c r="H10" s="296">
        <f>+D10</f>
        <v>1</v>
      </c>
      <c r="I10" s="290"/>
      <c r="J10" s="296">
        <f>+D10</f>
        <v>1</v>
      </c>
      <c r="K10" s="290"/>
      <c r="L10" s="296">
        <f>+D10</f>
        <v>1</v>
      </c>
    </row>
    <row r="11" spans="1:12" ht="16.2" thickBot="1" x14ac:dyDescent="0.35">
      <c r="A11" s="281">
        <f t="shared" si="0"/>
        <v>6</v>
      </c>
      <c r="B11" s="287" t="s">
        <v>1107</v>
      </c>
      <c r="D11" s="297">
        <f>+D9*D10</f>
        <v>7943000.07216</v>
      </c>
      <c r="E11" s="289"/>
      <c r="F11" s="297">
        <f>+F9*F10</f>
        <v>4538834.4841599995</v>
      </c>
      <c r="G11" s="289"/>
      <c r="H11" s="297">
        <f>+D11+F11</f>
        <v>12481834.55632</v>
      </c>
      <c r="I11" s="290"/>
      <c r="J11" s="297">
        <f>+J9*J10</f>
        <v>3101311.5155199999</v>
      </c>
      <c r="K11" s="290"/>
      <c r="L11" s="297">
        <f>+H11+J11</f>
        <v>15583146.071839999</v>
      </c>
    </row>
    <row r="12" spans="1:12" x14ac:dyDescent="0.3">
      <c r="A12" s="281">
        <f t="shared" si="0"/>
        <v>7</v>
      </c>
      <c r="B12" s="287"/>
    </row>
    <row r="13" spans="1:12" x14ac:dyDescent="0.3">
      <c r="A13" s="281">
        <f t="shared" si="0"/>
        <v>8</v>
      </c>
      <c r="B13" s="287" t="s">
        <v>1072</v>
      </c>
      <c r="D13" s="289">
        <f>+D7</f>
        <v>496437504.50999999</v>
      </c>
      <c r="E13" s="289"/>
      <c r="F13" s="289">
        <f>+F7</f>
        <v>283677155.25999999</v>
      </c>
      <c r="G13" s="289"/>
      <c r="H13" s="289">
        <f>+D13+F13</f>
        <v>780114659.76999998</v>
      </c>
      <c r="I13" s="290"/>
      <c r="J13" s="289">
        <f>+J7</f>
        <v>193831969.72</v>
      </c>
      <c r="K13" s="290"/>
      <c r="L13" s="289">
        <f>+H13+J13</f>
        <v>973946629.49000001</v>
      </c>
    </row>
    <row r="14" spans="1:12" x14ac:dyDescent="0.3">
      <c r="A14" s="281">
        <f t="shared" si="0"/>
        <v>9</v>
      </c>
      <c r="B14" s="287" t="s">
        <v>1108</v>
      </c>
      <c r="D14" s="291">
        <v>4.6600000000000003E-2</v>
      </c>
      <c r="E14" s="292"/>
      <c r="F14" s="293">
        <f>+D14</f>
        <v>4.6600000000000003E-2</v>
      </c>
      <c r="G14" s="292"/>
      <c r="H14" s="293">
        <f>+H15/H13</f>
        <v>4.6600000000000003E-2</v>
      </c>
      <c r="I14" s="290"/>
      <c r="J14" s="293">
        <f>+D14</f>
        <v>4.6600000000000003E-2</v>
      </c>
      <c r="K14" s="290"/>
      <c r="L14" s="293">
        <f>+L15/L13</f>
        <v>4.6600000000000003E-2</v>
      </c>
    </row>
    <row r="15" spans="1:12" x14ac:dyDescent="0.3">
      <c r="A15" s="281">
        <f t="shared" si="0"/>
        <v>10</v>
      </c>
      <c r="B15" s="287" t="s">
        <v>1109</v>
      </c>
      <c r="D15" s="290">
        <f>+D13*D14</f>
        <v>23133987.710166</v>
      </c>
      <c r="E15" s="289"/>
      <c r="F15" s="290">
        <f>+F13*F14</f>
        <v>13219355.435116</v>
      </c>
      <c r="G15" s="289"/>
      <c r="H15" s="290">
        <f>+D15+F15</f>
        <v>36353343.145282</v>
      </c>
      <c r="I15" s="290"/>
      <c r="J15" s="290">
        <f>+J13*J14</f>
        <v>9032569.7889520004</v>
      </c>
      <c r="K15" s="290"/>
      <c r="L15" s="290">
        <f>+H15+J15</f>
        <v>45385912.934234001</v>
      </c>
    </row>
    <row r="16" spans="1:12" x14ac:dyDescent="0.3">
      <c r="A16" s="281">
        <f t="shared" si="0"/>
        <v>11</v>
      </c>
      <c r="B16" s="287" t="s">
        <v>1110</v>
      </c>
      <c r="D16" s="294">
        <v>1.3431483739582528</v>
      </c>
      <c r="E16" s="295"/>
      <c r="F16" s="296">
        <f>+D16</f>
        <v>1.3431483739582528</v>
      </c>
      <c r="G16" s="295"/>
      <c r="H16" s="296">
        <f>+H17/H15</f>
        <v>1.343148373958253</v>
      </c>
      <c r="I16" s="290"/>
      <c r="J16" s="296">
        <f>+D16</f>
        <v>1.3431483739582528</v>
      </c>
      <c r="K16" s="290"/>
      <c r="L16" s="296">
        <f>+L17/L15</f>
        <v>1.343148373958253</v>
      </c>
    </row>
    <row r="17" spans="1:12" x14ac:dyDescent="0.3">
      <c r="A17" s="281">
        <f t="shared" si="0"/>
        <v>12</v>
      </c>
      <c r="B17" s="287" t="s">
        <v>1111</v>
      </c>
      <c r="D17" s="290">
        <f>+D15*D16</f>
        <v>31072377.976079669</v>
      </c>
      <c r="E17" s="289"/>
      <c r="F17" s="290">
        <f>+F15*F16</f>
        <v>17755555.75745225</v>
      </c>
      <c r="G17" s="289"/>
      <c r="H17" s="290">
        <f>+D17+F17</f>
        <v>48827933.733531922</v>
      </c>
      <c r="I17" s="290"/>
      <c r="J17" s="290">
        <f>+J15*J16</f>
        <v>12132081.424695319</v>
      </c>
      <c r="K17" s="290"/>
      <c r="L17" s="290">
        <f>+H17+J17</f>
        <v>60960015.158227243</v>
      </c>
    </row>
    <row r="18" spans="1:12" x14ac:dyDescent="0.3">
      <c r="A18" s="281">
        <f t="shared" si="0"/>
        <v>13</v>
      </c>
      <c r="B18" s="287" t="s">
        <v>1112</v>
      </c>
      <c r="D18" s="288">
        <v>1300000</v>
      </c>
      <c r="E18" s="289"/>
      <c r="F18" s="288">
        <v>2400678</v>
      </c>
      <c r="G18" s="289"/>
      <c r="H18" s="290">
        <f t="shared" ref="H18:H20" si="2">+D18+F18</f>
        <v>3700678</v>
      </c>
      <c r="I18" s="290"/>
      <c r="J18" s="288">
        <v>1600452</v>
      </c>
      <c r="K18" s="290"/>
      <c r="L18" s="290">
        <f>+H18+J18</f>
        <v>5301130</v>
      </c>
    </row>
    <row r="19" spans="1:12" x14ac:dyDescent="0.3">
      <c r="A19" s="281">
        <f t="shared" si="0"/>
        <v>14</v>
      </c>
      <c r="B19" s="287" t="s">
        <v>1113</v>
      </c>
      <c r="D19" s="288">
        <v>13490122.495039996</v>
      </c>
      <c r="E19" s="289"/>
      <c r="F19" s="288">
        <v>7629108</v>
      </c>
      <c r="G19" s="289"/>
      <c r="H19" s="290">
        <f t="shared" si="2"/>
        <v>21119230.495039996</v>
      </c>
      <c r="I19" s="290"/>
      <c r="J19" s="288">
        <v>5582454</v>
      </c>
      <c r="K19" s="290"/>
      <c r="L19" s="290">
        <f>+H19+J19</f>
        <v>26701684.495039996</v>
      </c>
    </row>
    <row r="20" spans="1:12" x14ac:dyDescent="0.3">
      <c r="A20" s="281">
        <f t="shared" si="0"/>
        <v>15</v>
      </c>
      <c r="B20" s="287" t="s">
        <v>1114</v>
      </c>
      <c r="D20" s="298">
        <v>4973616.7961882614</v>
      </c>
      <c r="E20" s="289"/>
      <c r="F20" s="298">
        <v>960392.49285180774</v>
      </c>
      <c r="G20" s="289"/>
      <c r="H20" s="299">
        <f t="shared" si="2"/>
        <v>5934009.2890400691</v>
      </c>
      <c r="I20" s="290"/>
      <c r="J20" s="298">
        <v>657879.65753910679</v>
      </c>
      <c r="K20" s="290"/>
      <c r="L20" s="299">
        <f>+H20+J20</f>
        <v>6591888.946579176</v>
      </c>
    </row>
    <row r="21" spans="1:12" x14ac:dyDescent="0.3">
      <c r="A21" s="281">
        <f t="shared" si="0"/>
        <v>16</v>
      </c>
      <c r="B21" s="287" t="s">
        <v>1115</v>
      </c>
      <c r="D21" s="289">
        <f>SUM(D17:D20)</f>
        <v>50836117.267307922</v>
      </c>
      <c r="E21" s="289"/>
      <c r="F21" s="289">
        <f>SUM(F17:F20)</f>
        <v>28745734.250304058</v>
      </c>
      <c r="G21" s="289"/>
      <c r="H21" s="289">
        <f>SUM(H17:H20)</f>
        <v>79581851.517611995</v>
      </c>
      <c r="I21" s="289"/>
      <c r="J21" s="289">
        <f>SUM(J17:J20)</f>
        <v>19972867.082234427</v>
      </c>
      <c r="K21" s="289"/>
      <c r="L21" s="289">
        <f>SUM(L17:L20)</f>
        <v>99554718.599846408</v>
      </c>
    </row>
    <row r="22" spans="1:12" x14ac:dyDescent="0.3">
      <c r="A22" s="281">
        <f t="shared" si="0"/>
        <v>17</v>
      </c>
      <c r="B22" s="287" t="s">
        <v>1116</v>
      </c>
      <c r="D22" s="288">
        <v>0</v>
      </c>
      <c r="E22" s="290"/>
      <c r="F22" s="288">
        <v>-2309064.1250517126</v>
      </c>
      <c r="G22" s="290"/>
      <c r="H22" s="290">
        <f>+D22+F22</f>
        <v>-2309064.1250517126</v>
      </c>
      <c r="I22" s="290"/>
      <c r="J22" s="288">
        <v>-1697269.4427523462</v>
      </c>
      <c r="K22" s="290"/>
      <c r="L22" s="290">
        <f>+H22+J22</f>
        <v>-4006333.567804059</v>
      </c>
    </row>
    <row r="23" spans="1:12" ht="16.2" thickBot="1" x14ac:dyDescent="0.35">
      <c r="A23" s="281">
        <f t="shared" si="0"/>
        <v>18</v>
      </c>
      <c r="B23" s="287" t="s">
        <v>1117</v>
      </c>
      <c r="D23" s="300">
        <f>+D11+D21+D22</f>
        <v>58779117.33946792</v>
      </c>
      <c r="E23" s="301"/>
      <c r="F23" s="300">
        <f>+F11+F21+F22</f>
        <v>30975504.609412342</v>
      </c>
      <c r="G23" s="301"/>
      <c r="H23" s="300">
        <f>+H11+H21+H22</f>
        <v>89754621.948880285</v>
      </c>
      <c r="I23" s="301"/>
      <c r="J23" s="300">
        <f>+J11+J21+J22</f>
        <v>21376909.15500208</v>
      </c>
      <c r="K23" s="301"/>
      <c r="L23" s="300">
        <f>+L11+L21+L22</f>
        <v>111131531.10388236</v>
      </c>
    </row>
    <row r="24" spans="1:12" ht="16.2" thickTop="1" x14ac:dyDescent="0.3">
      <c r="A24" s="281">
        <f>A23+1</f>
        <v>19</v>
      </c>
      <c r="B24" s="287"/>
      <c r="D24" s="289"/>
      <c r="E24" s="289"/>
      <c r="F24" s="289"/>
      <c r="G24" s="289"/>
      <c r="H24" s="289"/>
      <c r="I24" s="290"/>
      <c r="J24" s="289"/>
      <c r="K24" s="290"/>
      <c r="L24" s="289"/>
    </row>
    <row r="25" spans="1:12" x14ac:dyDescent="0.3">
      <c r="A25" s="281">
        <f t="shared" si="0"/>
        <v>20</v>
      </c>
      <c r="B25" s="302" t="s">
        <v>1118</v>
      </c>
      <c r="C25" s="303"/>
      <c r="D25" s="304"/>
      <c r="E25" s="304"/>
      <c r="F25" s="304"/>
      <c r="G25" s="304"/>
      <c r="H25" s="304"/>
      <c r="I25" s="305"/>
      <c r="J25" s="304"/>
      <c r="K25" s="305"/>
      <c r="L25" s="304"/>
    </row>
    <row r="26" spans="1:12" x14ac:dyDescent="0.3">
      <c r="A26" s="281">
        <f t="shared" si="0"/>
        <v>21</v>
      </c>
      <c r="B26" s="287" t="s">
        <v>1103</v>
      </c>
      <c r="D26" s="290">
        <f>+D7</f>
        <v>496437504.50999999</v>
      </c>
      <c r="E26" s="289"/>
      <c r="F26" s="290">
        <f>+F7</f>
        <v>283677155.25999999</v>
      </c>
      <c r="G26" s="289"/>
      <c r="H26" s="290">
        <f t="shared" ref="H26" si="3">+D26+F26</f>
        <v>780114659.76999998</v>
      </c>
      <c r="I26" s="290"/>
      <c r="J26" s="290">
        <f>+J7</f>
        <v>193831969.72</v>
      </c>
      <c r="K26" s="290"/>
      <c r="L26" s="289">
        <f>+H26+J26</f>
        <v>973946629.49000001</v>
      </c>
    </row>
    <row r="27" spans="1:12" x14ac:dyDescent="0.3">
      <c r="A27" s="281">
        <f t="shared" si="0"/>
        <v>22</v>
      </c>
      <c r="B27" s="287" t="s">
        <v>1104</v>
      </c>
      <c r="D27" s="291">
        <v>1.6E-2</v>
      </c>
      <c r="E27" s="292"/>
      <c r="F27" s="293">
        <f>+D27</f>
        <v>1.6E-2</v>
      </c>
      <c r="G27" s="292"/>
      <c r="H27" s="293">
        <f>+H28/H26</f>
        <v>1.6E-2</v>
      </c>
      <c r="I27" s="290"/>
      <c r="J27" s="293">
        <f>+D27</f>
        <v>1.6E-2</v>
      </c>
      <c r="K27" s="290"/>
      <c r="L27" s="293">
        <f>+L28/L26</f>
        <v>1.6E-2</v>
      </c>
    </row>
    <row r="28" spans="1:12" x14ac:dyDescent="0.3">
      <c r="A28" s="281">
        <f t="shared" si="0"/>
        <v>23</v>
      </c>
      <c r="B28" s="287" t="s">
        <v>1105</v>
      </c>
      <c r="D28" s="290">
        <f>+D26*D27</f>
        <v>7943000.07216</v>
      </c>
      <c r="E28" s="289"/>
      <c r="F28" s="290">
        <f>+F26*F27</f>
        <v>4538834.4841599995</v>
      </c>
      <c r="G28" s="289"/>
      <c r="H28" s="290">
        <f>+D28+F28</f>
        <v>12481834.55632</v>
      </c>
      <c r="I28" s="290"/>
      <c r="J28" s="290">
        <f>+J26*J27</f>
        <v>3101311.5155199999</v>
      </c>
      <c r="K28" s="290"/>
      <c r="L28" s="290">
        <f>+H28+J28</f>
        <v>15583146.071839999</v>
      </c>
    </row>
    <row r="29" spans="1:12" x14ac:dyDescent="0.3">
      <c r="A29" s="281">
        <f t="shared" si="0"/>
        <v>24</v>
      </c>
      <c r="B29" s="287" t="s">
        <v>1106</v>
      </c>
      <c r="D29" s="296">
        <f>+D10</f>
        <v>1</v>
      </c>
      <c r="E29" s="295"/>
      <c r="F29" s="296">
        <f>+D29</f>
        <v>1</v>
      </c>
      <c r="G29" s="295"/>
      <c r="H29" s="296">
        <f>+D29</f>
        <v>1</v>
      </c>
      <c r="I29" s="290"/>
      <c r="J29" s="296">
        <f>+D29</f>
        <v>1</v>
      </c>
      <c r="K29" s="290"/>
      <c r="L29" s="296">
        <f>+D29</f>
        <v>1</v>
      </c>
    </row>
    <row r="30" spans="1:12" ht="16.2" thickBot="1" x14ac:dyDescent="0.35">
      <c r="A30" s="281">
        <f t="shared" si="0"/>
        <v>25</v>
      </c>
      <c r="B30" s="287" t="s">
        <v>1107</v>
      </c>
      <c r="D30" s="297">
        <f>+D28*D29</f>
        <v>7943000.07216</v>
      </c>
      <c r="E30" s="289"/>
      <c r="F30" s="297">
        <f>+F28*F29</f>
        <v>4538834.4841599995</v>
      </c>
      <c r="G30" s="289"/>
      <c r="H30" s="297">
        <f>+D30+F30</f>
        <v>12481834.55632</v>
      </c>
      <c r="I30" s="290"/>
      <c r="J30" s="297">
        <f>+J28*J29</f>
        <v>3101311.5155199999</v>
      </c>
      <c r="K30" s="290"/>
      <c r="L30" s="297">
        <f>+H30+J30</f>
        <v>15583146.071839999</v>
      </c>
    </row>
    <row r="31" spans="1:12" x14ac:dyDescent="0.3">
      <c r="A31" s="281">
        <f t="shared" si="0"/>
        <v>26</v>
      </c>
      <c r="B31" s="287"/>
    </row>
    <row r="32" spans="1:12" x14ac:dyDescent="0.3">
      <c r="A32" s="281">
        <f t="shared" si="0"/>
        <v>27</v>
      </c>
      <c r="B32" s="287" t="s">
        <v>1072</v>
      </c>
      <c r="D32" s="289">
        <f>+D26</f>
        <v>496437504.50999999</v>
      </c>
      <c r="E32" s="289"/>
      <c r="F32" s="289">
        <f>+F26</f>
        <v>283677155.25999999</v>
      </c>
      <c r="G32" s="289"/>
      <c r="H32" s="289">
        <f>+D32+F32</f>
        <v>780114659.76999998</v>
      </c>
      <c r="I32" s="290"/>
      <c r="J32" s="289">
        <f>+J26</f>
        <v>193831969.72</v>
      </c>
      <c r="K32" s="290"/>
      <c r="L32" s="289">
        <f>+H32+J32</f>
        <v>973946629.49000001</v>
      </c>
    </row>
    <row r="33" spans="1:12" x14ac:dyDescent="0.3">
      <c r="A33" s="281">
        <f t="shared" si="0"/>
        <v>28</v>
      </c>
      <c r="B33" s="287" t="s">
        <v>1108</v>
      </c>
      <c r="D33" s="291">
        <v>4.7800000000000002E-2</v>
      </c>
      <c r="E33" s="292"/>
      <c r="F33" s="293">
        <f>+D33</f>
        <v>4.7800000000000002E-2</v>
      </c>
      <c r="G33" s="292"/>
      <c r="H33" s="293">
        <f>+H34/H32</f>
        <v>4.7800000000000002E-2</v>
      </c>
      <c r="I33" s="290"/>
      <c r="J33" s="293">
        <f>+D33</f>
        <v>4.7800000000000002E-2</v>
      </c>
      <c r="K33" s="290"/>
      <c r="L33" s="293">
        <f>+L34/L32</f>
        <v>4.7800000000000002E-2</v>
      </c>
    </row>
    <row r="34" spans="1:12" x14ac:dyDescent="0.3">
      <c r="A34" s="281">
        <f t="shared" si="0"/>
        <v>29</v>
      </c>
      <c r="B34" s="287" t="s">
        <v>1109</v>
      </c>
      <c r="D34" s="290">
        <f>+D32*D33</f>
        <v>23729712.715578001</v>
      </c>
      <c r="E34" s="289"/>
      <c r="F34" s="290">
        <f>+F32*F33</f>
        <v>13559768.021428</v>
      </c>
      <c r="G34" s="289"/>
      <c r="H34" s="290">
        <f>+D34+F34</f>
        <v>37289480.737006001</v>
      </c>
      <c r="I34" s="290"/>
      <c r="J34" s="290">
        <f>+J32*J33</f>
        <v>9265168.1526159998</v>
      </c>
      <c r="K34" s="290"/>
      <c r="L34" s="290">
        <f>+H34+J34</f>
        <v>46554648.889622003</v>
      </c>
    </row>
    <row r="35" spans="1:12" x14ac:dyDescent="0.3">
      <c r="A35" s="281">
        <f t="shared" si="0"/>
        <v>30</v>
      </c>
      <c r="B35" s="287" t="s">
        <v>1110</v>
      </c>
      <c r="D35" s="296">
        <f>+D16</f>
        <v>1.3431483739582528</v>
      </c>
      <c r="E35" s="295"/>
      <c r="F35" s="296">
        <f>+D35</f>
        <v>1.3431483739582528</v>
      </c>
      <c r="G35" s="295"/>
      <c r="H35" s="296">
        <f>+H36/H34</f>
        <v>1.3431483739582526</v>
      </c>
      <c r="I35" s="290"/>
      <c r="J35" s="296">
        <f>+D35</f>
        <v>1.3431483739582528</v>
      </c>
      <c r="K35" s="290"/>
      <c r="L35" s="296">
        <f>+L36/L34</f>
        <v>1.3431483739582526</v>
      </c>
    </row>
    <row r="36" spans="1:12" x14ac:dyDescent="0.3">
      <c r="A36" s="281">
        <f t="shared" si="0"/>
        <v>31</v>
      </c>
      <c r="B36" s="287" t="s">
        <v>1111</v>
      </c>
      <c r="D36" s="290">
        <f>+D34*D35</f>
        <v>31872525.048425067</v>
      </c>
      <c r="E36" s="289"/>
      <c r="F36" s="290">
        <f>+F34*F35</f>
        <v>18212780.369232133</v>
      </c>
      <c r="G36" s="289"/>
      <c r="H36" s="290">
        <f>+D36+F36</f>
        <v>50085305.417657197</v>
      </c>
      <c r="I36" s="290"/>
      <c r="J36" s="290">
        <f>+J34*J35</f>
        <v>12444495.538635969</v>
      </c>
      <c r="K36" s="290"/>
      <c r="L36" s="290">
        <f>+H36+J36</f>
        <v>62529800.956293166</v>
      </c>
    </row>
    <row r="37" spans="1:12" x14ac:dyDescent="0.3">
      <c r="A37" s="281">
        <f t="shared" si="0"/>
        <v>32</v>
      </c>
      <c r="B37" s="287" t="s">
        <v>1112</v>
      </c>
      <c r="D37" s="290">
        <f>+D18</f>
        <v>1300000</v>
      </c>
      <c r="E37" s="289"/>
      <c r="F37" s="290">
        <f>+F18</f>
        <v>2400678</v>
      </c>
      <c r="G37" s="289"/>
      <c r="H37" s="290">
        <f t="shared" ref="H37:H39" si="4">+D37+F37</f>
        <v>3700678</v>
      </c>
      <c r="I37" s="290"/>
      <c r="J37" s="290">
        <f>+J18</f>
        <v>1600452</v>
      </c>
      <c r="K37" s="290"/>
      <c r="L37" s="290">
        <f>+H37+J37</f>
        <v>5301130</v>
      </c>
    </row>
    <row r="38" spans="1:12" x14ac:dyDescent="0.3">
      <c r="A38" s="281">
        <f t="shared" si="0"/>
        <v>33</v>
      </c>
      <c r="B38" s="287" t="s">
        <v>1113</v>
      </c>
      <c r="D38" s="290">
        <f>+D19</f>
        <v>13490122.495039996</v>
      </c>
      <c r="E38" s="289"/>
      <c r="F38" s="290">
        <f>+F19</f>
        <v>7629108</v>
      </c>
      <c r="G38" s="289"/>
      <c r="H38" s="306">
        <f t="shared" si="4"/>
        <v>21119230.495039996</v>
      </c>
      <c r="I38" s="290"/>
      <c r="J38" s="306">
        <f>+J19</f>
        <v>5582454</v>
      </c>
      <c r="K38" s="290"/>
      <c r="L38" s="306">
        <f>+H38+J38</f>
        <v>26701684.495039996</v>
      </c>
    </row>
    <row r="39" spans="1:12" x14ac:dyDescent="0.3">
      <c r="A39" s="281">
        <f t="shared" si="0"/>
        <v>34</v>
      </c>
      <c r="B39" s="287" t="s">
        <v>1114</v>
      </c>
      <c r="D39" s="299">
        <f>+D20</f>
        <v>4973616.7961882614</v>
      </c>
      <c r="E39" s="299"/>
      <c r="F39" s="299">
        <f>+F20</f>
        <v>960392.49285180774</v>
      </c>
      <c r="G39" s="299"/>
      <c r="H39" s="299">
        <f t="shared" si="4"/>
        <v>5934009.2890400691</v>
      </c>
      <c r="I39" s="299"/>
      <c r="J39" s="299">
        <f>+J20</f>
        <v>657879.65753910679</v>
      </c>
      <c r="K39" s="299"/>
      <c r="L39" s="299">
        <f>+H39+J39</f>
        <v>6591888.946579176</v>
      </c>
    </row>
    <row r="40" spans="1:12" x14ac:dyDescent="0.3">
      <c r="A40" s="281">
        <f t="shared" si="0"/>
        <v>35</v>
      </c>
      <c r="B40" s="287" t="s">
        <v>1115</v>
      </c>
      <c r="D40" s="289">
        <f>SUM(D36:D39)</f>
        <v>51636264.339653328</v>
      </c>
      <c r="E40" s="289"/>
      <c r="F40" s="289">
        <f>SUM(F36:F39)</f>
        <v>29202958.862083942</v>
      </c>
      <c r="G40" s="289"/>
      <c r="H40" s="289">
        <f>SUM(H36:H39)</f>
        <v>80839223.20173727</v>
      </c>
      <c r="I40" s="289"/>
      <c r="J40" s="289">
        <f>SUM(J36:J39)</f>
        <v>20285281.196175076</v>
      </c>
      <c r="K40" s="289"/>
      <c r="L40" s="289">
        <f>SUM(L36:L39)</f>
        <v>101124504.39791234</v>
      </c>
    </row>
    <row r="41" spans="1:12" x14ac:dyDescent="0.3">
      <c r="A41" s="281">
        <f t="shared" si="0"/>
        <v>36</v>
      </c>
      <c r="B41" s="287" t="s">
        <v>1116</v>
      </c>
      <c r="D41" s="290">
        <f>+D22</f>
        <v>0</v>
      </c>
      <c r="E41" s="290"/>
      <c r="F41" s="290">
        <f>+F22</f>
        <v>-2309064.1250517126</v>
      </c>
      <c r="G41" s="290"/>
      <c r="H41" s="290">
        <f>+D41+F41</f>
        <v>-2309064.1250517126</v>
      </c>
      <c r="I41" s="290"/>
      <c r="J41" s="290">
        <f>+J22</f>
        <v>-1697269.4427523462</v>
      </c>
      <c r="K41" s="290"/>
      <c r="L41" s="290">
        <f>+H41+J41</f>
        <v>-4006333.567804059</v>
      </c>
    </row>
    <row r="42" spans="1:12" ht="16.2" thickBot="1" x14ac:dyDescent="0.35">
      <c r="A42" s="281">
        <f t="shared" si="0"/>
        <v>37</v>
      </c>
      <c r="B42" s="287" t="s">
        <v>1117</v>
      </c>
      <c r="D42" s="300">
        <f>+D30+D40+D41</f>
        <v>59579264.411813326</v>
      </c>
      <c r="E42" s="301"/>
      <c r="F42" s="300">
        <f>+F30+F40+F41</f>
        <v>31432729.221192226</v>
      </c>
      <c r="G42" s="301"/>
      <c r="H42" s="300">
        <f>+H30+H40+H41</f>
        <v>91011993.633005559</v>
      </c>
      <c r="I42" s="301"/>
      <c r="J42" s="300">
        <f>+J30+J40+J41</f>
        <v>21689323.268942729</v>
      </c>
      <c r="K42" s="301"/>
      <c r="L42" s="300">
        <f>+L30+L40+L41</f>
        <v>112701316.90194829</v>
      </c>
    </row>
    <row r="43" spans="1:12" ht="16.2" thickTop="1" x14ac:dyDescent="0.3">
      <c r="A43" s="281">
        <f t="shared" si="0"/>
        <v>38</v>
      </c>
    </row>
    <row r="44" spans="1:12" ht="16.2" thickBot="1" x14ac:dyDescent="0.35">
      <c r="A44" s="281">
        <f t="shared" si="0"/>
        <v>39</v>
      </c>
      <c r="B44" s="287" t="s">
        <v>1119</v>
      </c>
      <c r="D44" s="307">
        <f>+D42-D23</f>
        <v>800147.07234540582</v>
      </c>
      <c r="E44" s="289"/>
      <c r="F44" s="307">
        <f>+F42-F23</f>
        <v>457224.6117798835</v>
      </c>
      <c r="G44" s="289"/>
      <c r="H44" s="307">
        <f>+H42-H23</f>
        <v>1257371.6841252744</v>
      </c>
      <c r="I44" s="290"/>
      <c r="J44" s="307">
        <f>+J42-J23</f>
        <v>312414.11394064873</v>
      </c>
      <c r="K44" s="290"/>
      <c r="L44" s="307">
        <f>+L42-L23</f>
        <v>1569785.7980659306</v>
      </c>
    </row>
    <row r="45" spans="1:12" ht="16.2" thickTop="1" x14ac:dyDescent="0.3">
      <c r="B45" s="308"/>
    </row>
    <row r="46" spans="1:12" x14ac:dyDescent="0.3">
      <c r="B46" s="308"/>
    </row>
    <row r="48" spans="1:12" x14ac:dyDescent="0.3">
      <c r="B48" s="308"/>
    </row>
    <row r="49" spans="2:10" x14ac:dyDescent="0.3">
      <c r="B49" s="308"/>
    </row>
    <row r="50" spans="2:10" x14ac:dyDescent="0.3">
      <c r="B50" s="308"/>
    </row>
    <row r="51" spans="2:10" x14ac:dyDescent="0.3">
      <c r="B51" s="308"/>
    </row>
    <row r="52" spans="2:10" x14ac:dyDescent="0.3">
      <c r="B52" s="308"/>
    </row>
    <row r="53" spans="2:10" x14ac:dyDescent="0.3">
      <c r="B53" s="308"/>
    </row>
    <row r="54" spans="2:10" x14ac:dyDescent="0.3">
      <c r="B54" s="308"/>
    </row>
    <row r="55" spans="2:10" x14ac:dyDescent="0.3">
      <c r="B55" s="308"/>
    </row>
    <row r="56" spans="2:10" x14ac:dyDescent="0.3">
      <c r="B56" s="308"/>
    </row>
    <row r="57" spans="2:10" x14ac:dyDescent="0.3">
      <c r="B57" s="308"/>
    </row>
    <row r="58" spans="2:10" x14ac:dyDescent="0.3">
      <c r="B58" s="308"/>
    </row>
    <row r="59" spans="2:10" x14ac:dyDescent="0.3">
      <c r="B59" s="308"/>
    </row>
    <row r="60" spans="2:10" x14ac:dyDescent="0.3">
      <c r="B60" s="308"/>
    </row>
    <row r="61" spans="2:10" x14ac:dyDescent="0.3">
      <c r="B61" s="308"/>
      <c r="D61" s="309"/>
      <c r="F61" s="309"/>
      <c r="J61" s="309"/>
    </row>
    <row r="62" spans="2:10" x14ac:dyDescent="0.3">
      <c r="B62" s="308"/>
      <c r="D62" s="309"/>
      <c r="F62" s="309"/>
      <c r="J62" s="309"/>
    </row>
    <row r="63" spans="2:10" x14ac:dyDescent="0.3">
      <c r="B63" s="308"/>
      <c r="D63" s="309"/>
      <c r="F63" s="309"/>
      <c r="J63" s="309"/>
    </row>
    <row r="64" spans="2:10" x14ac:dyDescent="0.3">
      <c r="B64" s="308"/>
      <c r="D64" s="309"/>
      <c r="F64" s="309"/>
      <c r="J64" s="309"/>
    </row>
    <row r="65" spans="2:10" x14ac:dyDescent="0.3">
      <c r="B65" s="308"/>
      <c r="D65" s="309"/>
      <c r="F65" s="309"/>
      <c r="J65" s="309"/>
    </row>
    <row r="66" spans="2:10" x14ac:dyDescent="0.3">
      <c r="B66" s="308"/>
      <c r="D66" s="309"/>
      <c r="F66" s="309"/>
      <c r="J66" s="309"/>
    </row>
    <row r="67" spans="2:10" x14ac:dyDescent="0.3">
      <c r="B67" s="308"/>
      <c r="D67" s="309"/>
      <c r="F67" s="309"/>
      <c r="J67" s="309"/>
    </row>
    <row r="68" spans="2:10" x14ac:dyDescent="0.3">
      <c r="B68" s="308"/>
      <c r="D68" s="309"/>
      <c r="F68" s="309"/>
      <c r="J68" s="309"/>
    </row>
    <row r="69" spans="2:10" x14ac:dyDescent="0.3">
      <c r="B69" s="308"/>
      <c r="D69" s="309"/>
      <c r="F69" s="309"/>
      <c r="J69" s="309"/>
    </row>
    <row r="70" spans="2:10" x14ac:dyDescent="0.3">
      <c r="B70" s="308"/>
      <c r="D70" s="309"/>
      <c r="F70" s="309"/>
      <c r="J70" s="309"/>
    </row>
    <row r="71" spans="2:10" x14ac:dyDescent="0.3">
      <c r="B71" s="308"/>
      <c r="D71" s="309"/>
      <c r="F71" s="309"/>
      <c r="J71" s="309"/>
    </row>
    <row r="72" spans="2:10" x14ac:dyDescent="0.3">
      <c r="B72" s="308"/>
      <c r="D72" s="309"/>
      <c r="F72" s="309"/>
      <c r="J72" s="309"/>
    </row>
    <row r="73" spans="2:10" x14ac:dyDescent="0.3">
      <c r="B73" s="308"/>
      <c r="D73" s="309"/>
      <c r="F73" s="309"/>
      <c r="J73" s="309"/>
    </row>
    <row r="74" spans="2:10" x14ac:dyDescent="0.3">
      <c r="B74" s="308"/>
      <c r="D74" s="309"/>
      <c r="F74" s="309"/>
      <c r="J74" s="309"/>
    </row>
    <row r="75" spans="2:10" x14ac:dyDescent="0.3">
      <c r="B75" s="308"/>
      <c r="D75" s="309"/>
      <c r="F75" s="309"/>
      <c r="J75" s="309"/>
    </row>
    <row r="76" spans="2:10" x14ac:dyDescent="0.3">
      <c r="B76" s="308"/>
      <c r="D76" s="309"/>
      <c r="F76" s="309"/>
      <c r="J76" s="309"/>
    </row>
    <row r="77" spans="2:10" x14ac:dyDescent="0.3">
      <c r="B77" s="308"/>
      <c r="D77" s="309"/>
      <c r="F77" s="309"/>
      <c r="J77" s="309"/>
    </row>
    <row r="78" spans="2:10" x14ac:dyDescent="0.3">
      <c r="B78" s="308"/>
      <c r="D78" s="309"/>
      <c r="F78" s="309"/>
      <c r="J78" s="309"/>
    </row>
    <row r="79" spans="2:10" x14ac:dyDescent="0.3">
      <c r="B79" s="308"/>
      <c r="D79" s="309"/>
      <c r="F79" s="309"/>
      <c r="J79" s="309"/>
    </row>
    <row r="80" spans="2:10" x14ac:dyDescent="0.3">
      <c r="B80" s="308"/>
      <c r="D80" s="309"/>
      <c r="F80" s="309"/>
      <c r="J80" s="309"/>
    </row>
    <row r="81" spans="2:10" x14ac:dyDescent="0.3">
      <c r="B81" s="308"/>
      <c r="D81" s="309"/>
      <c r="F81" s="309"/>
      <c r="J81" s="309"/>
    </row>
    <row r="82" spans="2:10" x14ac:dyDescent="0.3">
      <c r="B82" s="308"/>
      <c r="D82" s="309"/>
      <c r="F82" s="309"/>
      <c r="J82" s="309"/>
    </row>
    <row r="83" spans="2:10" x14ac:dyDescent="0.3">
      <c r="B83" s="308"/>
      <c r="D83" s="309"/>
      <c r="F83" s="309"/>
      <c r="J83" s="309"/>
    </row>
    <row r="84" spans="2:10" x14ac:dyDescent="0.3">
      <c r="B84" s="308"/>
      <c r="D84" s="309"/>
      <c r="F84" s="309"/>
      <c r="J84" s="309"/>
    </row>
    <row r="85" spans="2:10" x14ac:dyDescent="0.3">
      <c r="B85" s="308"/>
      <c r="D85" s="309"/>
      <c r="F85" s="309"/>
      <c r="J85" s="309"/>
    </row>
    <row r="86" spans="2:10" x14ac:dyDescent="0.3">
      <c r="B86" s="308"/>
      <c r="D86" s="309"/>
      <c r="F86" s="309"/>
      <c r="J86" s="309"/>
    </row>
    <row r="87" spans="2:10" x14ac:dyDescent="0.3">
      <c r="B87" s="308"/>
      <c r="D87" s="309"/>
      <c r="F87" s="309"/>
      <c r="J87" s="309"/>
    </row>
    <row r="88" spans="2:10" x14ac:dyDescent="0.3">
      <c r="B88" s="308"/>
      <c r="D88" s="309"/>
      <c r="F88" s="309"/>
      <c r="J88" s="309"/>
    </row>
    <row r="89" spans="2:10" x14ac:dyDescent="0.3">
      <c r="B89" s="308"/>
      <c r="D89" s="309"/>
      <c r="F89" s="309"/>
      <c r="J89" s="309"/>
    </row>
    <row r="99" spans="22:22" x14ac:dyDescent="0.3">
      <c r="V99" s="354"/>
    </row>
  </sheetData>
  <pageMargins left="0.7" right="0.7" top="0.75" bottom="0.75" header="0.3" footer="0.3"/>
  <pageSetup scale="71" orientation="landscape" r:id="rId1"/>
  <rowBreaks count="1" manualBreakCount="1">
    <brk id="36" max="16383" man="1"/>
  </row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08939-F547-4620-8E13-02589B56CEB8}">
  <sheetPr codeName="Sheet11">
    <pageSetUpPr fitToPage="1"/>
  </sheetPr>
  <dimension ref="A1:CR415"/>
  <sheetViews>
    <sheetView zoomScale="99" zoomScaleNormal="99" workbookViewId="0">
      <pane xSplit="2" ySplit="5" topLeftCell="C6" activePane="bottomRight" state="frozen"/>
      <selection pane="topRight" activeCell="BY333" sqref="BY333"/>
      <selection pane="bottomLeft" activeCell="BY333" sqref="BY333"/>
      <selection pane="bottomRight" activeCell="BV407" sqref="BV407"/>
    </sheetView>
  </sheetViews>
  <sheetFormatPr defaultColWidth="9.44140625" defaultRowHeight="13.2" x14ac:dyDescent="0.25"/>
  <cols>
    <col min="1" max="1" width="15" style="6" customWidth="1"/>
    <col min="2" max="2" width="34.5546875" style="6" customWidth="1"/>
    <col min="3" max="37" width="15.5546875" style="6" customWidth="1"/>
    <col min="38" max="38" width="15.109375" style="6" bestFit="1" customWidth="1"/>
    <col min="39" max="71" width="15.109375" style="6" hidden="1" customWidth="1"/>
    <col min="72" max="72" width="16" style="6" bestFit="1" customWidth="1"/>
    <col min="73" max="73" width="17.33203125" style="6" customWidth="1"/>
    <col min="74" max="74" width="18.6640625" style="6" customWidth="1"/>
    <col min="75" max="75" width="12.44140625" style="6" bestFit="1" customWidth="1"/>
    <col min="76" max="77" width="16.44140625" style="6" customWidth="1"/>
    <col min="78" max="80" width="16.44140625" style="6" hidden="1" customWidth="1"/>
    <col min="81" max="81" width="16.88671875" style="6" bestFit="1" customWidth="1"/>
    <col min="82" max="82" width="9" style="6" bestFit="1" customWidth="1"/>
    <col min="83" max="83" width="11.5546875" style="6" bestFit="1" customWidth="1"/>
    <col min="84" max="84" width="12" style="6" bestFit="1" customWidth="1"/>
    <col min="85" max="85" width="16.88671875" style="6" bestFit="1" customWidth="1"/>
    <col min="86" max="86" width="32.88671875" style="6" bestFit="1" customWidth="1"/>
    <col min="87" max="87" width="6.5546875" style="6" bestFit="1" customWidth="1"/>
    <col min="88" max="88" width="5.88671875" style="6" bestFit="1" customWidth="1"/>
    <col min="89" max="89" width="11.44140625" style="6" bestFit="1" customWidth="1"/>
    <col min="90" max="90" width="14" style="6" bestFit="1" customWidth="1"/>
    <col min="91" max="91" width="12.88671875" style="6" bestFit="1" customWidth="1"/>
    <col min="92" max="92" width="12.44140625" style="6" bestFit="1" customWidth="1"/>
    <col min="93" max="94" width="15" style="6" bestFit="1" customWidth="1"/>
    <col min="95" max="95" width="12.88671875" style="6" bestFit="1" customWidth="1"/>
    <col min="96" max="96" width="12.44140625" style="6" bestFit="1" customWidth="1"/>
    <col min="97" max="97" width="13.44140625" style="6" bestFit="1" customWidth="1"/>
    <col min="98" max="98" width="11.5546875" style="6" customWidth="1"/>
    <col min="99" max="104" width="12.5546875" style="6" customWidth="1"/>
    <col min="105" max="105" width="9" style="6" customWidth="1"/>
    <col min="106" max="106" width="9.44140625" style="6"/>
    <col min="107" max="112" width="12.5546875" style="6" customWidth="1"/>
    <col min="113" max="113" width="9" style="6" customWidth="1"/>
    <col min="114" max="114" width="9.44140625" style="6"/>
    <col min="115" max="120" width="12.5546875" style="6" customWidth="1"/>
    <col min="121" max="121" width="9" style="6" customWidth="1"/>
    <col min="122" max="16384" width="9.44140625" style="6"/>
  </cols>
  <sheetData>
    <row r="1" spans="1:96" ht="18" thickBot="1" x14ac:dyDescent="0.35">
      <c r="A1" s="323" t="s">
        <v>370</v>
      </c>
      <c r="B1" s="1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>
        <v>1456655.81</v>
      </c>
      <c r="O1" s="313" t="str">
        <f t="shared" ref="O1:Z1" si="0">$CL$2&amp;" "&amp;$CL$3&amp;" "&amp;$CL$5</f>
        <v>2022 Depr Rates</v>
      </c>
      <c r="P1" s="313" t="str">
        <f t="shared" si="0"/>
        <v>2022 Depr Rates</v>
      </c>
      <c r="Q1" s="313" t="str">
        <f t="shared" si="0"/>
        <v>2022 Depr Rates</v>
      </c>
      <c r="R1" s="313" t="str">
        <f t="shared" si="0"/>
        <v>2022 Depr Rates</v>
      </c>
      <c r="S1" s="313" t="str">
        <f t="shared" si="0"/>
        <v>2022 Depr Rates</v>
      </c>
      <c r="T1" s="313" t="str">
        <f t="shared" si="0"/>
        <v>2022 Depr Rates</v>
      </c>
      <c r="U1" s="313" t="str">
        <f t="shared" si="0"/>
        <v>2022 Depr Rates</v>
      </c>
      <c r="V1" s="313" t="str">
        <f t="shared" si="0"/>
        <v>2022 Depr Rates</v>
      </c>
      <c r="W1" s="313" t="str">
        <f t="shared" si="0"/>
        <v>2022 Depr Rates</v>
      </c>
      <c r="X1" s="313" t="str">
        <f t="shared" si="0"/>
        <v>2022 Depr Rates</v>
      </c>
      <c r="Y1" s="313" t="str">
        <f t="shared" si="0"/>
        <v>2022 Depr Rates</v>
      </c>
      <c r="Z1" s="313" t="str">
        <f t="shared" si="0"/>
        <v>2022 Depr Rates</v>
      </c>
      <c r="AA1" s="313" t="str">
        <f>$CM$2&amp;" "&amp;$CM$3&amp;" "&amp;$CM$5</f>
        <v>2025 Depr Rates</v>
      </c>
      <c r="AB1" s="313" t="str">
        <f t="shared" ref="AB1:BV1" si="1">$CM$2&amp;" "&amp;$CM$3&amp;" "&amp;$CM$5</f>
        <v>2025 Depr Rates</v>
      </c>
      <c r="AC1" s="313" t="str">
        <f t="shared" si="1"/>
        <v>2025 Depr Rates</v>
      </c>
      <c r="AD1" s="313" t="str">
        <f t="shared" si="1"/>
        <v>2025 Depr Rates</v>
      </c>
      <c r="AE1" s="313" t="str">
        <f t="shared" si="1"/>
        <v>2025 Depr Rates</v>
      </c>
      <c r="AF1" s="313" t="str">
        <f t="shared" si="1"/>
        <v>2025 Depr Rates</v>
      </c>
      <c r="AG1" s="313" t="str">
        <f t="shared" si="1"/>
        <v>2025 Depr Rates</v>
      </c>
      <c r="AH1" s="313" t="str">
        <f t="shared" si="1"/>
        <v>2025 Depr Rates</v>
      </c>
      <c r="AI1" s="313" t="str">
        <f t="shared" si="1"/>
        <v>2025 Depr Rates</v>
      </c>
      <c r="AJ1" s="313" t="str">
        <f t="shared" si="1"/>
        <v>2025 Depr Rates</v>
      </c>
      <c r="AK1" s="313" t="str">
        <f t="shared" si="1"/>
        <v>2025 Depr Rates</v>
      </c>
      <c r="AL1" s="313" t="str">
        <f t="shared" si="1"/>
        <v>2025 Depr Rates</v>
      </c>
      <c r="AM1" s="313" t="str">
        <f t="shared" si="1"/>
        <v>2025 Depr Rates</v>
      </c>
      <c r="AN1" s="313" t="str">
        <f t="shared" si="1"/>
        <v>2025 Depr Rates</v>
      </c>
      <c r="AO1" s="313" t="str">
        <f t="shared" si="1"/>
        <v>2025 Depr Rates</v>
      </c>
      <c r="AP1" s="313" t="str">
        <f t="shared" si="1"/>
        <v>2025 Depr Rates</v>
      </c>
      <c r="AQ1" s="313" t="str">
        <f t="shared" si="1"/>
        <v>2025 Depr Rates</v>
      </c>
      <c r="AR1" s="313" t="str">
        <f t="shared" si="1"/>
        <v>2025 Depr Rates</v>
      </c>
      <c r="AS1" s="313" t="str">
        <f t="shared" si="1"/>
        <v>2025 Depr Rates</v>
      </c>
      <c r="AT1" s="313" t="str">
        <f t="shared" si="1"/>
        <v>2025 Depr Rates</v>
      </c>
      <c r="AU1" s="313" t="str">
        <f t="shared" si="1"/>
        <v>2025 Depr Rates</v>
      </c>
      <c r="AV1" s="313" t="str">
        <f t="shared" si="1"/>
        <v>2025 Depr Rates</v>
      </c>
      <c r="AW1" s="313" t="str">
        <f t="shared" si="1"/>
        <v>2025 Depr Rates</v>
      </c>
      <c r="AX1" s="313" t="str">
        <f t="shared" si="1"/>
        <v>2025 Depr Rates</v>
      </c>
      <c r="AY1" s="313" t="str">
        <f t="shared" si="1"/>
        <v>2025 Depr Rates</v>
      </c>
      <c r="AZ1" s="313" t="str">
        <f t="shared" si="1"/>
        <v>2025 Depr Rates</v>
      </c>
      <c r="BA1" s="313" t="str">
        <f t="shared" si="1"/>
        <v>2025 Depr Rates</v>
      </c>
      <c r="BB1" s="313" t="str">
        <f t="shared" si="1"/>
        <v>2025 Depr Rates</v>
      </c>
      <c r="BC1" s="313" t="str">
        <f t="shared" si="1"/>
        <v>2025 Depr Rates</v>
      </c>
      <c r="BD1" s="313" t="str">
        <f t="shared" si="1"/>
        <v>2025 Depr Rates</v>
      </c>
      <c r="BE1" s="313" t="str">
        <f t="shared" si="1"/>
        <v>2025 Depr Rates</v>
      </c>
      <c r="BF1" s="313" t="str">
        <f t="shared" si="1"/>
        <v>2025 Depr Rates</v>
      </c>
      <c r="BG1" s="313" t="str">
        <f t="shared" si="1"/>
        <v>2025 Depr Rates</v>
      </c>
      <c r="BH1" s="313" t="str">
        <f t="shared" si="1"/>
        <v>2025 Depr Rates</v>
      </c>
      <c r="BI1" s="313" t="str">
        <f t="shared" si="1"/>
        <v>2025 Depr Rates</v>
      </c>
      <c r="BJ1" s="313" t="str">
        <f t="shared" si="1"/>
        <v>2025 Depr Rates</v>
      </c>
      <c r="BK1" s="313" t="str">
        <f t="shared" si="1"/>
        <v>2025 Depr Rates</v>
      </c>
      <c r="BL1" s="313" t="str">
        <f t="shared" si="1"/>
        <v>2025 Depr Rates</v>
      </c>
      <c r="BM1" s="313" t="str">
        <f t="shared" si="1"/>
        <v>2025 Depr Rates</v>
      </c>
      <c r="BN1" s="313" t="str">
        <f t="shared" si="1"/>
        <v>2025 Depr Rates</v>
      </c>
      <c r="BO1" s="313" t="str">
        <f t="shared" si="1"/>
        <v>2025 Depr Rates</v>
      </c>
      <c r="BP1" s="313" t="str">
        <f t="shared" si="1"/>
        <v>2025 Depr Rates</v>
      </c>
      <c r="BQ1" s="313" t="str">
        <f t="shared" si="1"/>
        <v>2025 Depr Rates</v>
      </c>
      <c r="BR1" s="313" t="str">
        <f t="shared" si="1"/>
        <v>2025 Depr Rates</v>
      </c>
      <c r="BS1" s="313" t="str">
        <f t="shared" si="1"/>
        <v>2025 Depr Rates</v>
      </c>
      <c r="BT1" s="313" t="str">
        <f t="shared" si="1"/>
        <v>2025 Depr Rates</v>
      </c>
      <c r="BU1" s="313" t="str">
        <f t="shared" si="1"/>
        <v>2025 Depr Rates</v>
      </c>
      <c r="BV1" s="313" t="str">
        <f t="shared" si="1"/>
        <v>2025 Depr Rates</v>
      </c>
      <c r="CM1" s="324">
        <v>2</v>
      </c>
    </row>
    <row r="2" spans="1:96" x14ac:dyDescent="0.25">
      <c r="A2" s="1"/>
      <c r="B2" s="312"/>
      <c r="C2" s="2">
        <f>'ASSET BALANCES'!D2</f>
        <v>2023</v>
      </c>
      <c r="D2" s="2">
        <f>'ASSET BALANCES'!E2</f>
        <v>2023</v>
      </c>
      <c r="E2" s="2">
        <f>'ASSET BALANCES'!F2</f>
        <v>2023</v>
      </c>
      <c r="F2" s="2">
        <f>'ASSET BALANCES'!G2</f>
        <v>2023</v>
      </c>
      <c r="G2" s="2">
        <f>'ASSET BALANCES'!H2</f>
        <v>2023</v>
      </c>
      <c r="H2" s="2">
        <f>'ASSET BALANCES'!I2</f>
        <v>2023</v>
      </c>
      <c r="I2" s="2">
        <f>'ASSET BALANCES'!J2</f>
        <v>2023</v>
      </c>
      <c r="J2" s="2">
        <f>'ASSET BALANCES'!K2</f>
        <v>2023</v>
      </c>
      <c r="K2" s="2">
        <f>'ASSET BALANCES'!L2</f>
        <v>2023</v>
      </c>
      <c r="L2" s="2">
        <f>'ASSET BALANCES'!M2</f>
        <v>2023</v>
      </c>
      <c r="M2" s="2">
        <f>'ASSET BALANCES'!N2</f>
        <v>2023</v>
      </c>
      <c r="N2" s="2">
        <f>'ASSET BALANCES'!O2</f>
        <v>2023</v>
      </c>
      <c r="O2" s="2">
        <f>'ASSET BALANCES'!P2</f>
        <v>2024</v>
      </c>
      <c r="P2" s="2">
        <f>'ASSET BALANCES'!Q2</f>
        <v>2024</v>
      </c>
      <c r="Q2" s="2">
        <f>'ASSET BALANCES'!R2</f>
        <v>2024</v>
      </c>
      <c r="R2" s="2">
        <f>'ASSET BALANCES'!S2</f>
        <v>2024</v>
      </c>
      <c r="S2" s="2">
        <f>'ASSET BALANCES'!T2</f>
        <v>2024</v>
      </c>
      <c r="T2" s="2">
        <f>'ASSET BALANCES'!U2</f>
        <v>2024</v>
      </c>
      <c r="U2" s="2">
        <f>'ASSET BALANCES'!V2</f>
        <v>2024</v>
      </c>
      <c r="V2" s="2">
        <f>'ASSET BALANCES'!W2</f>
        <v>2024</v>
      </c>
      <c r="W2" s="2">
        <f>'ASSET BALANCES'!X2</f>
        <v>2024</v>
      </c>
      <c r="X2" s="2">
        <f>'ASSET BALANCES'!Y2</f>
        <v>2024</v>
      </c>
      <c r="Y2" s="2">
        <f>'ASSET BALANCES'!Z2</f>
        <v>2024</v>
      </c>
      <c r="Z2" s="2">
        <f>'ASSET BALANCES'!AA2</f>
        <v>2024</v>
      </c>
      <c r="AA2" s="2">
        <f>'ASSET BALANCES'!AB2</f>
        <v>2025</v>
      </c>
      <c r="AB2" s="2">
        <f>'ASSET BALANCES'!AC2</f>
        <v>2025</v>
      </c>
      <c r="AC2" s="2">
        <f>'ASSET BALANCES'!AD2</f>
        <v>2025</v>
      </c>
      <c r="AD2" s="2">
        <f>'ASSET BALANCES'!AE2</f>
        <v>2025</v>
      </c>
      <c r="AE2" s="2">
        <f>'ASSET BALANCES'!AF2</f>
        <v>2025</v>
      </c>
      <c r="AF2" s="2">
        <f>'ASSET BALANCES'!AG2</f>
        <v>2025</v>
      </c>
      <c r="AG2" s="2">
        <f>'ASSET BALANCES'!AH2</f>
        <v>2025</v>
      </c>
      <c r="AH2" s="2">
        <f>'ASSET BALANCES'!AI2</f>
        <v>2025</v>
      </c>
      <c r="AI2" s="2">
        <f>'ASSET BALANCES'!AJ2</f>
        <v>2025</v>
      </c>
      <c r="AJ2" s="2">
        <f>'ASSET BALANCES'!AK2</f>
        <v>2025</v>
      </c>
      <c r="AK2" s="2">
        <f>'ASSET BALANCES'!AL2</f>
        <v>2025</v>
      </c>
      <c r="AL2" s="2">
        <f>'ASSET BALANCES'!AM2</f>
        <v>2025</v>
      </c>
      <c r="AM2" s="2">
        <f>'ASSET BALANCES'!AN2</f>
        <v>2026</v>
      </c>
      <c r="AN2" s="2">
        <f>'ASSET BALANCES'!AO2</f>
        <v>2026</v>
      </c>
      <c r="AO2" s="2">
        <f>'ASSET BALANCES'!AP2</f>
        <v>2026</v>
      </c>
      <c r="AP2" s="2">
        <f>'ASSET BALANCES'!AQ2</f>
        <v>2026</v>
      </c>
      <c r="AQ2" s="2">
        <f>'ASSET BALANCES'!AR2</f>
        <v>2026</v>
      </c>
      <c r="AR2" s="2">
        <f>'ASSET BALANCES'!AS2</f>
        <v>2026</v>
      </c>
      <c r="AS2" s="2">
        <f>'ASSET BALANCES'!AT2</f>
        <v>2026</v>
      </c>
      <c r="AT2" s="2">
        <f>'ASSET BALANCES'!AU2</f>
        <v>2026</v>
      </c>
      <c r="AU2" s="2">
        <f>'ASSET BALANCES'!AV2</f>
        <v>2026</v>
      </c>
      <c r="AV2" s="2">
        <f>'ASSET BALANCES'!AW2</f>
        <v>2026</v>
      </c>
      <c r="AW2" s="2">
        <f>'ASSET BALANCES'!AX2</f>
        <v>2026</v>
      </c>
      <c r="AX2" s="2">
        <f>'ASSET BALANCES'!AY2</f>
        <v>2026</v>
      </c>
      <c r="AY2" s="2">
        <f>'ASSET BALANCES'!AZ2</f>
        <v>2027</v>
      </c>
      <c r="AZ2" s="2">
        <f>'ASSET BALANCES'!BA2</f>
        <v>2027</v>
      </c>
      <c r="BA2" s="2">
        <f>'ASSET BALANCES'!BB2</f>
        <v>2027</v>
      </c>
      <c r="BB2" s="2">
        <f>'ASSET BALANCES'!BC2</f>
        <v>2027</v>
      </c>
      <c r="BC2" s="2">
        <f>'ASSET BALANCES'!BD2</f>
        <v>2027</v>
      </c>
      <c r="BD2" s="2">
        <f>'ASSET BALANCES'!BE2</f>
        <v>2027</v>
      </c>
      <c r="BE2" s="2">
        <f>'ASSET BALANCES'!BF2</f>
        <v>2027</v>
      </c>
      <c r="BF2" s="2">
        <f>'ASSET BALANCES'!BG2</f>
        <v>2027</v>
      </c>
      <c r="BG2" s="2">
        <f>'ASSET BALANCES'!BH2</f>
        <v>2027</v>
      </c>
      <c r="BH2" s="2">
        <f>'ASSET BALANCES'!BI2</f>
        <v>2027</v>
      </c>
      <c r="BI2" s="2">
        <f>'ASSET BALANCES'!BJ2</f>
        <v>2027</v>
      </c>
      <c r="BJ2" s="2">
        <f>'ASSET BALANCES'!BK2</f>
        <v>2027</v>
      </c>
      <c r="BK2" s="2">
        <f>'ASSET BALANCES'!BL2</f>
        <v>2028</v>
      </c>
      <c r="BL2" s="2">
        <f>'ASSET BALANCES'!BM2</f>
        <v>2028</v>
      </c>
      <c r="BM2" s="2">
        <f>'ASSET BALANCES'!BN2</f>
        <v>2028</v>
      </c>
      <c r="BN2" s="2">
        <f>'ASSET BALANCES'!BO2</f>
        <v>2028</v>
      </c>
      <c r="BO2" s="2">
        <f>'ASSET BALANCES'!BP2</f>
        <v>2028</v>
      </c>
      <c r="BP2" s="2">
        <f>'ASSET BALANCES'!BQ2</f>
        <v>2028</v>
      </c>
      <c r="BQ2" s="2">
        <f>'ASSET BALANCES'!BR2</f>
        <v>2028</v>
      </c>
      <c r="BR2" s="2">
        <f>'ASSET BALANCES'!BS2</f>
        <v>2028</v>
      </c>
      <c r="BS2" s="2">
        <f>'ASSET BALANCES'!BT2</f>
        <v>2028</v>
      </c>
      <c r="BT2" s="2">
        <f>'ASSET BALANCES'!BU2</f>
        <v>2028</v>
      </c>
      <c r="BU2" s="2">
        <f>'ASSET BALANCES'!BV2</f>
        <v>2028</v>
      </c>
      <c r="BV2" s="2">
        <f>'ASSET BALANCES'!BW2</f>
        <v>2028</v>
      </c>
      <c r="CL2" s="2">
        <v>2022</v>
      </c>
      <c r="CM2" s="2">
        <f t="shared" ref="CM2:CM65" si="2">CHOOSE($CM$1,$CQ2,$CR2)</f>
        <v>2025</v>
      </c>
      <c r="CQ2" s="2">
        <v>2022</v>
      </c>
      <c r="CR2" s="2">
        <v>2025</v>
      </c>
    </row>
    <row r="3" spans="1:96" x14ac:dyDescent="0.25">
      <c r="A3" s="1"/>
      <c r="B3" s="1"/>
      <c r="C3" s="2" t="str">
        <f>'ASSET BALANCES'!D3</f>
        <v>JAN</v>
      </c>
      <c r="D3" s="2" t="str">
        <f>'ASSET BALANCES'!E3</f>
        <v>FEB</v>
      </c>
      <c r="E3" s="2" t="str">
        <f>'ASSET BALANCES'!F3</f>
        <v>MAR</v>
      </c>
      <c r="F3" s="2" t="str">
        <f>'ASSET BALANCES'!G3</f>
        <v>APR</v>
      </c>
      <c r="G3" s="2" t="str">
        <f>'ASSET BALANCES'!H3</f>
        <v>MAY</v>
      </c>
      <c r="H3" s="2" t="str">
        <f>'ASSET BALANCES'!I3</f>
        <v>JUN</v>
      </c>
      <c r="I3" s="2" t="str">
        <f>'ASSET BALANCES'!J3</f>
        <v>JUL</v>
      </c>
      <c r="J3" s="2" t="str">
        <f>'ASSET BALANCES'!K3</f>
        <v>AUG</v>
      </c>
      <c r="K3" s="2" t="str">
        <f>'ASSET BALANCES'!L3</f>
        <v>SEP</v>
      </c>
      <c r="L3" s="2" t="str">
        <f>'ASSET BALANCES'!M3</f>
        <v>OCT</v>
      </c>
      <c r="M3" s="2" t="str">
        <f>'ASSET BALANCES'!N3</f>
        <v>NOV</v>
      </c>
      <c r="N3" s="2" t="str">
        <f>'ASSET BALANCES'!O3</f>
        <v>DEC</v>
      </c>
      <c r="O3" s="2" t="str">
        <f>'ASSET BALANCES'!P3</f>
        <v>JAN</v>
      </c>
      <c r="P3" s="2" t="str">
        <f>'ASSET BALANCES'!Q3</f>
        <v>FEB</v>
      </c>
      <c r="Q3" s="2" t="str">
        <f>'ASSET BALANCES'!R3</f>
        <v>MAR</v>
      </c>
      <c r="R3" s="2" t="str">
        <f>'ASSET BALANCES'!S3</f>
        <v>APR</v>
      </c>
      <c r="S3" s="2" t="str">
        <f>'ASSET BALANCES'!T3</f>
        <v>MAY</v>
      </c>
      <c r="T3" s="2" t="str">
        <f>'ASSET BALANCES'!U3</f>
        <v>JUN</v>
      </c>
      <c r="U3" s="2" t="str">
        <f>'ASSET BALANCES'!V3</f>
        <v>JUL</v>
      </c>
      <c r="V3" s="2" t="str">
        <f>'ASSET BALANCES'!W3</f>
        <v>AUG</v>
      </c>
      <c r="W3" s="2" t="str">
        <f>'ASSET BALANCES'!X3</f>
        <v>SEP</v>
      </c>
      <c r="X3" s="2" t="str">
        <f>'ASSET BALANCES'!Y3</f>
        <v>OCT</v>
      </c>
      <c r="Y3" s="2" t="str">
        <f>'ASSET BALANCES'!Z3</f>
        <v>NOV</v>
      </c>
      <c r="Z3" s="2" t="str">
        <f>'ASSET BALANCES'!AA3</f>
        <v>DEC</v>
      </c>
      <c r="AA3" s="2" t="str">
        <f>'ASSET BALANCES'!AB3</f>
        <v>JAN</v>
      </c>
      <c r="AB3" s="2" t="str">
        <f>'ASSET BALANCES'!AC3</f>
        <v>FEB</v>
      </c>
      <c r="AC3" s="2" t="str">
        <f>'ASSET BALANCES'!AD3</f>
        <v>MAR</v>
      </c>
      <c r="AD3" s="2" t="str">
        <f>'ASSET BALANCES'!AE3</f>
        <v>APR</v>
      </c>
      <c r="AE3" s="2" t="str">
        <f>'ASSET BALANCES'!AF3</f>
        <v>MAY</v>
      </c>
      <c r="AF3" s="2" t="str">
        <f>'ASSET BALANCES'!AG3</f>
        <v>JUN</v>
      </c>
      <c r="AG3" s="2" t="str">
        <f>'ASSET BALANCES'!AH3</f>
        <v>JUL</v>
      </c>
      <c r="AH3" s="2" t="str">
        <f>'ASSET BALANCES'!AI3</f>
        <v>AUG</v>
      </c>
      <c r="AI3" s="2" t="str">
        <f>'ASSET BALANCES'!AJ3</f>
        <v>SEP</v>
      </c>
      <c r="AJ3" s="2" t="str">
        <f>'ASSET BALANCES'!AK3</f>
        <v>OCT</v>
      </c>
      <c r="AK3" s="2" t="str">
        <f>'ASSET BALANCES'!AL3</f>
        <v>NOV</v>
      </c>
      <c r="AL3" s="2" t="str">
        <f>'ASSET BALANCES'!AM3</f>
        <v>DEC</v>
      </c>
      <c r="AM3" s="2" t="str">
        <f>'ASSET BALANCES'!AN3</f>
        <v>JAN</v>
      </c>
      <c r="AN3" s="2" t="str">
        <f>'ASSET BALANCES'!AO3</f>
        <v>FEB</v>
      </c>
      <c r="AO3" s="2" t="str">
        <f>'ASSET BALANCES'!AP3</f>
        <v>MAR</v>
      </c>
      <c r="AP3" s="2" t="str">
        <f>'ASSET BALANCES'!AQ3</f>
        <v>APR</v>
      </c>
      <c r="AQ3" s="2" t="str">
        <f>'ASSET BALANCES'!AR3</f>
        <v>MAY</v>
      </c>
      <c r="AR3" s="2" t="str">
        <f>'ASSET BALANCES'!AS3</f>
        <v>JUN</v>
      </c>
      <c r="AS3" s="2" t="str">
        <f>'ASSET BALANCES'!AT3</f>
        <v>JUL</v>
      </c>
      <c r="AT3" s="2" t="str">
        <f>'ASSET BALANCES'!AU3</f>
        <v>AUG</v>
      </c>
      <c r="AU3" s="2" t="str">
        <f>'ASSET BALANCES'!AV3</f>
        <v>SEP</v>
      </c>
      <c r="AV3" s="2" t="str">
        <f>'ASSET BALANCES'!AW3</f>
        <v>OCT</v>
      </c>
      <c r="AW3" s="2" t="str">
        <f>'ASSET BALANCES'!AX3</f>
        <v>NOV</v>
      </c>
      <c r="AX3" s="2" t="str">
        <f>'ASSET BALANCES'!AY3</f>
        <v>DEC</v>
      </c>
      <c r="AY3" s="2" t="str">
        <f>'ASSET BALANCES'!AZ3</f>
        <v>JAN</v>
      </c>
      <c r="AZ3" s="2" t="str">
        <f>'ASSET BALANCES'!BA3</f>
        <v>FEB</v>
      </c>
      <c r="BA3" s="2" t="str">
        <f>'ASSET BALANCES'!BB3</f>
        <v>MAR</v>
      </c>
      <c r="BB3" s="2" t="str">
        <f>'ASSET BALANCES'!BC3</f>
        <v>APR</v>
      </c>
      <c r="BC3" s="2" t="str">
        <f>'ASSET BALANCES'!BD3</f>
        <v>MAY</v>
      </c>
      <c r="BD3" s="2" t="str">
        <f>'ASSET BALANCES'!BE3</f>
        <v>JUN</v>
      </c>
      <c r="BE3" s="2" t="str">
        <f>'ASSET BALANCES'!BF3</f>
        <v>JUL</v>
      </c>
      <c r="BF3" s="2" t="str">
        <f>'ASSET BALANCES'!BG3</f>
        <v>AUG</v>
      </c>
      <c r="BG3" s="2" t="str">
        <f>'ASSET BALANCES'!BH3</f>
        <v>SEP</v>
      </c>
      <c r="BH3" s="2" t="str">
        <f>'ASSET BALANCES'!BI3</f>
        <v>OCT</v>
      </c>
      <c r="BI3" s="2" t="str">
        <f>'ASSET BALANCES'!BJ3</f>
        <v>NOV</v>
      </c>
      <c r="BJ3" s="2" t="str">
        <f>'ASSET BALANCES'!BK3</f>
        <v>DEC</v>
      </c>
      <c r="BK3" s="2" t="str">
        <f>'ASSET BALANCES'!BL3</f>
        <v>JAN</v>
      </c>
      <c r="BL3" s="2" t="str">
        <f>'ASSET BALANCES'!BM3</f>
        <v>FEB</v>
      </c>
      <c r="BM3" s="2" t="str">
        <f>'ASSET BALANCES'!BN3</f>
        <v>MAR</v>
      </c>
      <c r="BN3" s="2" t="str">
        <f>'ASSET BALANCES'!BO3</f>
        <v>APR</v>
      </c>
      <c r="BO3" s="2" t="str">
        <f>'ASSET BALANCES'!BP3</f>
        <v>MAY</v>
      </c>
      <c r="BP3" s="2" t="str">
        <f>'ASSET BALANCES'!BQ3</f>
        <v>JUN</v>
      </c>
      <c r="BQ3" s="2" t="str">
        <f>'ASSET BALANCES'!BR3</f>
        <v>JUL</v>
      </c>
      <c r="BR3" s="2" t="str">
        <f>'ASSET BALANCES'!BS3</f>
        <v>AUG</v>
      </c>
      <c r="BS3" s="2" t="str">
        <f>'ASSET BALANCES'!BT3</f>
        <v>SEP</v>
      </c>
      <c r="BT3" s="2" t="str">
        <f>'ASSET BALANCES'!BU3</f>
        <v>OCT</v>
      </c>
      <c r="BU3" s="2" t="str">
        <f>'ASSET BALANCES'!BV3</f>
        <v>NOV</v>
      </c>
      <c r="BV3" s="2" t="str">
        <f>'ASSET BALANCES'!BW3</f>
        <v>DEC</v>
      </c>
      <c r="CL3" s="2" t="s">
        <v>371</v>
      </c>
      <c r="CM3" s="2" t="str">
        <f t="shared" si="2"/>
        <v>Depr</v>
      </c>
      <c r="CQ3" s="2" t="s">
        <v>371</v>
      </c>
      <c r="CR3" s="2" t="s">
        <v>371</v>
      </c>
    </row>
    <row r="4" spans="1:96" x14ac:dyDescent="0.25">
      <c r="A4" s="1"/>
      <c r="B4" s="1"/>
      <c r="C4" s="2">
        <f>'ASSET BALANCES'!D4</f>
        <v>202301</v>
      </c>
      <c r="D4" s="2">
        <f>'ASSET BALANCES'!E4</f>
        <v>202302</v>
      </c>
      <c r="E4" s="2">
        <f>'ASSET BALANCES'!F4</f>
        <v>202303</v>
      </c>
      <c r="F4" s="2">
        <f>'ASSET BALANCES'!G4</f>
        <v>202304</v>
      </c>
      <c r="G4" s="2">
        <f>'ASSET BALANCES'!H4</f>
        <v>202305</v>
      </c>
      <c r="H4" s="2">
        <f>'ASSET BALANCES'!I4</f>
        <v>202306</v>
      </c>
      <c r="I4" s="2">
        <f>'ASSET BALANCES'!J4</f>
        <v>202307</v>
      </c>
      <c r="J4" s="2">
        <f>'ASSET BALANCES'!K4</f>
        <v>202308</v>
      </c>
      <c r="K4" s="2">
        <f>'ASSET BALANCES'!L4</f>
        <v>202309</v>
      </c>
      <c r="L4" s="2">
        <f>'ASSET BALANCES'!M4</f>
        <v>202310</v>
      </c>
      <c r="M4" s="2">
        <f>'ASSET BALANCES'!N4</f>
        <v>202311</v>
      </c>
      <c r="N4" s="2">
        <f>'ASSET BALANCES'!O4</f>
        <v>202312</v>
      </c>
      <c r="O4" s="2">
        <f>'ASSET BALANCES'!P4</f>
        <v>202401</v>
      </c>
      <c r="P4" s="2">
        <f>'ASSET BALANCES'!Q4</f>
        <v>202402</v>
      </c>
      <c r="Q4" s="2">
        <f>'ASSET BALANCES'!R4</f>
        <v>202403</v>
      </c>
      <c r="R4" s="2">
        <f>'ASSET BALANCES'!S4</f>
        <v>202404</v>
      </c>
      <c r="S4" s="2">
        <f>'ASSET BALANCES'!T4</f>
        <v>202405</v>
      </c>
      <c r="T4" s="2">
        <f>'ASSET BALANCES'!U4</f>
        <v>202406</v>
      </c>
      <c r="U4" s="2">
        <f>'ASSET BALANCES'!V4</f>
        <v>202407</v>
      </c>
      <c r="V4" s="2">
        <f>'ASSET BALANCES'!W4</f>
        <v>202408</v>
      </c>
      <c r="W4" s="2">
        <f>'ASSET BALANCES'!X4</f>
        <v>202409</v>
      </c>
      <c r="X4" s="2">
        <f>'ASSET BALANCES'!Y4</f>
        <v>202410</v>
      </c>
      <c r="Y4" s="2">
        <f>'ASSET BALANCES'!Z4</f>
        <v>202411</v>
      </c>
      <c r="Z4" s="2">
        <f>'ASSET BALANCES'!AA4</f>
        <v>202412</v>
      </c>
      <c r="AA4" s="2">
        <f>'ASSET BALANCES'!AB4</f>
        <v>202501</v>
      </c>
      <c r="AB4" s="2">
        <f>'ASSET BALANCES'!AC4</f>
        <v>202502</v>
      </c>
      <c r="AC4" s="2">
        <f>'ASSET BALANCES'!AD4</f>
        <v>202503</v>
      </c>
      <c r="AD4" s="2">
        <f>'ASSET BALANCES'!AE4</f>
        <v>202504</v>
      </c>
      <c r="AE4" s="2">
        <f>'ASSET BALANCES'!AF4</f>
        <v>202505</v>
      </c>
      <c r="AF4" s="2">
        <f>'ASSET BALANCES'!AG4</f>
        <v>202506</v>
      </c>
      <c r="AG4" s="2">
        <f>'ASSET BALANCES'!AH4</f>
        <v>202507</v>
      </c>
      <c r="AH4" s="2">
        <f>'ASSET BALANCES'!AI4</f>
        <v>202508</v>
      </c>
      <c r="AI4" s="2">
        <f>'ASSET BALANCES'!AJ4</f>
        <v>202509</v>
      </c>
      <c r="AJ4" s="2">
        <f>'ASSET BALANCES'!AK4</f>
        <v>202510</v>
      </c>
      <c r="AK4" s="2">
        <f>'ASSET BALANCES'!AL4</f>
        <v>202511</v>
      </c>
      <c r="AL4" s="2">
        <f>'ASSET BALANCES'!AM4</f>
        <v>202512</v>
      </c>
      <c r="AM4" s="2">
        <f>'ASSET BALANCES'!AN4</f>
        <v>202601</v>
      </c>
      <c r="AN4" s="2">
        <f>'ASSET BALANCES'!AO4</f>
        <v>202602</v>
      </c>
      <c r="AO4" s="2">
        <f>'ASSET BALANCES'!AP4</f>
        <v>202603</v>
      </c>
      <c r="AP4" s="2">
        <f>'ASSET BALANCES'!AQ4</f>
        <v>202604</v>
      </c>
      <c r="AQ4" s="2">
        <f>'ASSET BALANCES'!AR4</f>
        <v>202605</v>
      </c>
      <c r="AR4" s="2">
        <f>'ASSET BALANCES'!AS4</f>
        <v>202606</v>
      </c>
      <c r="AS4" s="2">
        <f>'ASSET BALANCES'!AT4</f>
        <v>202607</v>
      </c>
      <c r="AT4" s="2">
        <f>'ASSET BALANCES'!AU4</f>
        <v>202608</v>
      </c>
      <c r="AU4" s="2">
        <f>'ASSET BALANCES'!AV4</f>
        <v>202609</v>
      </c>
      <c r="AV4" s="2">
        <f>'ASSET BALANCES'!AW4</f>
        <v>202610</v>
      </c>
      <c r="AW4" s="2">
        <f>'ASSET BALANCES'!AX4</f>
        <v>202611</v>
      </c>
      <c r="AX4" s="2">
        <f>'ASSET BALANCES'!AY4</f>
        <v>202612</v>
      </c>
      <c r="AY4" s="2">
        <f>'ASSET BALANCES'!AZ4</f>
        <v>202701</v>
      </c>
      <c r="AZ4" s="2">
        <f>'ASSET BALANCES'!BA4</f>
        <v>202702</v>
      </c>
      <c r="BA4" s="2">
        <f>'ASSET BALANCES'!BB4</f>
        <v>202703</v>
      </c>
      <c r="BB4" s="2">
        <f>'ASSET BALANCES'!BC4</f>
        <v>202704</v>
      </c>
      <c r="BC4" s="2">
        <f>'ASSET BALANCES'!BD4</f>
        <v>202705</v>
      </c>
      <c r="BD4" s="2">
        <f>'ASSET BALANCES'!BE4</f>
        <v>202706</v>
      </c>
      <c r="BE4" s="2">
        <f>'ASSET BALANCES'!BF4</f>
        <v>202707</v>
      </c>
      <c r="BF4" s="2">
        <f>'ASSET BALANCES'!BG4</f>
        <v>202708</v>
      </c>
      <c r="BG4" s="2">
        <f>'ASSET BALANCES'!BH4</f>
        <v>202709</v>
      </c>
      <c r="BH4" s="2">
        <f>'ASSET BALANCES'!BI4</f>
        <v>202710</v>
      </c>
      <c r="BI4" s="2">
        <f>'ASSET BALANCES'!BJ4</f>
        <v>202711</v>
      </c>
      <c r="BJ4" s="2">
        <f>'ASSET BALANCES'!BK4</f>
        <v>202712</v>
      </c>
      <c r="BK4" s="2">
        <f>'ASSET BALANCES'!BL4</f>
        <v>202801</v>
      </c>
      <c r="BL4" s="2">
        <f>'ASSET BALANCES'!BM4</f>
        <v>202802</v>
      </c>
      <c r="BM4" s="2">
        <f>'ASSET BALANCES'!BN4</f>
        <v>202803</v>
      </c>
      <c r="BN4" s="2">
        <f>'ASSET BALANCES'!BO4</f>
        <v>202804</v>
      </c>
      <c r="BO4" s="2">
        <f>'ASSET BALANCES'!BP4</f>
        <v>202805</v>
      </c>
      <c r="BP4" s="2">
        <f>'ASSET BALANCES'!BQ4</f>
        <v>202806</v>
      </c>
      <c r="BQ4" s="2">
        <f>'ASSET BALANCES'!BR4</f>
        <v>202807</v>
      </c>
      <c r="BR4" s="2">
        <f>'ASSET BALANCES'!BS4</f>
        <v>202808</v>
      </c>
      <c r="BS4" s="2">
        <f>'ASSET BALANCES'!BT4</f>
        <v>202809</v>
      </c>
      <c r="BT4" s="2">
        <f>'ASSET BALANCES'!BU4</f>
        <v>202810</v>
      </c>
      <c r="BU4" s="2">
        <f>'ASSET BALANCES'!BV4</f>
        <v>202811</v>
      </c>
      <c r="BV4" s="2">
        <f>'ASSET BALANCES'!BW4</f>
        <v>202812</v>
      </c>
      <c r="BW4" s="2">
        <f>N2</f>
        <v>2023</v>
      </c>
      <c r="BX4" s="2">
        <f>Z2</f>
        <v>2024</v>
      </c>
      <c r="BY4" s="2">
        <f>AL2</f>
        <v>2025</v>
      </c>
      <c r="BZ4" s="2">
        <f>AX2</f>
        <v>2026</v>
      </c>
      <c r="CA4" s="2">
        <f>BJ2</f>
        <v>2027</v>
      </c>
      <c r="CB4" s="2">
        <f>BV2</f>
        <v>2028</v>
      </c>
      <c r="CC4" s="20">
        <v>3</v>
      </c>
      <c r="CD4" s="20">
        <v>4</v>
      </c>
      <c r="CE4" s="20">
        <v>5</v>
      </c>
      <c r="CF4" s="20">
        <v>6</v>
      </c>
      <c r="CG4" s="20">
        <v>7</v>
      </c>
      <c r="CH4" s="20">
        <v>8</v>
      </c>
      <c r="CI4" s="20">
        <v>9</v>
      </c>
      <c r="CJ4" s="20">
        <v>10</v>
      </c>
      <c r="CL4" s="2" t="s">
        <v>372</v>
      </c>
      <c r="CM4" s="2" t="str">
        <f t="shared" si="2"/>
        <v>Draft</v>
      </c>
      <c r="CQ4" s="2" t="s">
        <v>372</v>
      </c>
      <c r="CR4" s="2" t="s">
        <v>373</v>
      </c>
    </row>
    <row r="5" spans="1:96" x14ac:dyDescent="0.25">
      <c r="A5" s="2" t="s">
        <v>374</v>
      </c>
      <c r="B5" s="325" t="s">
        <v>22</v>
      </c>
      <c r="C5" s="326" t="s">
        <v>375</v>
      </c>
      <c r="D5" s="326" t="s">
        <v>376</v>
      </c>
      <c r="E5" s="326" t="s">
        <v>377</v>
      </c>
      <c r="F5" s="326" t="s">
        <v>378</v>
      </c>
      <c r="G5" s="326" t="s">
        <v>379</v>
      </c>
      <c r="H5" s="326" t="s">
        <v>380</v>
      </c>
      <c r="I5" s="326" t="s">
        <v>381</v>
      </c>
      <c r="J5" s="326" t="s">
        <v>382</v>
      </c>
      <c r="K5" s="326" t="s">
        <v>383</v>
      </c>
      <c r="L5" s="326" t="s">
        <v>384</v>
      </c>
      <c r="M5" s="326" t="s">
        <v>385</v>
      </c>
      <c r="N5" s="326" t="s">
        <v>386</v>
      </c>
      <c r="O5" s="326" t="s">
        <v>387</v>
      </c>
      <c r="P5" s="326" t="s">
        <v>388</v>
      </c>
      <c r="Q5" s="326" t="s">
        <v>389</v>
      </c>
      <c r="R5" s="326" t="s">
        <v>390</v>
      </c>
      <c r="S5" s="326" t="s">
        <v>391</v>
      </c>
      <c r="T5" s="326" t="s">
        <v>392</v>
      </c>
      <c r="U5" s="326" t="s">
        <v>393</v>
      </c>
      <c r="V5" s="326" t="s">
        <v>394</v>
      </c>
      <c r="W5" s="326" t="s">
        <v>395</v>
      </c>
      <c r="X5" s="326" t="s">
        <v>396</v>
      </c>
      <c r="Y5" s="326" t="s">
        <v>397</v>
      </c>
      <c r="Z5" s="326" t="s">
        <v>398</v>
      </c>
      <c r="AA5" s="326" t="s">
        <v>399</v>
      </c>
      <c r="AB5" s="326" t="s">
        <v>400</v>
      </c>
      <c r="AC5" s="326" t="s">
        <v>401</v>
      </c>
      <c r="AD5" s="326" t="s">
        <v>402</v>
      </c>
      <c r="AE5" s="326" t="s">
        <v>403</v>
      </c>
      <c r="AF5" s="326" t="s">
        <v>404</v>
      </c>
      <c r="AG5" s="326" t="s">
        <v>405</v>
      </c>
      <c r="AH5" s="326" t="s">
        <v>406</v>
      </c>
      <c r="AI5" s="326" t="s">
        <v>407</v>
      </c>
      <c r="AJ5" s="326" t="s">
        <v>408</v>
      </c>
      <c r="AK5" s="326" t="s">
        <v>409</v>
      </c>
      <c r="AL5" s="326" t="s">
        <v>410</v>
      </c>
      <c r="AM5" s="326" t="s">
        <v>411</v>
      </c>
      <c r="AN5" s="326" t="s">
        <v>412</v>
      </c>
      <c r="AO5" s="326" t="s">
        <v>413</v>
      </c>
      <c r="AP5" s="326" t="s">
        <v>414</v>
      </c>
      <c r="AQ5" s="326" t="s">
        <v>415</v>
      </c>
      <c r="AR5" s="326" t="s">
        <v>416</v>
      </c>
      <c r="AS5" s="326" t="s">
        <v>417</v>
      </c>
      <c r="AT5" s="326" t="s">
        <v>418</v>
      </c>
      <c r="AU5" s="326" t="s">
        <v>419</v>
      </c>
      <c r="AV5" s="326" t="s">
        <v>420</v>
      </c>
      <c r="AW5" s="326" t="s">
        <v>421</v>
      </c>
      <c r="AX5" s="326" t="s">
        <v>422</v>
      </c>
      <c r="AY5" s="326" t="s">
        <v>423</v>
      </c>
      <c r="AZ5" s="326" t="s">
        <v>424</v>
      </c>
      <c r="BA5" s="326" t="s">
        <v>425</v>
      </c>
      <c r="BB5" s="326" t="s">
        <v>426</v>
      </c>
      <c r="BC5" s="326" t="s">
        <v>427</v>
      </c>
      <c r="BD5" s="326" t="s">
        <v>428</v>
      </c>
      <c r="BE5" s="326" t="s">
        <v>429</v>
      </c>
      <c r="BF5" s="326" t="s">
        <v>430</v>
      </c>
      <c r="BG5" s="326" t="s">
        <v>431</v>
      </c>
      <c r="BH5" s="326" t="s">
        <v>432</v>
      </c>
      <c r="BI5" s="326" t="s">
        <v>433</v>
      </c>
      <c r="BJ5" s="326" t="s">
        <v>434</v>
      </c>
      <c r="BK5" s="326" t="s">
        <v>435</v>
      </c>
      <c r="BL5" s="326" t="s">
        <v>436</v>
      </c>
      <c r="BM5" s="326" t="s">
        <v>437</v>
      </c>
      <c r="BN5" s="326" t="s">
        <v>438</v>
      </c>
      <c r="BO5" s="326" t="s">
        <v>439</v>
      </c>
      <c r="BP5" s="326" t="s">
        <v>440</v>
      </c>
      <c r="BQ5" s="326" t="s">
        <v>441</v>
      </c>
      <c r="BR5" s="326" t="s">
        <v>442</v>
      </c>
      <c r="BS5" s="326" t="s">
        <v>443</v>
      </c>
      <c r="BT5" s="326" t="s">
        <v>444</v>
      </c>
      <c r="BU5" s="326" t="s">
        <v>445</v>
      </c>
      <c r="BV5" s="326" t="s">
        <v>446</v>
      </c>
      <c r="BW5" s="2" t="str">
        <f>BW4&amp;" Activity"</f>
        <v>2023 Activity</v>
      </c>
      <c r="BX5" s="2" t="str">
        <f t="shared" ref="BX5:CB5" si="3">BX4&amp;" Activity"</f>
        <v>2024 Activity</v>
      </c>
      <c r="BY5" s="2" t="str">
        <f t="shared" si="3"/>
        <v>2025 Activity</v>
      </c>
      <c r="BZ5" s="2" t="str">
        <f t="shared" si="3"/>
        <v>2026 Activity</v>
      </c>
      <c r="CA5" s="2" t="str">
        <f t="shared" si="3"/>
        <v>2027 Activity</v>
      </c>
      <c r="CB5" s="2" t="str">
        <f t="shared" si="3"/>
        <v>2028 Activity</v>
      </c>
      <c r="CC5" s="327" t="s">
        <v>18</v>
      </c>
      <c r="CD5" s="327" t="s">
        <v>14</v>
      </c>
      <c r="CE5" s="327" t="s">
        <v>23</v>
      </c>
      <c r="CF5" s="327" t="s">
        <v>24</v>
      </c>
      <c r="CG5" s="327" t="s">
        <v>19</v>
      </c>
      <c r="CH5" s="327" t="s">
        <v>20</v>
      </c>
      <c r="CI5" s="328" t="s">
        <v>12</v>
      </c>
      <c r="CJ5" s="328" t="s">
        <v>21</v>
      </c>
      <c r="CL5" s="2" t="s">
        <v>447</v>
      </c>
      <c r="CM5" s="2" t="str">
        <f t="shared" si="2"/>
        <v>Rates</v>
      </c>
      <c r="CQ5" s="2" t="s">
        <v>447</v>
      </c>
      <c r="CR5" s="2" t="s">
        <v>447</v>
      </c>
    </row>
    <row r="6" spans="1:96" x14ac:dyDescent="0.25">
      <c r="A6" s="329">
        <f>'ASSET BALANCES'!$A6</f>
        <v>10501</v>
      </c>
      <c r="B6" s="330" t="str">
        <f>'ASSET BALANCES'!$B6</f>
        <v>105.01 Future Use Non Depreciable A</v>
      </c>
      <c r="C6" s="331">
        <v>0</v>
      </c>
      <c r="D6" s="331">
        <v>0</v>
      </c>
      <c r="E6" s="331">
        <v>0</v>
      </c>
      <c r="F6" s="331">
        <v>0</v>
      </c>
      <c r="G6" s="331">
        <v>0</v>
      </c>
      <c r="H6" s="331">
        <v>0</v>
      </c>
      <c r="I6" s="331">
        <v>0</v>
      </c>
      <c r="J6" s="331">
        <v>0</v>
      </c>
      <c r="K6" s="331">
        <v>0</v>
      </c>
      <c r="L6" s="331">
        <v>0</v>
      </c>
      <c r="M6" s="331">
        <v>0</v>
      </c>
      <c r="N6" s="331">
        <v>0</v>
      </c>
      <c r="O6" s="332">
        <f>ROUND('ASSET BALANCES'!O6*$CL6/12,2)</f>
        <v>0</v>
      </c>
      <c r="P6" s="332">
        <f>ROUND('ASSET BALANCES'!P6*$CL6/12,2)</f>
        <v>0</v>
      </c>
      <c r="Q6" s="332">
        <f>ROUND('ASSET BALANCES'!Q6*$CL6/12,2)</f>
        <v>0</v>
      </c>
      <c r="R6" s="332">
        <f>ROUND('ASSET BALANCES'!R6*$CL6/12,2)</f>
        <v>0</v>
      </c>
      <c r="S6" s="332">
        <f>ROUND('ASSET BALANCES'!S6*$CL6/12,2)</f>
        <v>0</v>
      </c>
      <c r="T6" s="332">
        <f>ROUND('ASSET BALANCES'!T6*$CL6/12,2)</f>
        <v>0</v>
      </c>
      <c r="U6" s="332">
        <f>ROUND('ASSET BALANCES'!U6*$CL6/12,2)</f>
        <v>0</v>
      </c>
      <c r="V6" s="332">
        <f>ROUND('ASSET BALANCES'!V6*$CL6/12,2)</f>
        <v>0</v>
      </c>
      <c r="W6" s="332">
        <f>ROUND('ASSET BALANCES'!W6*$CL6/12,2)</f>
        <v>0</v>
      </c>
      <c r="X6" s="332">
        <f>ROUND('ASSET BALANCES'!X6*$CL6/12,2)</f>
        <v>0</v>
      </c>
      <c r="Y6" s="332">
        <f>ROUND('ASSET BALANCES'!Y6*$CL6/12,2)</f>
        <v>0</v>
      </c>
      <c r="Z6" s="332">
        <f>ROUND('ASSET BALANCES'!Z6*$CL6/12,2)</f>
        <v>0</v>
      </c>
      <c r="AA6" s="332">
        <f>ROUND('ASSET BALANCES'!AA6*$CM6/12,2)</f>
        <v>0</v>
      </c>
      <c r="AB6" s="332">
        <f>ROUND('ASSET BALANCES'!AB6*$CM6/12,2)</f>
        <v>0</v>
      </c>
      <c r="AC6" s="332">
        <f>ROUND('ASSET BALANCES'!AC6*$CM6/12,2)</f>
        <v>0</v>
      </c>
      <c r="AD6" s="332">
        <f>ROUND('ASSET BALANCES'!AD6*$CM6/12,2)</f>
        <v>0</v>
      </c>
      <c r="AE6" s="332">
        <f>ROUND('ASSET BALANCES'!AE6*$CM6/12,2)</f>
        <v>0</v>
      </c>
      <c r="AF6" s="332">
        <f>ROUND('ASSET BALANCES'!AF6*$CM6/12,2)</f>
        <v>0</v>
      </c>
      <c r="AG6" s="332">
        <f>ROUND('ASSET BALANCES'!AG6*$CM6/12,2)</f>
        <v>0</v>
      </c>
      <c r="AH6" s="332">
        <f>ROUND('ASSET BALANCES'!AH6*$CM6/12,2)</f>
        <v>0</v>
      </c>
      <c r="AI6" s="332">
        <f>ROUND('ASSET BALANCES'!AI6*$CM6/12,2)</f>
        <v>0</v>
      </c>
      <c r="AJ6" s="332">
        <f>ROUND('ASSET BALANCES'!AJ6*$CM6/12,2)</f>
        <v>0</v>
      </c>
      <c r="AK6" s="332">
        <f>ROUND('ASSET BALANCES'!AK6*$CM6/12,2)</f>
        <v>0</v>
      </c>
      <c r="AL6" s="332">
        <f>ROUND('ASSET BALANCES'!AL6*$CM6/12,2)</f>
        <v>0</v>
      </c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13">
        <f>ROUND(SUM(C6:N6),2)</f>
        <v>0</v>
      </c>
      <c r="BX6" s="13">
        <f>ROUND(SUM(O6:Z6),2)</f>
        <v>0</v>
      </c>
      <c r="BY6" s="13">
        <f>ROUND(SUM(AA6:AL6),2)</f>
        <v>0</v>
      </c>
      <c r="BZ6" s="13">
        <f>ROUND(SUM(AM6:AX6),2)</f>
        <v>0</v>
      </c>
      <c r="CA6" s="13">
        <f>ROUND(SUM(AY6:BJ6),2)</f>
        <v>0</v>
      </c>
      <c r="CB6" s="13">
        <f>ROUND(SUM(BK6:BV6),2)</f>
        <v>0</v>
      </c>
      <c r="CC6" s="333" t="str">
        <f>VLOOKUP($A6,'Depr Group Buckets'!$A:$J,CC$4,FALSE)</f>
        <v>PHFFU</v>
      </c>
      <c r="CD6" s="333">
        <f>VLOOKUP($A6,'Depr Group Buckets'!$A:$J,CD$4,FALSE)</f>
        <v>105</v>
      </c>
      <c r="CE6" s="333">
        <f>VLOOKUP($A6,'Depr Group Buckets'!$A:$J,CE$4,FALSE)</f>
        <v>105</v>
      </c>
      <c r="CF6" s="333" t="str">
        <f>VLOOKUP($A6,'Depr Group Buckets'!$A:$J,CF$4,FALSE)</f>
        <v>PHFFU</v>
      </c>
      <c r="CG6" s="333" t="str">
        <f>VLOOKUP($A6,'Depr Group Buckets'!$A:$J,CG$4,FALSE)</f>
        <v>PHFFU</v>
      </c>
      <c r="CH6" s="333" t="str">
        <f>VLOOKUP($A6,'Depr Group Buckets'!$A:$J,CH$4,FALSE)</f>
        <v>PHFFU</v>
      </c>
      <c r="CI6" s="333" t="str">
        <f>VLOOKUP($A6,'Depr Group Buckets'!$A:$J,CI$4,FALSE)</f>
        <v>Valid</v>
      </c>
      <c r="CJ6" s="333" t="str">
        <f>VLOOKUP($A6,'Depr Group Buckets'!$A:$J,CJ$4,FALSE)</f>
        <v>105</v>
      </c>
      <c r="CK6" s="21"/>
      <c r="CL6" s="4">
        <f t="shared" ref="CL6:CL69" si="4">$CQ6</f>
        <v>0</v>
      </c>
      <c r="CM6" s="4">
        <f t="shared" si="2"/>
        <v>0</v>
      </c>
      <c r="CN6" s="334"/>
      <c r="CO6" s="334"/>
      <c r="CP6" s="334"/>
      <c r="CQ6" s="4">
        <v>0</v>
      </c>
      <c r="CR6" s="4">
        <v>0</v>
      </c>
    </row>
    <row r="7" spans="1:96" x14ac:dyDescent="0.25">
      <c r="A7" s="335">
        <f>'ASSET BALANCES'!$A7</f>
        <v>10803</v>
      </c>
      <c r="B7" s="336" t="str">
        <f>'ASSET BALANCES'!$B7</f>
        <v>108.03-Accum Reserve Dismantling</v>
      </c>
      <c r="C7" s="337">
        <v>667895.25</v>
      </c>
      <c r="D7" s="337">
        <v>667895.25</v>
      </c>
      <c r="E7" s="337">
        <v>667895.25</v>
      </c>
      <c r="F7" s="337">
        <v>667895.25</v>
      </c>
      <c r="G7" s="337">
        <v>667895.25</v>
      </c>
      <c r="H7" s="337">
        <v>667895.25</v>
      </c>
      <c r="I7" s="337">
        <v>667895.25</v>
      </c>
      <c r="J7" s="337">
        <v>667895.25</v>
      </c>
      <c r="K7" s="337">
        <v>667895.25</v>
      </c>
      <c r="L7" s="337">
        <v>667895.25</v>
      </c>
      <c r="M7" s="337">
        <v>667895.25</v>
      </c>
      <c r="N7" s="337">
        <v>667895.25</v>
      </c>
      <c r="O7" s="337">
        <f t="shared" ref="O7:Z7" si="5">ROUND($CL7/12,2)</f>
        <v>667895.25</v>
      </c>
      <c r="P7" s="337">
        <f t="shared" si="5"/>
        <v>667895.25</v>
      </c>
      <c r="Q7" s="337">
        <f t="shared" si="5"/>
        <v>667895.25</v>
      </c>
      <c r="R7" s="337">
        <f t="shared" si="5"/>
        <v>667895.25</v>
      </c>
      <c r="S7" s="337">
        <f t="shared" si="5"/>
        <v>667895.25</v>
      </c>
      <c r="T7" s="337">
        <f t="shared" si="5"/>
        <v>667895.25</v>
      </c>
      <c r="U7" s="337">
        <f t="shared" si="5"/>
        <v>667895.25</v>
      </c>
      <c r="V7" s="337">
        <f t="shared" si="5"/>
        <v>667895.25</v>
      </c>
      <c r="W7" s="337">
        <f t="shared" si="5"/>
        <v>667895.25</v>
      </c>
      <c r="X7" s="337">
        <f t="shared" si="5"/>
        <v>667895.25</v>
      </c>
      <c r="Y7" s="337">
        <f t="shared" si="5"/>
        <v>667895.25</v>
      </c>
      <c r="Z7" s="337">
        <f t="shared" si="5"/>
        <v>667895.25</v>
      </c>
      <c r="AA7" s="337">
        <f>ROUND($CM7/12,2)</f>
        <v>1453532.67</v>
      </c>
      <c r="AB7" s="337">
        <f t="shared" ref="AB7:AL7" si="6">ROUND($CM7/12,2)</f>
        <v>1453532.67</v>
      </c>
      <c r="AC7" s="337">
        <f t="shared" si="6"/>
        <v>1453532.67</v>
      </c>
      <c r="AD7" s="337">
        <f t="shared" si="6"/>
        <v>1453532.67</v>
      </c>
      <c r="AE7" s="337">
        <f t="shared" si="6"/>
        <v>1453532.67</v>
      </c>
      <c r="AF7" s="337">
        <f t="shared" si="6"/>
        <v>1453532.67</v>
      </c>
      <c r="AG7" s="337">
        <f t="shared" si="6"/>
        <v>1453532.67</v>
      </c>
      <c r="AH7" s="337">
        <f t="shared" si="6"/>
        <v>1453532.67</v>
      </c>
      <c r="AI7" s="337">
        <f t="shared" si="6"/>
        <v>1453532.67</v>
      </c>
      <c r="AJ7" s="337">
        <f t="shared" si="6"/>
        <v>1453532.67</v>
      </c>
      <c r="AK7" s="337">
        <f t="shared" si="6"/>
        <v>1453532.67</v>
      </c>
      <c r="AL7" s="337">
        <f t="shared" si="6"/>
        <v>1453532.67</v>
      </c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13">
        <f t="shared" ref="BW7:BW70" si="7">ROUND(SUM(C7:N7),2)</f>
        <v>8014743</v>
      </c>
      <c r="BX7" s="13">
        <f t="shared" ref="BX7:BX70" si="8">ROUND(SUM(O7:Z7),2)</f>
        <v>8014743</v>
      </c>
      <c r="BY7" s="13">
        <f t="shared" ref="BY7:BY70" si="9">ROUND(SUM(AA7:AL7),2)</f>
        <v>17442392.039999999</v>
      </c>
      <c r="BZ7" s="13">
        <f t="shared" ref="BZ7:BZ70" si="10">ROUND(SUM(AM7:AX7),2)</f>
        <v>0</v>
      </c>
      <c r="CA7" s="13">
        <f t="shared" ref="CA7:CA70" si="11">ROUND(SUM(AY7:BJ7),2)</f>
        <v>0</v>
      </c>
      <c r="CB7" s="13">
        <f t="shared" ref="CB7:CB70" si="12">ROUND(SUM(BK7:BV7),2)</f>
        <v>0</v>
      </c>
      <c r="CC7" s="333" t="str">
        <f>VLOOKUP($A7,'Depr Group Buckets'!$A:$J,CC$4,FALSE)</f>
        <v>DISMANTLEMENT</v>
      </c>
      <c r="CD7" s="333" t="str">
        <f>VLOOKUP($A7,'Depr Group Buckets'!$A:$J,CD$4,FALSE)</f>
        <v>101/106</v>
      </c>
      <c r="CE7" s="333">
        <f>VLOOKUP($A7,'Depr Group Buckets'!$A:$J,CE$4,FALSE)</f>
        <v>108</v>
      </c>
      <c r="CF7" s="333">
        <f>VLOOKUP($A7,'Depr Group Buckets'!$A:$J,CF$4,FALSE)</f>
        <v>403</v>
      </c>
      <c r="CG7" s="333" t="str">
        <f>VLOOKUP($A7,'Depr Group Buckets'!$A:$J,CG$4,FALSE)</f>
        <v>DISMANTLEMENT</v>
      </c>
      <c r="CH7" s="333" t="str">
        <f>VLOOKUP($A7,'Depr Group Buckets'!$A:$J,CH$4,FALSE)</f>
        <v>DISMANTLEMENT</v>
      </c>
      <c r="CI7" s="333" t="str">
        <f>VLOOKUP($A7,'Depr Group Buckets'!$A:$J,CI$4,FALSE)</f>
        <v>Valid</v>
      </c>
      <c r="CJ7" s="333" t="str">
        <f>VLOOKUP($A7,'Depr Group Buckets'!$A:$J,CJ$4,FALSE)</f>
        <v>108</v>
      </c>
      <c r="CK7" s="21"/>
      <c r="CL7" s="5">
        <f t="shared" si="4"/>
        <v>8014743</v>
      </c>
      <c r="CM7" s="5">
        <f t="shared" si="2"/>
        <v>17442392</v>
      </c>
      <c r="CQ7" s="5">
        <v>8014743</v>
      </c>
      <c r="CR7" s="5">
        <v>17442392</v>
      </c>
    </row>
    <row r="8" spans="1:96" x14ac:dyDescent="0.25">
      <c r="A8" s="335">
        <f>'ASSET BALANCES'!$A8</f>
        <v>10804</v>
      </c>
      <c r="B8" s="336" t="str">
        <f>'ASSET BALANCES'!$B8</f>
        <v>108.04-Sebring Acquisition Adj</v>
      </c>
      <c r="C8" s="337">
        <v>0</v>
      </c>
      <c r="D8" s="337">
        <v>0</v>
      </c>
      <c r="E8" s="337">
        <v>0</v>
      </c>
      <c r="F8" s="337">
        <v>0</v>
      </c>
      <c r="G8" s="337">
        <v>0</v>
      </c>
      <c r="H8" s="337">
        <v>0</v>
      </c>
      <c r="I8" s="337">
        <v>0</v>
      </c>
      <c r="J8" s="337">
        <v>0</v>
      </c>
      <c r="K8" s="337">
        <v>0</v>
      </c>
      <c r="L8" s="337">
        <v>0</v>
      </c>
      <c r="M8" s="337">
        <v>0</v>
      </c>
      <c r="N8" s="337">
        <v>0</v>
      </c>
      <c r="O8" s="338">
        <f>ROUND('ASSET BALANCES'!O8*$CL8/12,2)</f>
        <v>0</v>
      </c>
      <c r="P8" s="338">
        <f>ROUND('ASSET BALANCES'!P8*$CL8/12,2)</f>
        <v>0</v>
      </c>
      <c r="Q8" s="338">
        <f>ROUND('ASSET BALANCES'!Q8*$CL8/12,2)</f>
        <v>0</v>
      </c>
      <c r="R8" s="338">
        <f>ROUND('ASSET BALANCES'!R8*$CL8/12,2)</f>
        <v>0</v>
      </c>
      <c r="S8" s="338">
        <f>ROUND('ASSET BALANCES'!S8*$CL8/12,2)</f>
        <v>0</v>
      </c>
      <c r="T8" s="338">
        <f>ROUND('ASSET BALANCES'!T8*$CL8/12,2)</f>
        <v>0</v>
      </c>
      <c r="U8" s="338">
        <f>ROUND('ASSET BALANCES'!U8*$CL8/12,2)</f>
        <v>0</v>
      </c>
      <c r="V8" s="338">
        <f>ROUND('ASSET BALANCES'!V8*$CL8/12,2)</f>
        <v>0</v>
      </c>
      <c r="W8" s="338">
        <f>ROUND('ASSET BALANCES'!W8*$CL8/12,2)</f>
        <v>0</v>
      </c>
      <c r="X8" s="338">
        <f>ROUND('ASSET BALANCES'!X8*$CL8/12,2)</f>
        <v>0</v>
      </c>
      <c r="Y8" s="338">
        <f>ROUND('ASSET BALANCES'!Y8*$CL8/12,2)</f>
        <v>0</v>
      </c>
      <c r="Z8" s="338">
        <f>ROUND('ASSET BALANCES'!Z8*$CL8/12,2)</f>
        <v>0</v>
      </c>
      <c r="AA8" s="338">
        <f>ROUND('ASSET BALANCES'!AA8*$CM8/12,2)</f>
        <v>0</v>
      </c>
      <c r="AB8" s="338">
        <f>ROUND('ASSET BALANCES'!AB8*$CM8/12,2)</f>
        <v>0</v>
      </c>
      <c r="AC8" s="338">
        <f>ROUND('ASSET BALANCES'!AC8*$CM8/12,2)</f>
        <v>0</v>
      </c>
      <c r="AD8" s="338">
        <f>ROUND('ASSET BALANCES'!AD8*$CM8/12,2)</f>
        <v>0</v>
      </c>
      <c r="AE8" s="338">
        <f>ROUND('ASSET BALANCES'!AE8*$CM8/12,2)</f>
        <v>0</v>
      </c>
      <c r="AF8" s="338">
        <f>ROUND('ASSET BALANCES'!AF8*$CM8/12,2)</f>
        <v>0</v>
      </c>
      <c r="AG8" s="338">
        <f>ROUND('ASSET BALANCES'!AG8*$CM8/12,2)</f>
        <v>0</v>
      </c>
      <c r="AH8" s="338">
        <f>ROUND('ASSET BALANCES'!AH8*$CM8/12,2)</f>
        <v>0</v>
      </c>
      <c r="AI8" s="338">
        <f>ROUND('ASSET BALANCES'!AI8*$CM8/12,2)</f>
        <v>0</v>
      </c>
      <c r="AJ8" s="338">
        <f>ROUND('ASSET BALANCES'!AJ8*$CM8/12,2)</f>
        <v>0</v>
      </c>
      <c r="AK8" s="338">
        <f>ROUND('ASSET BALANCES'!AK8*$CM8/12,2)</f>
        <v>0</v>
      </c>
      <c r="AL8" s="338">
        <f>ROUND('ASSET BALANCES'!AL8*$CM8/12,2)</f>
        <v>0</v>
      </c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13">
        <f t="shared" si="7"/>
        <v>0</v>
      </c>
      <c r="BX8" s="13">
        <f t="shared" si="8"/>
        <v>0</v>
      </c>
      <c r="BY8" s="13">
        <f t="shared" si="9"/>
        <v>0</v>
      </c>
      <c r="BZ8" s="13">
        <f t="shared" si="10"/>
        <v>0</v>
      </c>
      <c r="CA8" s="13">
        <f t="shared" si="11"/>
        <v>0</v>
      </c>
      <c r="CB8" s="13">
        <f t="shared" si="12"/>
        <v>0</v>
      </c>
      <c r="CC8" s="333" t="str">
        <f>VLOOKUP($A8,'Depr Group Buckets'!$A:$J,CC$4,FALSE)</f>
        <v>ACQ ADJ</v>
      </c>
      <c r="CD8" s="333" t="str">
        <f>VLOOKUP($A8,'Depr Group Buckets'!$A:$J,CD$4,FALSE)</f>
        <v>101/106</v>
      </c>
      <c r="CE8" s="333">
        <f>VLOOKUP($A8,'Depr Group Buckets'!$A:$J,CE$4,FALSE)</f>
        <v>108</v>
      </c>
      <c r="CF8" s="333">
        <f>VLOOKUP($A8,'Depr Group Buckets'!$A:$J,CF$4,FALSE)</f>
        <v>406</v>
      </c>
      <c r="CG8" s="333" t="str">
        <f>VLOOKUP($A8,'Depr Group Buckets'!$A:$J,CG$4,FALSE)</f>
        <v>ACQ ADJ</v>
      </c>
      <c r="CH8" s="333" t="str">
        <f>VLOOKUP($A8,'Depr Group Buckets'!$A:$J,CH$4,FALSE)</f>
        <v>ACQ ADJ</v>
      </c>
      <c r="CI8" s="333" t="str">
        <f>VLOOKUP($A8,'Depr Group Buckets'!$A:$J,CI$4,FALSE)</f>
        <v>Invalid</v>
      </c>
      <c r="CJ8" s="333" t="str">
        <f>VLOOKUP($A8,'Depr Group Buckets'!$A:$J,CJ$4,FALSE)</f>
        <v>108</v>
      </c>
      <c r="CK8" s="21"/>
      <c r="CL8" s="4">
        <f t="shared" si="4"/>
        <v>0</v>
      </c>
      <c r="CM8" s="4">
        <f t="shared" si="2"/>
        <v>0</v>
      </c>
      <c r="CN8" s="334"/>
      <c r="CO8" s="334"/>
      <c r="CP8" s="334"/>
      <c r="CQ8" s="4">
        <v>0</v>
      </c>
      <c r="CR8" s="4">
        <v>0</v>
      </c>
    </row>
    <row r="9" spans="1:96" x14ac:dyDescent="0.25">
      <c r="A9" s="335">
        <f>'ASSET BALANCES'!$A9</f>
        <v>10850</v>
      </c>
      <c r="B9" s="336" t="str">
        <f>'ASSET BALANCES'!$B9</f>
        <v>108.50-Dismantling Gannon Common</v>
      </c>
      <c r="C9" s="337">
        <v>0</v>
      </c>
      <c r="D9" s="337">
        <v>0</v>
      </c>
      <c r="E9" s="337">
        <v>0</v>
      </c>
      <c r="F9" s="337">
        <v>0</v>
      </c>
      <c r="G9" s="337">
        <v>0</v>
      </c>
      <c r="H9" s="337">
        <v>0</v>
      </c>
      <c r="I9" s="337">
        <v>0</v>
      </c>
      <c r="J9" s="337">
        <v>0</v>
      </c>
      <c r="K9" s="337">
        <v>0</v>
      </c>
      <c r="L9" s="337">
        <v>0</v>
      </c>
      <c r="M9" s="337">
        <v>0</v>
      </c>
      <c r="N9" s="337">
        <v>0</v>
      </c>
      <c r="O9" s="338">
        <f>ROUND('ASSET BALANCES'!O9*$CL9/12,2)</f>
        <v>0</v>
      </c>
      <c r="P9" s="338">
        <f>ROUND('ASSET BALANCES'!P9*$CL9/12,2)</f>
        <v>0</v>
      </c>
      <c r="Q9" s="338">
        <f>ROUND('ASSET BALANCES'!Q9*$CL9/12,2)</f>
        <v>0</v>
      </c>
      <c r="R9" s="338">
        <f>ROUND('ASSET BALANCES'!R9*$CL9/12,2)</f>
        <v>0</v>
      </c>
      <c r="S9" s="338">
        <f>ROUND('ASSET BALANCES'!S9*$CL9/12,2)</f>
        <v>0</v>
      </c>
      <c r="T9" s="338">
        <f>ROUND('ASSET BALANCES'!T9*$CL9/12,2)</f>
        <v>0</v>
      </c>
      <c r="U9" s="338">
        <f>ROUND('ASSET BALANCES'!U9*$CL9/12,2)</f>
        <v>0</v>
      </c>
      <c r="V9" s="338">
        <f>ROUND('ASSET BALANCES'!V9*$CL9/12,2)</f>
        <v>0</v>
      </c>
      <c r="W9" s="338">
        <f>ROUND('ASSET BALANCES'!W9*$CL9/12,2)</f>
        <v>0</v>
      </c>
      <c r="X9" s="338">
        <f>ROUND('ASSET BALANCES'!X9*$CL9/12,2)</f>
        <v>0</v>
      </c>
      <c r="Y9" s="338">
        <f>ROUND('ASSET BALANCES'!Y9*$CL9/12,2)</f>
        <v>0</v>
      </c>
      <c r="Z9" s="338">
        <f>ROUND('ASSET BALANCES'!Z9*$CL9/12,2)</f>
        <v>0</v>
      </c>
      <c r="AA9" s="338">
        <f>ROUND('ASSET BALANCES'!AA9*$CM9/12,2)</f>
        <v>0</v>
      </c>
      <c r="AB9" s="338">
        <f>ROUND('ASSET BALANCES'!AB9*$CM9/12,2)</f>
        <v>0</v>
      </c>
      <c r="AC9" s="338">
        <f>ROUND('ASSET BALANCES'!AC9*$CM9/12,2)</f>
        <v>0</v>
      </c>
      <c r="AD9" s="338">
        <f>ROUND('ASSET BALANCES'!AD9*$CM9/12,2)</f>
        <v>0</v>
      </c>
      <c r="AE9" s="338">
        <f>ROUND('ASSET BALANCES'!AE9*$CM9/12,2)</f>
        <v>0</v>
      </c>
      <c r="AF9" s="338">
        <f>ROUND('ASSET BALANCES'!AF9*$CM9/12,2)</f>
        <v>0</v>
      </c>
      <c r="AG9" s="338">
        <f>ROUND('ASSET BALANCES'!AG9*$CM9/12,2)</f>
        <v>0</v>
      </c>
      <c r="AH9" s="338">
        <f>ROUND('ASSET BALANCES'!AH9*$CM9/12,2)</f>
        <v>0</v>
      </c>
      <c r="AI9" s="338">
        <f>ROUND('ASSET BALANCES'!AI9*$CM9/12,2)</f>
        <v>0</v>
      </c>
      <c r="AJ9" s="338">
        <f>ROUND('ASSET BALANCES'!AJ9*$CM9/12,2)</f>
        <v>0</v>
      </c>
      <c r="AK9" s="338">
        <f>ROUND('ASSET BALANCES'!AK9*$CM9/12,2)</f>
        <v>0</v>
      </c>
      <c r="AL9" s="338">
        <f>ROUND('ASSET BALANCES'!AL9*$CM9/12,2)</f>
        <v>0</v>
      </c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13">
        <f t="shared" si="7"/>
        <v>0</v>
      </c>
      <c r="BX9" s="13">
        <f t="shared" si="8"/>
        <v>0</v>
      </c>
      <c r="BY9" s="13">
        <f t="shared" si="9"/>
        <v>0</v>
      </c>
      <c r="BZ9" s="13">
        <f t="shared" si="10"/>
        <v>0</v>
      </c>
      <c r="CA9" s="13">
        <f t="shared" si="11"/>
        <v>0</v>
      </c>
      <c r="CB9" s="13">
        <f t="shared" si="12"/>
        <v>0</v>
      </c>
      <c r="CC9" s="333" t="str">
        <f>VLOOKUP($A9,'Depr Group Buckets'!$A:$J,CC$4,FALSE)</f>
        <v>PROD DEMO</v>
      </c>
      <c r="CD9" s="333" t="str">
        <f>VLOOKUP($A9,'Depr Group Buckets'!$A:$J,CD$4,FALSE)</f>
        <v>101/106</v>
      </c>
      <c r="CE9" s="333">
        <f>VLOOKUP($A9,'Depr Group Buckets'!$A:$J,CE$4,FALSE)</f>
        <v>108</v>
      </c>
      <c r="CF9" s="333">
        <f>VLOOKUP($A9,'Depr Group Buckets'!$A:$J,CF$4,FALSE)</f>
        <v>403</v>
      </c>
      <c r="CG9" s="333" t="str">
        <f>VLOOKUP($A9,'Depr Group Buckets'!$A:$J,CG$4,FALSE)</f>
        <v>DEMO</v>
      </c>
      <c r="CH9" s="333" t="str">
        <f>VLOOKUP($A9,'Depr Group Buckets'!$A:$J,CH$4,FALSE)</f>
        <v>INACTIVE ACCOUNT</v>
      </c>
      <c r="CI9" s="333" t="str">
        <f>VLOOKUP($A9,'Depr Group Buckets'!$A:$J,CI$4,FALSE)</f>
        <v>Invalid</v>
      </c>
      <c r="CJ9" s="333" t="str">
        <f>VLOOKUP($A9,'Depr Group Buckets'!$A:$J,CJ$4,FALSE)</f>
        <v>108</v>
      </c>
      <c r="CK9" s="21"/>
      <c r="CL9" s="4">
        <f t="shared" si="4"/>
        <v>0</v>
      </c>
      <c r="CM9" s="4">
        <f t="shared" si="2"/>
        <v>0</v>
      </c>
      <c r="CN9" s="334"/>
      <c r="CO9" s="334"/>
      <c r="CP9" s="334"/>
      <c r="CQ9" s="4">
        <v>0</v>
      </c>
      <c r="CR9" s="4">
        <v>0</v>
      </c>
    </row>
    <row r="10" spans="1:96" x14ac:dyDescent="0.25">
      <c r="A10" s="335">
        <f>'ASSET BALANCES'!$A10</f>
        <v>10851</v>
      </c>
      <c r="B10" s="336" t="str">
        <f>'ASSET BALANCES'!$B10</f>
        <v>108.51-Dismantling Gannon Unit 1</v>
      </c>
      <c r="C10" s="337">
        <v>0</v>
      </c>
      <c r="D10" s="337">
        <v>0</v>
      </c>
      <c r="E10" s="337">
        <v>0</v>
      </c>
      <c r="F10" s="337">
        <v>0</v>
      </c>
      <c r="G10" s="337">
        <v>0</v>
      </c>
      <c r="H10" s="337">
        <v>0</v>
      </c>
      <c r="I10" s="337">
        <v>0</v>
      </c>
      <c r="J10" s="337">
        <v>0</v>
      </c>
      <c r="K10" s="337">
        <v>0</v>
      </c>
      <c r="L10" s="337">
        <v>0</v>
      </c>
      <c r="M10" s="337">
        <v>0</v>
      </c>
      <c r="N10" s="337">
        <v>0</v>
      </c>
      <c r="O10" s="338">
        <f>ROUND('ASSET BALANCES'!O10*$CL10/12,2)</f>
        <v>0</v>
      </c>
      <c r="P10" s="338">
        <f>ROUND('ASSET BALANCES'!P10*$CL10/12,2)</f>
        <v>0</v>
      </c>
      <c r="Q10" s="338">
        <f>ROUND('ASSET BALANCES'!Q10*$CL10/12,2)</f>
        <v>0</v>
      </c>
      <c r="R10" s="338">
        <f>ROUND('ASSET BALANCES'!R10*$CL10/12,2)</f>
        <v>0</v>
      </c>
      <c r="S10" s="338">
        <f>ROUND('ASSET BALANCES'!S10*$CL10/12,2)</f>
        <v>0</v>
      </c>
      <c r="T10" s="338">
        <f>ROUND('ASSET BALANCES'!T10*$CL10/12,2)</f>
        <v>0</v>
      </c>
      <c r="U10" s="338">
        <f>ROUND('ASSET BALANCES'!U10*$CL10/12,2)</f>
        <v>0</v>
      </c>
      <c r="V10" s="338">
        <f>ROUND('ASSET BALANCES'!V10*$CL10/12,2)</f>
        <v>0</v>
      </c>
      <c r="W10" s="338">
        <f>ROUND('ASSET BALANCES'!W10*$CL10/12,2)</f>
        <v>0</v>
      </c>
      <c r="X10" s="338">
        <f>ROUND('ASSET BALANCES'!X10*$CL10/12,2)</f>
        <v>0</v>
      </c>
      <c r="Y10" s="338">
        <f>ROUND('ASSET BALANCES'!Y10*$CL10/12,2)</f>
        <v>0</v>
      </c>
      <c r="Z10" s="338">
        <f>ROUND('ASSET BALANCES'!Z10*$CL10/12,2)</f>
        <v>0</v>
      </c>
      <c r="AA10" s="338">
        <f>ROUND('ASSET BALANCES'!AA10*$CM10/12,2)</f>
        <v>0</v>
      </c>
      <c r="AB10" s="338">
        <f>ROUND('ASSET BALANCES'!AB10*$CM10/12,2)</f>
        <v>0</v>
      </c>
      <c r="AC10" s="338">
        <f>ROUND('ASSET BALANCES'!AC10*$CM10/12,2)</f>
        <v>0</v>
      </c>
      <c r="AD10" s="338">
        <f>ROUND('ASSET BALANCES'!AD10*$CM10/12,2)</f>
        <v>0</v>
      </c>
      <c r="AE10" s="338">
        <f>ROUND('ASSET BALANCES'!AE10*$CM10/12,2)</f>
        <v>0</v>
      </c>
      <c r="AF10" s="338">
        <f>ROUND('ASSET BALANCES'!AF10*$CM10/12,2)</f>
        <v>0</v>
      </c>
      <c r="AG10" s="338">
        <f>ROUND('ASSET BALANCES'!AG10*$CM10/12,2)</f>
        <v>0</v>
      </c>
      <c r="AH10" s="338">
        <f>ROUND('ASSET BALANCES'!AH10*$CM10/12,2)</f>
        <v>0</v>
      </c>
      <c r="AI10" s="338">
        <f>ROUND('ASSET BALANCES'!AI10*$CM10/12,2)</f>
        <v>0</v>
      </c>
      <c r="AJ10" s="338">
        <f>ROUND('ASSET BALANCES'!AJ10*$CM10/12,2)</f>
        <v>0</v>
      </c>
      <c r="AK10" s="338">
        <f>ROUND('ASSET BALANCES'!AK10*$CM10/12,2)</f>
        <v>0</v>
      </c>
      <c r="AL10" s="338">
        <f>ROUND('ASSET BALANCES'!AL10*$CM10/12,2)</f>
        <v>0</v>
      </c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13">
        <f t="shared" si="7"/>
        <v>0</v>
      </c>
      <c r="BX10" s="13">
        <f t="shared" si="8"/>
        <v>0</v>
      </c>
      <c r="BY10" s="13">
        <f t="shared" si="9"/>
        <v>0</v>
      </c>
      <c r="BZ10" s="13">
        <f t="shared" si="10"/>
        <v>0</v>
      </c>
      <c r="CA10" s="13">
        <f t="shared" si="11"/>
        <v>0</v>
      </c>
      <c r="CB10" s="13">
        <f t="shared" si="12"/>
        <v>0</v>
      </c>
      <c r="CC10" s="333" t="str">
        <f>VLOOKUP($A10,'Depr Group Buckets'!$A:$J,CC$4,FALSE)</f>
        <v>PROD DEMO</v>
      </c>
      <c r="CD10" s="333" t="str">
        <f>VLOOKUP($A10,'Depr Group Buckets'!$A:$J,CD$4,FALSE)</f>
        <v>101/106</v>
      </c>
      <c r="CE10" s="333">
        <f>VLOOKUP($A10,'Depr Group Buckets'!$A:$J,CE$4,FALSE)</f>
        <v>108</v>
      </c>
      <c r="CF10" s="333">
        <f>VLOOKUP($A10,'Depr Group Buckets'!$A:$J,CF$4,FALSE)</f>
        <v>403</v>
      </c>
      <c r="CG10" s="333" t="str">
        <f>VLOOKUP($A10,'Depr Group Buckets'!$A:$J,CG$4,FALSE)</f>
        <v>DEMO</v>
      </c>
      <c r="CH10" s="333" t="str">
        <f>VLOOKUP($A10,'Depr Group Buckets'!$A:$J,CH$4,FALSE)</f>
        <v>INACTIVE ACCOUNT</v>
      </c>
      <c r="CI10" s="333" t="str">
        <f>VLOOKUP($A10,'Depr Group Buckets'!$A:$J,CI$4,FALSE)</f>
        <v>Invalid</v>
      </c>
      <c r="CJ10" s="333" t="str">
        <f>VLOOKUP($A10,'Depr Group Buckets'!$A:$J,CJ$4,FALSE)</f>
        <v>108</v>
      </c>
      <c r="CK10" s="21"/>
      <c r="CL10" s="4">
        <f t="shared" si="4"/>
        <v>0</v>
      </c>
      <c r="CM10" s="4">
        <f t="shared" si="2"/>
        <v>0</v>
      </c>
      <c r="CN10" s="334"/>
      <c r="CO10" s="334"/>
      <c r="CP10" s="334"/>
      <c r="CQ10" s="4">
        <v>0</v>
      </c>
      <c r="CR10" s="4">
        <v>0</v>
      </c>
    </row>
    <row r="11" spans="1:96" x14ac:dyDescent="0.25">
      <c r="A11" s="335">
        <f>'ASSET BALANCES'!$A11</f>
        <v>10852</v>
      </c>
      <c r="B11" s="336" t="str">
        <f>'ASSET BALANCES'!$B11</f>
        <v>108.52-Dismantling Gannon Unit 2</v>
      </c>
      <c r="C11" s="337">
        <v>0</v>
      </c>
      <c r="D11" s="337">
        <v>0</v>
      </c>
      <c r="E11" s="337">
        <v>0</v>
      </c>
      <c r="F11" s="337">
        <v>0</v>
      </c>
      <c r="G11" s="337">
        <v>0</v>
      </c>
      <c r="H11" s="337">
        <v>0</v>
      </c>
      <c r="I11" s="337">
        <v>0</v>
      </c>
      <c r="J11" s="337">
        <v>0</v>
      </c>
      <c r="K11" s="337">
        <v>0</v>
      </c>
      <c r="L11" s="337">
        <v>0</v>
      </c>
      <c r="M11" s="337">
        <v>0</v>
      </c>
      <c r="N11" s="337">
        <v>0</v>
      </c>
      <c r="O11" s="338">
        <f>ROUND('ASSET BALANCES'!O11*$CL11/12,2)</f>
        <v>0</v>
      </c>
      <c r="P11" s="338">
        <f>ROUND('ASSET BALANCES'!P11*$CL11/12,2)</f>
        <v>0</v>
      </c>
      <c r="Q11" s="338">
        <f>ROUND('ASSET BALANCES'!Q11*$CL11/12,2)</f>
        <v>0</v>
      </c>
      <c r="R11" s="338">
        <f>ROUND('ASSET BALANCES'!R11*$CL11/12,2)</f>
        <v>0</v>
      </c>
      <c r="S11" s="338">
        <f>ROUND('ASSET BALANCES'!S11*$CL11/12,2)</f>
        <v>0</v>
      </c>
      <c r="T11" s="338">
        <f>ROUND('ASSET BALANCES'!T11*$CL11/12,2)</f>
        <v>0</v>
      </c>
      <c r="U11" s="338">
        <f>ROUND('ASSET BALANCES'!U11*$CL11/12,2)</f>
        <v>0</v>
      </c>
      <c r="V11" s="338">
        <f>ROUND('ASSET BALANCES'!V11*$CL11/12,2)</f>
        <v>0</v>
      </c>
      <c r="W11" s="338">
        <f>ROUND('ASSET BALANCES'!W11*$CL11/12,2)</f>
        <v>0</v>
      </c>
      <c r="X11" s="338">
        <f>ROUND('ASSET BALANCES'!X11*$CL11/12,2)</f>
        <v>0</v>
      </c>
      <c r="Y11" s="338">
        <f>ROUND('ASSET BALANCES'!Y11*$CL11/12,2)</f>
        <v>0</v>
      </c>
      <c r="Z11" s="338">
        <f>ROUND('ASSET BALANCES'!Z11*$CL11/12,2)</f>
        <v>0</v>
      </c>
      <c r="AA11" s="338">
        <f>ROUND('ASSET BALANCES'!AA11*$CM11/12,2)</f>
        <v>0</v>
      </c>
      <c r="AB11" s="338">
        <f>ROUND('ASSET BALANCES'!AB11*$CM11/12,2)</f>
        <v>0</v>
      </c>
      <c r="AC11" s="338">
        <f>ROUND('ASSET BALANCES'!AC11*$CM11/12,2)</f>
        <v>0</v>
      </c>
      <c r="AD11" s="338">
        <f>ROUND('ASSET BALANCES'!AD11*$CM11/12,2)</f>
        <v>0</v>
      </c>
      <c r="AE11" s="338">
        <f>ROUND('ASSET BALANCES'!AE11*$CM11/12,2)</f>
        <v>0</v>
      </c>
      <c r="AF11" s="338">
        <f>ROUND('ASSET BALANCES'!AF11*$CM11/12,2)</f>
        <v>0</v>
      </c>
      <c r="AG11" s="338">
        <f>ROUND('ASSET BALANCES'!AG11*$CM11/12,2)</f>
        <v>0</v>
      </c>
      <c r="AH11" s="338">
        <f>ROUND('ASSET BALANCES'!AH11*$CM11/12,2)</f>
        <v>0</v>
      </c>
      <c r="AI11" s="338">
        <f>ROUND('ASSET BALANCES'!AI11*$CM11/12,2)</f>
        <v>0</v>
      </c>
      <c r="AJ11" s="338">
        <f>ROUND('ASSET BALANCES'!AJ11*$CM11/12,2)</f>
        <v>0</v>
      </c>
      <c r="AK11" s="338">
        <f>ROUND('ASSET BALANCES'!AK11*$CM11/12,2)</f>
        <v>0</v>
      </c>
      <c r="AL11" s="338">
        <f>ROUND('ASSET BALANCES'!AL11*$CM11/12,2)</f>
        <v>0</v>
      </c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13">
        <f t="shared" si="7"/>
        <v>0</v>
      </c>
      <c r="BX11" s="13">
        <f t="shared" si="8"/>
        <v>0</v>
      </c>
      <c r="BY11" s="13">
        <f t="shared" si="9"/>
        <v>0</v>
      </c>
      <c r="BZ11" s="13">
        <f t="shared" si="10"/>
        <v>0</v>
      </c>
      <c r="CA11" s="13">
        <f t="shared" si="11"/>
        <v>0</v>
      </c>
      <c r="CB11" s="13">
        <f t="shared" si="12"/>
        <v>0</v>
      </c>
      <c r="CC11" s="333" t="str">
        <f>VLOOKUP($A11,'Depr Group Buckets'!$A:$J,CC$4,FALSE)</f>
        <v>PROD DEMO</v>
      </c>
      <c r="CD11" s="333" t="str">
        <f>VLOOKUP($A11,'Depr Group Buckets'!$A:$J,CD$4,FALSE)</f>
        <v>101/106</v>
      </c>
      <c r="CE11" s="333">
        <f>VLOOKUP($A11,'Depr Group Buckets'!$A:$J,CE$4,FALSE)</f>
        <v>108</v>
      </c>
      <c r="CF11" s="333">
        <f>VLOOKUP($A11,'Depr Group Buckets'!$A:$J,CF$4,FALSE)</f>
        <v>403</v>
      </c>
      <c r="CG11" s="333" t="str">
        <f>VLOOKUP($A11,'Depr Group Buckets'!$A:$J,CG$4,FALSE)</f>
        <v>DEMO</v>
      </c>
      <c r="CH11" s="333" t="str">
        <f>VLOOKUP($A11,'Depr Group Buckets'!$A:$J,CH$4,FALSE)</f>
        <v>INACTIVE ACCOUNT</v>
      </c>
      <c r="CI11" s="333" t="str">
        <f>VLOOKUP($A11,'Depr Group Buckets'!$A:$J,CI$4,FALSE)</f>
        <v>Invalid</v>
      </c>
      <c r="CJ11" s="333" t="str">
        <f>VLOOKUP($A11,'Depr Group Buckets'!$A:$J,CJ$4,FALSE)</f>
        <v>108</v>
      </c>
      <c r="CK11" s="21"/>
      <c r="CL11" s="4">
        <f t="shared" si="4"/>
        <v>0</v>
      </c>
      <c r="CM11" s="4">
        <f t="shared" si="2"/>
        <v>0</v>
      </c>
      <c r="CN11" s="334"/>
      <c r="CO11" s="334"/>
      <c r="CP11" s="334"/>
      <c r="CQ11" s="4">
        <v>0</v>
      </c>
      <c r="CR11" s="4">
        <v>0</v>
      </c>
    </row>
    <row r="12" spans="1:96" x14ac:dyDescent="0.25">
      <c r="A12" s="335">
        <f>'ASSET BALANCES'!$A12</f>
        <v>10853</v>
      </c>
      <c r="B12" s="336" t="str">
        <f>'ASSET BALANCES'!$B12</f>
        <v>108.53-Dismantling Gannon Unit 3</v>
      </c>
      <c r="C12" s="337">
        <v>0</v>
      </c>
      <c r="D12" s="337">
        <v>0</v>
      </c>
      <c r="E12" s="337">
        <v>0</v>
      </c>
      <c r="F12" s="337">
        <v>0</v>
      </c>
      <c r="G12" s="337">
        <v>0</v>
      </c>
      <c r="H12" s="337">
        <v>0</v>
      </c>
      <c r="I12" s="337">
        <v>0</v>
      </c>
      <c r="J12" s="337">
        <v>0</v>
      </c>
      <c r="K12" s="337">
        <v>0</v>
      </c>
      <c r="L12" s="337">
        <v>0</v>
      </c>
      <c r="M12" s="337">
        <v>0</v>
      </c>
      <c r="N12" s="337">
        <v>0</v>
      </c>
      <c r="O12" s="338">
        <f>ROUND('ASSET BALANCES'!O12*$CL12/12,2)</f>
        <v>0</v>
      </c>
      <c r="P12" s="338">
        <f>ROUND('ASSET BALANCES'!P12*$CL12/12,2)</f>
        <v>0</v>
      </c>
      <c r="Q12" s="338">
        <f>ROUND('ASSET BALANCES'!Q12*$CL12/12,2)</f>
        <v>0</v>
      </c>
      <c r="R12" s="338">
        <f>ROUND('ASSET BALANCES'!R12*$CL12/12,2)</f>
        <v>0</v>
      </c>
      <c r="S12" s="338">
        <f>ROUND('ASSET BALANCES'!S12*$CL12/12,2)</f>
        <v>0</v>
      </c>
      <c r="T12" s="338">
        <f>ROUND('ASSET BALANCES'!T12*$CL12/12,2)</f>
        <v>0</v>
      </c>
      <c r="U12" s="338">
        <f>ROUND('ASSET BALANCES'!U12*$CL12/12,2)</f>
        <v>0</v>
      </c>
      <c r="V12" s="338">
        <f>ROUND('ASSET BALANCES'!V12*$CL12/12,2)</f>
        <v>0</v>
      </c>
      <c r="W12" s="338">
        <f>ROUND('ASSET BALANCES'!W12*$CL12/12,2)</f>
        <v>0</v>
      </c>
      <c r="X12" s="338">
        <f>ROUND('ASSET BALANCES'!X12*$CL12/12,2)</f>
        <v>0</v>
      </c>
      <c r="Y12" s="338">
        <f>ROUND('ASSET BALANCES'!Y12*$CL12/12,2)</f>
        <v>0</v>
      </c>
      <c r="Z12" s="338">
        <f>ROUND('ASSET BALANCES'!Z12*$CL12/12,2)</f>
        <v>0</v>
      </c>
      <c r="AA12" s="338">
        <f>ROUND('ASSET BALANCES'!AA12*$CM12/12,2)</f>
        <v>0</v>
      </c>
      <c r="AB12" s="338">
        <f>ROUND('ASSET BALANCES'!AB12*$CM12/12,2)</f>
        <v>0</v>
      </c>
      <c r="AC12" s="338">
        <f>ROUND('ASSET BALANCES'!AC12*$CM12/12,2)</f>
        <v>0</v>
      </c>
      <c r="AD12" s="338">
        <f>ROUND('ASSET BALANCES'!AD12*$CM12/12,2)</f>
        <v>0</v>
      </c>
      <c r="AE12" s="338">
        <f>ROUND('ASSET BALANCES'!AE12*$CM12/12,2)</f>
        <v>0</v>
      </c>
      <c r="AF12" s="338">
        <f>ROUND('ASSET BALANCES'!AF12*$CM12/12,2)</f>
        <v>0</v>
      </c>
      <c r="AG12" s="338">
        <f>ROUND('ASSET BALANCES'!AG12*$CM12/12,2)</f>
        <v>0</v>
      </c>
      <c r="AH12" s="338">
        <f>ROUND('ASSET BALANCES'!AH12*$CM12/12,2)</f>
        <v>0</v>
      </c>
      <c r="AI12" s="338">
        <f>ROUND('ASSET BALANCES'!AI12*$CM12/12,2)</f>
        <v>0</v>
      </c>
      <c r="AJ12" s="338">
        <f>ROUND('ASSET BALANCES'!AJ12*$CM12/12,2)</f>
        <v>0</v>
      </c>
      <c r="AK12" s="338">
        <f>ROUND('ASSET BALANCES'!AK12*$CM12/12,2)</f>
        <v>0</v>
      </c>
      <c r="AL12" s="338">
        <f>ROUND('ASSET BALANCES'!AL12*$CM12/12,2)</f>
        <v>0</v>
      </c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13">
        <f t="shared" si="7"/>
        <v>0</v>
      </c>
      <c r="BX12" s="13">
        <f t="shared" si="8"/>
        <v>0</v>
      </c>
      <c r="BY12" s="13">
        <f t="shared" si="9"/>
        <v>0</v>
      </c>
      <c r="BZ12" s="13">
        <f t="shared" si="10"/>
        <v>0</v>
      </c>
      <c r="CA12" s="13">
        <f t="shared" si="11"/>
        <v>0</v>
      </c>
      <c r="CB12" s="13">
        <f t="shared" si="12"/>
        <v>0</v>
      </c>
      <c r="CC12" s="333" t="str">
        <f>VLOOKUP($A12,'Depr Group Buckets'!$A:$J,CC$4,FALSE)</f>
        <v>PROD DEMO</v>
      </c>
      <c r="CD12" s="333" t="str">
        <f>VLOOKUP($A12,'Depr Group Buckets'!$A:$J,CD$4,FALSE)</f>
        <v>101/106</v>
      </c>
      <c r="CE12" s="333">
        <f>VLOOKUP($A12,'Depr Group Buckets'!$A:$J,CE$4,FALSE)</f>
        <v>108</v>
      </c>
      <c r="CF12" s="333">
        <f>VLOOKUP($A12,'Depr Group Buckets'!$A:$J,CF$4,FALSE)</f>
        <v>403</v>
      </c>
      <c r="CG12" s="333" t="str">
        <f>VLOOKUP($A12,'Depr Group Buckets'!$A:$J,CG$4,FALSE)</f>
        <v>DEMO</v>
      </c>
      <c r="CH12" s="333" t="str">
        <f>VLOOKUP($A12,'Depr Group Buckets'!$A:$J,CH$4,FALSE)</f>
        <v>INACTIVE ACCOUNT</v>
      </c>
      <c r="CI12" s="333" t="str">
        <f>VLOOKUP($A12,'Depr Group Buckets'!$A:$J,CI$4,FALSE)</f>
        <v>Invalid</v>
      </c>
      <c r="CJ12" s="333" t="str">
        <f>VLOOKUP($A12,'Depr Group Buckets'!$A:$J,CJ$4,FALSE)</f>
        <v>108</v>
      </c>
      <c r="CK12" s="21"/>
      <c r="CL12" s="4">
        <f t="shared" si="4"/>
        <v>0</v>
      </c>
      <c r="CM12" s="4">
        <f t="shared" si="2"/>
        <v>0</v>
      </c>
      <c r="CN12" s="334"/>
      <c r="CO12" s="334"/>
      <c r="CP12" s="334"/>
      <c r="CQ12" s="4">
        <v>0</v>
      </c>
      <c r="CR12" s="4">
        <v>0</v>
      </c>
    </row>
    <row r="13" spans="1:96" x14ac:dyDescent="0.25">
      <c r="A13" s="335">
        <f>'ASSET BALANCES'!$A13</f>
        <v>10854</v>
      </c>
      <c r="B13" s="336" t="str">
        <f>'ASSET BALANCES'!$B13</f>
        <v>108.54-Dismantling Gannon Unit 4</v>
      </c>
      <c r="C13" s="337">
        <v>0</v>
      </c>
      <c r="D13" s="337">
        <v>0</v>
      </c>
      <c r="E13" s="337">
        <v>0</v>
      </c>
      <c r="F13" s="337">
        <v>0</v>
      </c>
      <c r="G13" s="337">
        <v>0</v>
      </c>
      <c r="H13" s="337">
        <v>0</v>
      </c>
      <c r="I13" s="337">
        <v>0</v>
      </c>
      <c r="J13" s="337">
        <v>0</v>
      </c>
      <c r="K13" s="337">
        <v>0</v>
      </c>
      <c r="L13" s="337">
        <v>0</v>
      </c>
      <c r="M13" s="337">
        <v>0</v>
      </c>
      <c r="N13" s="337">
        <v>0</v>
      </c>
      <c r="O13" s="338">
        <f>ROUND('ASSET BALANCES'!O13*$CL13/12,2)</f>
        <v>0</v>
      </c>
      <c r="P13" s="338">
        <f>ROUND('ASSET BALANCES'!P13*$CL13/12,2)</f>
        <v>0</v>
      </c>
      <c r="Q13" s="338">
        <f>ROUND('ASSET BALANCES'!Q13*$CL13/12,2)</f>
        <v>0</v>
      </c>
      <c r="R13" s="338">
        <f>ROUND('ASSET BALANCES'!R13*$CL13/12,2)</f>
        <v>0</v>
      </c>
      <c r="S13" s="338">
        <f>ROUND('ASSET BALANCES'!S13*$CL13/12,2)</f>
        <v>0</v>
      </c>
      <c r="T13" s="338">
        <f>ROUND('ASSET BALANCES'!T13*$CL13/12,2)</f>
        <v>0</v>
      </c>
      <c r="U13" s="338">
        <f>ROUND('ASSET BALANCES'!U13*$CL13/12,2)</f>
        <v>0</v>
      </c>
      <c r="V13" s="338">
        <f>ROUND('ASSET BALANCES'!V13*$CL13/12,2)</f>
        <v>0</v>
      </c>
      <c r="W13" s="338">
        <f>ROUND('ASSET BALANCES'!W13*$CL13/12,2)</f>
        <v>0</v>
      </c>
      <c r="X13" s="338">
        <f>ROUND('ASSET BALANCES'!X13*$CL13/12,2)</f>
        <v>0</v>
      </c>
      <c r="Y13" s="338">
        <f>ROUND('ASSET BALANCES'!Y13*$CL13/12,2)</f>
        <v>0</v>
      </c>
      <c r="Z13" s="338">
        <f>ROUND('ASSET BALANCES'!Z13*$CL13/12,2)</f>
        <v>0</v>
      </c>
      <c r="AA13" s="338">
        <f>ROUND('ASSET BALANCES'!AA13*$CM13/12,2)</f>
        <v>0</v>
      </c>
      <c r="AB13" s="338">
        <f>ROUND('ASSET BALANCES'!AB13*$CM13/12,2)</f>
        <v>0</v>
      </c>
      <c r="AC13" s="338">
        <f>ROUND('ASSET BALANCES'!AC13*$CM13/12,2)</f>
        <v>0</v>
      </c>
      <c r="AD13" s="338">
        <f>ROUND('ASSET BALANCES'!AD13*$CM13/12,2)</f>
        <v>0</v>
      </c>
      <c r="AE13" s="338">
        <f>ROUND('ASSET BALANCES'!AE13*$CM13/12,2)</f>
        <v>0</v>
      </c>
      <c r="AF13" s="338">
        <f>ROUND('ASSET BALANCES'!AF13*$CM13/12,2)</f>
        <v>0</v>
      </c>
      <c r="AG13" s="338">
        <f>ROUND('ASSET BALANCES'!AG13*$CM13/12,2)</f>
        <v>0</v>
      </c>
      <c r="AH13" s="338">
        <f>ROUND('ASSET BALANCES'!AH13*$CM13/12,2)</f>
        <v>0</v>
      </c>
      <c r="AI13" s="338">
        <f>ROUND('ASSET BALANCES'!AI13*$CM13/12,2)</f>
        <v>0</v>
      </c>
      <c r="AJ13" s="338">
        <f>ROUND('ASSET BALANCES'!AJ13*$CM13/12,2)</f>
        <v>0</v>
      </c>
      <c r="AK13" s="338">
        <f>ROUND('ASSET BALANCES'!AK13*$CM13/12,2)</f>
        <v>0</v>
      </c>
      <c r="AL13" s="338">
        <f>ROUND('ASSET BALANCES'!AL13*$CM13/12,2)</f>
        <v>0</v>
      </c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13">
        <f t="shared" si="7"/>
        <v>0</v>
      </c>
      <c r="BX13" s="13">
        <f t="shared" si="8"/>
        <v>0</v>
      </c>
      <c r="BY13" s="13">
        <f t="shared" si="9"/>
        <v>0</v>
      </c>
      <c r="BZ13" s="13">
        <f t="shared" si="10"/>
        <v>0</v>
      </c>
      <c r="CA13" s="13">
        <f t="shared" si="11"/>
        <v>0</v>
      </c>
      <c r="CB13" s="13">
        <f t="shared" si="12"/>
        <v>0</v>
      </c>
      <c r="CC13" s="333" t="str">
        <f>VLOOKUP($A13,'Depr Group Buckets'!$A:$J,CC$4,FALSE)</f>
        <v>PROD DEMO</v>
      </c>
      <c r="CD13" s="333" t="str">
        <f>VLOOKUP($A13,'Depr Group Buckets'!$A:$J,CD$4,FALSE)</f>
        <v>101/106</v>
      </c>
      <c r="CE13" s="333">
        <f>VLOOKUP($A13,'Depr Group Buckets'!$A:$J,CE$4,FALSE)</f>
        <v>108</v>
      </c>
      <c r="CF13" s="333">
        <f>VLOOKUP($A13,'Depr Group Buckets'!$A:$J,CF$4,FALSE)</f>
        <v>403</v>
      </c>
      <c r="CG13" s="333" t="str">
        <f>VLOOKUP($A13,'Depr Group Buckets'!$A:$J,CG$4,FALSE)</f>
        <v>DEMO</v>
      </c>
      <c r="CH13" s="333" t="str">
        <f>VLOOKUP($A13,'Depr Group Buckets'!$A:$J,CH$4,FALSE)</f>
        <v>INACTIVE ACCOUNT</v>
      </c>
      <c r="CI13" s="333" t="str">
        <f>VLOOKUP($A13,'Depr Group Buckets'!$A:$J,CI$4,FALSE)</f>
        <v>Invalid</v>
      </c>
      <c r="CJ13" s="333" t="str">
        <f>VLOOKUP($A13,'Depr Group Buckets'!$A:$J,CJ$4,FALSE)</f>
        <v>108</v>
      </c>
      <c r="CK13" s="21"/>
      <c r="CL13" s="4">
        <f t="shared" si="4"/>
        <v>0</v>
      </c>
      <c r="CM13" s="4">
        <f t="shared" si="2"/>
        <v>0</v>
      </c>
      <c r="CN13" s="334"/>
      <c r="CO13" s="334"/>
      <c r="CP13" s="334"/>
      <c r="CQ13" s="4">
        <v>0</v>
      </c>
      <c r="CR13" s="4">
        <v>0</v>
      </c>
    </row>
    <row r="14" spans="1:96" x14ac:dyDescent="0.25">
      <c r="A14" s="335">
        <f>'ASSET BALANCES'!$A14</f>
        <v>10855</v>
      </c>
      <c r="B14" s="336" t="str">
        <f>'ASSET BALANCES'!$B14</f>
        <v>108.55-Dismantling Gannon Unit 5</v>
      </c>
      <c r="C14" s="337">
        <v>0</v>
      </c>
      <c r="D14" s="337">
        <v>0</v>
      </c>
      <c r="E14" s="337">
        <v>0</v>
      </c>
      <c r="F14" s="337">
        <v>0</v>
      </c>
      <c r="G14" s="337">
        <v>0</v>
      </c>
      <c r="H14" s="337">
        <v>0</v>
      </c>
      <c r="I14" s="337">
        <v>0</v>
      </c>
      <c r="J14" s="337">
        <v>0</v>
      </c>
      <c r="K14" s="337">
        <v>0</v>
      </c>
      <c r="L14" s="337">
        <v>0</v>
      </c>
      <c r="M14" s="337">
        <v>0</v>
      </c>
      <c r="N14" s="337">
        <v>0</v>
      </c>
      <c r="O14" s="338">
        <f>ROUND('ASSET BALANCES'!O14*$CL14/12,2)</f>
        <v>0</v>
      </c>
      <c r="P14" s="338">
        <f>ROUND('ASSET BALANCES'!P14*$CL14/12,2)</f>
        <v>0</v>
      </c>
      <c r="Q14" s="338">
        <f>ROUND('ASSET BALANCES'!Q14*$CL14/12,2)</f>
        <v>0</v>
      </c>
      <c r="R14" s="338">
        <f>ROUND('ASSET BALANCES'!R14*$CL14/12,2)</f>
        <v>0</v>
      </c>
      <c r="S14" s="338">
        <f>ROUND('ASSET BALANCES'!S14*$CL14/12,2)</f>
        <v>0</v>
      </c>
      <c r="T14" s="338">
        <f>ROUND('ASSET BALANCES'!T14*$CL14/12,2)</f>
        <v>0</v>
      </c>
      <c r="U14" s="338">
        <f>ROUND('ASSET BALANCES'!U14*$CL14/12,2)</f>
        <v>0</v>
      </c>
      <c r="V14" s="338">
        <f>ROUND('ASSET BALANCES'!V14*$CL14/12,2)</f>
        <v>0</v>
      </c>
      <c r="W14" s="338">
        <f>ROUND('ASSET BALANCES'!W14*$CL14/12,2)</f>
        <v>0</v>
      </c>
      <c r="X14" s="338">
        <f>ROUND('ASSET BALANCES'!X14*$CL14/12,2)</f>
        <v>0</v>
      </c>
      <c r="Y14" s="338">
        <f>ROUND('ASSET BALANCES'!Y14*$CL14/12,2)</f>
        <v>0</v>
      </c>
      <c r="Z14" s="338">
        <f>ROUND('ASSET BALANCES'!Z14*$CL14/12,2)</f>
        <v>0</v>
      </c>
      <c r="AA14" s="338">
        <f>ROUND('ASSET BALANCES'!AA14*$CM14/12,2)</f>
        <v>0</v>
      </c>
      <c r="AB14" s="338">
        <f>ROUND('ASSET BALANCES'!AB14*$CM14/12,2)</f>
        <v>0</v>
      </c>
      <c r="AC14" s="338">
        <f>ROUND('ASSET BALANCES'!AC14*$CM14/12,2)</f>
        <v>0</v>
      </c>
      <c r="AD14" s="338">
        <f>ROUND('ASSET BALANCES'!AD14*$CM14/12,2)</f>
        <v>0</v>
      </c>
      <c r="AE14" s="338">
        <f>ROUND('ASSET BALANCES'!AE14*$CM14/12,2)</f>
        <v>0</v>
      </c>
      <c r="AF14" s="338">
        <f>ROUND('ASSET BALANCES'!AF14*$CM14/12,2)</f>
        <v>0</v>
      </c>
      <c r="AG14" s="338">
        <f>ROUND('ASSET BALANCES'!AG14*$CM14/12,2)</f>
        <v>0</v>
      </c>
      <c r="AH14" s="338">
        <f>ROUND('ASSET BALANCES'!AH14*$CM14/12,2)</f>
        <v>0</v>
      </c>
      <c r="AI14" s="338">
        <f>ROUND('ASSET BALANCES'!AI14*$CM14/12,2)</f>
        <v>0</v>
      </c>
      <c r="AJ14" s="338">
        <f>ROUND('ASSET BALANCES'!AJ14*$CM14/12,2)</f>
        <v>0</v>
      </c>
      <c r="AK14" s="338">
        <f>ROUND('ASSET BALANCES'!AK14*$CM14/12,2)</f>
        <v>0</v>
      </c>
      <c r="AL14" s="338">
        <f>ROUND('ASSET BALANCES'!AL14*$CM14/12,2)</f>
        <v>0</v>
      </c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13">
        <f t="shared" si="7"/>
        <v>0</v>
      </c>
      <c r="BX14" s="13">
        <f t="shared" si="8"/>
        <v>0</v>
      </c>
      <c r="BY14" s="13">
        <f t="shared" si="9"/>
        <v>0</v>
      </c>
      <c r="BZ14" s="13">
        <f t="shared" si="10"/>
        <v>0</v>
      </c>
      <c r="CA14" s="13">
        <f t="shared" si="11"/>
        <v>0</v>
      </c>
      <c r="CB14" s="13">
        <f t="shared" si="12"/>
        <v>0</v>
      </c>
      <c r="CC14" s="333" t="str">
        <f>VLOOKUP($A14,'Depr Group Buckets'!$A:$J,CC$4,FALSE)</f>
        <v>PROD DEMO</v>
      </c>
      <c r="CD14" s="333" t="str">
        <f>VLOOKUP($A14,'Depr Group Buckets'!$A:$J,CD$4,FALSE)</f>
        <v>101/106</v>
      </c>
      <c r="CE14" s="333">
        <f>VLOOKUP($A14,'Depr Group Buckets'!$A:$J,CE$4,FALSE)</f>
        <v>108</v>
      </c>
      <c r="CF14" s="333">
        <f>VLOOKUP($A14,'Depr Group Buckets'!$A:$J,CF$4,FALSE)</f>
        <v>403</v>
      </c>
      <c r="CG14" s="333" t="str">
        <f>VLOOKUP($A14,'Depr Group Buckets'!$A:$J,CG$4,FALSE)</f>
        <v>DEMO</v>
      </c>
      <c r="CH14" s="333" t="str">
        <f>VLOOKUP($A14,'Depr Group Buckets'!$A:$J,CH$4,FALSE)</f>
        <v>INACTIVE ACCOUNT</v>
      </c>
      <c r="CI14" s="333" t="str">
        <f>VLOOKUP($A14,'Depr Group Buckets'!$A:$J,CI$4,FALSE)</f>
        <v>Invalid</v>
      </c>
      <c r="CJ14" s="333" t="str">
        <f>VLOOKUP($A14,'Depr Group Buckets'!$A:$J,CJ$4,FALSE)</f>
        <v>108</v>
      </c>
      <c r="CK14" s="21"/>
      <c r="CL14" s="4">
        <f t="shared" si="4"/>
        <v>0</v>
      </c>
      <c r="CM14" s="4">
        <f t="shared" si="2"/>
        <v>0</v>
      </c>
      <c r="CN14" s="334"/>
      <c r="CO14" s="334"/>
      <c r="CP14" s="334"/>
      <c r="CQ14" s="4">
        <v>0</v>
      </c>
      <c r="CR14" s="4">
        <v>0</v>
      </c>
    </row>
    <row r="15" spans="1:96" x14ac:dyDescent="0.25">
      <c r="A15" s="335">
        <f>'ASSET BALANCES'!$A15</f>
        <v>10856</v>
      </c>
      <c r="B15" s="336" t="str">
        <f>'ASSET BALANCES'!$B15</f>
        <v>108.56-Dismantling Gannon Unit 6</v>
      </c>
      <c r="C15" s="337">
        <v>0</v>
      </c>
      <c r="D15" s="337">
        <v>0</v>
      </c>
      <c r="E15" s="337">
        <v>0</v>
      </c>
      <c r="F15" s="337">
        <v>0</v>
      </c>
      <c r="G15" s="337">
        <v>0</v>
      </c>
      <c r="H15" s="337">
        <v>0</v>
      </c>
      <c r="I15" s="337">
        <v>0</v>
      </c>
      <c r="J15" s="337">
        <v>0</v>
      </c>
      <c r="K15" s="337">
        <v>0</v>
      </c>
      <c r="L15" s="337">
        <v>0</v>
      </c>
      <c r="M15" s="337">
        <v>0</v>
      </c>
      <c r="N15" s="337">
        <v>0</v>
      </c>
      <c r="O15" s="338">
        <f>ROUND('ASSET BALANCES'!O15*$CL15/12,2)</f>
        <v>0</v>
      </c>
      <c r="P15" s="338">
        <f>ROUND('ASSET BALANCES'!P15*$CL15/12,2)</f>
        <v>0</v>
      </c>
      <c r="Q15" s="338">
        <f>ROUND('ASSET BALANCES'!Q15*$CL15/12,2)</f>
        <v>0</v>
      </c>
      <c r="R15" s="338">
        <f>ROUND('ASSET BALANCES'!R15*$CL15/12,2)</f>
        <v>0</v>
      </c>
      <c r="S15" s="338">
        <f>ROUND('ASSET BALANCES'!S15*$CL15/12,2)</f>
        <v>0</v>
      </c>
      <c r="T15" s="338">
        <f>ROUND('ASSET BALANCES'!T15*$CL15/12,2)</f>
        <v>0</v>
      </c>
      <c r="U15" s="338">
        <f>ROUND('ASSET BALANCES'!U15*$CL15/12,2)</f>
        <v>0</v>
      </c>
      <c r="V15" s="338">
        <f>ROUND('ASSET BALANCES'!V15*$CL15/12,2)</f>
        <v>0</v>
      </c>
      <c r="W15" s="338">
        <f>ROUND('ASSET BALANCES'!W15*$CL15/12,2)</f>
        <v>0</v>
      </c>
      <c r="X15" s="338">
        <f>ROUND('ASSET BALANCES'!X15*$CL15/12,2)</f>
        <v>0</v>
      </c>
      <c r="Y15" s="338">
        <f>ROUND('ASSET BALANCES'!Y15*$CL15/12,2)</f>
        <v>0</v>
      </c>
      <c r="Z15" s="338">
        <f>ROUND('ASSET BALANCES'!Z15*$CL15/12,2)</f>
        <v>0</v>
      </c>
      <c r="AA15" s="338">
        <f>ROUND('ASSET BALANCES'!AA15*$CM15/12,2)</f>
        <v>0</v>
      </c>
      <c r="AB15" s="338">
        <f>ROUND('ASSET BALANCES'!AB15*$CM15/12,2)</f>
        <v>0</v>
      </c>
      <c r="AC15" s="338">
        <f>ROUND('ASSET BALANCES'!AC15*$CM15/12,2)</f>
        <v>0</v>
      </c>
      <c r="AD15" s="338">
        <f>ROUND('ASSET BALANCES'!AD15*$CM15/12,2)</f>
        <v>0</v>
      </c>
      <c r="AE15" s="338">
        <f>ROUND('ASSET BALANCES'!AE15*$CM15/12,2)</f>
        <v>0</v>
      </c>
      <c r="AF15" s="338">
        <f>ROUND('ASSET BALANCES'!AF15*$CM15/12,2)</f>
        <v>0</v>
      </c>
      <c r="AG15" s="338">
        <f>ROUND('ASSET BALANCES'!AG15*$CM15/12,2)</f>
        <v>0</v>
      </c>
      <c r="AH15" s="338">
        <f>ROUND('ASSET BALANCES'!AH15*$CM15/12,2)</f>
        <v>0</v>
      </c>
      <c r="AI15" s="338">
        <f>ROUND('ASSET BALANCES'!AI15*$CM15/12,2)</f>
        <v>0</v>
      </c>
      <c r="AJ15" s="338">
        <f>ROUND('ASSET BALANCES'!AJ15*$CM15/12,2)</f>
        <v>0</v>
      </c>
      <c r="AK15" s="338">
        <f>ROUND('ASSET BALANCES'!AK15*$CM15/12,2)</f>
        <v>0</v>
      </c>
      <c r="AL15" s="338">
        <f>ROUND('ASSET BALANCES'!AL15*$CM15/12,2)</f>
        <v>0</v>
      </c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13">
        <f t="shared" si="7"/>
        <v>0</v>
      </c>
      <c r="BX15" s="13">
        <f t="shared" si="8"/>
        <v>0</v>
      </c>
      <c r="BY15" s="13">
        <f t="shared" si="9"/>
        <v>0</v>
      </c>
      <c r="BZ15" s="13">
        <f t="shared" si="10"/>
        <v>0</v>
      </c>
      <c r="CA15" s="13">
        <f t="shared" si="11"/>
        <v>0</v>
      </c>
      <c r="CB15" s="13">
        <f t="shared" si="12"/>
        <v>0</v>
      </c>
      <c r="CC15" s="333" t="str">
        <f>VLOOKUP($A15,'Depr Group Buckets'!$A:$J,CC$4,FALSE)</f>
        <v>PROD DEMO</v>
      </c>
      <c r="CD15" s="333" t="str">
        <f>VLOOKUP($A15,'Depr Group Buckets'!$A:$J,CD$4,FALSE)</f>
        <v>101/106</v>
      </c>
      <c r="CE15" s="333">
        <f>VLOOKUP($A15,'Depr Group Buckets'!$A:$J,CE$4,FALSE)</f>
        <v>108</v>
      </c>
      <c r="CF15" s="333">
        <f>VLOOKUP($A15,'Depr Group Buckets'!$A:$J,CF$4,FALSE)</f>
        <v>403</v>
      </c>
      <c r="CG15" s="333" t="str">
        <f>VLOOKUP($A15,'Depr Group Buckets'!$A:$J,CG$4,FALSE)</f>
        <v>DEMO</v>
      </c>
      <c r="CH15" s="333" t="str">
        <f>VLOOKUP($A15,'Depr Group Buckets'!$A:$J,CH$4,FALSE)</f>
        <v>INACTIVE ACCOUNT</v>
      </c>
      <c r="CI15" s="333" t="str">
        <f>VLOOKUP($A15,'Depr Group Buckets'!$A:$J,CI$4,FALSE)</f>
        <v>Invalid</v>
      </c>
      <c r="CJ15" s="333" t="str">
        <f>VLOOKUP($A15,'Depr Group Buckets'!$A:$J,CJ$4,FALSE)</f>
        <v>108</v>
      </c>
      <c r="CK15" s="21"/>
      <c r="CL15" s="4">
        <f t="shared" si="4"/>
        <v>0</v>
      </c>
      <c r="CM15" s="4">
        <f t="shared" si="2"/>
        <v>0</v>
      </c>
      <c r="CN15" s="334"/>
      <c r="CO15" s="334"/>
      <c r="CP15" s="334"/>
      <c r="CQ15" s="4">
        <v>0</v>
      </c>
      <c r="CR15" s="4">
        <v>0</v>
      </c>
    </row>
    <row r="16" spans="1:96" x14ac:dyDescent="0.25">
      <c r="A16" s="335">
        <f>'ASSET BALANCES'!$A16</f>
        <v>11401</v>
      </c>
      <c r="B16" s="336" t="str">
        <f>'ASSET BALANCES'!$B16</f>
        <v>114.01-OUC Acquisition Adj</v>
      </c>
      <c r="C16" s="337">
        <v>15479.1</v>
      </c>
      <c r="D16" s="337">
        <v>15479.11</v>
      </c>
      <c r="E16" s="337">
        <v>15479.1</v>
      </c>
      <c r="F16" s="337">
        <v>15479.11</v>
      </c>
      <c r="G16" s="337">
        <v>15479.1</v>
      </c>
      <c r="H16" s="337">
        <v>15479.11</v>
      </c>
      <c r="I16" s="337">
        <v>15479.1</v>
      </c>
      <c r="J16" s="337">
        <v>15479.11</v>
      </c>
      <c r="K16" s="337">
        <v>15479.1</v>
      </c>
      <c r="L16" s="337">
        <v>15479.11</v>
      </c>
      <c r="M16" s="337">
        <v>15479.1</v>
      </c>
      <c r="N16" s="337">
        <v>15479.11</v>
      </c>
      <c r="O16" s="338">
        <f>ROUND('ASSET BALANCES'!O16*$CL16/12,2)</f>
        <v>15479.11</v>
      </c>
      <c r="P16" s="338">
        <f>ROUND('ASSET BALANCES'!P16*$CL16/12,2)</f>
        <v>15479.11</v>
      </c>
      <c r="Q16" s="338">
        <f>ROUND('ASSET BALANCES'!Q16*$CL16/12,2)</f>
        <v>15479.11</v>
      </c>
      <c r="R16" s="338">
        <f>ROUND('ASSET BALANCES'!R16*$CL16/12,2)</f>
        <v>15479.11</v>
      </c>
      <c r="S16" s="338">
        <f>ROUND('ASSET BALANCES'!S16*$CL16/12,2)</f>
        <v>15479.11</v>
      </c>
      <c r="T16" s="338">
        <f>ROUND('ASSET BALANCES'!T16*$CL16/12,2)</f>
        <v>15479.11</v>
      </c>
      <c r="U16" s="338">
        <f>ROUND('ASSET BALANCES'!U16*$CL16/12,2)</f>
        <v>15479.11</v>
      </c>
      <c r="V16" s="338">
        <f>ROUND('ASSET BALANCES'!V16*$CL16/12,2)</f>
        <v>15479.11</v>
      </c>
      <c r="W16" s="338">
        <f>ROUND('ASSET BALANCES'!W16*$CL16/12,2)</f>
        <v>15479.11</v>
      </c>
      <c r="X16" s="338">
        <f>ROUND('ASSET BALANCES'!X16*$CL16/12,2)</f>
        <v>15479.11</v>
      </c>
      <c r="Y16" s="338">
        <f>ROUND('ASSET BALANCES'!Y16*$CL16/12,2)</f>
        <v>15479.11</v>
      </c>
      <c r="Z16" s="338">
        <f>ROUND('ASSET BALANCES'!Z16*$CL16/12,2)</f>
        <v>15479.11</v>
      </c>
      <c r="AA16" s="338">
        <f>ROUND('ASSET BALANCES'!AA16*$CM16/12,2)</f>
        <v>15479.11</v>
      </c>
      <c r="AB16" s="338">
        <f>ROUND('ASSET BALANCES'!AB16*$CM16/12,2)</f>
        <v>15479.11</v>
      </c>
      <c r="AC16" s="338">
        <f>ROUND('ASSET BALANCES'!AC16*$CM16/12,2)</f>
        <v>15479.11</v>
      </c>
      <c r="AD16" s="338">
        <f>ROUND('ASSET BALANCES'!AD16*$CM16/12,2)</f>
        <v>15479.11</v>
      </c>
      <c r="AE16" s="338">
        <f>ROUND('ASSET BALANCES'!AE16*$CM16/12,2)</f>
        <v>15479.11</v>
      </c>
      <c r="AF16" s="338">
        <f>ROUND('ASSET BALANCES'!AF16*$CM16/12,2)</f>
        <v>15479.11</v>
      </c>
      <c r="AG16" s="338">
        <f>ROUND('ASSET BALANCES'!AG16*$CM16/12,2)</f>
        <v>15479.11</v>
      </c>
      <c r="AH16" s="338">
        <f>ROUND('ASSET BALANCES'!AH16*$CM16/12,2)</f>
        <v>15479.11</v>
      </c>
      <c r="AI16" s="338">
        <f>ROUND('ASSET BALANCES'!AI16*$CM16/12,2)</f>
        <v>15479.11</v>
      </c>
      <c r="AJ16" s="338">
        <f>ROUND('ASSET BALANCES'!AJ16*$CM16/12,2)</f>
        <v>15479.11</v>
      </c>
      <c r="AK16" s="338">
        <f>ROUND('ASSET BALANCES'!AK16*$CM16/12,2)</f>
        <v>15479.11</v>
      </c>
      <c r="AL16" s="338">
        <f>ROUND('ASSET BALANCES'!AL16*$CM16/12,2)</f>
        <v>15479.11</v>
      </c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13">
        <f t="shared" si="7"/>
        <v>185749.26</v>
      </c>
      <c r="BX16" s="13">
        <f t="shared" si="8"/>
        <v>185749.32</v>
      </c>
      <c r="BY16" s="13">
        <f t="shared" si="9"/>
        <v>185749.32</v>
      </c>
      <c r="BZ16" s="13">
        <f t="shared" si="10"/>
        <v>0</v>
      </c>
      <c r="CA16" s="13">
        <f t="shared" si="11"/>
        <v>0</v>
      </c>
      <c r="CB16" s="13">
        <f t="shared" si="12"/>
        <v>0</v>
      </c>
      <c r="CC16" s="333" t="str">
        <f>VLOOKUP($A16,'Depr Group Buckets'!$A:$J,CC$4,FALSE)</f>
        <v>ACQ ADJ</v>
      </c>
      <c r="CD16" s="333">
        <f>VLOOKUP($A16,'Depr Group Buckets'!$A:$J,CD$4,FALSE)</f>
        <v>114</v>
      </c>
      <c r="CE16" s="333">
        <f>VLOOKUP($A16,'Depr Group Buckets'!$A:$J,CE$4,FALSE)</f>
        <v>115</v>
      </c>
      <c r="CF16" s="333">
        <f>VLOOKUP($A16,'Depr Group Buckets'!$A:$J,CF$4,FALSE)</f>
        <v>406</v>
      </c>
      <c r="CG16" s="333" t="str">
        <f>VLOOKUP($A16,'Depr Group Buckets'!$A:$J,CG$4,FALSE)</f>
        <v>ACQ ADJ</v>
      </c>
      <c r="CH16" s="333" t="str">
        <f>VLOOKUP($A16,'Depr Group Buckets'!$A:$J,CH$4,FALSE)</f>
        <v>ACQ ADJ</v>
      </c>
      <c r="CI16" s="333" t="str">
        <f>VLOOKUP($A16,'Depr Group Buckets'!$A:$J,CI$4,FALSE)</f>
        <v>Valid</v>
      </c>
      <c r="CJ16" s="333" t="str">
        <f>VLOOKUP($A16,'Depr Group Buckets'!$A:$J,CJ$4,FALSE)</f>
        <v>114</v>
      </c>
      <c r="CK16" s="21"/>
      <c r="CL16" s="4">
        <f t="shared" si="4"/>
        <v>3.0042864005201519E-2</v>
      </c>
      <c r="CM16" s="4">
        <f t="shared" si="2"/>
        <v>3.0042864005201501E-2</v>
      </c>
      <c r="CN16" s="334"/>
      <c r="CO16" s="334"/>
      <c r="CP16" s="334"/>
      <c r="CQ16" s="4">
        <v>3.0042864005201519E-2</v>
      </c>
      <c r="CR16" s="4">
        <v>3.0042864005201501E-2</v>
      </c>
    </row>
    <row r="17" spans="1:96" x14ac:dyDescent="0.25">
      <c r="A17" s="335">
        <f>'ASSET BALANCES'!$A17</f>
        <v>11402</v>
      </c>
      <c r="B17" s="336" t="str">
        <f>'ASSET BALANCES'!$B17</f>
        <v>114.02-FPL Acquisition Adj</v>
      </c>
      <c r="C17" s="337">
        <v>3491.71</v>
      </c>
      <c r="D17" s="337">
        <v>3491.72</v>
      </c>
      <c r="E17" s="337">
        <v>3491.71</v>
      </c>
      <c r="F17" s="337">
        <v>3491.7200000000003</v>
      </c>
      <c r="G17" s="337">
        <v>3491.71</v>
      </c>
      <c r="H17" s="337">
        <v>3491.7200000000003</v>
      </c>
      <c r="I17" s="337">
        <v>3491.71</v>
      </c>
      <c r="J17" s="337">
        <v>3491.7200000000003</v>
      </c>
      <c r="K17" s="337">
        <v>3491.71</v>
      </c>
      <c r="L17" s="337">
        <v>3491.7200000000003</v>
      </c>
      <c r="M17" s="337">
        <v>3491.71</v>
      </c>
      <c r="N17" s="337">
        <v>3491.7200000000003</v>
      </c>
      <c r="O17" s="338">
        <f>ROUND('ASSET BALANCES'!O17*$CL17/12,2)</f>
        <v>3491.72</v>
      </c>
      <c r="P17" s="338">
        <f>ROUND('ASSET BALANCES'!P17*$CL17/12,2)</f>
        <v>3491.72</v>
      </c>
      <c r="Q17" s="338">
        <f>ROUND('ASSET BALANCES'!Q17*$CL17/12,2)</f>
        <v>3491.72</v>
      </c>
      <c r="R17" s="338">
        <f>ROUND('ASSET BALANCES'!R17*$CL17/12,2)</f>
        <v>3491.72</v>
      </c>
      <c r="S17" s="338">
        <f>ROUND('ASSET BALANCES'!S17*$CL17/12,2)</f>
        <v>3491.72</v>
      </c>
      <c r="T17" s="338">
        <f>ROUND('ASSET BALANCES'!T17*$CL17/12,2)</f>
        <v>3491.72</v>
      </c>
      <c r="U17" s="338">
        <f>ROUND('ASSET BALANCES'!U17*$CL17/12,2)</f>
        <v>3491.72</v>
      </c>
      <c r="V17" s="338">
        <f>ROUND('ASSET BALANCES'!V17*$CL17/12,2)</f>
        <v>3491.72</v>
      </c>
      <c r="W17" s="338">
        <f>ROUND('ASSET BALANCES'!W17*$CL17/12,2)</f>
        <v>3491.72</v>
      </c>
      <c r="X17" s="338">
        <f>ROUND('ASSET BALANCES'!X17*$CL17/12,2)</f>
        <v>3491.72</v>
      </c>
      <c r="Y17" s="338">
        <f>ROUND('ASSET BALANCES'!Y17*$CL17/12,2)</f>
        <v>3491.72</v>
      </c>
      <c r="Z17" s="338">
        <f>ROUND('ASSET BALANCES'!Z17*$CL17/12,2)</f>
        <v>3491.72</v>
      </c>
      <c r="AA17" s="338">
        <f>ROUND('ASSET BALANCES'!AA17*$CM17/12,2)</f>
        <v>3491.72</v>
      </c>
      <c r="AB17" s="338">
        <f>ROUND('ASSET BALANCES'!AB17*$CM17/12,2)</f>
        <v>3491.72</v>
      </c>
      <c r="AC17" s="338">
        <f>ROUND('ASSET BALANCES'!AC17*$CM17/12,2)</f>
        <v>3491.72</v>
      </c>
      <c r="AD17" s="338">
        <f>ROUND('ASSET BALANCES'!AD17*$CM17/12,2)</f>
        <v>3491.72</v>
      </c>
      <c r="AE17" s="338">
        <f>ROUND('ASSET BALANCES'!AE17*$CM17/12,2)</f>
        <v>3491.72</v>
      </c>
      <c r="AF17" s="338">
        <f>ROUND('ASSET BALANCES'!AF17*$CM17/12,2)</f>
        <v>3491.72</v>
      </c>
      <c r="AG17" s="338">
        <f>ROUND('ASSET BALANCES'!AG17*$CM17/12,2)</f>
        <v>3491.72</v>
      </c>
      <c r="AH17" s="338">
        <f>ROUND('ASSET BALANCES'!AH17*$CM17/12,2)</f>
        <v>3491.72</v>
      </c>
      <c r="AI17" s="338">
        <f>ROUND('ASSET BALANCES'!AI17*$CM17/12,2)</f>
        <v>3491.72</v>
      </c>
      <c r="AJ17" s="338">
        <f>ROUND('ASSET BALANCES'!AJ17*$CM17/12,2)</f>
        <v>3491.72</v>
      </c>
      <c r="AK17" s="338">
        <f>ROUND('ASSET BALANCES'!AK17*$CM17/12,2)</f>
        <v>3491.72</v>
      </c>
      <c r="AL17" s="338">
        <f>ROUND('ASSET BALANCES'!AL17*$CM17/12,2)</f>
        <v>3491.72</v>
      </c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13">
        <f t="shared" si="7"/>
        <v>41900.58</v>
      </c>
      <c r="BX17" s="13">
        <f t="shared" si="8"/>
        <v>41900.639999999999</v>
      </c>
      <c r="BY17" s="13">
        <f t="shared" si="9"/>
        <v>41900.639999999999</v>
      </c>
      <c r="BZ17" s="13">
        <f t="shared" si="10"/>
        <v>0</v>
      </c>
      <c r="CA17" s="13">
        <f t="shared" si="11"/>
        <v>0</v>
      </c>
      <c r="CB17" s="13">
        <f t="shared" si="12"/>
        <v>0</v>
      </c>
      <c r="CC17" s="333" t="str">
        <f>VLOOKUP($A17,'Depr Group Buckets'!$A:$J,CC$4,FALSE)</f>
        <v>ACQ ADJ</v>
      </c>
      <c r="CD17" s="333">
        <f>VLOOKUP($A17,'Depr Group Buckets'!$A:$J,CD$4,FALSE)</f>
        <v>114</v>
      </c>
      <c r="CE17" s="333">
        <f>VLOOKUP($A17,'Depr Group Buckets'!$A:$J,CE$4,FALSE)</f>
        <v>115</v>
      </c>
      <c r="CF17" s="333">
        <f>VLOOKUP($A17,'Depr Group Buckets'!$A:$J,CF$4,FALSE)</f>
        <v>425</v>
      </c>
      <c r="CG17" s="333" t="str">
        <f>VLOOKUP($A17,'Depr Group Buckets'!$A:$J,CG$4,FALSE)</f>
        <v>ACQ ADJ</v>
      </c>
      <c r="CH17" s="333" t="str">
        <f>VLOOKUP($A17,'Depr Group Buckets'!$A:$J,CH$4,FALSE)</f>
        <v>ACQ ADJ</v>
      </c>
      <c r="CI17" s="333" t="str">
        <f>VLOOKUP($A17,'Depr Group Buckets'!$A:$J,CI$4,FALSE)</f>
        <v>Valid</v>
      </c>
      <c r="CJ17" s="333" t="str">
        <f>VLOOKUP($A17,'Depr Group Buckets'!$A:$J,CJ$4,FALSE)</f>
        <v>114</v>
      </c>
      <c r="CK17" s="21"/>
      <c r="CL17" s="4">
        <f t="shared" si="4"/>
        <v>4.3644641465684253E-2</v>
      </c>
      <c r="CM17" s="4">
        <f t="shared" si="2"/>
        <v>4.3644641465684197E-2</v>
      </c>
      <c r="CN17" s="334"/>
      <c r="CO17" s="334"/>
      <c r="CP17" s="334"/>
      <c r="CQ17" s="4">
        <v>4.3644641465684253E-2</v>
      </c>
      <c r="CR17" s="4">
        <v>4.3644641465684197E-2</v>
      </c>
    </row>
    <row r="18" spans="1:96" x14ac:dyDescent="0.25">
      <c r="A18" s="335">
        <f>'ASSET BALANCES'!$A18</f>
        <v>11403</v>
      </c>
      <c r="B18" s="336" t="str">
        <f>'ASSET BALANCES'!$B18</f>
        <v>114.03-Union Hall Acquisition Adj</v>
      </c>
      <c r="C18" s="337">
        <v>754.9</v>
      </c>
      <c r="D18" s="337">
        <v>754.91</v>
      </c>
      <c r="E18" s="337">
        <v>754.9</v>
      </c>
      <c r="F18" s="337">
        <v>754.91</v>
      </c>
      <c r="G18" s="337">
        <v>754.9</v>
      </c>
      <c r="H18" s="337">
        <v>754.91</v>
      </c>
      <c r="I18" s="337">
        <v>754.9</v>
      </c>
      <c r="J18" s="337">
        <v>754.91</v>
      </c>
      <c r="K18" s="337">
        <v>754.9</v>
      </c>
      <c r="L18" s="337">
        <v>754.9</v>
      </c>
      <c r="M18" s="337">
        <v>754.91</v>
      </c>
      <c r="N18" s="337">
        <v>754.91</v>
      </c>
      <c r="O18" s="338">
        <f>ROUND('ASSET BALANCES'!O18*$CL18/12,2)</f>
        <v>754.9</v>
      </c>
      <c r="P18" s="338">
        <f>ROUND('ASSET BALANCES'!P18*$CL18/12,2)</f>
        <v>754.9</v>
      </c>
      <c r="Q18" s="338">
        <f>ROUND('ASSET BALANCES'!Q18*$CL18/12,2)</f>
        <v>754.9</v>
      </c>
      <c r="R18" s="338">
        <f>ROUND('ASSET BALANCES'!R18*$CL18/12,2)</f>
        <v>754.9</v>
      </c>
      <c r="S18" s="338">
        <f>ROUND('ASSET BALANCES'!S18*$CL18/12,2)</f>
        <v>754.9</v>
      </c>
      <c r="T18" s="338">
        <f>ROUND('ASSET BALANCES'!T18*$CL18/12,2)</f>
        <v>754.9</v>
      </c>
      <c r="U18" s="338">
        <f>ROUND('ASSET BALANCES'!U18*$CL18/12,2)</f>
        <v>754.9</v>
      </c>
      <c r="V18" s="338">
        <f>ROUND('ASSET BALANCES'!V18*$CL18/12,2)</f>
        <v>754.9</v>
      </c>
      <c r="W18" s="338">
        <f>ROUND('ASSET BALANCES'!W18*$CL18/12,2)</f>
        <v>754.9</v>
      </c>
      <c r="X18" s="338">
        <f>ROUND('ASSET BALANCES'!X18*$CL18/12,2)</f>
        <v>754.9</v>
      </c>
      <c r="Y18" s="338">
        <f>ROUND('ASSET BALANCES'!Y18*$CL18/12,2)</f>
        <v>754.9</v>
      </c>
      <c r="Z18" s="338">
        <f>ROUND('ASSET BALANCES'!Z18*$CL18/12,2)</f>
        <v>754.9</v>
      </c>
      <c r="AA18" s="338">
        <f>ROUND('ASSET BALANCES'!AA18*$CM18/12,2)</f>
        <v>754.9</v>
      </c>
      <c r="AB18" s="338">
        <f>ROUND('ASSET BALANCES'!AB18*$CM18/12,2)</f>
        <v>754.9</v>
      </c>
      <c r="AC18" s="338">
        <f>ROUND('ASSET BALANCES'!AC18*$CM18/12,2)</f>
        <v>754.9</v>
      </c>
      <c r="AD18" s="338">
        <f>ROUND('ASSET BALANCES'!AD18*$CM18/12,2)</f>
        <v>754.9</v>
      </c>
      <c r="AE18" s="338">
        <f>ROUND('ASSET BALANCES'!AE18*$CM18/12,2)</f>
        <v>754.9</v>
      </c>
      <c r="AF18" s="338">
        <f>ROUND('ASSET BALANCES'!AF18*$CM18/12,2)</f>
        <v>754.9</v>
      </c>
      <c r="AG18" s="338">
        <f>ROUND('ASSET BALANCES'!AG18*$CM18/12,2)</f>
        <v>754.9</v>
      </c>
      <c r="AH18" s="338">
        <f>ROUND('ASSET BALANCES'!AH18*$CM18/12,2)</f>
        <v>754.9</v>
      </c>
      <c r="AI18" s="338">
        <f>ROUND('ASSET BALANCES'!AI18*$CM18/12,2)</f>
        <v>754.9</v>
      </c>
      <c r="AJ18" s="338">
        <f>ROUND('ASSET BALANCES'!AJ18*$CM18/12,2)</f>
        <v>754.9</v>
      </c>
      <c r="AK18" s="338">
        <f>ROUND('ASSET BALANCES'!AK18*$CM18/12,2)</f>
        <v>754.9</v>
      </c>
      <c r="AL18" s="338">
        <f>ROUND('ASSET BALANCES'!AL18*$CM18/12,2)</f>
        <v>754.9</v>
      </c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13">
        <f t="shared" si="7"/>
        <v>9058.86</v>
      </c>
      <c r="BX18" s="13">
        <f t="shared" si="8"/>
        <v>9058.7999999999993</v>
      </c>
      <c r="BY18" s="13">
        <f t="shared" si="9"/>
        <v>9058.7999999999993</v>
      </c>
      <c r="BZ18" s="13">
        <f t="shared" si="10"/>
        <v>0</v>
      </c>
      <c r="CA18" s="13">
        <f t="shared" si="11"/>
        <v>0</v>
      </c>
      <c r="CB18" s="13">
        <f t="shared" si="12"/>
        <v>0</v>
      </c>
      <c r="CC18" s="333" t="str">
        <f>VLOOKUP($A18,'Depr Group Buckets'!$A:$J,CC$4,FALSE)</f>
        <v>ACQ ADJ</v>
      </c>
      <c r="CD18" s="333">
        <f>VLOOKUP($A18,'Depr Group Buckets'!$A:$J,CD$4,FALSE)</f>
        <v>114</v>
      </c>
      <c r="CE18" s="333">
        <f>VLOOKUP($A18,'Depr Group Buckets'!$A:$J,CE$4,FALSE)</f>
        <v>115</v>
      </c>
      <c r="CF18" s="333">
        <f>VLOOKUP($A18,'Depr Group Buckets'!$A:$J,CF$4,FALSE)</f>
        <v>425</v>
      </c>
      <c r="CG18" s="333" t="str">
        <f>VLOOKUP($A18,'Depr Group Buckets'!$A:$J,CG$4,FALSE)</f>
        <v>ACQ ADJ</v>
      </c>
      <c r="CH18" s="333" t="str">
        <f>VLOOKUP($A18,'Depr Group Buckets'!$A:$J,CH$4,FALSE)</f>
        <v>ACQ ADJ</v>
      </c>
      <c r="CI18" s="333" t="str">
        <f>VLOOKUP($A18,'Depr Group Buckets'!$A:$J,CI$4,FALSE)</f>
        <v>Valid</v>
      </c>
      <c r="CJ18" s="333" t="str">
        <f>VLOOKUP($A18,'Depr Group Buckets'!$A:$J,CJ$4,FALSE)</f>
        <v>114</v>
      </c>
      <c r="CK18" s="21"/>
      <c r="CL18" s="4">
        <f t="shared" si="4"/>
        <v>2.64898973564727E-2</v>
      </c>
      <c r="CM18" s="4">
        <f t="shared" si="2"/>
        <v>2.64898973564727E-2</v>
      </c>
      <c r="CN18" s="334"/>
      <c r="CO18" s="334"/>
      <c r="CP18" s="334"/>
      <c r="CQ18" s="4">
        <v>2.64898973564727E-2</v>
      </c>
      <c r="CR18" s="4">
        <v>2.64898973564727E-2</v>
      </c>
    </row>
    <row r="19" spans="1:96" x14ac:dyDescent="0.25">
      <c r="A19" s="335">
        <f>'ASSET BALANCES'!$A19</f>
        <v>12100</v>
      </c>
      <c r="B19" s="336" t="str">
        <f>'ASSET BALANCES'!$B19</f>
        <v>121.00 Non-Utility Non-Depreciable</v>
      </c>
      <c r="C19" s="337">
        <v>0</v>
      </c>
      <c r="D19" s="337">
        <v>0</v>
      </c>
      <c r="E19" s="337">
        <v>0</v>
      </c>
      <c r="F19" s="337">
        <v>0</v>
      </c>
      <c r="G19" s="337">
        <v>0</v>
      </c>
      <c r="H19" s="337">
        <v>0</v>
      </c>
      <c r="I19" s="337">
        <v>0</v>
      </c>
      <c r="J19" s="337">
        <v>0</v>
      </c>
      <c r="K19" s="337">
        <v>0</v>
      </c>
      <c r="L19" s="337">
        <v>0</v>
      </c>
      <c r="M19" s="337">
        <v>0</v>
      </c>
      <c r="N19" s="337">
        <v>0</v>
      </c>
      <c r="O19" s="338">
        <f>ROUND('ASSET BALANCES'!O19*$CL19/12,2)</f>
        <v>0</v>
      </c>
      <c r="P19" s="338">
        <f>ROUND('ASSET BALANCES'!P19*$CL19/12,2)</f>
        <v>0</v>
      </c>
      <c r="Q19" s="338">
        <f>ROUND('ASSET BALANCES'!Q19*$CL19/12,2)</f>
        <v>0</v>
      </c>
      <c r="R19" s="338">
        <f>ROUND('ASSET BALANCES'!R19*$CL19/12,2)</f>
        <v>0</v>
      </c>
      <c r="S19" s="338">
        <f>ROUND('ASSET BALANCES'!S19*$CL19/12,2)</f>
        <v>0</v>
      </c>
      <c r="T19" s="338">
        <f>ROUND('ASSET BALANCES'!T19*$CL19/12,2)</f>
        <v>0</v>
      </c>
      <c r="U19" s="338">
        <f>ROUND('ASSET BALANCES'!U19*$CL19/12,2)</f>
        <v>0</v>
      </c>
      <c r="V19" s="338">
        <f>ROUND('ASSET BALANCES'!V19*$CL19/12,2)</f>
        <v>0</v>
      </c>
      <c r="W19" s="338">
        <f>ROUND('ASSET BALANCES'!W19*$CL19/12,2)</f>
        <v>0</v>
      </c>
      <c r="X19" s="338">
        <f>ROUND('ASSET BALANCES'!X19*$CL19/12,2)</f>
        <v>0</v>
      </c>
      <c r="Y19" s="338">
        <f>ROUND('ASSET BALANCES'!Y19*$CL19/12,2)</f>
        <v>0</v>
      </c>
      <c r="Z19" s="338">
        <f>ROUND('ASSET BALANCES'!Z19*$CL19/12,2)</f>
        <v>0</v>
      </c>
      <c r="AA19" s="338">
        <f>ROUND('ASSET BALANCES'!AA19*$CM19/12,2)</f>
        <v>0</v>
      </c>
      <c r="AB19" s="338">
        <f>ROUND('ASSET BALANCES'!AB19*$CM19/12,2)</f>
        <v>0</v>
      </c>
      <c r="AC19" s="338">
        <f>ROUND('ASSET BALANCES'!AC19*$CM19/12,2)</f>
        <v>0</v>
      </c>
      <c r="AD19" s="338">
        <f>ROUND('ASSET BALANCES'!AD19*$CM19/12,2)</f>
        <v>0</v>
      </c>
      <c r="AE19" s="338">
        <f>ROUND('ASSET BALANCES'!AE19*$CM19/12,2)</f>
        <v>0</v>
      </c>
      <c r="AF19" s="338">
        <f>ROUND('ASSET BALANCES'!AF19*$CM19/12,2)</f>
        <v>0</v>
      </c>
      <c r="AG19" s="338">
        <f>ROUND('ASSET BALANCES'!AG19*$CM19/12,2)</f>
        <v>0</v>
      </c>
      <c r="AH19" s="338">
        <f>ROUND('ASSET BALANCES'!AH19*$CM19/12,2)</f>
        <v>0</v>
      </c>
      <c r="AI19" s="338">
        <f>ROUND('ASSET BALANCES'!AI19*$CM19/12,2)</f>
        <v>0</v>
      </c>
      <c r="AJ19" s="338">
        <f>ROUND('ASSET BALANCES'!AJ19*$CM19/12,2)</f>
        <v>0</v>
      </c>
      <c r="AK19" s="338">
        <f>ROUND('ASSET BALANCES'!AK19*$CM19/12,2)</f>
        <v>0</v>
      </c>
      <c r="AL19" s="338">
        <f>ROUND('ASSET BALANCES'!AL19*$CM19/12,2)</f>
        <v>0</v>
      </c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13">
        <f t="shared" si="7"/>
        <v>0</v>
      </c>
      <c r="BX19" s="13">
        <f t="shared" si="8"/>
        <v>0</v>
      </c>
      <c r="BY19" s="13">
        <f t="shared" si="9"/>
        <v>0</v>
      </c>
      <c r="BZ19" s="13">
        <f t="shared" si="10"/>
        <v>0</v>
      </c>
      <c r="CA19" s="13">
        <f t="shared" si="11"/>
        <v>0</v>
      </c>
      <c r="CB19" s="13">
        <f t="shared" si="12"/>
        <v>0</v>
      </c>
      <c r="CC19" s="333" t="str">
        <f>VLOOKUP($A19,'Depr Group Buckets'!$A:$J,CC$4,FALSE)</f>
        <v>NON UTILITY</v>
      </c>
      <c r="CD19" s="333">
        <f>VLOOKUP($A19,'Depr Group Buckets'!$A:$J,CD$4,FALSE)</f>
        <v>121</v>
      </c>
      <c r="CE19" s="333">
        <f>VLOOKUP($A19,'Depr Group Buckets'!$A:$J,CE$4,FALSE)</f>
        <v>122</v>
      </c>
      <c r="CF19" s="333">
        <f>VLOOKUP($A19,'Depr Group Buckets'!$A:$J,CF$4,FALSE)</f>
        <v>416</v>
      </c>
      <c r="CG19" s="333" t="str">
        <f>VLOOKUP($A19,'Depr Group Buckets'!$A:$J,CG$4,FALSE)</f>
        <v>NON UTILITY</v>
      </c>
      <c r="CH19" s="333" t="str">
        <f>VLOOKUP($A19,'Depr Group Buckets'!$A:$J,CH$4,FALSE)</f>
        <v>NON UTILITY</v>
      </c>
      <c r="CI19" s="333" t="str">
        <f>VLOOKUP($A19,'Depr Group Buckets'!$A:$J,CI$4,FALSE)</f>
        <v>Valid</v>
      </c>
      <c r="CJ19" s="333" t="str">
        <f>VLOOKUP($A19,'Depr Group Buckets'!$A:$J,CJ$4,FALSE)</f>
        <v>121</v>
      </c>
      <c r="CK19" s="21"/>
      <c r="CL19" s="4">
        <f t="shared" si="4"/>
        <v>0</v>
      </c>
      <c r="CM19" s="4">
        <f t="shared" si="2"/>
        <v>0</v>
      </c>
      <c r="CN19" s="334"/>
      <c r="CO19" s="334"/>
      <c r="CP19" s="334"/>
      <c r="CQ19" s="4">
        <v>0</v>
      </c>
      <c r="CR19" s="4">
        <v>0</v>
      </c>
    </row>
    <row r="20" spans="1:96" x14ac:dyDescent="0.25">
      <c r="A20" s="335">
        <f>'ASSET BALANCES'!$A20</f>
        <v>12112</v>
      </c>
      <c r="B20" s="336" t="str">
        <f>'ASSET BALANCES'!$B20</f>
        <v>121.12 Non-Utility Zap Cap Res 15yr</v>
      </c>
      <c r="C20" s="337">
        <v>89556.800000000003</v>
      </c>
      <c r="D20" s="337">
        <v>91168.11</v>
      </c>
      <c r="E20" s="337">
        <v>91710.98</v>
      </c>
      <c r="F20" s="337">
        <v>95933.73000000001</v>
      </c>
      <c r="G20" s="337">
        <v>93019.02</v>
      </c>
      <c r="H20" s="337">
        <v>100310.56</v>
      </c>
      <c r="I20" s="337">
        <v>94159.49</v>
      </c>
      <c r="J20" s="337">
        <v>95069.57</v>
      </c>
      <c r="K20" s="337">
        <v>96121.180000000008</v>
      </c>
      <c r="L20" s="337">
        <v>96395.650000000009</v>
      </c>
      <c r="M20" s="337">
        <v>122582.22</v>
      </c>
      <c r="N20" s="337">
        <v>-1405991.97</v>
      </c>
      <c r="O20" s="338">
        <f>ROUND('ASSET BALANCES'!O20*$CL20/12,2)</f>
        <v>77718.2</v>
      </c>
      <c r="P20" s="338">
        <f>ROUND('ASSET BALANCES'!P20*$CL20/12,2)</f>
        <v>78373.570000000007</v>
      </c>
      <c r="Q20" s="338">
        <f>ROUND('ASSET BALANCES'!Q20*$CL20/12,2)</f>
        <v>79060.649999999994</v>
      </c>
      <c r="R20" s="338">
        <f>ROUND('ASSET BALANCES'!R20*$CL20/12,2)</f>
        <v>79747.72</v>
      </c>
      <c r="S20" s="338">
        <f>ROUND('ASSET BALANCES'!S20*$CL20/12,2)</f>
        <v>80434.8</v>
      </c>
      <c r="T20" s="338">
        <f>ROUND('ASSET BALANCES'!T20*$CL20/12,2)</f>
        <v>80756.55</v>
      </c>
      <c r="U20" s="338">
        <f>ROUND('ASSET BALANCES'!U20*$CL20/12,2)</f>
        <v>81379.95</v>
      </c>
      <c r="V20" s="338">
        <f>ROUND('ASSET BALANCES'!V20*$CL20/12,2)</f>
        <v>81744.240000000005</v>
      </c>
      <c r="W20" s="338">
        <f>ROUND('ASSET BALANCES'!W20*$CL20/12,2)</f>
        <v>82148.710000000006</v>
      </c>
      <c r="X20" s="338">
        <f>ROUND('ASSET BALANCES'!X20*$CL20/12,2)</f>
        <v>82557.89</v>
      </c>
      <c r="Y20" s="338">
        <f>ROUND('ASSET BALANCES'!Y20*$CL20/12,2)</f>
        <v>82941.69</v>
      </c>
      <c r="Z20" s="338">
        <f>ROUND('ASSET BALANCES'!Z20*$CL20/12,2)</f>
        <v>83468.34</v>
      </c>
      <c r="AA20" s="338">
        <f>ROUND('ASSET BALANCES'!AA20*$CM20/12,2)</f>
        <v>84120.36</v>
      </c>
      <c r="AB20" s="338">
        <f>ROUND('ASSET BALANCES'!AB20*$CM20/12,2)</f>
        <v>84642.13</v>
      </c>
      <c r="AC20" s="338">
        <f>ROUND('ASSET BALANCES'!AC20*$CM20/12,2)</f>
        <v>85199.1</v>
      </c>
      <c r="AD20" s="338">
        <f>ROUND('ASSET BALANCES'!AD20*$CM20/12,2)</f>
        <v>85746.47</v>
      </c>
      <c r="AE20" s="338">
        <f>ROUND('ASSET BALANCES'!AE20*$CM20/12,2)</f>
        <v>86297.54</v>
      </c>
      <c r="AF20" s="338">
        <f>ROUND('ASSET BALANCES'!AF20*$CM20/12,2)</f>
        <v>86765.18</v>
      </c>
      <c r="AG20" s="338">
        <f>ROUND('ASSET BALANCES'!AG20*$CM20/12,2)</f>
        <v>87295.28</v>
      </c>
      <c r="AH20" s="338">
        <f>ROUND('ASSET BALANCES'!AH20*$CM20/12,2)</f>
        <v>87201.17</v>
      </c>
      <c r="AI20" s="338">
        <f>ROUND('ASSET BALANCES'!AI20*$CM20/12,2)</f>
        <v>87384.39</v>
      </c>
      <c r="AJ20" s="338">
        <f>ROUND('ASSET BALANCES'!AJ20*$CM20/12,2)</f>
        <v>87856.55</v>
      </c>
      <c r="AK20" s="338">
        <f>ROUND('ASSET BALANCES'!AK20*$CM20/12,2)</f>
        <v>88165.97</v>
      </c>
      <c r="AL20" s="338">
        <f>ROUND('ASSET BALANCES'!AL20*$CM20/12,2)</f>
        <v>88836.21</v>
      </c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13">
        <f t="shared" si="7"/>
        <v>-339964.66</v>
      </c>
      <c r="BX20" s="13">
        <f t="shared" si="8"/>
        <v>970332.31</v>
      </c>
      <c r="BY20" s="13">
        <f t="shared" si="9"/>
        <v>1039510.35</v>
      </c>
      <c r="BZ20" s="13">
        <f t="shared" si="10"/>
        <v>0</v>
      </c>
      <c r="CA20" s="13">
        <f t="shared" si="11"/>
        <v>0</v>
      </c>
      <c r="CB20" s="13">
        <f t="shared" si="12"/>
        <v>0</v>
      </c>
      <c r="CC20" s="333" t="str">
        <f>VLOOKUP($A20,'Depr Group Buckets'!$A:$J,CC$4,FALSE)</f>
        <v>NON UTILITY</v>
      </c>
      <c r="CD20" s="333">
        <f>VLOOKUP($A20,'Depr Group Buckets'!$A:$J,CD$4,FALSE)</f>
        <v>121</v>
      </c>
      <c r="CE20" s="333">
        <f>VLOOKUP($A20,'Depr Group Buckets'!$A:$J,CE$4,FALSE)</f>
        <v>122</v>
      </c>
      <c r="CF20" s="333">
        <f>VLOOKUP($A20,'Depr Group Buckets'!$A:$J,CF$4,FALSE)</f>
        <v>416</v>
      </c>
      <c r="CG20" s="333" t="str">
        <f>VLOOKUP($A20,'Depr Group Buckets'!$A:$J,CG$4,FALSE)</f>
        <v>NON UTILITY</v>
      </c>
      <c r="CH20" s="333" t="str">
        <f>VLOOKUP($A20,'Depr Group Buckets'!$A:$J,CH$4,FALSE)</f>
        <v>NON UTILITY</v>
      </c>
      <c r="CI20" s="333" t="str">
        <f>VLOOKUP($A20,'Depr Group Buckets'!$A:$J,CI$4,FALSE)</f>
        <v>Valid</v>
      </c>
      <c r="CJ20" s="333" t="str">
        <f>VLOOKUP($A20,'Depr Group Buckets'!$A:$J,CJ$4,FALSE)</f>
        <v>121</v>
      </c>
      <c r="CK20" s="21"/>
      <c r="CL20" s="4">
        <f t="shared" si="4"/>
        <v>6.7000000000000004E-2</v>
      </c>
      <c r="CM20" s="4">
        <f t="shared" si="2"/>
        <v>6.7000000000000004E-2</v>
      </c>
      <c r="CN20" s="334"/>
      <c r="CO20" s="334"/>
      <c r="CP20" s="334"/>
      <c r="CQ20" s="4">
        <v>6.7000000000000004E-2</v>
      </c>
      <c r="CR20" s="4">
        <v>6.7000000000000004E-2</v>
      </c>
    </row>
    <row r="21" spans="1:96" x14ac:dyDescent="0.25">
      <c r="A21" s="335">
        <f>'ASSET BALANCES'!$A21</f>
        <v>12114</v>
      </c>
      <c r="B21" s="336" t="str">
        <f>'ASSET BALANCES'!$B21</f>
        <v>121.14 Non-Utility Zap Cap Bus 15yr</v>
      </c>
      <c r="C21" s="337">
        <v>8172.92</v>
      </c>
      <c r="D21" s="337">
        <v>8197.8799999999992</v>
      </c>
      <c r="E21" s="337">
        <v>8345.15</v>
      </c>
      <c r="F21" s="337">
        <v>8507.52</v>
      </c>
      <c r="G21" s="337">
        <v>8350.16</v>
      </c>
      <c r="H21" s="337">
        <v>9381.6299999999992</v>
      </c>
      <c r="I21" s="337">
        <v>8556.41</v>
      </c>
      <c r="J21" s="337">
        <v>8562</v>
      </c>
      <c r="K21" s="337">
        <v>8590.2199999999993</v>
      </c>
      <c r="L21" s="337">
        <v>8629.15</v>
      </c>
      <c r="M21" s="337">
        <v>9499.7400000000016</v>
      </c>
      <c r="N21" s="337">
        <v>2110.21</v>
      </c>
      <c r="O21" s="338">
        <f>ROUND('ASSET BALANCES'!O21*$CL21/12,2)</f>
        <v>3966.46</v>
      </c>
      <c r="P21" s="338">
        <f>ROUND('ASSET BALANCES'!P21*$CL21/12,2)</f>
        <v>4002.63</v>
      </c>
      <c r="Q21" s="338">
        <f>ROUND('ASSET BALANCES'!Q21*$CL21/12,2)</f>
        <v>4038.79</v>
      </c>
      <c r="R21" s="338">
        <f>ROUND('ASSET BALANCES'!R21*$CL21/12,2)</f>
        <v>4074.95</v>
      </c>
      <c r="S21" s="338">
        <f>ROUND('ASSET BALANCES'!S21*$CL21/12,2)</f>
        <v>4111.1099999999997</v>
      </c>
      <c r="T21" s="338">
        <f>ROUND('ASSET BALANCES'!T21*$CL21/12,2)</f>
        <v>4147.2700000000004</v>
      </c>
      <c r="U21" s="338">
        <f>ROUND('ASSET BALANCES'!U21*$CL21/12,2)</f>
        <v>4183.4399999999996</v>
      </c>
      <c r="V21" s="338">
        <f>ROUND('ASSET BALANCES'!V21*$CL21/12,2)</f>
        <v>4219.6000000000004</v>
      </c>
      <c r="W21" s="338">
        <f>ROUND('ASSET BALANCES'!W21*$CL21/12,2)</f>
        <v>4255.76</v>
      </c>
      <c r="X21" s="338">
        <f>ROUND('ASSET BALANCES'!X21*$CL21/12,2)</f>
        <v>4291.92</v>
      </c>
      <c r="Y21" s="338">
        <f>ROUND('ASSET BALANCES'!Y21*$CL21/12,2)</f>
        <v>4328.08</v>
      </c>
      <c r="Z21" s="338">
        <f>ROUND('ASSET BALANCES'!Z21*$CL21/12,2)</f>
        <v>4364.24</v>
      </c>
      <c r="AA21" s="338">
        <f>ROUND('ASSET BALANCES'!AA21*$CM21/12,2)</f>
        <v>4401.54</v>
      </c>
      <c r="AB21" s="338">
        <f>ROUND('ASSET BALANCES'!AB21*$CM21/12,2)</f>
        <v>4439.96</v>
      </c>
      <c r="AC21" s="338">
        <f>ROUND('ASSET BALANCES'!AC21*$CM21/12,2)</f>
        <v>4476.6000000000004</v>
      </c>
      <c r="AD21" s="338">
        <f>ROUND('ASSET BALANCES'!AD21*$CM21/12,2)</f>
        <v>4514.28</v>
      </c>
      <c r="AE21" s="338">
        <f>ROUND('ASSET BALANCES'!AE21*$CM21/12,2)</f>
        <v>4551.33</v>
      </c>
      <c r="AF21" s="338">
        <f>ROUND('ASSET BALANCES'!AF21*$CM21/12,2)</f>
        <v>4587.92</v>
      </c>
      <c r="AG21" s="338">
        <f>ROUND('ASSET BALANCES'!AG21*$CM21/12,2)</f>
        <v>4610.0600000000004</v>
      </c>
      <c r="AH21" s="338">
        <f>ROUND('ASSET BALANCES'!AH21*$CM21/12,2)</f>
        <v>4647.6000000000004</v>
      </c>
      <c r="AI21" s="338">
        <f>ROUND('ASSET BALANCES'!AI21*$CM21/12,2)</f>
        <v>4684.18</v>
      </c>
      <c r="AJ21" s="338">
        <f>ROUND('ASSET BALANCES'!AJ21*$CM21/12,2)</f>
        <v>4687.09</v>
      </c>
      <c r="AK21" s="338">
        <f>ROUND('ASSET BALANCES'!AK21*$CM21/12,2)</f>
        <v>4702.58</v>
      </c>
      <c r="AL21" s="338">
        <f>ROUND('ASSET BALANCES'!AL21*$CM21/12,2)</f>
        <v>4711.6899999999996</v>
      </c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13">
        <f t="shared" si="7"/>
        <v>96902.99</v>
      </c>
      <c r="BX21" s="13">
        <f t="shared" si="8"/>
        <v>49984.25</v>
      </c>
      <c r="BY21" s="13">
        <f t="shared" si="9"/>
        <v>55014.83</v>
      </c>
      <c r="BZ21" s="13">
        <f t="shared" si="10"/>
        <v>0</v>
      </c>
      <c r="CA21" s="13">
        <f t="shared" si="11"/>
        <v>0</v>
      </c>
      <c r="CB21" s="13">
        <f t="shared" si="12"/>
        <v>0</v>
      </c>
      <c r="CC21" s="333" t="str">
        <f>VLOOKUP($A21,'Depr Group Buckets'!$A:$J,CC$4,FALSE)</f>
        <v>NON UTILITY</v>
      </c>
      <c r="CD21" s="333">
        <f>VLOOKUP($A21,'Depr Group Buckets'!$A:$J,CD$4,FALSE)</f>
        <v>121</v>
      </c>
      <c r="CE21" s="333">
        <f>VLOOKUP($A21,'Depr Group Buckets'!$A:$J,CE$4,FALSE)</f>
        <v>122</v>
      </c>
      <c r="CF21" s="333">
        <f>VLOOKUP($A21,'Depr Group Buckets'!$A:$J,CF$4,FALSE)</f>
        <v>416</v>
      </c>
      <c r="CG21" s="333" t="str">
        <f>VLOOKUP($A21,'Depr Group Buckets'!$A:$J,CG$4,FALSE)</f>
        <v>NON UTILITY</v>
      </c>
      <c r="CH21" s="333" t="str">
        <f>VLOOKUP($A21,'Depr Group Buckets'!$A:$J,CH$4,FALSE)</f>
        <v>NON UTILITY</v>
      </c>
      <c r="CI21" s="333" t="str">
        <f>VLOOKUP($A21,'Depr Group Buckets'!$A:$J,CI$4,FALSE)</f>
        <v>Valid</v>
      </c>
      <c r="CJ21" s="333" t="str">
        <f>VLOOKUP($A21,'Depr Group Buckets'!$A:$J,CJ$4,FALSE)</f>
        <v>121</v>
      </c>
      <c r="CK21" s="21"/>
      <c r="CL21" s="4">
        <f t="shared" si="4"/>
        <v>6.7000000000000004E-2</v>
      </c>
      <c r="CM21" s="4">
        <f t="shared" si="2"/>
        <v>6.7000000000000004E-2</v>
      </c>
      <c r="CN21" s="334"/>
      <c r="CO21" s="334"/>
      <c r="CP21" s="334"/>
      <c r="CQ21" s="4">
        <v>6.7000000000000004E-2</v>
      </c>
      <c r="CR21" s="4">
        <v>6.7000000000000004E-2</v>
      </c>
    </row>
    <row r="22" spans="1:96" x14ac:dyDescent="0.25">
      <c r="A22" s="335">
        <f>'ASSET BALANCES'!$A22</f>
        <v>12122</v>
      </c>
      <c r="B22" s="336" t="str">
        <f>'ASSET BALANCES'!$B22</f>
        <v>121.22 Non-Utility GTE FCU 5yr</v>
      </c>
      <c r="C22" s="337">
        <v>0</v>
      </c>
      <c r="D22" s="337">
        <v>0</v>
      </c>
      <c r="E22" s="337">
        <v>0</v>
      </c>
      <c r="F22" s="337">
        <v>0</v>
      </c>
      <c r="G22" s="337">
        <v>0</v>
      </c>
      <c r="H22" s="337">
        <v>0</v>
      </c>
      <c r="I22" s="337">
        <v>0</v>
      </c>
      <c r="J22" s="337">
        <v>0</v>
      </c>
      <c r="K22" s="337">
        <v>0</v>
      </c>
      <c r="L22" s="337">
        <v>0</v>
      </c>
      <c r="M22" s="337">
        <v>0</v>
      </c>
      <c r="N22" s="337">
        <v>0</v>
      </c>
      <c r="O22" s="338">
        <f>ROUND('ASSET BALANCES'!O22*$CL22/12,2)</f>
        <v>0</v>
      </c>
      <c r="P22" s="338">
        <f>ROUND('ASSET BALANCES'!P22*$CL22/12,2)</f>
        <v>0</v>
      </c>
      <c r="Q22" s="338">
        <f>ROUND('ASSET BALANCES'!Q22*$CL22/12,2)</f>
        <v>0</v>
      </c>
      <c r="R22" s="338">
        <f>ROUND('ASSET BALANCES'!R22*$CL22/12,2)</f>
        <v>0</v>
      </c>
      <c r="S22" s="338">
        <f>ROUND('ASSET BALANCES'!S22*$CL22/12,2)</f>
        <v>0</v>
      </c>
      <c r="T22" s="338">
        <f>ROUND('ASSET BALANCES'!T22*$CL22/12,2)</f>
        <v>0</v>
      </c>
      <c r="U22" s="338">
        <f>ROUND('ASSET BALANCES'!U22*$CL22/12,2)</f>
        <v>0</v>
      </c>
      <c r="V22" s="338">
        <f>ROUND('ASSET BALANCES'!V22*$CL22/12,2)</f>
        <v>0</v>
      </c>
      <c r="W22" s="338">
        <f>ROUND('ASSET BALANCES'!W22*$CL22/12,2)</f>
        <v>0</v>
      </c>
      <c r="X22" s="338">
        <f>ROUND('ASSET BALANCES'!X22*$CL22/12,2)</f>
        <v>0</v>
      </c>
      <c r="Y22" s="338">
        <f>ROUND('ASSET BALANCES'!Y22*$CL22/12,2)</f>
        <v>0</v>
      </c>
      <c r="Z22" s="338">
        <f>ROUND('ASSET BALANCES'!Z22*$CL22/12,2)</f>
        <v>0</v>
      </c>
      <c r="AA22" s="338">
        <f>ROUND('ASSET BALANCES'!AA22*$CM22/12,2)</f>
        <v>0</v>
      </c>
      <c r="AB22" s="338">
        <f>ROUND('ASSET BALANCES'!AB22*$CM22/12,2)</f>
        <v>0</v>
      </c>
      <c r="AC22" s="338">
        <f>ROUND('ASSET BALANCES'!AC22*$CM22/12,2)</f>
        <v>0</v>
      </c>
      <c r="AD22" s="338">
        <f>ROUND('ASSET BALANCES'!AD22*$CM22/12,2)</f>
        <v>0</v>
      </c>
      <c r="AE22" s="338">
        <f>ROUND('ASSET BALANCES'!AE22*$CM22/12,2)</f>
        <v>0</v>
      </c>
      <c r="AF22" s="338">
        <f>ROUND('ASSET BALANCES'!AF22*$CM22/12,2)</f>
        <v>0</v>
      </c>
      <c r="AG22" s="338">
        <f>ROUND('ASSET BALANCES'!AG22*$CM22/12,2)</f>
        <v>0</v>
      </c>
      <c r="AH22" s="338">
        <f>ROUND('ASSET BALANCES'!AH22*$CM22/12,2)</f>
        <v>0</v>
      </c>
      <c r="AI22" s="338">
        <f>ROUND('ASSET BALANCES'!AI22*$CM22/12,2)</f>
        <v>0</v>
      </c>
      <c r="AJ22" s="338">
        <f>ROUND('ASSET BALANCES'!AJ22*$CM22/12,2)</f>
        <v>0</v>
      </c>
      <c r="AK22" s="338">
        <f>ROUND('ASSET BALANCES'!AK22*$CM22/12,2)</f>
        <v>0</v>
      </c>
      <c r="AL22" s="338">
        <f>ROUND('ASSET BALANCES'!AL22*$CM22/12,2)</f>
        <v>0</v>
      </c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13">
        <f t="shared" si="7"/>
        <v>0</v>
      </c>
      <c r="BX22" s="13">
        <f t="shared" si="8"/>
        <v>0</v>
      </c>
      <c r="BY22" s="13">
        <f t="shared" si="9"/>
        <v>0</v>
      </c>
      <c r="BZ22" s="13">
        <f t="shared" si="10"/>
        <v>0</v>
      </c>
      <c r="CA22" s="13">
        <f t="shared" si="11"/>
        <v>0</v>
      </c>
      <c r="CB22" s="13">
        <f t="shared" si="12"/>
        <v>0</v>
      </c>
      <c r="CC22" s="333" t="str">
        <f>VLOOKUP($A22,'Depr Group Buckets'!$A:$J,CC$4,FALSE)</f>
        <v>NON UTILITY</v>
      </c>
      <c r="CD22" s="333">
        <f>VLOOKUP($A22,'Depr Group Buckets'!$A:$J,CD$4,FALSE)</f>
        <v>121</v>
      </c>
      <c r="CE22" s="333">
        <f>VLOOKUP($A22,'Depr Group Buckets'!$A:$J,CE$4,FALSE)</f>
        <v>122</v>
      </c>
      <c r="CF22" s="333">
        <f>VLOOKUP($A22,'Depr Group Buckets'!$A:$J,CF$4,FALSE)</f>
        <v>416</v>
      </c>
      <c r="CG22" s="333" t="str">
        <f>VLOOKUP($A22,'Depr Group Buckets'!$A:$J,CG$4,FALSE)</f>
        <v>NON UTILITY</v>
      </c>
      <c r="CH22" s="333" t="str">
        <f>VLOOKUP($A22,'Depr Group Buckets'!$A:$J,CH$4,FALSE)</f>
        <v>NON UTILITY</v>
      </c>
      <c r="CI22" s="333" t="str">
        <f>VLOOKUP($A22,'Depr Group Buckets'!$A:$J,CI$4,FALSE)</f>
        <v>Invalid</v>
      </c>
      <c r="CJ22" s="333" t="str">
        <f>VLOOKUP($A22,'Depr Group Buckets'!$A:$J,CJ$4,FALSE)</f>
        <v>121</v>
      </c>
      <c r="CK22" s="21"/>
      <c r="CL22" s="4">
        <f t="shared" si="4"/>
        <v>0.2</v>
      </c>
      <c r="CM22" s="4">
        <f t="shared" si="2"/>
        <v>0</v>
      </c>
      <c r="CN22" s="334"/>
      <c r="CO22" s="334"/>
      <c r="CP22" s="334"/>
      <c r="CQ22" s="4">
        <v>0.2</v>
      </c>
      <c r="CR22" s="4">
        <v>0</v>
      </c>
    </row>
    <row r="23" spans="1:96" x14ac:dyDescent="0.25">
      <c r="A23" s="335">
        <f>'ASSET BALANCES'!$A23</f>
        <v>12126</v>
      </c>
      <c r="B23" s="336" t="str">
        <f>'ASSET BALANCES'!$B23</f>
        <v>121.26 Non-Utility Rest 2002 5yr</v>
      </c>
      <c r="C23" s="337">
        <v>0</v>
      </c>
      <c r="D23" s="337">
        <v>0</v>
      </c>
      <c r="E23" s="337">
        <v>0</v>
      </c>
      <c r="F23" s="337">
        <v>0</v>
      </c>
      <c r="G23" s="337">
        <v>0</v>
      </c>
      <c r="H23" s="337">
        <v>0</v>
      </c>
      <c r="I23" s="337">
        <v>0</v>
      </c>
      <c r="J23" s="337">
        <v>0</v>
      </c>
      <c r="K23" s="337">
        <v>0</v>
      </c>
      <c r="L23" s="337">
        <v>0</v>
      </c>
      <c r="M23" s="337">
        <v>0</v>
      </c>
      <c r="N23" s="337">
        <v>0</v>
      </c>
      <c r="O23" s="338">
        <f>ROUND('ASSET BALANCES'!O23*$CL23/12,2)</f>
        <v>0</v>
      </c>
      <c r="P23" s="338">
        <f>ROUND('ASSET BALANCES'!P23*$CL23/12,2)</f>
        <v>0</v>
      </c>
      <c r="Q23" s="338">
        <f>ROUND('ASSET BALANCES'!Q23*$CL23/12,2)</f>
        <v>0</v>
      </c>
      <c r="R23" s="338">
        <f>ROUND('ASSET BALANCES'!R23*$CL23/12,2)</f>
        <v>0</v>
      </c>
      <c r="S23" s="338">
        <f>ROUND('ASSET BALANCES'!S23*$CL23/12,2)</f>
        <v>0</v>
      </c>
      <c r="T23" s="338">
        <f>ROUND('ASSET BALANCES'!T23*$CL23/12,2)</f>
        <v>0</v>
      </c>
      <c r="U23" s="338">
        <f>ROUND('ASSET BALANCES'!U23*$CL23/12,2)</f>
        <v>0</v>
      </c>
      <c r="V23" s="338">
        <f>ROUND('ASSET BALANCES'!V23*$CL23/12,2)</f>
        <v>0</v>
      </c>
      <c r="W23" s="338">
        <f>ROUND('ASSET BALANCES'!W23*$CL23/12,2)</f>
        <v>0</v>
      </c>
      <c r="X23" s="338">
        <f>ROUND('ASSET BALANCES'!X23*$CL23/12,2)</f>
        <v>0</v>
      </c>
      <c r="Y23" s="338">
        <f>ROUND('ASSET BALANCES'!Y23*$CL23/12,2)</f>
        <v>0</v>
      </c>
      <c r="Z23" s="338">
        <f>ROUND('ASSET BALANCES'!Z23*$CL23/12,2)</f>
        <v>0</v>
      </c>
      <c r="AA23" s="338">
        <f>ROUND('ASSET BALANCES'!AA23*$CM23/12,2)</f>
        <v>0</v>
      </c>
      <c r="AB23" s="338">
        <f>ROUND('ASSET BALANCES'!AB23*$CM23/12,2)</f>
        <v>0</v>
      </c>
      <c r="AC23" s="338">
        <f>ROUND('ASSET BALANCES'!AC23*$CM23/12,2)</f>
        <v>0</v>
      </c>
      <c r="AD23" s="338">
        <f>ROUND('ASSET BALANCES'!AD23*$CM23/12,2)</f>
        <v>0</v>
      </c>
      <c r="AE23" s="338">
        <f>ROUND('ASSET BALANCES'!AE23*$CM23/12,2)</f>
        <v>0</v>
      </c>
      <c r="AF23" s="338">
        <f>ROUND('ASSET BALANCES'!AF23*$CM23/12,2)</f>
        <v>0</v>
      </c>
      <c r="AG23" s="338">
        <f>ROUND('ASSET BALANCES'!AG23*$CM23/12,2)</f>
        <v>0</v>
      </c>
      <c r="AH23" s="338">
        <f>ROUND('ASSET BALANCES'!AH23*$CM23/12,2)</f>
        <v>0</v>
      </c>
      <c r="AI23" s="338">
        <f>ROUND('ASSET BALANCES'!AI23*$CM23/12,2)</f>
        <v>0</v>
      </c>
      <c r="AJ23" s="338">
        <f>ROUND('ASSET BALANCES'!AJ23*$CM23/12,2)</f>
        <v>0</v>
      </c>
      <c r="AK23" s="338">
        <f>ROUND('ASSET BALANCES'!AK23*$CM23/12,2)</f>
        <v>0</v>
      </c>
      <c r="AL23" s="338">
        <f>ROUND('ASSET BALANCES'!AL23*$CM23/12,2)</f>
        <v>0</v>
      </c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13">
        <f t="shared" si="7"/>
        <v>0</v>
      </c>
      <c r="BX23" s="13">
        <f t="shared" si="8"/>
        <v>0</v>
      </c>
      <c r="BY23" s="13">
        <f t="shared" si="9"/>
        <v>0</v>
      </c>
      <c r="BZ23" s="13">
        <f t="shared" si="10"/>
        <v>0</v>
      </c>
      <c r="CA23" s="13">
        <f t="shared" si="11"/>
        <v>0</v>
      </c>
      <c r="CB23" s="13">
        <f t="shared" si="12"/>
        <v>0</v>
      </c>
      <c r="CC23" s="333" t="str">
        <f>VLOOKUP($A23,'Depr Group Buckets'!$A:$J,CC$4,FALSE)</f>
        <v>NON UTILITY</v>
      </c>
      <c r="CD23" s="333">
        <f>VLOOKUP($A23,'Depr Group Buckets'!$A:$J,CD$4,FALSE)</f>
        <v>121</v>
      </c>
      <c r="CE23" s="333">
        <f>VLOOKUP($A23,'Depr Group Buckets'!$A:$J,CE$4,FALSE)</f>
        <v>122</v>
      </c>
      <c r="CF23" s="333">
        <f>VLOOKUP($A23,'Depr Group Buckets'!$A:$J,CF$4,FALSE)</f>
        <v>416</v>
      </c>
      <c r="CG23" s="333" t="str">
        <f>VLOOKUP($A23,'Depr Group Buckets'!$A:$J,CG$4,FALSE)</f>
        <v>NON UTILITY</v>
      </c>
      <c r="CH23" s="333" t="str">
        <f>VLOOKUP($A23,'Depr Group Buckets'!$A:$J,CH$4,FALSE)</f>
        <v>NON UTILITY</v>
      </c>
      <c r="CI23" s="333" t="str">
        <f>VLOOKUP($A23,'Depr Group Buckets'!$A:$J,CI$4,FALSE)</f>
        <v>Invalid</v>
      </c>
      <c r="CJ23" s="333" t="str">
        <f>VLOOKUP($A23,'Depr Group Buckets'!$A:$J,CJ$4,FALSE)</f>
        <v>121</v>
      </c>
      <c r="CK23" s="21"/>
      <c r="CL23" s="4">
        <f t="shared" si="4"/>
        <v>0.2</v>
      </c>
      <c r="CM23" s="4">
        <f t="shared" si="2"/>
        <v>0</v>
      </c>
      <c r="CN23" s="334"/>
      <c r="CO23" s="334"/>
      <c r="CP23" s="334"/>
      <c r="CQ23" s="4">
        <v>0.2</v>
      </c>
      <c r="CR23" s="4">
        <v>0</v>
      </c>
    </row>
    <row r="24" spans="1:96" x14ac:dyDescent="0.25">
      <c r="A24" s="335">
        <f>'ASSET BALANCES'!$A24</f>
        <v>12127</v>
      </c>
      <c r="B24" s="336" t="str">
        <f>'ASSET BALANCES'!$B24</f>
        <v>121.27 Non-Utility Rest 2008 5yr</v>
      </c>
      <c r="C24" s="337">
        <v>0</v>
      </c>
      <c r="D24" s="337">
        <v>0</v>
      </c>
      <c r="E24" s="337">
        <v>0</v>
      </c>
      <c r="F24" s="337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0</v>
      </c>
      <c r="L24" s="337">
        <v>0</v>
      </c>
      <c r="M24" s="337">
        <v>0</v>
      </c>
      <c r="N24" s="337">
        <v>0</v>
      </c>
      <c r="O24" s="338">
        <f>ROUND('ASSET BALANCES'!O24*$CL24/12,2)</f>
        <v>0</v>
      </c>
      <c r="P24" s="338">
        <f>ROUND('ASSET BALANCES'!P24*$CL24/12,2)</f>
        <v>0</v>
      </c>
      <c r="Q24" s="338">
        <f>ROUND('ASSET BALANCES'!Q24*$CL24/12,2)</f>
        <v>0</v>
      </c>
      <c r="R24" s="338">
        <f>ROUND('ASSET BALANCES'!R24*$CL24/12,2)</f>
        <v>0</v>
      </c>
      <c r="S24" s="338">
        <f>ROUND('ASSET BALANCES'!S24*$CL24/12,2)</f>
        <v>0</v>
      </c>
      <c r="T24" s="338">
        <f>ROUND('ASSET BALANCES'!T24*$CL24/12,2)</f>
        <v>0</v>
      </c>
      <c r="U24" s="338">
        <f>ROUND('ASSET BALANCES'!U24*$CL24/12,2)</f>
        <v>0</v>
      </c>
      <c r="V24" s="338">
        <f>ROUND('ASSET BALANCES'!V24*$CL24/12,2)</f>
        <v>0</v>
      </c>
      <c r="W24" s="338">
        <f>ROUND('ASSET BALANCES'!W24*$CL24/12,2)</f>
        <v>0</v>
      </c>
      <c r="X24" s="338">
        <f>ROUND('ASSET BALANCES'!X24*$CL24/12,2)</f>
        <v>0</v>
      </c>
      <c r="Y24" s="338">
        <f>ROUND('ASSET BALANCES'!Y24*$CL24/12,2)</f>
        <v>0</v>
      </c>
      <c r="Z24" s="338">
        <f>ROUND('ASSET BALANCES'!Z24*$CL24/12,2)</f>
        <v>0</v>
      </c>
      <c r="AA24" s="338">
        <f>ROUND('ASSET BALANCES'!AA24*$CM24/12,2)</f>
        <v>0</v>
      </c>
      <c r="AB24" s="338">
        <f>ROUND('ASSET BALANCES'!AB24*$CM24/12,2)</f>
        <v>0</v>
      </c>
      <c r="AC24" s="338">
        <f>ROUND('ASSET BALANCES'!AC24*$CM24/12,2)</f>
        <v>0</v>
      </c>
      <c r="AD24" s="338">
        <f>ROUND('ASSET BALANCES'!AD24*$CM24/12,2)</f>
        <v>0</v>
      </c>
      <c r="AE24" s="338">
        <f>ROUND('ASSET BALANCES'!AE24*$CM24/12,2)</f>
        <v>0</v>
      </c>
      <c r="AF24" s="338">
        <f>ROUND('ASSET BALANCES'!AF24*$CM24/12,2)</f>
        <v>0</v>
      </c>
      <c r="AG24" s="338">
        <f>ROUND('ASSET BALANCES'!AG24*$CM24/12,2)</f>
        <v>0</v>
      </c>
      <c r="AH24" s="338">
        <f>ROUND('ASSET BALANCES'!AH24*$CM24/12,2)</f>
        <v>0</v>
      </c>
      <c r="AI24" s="338">
        <f>ROUND('ASSET BALANCES'!AI24*$CM24/12,2)</f>
        <v>0</v>
      </c>
      <c r="AJ24" s="338">
        <f>ROUND('ASSET BALANCES'!AJ24*$CM24/12,2)</f>
        <v>0</v>
      </c>
      <c r="AK24" s="338">
        <f>ROUND('ASSET BALANCES'!AK24*$CM24/12,2)</f>
        <v>0</v>
      </c>
      <c r="AL24" s="338">
        <f>ROUND('ASSET BALANCES'!AL24*$CM24/12,2)</f>
        <v>0</v>
      </c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13">
        <f t="shared" si="7"/>
        <v>0</v>
      </c>
      <c r="BX24" s="13">
        <f t="shared" si="8"/>
        <v>0</v>
      </c>
      <c r="BY24" s="13">
        <f t="shared" si="9"/>
        <v>0</v>
      </c>
      <c r="BZ24" s="13">
        <f t="shared" si="10"/>
        <v>0</v>
      </c>
      <c r="CA24" s="13">
        <f t="shared" si="11"/>
        <v>0</v>
      </c>
      <c r="CB24" s="13">
        <f t="shared" si="12"/>
        <v>0</v>
      </c>
      <c r="CC24" s="333" t="str">
        <f>VLOOKUP($A24,'Depr Group Buckets'!$A:$J,CC$4,FALSE)</f>
        <v>NON UTILITY</v>
      </c>
      <c r="CD24" s="333">
        <f>VLOOKUP($A24,'Depr Group Buckets'!$A:$J,CD$4,FALSE)</f>
        <v>121</v>
      </c>
      <c r="CE24" s="333">
        <f>VLOOKUP($A24,'Depr Group Buckets'!$A:$J,CE$4,FALSE)</f>
        <v>122</v>
      </c>
      <c r="CF24" s="333">
        <f>VLOOKUP($A24,'Depr Group Buckets'!$A:$J,CF$4,FALSE)</f>
        <v>416</v>
      </c>
      <c r="CG24" s="333" t="str">
        <f>VLOOKUP($A24,'Depr Group Buckets'!$A:$J,CG$4,FALSE)</f>
        <v>NON UTILITY</v>
      </c>
      <c r="CH24" s="333" t="str">
        <f>VLOOKUP($A24,'Depr Group Buckets'!$A:$J,CH$4,FALSE)</f>
        <v>NON UTILITY</v>
      </c>
      <c r="CI24" s="333" t="str">
        <f>VLOOKUP($A24,'Depr Group Buckets'!$A:$J,CI$4,FALSE)</f>
        <v>Invalid</v>
      </c>
      <c r="CJ24" s="333" t="str">
        <f>VLOOKUP($A24,'Depr Group Buckets'!$A:$J,CJ$4,FALSE)</f>
        <v>121</v>
      </c>
      <c r="CK24" s="21"/>
      <c r="CL24" s="4">
        <f t="shared" si="4"/>
        <v>0.2</v>
      </c>
      <c r="CM24" s="4">
        <f t="shared" si="2"/>
        <v>0</v>
      </c>
      <c r="CN24" s="334"/>
      <c r="CO24" s="334"/>
      <c r="CP24" s="334"/>
      <c r="CQ24" s="4">
        <v>0.2</v>
      </c>
      <c r="CR24" s="4">
        <v>0</v>
      </c>
    </row>
    <row r="25" spans="1:96" x14ac:dyDescent="0.25">
      <c r="A25" s="335">
        <f>'ASSET BALANCES'!$A25</f>
        <v>12130</v>
      </c>
      <c r="B25" s="336" t="str">
        <f>'ASSET BALANCES'!$B25</f>
        <v>121.30 Non-Utility Restuarant 5yr</v>
      </c>
      <c r="C25" s="337">
        <v>0</v>
      </c>
      <c r="D25" s="337">
        <v>0</v>
      </c>
      <c r="E25" s="337">
        <v>0</v>
      </c>
      <c r="F25" s="337">
        <v>0</v>
      </c>
      <c r="G25" s="337">
        <v>0</v>
      </c>
      <c r="H25" s="337">
        <v>0</v>
      </c>
      <c r="I25" s="337">
        <v>0</v>
      </c>
      <c r="J25" s="337">
        <v>0</v>
      </c>
      <c r="K25" s="337">
        <v>0</v>
      </c>
      <c r="L25" s="337">
        <v>0</v>
      </c>
      <c r="M25" s="337">
        <v>0</v>
      </c>
      <c r="N25" s="337">
        <v>0</v>
      </c>
      <c r="O25" s="338">
        <f>ROUND('ASSET BALANCES'!O25*$CL25/12,2)</f>
        <v>0</v>
      </c>
      <c r="P25" s="338">
        <f>ROUND('ASSET BALANCES'!P25*$CL25/12,2)</f>
        <v>0</v>
      </c>
      <c r="Q25" s="338">
        <f>ROUND('ASSET BALANCES'!Q25*$CL25/12,2)</f>
        <v>0</v>
      </c>
      <c r="R25" s="338">
        <f>ROUND('ASSET BALANCES'!R25*$CL25/12,2)</f>
        <v>0</v>
      </c>
      <c r="S25" s="338">
        <f>ROUND('ASSET BALANCES'!S25*$CL25/12,2)</f>
        <v>0</v>
      </c>
      <c r="T25" s="338">
        <f>ROUND('ASSET BALANCES'!T25*$CL25/12,2)</f>
        <v>0</v>
      </c>
      <c r="U25" s="338">
        <f>ROUND('ASSET BALANCES'!U25*$CL25/12,2)</f>
        <v>0</v>
      </c>
      <c r="V25" s="338">
        <f>ROUND('ASSET BALANCES'!V25*$CL25/12,2)</f>
        <v>0</v>
      </c>
      <c r="W25" s="338">
        <f>ROUND('ASSET BALANCES'!W25*$CL25/12,2)</f>
        <v>0</v>
      </c>
      <c r="X25" s="338">
        <f>ROUND('ASSET BALANCES'!X25*$CL25/12,2)</f>
        <v>0</v>
      </c>
      <c r="Y25" s="338">
        <f>ROUND('ASSET BALANCES'!Y25*$CL25/12,2)</f>
        <v>0</v>
      </c>
      <c r="Z25" s="338">
        <f>ROUND('ASSET BALANCES'!Z25*$CL25/12,2)</f>
        <v>0</v>
      </c>
      <c r="AA25" s="338">
        <f>ROUND('ASSET BALANCES'!AA25*$CM25/12,2)</f>
        <v>0</v>
      </c>
      <c r="AB25" s="338">
        <f>ROUND('ASSET BALANCES'!AB25*$CM25/12,2)</f>
        <v>0</v>
      </c>
      <c r="AC25" s="338">
        <f>ROUND('ASSET BALANCES'!AC25*$CM25/12,2)</f>
        <v>0</v>
      </c>
      <c r="AD25" s="338">
        <f>ROUND('ASSET BALANCES'!AD25*$CM25/12,2)</f>
        <v>0</v>
      </c>
      <c r="AE25" s="338">
        <f>ROUND('ASSET BALANCES'!AE25*$CM25/12,2)</f>
        <v>0</v>
      </c>
      <c r="AF25" s="338">
        <f>ROUND('ASSET BALANCES'!AF25*$CM25/12,2)</f>
        <v>0</v>
      </c>
      <c r="AG25" s="338">
        <f>ROUND('ASSET BALANCES'!AG25*$CM25/12,2)</f>
        <v>0</v>
      </c>
      <c r="AH25" s="338">
        <f>ROUND('ASSET BALANCES'!AH25*$CM25/12,2)</f>
        <v>0</v>
      </c>
      <c r="AI25" s="338">
        <f>ROUND('ASSET BALANCES'!AI25*$CM25/12,2)</f>
        <v>0</v>
      </c>
      <c r="AJ25" s="338">
        <f>ROUND('ASSET BALANCES'!AJ25*$CM25/12,2)</f>
        <v>0</v>
      </c>
      <c r="AK25" s="338">
        <f>ROUND('ASSET BALANCES'!AK25*$CM25/12,2)</f>
        <v>0</v>
      </c>
      <c r="AL25" s="338">
        <f>ROUND('ASSET BALANCES'!AL25*$CM25/12,2)</f>
        <v>0</v>
      </c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13">
        <f t="shared" si="7"/>
        <v>0</v>
      </c>
      <c r="BX25" s="13">
        <f t="shared" si="8"/>
        <v>0</v>
      </c>
      <c r="BY25" s="13">
        <f t="shared" si="9"/>
        <v>0</v>
      </c>
      <c r="BZ25" s="13">
        <f t="shared" si="10"/>
        <v>0</v>
      </c>
      <c r="CA25" s="13">
        <f t="shared" si="11"/>
        <v>0</v>
      </c>
      <c r="CB25" s="13">
        <f t="shared" si="12"/>
        <v>0</v>
      </c>
      <c r="CC25" s="333" t="str">
        <f>VLOOKUP($A25,'Depr Group Buckets'!$A:$J,CC$4,FALSE)</f>
        <v>NON UTILITY</v>
      </c>
      <c r="CD25" s="333">
        <f>VLOOKUP($A25,'Depr Group Buckets'!$A:$J,CD$4,FALSE)</f>
        <v>121</v>
      </c>
      <c r="CE25" s="333">
        <f>VLOOKUP($A25,'Depr Group Buckets'!$A:$J,CE$4,FALSE)</f>
        <v>122</v>
      </c>
      <c r="CF25" s="333">
        <f>VLOOKUP($A25,'Depr Group Buckets'!$A:$J,CF$4,FALSE)</f>
        <v>416</v>
      </c>
      <c r="CG25" s="333" t="str">
        <f>VLOOKUP($A25,'Depr Group Buckets'!$A:$J,CG$4,FALSE)</f>
        <v>NON UTILITY</v>
      </c>
      <c r="CH25" s="333" t="str">
        <f>VLOOKUP($A25,'Depr Group Buckets'!$A:$J,CH$4,FALSE)</f>
        <v>NON UTILITY</v>
      </c>
      <c r="CI25" s="333" t="str">
        <f>VLOOKUP($A25,'Depr Group Buckets'!$A:$J,CI$4,FALSE)</f>
        <v>Invalid</v>
      </c>
      <c r="CJ25" s="333" t="str">
        <f>VLOOKUP($A25,'Depr Group Buckets'!$A:$J,CJ$4,FALSE)</f>
        <v>121</v>
      </c>
      <c r="CK25" s="21"/>
      <c r="CL25" s="4">
        <f t="shared" si="4"/>
        <v>0.2</v>
      </c>
      <c r="CM25" s="4">
        <f t="shared" si="2"/>
        <v>0</v>
      </c>
      <c r="CN25" s="334"/>
      <c r="CO25" s="334"/>
      <c r="CP25" s="334"/>
      <c r="CQ25" s="4">
        <v>0.2</v>
      </c>
      <c r="CR25" s="4">
        <v>0</v>
      </c>
    </row>
    <row r="26" spans="1:96" x14ac:dyDescent="0.25">
      <c r="A26" s="335">
        <f>'ASSET BALANCES'!$A26</f>
        <v>12188</v>
      </c>
      <c r="B26" s="336" t="str">
        <f>'ASSET BALANCES'!$B26</f>
        <v>121.88 Solar Lighting - Non Reg</v>
      </c>
      <c r="C26" s="337">
        <v>993.81</v>
      </c>
      <c r="D26" s="337">
        <v>993.81</v>
      </c>
      <c r="E26" s="337">
        <v>993.81</v>
      </c>
      <c r="F26" s="337">
        <v>993.81000000000006</v>
      </c>
      <c r="G26" s="337">
        <v>993.81000000000006</v>
      </c>
      <c r="H26" s="337">
        <v>993.81000000000006</v>
      </c>
      <c r="I26" s="337">
        <v>2577.2000000000003</v>
      </c>
      <c r="J26" s="337">
        <v>993.81000000000006</v>
      </c>
      <c r="K26" s="337">
        <v>993.81000000000006</v>
      </c>
      <c r="L26" s="337">
        <v>993.81000000000006</v>
      </c>
      <c r="M26" s="337">
        <v>993.81000000000006</v>
      </c>
      <c r="N26" s="337">
        <v>1040.0999999999999</v>
      </c>
      <c r="O26" s="338">
        <f>ROUND('ASSET BALANCES'!O26*$CL26/12,2)</f>
        <v>1040.0999999999999</v>
      </c>
      <c r="P26" s="338">
        <f>ROUND('ASSET BALANCES'!P26*$CL26/12,2)</f>
        <v>1040.0999999999999</v>
      </c>
      <c r="Q26" s="338">
        <f>ROUND('ASSET BALANCES'!Q26*$CL26/12,2)</f>
        <v>1040.0999999999999</v>
      </c>
      <c r="R26" s="338">
        <f>ROUND('ASSET BALANCES'!R26*$CL26/12,2)</f>
        <v>1040.0999999999999</v>
      </c>
      <c r="S26" s="338">
        <f>ROUND('ASSET BALANCES'!S26*$CL26/12,2)</f>
        <v>1040.0999999999999</v>
      </c>
      <c r="T26" s="338">
        <f>ROUND('ASSET BALANCES'!T26*$CL26/12,2)</f>
        <v>1040.0999999999999</v>
      </c>
      <c r="U26" s="338">
        <f>ROUND('ASSET BALANCES'!U26*$CL26/12,2)</f>
        <v>3240.1</v>
      </c>
      <c r="V26" s="338">
        <f>ROUND('ASSET BALANCES'!V26*$CL26/12,2)</f>
        <v>3790.1</v>
      </c>
      <c r="W26" s="338">
        <f>ROUND('ASSET BALANCES'!W26*$CL26/12,2)</f>
        <v>5985.49</v>
      </c>
      <c r="X26" s="338">
        <f>ROUND('ASSET BALANCES'!X26*$CL26/12,2)</f>
        <v>6169.47</v>
      </c>
      <c r="Y26" s="338">
        <f>ROUND('ASSET BALANCES'!Y26*$CL26/12,2)</f>
        <v>6353.46</v>
      </c>
      <c r="Z26" s="338">
        <f>ROUND('ASSET BALANCES'!Z26*$CL26/12,2)</f>
        <v>6644.6</v>
      </c>
      <c r="AA26" s="338">
        <f>ROUND('ASSET BALANCES'!AA26*$CM26/12,2)</f>
        <v>8019.6</v>
      </c>
      <c r="AB26" s="338">
        <f>ROUND('ASSET BALANCES'!AB26*$CM26/12,2)</f>
        <v>8019.6</v>
      </c>
      <c r="AC26" s="338">
        <f>ROUND('ASSET BALANCES'!AC26*$CM26/12,2)</f>
        <v>8019.6</v>
      </c>
      <c r="AD26" s="338">
        <f>ROUND('ASSET BALANCES'!AD26*$CM26/12,2)</f>
        <v>8019.6</v>
      </c>
      <c r="AE26" s="338">
        <f>ROUND('ASSET BALANCES'!AE26*$CM26/12,2)</f>
        <v>8019.6</v>
      </c>
      <c r="AF26" s="338">
        <f>ROUND('ASSET BALANCES'!AF26*$CM26/12,2)</f>
        <v>8019.6</v>
      </c>
      <c r="AG26" s="338">
        <f>ROUND('ASSET BALANCES'!AG26*$CM26/12,2)</f>
        <v>8019.6</v>
      </c>
      <c r="AH26" s="338">
        <f>ROUND('ASSET BALANCES'!AH26*$CM26/12,2)</f>
        <v>8019.6</v>
      </c>
      <c r="AI26" s="338">
        <f>ROUND('ASSET BALANCES'!AI26*$CM26/12,2)</f>
        <v>8019.6</v>
      </c>
      <c r="AJ26" s="338">
        <f>ROUND('ASSET BALANCES'!AJ26*$CM26/12,2)</f>
        <v>8019.6</v>
      </c>
      <c r="AK26" s="338">
        <f>ROUND('ASSET BALANCES'!AK26*$CM26/12,2)</f>
        <v>8019.6</v>
      </c>
      <c r="AL26" s="338">
        <f>ROUND('ASSET BALANCES'!AL26*$CM26/12,2)</f>
        <v>8019.6</v>
      </c>
      <c r="AM26" s="338"/>
      <c r="AN26" s="338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13">
        <f t="shared" si="7"/>
        <v>13555.4</v>
      </c>
      <c r="BX26" s="13">
        <f t="shared" si="8"/>
        <v>38423.82</v>
      </c>
      <c r="BY26" s="13">
        <f t="shared" si="9"/>
        <v>96235.199999999997</v>
      </c>
      <c r="BZ26" s="13">
        <f t="shared" si="10"/>
        <v>0</v>
      </c>
      <c r="CA26" s="13">
        <f t="shared" si="11"/>
        <v>0</v>
      </c>
      <c r="CB26" s="13">
        <f t="shared" si="12"/>
        <v>0</v>
      </c>
      <c r="CC26" s="333" t="str">
        <f>VLOOKUP($A26,'Depr Group Buckets'!$A:$J,CC$4,FALSE)</f>
        <v>NON UTILITY</v>
      </c>
      <c r="CD26" s="333">
        <f>VLOOKUP($A26,'Depr Group Buckets'!$A:$J,CD$4,FALSE)</f>
        <v>121</v>
      </c>
      <c r="CE26" s="333">
        <f>VLOOKUP($A26,'Depr Group Buckets'!$A:$J,CE$4,FALSE)</f>
        <v>122</v>
      </c>
      <c r="CF26" s="333">
        <f>VLOOKUP($A26,'Depr Group Buckets'!$A:$J,CF$4,FALSE)</f>
        <v>416</v>
      </c>
      <c r="CG26" s="333" t="str">
        <f>VLOOKUP($A26,'Depr Group Buckets'!$A:$J,CG$4,FALSE)</f>
        <v>NON UTILITY</v>
      </c>
      <c r="CH26" s="333" t="str">
        <f>VLOOKUP($A26,'Depr Group Buckets'!$A:$J,CH$4,FALSE)</f>
        <v>NON UTILITY</v>
      </c>
      <c r="CI26" s="333" t="str">
        <f>VLOOKUP($A26,'Depr Group Buckets'!$A:$J,CI$4,FALSE)</f>
        <v>Valid</v>
      </c>
      <c r="CJ26" s="333" t="str">
        <f>VLOOKUP($A26,'Depr Group Buckets'!$A:$J,CJ$4,FALSE)</f>
        <v>121</v>
      </c>
      <c r="CK26" s="21"/>
      <c r="CL26" s="4">
        <f t="shared" si="4"/>
        <v>3.3000000000000002E-2</v>
      </c>
      <c r="CM26" s="4">
        <f t="shared" si="2"/>
        <v>3.3000000000000002E-2</v>
      </c>
      <c r="CN26" s="334"/>
      <c r="CO26" s="334"/>
      <c r="CP26" s="334"/>
      <c r="CQ26" s="4">
        <v>3.3000000000000002E-2</v>
      </c>
      <c r="CR26" s="4">
        <v>3.3000000000000002E-2</v>
      </c>
    </row>
    <row r="27" spans="1:96" x14ac:dyDescent="0.25">
      <c r="A27" s="335">
        <f>'ASSET BALANCES'!$A27</f>
        <v>12199</v>
      </c>
      <c r="B27" s="336" t="str">
        <f>'ASSET BALANCES'!$B27</f>
        <v>121.99 Solar Lighting - Regulated</v>
      </c>
      <c r="C27" s="337">
        <v>0</v>
      </c>
      <c r="D27" s="337">
        <v>0</v>
      </c>
      <c r="E27" s="337">
        <v>0</v>
      </c>
      <c r="F27" s="337">
        <v>0</v>
      </c>
      <c r="G27" s="337">
        <v>0</v>
      </c>
      <c r="H27" s="337">
        <v>0</v>
      </c>
      <c r="I27" s="337">
        <v>0</v>
      </c>
      <c r="J27" s="337">
        <v>0</v>
      </c>
      <c r="K27" s="337">
        <v>0</v>
      </c>
      <c r="L27" s="337">
        <v>0</v>
      </c>
      <c r="M27" s="337">
        <v>0</v>
      </c>
      <c r="N27" s="337">
        <v>0</v>
      </c>
      <c r="O27" s="338">
        <f>ROUND('ASSET BALANCES'!O27*$CL27/12,2)</f>
        <v>0</v>
      </c>
      <c r="P27" s="338">
        <f>ROUND('ASSET BALANCES'!P27*$CL27/12,2)</f>
        <v>0</v>
      </c>
      <c r="Q27" s="338">
        <f>ROUND('ASSET BALANCES'!Q27*$CL27/12,2)</f>
        <v>0</v>
      </c>
      <c r="R27" s="338">
        <f>ROUND('ASSET BALANCES'!R27*$CL27/12,2)</f>
        <v>0</v>
      </c>
      <c r="S27" s="338">
        <f>ROUND('ASSET BALANCES'!S27*$CL27/12,2)</f>
        <v>0</v>
      </c>
      <c r="T27" s="338">
        <f>ROUND('ASSET BALANCES'!T27*$CL27/12,2)</f>
        <v>0</v>
      </c>
      <c r="U27" s="338">
        <f>ROUND('ASSET BALANCES'!U27*$CL27/12,2)</f>
        <v>0</v>
      </c>
      <c r="V27" s="338">
        <f>ROUND('ASSET BALANCES'!V27*$CL27/12,2)</f>
        <v>0</v>
      </c>
      <c r="W27" s="338">
        <f>ROUND('ASSET BALANCES'!W27*$CL27/12,2)</f>
        <v>0</v>
      </c>
      <c r="X27" s="338">
        <f>ROUND('ASSET BALANCES'!X27*$CL27/12,2)</f>
        <v>0</v>
      </c>
      <c r="Y27" s="338">
        <f>ROUND('ASSET BALANCES'!Y27*$CL27/12,2)</f>
        <v>0</v>
      </c>
      <c r="Z27" s="338">
        <f>ROUND('ASSET BALANCES'!Z27*$CL27/12,2)</f>
        <v>0</v>
      </c>
      <c r="AA27" s="338">
        <f>ROUND('ASSET BALANCES'!AA27*$CM27/12,2)</f>
        <v>0</v>
      </c>
      <c r="AB27" s="338">
        <f>ROUND('ASSET BALANCES'!AB27*$CM27/12,2)</f>
        <v>0</v>
      </c>
      <c r="AC27" s="338">
        <f>ROUND('ASSET BALANCES'!AC27*$CM27/12,2)</f>
        <v>0</v>
      </c>
      <c r="AD27" s="338">
        <f>ROUND('ASSET BALANCES'!AD27*$CM27/12,2)</f>
        <v>0</v>
      </c>
      <c r="AE27" s="338">
        <f>ROUND('ASSET BALANCES'!AE27*$CM27/12,2)</f>
        <v>0</v>
      </c>
      <c r="AF27" s="338">
        <f>ROUND('ASSET BALANCES'!AF27*$CM27/12,2)</f>
        <v>0</v>
      </c>
      <c r="AG27" s="338">
        <f>ROUND('ASSET BALANCES'!AG27*$CM27/12,2)</f>
        <v>0</v>
      </c>
      <c r="AH27" s="338">
        <f>ROUND('ASSET BALANCES'!AH27*$CM27/12,2)</f>
        <v>0</v>
      </c>
      <c r="AI27" s="338">
        <f>ROUND('ASSET BALANCES'!AI27*$CM27/12,2)</f>
        <v>0</v>
      </c>
      <c r="AJ27" s="338">
        <f>ROUND('ASSET BALANCES'!AJ27*$CM27/12,2)</f>
        <v>0</v>
      </c>
      <c r="AK27" s="338">
        <f>ROUND('ASSET BALANCES'!AK27*$CM27/12,2)</f>
        <v>0</v>
      </c>
      <c r="AL27" s="338">
        <f>ROUND('ASSET BALANCES'!AL27*$CM27/12,2)</f>
        <v>0</v>
      </c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13">
        <f t="shared" si="7"/>
        <v>0</v>
      </c>
      <c r="BX27" s="13">
        <f t="shared" si="8"/>
        <v>0</v>
      </c>
      <c r="BY27" s="13">
        <f t="shared" si="9"/>
        <v>0</v>
      </c>
      <c r="BZ27" s="13">
        <f t="shared" si="10"/>
        <v>0</v>
      </c>
      <c r="CA27" s="13">
        <f t="shared" si="11"/>
        <v>0</v>
      </c>
      <c r="CB27" s="13">
        <f t="shared" si="12"/>
        <v>0</v>
      </c>
      <c r="CC27" s="333" t="str">
        <f>VLOOKUP($A27,'Depr Group Buckets'!$A:$J,CC$4,FALSE)</f>
        <v>NON UTILITY</v>
      </c>
      <c r="CD27" s="333">
        <f>VLOOKUP($A27,'Depr Group Buckets'!$A:$J,CD$4,FALSE)</f>
        <v>121</v>
      </c>
      <c r="CE27" s="333">
        <f>VLOOKUP($A27,'Depr Group Buckets'!$A:$J,CE$4,FALSE)</f>
        <v>122</v>
      </c>
      <c r="CF27" s="333">
        <f>VLOOKUP($A27,'Depr Group Buckets'!$A:$J,CF$4,FALSE)</f>
        <v>416</v>
      </c>
      <c r="CG27" s="333" t="str">
        <f>VLOOKUP($A27,'Depr Group Buckets'!$A:$J,CG$4,FALSE)</f>
        <v>NON UTILITY</v>
      </c>
      <c r="CH27" s="333" t="str">
        <f>VLOOKUP($A27,'Depr Group Buckets'!$A:$J,CH$4,FALSE)</f>
        <v>NON UTILITY</v>
      </c>
      <c r="CI27" s="333" t="str">
        <f>VLOOKUP($A27,'Depr Group Buckets'!$A:$J,CI$4,FALSE)</f>
        <v>Invalid</v>
      </c>
      <c r="CJ27" s="333" t="str">
        <f>VLOOKUP($A27,'Depr Group Buckets'!$A:$J,CJ$4,FALSE)</f>
        <v>121</v>
      </c>
      <c r="CK27" s="21"/>
      <c r="CL27" s="4">
        <f t="shared" si="4"/>
        <v>3.3000000000000002E-2</v>
      </c>
      <c r="CM27" s="4">
        <f t="shared" si="2"/>
        <v>0</v>
      </c>
      <c r="CN27" s="334"/>
      <c r="CO27" s="334"/>
      <c r="CP27" s="334"/>
      <c r="CQ27" s="4">
        <v>3.3000000000000002E-2</v>
      </c>
      <c r="CR27" s="4">
        <v>0</v>
      </c>
    </row>
    <row r="28" spans="1:96" x14ac:dyDescent="0.25">
      <c r="A28" s="335">
        <f>'ASSET BALANCES'!$A28</f>
        <v>30300</v>
      </c>
      <c r="B28" s="336" t="str">
        <f>'ASSET BALANCES'!$B28</f>
        <v>303.00 Misc Intangible Plant 5yr</v>
      </c>
      <c r="C28" s="337">
        <v>0</v>
      </c>
      <c r="D28" s="337">
        <v>0</v>
      </c>
      <c r="E28" s="337">
        <v>0</v>
      </c>
      <c r="F28" s="337">
        <v>0</v>
      </c>
      <c r="G28" s="337">
        <v>0</v>
      </c>
      <c r="H28" s="337">
        <v>0</v>
      </c>
      <c r="I28" s="337">
        <v>0</v>
      </c>
      <c r="J28" s="337">
        <v>0</v>
      </c>
      <c r="K28" s="337">
        <v>0</v>
      </c>
      <c r="L28" s="337">
        <v>0</v>
      </c>
      <c r="M28" s="337">
        <v>0</v>
      </c>
      <c r="N28" s="337">
        <v>0</v>
      </c>
      <c r="O28" s="338">
        <f>ROUND('ASSET BALANCES'!O28*$CL28/12,2)</f>
        <v>0</v>
      </c>
      <c r="P28" s="338">
        <f>ROUND('ASSET BALANCES'!P28*$CL28/12,2)</f>
        <v>0</v>
      </c>
      <c r="Q28" s="338">
        <f>ROUND('ASSET BALANCES'!Q28*$CL28/12,2)</f>
        <v>0</v>
      </c>
      <c r="R28" s="338">
        <f>ROUND('ASSET BALANCES'!R28*$CL28/12,2)</f>
        <v>0</v>
      </c>
      <c r="S28" s="338">
        <f>ROUND('ASSET BALANCES'!S28*$CL28/12,2)</f>
        <v>0</v>
      </c>
      <c r="T28" s="338">
        <f>ROUND('ASSET BALANCES'!T28*$CL28/12,2)</f>
        <v>0</v>
      </c>
      <c r="U28" s="338">
        <f>ROUND('ASSET BALANCES'!U28*$CL28/12,2)</f>
        <v>0</v>
      </c>
      <c r="V28" s="338">
        <f>ROUND('ASSET BALANCES'!V28*$CL28/12,2)</f>
        <v>0</v>
      </c>
      <c r="W28" s="338">
        <f>ROUND('ASSET BALANCES'!W28*$CL28/12,2)</f>
        <v>0</v>
      </c>
      <c r="X28" s="338">
        <f>ROUND('ASSET BALANCES'!X28*$CL28/12,2)</f>
        <v>0</v>
      </c>
      <c r="Y28" s="338">
        <f>ROUND('ASSET BALANCES'!Y28*$CL28/12,2)</f>
        <v>0</v>
      </c>
      <c r="Z28" s="338">
        <f>ROUND('ASSET BALANCES'!Z28*$CL28/12,2)</f>
        <v>0</v>
      </c>
      <c r="AA28" s="338">
        <f>ROUND('ASSET BALANCES'!AA28*$CM28/12,2)</f>
        <v>0</v>
      </c>
      <c r="AB28" s="338">
        <f>ROUND('ASSET BALANCES'!AB28*$CM28/12,2)</f>
        <v>0</v>
      </c>
      <c r="AC28" s="338">
        <f>ROUND('ASSET BALANCES'!AC28*$CM28/12,2)</f>
        <v>0</v>
      </c>
      <c r="AD28" s="338">
        <f>ROUND('ASSET BALANCES'!AD28*$CM28/12,2)</f>
        <v>0</v>
      </c>
      <c r="AE28" s="338">
        <f>ROUND('ASSET BALANCES'!AE28*$CM28/12,2)</f>
        <v>0</v>
      </c>
      <c r="AF28" s="338">
        <f>ROUND('ASSET BALANCES'!AF28*$CM28/12,2)</f>
        <v>0</v>
      </c>
      <c r="AG28" s="338">
        <f>ROUND('ASSET BALANCES'!AG28*$CM28/12,2)</f>
        <v>0</v>
      </c>
      <c r="AH28" s="338">
        <f>ROUND('ASSET BALANCES'!AH28*$CM28/12,2)</f>
        <v>0</v>
      </c>
      <c r="AI28" s="338">
        <f>ROUND('ASSET BALANCES'!AI28*$CM28/12,2)</f>
        <v>0</v>
      </c>
      <c r="AJ28" s="338">
        <f>ROUND('ASSET BALANCES'!AJ28*$CM28/12,2)</f>
        <v>0</v>
      </c>
      <c r="AK28" s="338">
        <f>ROUND('ASSET BALANCES'!AK28*$CM28/12,2)</f>
        <v>0</v>
      </c>
      <c r="AL28" s="338">
        <f>ROUND('ASSET BALANCES'!AL28*$CM28/12,2)</f>
        <v>0</v>
      </c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13">
        <f t="shared" si="7"/>
        <v>0</v>
      </c>
      <c r="BX28" s="13">
        <f t="shared" si="8"/>
        <v>0</v>
      </c>
      <c r="BY28" s="13">
        <f t="shared" si="9"/>
        <v>0</v>
      </c>
      <c r="BZ28" s="13">
        <f t="shared" si="10"/>
        <v>0</v>
      </c>
      <c r="CA28" s="13">
        <f t="shared" si="11"/>
        <v>0</v>
      </c>
      <c r="CB28" s="13">
        <f t="shared" si="12"/>
        <v>0</v>
      </c>
      <c r="CC28" s="333" t="str">
        <f>VLOOKUP($A28,'Depr Group Buckets'!$A:$J,CC$4,FALSE)</f>
        <v>INTANGIBLE</v>
      </c>
      <c r="CD28" s="333" t="str">
        <f>VLOOKUP($A28,'Depr Group Buckets'!$A:$J,CD$4,FALSE)</f>
        <v>101/106</v>
      </c>
      <c r="CE28" s="333">
        <f>VLOOKUP($A28,'Depr Group Buckets'!$A:$J,CE$4,FALSE)</f>
        <v>111</v>
      </c>
      <c r="CF28" s="333">
        <f>VLOOKUP($A28,'Depr Group Buckets'!$A:$J,CF$4,FALSE)</f>
        <v>404</v>
      </c>
      <c r="CG28" s="333" t="str">
        <f>VLOOKUP($A28,'Depr Group Buckets'!$A:$J,CG$4,FALSE)</f>
        <v>INTANGIBLE</v>
      </c>
      <c r="CH28" s="333" t="str">
        <f>VLOOKUP($A28,'Depr Group Buckets'!$A:$J,CH$4,FALSE)</f>
        <v>INTANGIBLE</v>
      </c>
      <c r="CI28" s="333" t="str">
        <f>VLOOKUP($A28,'Depr Group Buckets'!$A:$J,CI$4,FALSE)</f>
        <v>Invalid</v>
      </c>
      <c r="CJ28" s="333" t="str">
        <f>VLOOKUP($A28,'Depr Group Buckets'!$A:$J,CJ$4,FALSE)</f>
        <v>303</v>
      </c>
      <c r="CK28" s="21"/>
      <c r="CL28" s="4">
        <f t="shared" si="4"/>
        <v>0.2</v>
      </c>
      <c r="CM28" s="4">
        <f t="shared" si="2"/>
        <v>0</v>
      </c>
      <c r="CN28" s="334"/>
      <c r="CO28" s="334"/>
      <c r="CP28" s="334"/>
      <c r="CQ28" s="4">
        <v>0.2</v>
      </c>
      <c r="CR28" s="4">
        <v>0</v>
      </c>
    </row>
    <row r="29" spans="1:96" x14ac:dyDescent="0.25">
      <c r="A29" s="335">
        <f>'ASSET BALANCES'!$A29</f>
        <v>30301</v>
      </c>
      <c r="B29" s="336" t="str">
        <f>'ASSET BALANCES'!$B29</f>
        <v>303.01 SAP Intangible Plant 10yr</v>
      </c>
      <c r="C29" s="337">
        <v>0</v>
      </c>
      <c r="D29" s="337">
        <v>0</v>
      </c>
      <c r="E29" s="337">
        <v>0</v>
      </c>
      <c r="F29" s="337">
        <v>0</v>
      </c>
      <c r="G29" s="337">
        <v>0</v>
      </c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7">
        <v>0</v>
      </c>
      <c r="N29" s="337">
        <v>0</v>
      </c>
      <c r="O29" s="338">
        <f>ROUND('ASSET BALANCES'!O29*$CL29/12,2)</f>
        <v>0</v>
      </c>
      <c r="P29" s="338">
        <f>ROUND('ASSET BALANCES'!P29*$CL29/12,2)</f>
        <v>0</v>
      </c>
      <c r="Q29" s="338">
        <f>ROUND('ASSET BALANCES'!Q29*$CL29/12,2)</f>
        <v>0</v>
      </c>
      <c r="R29" s="338">
        <f>ROUND('ASSET BALANCES'!R29*$CL29/12,2)</f>
        <v>0</v>
      </c>
      <c r="S29" s="338">
        <f>ROUND('ASSET BALANCES'!S29*$CL29/12,2)</f>
        <v>0</v>
      </c>
      <c r="T29" s="338">
        <f>ROUND('ASSET BALANCES'!T29*$CL29/12,2)</f>
        <v>0</v>
      </c>
      <c r="U29" s="338">
        <f>ROUND('ASSET BALANCES'!U29*$CL29/12,2)</f>
        <v>0</v>
      </c>
      <c r="V29" s="338">
        <f>ROUND('ASSET BALANCES'!V29*$CL29/12,2)</f>
        <v>0</v>
      </c>
      <c r="W29" s="338">
        <f>ROUND('ASSET BALANCES'!W29*$CL29/12,2)</f>
        <v>0</v>
      </c>
      <c r="X29" s="338">
        <f>ROUND('ASSET BALANCES'!X29*$CL29/12,2)</f>
        <v>0</v>
      </c>
      <c r="Y29" s="338">
        <f>ROUND('ASSET BALANCES'!Y29*$CL29/12,2)</f>
        <v>0</v>
      </c>
      <c r="Z29" s="338">
        <f>ROUND('ASSET BALANCES'!Z29*$CL29/12,2)</f>
        <v>0</v>
      </c>
      <c r="AA29" s="338">
        <f>ROUND('ASSET BALANCES'!AA29*$CM29/12,2)</f>
        <v>0</v>
      </c>
      <c r="AB29" s="338">
        <f>ROUND('ASSET BALANCES'!AB29*$CM29/12,2)</f>
        <v>0</v>
      </c>
      <c r="AC29" s="338">
        <f>ROUND('ASSET BALANCES'!AC29*$CM29/12,2)</f>
        <v>0</v>
      </c>
      <c r="AD29" s="338">
        <f>ROUND('ASSET BALANCES'!AD29*$CM29/12,2)</f>
        <v>0</v>
      </c>
      <c r="AE29" s="338">
        <f>ROUND('ASSET BALANCES'!AE29*$CM29/12,2)</f>
        <v>0</v>
      </c>
      <c r="AF29" s="338">
        <f>ROUND('ASSET BALANCES'!AF29*$CM29/12,2)</f>
        <v>0</v>
      </c>
      <c r="AG29" s="338">
        <f>ROUND('ASSET BALANCES'!AG29*$CM29/12,2)</f>
        <v>0</v>
      </c>
      <c r="AH29" s="338">
        <f>ROUND('ASSET BALANCES'!AH29*$CM29/12,2)</f>
        <v>0</v>
      </c>
      <c r="AI29" s="338">
        <f>ROUND('ASSET BALANCES'!AI29*$CM29/12,2)</f>
        <v>0</v>
      </c>
      <c r="AJ29" s="338">
        <f>ROUND('ASSET BALANCES'!AJ29*$CM29/12,2)</f>
        <v>0</v>
      </c>
      <c r="AK29" s="338">
        <f>ROUND('ASSET BALANCES'!AK29*$CM29/12,2)</f>
        <v>0</v>
      </c>
      <c r="AL29" s="338">
        <f>ROUND('ASSET BALANCES'!AL29*$CM29/12,2)</f>
        <v>0</v>
      </c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13">
        <f t="shared" si="7"/>
        <v>0</v>
      </c>
      <c r="BX29" s="13">
        <f t="shared" si="8"/>
        <v>0</v>
      </c>
      <c r="BY29" s="13">
        <f t="shared" si="9"/>
        <v>0</v>
      </c>
      <c r="BZ29" s="13">
        <f t="shared" si="10"/>
        <v>0</v>
      </c>
      <c r="CA29" s="13">
        <f t="shared" si="11"/>
        <v>0</v>
      </c>
      <c r="CB29" s="13">
        <f t="shared" si="12"/>
        <v>0</v>
      </c>
      <c r="CC29" s="333" t="str">
        <f>VLOOKUP($A29,'Depr Group Buckets'!$A:$J,CC$4,FALSE)</f>
        <v>INTANGIBLE</v>
      </c>
      <c r="CD29" s="333" t="str">
        <f>VLOOKUP($A29,'Depr Group Buckets'!$A:$J,CD$4,FALSE)</f>
        <v>101/106</v>
      </c>
      <c r="CE29" s="333">
        <f>VLOOKUP($A29,'Depr Group Buckets'!$A:$J,CE$4,FALSE)</f>
        <v>111</v>
      </c>
      <c r="CF29" s="333">
        <f>VLOOKUP($A29,'Depr Group Buckets'!$A:$J,CF$4,FALSE)</f>
        <v>404</v>
      </c>
      <c r="CG29" s="333" t="str">
        <f>VLOOKUP($A29,'Depr Group Buckets'!$A:$J,CG$4,FALSE)</f>
        <v>INTANGIBLE</v>
      </c>
      <c r="CH29" s="333" t="str">
        <f>VLOOKUP($A29,'Depr Group Buckets'!$A:$J,CH$4,FALSE)</f>
        <v>INTANGIBLE</v>
      </c>
      <c r="CI29" s="333" t="str">
        <f>VLOOKUP($A29,'Depr Group Buckets'!$A:$J,CI$4,FALSE)</f>
        <v>Invalid</v>
      </c>
      <c r="CJ29" s="333" t="str">
        <f>VLOOKUP($A29,'Depr Group Buckets'!$A:$J,CJ$4,FALSE)</f>
        <v>303</v>
      </c>
      <c r="CK29" s="21"/>
      <c r="CL29" s="4">
        <f t="shared" si="4"/>
        <v>0.1</v>
      </c>
      <c r="CM29" s="4">
        <f t="shared" si="2"/>
        <v>0</v>
      </c>
      <c r="CN29" s="334"/>
      <c r="CO29" s="334"/>
      <c r="CP29" s="334"/>
      <c r="CQ29" s="4">
        <v>0.1</v>
      </c>
      <c r="CR29" s="4">
        <v>0</v>
      </c>
    </row>
    <row r="30" spans="1:96" x14ac:dyDescent="0.25">
      <c r="A30" s="335">
        <f>'ASSET BALANCES'!$A30</f>
        <v>30302</v>
      </c>
      <c r="B30" s="336" t="str">
        <f>'ASSET BALANCES'!$B30</f>
        <v>303.02 ARO Costs-Intangible</v>
      </c>
      <c r="C30" s="337">
        <v>0</v>
      </c>
      <c r="D30" s="337">
        <v>0</v>
      </c>
      <c r="E30" s="337">
        <v>0</v>
      </c>
      <c r="F30" s="337">
        <v>0</v>
      </c>
      <c r="G30" s="337">
        <v>0</v>
      </c>
      <c r="H30" s="337">
        <v>0</v>
      </c>
      <c r="I30" s="337">
        <v>0</v>
      </c>
      <c r="J30" s="337">
        <v>0</v>
      </c>
      <c r="K30" s="337">
        <v>0</v>
      </c>
      <c r="L30" s="337">
        <v>0</v>
      </c>
      <c r="M30" s="337">
        <v>0</v>
      </c>
      <c r="N30" s="337">
        <v>0</v>
      </c>
      <c r="O30" s="338">
        <f>ROUND('ASSET BALANCES'!O30*$CL30/12,2)</f>
        <v>0</v>
      </c>
      <c r="P30" s="338">
        <f>ROUND('ASSET BALANCES'!P30*$CL30/12,2)</f>
        <v>0</v>
      </c>
      <c r="Q30" s="338">
        <f>ROUND('ASSET BALANCES'!Q30*$CL30/12,2)</f>
        <v>0</v>
      </c>
      <c r="R30" s="338">
        <f>ROUND('ASSET BALANCES'!R30*$CL30/12,2)</f>
        <v>0</v>
      </c>
      <c r="S30" s="338">
        <f>ROUND('ASSET BALANCES'!S30*$CL30/12,2)</f>
        <v>0</v>
      </c>
      <c r="T30" s="338">
        <f>ROUND('ASSET BALANCES'!T30*$CL30/12,2)</f>
        <v>0</v>
      </c>
      <c r="U30" s="338">
        <f>ROUND('ASSET BALANCES'!U30*$CL30/12,2)</f>
        <v>0</v>
      </c>
      <c r="V30" s="338">
        <f>ROUND('ASSET BALANCES'!V30*$CL30/12,2)</f>
        <v>0</v>
      </c>
      <c r="W30" s="338">
        <f>ROUND('ASSET BALANCES'!W30*$CL30/12,2)</f>
        <v>0</v>
      </c>
      <c r="X30" s="338">
        <f>ROUND('ASSET BALANCES'!X30*$CL30/12,2)</f>
        <v>0</v>
      </c>
      <c r="Y30" s="338">
        <f>ROUND('ASSET BALANCES'!Y30*$CL30/12,2)</f>
        <v>0</v>
      </c>
      <c r="Z30" s="338">
        <f>ROUND('ASSET BALANCES'!Z30*$CL30/12,2)</f>
        <v>0</v>
      </c>
      <c r="AA30" s="338">
        <f>ROUND('ASSET BALANCES'!AA30*$CM30/12,2)</f>
        <v>0</v>
      </c>
      <c r="AB30" s="338">
        <f>ROUND('ASSET BALANCES'!AB30*$CM30/12,2)</f>
        <v>0</v>
      </c>
      <c r="AC30" s="338">
        <f>ROUND('ASSET BALANCES'!AC30*$CM30/12,2)</f>
        <v>0</v>
      </c>
      <c r="AD30" s="338">
        <f>ROUND('ASSET BALANCES'!AD30*$CM30/12,2)</f>
        <v>0</v>
      </c>
      <c r="AE30" s="338">
        <f>ROUND('ASSET BALANCES'!AE30*$CM30/12,2)</f>
        <v>0</v>
      </c>
      <c r="AF30" s="338">
        <f>ROUND('ASSET BALANCES'!AF30*$CM30/12,2)</f>
        <v>0</v>
      </c>
      <c r="AG30" s="338">
        <f>ROUND('ASSET BALANCES'!AG30*$CM30/12,2)</f>
        <v>0</v>
      </c>
      <c r="AH30" s="338">
        <f>ROUND('ASSET BALANCES'!AH30*$CM30/12,2)</f>
        <v>0</v>
      </c>
      <c r="AI30" s="338">
        <f>ROUND('ASSET BALANCES'!AI30*$CM30/12,2)</f>
        <v>0</v>
      </c>
      <c r="AJ30" s="338">
        <f>ROUND('ASSET BALANCES'!AJ30*$CM30/12,2)</f>
        <v>0</v>
      </c>
      <c r="AK30" s="338">
        <f>ROUND('ASSET BALANCES'!AK30*$CM30/12,2)</f>
        <v>0</v>
      </c>
      <c r="AL30" s="338">
        <f>ROUND('ASSET BALANCES'!AL30*$CM30/12,2)</f>
        <v>0</v>
      </c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13">
        <f t="shared" si="7"/>
        <v>0</v>
      </c>
      <c r="BX30" s="13">
        <f t="shared" si="8"/>
        <v>0</v>
      </c>
      <c r="BY30" s="13">
        <f t="shared" si="9"/>
        <v>0</v>
      </c>
      <c r="BZ30" s="13">
        <f t="shared" si="10"/>
        <v>0</v>
      </c>
      <c r="CA30" s="13">
        <f t="shared" si="11"/>
        <v>0</v>
      </c>
      <c r="CB30" s="13">
        <f t="shared" si="12"/>
        <v>0</v>
      </c>
      <c r="CC30" s="333" t="str">
        <f>VLOOKUP($A30,'Depr Group Buckets'!$A:$J,CC$4,FALSE)</f>
        <v>ARO</v>
      </c>
      <c r="CD30" s="333" t="str">
        <f>VLOOKUP($A30,'Depr Group Buckets'!$A:$J,CD$4,FALSE)</f>
        <v>101/106</v>
      </c>
      <c r="CE30" s="333">
        <f>VLOOKUP($A30,'Depr Group Buckets'!$A:$J,CE$4,FALSE)</f>
        <v>108</v>
      </c>
      <c r="CF30" s="333" t="str">
        <f>VLOOKUP($A30,'Depr Group Buckets'!$A:$J,CF$4,FALSE)</f>
        <v>ARO Def 182</v>
      </c>
      <c r="CG30" s="333" t="str">
        <f>VLOOKUP($A30,'Depr Group Buckets'!$A:$J,CG$4,FALSE)</f>
        <v>ARO</v>
      </c>
      <c r="CH30" s="333" t="str">
        <f>VLOOKUP($A30,'Depr Group Buckets'!$A:$J,CH$4,FALSE)</f>
        <v>ARO</v>
      </c>
      <c r="CI30" s="333" t="str">
        <f>VLOOKUP($A30,'Depr Group Buckets'!$A:$J,CI$4,FALSE)</f>
        <v>Valid</v>
      </c>
      <c r="CJ30" s="333" t="str">
        <f>VLOOKUP($A30,'Depr Group Buckets'!$A:$J,CJ$4,FALSE)</f>
        <v>303</v>
      </c>
      <c r="CK30" s="21"/>
      <c r="CL30" s="4">
        <f t="shared" si="4"/>
        <v>0</v>
      </c>
      <c r="CM30" s="4">
        <f t="shared" si="2"/>
        <v>0</v>
      </c>
      <c r="CN30" s="334"/>
      <c r="CO30" s="334"/>
      <c r="CP30" s="334"/>
      <c r="CQ30" s="4">
        <v>0</v>
      </c>
      <c r="CR30" s="4">
        <v>0</v>
      </c>
    </row>
    <row r="31" spans="1:96" x14ac:dyDescent="0.25">
      <c r="A31" s="335">
        <f>'ASSET BALANCES'!$A31</f>
        <v>30315</v>
      </c>
      <c r="B31" s="336" t="str">
        <f>'ASSET BALANCES'!$B31</f>
        <v>303.15 Intangible Software 15yr</v>
      </c>
      <c r="C31" s="337">
        <v>2558512.85</v>
      </c>
      <c r="D31" s="337">
        <v>2565435.08</v>
      </c>
      <c r="E31" s="337">
        <v>2573698.2599999998</v>
      </c>
      <c r="F31" s="337">
        <v>2633433.65</v>
      </c>
      <c r="G31" s="337">
        <v>2633016.44</v>
      </c>
      <c r="H31" s="337">
        <v>2653448.96</v>
      </c>
      <c r="I31" s="337">
        <v>2680108.4699999997</v>
      </c>
      <c r="J31" s="337">
        <v>2704653.3</v>
      </c>
      <c r="K31" s="337">
        <v>2727456.98</v>
      </c>
      <c r="L31" s="337">
        <v>2710979.08</v>
      </c>
      <c r="M31" s="337">
        <v>2716683.37</v>
      </c>
      <c r="N31" s="337">
        <v>2715525.16</v>
      </c>
      <c r="O31" s="338">
        <f>ROUND('ASSET BALANCES'!O31*$CL31/12,2)</f>
        <v>2911804.12</v>
      </c>
      <c r="P31" s="338">
        <f>ROUND('ASSET BALANCES'!P31*$CL31/12,2)</f>
        <v>2945752.21</v>
      </c>
      <c r="Q31" s="338">
        <f>ROUND('ASSET BALANCES'!Q31*$CL31/12,2)</f>
        <v>2993764.36</v>
      </c>
      <c r="R31" s="338">
        <f>ROUND('ASSET BALANCES'!R31*$CL31/12,2)</f>
        <v>3023465.2</v>
      </c>
      <c r="S31" s="338">
        <f>ROUND('ASSET BALANCES'!S31*$CL31/12,2)</f>
        <v>3022532.14</v>
      </c>
      <c r="T31" s="338">
        <f>ROUND('ASSET BALANCES'!T31*$CL31/12,2)</f>
        <v>2981918.83</v>
      </c>
      <c r="U31" s="338">
        <f>ROUND('ASSET BALANCES'!U31*$CL31/12,2)</f>
        <v>2986989.46</v>
      </c>
      <c r="V31" s="338">
        <f>ROUND('ASSET BALANCES'!V31*$CL31/12,2)</f>
        <v>2987077.07</v>
      </c>
      <c r="W31" s="338">
        <f>ROUND('ASSET BALANCES'!W31*$CL31/12,2)</f>
        <v>2981307.87</v>
      </c>
      <c r="X31" s="338">
        <f>ROUND('ASSET BALANCES'!X31*$CL31/12,2)</f>
        <v>3058729.37</v>
      </c>
      <c r="Y31" s="338">
        <f>ROUND('ASSET BALANCES'!Y31*$CL31/12,2)</f>
        <v>3068827.34</v>
      </c>
      <c r="Z31" s="338">
        <f>ROUND('ASSET BALANCES'!Z31*$CL31/12,2)</f>
        <v>3080519.4</v>
      </c>
      <c r="AA31" s="338">
        <f>ROUND('ASSET BALANCES'!AA31*$CM31/12,2)</f>
        <v>3224907.19</v>
      </c>
      <c r="AB31" s="338">
        <f>ROUND('ASSET BALANCES'!AB31*$CM31/12,2)</f>
        <v>3224216.72</v>
      </c>
      <c r="AC31" s="338">
        <f>ROUND('ASSET BALANCES'!AC31*$CM31/12,2)</f>
        <v>3226529.41</v>
      </c>
      <c r="AD31" s="338">
        <f>ROUND('ASSET BALANCES'!AD31*$CM31/12,2)</f>
        <v>3239450.44</v>
      </c>
      <c r="AE31" s="338">
        <f>ROUND('ASSET BALANCES'!AE31*$CM31/12,2)</f>
        <v>3242087.27</v>
      </c>
      <c r="AF31" s="338">
        <f>ROUND('ASSET BALANCES'!AF31*$CM31/12,2)</f>
        <v>3243145.94</v>
      </c>
      <c r="AG31" s="338">
        <f>ROUND('ASSET BALANCES'!AG31*$CM31/12,2)</f>
        <v>3244526.51</v>
      </c>
      <c r="AH31" s="338">
        <f>ROUND('ASSET BALANCES'!AH31*$CM31/12,2)</f>
        <v>3244402.04</v>
      </c>
      <c r="AI31" s="338">
        <f>ROUND('ASSET BALANCES'!AI31*$CM31/12,2)</f>
        <v>3243486.51</v>
      </c>
      <c r="AJ31" s="338">
        <f>ROUND('ASSET BALANCES'!AJ31*$CM31/12,2)</f>
        <v>3379474.67</v>
      </c>
      <c r="AK31" s="338">
        <f>ROUND('ASSET BALANCES'!AK31*$CM31/12,2)</f>
        <v>3556274.32</v>
      </c>
      <c r="AL31" s="338">
        <f>ROUND('ASSET BALANCES'!AL31*$CM31/12,2)</f>
        <v>3570568.57</v>
      </c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13">
        <f t="shared" si="7"/>
        <v>31872951.600000001</v>
      </c>
      <c r="BX31" s="13">
        <f t="shared" si="8"/>
        <v>36042687.369999997</v>
      </c>
      <c r="BY31" s="13">
        <f t="shared" si="9"/>
        <v>39639069.590000004</v>
      </c>
      <c r="BZ31" s="13">
        <f t="shared" si="10"/>
        <v>0</v>
      </c>
      <c r="CA31" s="13">
        <f t="shared" si="11"/>
        <v>0</v>
      </c>
      <c r="CB31" s="13">
        <f t="shared" si="12"/>
        <v>0</v>
      </c>
      <c r="CC31" s="333" t="str">
        <f>VLOOKUP($A31,'Depr Group Buckets'!$A:$J,CC$4,FALSE)</f>
        <v>INTANGIBLE</v>
      </c>
      <c r="CD31" s="333" t="str">
        <f>VLOOKUP($A31,'Depr Group Buckets'!$A:$J,CD$4,FALSE)</f>
        <v>101/106</v>
      </c>
      <c r="CE31" s="333">
        <f>VLOOKUP($A31,'Depr Group Buckets'!$A:$J,CE$4,FALSE)</f>
        <v>111</v>
      </c>
      <c r="CF31" s="333">
        <f>VLOOKUP($A31,'Depr Group Buckets'!$A:$J,CF$4,FALSE)</f>
        <v>404</v>
      </c>
      <c r="CG31" s="333" t="str">
        <f>VLOOKUP($A31,'Depr Group Buckets'!$A:$J,CG$4,FALSE)</f>
        <v>INTANGIBLE</v>
      </c>
      <c r="CH31" s="333" t="str">
        <f>VLOOKUP($A31,'Depr Group Buckets'!$A:$J,CH$4,FALSE)</f>
        <v>INTANGIBLE</v>
      </c>
      <c r="CI31" s="333" t="str">
        <f>VLOOKUP($A31,'Depr Group Buckets'!$A:$J,CI$4,FALSE)</f>
        <v>Valid</v>
      </c>
      <c r="CJ31" s="333" t="str">
        <f>VLOOKUP($A31,'Depr Group Buckets'!$A:$J,CJ$4,FALSE)</f>
        <v>303</v>
      </c>
      <c r="CK31" s="21"/>
      <c r="CL31" s="4">
        <f t="shared" si="4"/>
        <v>6.7000000000000004E-2</v>
      </c>
      <c r="CM31" s="4">
        <f t="shared" si="2"/>
        <v>6.7000000000000004E-2</v>
      </c>
      <c r="CN31" s="334"/>
      <c r="CO31" s="334"/>
      <c r="CP31" s="334"/>
      <c r="CQ31" s="4">
        <v>6.7000000000000004E-2</v>
      </c>
      <c r="CR31" s="4">
        <v>6.7000000000000004E-2</v>
      </c>
    </row>
    <row r="32" spans="1:96" x14ac:dyDescent="0.25">
      <c r="A32" s="335">
        <f>'ASSET BALANCES'!$A32</f>
        <v>30399</v>
      </c>
      <c r="B32" s="336" t="str">
        <f>'ASSET BALANCES'!$B32</f>
        <v>303.99 Intangible Software Solar</v>
      </c>
      <c r="C32" s="337">
        <v>7503.26</v>
      </c>
      <c r="D32" s="337">
        <v>7503.26</v>
      </c>
      <c r="E32" s="337">
        <v>7503.26</v>
      </c>
      <c r="F32" s="337">
        <v>7899.67</v>
      </c>
      <c r="G32" s="337">
        <v>8037.16</v>
      </c>
      <c r="H32" s="337">
        <v>8037.16</v>
      </c>
      <c r="I32" s="337">
        <v>8037.16</v>
      </c>
      <c r="J32" s="337">
        <v>8037.16</v>
      </c>
      <c r="K32" s="337">
        <v>11907.72</v>
      </c>
      <c r="L32" s="337">
        <v>12102.5</v>
      </c>
      <c r="M32" s="337">
        <v>12106.64</v>
      </c>
      <c r="N32" s="337">
        <v>12108.710000000001</v>
      </c>
      <c r="O32" s="338">
        <f>ROUND('ASSET BALANCES'!O32*$CL32/12,2)</f>
        <v>12553.58</v>
      </c>
      <c r="P32" s="338">
        <f>ROUND('ASSET BALANCES'!P32*$CL32/12,2)</f>
        <v>12553.58</v>
      </c>
      <c r="Q32" s="338">
        <f>ROUND('ASSET BALANCES'!Q32*$CL32/12,2)</f>
        <v>12553.58</v>
      </c>
      <c r="R32" s="338">
        <f>ROUND('ASSET BALANCES'!R32*$CL32/12,2)</f>
        <v>12553.58</v>
      </c>
      <c r="S32" s="338">
        <f>ROUND('ASSET BALANCES'!S32*$CL32/12,2)</f>
        <v>12553.58</v>
      </c>
      <c r="T32" s="338">
        <f>ROUND('ASSET BALANCES'!T32*$CL32/12,2)</f>
        <v>12553.58</v>
      </c>
      <c r="U32" s="338">
        <f>ROUND('ASSET BALANCES'!U32*$CL32/12,2)</f>
        <v>12705.24</v>
      </c>
      <c r="V32" s="338">
        <f>ROUND('ASSET BALANCES'!V32*$CL32/12,2)</f>
        <v>12705.24</v>
      </c>
      <c r="W32" s="338">
        <f>ROUND('ASSET BALANCES'!W32*$CL32/12,2)</f>
        <v>12705.24</v>
      </c>
      <c r="X32" s="338">
        <f>ROUND('ASSET BALANCES'!X32*$CL32/12,2)</f>
        <v>12705.24</v>
      </c>
      <c r="Y32" s="338">
        <f>ROUND('ASSET BALANCES'!Y32*$CL32/12,2)</f>
        <v>12705.24</v>
      </c>
      <c r="Z32" s="338">
        <f>ROUND('ASSET BALANCES'!Z32*$CL32/12,2)</f>
        <v>12705.24</v>
      </c>
      <c r="AA32" s="338">
        <f>ROUND('ASSET BALANCES'!AA32*$CM32/12,2)</f>
        <v>12705.24</v>
      </c>
      <c r="AB32" s="338">
        <f>ROUND('ASSET BALANCES'!AB32*$CM32/12,2)</f>
        <v>12705.24</v>
      </c>
      <c r="AC32" s="338">
        <f>ROUND('ASSET BALANCES'!AC32*$CM32/12,2)</f>
        <v>12705.24</v>
      </c>
      <c r="AD32" s="338">
        <f>ROUND('ASSET BALANCES'!AD32*$CM32/12,2)</f>
        <v>12705.24</v>
      </c>
      <c r="AE32" s="338">
        <f>ROUND('ASSET BALANCES'!AE32*$CM32/12,2)</f>
        <v>12705.24</v>
      </c>
      <c r="AF32" s="338">
        <f>ROUND('ASSET BALANCES'!AF32*$CM32/12,2)</f>
        <v>12705.24</v>
      </c>
      <c r="AG32" s="338">
        <f>ROUND('ASSET BALANCES'!AG32*$CM32/12,2)</f>
        <v>12705.24</v>
      </c>
      <c r="AH32" s="338">
        <f>ROUND('ASSET BALANCES'!AH32*$CM32/12,2)</f>
        <v>12705.24</v>
      </c>
      <c r="AI32" s="338">
        <f>ROUND('ASSET BALANCES'!AI32*$CM32/12,2)</f>
        <v>12705.24</v>
      </c>
      <c r="AJ32" s="338">
        <f>ROUND('ASSET BALANCES'!AJ32*$CM32/12,2)</f>
        <v>12705.24</v>
      </c>
      <c r="AK32" s="338">
        <f>ROUND('ASSET BALANCES'!AK32*$CM32/12,2)</f>
        <v>12705.24</v>
      </c>
      <c r="AL32" s="338">
        <f>ROUND('ASSET BALANCES'!AL32*$CM32/12,2)</f>
        <v>12705.24</v>
      </c>
      <c r="AM32" s="338"/>
      <c r="AN32" s="338"/>
      <c r="AO32" s="338"/>
      <c r="AP32" s="338"/>
      <c r="AQ32" s="338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13">
        <f t="shared" si="7"/>
        <v>110783.66</v>
      </c>
      <c r="BX32" s="13">
        <f t="shared" si="8"/>
        <v>151552.92000000001</v>
      </c>
      <c r="BY32" s="13">
        <f t="shared" si="9"/>
        <v>152462.88</v>
      </c>
      <c r="BZ32" s="13">
        <f t="shared" si="10"/>
        <v>0</v>
      </c>
      <c r="CA32" s="13">
        <f t="shared" si="11"/>
        <v>0</v>
      </c>
      <c r="CB32" s="13">
        <f t="shared" si="12"/>
        <v>0</v>
      </c>
      <c r="CC32" s="333" t="str">
        <f>VLOOKUP($A32,'Depr Group Buckets'!$A:$J,CC$4,FALSE)</f>
        <v>INTANGIBLE</v>
      </c>
      <c r="CD32" s="333" t="str">
        <f>VLOOKUP($A32,'Depr Group Buckets'!$A:$J,CD$4,FALSE)</f>
        <v>101/106</v>
      </c>
      <c r="CE32" s="333">
        <f>VLOOKUP($A32,'Depr Group Buckets'!$A:$J,CE$4,FALSE)</f>
        <v>111</v>
      </c>
      <c r="CF32" s="333">
        <f>VLOOKUP($A32,'Depr Group Buckets'!$A:$J,CF$4,FALSE)</f>
        <v>404</v>
      </c>
      <c r="CG32" s="333" t="str">
        <f>VLOOKUP($A32,'Depr Group Buckets'!$A:$J,CG$4,FALSE)</f>
        <v>INTANGIBLE</v>
      </c>
      <c r="CH32" s="333" t="str">
        <f>VLOOKUP($A32,'Depr Group Buckets'!$A:$J,CH$4,FALSE)</f>
        <v>INTANGIBLE</v>
      </c>
      <c r="CI32" s="333" t="str">
        <f>VLOOKUP($A32,'Depr Group Buckets'!$A:$J,CI$4,FALSE)</f>
        <v>Valid</v>
      </c>
      <c r="CJ32" s="333" t="str">
        <f>VLOOKUP($A32,'Depr Group Buckets'!$A:$J,CJ$4,FALSE)</f>
        <v>303</v>
      </c>
      <c r="CK32" s="21"/>
      <c r="CL32" s="4">
        <f t="shared" si="4"/>
        <v>3.3000000000000002E-2</v>
      </c>
      <c r="CM32" s="4">
        <f t="shared" si="2"/>
        <v>3.3000000000000002E-2</v>
      </c>
      <c r="CN32" s="334"/>
      <c r="CO32" s="334"/>
      <c r="CP32" s="334"/>
      <c r="CQ32" s="4">
        <v>3.3000000000000002E-2</v>
      </c>
      <c r="CR32" s="4">
        <v>3.3000000000000002E-2</v>
      </c>
    </row>
    <row r="33" spans="1:96" x14ac:dyDescent="0.25">
      <c r="A33" s="335">
        <f>'ASSET BALANCES'!$A33</f>
        <v>31001</v>
      </c>
      <c r="B33" s="336" t="str">
        <f>'ASSET BALANCES'!$B33</f>
        <v>310.01 Land &amp; Land Rights-Misc</v>
      </c>
      <c r="C33" s="337">
        <v>0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>
        <v>0</v>
      </c>
      <c r="J33" s="337">
        <v>0</v>
      </c>
      <c r="K33" s="337">
        <v>0</v>
      </c>
      <c r="L33" s="337">
        <v>0</v>
      </c>
      <c r="M33" s="337">
        <v>0</v>
      </c>
      <c r="N33" s="337">
        <v>0</v>
      </c>
      <c r="O33" s="338">
        <f>ROUND('ASSET BALANCES'!O33*$CL33/12,2)</f>
        <v>0</v>
      </c>
      <c r="P33" s="338">
        <f>ROUND('ASSET BALANCES'!P33*$CL33/12,2)</f>
        <v>0</v>
      </c>
      <c r="Q33" s="338">
        <f>ROUND('ASSET BALANCES'!Q33*$CL33/12,2)</f>
        <v>0</v>
      </c>
      <c r="R33" s="338">
        <f>ROUND('ASSET BALANCES'!R33*$CL33/12,2)</f>
        <v>0</v>
      </c>
      <c r="S33" s="338">
        <f>ROUND('ASSET BALANCES'!S33*$CL33/12,2)</f>
        <v>0</v>
      </c>
      <c r="T33" s="338">
        <f>ROUND('ASSET BALANCES'!T33*$CL33/12,2)</f>
        <v>0</v>
      </c>
      <c r="U33" s="338">
        <f>ROUND('ASSET BALANCES'!U33*$CL33/12,2)</f>
        <v>0</v>
      </c>
      <c r="V33" s="338">
        <f>ROUND('ASSET BALANCES'!V33*$CL33/12,2)</f>
        <v>0</v>
      </c>
      <c r="W33" s="338">
        <f>ROUND('ASSET BALANCES'!W33*$CL33/12,2)</f>
        <v>0</v>
      </c>
      <c r="X33" s="338">
        <f>ROUND('ASSET BALANCES'!X33*$CL33/12,2)</f>
        <v>0</v>
      </c>
      <c r="Y33" s="338">
        <f>ROUND('ASSET BALANCES'!Y33*$CL33/12,2)</f>
        <v>0</v>
      </c>
      <c r="Z33" s="338">
        <f>ROUND('ASSET BALANCES'!Z33*$CL33/12,2)</f>
        <v>0</v>
      </c>
      <c r="AA33" s="338">
        <f>ROUND('ASSET BALANCES'!AA33*$CM33/12,2)</f>
        <v>0</v>
      </c>
      <c r="AB33" s="338">
        <f>ROUND('ASSET BALANCES'!AB33*$CM33/12,2)</f>
        <v>0</v>
      </c>
      <c r="AC33" s="338">
        <f>ROUND('ASSET BALANCES'!AC33*$CM33/12,2)</f>
        <v>0</v>
      </c>
      <c r="AD33" s="338">
        <f>ROUND('ASSET BALANCES'!AD33*$CM33/12,2)</f>
        <v>0</v>
      </c>
      <c r="AE33" s="338">
        <f>ROUND('ASSET BALANCES'!AE33*$CM33/12,2)</f>
        <v>0</v>
      </c>
      <c r="AF33" s="338">
        <f>ROUND('ASSET BALANCES'!AF33*$CM33/12,2)</f>
        <v>0</v>
      </c>
      <c r="AG33" s="338">
        <f>ROUND('ASSET BALANCES'!AG33*$CM33/12,2)</f>
        <v>0</v>
      </c>
      <c r="AH33" s="338">
        <f>ROUND('ASSET BALANCES'!AH33*$CM33/12,2)</f>
        <v>0</v>
      </c>
      <c r="AI33" s="338">
        <f>ROUND('ASSET BALANCES'!AI33*$CM33/12,2)</f>
        <v>0</v>
      </c>
      <c r="AJ33" s="338">
        <f>ROUND('ASSET BALANCES'!AJ33*$CM33/12,2)</f>
        <v>0</v>
      </c>
      <c r="AK33" s="338">
        <f>ROUND('ASSET BALANCES'!AK33*$CM33/12,2)</f>
        <v>0</v>
      </c>
      <c r="AL33" s="338">
        <f>ROUND('ASSET BALANCES'!AL33*$CM33/12,2)</f>
        <v>0</v>
      </c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13">
        <f t="shared" si="7"/>
        <v>0</v>
      </c>
      <c r="BX33" s="13">
        <f t="shared" si="8"/>
        <v>0</v>
      </c>
      <c r="BY33" s="13">
        <f t="shared" si="9"/>
        <v>0</v>
      </c>
      <c r="BZ33" s="13">
        <f t="shared" si="10"/>
        <v>0</v>
      </c>
      <c r="CA33" s="13">
        <f t="shared" si="11"/>
        <v>0</v>
      </c>
      <c r="CB33" s="13">
        <f t="shared" si="12"/>
        <v>0</v>
      </c>
      <c r="CC33" s="333" t="str">
        <f>VLOOKUP($A33,'Depr Group Buckets'!$A:$J,CC$4,FALSE)</f>
        <v>LAND</v>
      </c>
      <c r="CD33" s="333" t="str">
        <f>VLOOKUP($A33,'Depr Group Buckets'!$A:$J,CD$4,FALSE)</f>
        <v>101/106</v>
      </c>
      <c r="CE33" s="333">
        <f>VLOOKUP($A33,'Depr Group Buckets'!$A:$J,CE$4,FALSE)</f>
        <v>108</v>
      </c>
      <c r="CF33" s="333" t="str">
        <f>VLOOKUP($A33,'Depr Group Buckets'!$A:$J,CF$4,FALSE)</f>
        <v>LAND</v>
      </c>
      <c r="CG33" s="333" t="str">
        <f>VLOOKUP($A33,'Depr Group Buckets'!$A:$J,CG$4,FALSE)</f>
        <v>LAND</v>
      </c>
      <c r="CH33" s="333" t="str">
        <f>VLOOKUP($A33,'Depr Group Buckets'!$A:$J,CH$4,FALSE)</f>
        <v>LAND</v>
      </c>
      <c r="CI33" s="333" t="str">
        <f>VLOOKUP($A33,'Depr Group Buckets'!$A:$J,CI$4,FALSE)</f>
        <v>Invalid</v>
      </c>
      <c r="CJ33" s="333" t="str">
        <f>VLOOKUP($A33,'Depr Group Buckets'!$A:$J,CJ$4,FALSE)</f>
        <v>310</v>
      </c>
      <c r="CK33" s="21"/>
      <c r="CL33" s="4">
        <f t="shared" si="4"/>
        <v>0</v>
      </c>
      <c r="CM33" s="4">
        <f t="shared" si="2"/>
        <v>0</v>
      </c>
      <c r="CN33" s="334"/>
      <c r="CO33" s="334"/>
      <c r="CP33" s="334"/>
      <c r="CQ33" s="4">
        <v>0</v>
      </c>
      <c r="CR33" s="4">
        <v>0</v>
      </c>
    </row>
    <row r="34" spans="1:96" x14ac:dyDescent="0.25">
      <c r="A34" s="335">
        <f>'ASSET BALANCES'!$A34</f>
        <v>31011</v>
      </c>
      <c r="B34" s="336" t="str">
        <f>'ASSET BALANCES'!$B34</f>
        <v>310.11 Land &amp; LR-Dinner Lake</v>
      </c>
      <c r="C34" s="337">
        <v>0</v>
      </c>
      <c r="D34" s="337">
        <v>0</v>
      </c>
      <c r="E34" s="337">
        <v>0</v>
      </c>
      <c r="F34" s="337">
        <v>0</v>
      </c>
      <c r="G34" s="337">
        <v>0</v>
      </c>
      <c r="H34" s="337">
        <v>0</v>
      </c>
      <c r="I34" s="337">
        <v>0</v>
      </c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8">
        <f>ROUND('ASSET BALANCES'!O34*$CL34/12,2)</f>
        <v>0</v>
      </c>
      <c r="P34" s="338">
        <f>ROUND('ASSET BALANCES'!P34*$CL34/12,2)</f>
        <v>0</v>
      </c>
      <c r="Q34" s="338">
        <f>ROUND('ASSET BALANCES'!Q34*$CL34/12,2)</f>
        <v>0</v>
      </c>
      <c r="R34" s="338">
        <f>ROUND('ASSET BALANCES'!R34*$CL34/12,2)</f>
        <v>0</v>
      </c>
      <c r="S34" s="338">
        <f>ROUND('ASSET BALANCES'!S34*$CL34/12,2)</f>
        <v>0</v>
      </c>
      <c r="T34" s="338">
        <f>ROUND('ASSET BALANCES'!T34*$CL34/12,2)</f>
        <v>0</v>
      </c>
      <c r="U34" s="338">
        <f>ROUND('ASSET BALANCES'!U34*$CL34/12,2)</f>
        <v>0</v>
      </c>
      <c r="V34" s="338">
        <f>ROUND('ASSET BALANCES'!V34*$CL34/12,2)</f>
        <v>0</v>
      </c>
      <c r="W34" s="338">
        <f>ROUND('ASSET BALANCES'!W34*$CL34/12,2)</f>
        <v>0</v>
      </c>
      <c r="X34" s="338">
        <f>ROUND('ASSET BALANCES'!X34*$CL34/12,2)</f>
        <v>0</v>
      </c>
      <c r="Y34" s="338">
        <f>ROUND('ASSET BALANCES'!Y34*$CL34/12,2)</f>
        <v>0</v>
      </c>
      <c r="Z34" s="338">
        <f>ROUND('ASSET BALANCES'!Z34*$CL34/12,2)</f>
        <v>0</v>
      </c>
      <c r="AA34" s="338">
        <f>ROUND('ASSET BALANCES'!AA34*$CM34/12,2)</f>
        <v>0</v>
      </c>
      <c r="AB34" s="338">
        <f>ROUND('ASSET BALANCES'!AB34*$CM34/12,2)</f>
        <v>0</v>
      </c>
      <c r="AC34" s="338">
        <f>ROUND('ASSET BALANCES'!AC34*$CM34/12,2)</f>
        <v>0</v>
      </c>
      <c r="AD34" s="338">
        <f>ROUND('ASSET BALANCES'!AD34*$CM34/12,2)</f>
        <v>0</v>
      </c>
      <c r="AE34" s="338">
        <f>ROUND('ASSET BALANCES'!AE34*$CM34/12,2)</f>
        <v>0</v>
      </c>
      <c r="AF34" s="338">
        <f>ROUND('ASSET BALANCES'!AF34*$CM34/12,2)</f>
        <v>0</v>
      </c>
      <c r="AG34" s="338">
        <f>ROUND('ASSET BALANCES'!AG34*$CM34/12,2)</f>
        <v>0</v>
      </c>
      <c r="AH34" s="338">
        <f>ROUND('ASSET BALANCES'!AH34*$CM34/12,2)</f>
        <v>0</v>
      </c>
      <c r="AI34" s="338">
        <f>ROUND('ASSET BALANCES'!AI34*$CM34/12,2)</f>
        <v>0</v>
      </c>
      <c r="AJ34" s="338">
        <f>ROUND('ASSET BALANCES'!AJ34*$CM34/12,2)</f>
        <v>0</v>
      </c>
      <c r="AK34" s="338">
        <f>ROUND('ASSET BALANCES'!AK34*$CM34/12,2)</f>
        <v>0</v>
      </c>
      <c r="AL34" s="338">
        <f>ROUND('ASSET BALANCES'!AL34*$CM34/12,2)</f>
        <v>0</v>
      </c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13">
        <f t="shared" si="7"/>
        <v>0</v>
      </c>
      <c r="BX34" s="13">
        <f t="shared" si="8"/>
        <v>0</v>
      </c>
      <c r="BY34" s="13">
        <f t="shared" si="9"/>
        <v>0</v>
      </c>
      <c r="BZ34" s="13">
        <f t="shared" si="10"/>
        <v>0</v>
      </c>
      <c r="CA34" s="13">
        <f t="shared" si="11"/>
        <v>0</v>
      </c>
      <c r="CB34" s="13">
        <f t="shared" si="12"/>
        <v>0</v>
      </c>
      <c r="CC34" s="333" t="str">
        <f>VLOOKUP($A34,'Depr Group Buckets'!$A:$J,CC$4,FALSE)</f>
        <v>LAND</v>
      </c>
      <c r="CD34" s="333" t="str">
        <f>VLOOKUP($A34,'Depr Group Buckets'!$A:$J,CD$4,FALSE)</f>
        <v>101/106</v>
      </c>
      <c r="CE34" s="333">
        <f>VLOOKUP($A34,'Depr Group Buckets'!$A:$J,CE$4,FALSE)</f>
        <v>108</v>
      </c>
      <c r="CF34" s="333" t="str">
        <f>VLOOKUP($A34,'Depr Group Buckets'!$A:$J,CF$4,FALSE)</f>
        <v>LAND</v>
      </c>
      <c r="CG34" s="333" t="str">
        <f>VLOOKUP($A34,'Depr Group Buckets'!$A:$J,CG$4,FALSE)</f>
        <v>LAND</v>
      </c>
      <c r="CH34" s="333" t="str">
        <f>VLOOKUP($A34,'Depr Group Buckets'!$A:$J,CH$4,FALSE)</f>
        <v>LAND</v>
      </c>
      <c r="CI34" s="333" t="str">
        <f>VLOOKUP($A34,'Depr Group Buckets'!$A:$J,CI$4,FALSE)</f>
        <v>Invalid</v>
      </c>
      <c r="CJ34" s="333" t="str">
        <f>VLOOKUP($A34,'Depr Group Buckets'!$A:$J,CJ$4,FALSE)</f>
        <v>310</v>
      </c>
      <c r="CK34" s="21"/>
      <c r="CL34" s="4">
        <f t="shared" si="4"/>
        <v>0</v>
      </c>
      <c r="CM34" s="4">
        <f t="shared" si="2"/>
        <v>0</v>
      </c>
      <c r="CN34" s="334"/>
      <c r="CO34" s="334"/>
      <c r="CP34" s="334"/>
      <c r="CQ34" s="4">
        <v>0</v>
      </c>
      <c r="CR34" s="4">
        <v>0</v>
      </c>
    </row>
    <row r="35" spans="1:96" x14ac:dyDescent="0.25">
      <c r="A35" s="335">
        <f>'ASSET BALANCES'!$A35</f>
        <v>31040</v>
      </c>
      <c r="B35" s="336" t="str">
        <f>'ASSET BALANCES'!$B35</f>
        <v>310.40 Land &amp; Land Rights-BBCM</v>
      </c>
      <c r="C35" s="337">
        <v>0</v>
      </c>
      <c r="D35" s="337">
        <v>0</v>
      </c>
      <c r="E35" s="337">
        <v>0</v>
      </c>
      <c r="F35" s="337">
        <v>0</v>
      </c>
      <c r="G35" s="337">
        <v>0</v>
      </c>
      <c r="H35" s="337">
        <v>0</v>
      </c>
      <c r="I35" s="337">
        <v>0</v>
      </c>
      <c r="J35" s="337">
        <v>0</v>
      </c>
      <c r="K35" s="337">
        <v>0</v>
      </c>
      <c r="L35" s="337">
        <v>0</v>
      </c>
      <c r="M35" s="337">
        <v>0</v>
      </c>
      <c r="N35" s="337">
        <v>0</v>
      </c>
      <c r="O35" s="338">
        <f>ROUND('ASSET BALANCES'!O35*$CL35/12,2)</f>
        <v>0</v>
      </c>
      <c r="P35" s="338">
        <f>ROUND('ASSET BALANCES'!P35*$CL35/12,2)</f>
        <v>0</v>
      </c>
      <c r="Q35" s="338">
        <f>ROUND('ASSET BALANCES'!Q35*$CL35/12,2)</f>
        <v>0</v>
      </c>
      <c r="R35" s="338">
        <f>ROUND('ASSET BALANCES'!R35*$CL35/12,2)</f>
        <v>0</v>
      </c>
      <c r="S35" s="338">
        <f>ROUND('ASSET BALANCES'!S35*$CL35/12,2)</f>
        <v>0</v>
      </c>
      <c r="T35" s="338">
        <f>ROUND('ASSET BALANCES'!T35*$CL35/12,2)</f>
        <v>0</v>
      </c>
      <c r="U35" s="338">
        <f>ROUND('ASSET BALANCES'!U35*$CL35/12,2)</f>
        <v>0</v>
      </c>
      <c r="V35" s="338">
        <f>ROUND('ASSET BALANCES'!V35*$CL35/12,2)</f>
        <v>0</v>
      </c>
      <c r="W35" s="338">
        <f>ROUND('ASSET BALANCES'!W35*$CL35/12,2)</f>
        <v>0</v>
      </c>
      <c r="X35" s="338">
        <f>ROUND('ASSET BALANCES'!X35*$CL35/12,2)</f>
        <v>0</v>
      </c>
      <c r="Y35" s="338">
        <f>ROUND('ASSET BALANCES'!Y35*$CL35/12,2)</f>
        <v>0</v>
      </c>
      <c r="Z35" s="338">
        <f>ROUND('ASSET BALANCES'!Z35*$CL35/12,2)</f>
        <v>0</v>
      </c>
      <c r="AA35" s="338">
        <f>ROUND('ASSET BALANCES'!AA35*$CM35/12,2)</f>
        <v>0</v>
      </c>
      <c r="AB35" s="338">
        <f>ROUND('ASSET BALANCES'!AB35*$CM35/12,2)</f>
        <v>0</v>
      </c>
      <c r="AC35" s="338">
        <f>ROUND('ASSET BALANCES'!AC35*$CM35/12,2)</f>
        <v>0</v>
      </c>
      <c r="AD35" s="338">
        <f>ROUND('ASSET BALANCES'!AD35*$CM35/12,2)</f>
        <v>0</v>
      </c>
      <c r="AE35" s="338">
        <f>ROUND('ASSET BALANCES'!AE35*$CM35/12,2)</f>
        <v>0</v>
      </c>
      <c r="AF35" s="338">
        <f>ROUND('ASSET BALANCES'!AF35*$CM35/12,2)</f>
        <v>0</v>
      </c>
      <c r="AG35" s="338">
        <f>ROUND('ASSET BALANCES'!AG35*$CM35/12,2)</f>
        <v>0</v>
      </c>
      <c r="AH35" s="338">
        <f>ROUND('ASSET BALANCES'!AH35*$CM35/12,2)</f>
        <v>0</v>
      </c>
      <c r="AI35" s="338">
        <f>ROUND('ASSET BALANCES'!AI35*$CM35/12,2)</f>
        <v>0</v>
      </c>
      <c r="AJ35" s="338">
        <f>ROUND('ASSET BALANCES'!AJ35*$CM35/12,2)</f>
        <v>0</v>
      </c>
      <c r="AK35" s="338">
        <f>ROUND('ASSET BALANCES'!AK35*$CM35/12,2)</f>
        <v>0</v>
      </c>
      <c r="AL35" s="338">
        <f>ROUND('ASSET BALANCES'!AL35*$CM35/12,2)</f>
        <v>0</v>
      </c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13">
        <f t="shared" si="7"/>
        <v>0</v>
      </c>
      <c r="BX35" s="13">
        <f t="shared" si="8"/>
        <v>0</v>
      </c>
      <c r="BY35" s="13">
        <f t="shared" si="9"/>
        <v>0</v>
      </c>
      <c r="BZ35" s="13">
        <f t="shared" si="10"/>
        <v>0</v>
      </c>
      <c r="CA35" s="13">
        <f t="shared" si="11"/>
        <v>0</v>
      </c>
      <c r="CB35" s="13">
        <f t="shared" si="12"/>
        <v>0</v>
      </c>
      <c r="CC35" s="333" t="str">
        <f>VLOOKUP($A35,'Depr Group Buckets'!$A:$J,CC$4,FALSE)</f>
        <v>LAND</v>
      </c>
      <c r="CD35" s="333" t="str">
        <f>VLOOKUP($A35,'Depr Group Buckets'!$A:$J,CD$4,FALSE)</f>
        <v>101/106</v>
      </c>
      <c r="CE35" s="333">
        <f>VLOOKUP($A35,'Depr Group Buckets'!$A:$J,CE$4,FALSE)</f>
        <v>108</v>
      </c>
      <c r="CF35" s="333" t="str">
        <f>VLOOKUP($A35,'Depr Group Buckets'!$A:$J,CF$4,FALSE)</f>
        <v>LAND</v>
      </c>
      <c r="CG35" s="333" t="str">
        <f>VLOOKUP($A35,'Depr Group Buckets'!$A:$J,CG$4,FALSE)</f>
        <v>LAND</v>
      </c>
      <c r="CH35" s="333" t="str">
        <f>VLOOKUP($A35,'Depr Group Buckets'!$A:$J,CH$4,FALSE)</f>
        <v>LAND</v>
      </c>
      <c r="CI35" s="333" t="str">
        <f>VLOOKUP($A35,'Depr Group Buckets'!$A:$J,CI$4,FALSE)</f>
        <v>Valid</v>
      </c>
      <c r="CJ35" s="333" t="str">
        <f>VLOOKUP($A35,'Depr Group Buckets'!$A:$J,CJ$4,FALSE)</f>
        <v>310</v>
      </c>
      <c r="CK35" s="21"/>
      <c r="CL35" s="4">
        <f t="shared" si="4"/>
        <v>0</v>
      </c>
      <c r="CM35" s="4">
        <f t="shared" si="2"/>
        <v>0</v>
      </c>
      <c r="CN35" s="334"/>
      <c r="CO35" s="334"/>
      <c r="CP35" s="334"/>
      <c r="CQ35" s="4">
        <v>0</v>
      </c>
      <c r="CR35" s="4">
        <v>0</v>
      </c>
    </row>
    <row r="36" spans="1:96" x14ac:dyDescent="0.25">
      <c r="A36" s="335">
        <f>'ASSET BALANCES'!$A36</f>
        <v>31101</v>
      </c>
      <c r="B36" s="336" t="str">
        <f>'ASSET BALANCES'!$B36</f>
        <v>311.01 Str &amp; Improvements-Misc</v>
      </c>
      <c r="C36" s="337">
        <v>0</v>
      </c>
      <c r="D36" s="337">
        <v>0</v>
      </c>
      <c r="E36" s="337">
        <v>0</v>
      </c>
      <c r="F36" s="337">
        <v>0</v>
      </c>
      <c r="G36" s="337">
        <v>0</v>
      </c>
      <c r="H36" s="337">
        <v>0</v>
      </c>
      <c r="I36" s="337">
        <v>0</v>
      </c>
      <c r="J36" s="337">
        <v>0</v>
      </c>
      <c r="K36" s="337">
        <v>0</v>
      </c>
      <c r="L36" s="337">
        <v>0</v>
      </c>
      <c r="M36" s="337">
        <v>0</v>
      </c>
      <c r="N36" s="337">
        <v>0</v>
      </c>
      <c r="O36" s="338">
        <f>ROUND('ASSET BALANCES'!O36*$CL36/12,2)</f>
        <v>0</v>
      </c>
      <c r="P36" s="338">
        <f>ROUND('ASSET BALANCES'!P36*$CL36/12,2)</f>
        <v>0</v>
      </c>
      <c r="Q36" s="338">
        <f>ROUND('ASSET BALANCES'!Q36*$CL36/12,2)</f>
        <v>0</v>
      </c>
      <c r="R36" s="338">
        <f>ROUND('ASSET BALANCES'!R36*$CL36/12,2)</f>
        <v>0</v>
      </c>
      <c r="S36" s="338">
        <f>ROUND('ASSET BALANCES'!S36*$CL36/12,2)</f>
        <v>0</v>
      </c>
      <c r="T36" s="338">
        <f>ROUND('ASSET BALANCES'!T36*$CL36/12,2)</f>
        <v>0</v>
      </c>
      <c r="U36" s="338">
        <f>ROUND('ASSET BALANCES'!U36*$CL36/12,2)</f>
        <v>0</v>
      </c>
      <c r="V36" s="338">
        <f>ROUND('ASSET BALANCES'!V36*$CL36/12,2)</f>
        <v>0</v>
      </c>
      <c r="W36" s="338">
        <f>ROUND('ASSET BALANCES'!W36*$CL36/12,2)</f>
        <v>0</v>
      </c>
      <c r="X36" s="338">
        <f>ROUND('ASSET BALANCES'!X36*$CL36/12,2)</f>
        <v>0</v>
      </c>
      <c r="Y36" s="338">
        <f>ROUND('ASSET BALANCES'!Y36*$CL36/12,2)</f>
        <v>0</v>
      </c>
      <c r="Z36" s="338">
        <f>ROUND('ASSET BALANCES'!Z36*$CL36/12,2)</f>
        <v>0</v>
      </c>
      <c r="AA36" s="338">
        <f>ROUND('ASSET BALANCES'!AA36*$CM36/12,2)</f>
        <v>0</v>
      </c>
      <c r="AB36" s="338">
        <f>ROUND('ASSET BALANCES'!AB36*$CM36/12,2)</f>
        <v>0</v>
      </c>
      <c r="AC36" s="338">
        <f>ROUND('ASSET BALANCES'!AC36*$CM36/12,2)</f>
        <v>0</v>
      </c>
      <c r="AD36" s="338">
        <f>ROUND('ASSET BALANCES'!AD36*$CM36/12,2)</f>
        <v>0</v>
      </c>
      <c r="AE36" s="338">
        <f>ROUND('ASSET BALANCES'!AE36*$CM36/12,2)</f>
        <v>0</v>
      </c>
      <c r="AF36" s="338">
        <f>ROUND('ASSET BALANCES'!AF36*$CM36/12,2)</f>
        <v>0</v>
      </c>
      <c r="AG36" s="338">
        <f>ROUND('ASSET BALANCES'!AG36*$CM36/12,2)</f>
        <v>0</v>
      </c>
      <c r="AH36" s="338">
        <f>ROUND('ASSET BALANCES'!AH36*$CM36/12,2)</f>
        <v>0</v>
      </c>
      <c r="AI36" s="338">
        <f>ROUND('ASSET BALANCES'!AI36*$CM36/12,2)</f>
        <v>0</v>
      </c>
      <c r="AJ36" s="338">
        <f>ROUND('ASSET BALANCES'!AJ36*$CM36/12,2)</f>
        <v>0</v>
      </c>
      <c r="AK36" s="338">
        <f>ROUND('ASSET BALANCES'!AK36*$CM36/12,2)</f>
        <v>0</v>
      </c>
      <c r="AL36" s="338">
        <f>ROUND('ASSET BALANCES'!AL36*$CM36/12,2)</f>
        <v>0</v>
      </c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13">
        <f t="shared" si="7"/>
        <v>0</v>
      </c>
      <c r="BX36" s="13">
        <f t="shared" si="8"/>
        <v>0</v>
      </c>
      <c r="BY36" s="13">
        <f t="shared" si="9"/>
        <v>0</v>
      </c>
      <c r="BZ36" s="13">
        <f t="shared" si="10"/>
        <v>0</v>
      </c>
      <c r="CA36" s="13">
        <f t="shared" si="11"/>
        <v>0</v>
      </c>
      <c r="CB36" s="13">
        <f t="shared" si="12"/>
        <v>0</v>
      </c>
      <c r="CC36" s="333" t="str">
        <f>VLOOKUP($A36,'Depr Group Buckets'!$A:$J,CC$4,FALSE)</f>
        <v>PROD STEAM</v>
      </c>
      <c r="CD36" s="333" t="str">
        <f>VLOOKUP($A36,'Depr Group Buckets'!$A:$J,CD$4,FALSE)</f>
        <v>101/106</v>
      </c>
      <c r="CE36" s="333">
        <f>VLOOKUP($A36,'Depr Group Buckets'!$A:$J,CE$4,FALSE)</f>
        <v>108</v>
      </c>
      <c r="CF36" s="333">
        <f>VLOOKUP($A36,'Depr Group Buckets'!$A:$J,CF$4,FALSE)</f>
        <v>403</v>
      </c>
      <c r="CG36" s="333" t="str">
        <f>VLOOKUP($A36,'Depr Group Buckets'!$A:$J,CG$4,FALSE)</f>
        <v>BIG BEND</v>
      </c>
      <c r="CH36" s="333" t="str">
        <f>VLOOKUP($A36,'Depr Group Buckets'!$A:$J,CH$4,FALSE)</f>
        <v>INACTIVE ACCOUNT</v>
      </c>
      <c r="CI36" s="333" t="str">
        <f>VLOOKUP($A36,'Depr Group Buckets'!$A:$J,CI$4,FALSE)</f>
        <v>Invalid</v>
      </c>
      <c r="CJ36" s="333" t="str">
        <f>VLOOKUP($A36,'Depr Group Buckets'!$A:$J,CJ$4,FALSE)</f>
        <v>311</v>
      </c>
      <c r="CK36" s="21"/>
      <c r="CL36" s="4">
        <f t="shared" si="4"/>
        <v>0</v>
      </c>
      <c r="CM36" s="4">
        <f t="shared" si="2"/>
        <v>0</v>
      </c>
      <c r="CN36" s="334"/>
      <c r="CO36" s="334"/>
      <c r="CP36" s="334"/>
      <c r="CQ36" s="4">
        <v>0</v>
      </c>
      <c r="CR36" s="4">
        <v>0</v>
      </c>
    </row>
    <row r="37" spans="1:96" x14ac:dyDescent="0.25">
      <c r="A37" s="335">
        <f>'ASSET BALANCES'!$A37</f>
        <v>31130</v>
      </c>
      <c r="B37" s="336" t="str">
        <f>'ASSET BALANCES'!$B37</f>
        <v>311.30 Str &amp; Improvements-BPC</v>
      </c>
      <c r="C37" s="337">
        <v>0</v>
      </c>
      <c r="D37" s="337">
        <v>0</v>
      </c>
      <c r="E37" s="337">
        <v>0</v>
      </c>
      <c r="F37" s="337">
        <v>0</v>
      </c>
      <c r="G37" s="337">
        <v>0</v>
      </c>
      <c r="H37" s="337">
        <v>0</v>
      </c>
      <c r="I37" s="337">
        <v>0</v>
      </c>
      <c r="J37" s="337">
        <v>0</v>
      </c>
      <c r="K37" s="337">
        <v>0</v>
      </c>
      <c r="L37" s="337">
        <v>0</v>
      </c>
      <c r="M37" s="337">
        <v>0</v>
      </c>
      <c r="N37" s="337">
        <v>0</v>
      </c>
      <c r="O37" s="338">
        <f>ROUND('ASSET BALANCES'!O37*$CL37/12,2)</f>
        <v>0</v>
      </c>
      <c r="P37" s="338">
        <f>ROUND('ASSET BALANCES'!P37*$CL37/12,2)</f>
        <v>0</v>
      </c>
      <c r="Q37" s="338">
        <f>ROUND('ASSET BALANCES'!Q37*$CL37/12,2)</f>
        <v>0</v>
      </c>
      <c r="R37" s="338">
        <f>ROUND('ASSET BALANCES'!R37*$CL37/12,2)</f>
        <v>0</v>
      </c>
      <c r="S37" s="338">
        <f>ROUND('ASSET BALANCES'!S37*$CL37/12,2)</f>
        <v>0</v>
      </c>
      <c r="T37" s="338">
        <f>ROUND('ASSET BALANCES'!T37*$CL37/12,2)</f>
        <v>0</v>
      </c>
      <c r="U37" s="338">
        <f>ROUND('ASSET BALANCES'!U37*$CL37/12,2)</f>
        <v>0</v>
      </c>
      <c r="V37" s="338">
        <f>ROUND('ASSET BALANCES'!V37*$CL37/12,2)</f>
        <v>0</v>
      </c>
      <c r="W37" s="338">
        <f>ROUND('ASSET BALANCES'!W37*$CL37/12,2)</f>
        <v>0</v>
      </c>
      <c r="X37" s="338">
        <f>ROUND('ASSET BALANCES'!X37*$CL37/12,2)</f>
        <v>0</v>
      </c>
      <c r="Y37" s="338">
        <f>ROUND('ASSET BALANCES'!Y37*$CL37/12,2)</f>
        <v>0</v>
      </c>
      <c r="Z37" s="338">
        <f>ROUND('ASSET BALANCES'!Z37*$CL37/12,2)</f>
        <v>0</v>
      </c>
      <c r="AA37" s="338">
        <f>ROUND('ASSET BALANCES'!AA37*$CM37/12,2)</f>
        <v>0</v>
      </c>
      <c r="AB37" s="338">
        <f>ROUND('ASSET BALANCES'!AB37*$CM37/12,2)</f>
        <v>0</v>
      </c>
      <c r="AC37" s="338">
        <f>ROUND('ASSET BALANCES'!AC37*$CM37/12,2)</f>
        <v>0</v>
      </c>
      <c r="AD37" s="338">
        <f>ROUND('ASSET BALANCES'!AD37*$CM37/12,2)</f>
        <v>0</v>
      </c>
      <c r="AE37" s="338">
        <f>ROUND('ASSET BALANCES'!AE37*$CM37/12,2)</f>
        <v>0</v>
      </c>
      <c r="AF37" s="338">
        <f>ROUND('ASSET BALANCES'!AF37*$CM37/12,2)</f>
        <v>0</v>
      </c>
      <c r="AG37" s="338">
        <f>ROUND('ASSET BALANCES'!AG37*$CM37/12,2)</f>
        <v>0</v>
      </c>
      <c r="AH37" s="338">
        <f>ROUND('ASSET BALANCES'!AH37*$CM37/12,2)</f>
        <v>0</v>
      </c>
      <c r="AI37" s="338">
        <f>ROUND('ASSET BALANCES'!AI37*$CM37/12,2)</f>
        <v>0</v>
      </c>
      <c r="AJ37" s="338">
        <f>ROUND('ASSET BALANCES'!AJ37*$CM37/12,2)</f>
        <v>0</v>
      </c>
      <c r="AK37" s="338">
        <f>ROUND('ASSET BALANCES'!AK37*$CM37/12,2)</f>
        <v>0</v>
      </c>
      <c r="AL37" s="338">
        <f>ROUND('ASSET BALANCES'!AL37*$CM37/12,2)</f>
        <v>0</v>
      </c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13">
        <f t="shared" si="7"/>
        <v>0</v>
      </c>
      <c r="BX37" s="13">
        <f t="shared" si="8"/>
        <v>0</v>
      </c>
      <c r="BY37" s="13">
        <f t="shared" si="9"/>
        <v>0</v>
      </c>
      <c r="BZ37" s="13">
        <f t="shared" si="10"/>
        <v>0</v>
      </c>
      <c r="CA37" s="13">
        <f t="shared" si="11"/>
        <v>0</v>
      </c>
      <c r="CB37" s="13">
        <f t="shared" si="12"/>
        <v>0</v>
      </c>
      <c r="CC37" s="333" t="str">
        <f>VLOOKUP($A37,'Depr Group Buckets'!$A:$J,CC$4,FALSE)</f>
        <v>PROD STEAM</v>
      </c>
      <c r="CD37" s="333" t="str">
        <f>VLOOKUP($A37,'Depr Group Buckets'!$A:$J,CD$4,FALSE)</f>
        <v>101/106</v>
      </c>
      <c r="CE37" s="333">
        <f>VLOOKUP($A37,'Depr Group Buckets'!$A:$J,CE$4,FALSE)</f>
        <v>108</v>
      </c>
      <c r="CF37" s="333">
        <f>VLOOKUP($A37,'Depr Group Buckets'!$A:$J,CF$4,FALSE)</f>
        <v>403</v>
      </c>
      <c r="CG37" s="333" t="str">
        <f>VLOOKUP($A37,'Depr Group Buckets'!$A:$J,CG$4,FALSE)</f>
        <v>BAYSIDE</v>
      </c>
      <c r="CH37" s="333" t="str">
        <f>VLOOKUP($A37,'Depr Group Buckets'!$A:$J,CH$4,FALSE)</f>
        <v>INACTIVE ACCOUNT</v>
      </c>
      <c r="CI37" s="333" t="str">
        <f>VLOOKUP($A37,'Depr Group Buckets'!$A:$J,CI$4,FALSE)</f>
        <v>Invalid</v>
      </c>
      <c r="CJ37" s="333" t="str">
        <f>VLOOKUP($A37,'Depr Group Buckets'!$A:$J,CJ$4,FALSE)</f>
        <v>311</v>
      </c>
      <c r="CK37" s="21"/>
      <c r="CL37" s="4">
        <f t="shared" si="4"/>
        <v>0</v>
      </c>
      <c r="CM37" s="4">
        <f t="shared" si="2"/>
        <v>0</v>
      </c>
      <c r="CN37" s="334"/>
      <c r="CO37" s="334"/>
      <c r="CP37" s="334"/>
      <c r="CQ37" s="4">
        <v>0</v>
      </c>
      <c r="CR37" s="4">
        <v>0</v>
      </c>
    </row>
    <row r="38" spans="1:96" x14ac:dyDescent="0.25">
      <c r="A38" s="335">
        <f>'ASSET BALANCES'!$A38</f>
        <v>31131</v>
      </c>
      <c r="B38" s="336" t="str">
        <f>'ASSET BALANCES'!$B38</f>
        <v>311.31 Str &amp; Improvements-BP1</v>
      </c>
      <c r="C38" s="337">
        <v>0</v>
      </c>
      <c r="D38" s="337">
        <v>0</v>
      </c>
      <c r="E38" s="337">
        <v>0</v>
      </c>
      <c r="F38" s="337">
        <v>0</v>
      </c>
      <c r="G38" s="337">
        <v>0</v>
      </c>
      <c r="H38" s="337">
        <v>0</v>
      </c>
      <c r="I38" s="337">
        <v>0</v>
      </c>
      <c r="J38" s="337">
        <v>0</v>
      </c>
      <c r="K38" s="337">
        <v>0</v>
      </c>
      <c r="L38" s="337">
        <v>0</v>
      </c>
      <c r="M38" s="337">
        <v>0</v>
      </c>
      <c r="N38" s="337">
        <v>0</v>
      </c>
      <c r="O38" s="338">
        <f>ROUND('ASSET BALANCES'!O38*$CL38/12,2)</f>
        <v>0</v>
      </c>
      <c r="P38" s="338">
        <f>ROUND('ASSET BALANCES'!P38*$CL38/12,2)</f>
        <v>0</v>
      </c>
      <c r="Q38" s="338">
        <f>ROUND('ASSET BALANCES'!Q38*$CL38/12,2)</f>
        <v>0</v>
      </c>
      <c r="R38" s="338">
        <f>ROUND('ASSET BALANCES'!R38*$CL38/12,2)</f>
        <v>0</v>
      </c>
      <c r="S38" s="338">
        <f>ROUND('ASSET BALANCES'!S38*$CL38/12,2)</f>
        <v>0</v>
      </c>
      <c r="T38" s="338">
        <f>ROUND('ASSET BALANCES'!T38*$CL38/12,2)</f>
        <v>0</v>
      </c>
      <c r="U38" s="338">
        <f>ROUND('ASSET BALANCES'!U38*$CL38/12,2)</f>
        <v>0</v>
      </c>
      <c r="V38" s="338">
        <f>ROUND('ASSET BALANCES'!V38*$CL38/12,2)</f>
        <v>0</v>
      </c>
      <c r="W38" s="338">
        <f>ROUND('ASSET BALANCES'!W38*$CL38/12,2)</f>
        <v>0</v>
      </c>
      <c r="X38" s="338">
        <f>ROUND('ASSET BALANCES'!X38*$CL38/12,2)</f>
        <v>0</v>
      </c>
      <c r="Y38" s="338">
        <f>ROUND('ASSET BALANCES'!Y38*$CL38/12,2)</f>
        <v>0</v>
      </c>
      <c r="Z38" s="338">
        <f>ROUND('ASSET BALANCES'!Z38*$CL38/12,2)</f>
        <v>0</v>
      </c>
      <c r="AA38" s="338">
        <f>ROUND('ASSET BALANCES'!AA38*$CM38/12,2)</f>
        <v>0</v>
      </c>
      <c r="AB38" s="338">
        <f>ROUND('ASSET BALANCES'!AB38*$CM38/12,2)</f>
        <v>0</v>
      </c>
      <c r="AC38" s="338">
        <f>ROUND('ASSET BALANCES'!AC38*$CM38/12,2)</f>
        <v>0</v>
      </c>
      <c r="AD38" s="338">
        <f>ROUND('ASSET BALANCES'!AD38*$CM38/12,2)</f>
        <v>0</v>
      </c>
      <c r="AE38" s="338">
        <f>ROUND('ASSET BALANCES'!AE38*$CM38/12,2)</f>
        <v>0</v>
      </c>
      <c r="AF38" s="338">
        <f>ROUND('ASSET BALANCES'!AF38*$CM38/12,2)</f>
        <v>0</v>
      </c>
      <c r="AG38" s="338">
        <f>ROUND('ASSET BALANCES'!AG38*$CM38/12,2)</f>
        <v>0</v>
      </c>
      <c r="AH38" s="338">
        <f>ROUND('ASSET BALANCES'!AH38*$CM38/12,2)</f>
        <v>0</v>
      </c>
      <c r="AI38" s="338">
        <f>ROUND('ASSET BALANCES'!AI38*$CM38/12,2)</f>
        <v>0</v>
      </c>
      <c r="AJ38" s="338">
        <f>ROUND('ASSET BALANCES'!AJ38*$CM38/12,2)</f>
        <v>0</v>
      </c>
      <c r="AK38" s="338">
        <f>ROUND('ASSET BALANCES'!AK38*$CM38/12,2)</f>
        <v>0</v>
      </c>
      <c r="AL38" s="338">
        <f>ROUND('ASSET BALANCES'!AL38*$CM38/12,2)</f>
        <v>0</v>
      </c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13">
        <f t="shared" si="7"/>
        <v>0</v>
      </c>
      <c r="BX38" s="13">
        <f t="shared" si="8"/>
        <v>0</v>
      </c>
      <c r="BY38" s="13">
        <f t="shared" si="9"/>
        <v>0</v>
      </c>
      <c r="BZ38" s="13">
        <f t="shared" si="10"/>
        <v>0</v>
      </c>
      <c r="CA38" s="13">
        <f t="shared" si="11"/>
        <v>0</v>
      </c>
      <c r="CB38" s="13">
        <f t="shared" si="12"/>
        <v>0</v>
      </c>
      <c r="CC38" s="333" t="str">
        <f>VLOOKUP($A38,'Depr Group Buckets'!$A:$J,CC$4,FALSE)</f>
        <v>PROD STEAM</v>
      </c>
      <c r="CD38" s="333" t="str">
        <f>VLOOKUP($A38,'Depr Group Buckets'!$A:$J,CD$4,FALSE)</f>
        <v>101/106</v>
      </c>
      <c r="CE38" s="333">
        <f>VLOOKUP($A38,'Depr Group Buckets'!$A:$J,CE$4,FALSE)</f>
        <v>108</v>
      </c>
      <c r="CF38" s="333">
        <f>VLOOKUP($A38,'Depr Group Buckets'!$A:$J,CF$4,FALSE)</f>
        <v>403</v>
      </c>
      <c r="CG38" s="333" t="str">
        <f>VLOOKUP($A38,'Depr Group Buckets'!$A:$J,CG$4,FALSE)</f>
        <v>BAYSIDE</v>
      </c>
      <c r="CH38" s="333" t="str">
        <f>VLOOKUP($A38,'Depr Group Buckets'!$A:$J,CH$4,FALSE)</f>
        <v>INACTIVE ACCOUNT</v>
      </c>
      <c r="CI38" s="333" t="str">
        <f>VLOOKUP($A38,'Depr Group Buckets'!$A:$J,CI$4,FALSE)</f>
        <v>Invalid</v>
      </c>
      <c r="CJ38" s="333" t="str">
        <f>VLOOKUP($A38,'Depr Group Buckets'!$A:$J,CJ$4,FALSE)</f>
        <v>311</v>
      </c>
      <c r="CK38" s="21"/>
      <c r="CL38" s="4">
        <f t="shared" si="4"/>
        <v>0</v>
      </c>
      <c r="CM38" s="4">
        <f t="shared" si="2"/>
        <v>0</v>
      </c>
      <c r="CN38" s="334"/>
      <c r="CO38" s="334"/>
      <c r="CP38" s="334"/>
      <c r="CQ38" s="4">
        <v>0</v>
      </c>
      <c r="CR38" s="4">
        <v>0</v>
      </c>
    </row>
    <row r="39" spans="1:96" x14ac:dyDescent="0.25">
      <c r="A39" s="335">
        <f>'ASSET BALANCES'!$A39</f>
        <v>31132</v>
      </c>
      <c r="B39" s="336" t="str">
        <f>'ASSET BALANCES'!$B39</f>
        <v>311.32 Str &amp; Improvements-BP2</v>
      </c>
      <c r="C39" s="337">
        <v>0</v>
      </c>
      <c r="D39" s="337">
        <v>0</v>
      </c>
      <c r="E39" s="337">
        <v>0</v>
      </c>
      <c r="F39" s="337">
        <v>0</v>
      </c>
      <c r="G39" s="337">
        <v>0</v>
      </c>
      <c r="H39" s="337">
        <v>0</v>
      </c>
      <c r="I39" s="337">
        <v>0</v>
      </c>
      <c r="J39" s="337">
        <v>0</v>
      </c>
      <c r="K39" s="337">
        <v>0</v>
      </c>
      <c r="L39" s="337">
        <v>0</v>
      </c>
      <c r="M39" s="337">
        <v>0</v>
      </c>
      <c r="N39" s="337">
        <v>0</v>
      </c>
      <c r="O39" s="338">
        <f>ROUND('ASSET BALANCES'!O39*$CL39/12,2)</f>
        <v>0</v>
      </c>
      <c r="P39" s="338">
        <f>ROUND('ASSET BALANCES'!P39*$CL39/12,2)</f>
        <v>0</v>
      </c>
      <c r="Q39" s="338">
        <f>ROUND('ASSET BALANCES'!Q39*$CL39/12,2)</f>
        <v>0</v>
      </c>
      <c r="R39" s="338">
        <f>ROUND('ASSET BALANCES'!R39*$CL39/12,2)</f>
        <v>0</v>
      </c>
      <c r="S39" s="338">
        <f>ROUND('ASSET BALANCES'!S39*$CL39/12,2)</f>
        <v>0</v>
      </c>
      <c r="T39" s="338">
        <f>ROUND('ASSET BALANCES'!T39*$CL39/12,2)</f>
        <v>0</v>
      </c>
      <c r="U39" s="338">
        <f>ROUND('ASSET BALANCES'!U39*$CL39/12,2)</f>
        <v>0</v>
      </c>
      <c r="V39" s="338">
        <f>ROUND('ASSET BALANCES'!V39*$CL39/12,2)</f>
        <v>0</v>
      </c>
      <c r="W39" s="338">
        <f>ROUND('ASSET BALANCES'!W39*$CL39/12,2)</f>
        <v>0</v>
      </c>
      <c r="X39" s="338">
        <f>ROUND('ASSET BALANCES'!X39*$CL39/12,2)</f>
        <v>0</v>
      </c>
      <c r="Y39" s="338">
        <f>ROUND('ASSET BALANCES'!Y39*$CL39/12,2)</f>
        <v>0</v>
      </c>
      <c r="Z39" s="338">
        <f>ROUND('ASSET BALANCES'!Z39*$CL39/12,2)</f>
        <v>0</v>
      </c>
      <c r="AA39" s="338">
        <f>ROUND('ASSET BALANCES'!AA39*$CM39/12,2)</f>
        <v>0</v>
      </c>
      <c r="AB39" s="338">
        <f>ROUND('ASSET BALANCES'!AB39*$CM39/12,2)</f>
        <v>0</v>
      </c>
      <c r="AC39" s="338">
        <f>ROUND('ASSET BALANCES'!AC39*$CM39/12,2)</f>
        <v>0</v>
      </c>
      <c r="AD39" s="338">
        <f>ROUND('ASSET BALANCES'!AD39*$CM39/12,2)</f>
        <v>0</v>
      </c>
      <c r="AE39" s="338">
        <f>ROUND('ASSET BALANCES'!AE39*$CM39/12,2)</f>
        <v>0</v>
      </c>
      <c r="AF39" s="338">
        <f>ROUND('ASSET BALANCES'!AF39*$CM39/12,2)</f>
        <v>0</v>
      </c>
      <c r="AG39" s="338">
        <f>ROUND('ASSET BALANCES'!AG39*$CM39/12,2)</f>
        <v>0</v>
      </c>
      <c r="AH39" s="338">
        <f>ROUND('ASSET BALANCES'!AH39*$CM39/12,2)</f>
        <v>0</v>
      </c>
      <c r="AI39" s="338">
        <f>ROUND('ASSET BALANCES'!AI39*$CM39/12,2)</f>
        <v>0</v>
      </c>
      <c r="AJ39" s="338">
        <f>ROUND('ASSET BALANCES'!AJ39*$CM39/12,2)</f>
        <v>0</v>
      </c>
      <c r="AK39" s="338">
        <f>ROUND('ASSET BALANCES'!AK39*$CM39/12,2)</f>
        <v>0</v>
      </c>
      <c r="AL39" s="338">
        <f>ROUND('ASSET BALANCES'!AL39*$CM39/12,2)</f>
        <v>0</v>
      </c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13">
        <f t="shared" si="7"/>
        <v>0</v>
      </c>
      <c r="BX39" s="13">
        <f t="shared" si="8"/>
        <v>0</v>
      </c>
      <c r="BY39" s="13">
        <f t="shared" si="9"/>
        <v>0</v>
      </c>
      <c r="BZ39" s="13">
        <f t="shared" si="10"/>
        <v>0</v>
      </c>
      <c r="CA39" s="13">
        <f t="shared" si="11"/>
        <v>0</v>
      </c>
      <c r="CB39" s="13">
        <f t="shared" si="12"/>
        <v>0</v>
      </c>
      <c r="CC39" s="333" t="str">
        <f>VLOOKUP($A39,'Depr Group Buckets'!$A:$J,CC$4,FALSE)</f>
        <v>PROD STEAM</v>
      </c>
      <c r="CD39" s="333" t="str">
        <f>VLOOKUP($A39,'Depr Group Buckets'!$A:$J,CD$4,FALSE)</f>
        <v>101/106</v>
      </c>
      <c r="CE39" s="333">
        <f>VLOOKUP($A39,'Depr Group Buckets'!$A:$J,CE$4,FALSE)</f>
        <v>108</v>
      </c>
      <c r="CF39" s="333">
        <f>VLOOKUP($A39,'Depr Group Buckets'!$A:$J,CF$4,FALSE)</f>
        <v>403</v>
      </c>
      <c r="CG39" s="333" t="str">
        <f>VLOOKUP($A39,'Depr Group Buckets'!$A:$J,CG$4,FALSE)</f>
        <v>BAYSIDE</v>
      </c>
      <c r="CH39" s="333" t="str">
        <f>VLOOKUP($A39,'Depr Group Buckets'!$A:$J,CH$4,FALSE)</f>
        <v>INACTIVE ACCOUNT</v>
      </c>
      <c r="CI39" s="333" t="str">
        <f>VLOOKUP($A39,'Depr Group Buckets'!$A:$J,CI$4,FALSE)</f>
        <v>Invalid</v>
      </c>
      <c r="CJ39" s="333" t="str">
        <f>VLOOKUP($A39,'Depr Group Buckets'!$A:$J,CJ$4,FALSE)</f>
        <v>311</v>
      </c>
      <c r="CK39" s="21"/>
      <c r="CL39" s="4">
        <f t="shared" si="4"/>
        <v>0</v>
      </c>
      <c r="CM39" s="4">
        <f t="shared" si="2"/>
        <v>0</v>
      </c>
      <c r="CN39" s="334"/>
      <c r="CO39" s="334"/>
      <c r="CP39" s="334"/>
      <c r="CQ39" s="4">
        <v>0</v>
      </c>
      <c r="CR39" s="4">
        <v>0</v>
      </c>
    </row>
    <row r="40" spans="1:96" x14ac:dyDescent="0.25">
      <c r="A40" s="335">
        <f>'ASSET BALANCES'!$A40</f>
        <v>31133</v>
      </c>
      <c r="B40" s="336" t="str">
        <f>'ASSET BALANCES'!$B40</f>
        <v>311.33 Str &amp; Improvements-BP3</v>
      </c>
      <c r="C40" s="337">
        <v>0</v>
      </c>
      <c r="D40" s="337">
        <v>0</v>
      </c>
      <c r="E40" s="337">
        <v>0</v>
      </c>
      <c r="F40" s="337">
        <v>0</v>
      </c>
      <c r="G40" s="337">
        <v>0</v>
      </c>
      <c r="H40" s="337">
        <v>0</v>
      </c>
      <c r="I40" s="337">
        <v>0</v>
      </c>
      <c r="J40" s="337">
        <v>0</v>
      </c>
      <c r="K40" s="337">
        <v>0</v>
      </c>
      <c r="L40" s="337">
        <v>0</v>
      </c>
      <c r="M40" s="337">
        <v>0</v>
      </c>
      <c r="N40" s="337">
        <v>0</v>
      </c>
      <c r="O40" s="338">
        <f>ROUND('ASSET BALANCES'!O40*$CL40/12,2)</f>
        <v>0</v>
      </c>
      <c r="P40" s="338">
        <f>ROUND('ASSET BALANCES'!P40*$CL40/12,2)</f>
        <v>0</v>
      </c>
      <c r="Q40" s="338">
        <f>ROUND('ASSET BALANCES'!Q40*$CL40/12,2)</f>
        <v>0</v>
      </c>
      <c r="R40" s="338">
        <f>ROUND('ASSET BALANCES'!R40*$CL40/12,2)</f>
        <v>0</v>
      </c>
      <c r="S40" s="338">
        <f>ROUND('ASSET BALANCES'!S40*$CL40/12,2)</f>
        <v>0</v>
      </c>
      <c r="T40" s="338">
        <f>ROUND('ASSET BALANCES'!T40*$CL40/12,2)</f>
        <v>0</v>
      </c>
      <c r="U40" s="338">
        <f>ROUND('ASSET BALANCES'!U40*$CL40/12,2)</f>
        <v>0</v>
      </c>
      <c r="V40" s="338">
        <f>ROUND('ASSET BALANCES'!V40*$CL40/12,2)</f>
        <v>0</v>
      </c>
      <c r="W40" s="338">
        <f>ROUND('ASSET BALANCES'!W40*$CL40/12,2)</f>
        <v>0</v>
      </c>
      <c r="X40" s="338">
        <f>ROUND('ASSET BALANCES'!X40*$CL40/12,2)</f>
        <v>0</v>
      </c>
      <c r="Y40" s="338">
        <f>ROUND('ASSET BALANCES'!Y40*$CL40/12,2)</f>
        <v>0</v>
      </c>
      <c r="Z40" s="338">
        <f>ROUND('ASSET BALANCES'!Z40*$CL40/12,2)</f>
        <v>0</v>
      </c>
      <c r="AA40" s="338">
        <f>ROUND('ASSET BALANCES'!AA40*$CM40/12,2)</f>
        <v>0</v>
      </c>
      <c r="AB40" s="338">
        <f>ROUND('ASSET BALANCES'!AB40*$CM40/12,2)</f>
        <v>0</v>
      </c>
      <c r="AC40" s="338">
        <f>ROUND('ASSET BALANCES'!AC40*$CM40/12,2)</f>
        <v>0</v>
      </c>
      <c r="AD40" s="338">
        <f>ROUND('ASSET BALANCES'!AD40*$CM40/12,2)</f>
        <v>0</v>
      </c>
      <c r="AE40" s="338">
        <f>ROUND('ASSET BALANCES'!AE40*$CM40/12,2)</f>
        <v>0</v>
      </c>
      <c r="AF40" s="338">
        <f>ROUND('ASSET BALANCES'!AF40*$CM40/12,2)</f>
        <v>0</v>
      </c>
      <c r="AG40" s="338">
        <f>ROUND('ASSET BALANCES'!AG40*$CM40/12,2)</f>
        <v>0</v>
      </c>
      <c r="AH40" s="338">
        <f>ROUND('ASSET BALANCES'!AH40*$CM40/12,2)</f>
        <v>0</v>
      </c>
      <c r="AI40" s="338">
        <f>ROUND('ASSET BALANCES'!AI40*$CM40/12,2)</f>
        <v>0</v>
      </c>
      <c r="AJ40" s="338">
        <f>ROUND('ASSET BALANCES'!AJ40*$CM40/12,2)</f>
        <v>0</v>
      </c>
      <c r="AK40" s="338">
        <f>ROUND('ASSET BALANCES'!AK40*$CM40/12,2)</f>
        <v>0</v>
      </c>
      <c r="AL40" s="338">
        <f>ROUND('ASSET BALANCES'!AL40*$CM40/12,2)</f>
        <v>0</v>
      </c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13">
        <f t="shared" si="7"/>
        <v>0</v>
      </c>
      <c r="BX40" s="13">
        <f t="shared" si="8"/>
        <v>0</v>
      </c>
      <c r="BY40" s="13">
        <f t="shared" si="9"/>
        <v>0</v>
      </c>
      <c r="BZ40" s="13">
        <f t="shared" si="10"/>
        <v>0</v>
      </c>
      <c r="CA40" s="13">
        <f t="shared" si="11"/>
        <v>0</v>
      </c>
      <c r="CB40" s="13">
        <f t="shared" si="12"/>
        <v>0</v>
      </c>
      <c r="CC40" s="333" t="str">
        <f>VLOOKUP($A40,'Depr Group Buckets'!$A:$J,CC$4,FALSE)</f>
        <v>PROD STEAM</v>
      </c>
      <c r="CD40" s="333" t="str">
        <f>VLOOKUP($A40,'Depr Group Buckets'!$A:$J,CD$4,FALSE)</f>
        <v>101/106</v>
      </c>
      <c r="CE40" s="333">
        <f>VLOOKUP($A40,'Depr Group Buckets'!$A:$J,CE$4,FALSE)</f>
        <v>108</v>
      </c>
      <c r="CF40" s="333">
        <f>VLOOKUP($A40,'Depr Group Buckets'!$A:$J,CF$4,FALSE)</f>
        <v>403</v>
      </c>
      <c r="CG40" s="333" t="str">
        <f>VLOOKUP($A40,'Depr Group Buckets'!$A:$J,CG$4,FALSE)</f>
        <v>BAYSIDE</v>
      </c>
      <c r="CH40" s="333" t="str">
        <f>VLOOKUP($A40,'Depr Group Buckets'!$A:$J,CH$4,FALSE)</f>
        <v>INACTIVE ACCOUNT</v>
      </c>
      <c r="CI40" s="333" t="str">
        <f>VLOOKUP($A40,'Depr Group Buckets'!$A:$J,CI$4,FALSE)</f>
        <v>Invalid</v>
      </c>
      <c r="CJ40" s="333" t="str">
        <f>VLOOKUP($A40,'Depr Group Buckets'!$A:$J,CJ$4,FALSE)</f>
        <v>311</v>
      </c>
      <c r="CK40" s="21"/>
      <c r="CL40" s="4">
        <f t="shared" si="4"/>
        <v>0</v>
      </c>
      <c r="CM40" s="4">
        <f t="shared" si="2"/>
        <v>0</v>
      </c>
      <c r="CN40" s="334"/>
      <c r="CO40" s="334"/>
      <c r="CP40" s="334"/>
      <c r="CQ40" s="4">
        <v>0</v>
      </c>
      <c r="CR40" s="4">
        <v>0</v>
      </c>
    </row>
    <row r="41" spans="1:96" x14ac:dyDescent="0.25">
      <c r="A41" s="335">
        <f>'ASSET BALANCES'!$A41</f>
        <v>31134</v>
      </c>
      <c r="B41" s="336" t="str">
        <f>'ASSET BALANCES'!$B41</f>
        <v>311.34 Str &amp; Improvements-BP4</v>
      </c>
      <c r="C41" s="337">
        <v>0</v>
      </c>
      <c r="D41" s="337">
        <v>0</v>
      </c>
      <c r="E41" s="337">
        <v>0</v>
      </c>
      <c r="F41" s="337">
        <v>0</v>
      </c>
      <c r="G41" s="337">
        <v>0</v>
      </c>
      <c r="H41" s="337">
        <v>0</v>
      </c>
      <c r="I41" s="337">
        <v>0</v>
      </c>
      <c r="J41" s="337">
        <v>0</v>
      </c>
      <c r="K41" s="337">
        <v>0</v>
      </c>
      <c r="L41" s="337">
        <v>0</v>
      </c>
      <c r="M41" s="337">
        <v>0</v>
      </c>
      <c r="N41" s="337">
        <v>0</v>
      </c>
      <c r="O41" s="338">
        <f>ROUND('ASSET BALANCES'!O41*$CL41/12,2)</f>
        <v>0</v>
      </c>
      <c r="P41" s="338">
        <f>ROUND('ASSET BALANCES'!P41*$CL41/12,2)</f>
        <v>0</v>
      </c>
      <c r="Q41" s="338">
        <f>ROUND('ASSET BALANCES'!Q41*$CL41/12,2)</f>
        <v>0</v>
      </c>
      <c r="R41" s="338">
        <f>ROUND('ASSET BALANCES'!R41*$CL41/12,2)</f>
        <v>0</v>
      </c>
      <c r="S41" s="338">
        <f>ROUND('ASSET BALANCES'!S41*$CL41/12,2)</f>
        <v>0</v>
      </c>
      <c r="T41" s="338">
        <f>ROUND('ASSET BALANCES'!T41*$CL41/12,2)</f>
        <v>0</v>
      </c>
      <c r="U41" s="338">
        <f>ROUND('ASSET BALANCES'!U41*$CL41/12,2)</f>
        <v>0</v>
      </c>
      <c r="V41" s="338">
        <f>ROUND('ASSET BALANCES'!V41*$CL41/12,2)</f>
        <v>0</v>
      </c>
      <c r="W41" s="338">
        <f>ROUND('ASSET BALANCES'!W41*$CL41/12,2)</f>
        <v>0</v>
      </c>
      <c r="X41" s="338">
        <f>ROUND('ASSET BALANCES'!X41*$CL41/12,2)</f>
        <v>0</v>
      </c>
      <c r="Y41" s="338">
        <f>ROUND('ASSET BALANCES'!Y41*$CL41/12,2)</f>
        <v>0</v>
      </c>
      <c r="Z41" s="338">
        <f>ROUND('ASSET BALANCES'!Z41*$CL41/12,2)</f>
        <v>0</v>
      </c>
      <c r="AA41" s="338">
        <f>ROUND('ASSET BALANCES'!AA41*$CM41/12,2)</f>
        <v>0</v>
      </c>
      <c r="AB41" s="338">
        <f>ROUND('ASSET BALANCES'!AB41*$CM41/12,2)</f>
        <v>0</v>
      </c>
      <c r="AC41" s="338">
        <f>ROUND('ASSET BALANCES'!AC41*$CM41/12,2)</f>
        <v>0</v>
      </c>
      <c r="AD41" s="338">
        <f>ROUND('ASSET BALANCES'!AD41*$CM41/12,2)</f>
        <v>0</v>
      </c>
      <c r="AE41" s="338">
        <f>ROUND('ASSET BALANCES'!AE41*$CM41/12,2)</f>
        <v>0</v>
      </c>
      <c r="AF41" s="338">
        <f>ROUND('ASSET BALANCES'!AF41*$CM41/12,2)</f>
        <v>0</v>
      </c>
      <c r="AG41" s="338">
        <f>ROUND('ASSET BALANCES'!AG41*$CM41/12,2)</f>
        <v>0</v>
      </c>
      <c r="AH41" s="338">
        <f>ROUND('ASSET BALANCES'!AH41*$CM41/12,2)</f>
        <v>0</v>
      </c>
      <c r="AI41" s="338">
        <f>ROUND('ASSET BALANCES'!AI41*$CM41/12,2)</f>
        <v>0</v>
      </c>
      <c r="AJ41" s="338">
        <f>ROUND('ASSET BALANCES'!AJ41*$CM41/12,2)</f>
        <v>0</v>
      </c>
      <c r="AK41" s="338">
        <f>ROUND('ASSET BALANCES'!AK41*$CM41/12,2)</f>
        <v>0</v>
      </c>
      <c r="AL41" s="338">
        <f>ROUND('ASSET BALANCES'!AL41*$CM41/12,2)</f>
        <v>0</v>
      </c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13">
        <f t="shared" si="7"/>
        <v>0</v>
      </c>
      <c r="BX41" s="13">
        <f t="shared" si="8"/>
        <v>0</v>
      </c>
      <c r="BY41" s="13">
        <f t="shared" si="9"/>
        <v>0</v>
      </c>
      <c r="BZ41" s="13">
        <f t="shared" si="10"/>
        <v>0</v>
      </c>
      <c r="CA41" s="13">
        <f t="shared" si="11"/>
        <v>0</v>
      </c>
      <c r="CB41" s="13">
        <f t="shared" si="12"/>
        <v>0</v>
      </c>
      <c r="CC41" s="333" t="str">
        <f>VLOOKUP($A41,'Depr Group Buckets'!$A:$J,CC$4,FALSE)</f>
        <v>PROD STEAM</v>
      </c>
      <c r="CD41" s="333" t="str">
        <f>VLOOKUP($A41,'Depr Group Buckets'!$A:$J,CD$4,FALSE)</f>
        <v>101/106</v>
      </c>
      <c r="CE41" s="333">
        <f>VLOOKUP($A41,'Depr Group Buckets'!$A:$J,CE$4,FALSE)</f>
        <v>108</v>
      </c>
      <c r="CF41" s="333">
        <f>VLOOKUP($A41,'Depr Group Buckets'!$A:$J,CF$4,FALSE)</f>
        <v>403</v>
      </c>
      <c r="CG41" s="333" t="str">
        <f>VLOOKUP($A41,'Depr Group Buckets'!$A:$J,CG$4,FALSE)</f>
        <v>BAYSIDE</v>
      </c>
      <c r="CH41" s="333" t="str">
        <f>VLOOKUP($A41,'Depr Group Buckets'!$A:$J,CH$4,FALSE)</f>
        <v>INACTIVE ACCOUNT</v>
      </c>
      <c r="CI41" s="333" t="str">
        <f>VLOOKUP($A41,'Depr Group Buckets'!$A:$J,CI$4,FALSE)</f>
        <v>Invalid</v>
      </c>
      <c r="CJ41" s="333" t="str">
        <f>VLOOKUP($A41,'Depr Group Buckets'!$A:$J,CJ$4,FALSE)</f>
        <v>311</v>
      </c>
      <c r="CK41" s="21"/>
      <c r="CL41" s="4">
        <f t="shared" si="4"/>
        <v>0</v>
      </c>
      <c r="CM41" s="4">
        <f t="shared" si="2"/>
        <v>0</v>
      </c>
      <c r="CN41" s="334"/>
      <c r="CO41" s="334"/>
      <c r="CP41" s="334"/>
      <c r="CQ41" s="4">
        <v>0</v>
      </c>
      <c r="CR41" s="4">
        <v>0</v>
      </c>
    </row>
    <row r="42" spans="1:96" x14ac:dyDescent="0.25">
      <c r="A42" s="335">
        <f>'ASSET BALANCES'!$A42</f>
        <v>31140</v>
      </c>
      <c r="B42" s="336" t="str">
        <f>'ASSET BALANCES'!$B42</f>
        <v>311.40 Str &amp; Improvements-BBCM</v>
      </c>
      <c r="C42" s="337">
        <v>675540.5</v>
      </c>
      <c r="D42" s="337">
        <v>678701.04</v>
      </c>
      <c r="E42" s="337">
        <v>678732.84</v>
      </c>
      <c r="F42" s="337">
        <v>678736.33000000007</v>
      </c>
      <c r="G42" s="337">
        <v>678709.58000000007</v>
      </c>
      <c r="H42" s="337">
        <v>678832.13</v>
      </c>
      <c r="I42" s="337">
        <v>674070.95</v>
      </c>
      <c r="J42" s="337">
        <v>673934.20000000007</v>
      </c>
      <c r="K42" s="337">
        <v>673861.02</v>
      </c>
      <c r="L42" s="337">
        <v>673861.02</v>
      </c>
      <c r="M42" s="337">
        <v>673897.38</v>
      </c>
      <c r="N42" s="337">
        <v>674010.90999999992</v>
      </c>
      <c r="O42" s="338">
        <f>ROUND('ASSET BALANCES'!O42*$CL42/12,2)</f>
        <v>749039.62</v>
      </c>
      <c r="P42" s="338">
        <f>ROUND('ASSET BALANCES'!P42*$CL42/12,2)</f>
        <v>749099.92</v>
      </c>
      <c r="Q42" s="338">
        <f>ROUND('ASSET BALANCES'!Q42*$CL42/12,2)</f>
        <v>749236.07</v>
      </c>
      <c r="R42" s="338">
        <f>ROUND('ASSET BALANCES'!R42*$CL42/12,2)</f>
        <v>749236.07</v>
      </c>
      <c r="S42" s="338">
        <f>ROUND('ASSET BALANCES'!S42*$CL42/12,2)</f>
        <v>749236.07</v>
      </c>
      <c r="T42" s="338">
        <f>ROUND('ASSET BALANCES'!T42*$CL42/12,2)</f>
        <v>749236.07</v>
      </c>
      <c r="U42" s="338">
        <f>ROUND('ASSET BALANCES'!U42*$CL42/12,2)</f>
        <v>749236.07</v>
      </c>
      <c r="V42" s="338">
        <f>ROUND('ASSET BALANCES'!V42*$CL42/12,2)</f>
        <v>749236.07</v>
      </c>
      <c r="W42" s="338">
        <f>ROUND('ASSET BALANCES'!W42*$CL42/12,2)</f>
        <v>749236.07</v>
      </c>
      <c r="X42" s="338">
        <f>ROUND('ASSET BALANCES'!X42*$CL42/12,2)</f>
        <v>749236.07</v>
      </c>
      <c r="Y42" s="338">
        <f>ROUND('ASSET BALANCES'!Y42*$CL42/12,2)</f>
        <v>749236.07</v>
      </c>
      <c r="Z42" s="338">
        <f>ROUND('ASSET BALANCES'!Z42*$CL42/12,2)</f>
        <v>749236.07</v>
      </c>
      <c r="AA42" s="338">
        <f>ROUND('ASSET BALANCES'!AA42*$CM42/12,2)</f>
        <v>590023.4</v>
      </c>
      <c r="AB42" s="338">
        <f>ROUND('ASSET BALANCES'!AB42*$CM42/12,2)</f>
        <v>590023.4</v>
      </c>
      <c r="AC42" s="338">
        <f>ROUND('ASSET BALANCES'!AC42*$CM42/12,2)</f>
        <v>590023.4</v>
      </c>
      <c r="AD42" s="338">
        <f>ROUND('ASSET BALANCES'!AD42*$CM42/12,2)</f>
        <v>590023.4</v>
      </c>
      <c r="AE42" s="338">
        <f>ROUND('ASSET BALANCES'!AE42*$CM42/12,2)</f>
        <v>590023.4</v>
      </c>
      <c r="AF42" s="338">
        <f>ROUND('ASSET BALANCES'!AF42*$CM42/12,2)</f>
        <v>590023.4</v>
      </c>
      <c r="AG42" s="338">
        <f>ROUND('ASSET BALANCES'!AG42*$CM42/12,2)</f>
        <v>590023.4</v>
      </c>
      <c r="AH42" s="338">
        <f>ROUND('ASSET BALANCES'!AH42*$CM42/12,2)</f>
        <v>590023.4</v>
      </c>
      <c r="AI42" s="338">
        <f>ROUND('ASSET BALANCES'!AI42*$CM42/12,2)</f>
        <v>590023.4</v>
      </c>
      <c r="AJ42" s="338">
        <f>ROUND('ASSET BALANCES'!AJ42*$CM42/12,2)</f>
        <v>590023.4</v>
      </c>
      <c r="AK42" s="338">
        <f>ROUND('ASSET BALANCES'!AK42*$CM42/12,2)</f>
        <v>590023.4</v>
      </c>
      <c r="AL42" s="338">
        <f>ROUND('ASSET BALANCES'!AL42*$CM42/12,2)</f>
        <v>590023.4</v>
      </c>
      <c r="AM42" s="338"/>
      <c r="AN42" s="338"/>
      <c r="AO42" s="338"/>
      <c r="AP42" s="338"/>
      <c r="AQ42" s="338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  <c r="BL42" s="338"/>
      <c r="BM42" s="338"/>
      <c r="BN42" s="338"/>
      <c r="BO42" s="338"/>
      <c r="BP42" s="338"/>
      <c r="BQ42" s="338"/>
      <c r="BR42" s="338"/>
      <c r="BS42" s="338"/>
      <c r="BT42" s="338"/>
      <c r="BU42" s="338"/>
      <c r="BV42" s="338"/>
      <c r="BW42" s="13">
        <f t="shared" si="7"/>
        <v>8112887.9000000004</v>
      </c>
      <c r="BX42" s="13">
        <f t="shared" si="8"/>
        <v>8990500.2400000002</v>
      </c>
      <c r="BY42" s="13">
        <f t="shared" si="9"/>
        <v>7080280.7999999998</v>
      </c>
      <c r="BZ42" s="13">
        <f t="shared" si="10"/>
        <v>0</v>
      </c>
      <c r="CA42" s="13">
        <f t="shared" si="11"/>
        <v>0</v>
      </c>
      <c r="CB42" s="13">
        <f t="shared" si="12"/>
        <v>0</v>
      </c>
      <c r="CC42" s="333" t="str">
        <f>VLOOKUP($A42,'Depr Group Buckets'!$A:$J,CC$4,FALSE)</f>
        <v>PROD STEAM</v>
      </c>
      <c r="CD42" s="333" t="str">
        <f>VLOOKUP($A42,'Depr Group Buckets'!$A:$J,CD$4,FALSE)</f>
        <v>101/106</v>
      </c>
      <c r="CE42" s="333">
        <f>VLOOKUP($A42,'Depr Group Buckets'!$A:$J,CE$4,FALSE)</f>
        <v>108</v>
      </c>
      <c r="CF42" s="333">
        <f>VLOOKUP($A42,'Depr Group Buckets'!$A:$J,CF$4,FALSE)</f>
        <v>403</v>
      </c>
      <c r="CG42" s="333" t="str">
        <f>VLOOKUP($A42,'Depr Group Buckets'!$A:$J,CG$4,FALSE)</f>
        <v>BIG BEND</v>
      </c>
      <c r="CH42" s="333" t="str">
        <f>VLOOKUP($A42,'Depr Group Buckets'!$A:$J,CH$4,FALSE)</f>
        <v>BIG BEND COMMON</v>
      </c>
      <c r="CI42" s="333" t="str">
        <f>VLOOKUP($A42,'Depr Group Buckets'!$A:$J,CI$4,FALSE)</f>
        <v>Valid</v>
      </c>
      <c r="CJ42" s="333" t="str">
        <f>VLOOKUP($A42,'Depr Group Buckets'!$A:$J,CJ$4,FALSE)</f>
        <v>311</v>
      </c>
      <c r="CK42" s="21"/>
      <c r="CL42" s="4">
        <f t="shared" si="4"/>
        <v>3.2000000000000001E-2</v>
      </c>
      <c r="CM42" s="4">
        <f t="shared" si="2"/>
        <v>2.52E-2</v>
      </c>
      <c r="CN42" s="334"/>
      <c r="CO42" s="334"/>
      <c r="CP42" s="334"/>
      <c r="CQ42" s="4">
        <v>3.2000000000000001E-2</v>
      </c>
      <c r="CR42" s="4">
        <v>2.52E-2</v>
      </c>
    </row>
    <row r="43" spans="1:96" x14ac:dyDescent="0.25">
      <c r="A43" s="335">
        <f>'ASSET BALANCES'!$A43</f>
        <v>31141</v>
      </c>
      <c r="B43" s="336" t="str">
        <f>'ASSET BALANCES'!$B43</f>
        <v>311.41 Str &amp; Improvements-BB1</v>
      </c>
      <c r="C43" s="337">
        <v>0</v>
      </c>
      <c r="D43" s="337">
        <v>0</v>
      </c>
      <c r="E43" s="337">
        <v>0</v>
      </c>
      <c r="F43" s="337">
        <v>0</v>
      </c>
      <c r="G43" s="337">
        <v>0</v>
      </c>
      <c r="H43" s="337">
        <v>0</v>
      </c>
      <c r="I43" s="337">
        <v>0</v>
      </c>
      <c r="J43" s="337">
        <v>0</v>
      </c>
      <c r="K43" s="337">
        <v>0</v>
      </c>
      <c r="L43" s="337">
        <v>0</v>
      </c>
      <c r="M43" s="337">
        <v>0</v>
      </c>
      <c r="N43" s="337">
        <v>0</v>
      </c>
      <c r="O43" s="338">
        <f>ROUND('ASSET BALANCES'!O43*$CL43/12,2)</f>
        <v>0</v>
      </c>
      <c r="P43" s="338">
        <f>ROUND('ASSET BALANCES'!P43*$CL43/12,2)</f>
        <v>0</v>
      </c>
      <c r="Q43" s="338">
        <f>ROUND('ASSET BALANCES'!Q43*$CL43/12,2)</f>
        <v>0</v>
      </c>
      <c r="R43" s="338">
        <f>ROUND('ASSET BALANCES'!R43*$CL43/12,2)</f>
        <v>0</v>
      </c>
      <c r="S43" s="338">
        <f>ROUND('ASSET BALANCES'!S43*$CL43/12,2)</f>
        <v>0</v>
      </c>
      <c r="T43" s="338">
        <f>ROUND('ASSET BALANCES'!T43*$CL43/12,2)</f>
        <v>0</v>
      </c>
      <c r="U43" s="338">
        <f>ROUND('ASSET BALANCES'!U43*$CL43/12,2)</f>
        <v>0</v>
      </c>
      <c r="V43" s="338">
        <f>ROUND('ASSET BALANCES'!V43*$CL43/12,2)</f>
        <v>0</v>
      </c>
      <c r="W43" s="338">
        <f>ROUND('ASSET BALANCES'!W43*$CL43/12,2)</f>
        <v>0</v>
      </c>
      <c r="X43" s="338">
        <f>ROUND('ASSET BALANCES'!X43*$CL43/12,2)</f>
        <v>0</v>
      </c>
      <c r="Y43" s="338">
        <f>ROUND('ASSET BALANCES'!Y43*$CL43/12,2)</f>
        <v>0</v>
      </c>
      <c r="Z43" s="338">
        <f>ROUND('ASSET BALANCES'!Z43*$CL43/12,2)</f>
        <v>0</v>
      </c>
      <c r="AA43" s="338">
        <f>ROUND('ASSET BALANCES'!AA43*$CM43/12,2)</f>
        <v>0</v>
      </c>
      <c r="AB43" s="338">
        <f>ROUND('ASSET BALANCES'!AB43*$CM43/12,2)</f>
        <v>0</v>
      </c>
      <c r="AC43" s="338">
        <f>ROUND('ASSET BALANCES'!AC43*$CM43/12,2)</f>
        <v>0</v>
      </c>
      <c r="AD43" s="338">
        <f>ROUND('ASSET BALANCES'!AD43*$CM43/12,2)</f>
        <v>0</v>
      </c>
      <c r="AE43" s="338">
        <f>ROUND('ASSET BALANCES'!AE43*$CM43/12,2)</f>
        <v>0</v>
      </c>
      <c r="AF43" s="338">
        <f>ROUND('ASSET BALANCES'!AF43*$CM43/12,2)</f>
        <v>0</v>
      </c>
      <c r="AG43" s="338">
        <f>ROUND('ASSET BALANCES'!AG43*$CM43/12,2)</f>
        <v>0</v>
      </c>
      <c r="AH43" s="338">
        <f>ROUND('ASSET BALANCES'!AH43*$CM43/12,2)</f>
        <v>0</v>
      </c>
      <c r="AI43" s="338">
        <f>ROUND('ASSET BALANCES'!AI43*$CM43/12,2)</f>
        <v>0</v>
      </c>
      <c r="AJ43" s="338">
        <f>ROUND('ASSET BALANCES'!AJ43*$CM43/12,2)</f>
        <v>0</v>
      </c>
      <c r="AK43" s="338">
        <f>ROUND('ASSET BALANCES'!AK43*$CM43/12,2)</f>
        <v>0</v>
      </c>
      <c r="AL43" s="338">
        <f>ROUND('ASSET BALANCES'!AL43*$CM43/12,2)</f>
        <v>0</v>
      </c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13">
        <f t="shared" si="7"/>
        <v>0</v>
      </c>
      <c r="BX43" s="13">
        <f t="shared" si="8"/>
        <v>0</v>
      </c>
      <c r="BY43" s="13">
        <f t="shared" si="9"/>
        <v>0</v>
      </c>
      <c r="BZ43" s="13">
        <f t="shared" si="10"/>
        <v>0</v>
      </c>
      <c r="CA43" s="13">
        <f t="shared" si="11"/>
        <v>0</v>
      </c>
      <c r="CB43" s="13">
        <f t="shared" si="12"/>
        <v>0</v>
      </c>
      <c r="CC43" s="333" t="str">
        <f>VLOOKUP($A43,'Depr Group Buckets'!$A:$J,CC$4,FALSE)</f>
        <v>PROD STEAM</v>
      </c>
      <c r="CD43" s="333" t="str">
        <f>VLOOKUP($A43,'Depr Group Buckets'!$A:$J,CD$4,FALSE)</f>
        <v>101/106</v>
      </c>
      <c r="CE43" s="333">
        <f>VLOOKUP($A43,'Depr Group Buckets'!$A:$J,CE$4,FALSE)</f>
        <v>108</v>
      </c>
      <c r="CF43" s="333">
        <f>VLOOKUP($A43,'Depr Group Buckets'!$A:$J,CF$4,FALSE)</f>
        <v>403</v>
      </c>
      <c r="CG43" s="333" t="str">
        <f>VLOOKUP($A43,'Depr Group Buckets'!$A:$J,CG$4,FALSE)</f>
        <v>BIG BEND</v>
      </c>
      <c r="CH43" s="333" t="str">
        <f>VLOOKUP($A43,'Depr Group Buckets'!$A:$J,CH$4,FALSE)</f>
        <v>BIG BEND UNIT 1</v>
      </c>
      <c r="CI43" s="333" t="str">
        <f>VLOOKUP($A43,'Depr Group Buckets'!$A:$J,CI$4,FALSE)</f>
        <v>Invalid</v>
      </c>
      <c r="CJ43" s="333" t="str">
        <f>VLOOKUP($A43,'Depr Group Buckets'!$A:$J,CJ$4,FALSE)</f>
        <v>311</v>
      </c>
      <c r="CK43" s="21"/>
      <c r="CL43" s="4">
        <f t="shared" si="4"/>
        <v>2.8000000000000001E-2</v>
      </c>
      <c r="CM43" s="4">
        <f t="shared" si="2"/>
        <v>0</v>
      </c>
      <c r="CN43" s="334"/>
      <c r="CO43" s="334"/>
      <c r="CP43" s="334"/>
      <c r="CQ43" s="4">
        <v>2.8000000000000001E-2</v>
      </c>
      <c r="CR43" s="4">
        <v>0</v>
      </c>
    </row>
    <row r="44" spans="1:96" x14ac:dyDescent="0.25">
      <c r="A44" s="335">
        <f>'ASSET BALANCES'!$A44</f>
        <v>31142</v>
      </c>
      <c r="B44" s="336" t="str">
        <f>'ASSET BALANCES'!$B44</f>
        <v>311.42 Str &amp; Improvements-BB2</v>
      </c>
      <c r="C44" s="337">
        <v>0</v>
      </c>
      <c r="D44" s="337">
        <v>0</v>
      </c>
      <c r="E44" s="337">
        <v>0</v>
      </c>
      <c r="F44" s="337">
        <v>0</v>
      </c>
      <c r="G44" s="337">
        <v>0</v>
      </c>
      <c r="H44" s="337">
        <v>0</v>
      </c>
      <c r="I44" s="337">
        <v>0</v>
      </c>
      <c r="J44" s="337">
        <v>0</v>
      </c>
      <c r="K44" s="337">
        <v>0</v>
      </c>
      <c r="L44" s="337">
        <v>0</v>
      </c>
      <c r="M44" s="337">
        <v>0</v>
      </c>
      <c r="N44" s="337">
        <v>0</v>
      </c>
      <c r="O44" s="338">
        <f>ROUND('ASSET BALANCES'!O44*$CL44/12,2)</f>
        <v>0</v>
      </c>
      <c r="P44" s="338">
        <f>ROUND('ASSET BALANCES'!P44*$CL44/12,2)</f>
        <v>0</v>
      </c>
      <c r="Q44" s="338">
        <f>ROUND('ASSET BALANCES'!Q44*$CL44/12,2)</f>
        <v>0</v>
      </c>
      <c r="R44" s="338">
        <f>ROUND('ASSET BALANCES'!R44*$CL44/12,2)</f>
        <v>0</v>
      </c>
      <c r="S44" s="338">
        <f>ROUND('ASSET BALANCES'!S44*$CL44/12,2)</f>
        <v>0</v>
      </c>
      <c r="T44" s="338">
        <f>ROUND('ASSET BALANCES'!T44*$CL44/12,2)</f>
        <v>0</v>
      </c>
      <c r="U44" s="338">
        <f>ROUND('ASSET BALANCES'!U44*$CL44/12,2)</f>
        <v>0</v>
      </c>
      <c r="V44" s="338">
        <f>ROUND('ASSET BALANCES'!V44*$CL44/12,2)</f>
        <v>0</v>
      </c>
      <c r="W44" s="338">
        <f>ROUND('ASSET BALANCES'!W44*$CL44/12,2)</f>
        <v>0</v>
      </c>
      <c r="X44" s="338">
        <f>ROUND('ASSET BALANCES'!X44*$CL44/12,2)</f>
        <v>0</v>
      </c>
      <c r="Y44" s="338">
        <f>ROUND('ASSET BALANCES'!Y44*$CL44/12,2)</f>
        <v>0</v>
      </c>
      <c r="Z44" s="338">
        <f>ROUND('ASSET BALANCES'!Z44*$CL44/12,2)</f>
        <v>0</v>
      </c>
      <c r="AA44" s="338">
        <f>ROUND('ASSET BALANCES'!AA44*$CM44/12,2)</f>
        <v>0</v>
      </c>
      <c r="AB44" s="338">
        <f>ROUND('ASSET BALANCES'!AB44*$CM44/12,2)</f>
        <v>0</v>
      </c>
      <c r="AC44" s="338">
        <f>ROUND('ASSET BALANCES'!AC44*$CM44/12,2)</f>
        <v>0</v>
      </c>
      <c r="AD44" s="338">
        <f>ROUND('ASSET BALANCES'!AD44*$CM44/12,2)</f>
        <v>0</v>
      </c>
      <c r="AE44" s="338">
        <f>ROUND('ASSET BALANCES'!AE44*$CM44/12,2)</f>
        <v>0</v>
      </c>
      <c r="AF44" s="338">
        <f>ROUND('ASSET BALANCES'!AF44*$CM44/12,2)</f>
        <v>0</v>
      </c>
      <c r="AG44" s="338">
        <f>ROUND('ASSET BALANCES'!AG44*$CM44/12,2)</f>
        <v>0</v>
      </c>
      <c r="AH44" s="338">
        <f>ROUND('ASSET BALANCES'!AH44*$CM44/12,2)</f>
        <v>0</v>
      </c>
      <c r="AI44" s="338">
        <f>ROUND('ASSET BALANCES'!AI44*$CM44/12,2)</f>
        <v>0</v>
      </c>
      <c r="AJ44" s="338">
        <f>ROUND('ASSET BALANCES'!AJ44*$CM44/12,2)</f>
        <v>0</v>
      </c>
      <c r="AK44" s="338">
        <f>ROUND('ASSET BALANCES'!AK44*$CM44/12,2)</f>
        <v>0</v>
      </c>
      <c r="AL44" s="338">
        <f>ROUND('ASSET BALANCES'!AL44*$CM44/12,2)</f>
        <v>0</v>
      </c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  <c r="BL44" s="338"/>
      <c r="BM44" s="338"/>
      <c r="BN44" s="338"/>
      <c r="BO44" s="338"/>
      <c r="BP44" s="338"/>
      <c r="BQ44" s="338"/>
      <c r="BR44" s="338"/>
      <c r="BS44" s="338"/>
      <c r="BT44" s="338"/>
      <c r="BU44" s="338"/>
      <c r="BV44" s="338"/>
      <c r="BW44" s="13">
        <f t="shared" si="7"/>
        <v>0</v>
      </c>
      <c r="BX44" s="13">
        <f t="shared" si="8"/>
        <v>0</v>
      </c>
      <c r="BY44" s="13">
        <f t="shared" si="9"/>
        <v>0</v>
      </c>
      <c r="BZ44" s="13">
        <f t="shared" si="10"/>
        <v>0</v>
      </c>
      <c r="CA44" s="13">
        <f t="shared" si="11"/>
        <v>0</v>
      </c>
      <c r="CB44" s="13">
        <f t="shared" si="12"/>
        <v>0</v>
      </c>
      <c r="CC44" s="333" t="str">
        <f>VLOOKUP($A44,'Depr Group Buckets'!$A:$J,CC$4,FALSE)</f>
        <v>PROD STEAM</v>
      </c>
      <c r="CD44" s="333" t="str">
        <f>VLOOKUP($A44,'Depr Group Buckets'!$A:$J,CD$4,FALSE)</f>
        <v>101/106</v>
      </c>
      <c r="CE44" s="333">
        <f>VLOOKUP($A44,'Depr Group Buckets'!$A:$J,CE$4,FALSE)</f>
        <v>108</v>
      </c>
      <c r="CF44" s="333">
        <f>VLOOKUP($A44,'Depr Group Buckets'!$A:$J,CF$4,FALSE)</f>
        <v>403</v>
      </c>
      <c r="CG44" s="333" t="str">
        <f>VLOOKUP($A44,'Depr Group Buckets'!$A:$J,CG$4,FALSE)</f>
        <v>BIG BEND</v>
      </c>
      <c r="CH44" s="333" t="str">
        <f>VLOOKUP($A44,'Depr Group Buckets'!$A:$J,CH$4,FALSE)</f>
        <v>BIG BEND UNIT 2</v>
      </c>
      <c r="CI44" s="333" t="str">
        <f>VLOOKUP($A44,'Depr Group Buckets'!$A:$J,CI$4,FALSE)</f>
        <v>Invalid</v>
      </c>
      <c r="CJ44" s="333" t="str">
        <f>VLOOKUP($A44,'Depr Group Buckets'!$A:$J,CJ$4,FALSE)</f>
        <v>311</v>
      </c>
      <c r="CK44" s="21"/>
      <c r="CL44" s="4">
        <f t="shared" si="4"/>
        <v>2.5999999999999999E-2</v>
      </c>
      <c r="CM44" s="4">
        <f t="shared" si="2"/>
        <v>0</v>
      </c>
      <c r="CN44" s="334"/>
      <c r="CO44" s="334"/>
      <c r="CP44" s="334"/>
      <c r="CQ44" s="4">
        <v>2.5999999999999999E-2</v>
      </c>
      <c r="CR44" s="4">
        <v>0</v>
      </c>
    </row>
    <row r="45" spans="1:96" x14ac:dyDescent="0.25">
      <c r="A45" s="335">
        <f>'ASSET BALANCES'!$A45</f>
        <v>31143</v>
      </c>
      <c r="B45" s="336" t="str">
        <f>'ASSET BALANCES'!$B45</f>
        <v>311.43 Str &amp; Improvements-BB3</v>
      </c>
      <c r="C45" s="337">
        <v>0</v>
      </c>
      <c r="D45" s="337">
        <v>0</v>
      </c>
      <c r="E45" s="337">
        <v>0</v>
      </c>
      <c r="F45" s="337">
        <v>0</v>
      </c>
      <c r="G45" s="337">
        <v>0</v>
      </c>
      <c r="H45" s="337">
        <v>0</v>
      </c>
      <c r="I45" s="337">
        <v>0</v>
      </c>
      <c r="J45" s="337">
        <v>0</v>
      </c>
      <c r="K45" s="337">
        <v>0</v>
      </c>
      <c r="L45" s="337">
        <v>0</v>
      </c>
      <c r="M45" s="337">
        <v>0</v>
      </c>
      <c r="N45" s="337">
        <v>0</v>
      </c>
      <c r="O45" s="338">
        <f>ROUND('ASSET BALANCES'!O45*$CL45/12,2)</f>
        <v>0</v>
      </c>
      <c r="P45" s="338">
        <f>ROUND('ASSET BALANCES'!P45*$CL45/12,2)</f>
        <v>0</v>
      </c>
      <c r="Q45" s="338">
        <f>ROUND('ASSET BALANCES'!Q45*$CL45/12,2)</f>
        <v>0</v>
      </c>
      <c r="R45" s="338">
        <f>ROUND('ASSET BALANCES'!R45*$CL45/12,2)</f>
        <v>0</v>
      </c>
      <c r="S45" s="338">
        <f>ROUND('ASSET BALANCES'!S45*$CL45/12,2)</f>
        <v>0</v>
      </c>
      <c r="T45" s="338">
        <f>ROUND('ASSET BALANCES'!T45*$CL45/12,2)</f>
        <v>0</v>
      </c>
      <c r="U45" s="338">
        <f>ROUND('ASSET BALANCES'!U45*$CL45/12,2)</f>
        <v>0</v>
      </c>
      <c r="V45" s="338">
        <f>ROUND('ASSET BALANCES'!V45*$CL45/12,2)</f>
        <v>0</v>
      </c>
      <c r="W45" s="338">
        <f>ROUND('ASSET BALANCES'!W45*$CL45/12,2)</f>
        <v>0</v>
      </c>
      <c r="X45" s="338">
        <f>ROUND('ASSET BALANCES'!X45*$CL45/12,2)</f>
        <v>0</v>
      </c>
      <c r="Y45" s="338">
        <f>ROUND('ASSET BALANCES'!Y45*$CL45/12,2)</f>
        <v>0</v>
      </c>
      <c r="Z45" s="338">
        <f>ROUND('ASSET BALANCES'!Z45*$CL45/12,2)</f>
        <v>0</v>
      </c>
      <c r="AA45" s="338">
        <f>ROUND('ASSET BALANCES'!AA45*$CM45/12,2)</f>
        <v>0</v>
      </c>
      <c r="AB45" s="338">
        <f>ROUND('ASSET BALANCES'!AB45*$CM45/12,2)</f>
        <v>0</v>
      </c>
      <c r="AC45" s="338">
        <f>ROUND('ASSET BALANCES'!AC45*$CM45/12,2)</f>
        <v>0</v>
      </c>
      <c r="AD45" s="338">
        <f>ROUND('ASSET BALANCES'!AD45*$CM45/12,2)</f>
        <v>0</v>
      </c>
      <c r="AE45" s="338">
        <f>ROUND('ASSET BALANCES'!AE45*$CM45/12,2)</f>
        <v>0</v>
      </c>
      <c r="AF45" s="338">
        <f>ROUND('ASSET BALANCES'!AF45*$CM45/12,2)</f>
        <v>0</v>
      </c>
      <c r="AG45" s="338">
        <f>ROUND('ASSET BALANCES'!AG45*$CM45/12,2)</f>
        <v>0</v>
      </c>
      <c r="AH45" s="338">
        <f>ROUND('ASSET BALANCES'!AH45*$CM45/12,2)</f>
        <v>0</v>
      </c>
      <c r="AI45" s="338">
        <f>ROUND('ASSET BALANCES'!AI45*$CM45/12,2)</f>
        <v>0</v>
      </c>
      <c r="AJ45" s="338">
        <f>ROUND('ASSET BALANCES'!AJ45*$CM45/12,2)</f>
        <v>0</v>
      </c>
      <c r="AK45" s="338">
        <f>ROUND('ASSET BALANCES'!AK45*$CM45/12,2)</f>
        <v>0</v>
      </c>
      <c r="AL45" s="338">
        <f>ROUND('ASSET BALANCES'!AL45*$CM45/12,2)</f>
        <v>0</v>
      </c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13">
        <f t="shared" si="7"/>
        <v>0</v>
      </c>
      <c r="BX45" s="13">
        <f t="shared" si="8"/>
        <v>0</v>
      </c>
      <c r="BY45" s="13">
        <f t="shared" si="9"/>
        <v>0</v>
      </c>
      <c r="BZ45" s="13">
        <f t="shared" si="10"/>
        <v>0</v>
      </c>
      <c r="CA45" s="13">
        <f t="shared" si="11"/>
        <v>0</v>
      </c>
      <c r="CB45" s="13">
        <f t="shared" si="12"/>
        <v>0</v>
      </c>
      <c r="CC45" s="333" t="str">
        <f>VLOOKUP($A45,'Depr Group Buckets'!$A:$J,CC$4,FALSE)</f>
        <v>PROD STEAM</v>
      </c>
      <c r="CD45" s="333" t="str">
        <f>VLOOKUP($A45,'Depr Group Buckets'!$A:$J,CD$4,FALSE)</f>
        <v>101/106</v>
      </c>
      <c r="CE45" s="333">
        <f>VLOOKUP($A45,'Depr Group Buckets'!$A:$J,CE$4,FALSE)</f>
        <v>108</v>
      </c>
      <c r="CF45" s="333">
        <f>VLOOKUP($A45,'Depr Group Buckets'!$A:$J,CF$4,FALSE)</f>
        <v>403</v>
      </c>
      <c r="CG45" s="333" t="str">
        <f>VLOOKUP($A45,'Depr Group Buckets'!$A:$J,CG$4,FALSE)</f>
        <v>BIG BEND</v>
      </c>
      <c r="CH45" s="333" t="str">
        <f>VLOOKUP($A45,'Depr Group Buckets'!$A:$J,CH$4,FALSE)</f>
        <v>BIG BEND UNIT 3</v>
      </c>
      <c r="CI45" s="333" t="str">
        <f>VLOOKUP($A45,'Depr Group Buckets'!$A:$J,CI$4,FALSE)</f>
        <v>Invalid</v>
      </c>
      <c r="CJ45" s="333" t="str">
        <f>VLOOKUP($A45,'Depr Group Buckets'!$A:$J,CJ$4,FALSE)</f>
        <v>311</v>
      </c>
      <c r="CK45" s="21"/>
      <c r="CL45" s="4">
        <f t="shared" si="4"/>
        <v>1.7000000000000001E-2</v>
      </c>
      <c r="CM45" s="4">
        <f t="shared" si="2"/>
        <v>0</v>
      </c>
      <c r="CN45" s="334"/>
      <c r="CO45" s="334"/>
      <c r="CP45" s="334"/>
      <c r="CQ45" s="4">
        <v>1.7000000000000001E-2</v>
      </c>
      <c r="CR45" s="4">
        <v>0</v>
      </c>
    </row>
    <row r="46" spans="1:96" x14ac:dyDescent="0.25">
      <c r="A46" s="335">
        <f>'ASSET BALANCES'!$A46</f>
        <v>31144</v>
      </c>
      <c r="B46" s="336" t="str">
        <f>'ASSET BALANCES'!$B46</f>
        <v>311.44 Str &amp; Improve-BB4 MAIN STT</v>
      </c>
      <c r="C46" s="337">
        <v>87754.37000000001</v>
      </c>
      <c r="D46" s="337">
        <v>87754.37000000001</v>
      </c>
      <c r="E46" s="337">
        <v>87754.37000000001</v>
      </c>
      <c r="F46" s="337">
        <v>87754.37000000001</v>
      </c>
      <c r="G46" s="337">
        <v>87754.37000000001</v>
      </c>
      <c r="H46" s="337">
        <v>87754.37000000001</v>
      </c>
      <c r="I46" s="337">
        <v>88050.97</v>
      </c>
      <c r="J46" s="337">
        <v>88050.97</v>
      </c>
      <c r="K46" s="337">
        <v>88080.340000000011</v>
      </c>
      <c r="L46" s="337">
        <v>88080.340000000011</v>
      </c>
      <c r="M46" s="337">
        <v>88511.88</v>
      </c>
      <c r="N46" s="337">
        <v>88511.88</v>
      </c>
      <c r="O46" s="338">
        <f>ROUND('ASSET BALANCES'!O46*$CL46/12,2)</f>
        <v>88511.87</v>
      </c>
      <c r="P46" s="338">
        <f>ROUND('ASSET BALANCES'!P46*$CL46/12,2)</f>
        <v>88511.87</v>
      </c>
      <c r="Q46" s="338">
        <f>ROUND('ASSET BALANCES'!Q46*$CL46/12,2)</f>
        <v>88511.87</v>
      </c>
      <c r="R46" s="338">
        <f>ROUND('ASSET BALANCES'!R46*$CL46/12,2)</f>
        <v>88511.87</v>
      </c>
      <c r="S46" s="338">
        <f>ROUND('ASSET BALANCES'!S46*$CL46/12,2)</f>
        <v>88511.87</v>
      </c>
      <c r="T46" s="338">
        <f>ROUND('ASSET BALANCES'!T46*$CL46/12,2)</f>
        <v>88511.87</v>
      </c>
      <c r="U46" s="338">
        <f>ROUND('ASSET BALANCES'!U46*$CL46/12,2)</f>
        <v>88511.87</v>
      </c>
      <c r="V46" s="338">
        <f>ROUND('ASSET BALANCES'!V46*$CL46/12,2)</f>
        <v>88511.87</v>
      </c>
      <c r="W46" s="338">
        <f>ROUND('ASSET BALANCES'!W46*$CL46/12,2)</f>
        <v>88511.87</v>
      </c>
      <c r="X46" s="338">
        <f>ROUND('ASSET BALANCES'!X46*$CL46/12,2)</f>
        <v>88511.87</v>
      </c>
      <c r="Y46" s="338">
        <f>ROUND('ASSET BALANCES'!Y46*$CL46/12,2)</f>
        <v>88511.87</v>
      </c>
      <c r="Z46" s="338">
        <f>ROUND('ASSET BALANCES'!Z46*$CL46/12,2)</f>
        <v>88511.87</v>
      </c>
      <c r="AA46" s="338">
        <f>ROUND('ASSET BALANCES'!AA46*$CM46/12,2)</f>
        <v>162582.34</v>
      </c>
      <c r="AB46" s="338">
        <f>ROUND('ASSET BALANCES'!AB46*$CM46/12,2)</f>
        <v>162582.34</v>
      </c>
      <c r="AC46" s="338">
        <f>ROUND('ASSET BALANCES'!AC46*$CM46/12,2)</f>
        <v>162582.34</v>
      </c>
      <c r="AD46" s="338">
        <f>ROUND('ASSET BALANCES'!AD46*$CM46/12,2)</f>
        <v>162582.34</v>
      </c>
      <c r="AE46" s="338">
        <f>ROUND('ASSET BALANCES'!AE46*$CM46/12,2)</f>
        <v>162582.34</v>
      </c>
      <c r="AF46" s="338">
        <f>ROUND('ASSET BALANCES'!AF46*$CM46/12,2)</f>
        <v>162582.34</v>
      </c>
      <c r="AG46" s="338">
        <f>ROUND('ASSET BALANCES'!AG46*$CM46/12,2)</f>
        <v>162582.34</v>
      </c>
      <c r="AH46" s="338">
        <f>ROUND('ASSET BALANCES'!AH46*$CM46/12,2)</f>
        <v>162582.34</v>
      </c>
      <c r="AI46" s="338">
        <f>ROUND('ASSET BALANCES'!AI46*$CM46/12,2)</f>
        <v>162582.34</v>
      </c>
      <c r="AJ46" s="338">
        <f>ROUND('ASSET BALANCES'!AJ46*$CM46/12,2)</f>
        <v>162582.34</v>
      </c>
      <c r="AK46" s="338">
        <f>ROUND('ASSET BALANCES'!AK46*$CM46/12,2)</f>
        <v>162582.34</v>
      </c>
      <c r="AL46" s="338">
        <f>ROUND('ASSET BALANCES'!AL46*$CM46/12,2)</f>
        <v>162582.34</v>
      </c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13">
        <f t="shared" si="7"/>
        <v>1055812.6000000001</v>
      </c>
      <c r="BX46" s="13">
        <f t="shared" si="8"/>
        <v>1062142.44</v>
      </c>
      <c r="BY46" s="13">
        <f t="shared" si="9"/>
        <v>1950988.08</v>
      </c>
      <c r="BZ46" s="13">
        <f t="shared" si="10"/>
        <v>0</v>
      </c>
      <c r="CA46" s="13">
        <f t="shared" si="11"/>
        <v>0</v>
      </c>
      <c r="CB46" s="13">
        <f t="shared" si="12"/>
        <v>0</v>
      </c>
      <c r="CC46" s="333" t="str">
        <f>VLOOKUP($A46,'Depr Group Buckets'!$A:$J,CC$4,FALSE)</f>
        <v>PROD STEAM</v>
      </c>
      <c r="CD46" s="333" t="str">
        <f>VLOOKUP($A46,'Depr Group Buckets'!$A:$J,CD$4,FALSE)</f>
        <v>101/106</v>
      </c>
      <c r="CE46" s="333">
        <f>VLOOKUP($A46,'Depr Group Buckets'!$A:$J,CE$4,FALSE)</f>
        <v>108</v>
      </c>
      <c r="CF46" s="333">
        <f>VLOOKUP($A46,'Depr Group Buckets'!$A:$J,CF$4,FALSE)</f>
        <v>403</v>
      </c>
      <c r="CG46" s="333" t="str">
        <f>VLOOKUP($A46,'Depr Group Buckets'!$A:$J,CG$4,FALSE)</f>
        <v>BIG BEND</v>
      </c>
      <c r="CH46" s="333" t="str">
        <f>VLOOKUP($A46,'Depr Group Buckets'!$A:$J,CH$4,FALSE)</f>
        <v>BIG BEND UNIT 4</v>
      </c>
      <c r="CI46" s="333" t="str">
        <f>VLOOKUP($A46,'Depr Group Buckets'!$A:$J,CI$4,FALSE)</f>
        <v>Valid</v>
      </c>
      <c r="CJ46" s="333" t="str">
        <f>VLOOKUP($A46,'Depr Group Buckets'!$A:$J,CJ$4,FALSE)</f>
        <v>311</v>
      </c>
      <c r="CK46" s="21"/>
      <c r="CL46" s="4">
        <f t="shared" si="4"/>
        <v>1.9E-2</v>
      </c>
      <c r="CM46" s="4">
        <f t="shared" si="2"/>
        <v>3.49E-2</v>
      </c>
      <c r="CN46" s="334"/>
      <c r="CO46" s="334"/>
      <c r="CP46" s="334"/>
      <c r="CQ46" s="4">
        <v>1.9E-2</v>
      </c>
      <c r="CR46" s="4">
        <v>3.49E-2</v>
      </c>
    </row>
    <row r="47" spans="1:96" x14ac:dyDescent="0.25">
      <c r="A47" s="335">
        <f>'ASSET BALANCES'!$A47</f>
        <v>31145</v>
      </c>
      <c r="B47" s="336" t="str">
        <f>'ASSET BALANCES'!$B47</f>
        <v>311.45 Str &amp; Improvements-BB3&amp;4 FGD</v>
      </c>
      <c r="C47" s="337">
        <v>55981.159999999996</v>
      </c>
      <c r="D47" s="337">
        <v>55981.159999999996</v>
      </c>
      <c r="E47" s="337">
        <v>55981.159999999996</v>
      </c>
      <c r="F47" s="337">
        <v>55981.159999999996</v>
      </c>
      <c r="G47" s="337">
        <v>55981.159999999996</v>
      </c>
      <c r="H47" s="337">
        <v>56009.11</v>
      </c>
      <c r="I47" s="337">
        <v>56006.76</v>
      </c>
      <c r="J47" s="337">
        <v>56006.76</v>
      </c>
      <c r="K47" s="337">
        <v>56006.76</v>
      </c>
      <c r="L47" s="337">
        <v>56006.76</v>
      </c>
      <c r="M47" s="337">
        <v>55997.66</v>
      </c>
      <c r="N47" s="337">
        <v>55997.66</v>
      </c>
      <c r="O47" s="338">
        <f>ROUND('ASSET BALANCES'!O47*$CL47/12,2)</f>
        <v>55997.66</v>
      </c>
      <c r="P47" s="338">
        <f>ROUND('ASSET BALANCES'!P47*$CL47/12,2)</f>
        <v>55997.66</v>
      </c>
      <c r="Q47" s="338">
        <f>ROUND('ASSET BALANCES'!Q47*$CL47/12,2)</f>
        <v>55997.66</v>
      </c>
      <c r="R47" s="338">
        <f>ROUND('ASSET BALANCES'!R47*$CL47/12,2)</f>
        <v>55997.66</v>
      </c>
      <c r="S47" s="338">
        <f>ROUND('ASSET BALANCES'!S47*$CL47/12,2)</f>
        <v>55997.66</v>
      </c>
      <c r="T47" s="338">
        <f>ROUND('ASSET BALANCES'!T47*$CL47/12,2)</f>
        <v>55997.66</v>
      </c>
      <c r="U47" s="338">
        <f>ROUND('ASSET BALANCES'!U47*$CL47/12,2)</f>
        <v>55997.66</v>
      </c>
      <c r="V47" s="338">
        <f>ROUND('ASSET BALANCES'!V47*$CL47/12,2)</f>
        <v>55997.66</v>
      </c>
      <c r="W47" s="338">
        <f>ROUND('ASSET BALANCES'!W47*$CL47/12,2)</f>
        <v>55997.66</v>
      </c>
      <c r="X47" s="338">
        <f>ROUND('ASSET BALANCES'!X47*$CL47/12,2)</f>
        <v>55997.66</v>
      </c>
      <c r="Y47" s="338">
        <f>ROUND('ASSET BALANCES'!Y47*$CL47/12,2)</f>
        <v>55997.66</v>
      </c>
      <c r="Z47" s="338">
        <f>ROUND('ASSET BALANCES'!Z47*$CL47/12,2)</f>
        <v>55997.66</v>
      </c>
      <c r="AA47" s="338">
        <f>ROUND('ASSET BALANCES'!AA47*$CM47/12,2)</f>
        <v>93062.78</v>
      </c>
      <c r="AB47" s="338">
        <f>ROUND('ASSET BALANCES'!AB47*$CM47/12,2)</f>
        <v>93062.78</v>
      </c>
      <c r="AC47" s="338">
        <f>ROUND('ASSET BALANCES'!AC47*$CM47/12,2)</f>
        <v>93062.78</v>
      </c>
      <c r="AD47" s="338">
        <f>ROUND('ASSET BALANCES'!AD47*$CM47/12,2)</f>
        <v>93062.78</v>
      </c>
      <c r="AE47" s="338">
        <f>ROUND('ASSET BALANCES'!AE47*$CM47/12,2)</f>
        <v>93062.78</v>
      </c>
      <c r="AF47" s="338">
        <f>ROUND('ASSET BALANCES'!AF47*$CM47/12,2)</f>
        <v>93062.78</v>
      </c>
      <c r="AG47" s="338">
        <f>ROUND('ASSET BALANCES'!AG47*$CM47/12,2)</f>
        <v>93062.78</v>
      </c>
      <c r="AH47" s="338">
        <f>ROUND('ASSET BALANCES'!AH47*$CM47/12,2)</f>
        <v>93062.78</v>
      </c>
      <c r="AI47" s="338">
        <f>ROUND('ASSET BALANCES'!AI47*$CM47/12,2)</f>
        <v>93062.78</v>
      </c>
      <c r="AJ47" s="338">
        <f>ROUND('ASSET BALANCES'!AJ47*$CM47/12,2)</f>
        <v>93062.78</v>
      </c>
      <c r="AK47" s="338">
        <f>ROUND('ASSET BALANCES'!AK47*$CM47/12,2)</f>
        <v>93062.78</v>
      </c>
      <c r="AL47" s="338">
        <f>ROUND('ASSET BALANCES'!AL47*$CM47/12,2)</f>
        <v>93062.78</v>
      </c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13">
        <f t="shared" si="7"/>
        <v>671937.27</v>
      </c>
      <c r="BX47" s="13">
        <f t="shared" si="8"/>
        <v>671971.92</v>
      </c>
      <c r="BY47" s="13">
        <f t="shared" si="9"/>
        <v>1116753.3600000001</v>
      </c>
      <c r="BZ47" s="13">
        <f t="shared" si="10"/>
        <v>0</v>
      </c>
      <c r="CA47" s="13">
        <f t="shared" si="11"/>
        <v>0</v>
      </c>
      <c r="CB47" s="13">
        <f t="shared" si="12"/>
        <v>0</v>
      </c>
      <c r="CC47" s="333" t="str">
        <f>VLOOKUP($A47,'Depr Group Buckets'!$A:$J,CC$4,FALSE)</f>
        <v>PROD STEAM</v>
      </c>
      <c r="CD47" s="333" t="str">
        <f>VLOOKUP($A47,'Depr Group Buckets'!$A:$J,CD$4,FALSE)</f>
        <v>101/106</v>
      </c>
      <c r="CE47" s="333">
        <f>VLOOKUP($A47,'Depr Group Buckets'!$A:$J,CE$4,FALSE)</f>
        <v>108</v>
      </c>
      <c r="CF47" s="333">
        <f>VLOOKUP($A47,'Depr Group Buckets'!$A:$J,CF$4,FALSE)</f>
        <v>403</v>
      </c>
      <c r="CG47" s="333" t="str">
        <f>VLOOKUP($A47,'Depr Group Buckets'!$A:$J,CG$4,FALSE)</f>
        <v>BIG BEND</v>
      </c>
      <c r="CH47" s="333" t="str">
        <f>VLOOKUP($A47,'Depr Group Buckets'!$A:$J,CH$4,FALSE)</f>
        <v>BIG BEND UNIT 4</v>
      </c>
      <c r="CI47" s="333" t="str">
        <f>VLOOKUP($A47,'Depr Group Buckets'!$A:$J,CI$4,FALSE)</f>
        <v>Valid</v>
      </c>
      <c r="CJ47" s="333" t="str">
        <f>VLOOKUP($A47,'Depr Group Buckets'!$A:$J,CJ$4,FALSE)</f>
        <v>311</v>
      </c>
      <c r="CK47" s="21"/>
      <c r="CL47" s="4">
        <f t="shared" si="4"/>
        <v>2.1000000000000001E-2</v>
      </c>
      <c r="CM47" s="4">
        <f t="shared" si="2"/>
        <v>3.49E-2</v>
      </c>
      <c r="CN47" s="334"/>
      <c r="CO47" s="334"/>
      <c r="CP47" s="334"/>
      <c r="CQ47" s="4">
        <v>2.1000000000000001E-2</v>
      </c>
      <c r="CR47" s="4">
        <v>3.49E-2</v>
      </c>
    </row>
    <row r="48" spans="1:96" x14ac:dyDescent="0.25">
      <c r="A48" s="335">
        <f>'ASSET BALANCES'!$A48</f>
        <v>31146</v>
      </c>
      <c r="B48" s="336" t="str">
        <f>'ASSET BALANCES'!$B48</f>
        <v>311.46 Str &amp; Improve-BB1&amp;2 FGD</v>
      </c>
      <c r="C48" s="337">
        <v>0</v>
      </c>
      <c r="D48" s="337">
        <v>0</v>
      </c>
      <c r="E48" s="337">
        <v>0</v>
      </c>
      <c r="F48" s="337">
        <v>0</v>
      </c>
      <c r="G48" s="337">
        <v>0</v>
      </c>
      <c r="H48" s="337">
        <v>0</v>
      </c>
      <c r="I48" s="337">
        <v>0</v>
      </c>
      <c r="J48" s="337">
        <v>0</v>
      </c>
      <c r="K48" s="337">
        <v>0</v>
      </c>
      <c r="L48" s="337">
        <v>0</v>
      </c>
      <c r="M48" s="337">
        <v>0</v>
      </c>
      <c r="N48" s="337">
        <v>0</v>
      </c>
      <c r="O48" s="338">
        <f>ROUND('ASSET BALANCES'!O48*$CL48/12,2)</f>
        <v>0</v>
      </c>
      <c r="P48" s="338">
        <f>ROUND('ASSET BALANCES'!P48*$CL48/12,2)</f>
        <v>0</v>
      </c>
      <c r="Q48" s="338">
        <f>ROUND('ASSET BALANCES'!Q48*$CL48/12,2)</f>
        <v>0</v>
      </c>
      <c r="R48" s="338">
        <f>ROUND('ASSET BALANCES'!R48*$CL48/12,2)</f>
        <v>0</v>
      </c>
      <c r="S48" s="338">
        <f>ROUND('ASSET BALANCES'!S48*$CL48/12,2)</f>
        <v>0</v>
      </c>
      <c r="T48" s="338">
        <f>ROUND('ASSET BALANCES'!T48*$CL48/12,2)</f>
        <v>0</v>
      </c>
      <c r="U48" s="338">
        <f>ROUND('ASSET BALANCES'!U48*$CL48/12,2)</f>
        <v>0</v>
      </c>
      <c r="V48" s="338">
        <f>ROUND('ASSET BALANCES'!V48*$CL48/12,2)</f>
        <v>0</v>
      </c>
      <c r="W48" s="338">
        <f>ROUND('ASSET BALANCES'!W48*$CL48/12,2)</f>
        <v>0</v>
      </c>
      <c r="X48" s="338">
        <f>ROUND('ASSET BALANCES'!X48*$CL48/12,2)</f>
        <v>0</v>
      </c>
      <c r="Y48" s="338">
        <f>ROUND('ASSET BALANCES'!Y48*$CL48/12,2)</f>
        <v>0</v>
      </c>
      <c r="Z48" s="338">
        <f>ROUND('ASSET BALANCES'!Z48*$CL48/12,2)</f>
        <v>0</v>
      </c>
      <c r="AA48" s="338">
        <f>ROUND('ASSET BALANCES'!AA48*$CM48/12,2)</f>
        <v>0</v>
      </c>
      <c r="AB48" s="338">
        <f>ROUND('ASSET BALANCES'!AB48*$CM48/12,2)</f>
        <v>0</v>
      </c>
      <c r="AC48" s="338">
        <f>ROUND('ASSET BALANCES'!AC48*$CM48/12,2)</f>
        <v>0</v>
      </c>
      <c r="AD48" s="338">
        <f>ROUND('ASSET BALANCES'!AD48*$CM48/12,2)</f>
        <v>0</v>
      </c>
      <c r="AE48" s="338">
        <f>ROUND('ASSET BALANCES'!AE48*$CM48/12,2)</f>
        <v>0</v>
      </c>
      <c r="AF48" s="338">
        <f>ROUND('ASSET BALANCES'!AF48*$CM48/12,2)</f>
        <v>0</v>
      </c>
      <c r="AG48" s="338">
        <f>ROUND('ASSET BALANCES'!AG48*$CM48/12,2)</f>
        <v>0</v>
      </c>
      <c r="AH48" s="338">
        <f>ROUND('ASSET BALANCES'!AH48*$CM48/12,2)</f>
        <v>0</v>
      </c>
      <c r="AI48" s="338">
        <f>ROUND('ASSET BALANCES'!AI48*$CM48/12,2)</f>
        <v>0</v>
      </c>
      <c r="AJ48" s="338">
        <f>ROUND('ASSET BALANCES'!AJ48*$CM48/12,2)</f>
        <v>0</v>
      </c>
      <c r="AK48" s="338">
        <f>ROUND('ASSET BALANCES'!AK48*$CM48/12,2)</f>
        <v>0</v>
      </c>
      <c r="AL48" s="338">
        <f>ROUND('ASSET BALANCES'!AL48*$CM48/12,2)</f>
        <v>0</v>
      </c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13">
        <f t="shared" si="7"/>
        <v>0</v>
      </c>
      <c r="BX48" s="13">
        <f t="shared" si="8"/>
        <v>0</v>
      </c>
      <c r="BY48" s="13">
        <f t="shared" si="9"/>
        <v>0</v>
      </c>
      <c r="BZ48" s="13">
        <f t="shared" si="10"/>
        <v>0</v>
      </c>
      <c r="CA48" s="13">
        <f t="shared" si="11"/>
        <v>0</v>
      </c>
      <c r="CB48" s="13">
        <f t="shared" si="12"/>
        <v>0</v>
      </c>
      <c r="CC48" s="333" t="str">
        <f>VLOOKUP($A48,'Depr Group Buckets'!$A:$J,CC$4,FALSE)</f>
        <v>PROD STEAM</v>
      </c>
      <c r="CD48" s="333" t="str">
        <f>VLOOKUP($A48,'Depr Group Buckets'!$A:$J,CD$4,FALSE)</f>
        <v>101/106</v>
      </c>
      <c r="CE48" s="333">
        <f>VLOOKUP($A48,'Depr Group Buckets'!$A:$J,CE$4,FALSE)</f>
        <v>108</v>
      </c>
      <c r="CF48" s="333">
        <f>VLOOKUP($A48,'Depr Group Buckets'!$A:$J,CF$4,FALSE)</f>
        <v>403</v>
      </c>
      <c r="CG48" s="333" t="str">
        <f>VLOOKUP($A48,'Depr Group Buckets'!$A:$J,CG$4,FALSE)</f>
        <v>BIG BEND</v>
      </c>
      <c r="CH48" s="333" t="str">
        <f>VLOOKUP($A48,'Depr Group Buckets'!$A:$J,CH$4,FALSE)</f>
        <v>BIG BEND UNIT 1 &amp; 2 FGD</v>
      </c>
      <c r="CI48" s="333" t="str">
        <f>VLOOKUP($A48,'Depr Group Buckets'!$A:$J,CI$4,FALSE)</f>
        <v>Invalid</v>
      </c>
      <c r="CJ48" s="333" t="str">
        <f>VLOOKUP($A48,'Depr Group Buckets'!$A:$J,CJ$4,FALSE)</f>
        <v>311</v>
      </c>
      <c r="CK48" s="21"/>
      <c r="CL48" s="4">
        <f t="shared" si="4"/>
        <v>2.9000000000000001E-2</v>
      </c>
      <c r="CM48" s="4">
        <f t="shared" si="2"/>
        <v>0</v>
      </c>
      <c r="CN48" s="334"/>
      <c r="CO48" s="334"/>
      <c r="CP48" s="334"/>
      <c r="CQ48" s="4">
        <v>2.9000000000000001E-2</v>
      </c>
      <c r="CR48" s="4">
        <v>0</v>
      </c>
    </row>
    <row r="49" spans="1:96" x14ac:dyDescent="0.25">
      <c r="A49" s="335">
        <f>'ASSET BALANCES'!$A49</f>
        <v>31151</v>
      </c>
      <c r="B49" s="336" t="str">
        <f>'ASSET BALANCES'!$B49</f>
        <v>311.51 Str &amp; Improve-BB1 SCR</v>
      </c>
      <c r="C49" s="337">
        <v>0</v>
      </c>
      <c r="D49" s="337">
        <v>0</v>
      </c>
      <c r="E49" s="337">
        <v>0</v>
      </c>
      <c r="F49" s="337">
        <v>0</v>
      </c>
      <c r="G49" s="337">
        <v>0</v>
      </c>
      <c r="H49" s="337">
        <v>0</v>
      </c>
      <c r="I49" s="337">
        <v>0</v>
      </c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8">
        <f>ROUND('ASSET BALANCES'!O49*$CL49/12,2)</f>
        <v>0</v>
      </c>
      <c r="P49" s="338">
        <f>ROUND('ASSET BALANCES'!P49*$CL49/12,2)</f>
        <v>0</v>
      </c>
      <c r="Q49" s="338">
        <f>ROUND('ASSET BALANCES'!Q49*$CL49/12,2)</f>
        <v>0</v>
      </c>
      <c r="R49" s="338">
        <f>ROUND('ASSET BALANCES'!R49*$CL49/12,2)</f>
        <v>0</v>
      </c>
      <c r="S49" s="338">
        <f>ROUND('ASSET BALANCES'!S49*$CL49/12,2)</f>
        <v>0</v>
      </c>
      <c r="T49" s="338">
        <f>ROUND('ASSET BALANCES'!T49*$CL49/12,2)</f>
        <v>0</v>
      </c>
      <c r="U49" s="338">
        <f>ROUND('ASSET BALANCES'!U49*$CL49/12,2)</f>
        <v>0</v>
      </c>
      <c r="V49" s="338">
        <f>ROUND('ASSET BALANCES'!V49*$CL49/12,2)</f>
        <v>0</v>
      </c>
      <c r="W49" s="338">
        <f>ROUND('ASSET BALANCES'!W49*$CL49/12,2)</f>
        <v>0</v>
      </c>
      <c r="X49" s="338">
        <f>ROUND('ASSET BALANCES'!X49*$CL49/12,2)</f>
        <v>0</v>
      </c>
      <c r="Y49" s="338">
        <f>ROUND('ASSET BALANCES'!Y49*$CL49/12,2)</f>
        <v>0</v>
      </c>
      <c r="Z49" s="338">
        <f>ROUND('ASSET BALANCES'!Z49*$CL49/12,2)</f>
        <v>0</v>
      </c>
      <c r="AA49" s="338">
        <f>ROUND('ASSET BALANCES'!AA49*$CM49/12,2)</f>
        <v>0</v>
      </c>
      <c r="AB49" s="338">
        <f>ROUND('ASSET BALANCES'!AB49*$CM49/12,2)</f>
        <v>0</v>
      </c>
      <c r="AC49" s="338">
        <f>ROUND('ASSET BALANCES'!AC49*$CM49/12,2)</f>
        <v>0</v>
      </c>
      <c r="AD49" s="338">
        <f>ROUND('ASSET BALANCES'!AD49*$CM49/12,2)</f>
        <v>0</v>
      </c>
      <c r="AE49" s="338">
        <f>ROUND('ASSET BALANCES'!AE49*$CM49/12,2)</f>
        <v>0</v>
      </c>
      <c r="AF49" s="338">
        <f>ROUND('ASSET BALANCES'!AF49*$CM49/12,2)</f>
        <v>0</v>
      </c>
      <c r="AG49" s="338">
        <f>ROUND('ASSET BALANCES'!AG49*$CM49/12,2)</f>
        <v>0</v>
      </c>
      <c r="AH49" s="338">
        <f>ROUND('ASSET BALANCES'!AH49*$CM49/12,2)</f>
        <v>0</v>
      </c>
      <c r="AI49" s="338">
        <f>ROUND('ASSET BALANCES'!AI49*$CM49/12,2)</f>
        <v>0</v>
      </c>
      <c r="AJ49" s="338">
        <f>ROUND('ASSET BALANCES'!AJ49*$CM49/12,2)</f>
        <v>0</v>
      </c>
      <c r="AK49" s="338">
        <f>ROUND('ASSET BALANCES'!AK49*$CM49/12,2)</f>
        <v>0</v>
      </c>
      <c r="AL49" s="338">
        <f>ROUND('ASSET BALANCES'!AL49*$CM49/12,2)</f>
        <v>0</v>
      </c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13">
        <f t="shared" si="7"/>
        <v>0</v>
      </c>
      <c r="BX49" s="13">
        <f t="shared" si="8"/>
        <v>0</v>
      </c>
      <c r="BY49" s="13">
        <f t="shared" si="9"/>
        <v>0</v>
      </c>
      <c r="BZ49" s="13">
        <f t="shared" si="10"/>
        <v>0</v>
      </c>
      <c r="CA49" s="13">
        <f t="shared" si="11"/>
        <v>0</v>
      </c>
      <c r="CB49" s="13">
        <f t="shared" si="12"/>
        <v>0</v>
      </c>
      <c r="CC49" s="333" t="str">
        <f>VLOOKUP($A49,'Depr Group Buckets'!$A:$J,CC$4,FALSE)</f>
        <v>PROD STEAM</v>
      </c>
      <c r="CD49" s="333" t="str">
        <f>VLOOKUP($A49,'Depr Group Buckets'!$A:$J,CD$4,FALSE)</f>
        <v>101/106</v>
      </c>
      <c r="CE49" s="333">
        <f>VLOOKUP($A49,'Depr Group Buckets'!$A:$J,CE$4,FALSE)</f>
        <v>108</v>
      </c>
      <c r="CF49" s="333">
        <f>VLOOKUP($A49,'Depr Group Buckets'!$A:$J,CF$4,FALSE)</f>
        <v>403</v>
      </c>
      <c r="CG49" s="333" t="str">
        <f>VLOOKUP($A49,'Depr Group Buckets'!$A:$J,CG$4,FALSE)</f>
        <v>BIG BEND</v>
      </c>
      <c r="CH49" s="333" t="str">
        <f>VLOOKUP($A49,'Depr Group Buckets'!$A:$J,CH$4,FALSE)</f>
        <v>BIG BEND UNIT 1 SCR</v>
      </c>
      <c r="CI49" s="333" t="str">
        <f>VLOOKUP($A49,'Depr Group Buckets'!$A:$J,CI$4,FALSE)</f>
        <v>Invalid</v>
      </c>
      <c r="CJ49" s="333" t="str">
        <f>VLOOKUP($A49,'Depr Group Buckets'!$A:$J,CJ$4,FALSE)</f>
        <v>311</v>
      </c>
      <c r="CK49" s="21"/>
      <c r="CL49" s="4">
        <f t="shared" si="4"/>
        <v>0.04</v>
      </c>
      <c r="CM49" s="4">
        <f t="shared" si="2"/>
        <v>0</v>
      </c>
      <c r="CN49" s="334"/>
      <c r="CO49" s="334"/>
      <c r="CP49" s="334"/>
      <c r="CQ49" s="4">
        <v>0.04</v>
      </c>
      <c r="CR49" s="4">
        <v>0</v>
      </c>
    </row>
    <row r="50" spans="1:96" x14ac:dyDescent="0.25">
      <c r="A50" s="335">
        <f>'ASSET BALANCES'!$A50</f>
        <v>31152</v>
      </c>
      <c r="B50" s="336" t="str">
        <f>'ASSET BALANCES'!$B50</f>
        <v>311.52 Str &amp; Improve-BB2 SCR</v>
      </c>
      <c r="C50" s="337">
        <v>0</v>
      </c>
      <c r="D50" s="337">
        <v>0</v>
      </c>
      <c r="E50" s="337">
        <v>0</v>
      </c>
      <c r="F50" s="337">
        <v>0</v>
      </c>
      <c r="G50" s="337">
        <v>0</v>
      </c>
      <c r="H50" s="337">
        <v>0</v>
      </c>
      <c r="I50" s="337">
        <v>0</v>
      </c>
      <c r="J50" s="337">
        <v>0</v>
      </c>
      <c r="K50" s="337">
        <v>0</v>
      </c>
      <c r="L50" s="337">
        <v>0</v>
      </c>
      <c r="M50" s="337">
        <v>0</v>
      </c>
      <c r="N50" s="337">
        <v>0</v>
      </c>
      <c r="O50" s="338">
        <f>ROUND('ASSET BALANCES'!O50*$CL50/12,2)</f>
        <v>0</v>
      </c>
      <c r="P50" s="338">
        <f>ROUND('ASSET BALANCES'!P50*$CL50/12,2)</f>
        <v>0</v>
      </c>
      <c r="Q50" s="338">
        <f>ROUND('ASSET BALANCES'!Q50*$CL50/12,2)</f>
        <v>0</v>
      </c>
      <c r="R50" s="338">
        <f>ROUND('ASSET BALANCES'!R50*$CL50/12,2)</f>
        <v>0</v>
      </c>
      <c r="S50" s="338">
        <f>ROUND('ASSET BALANCES'!S50*$CL50/12,2)</f>
        <v>0</v>
      </c>
      <c r="T50" s="338">
        <f>ROUND('ASSET BALANCES'!T50*$CL50/12,2)</f>
        <v>0</v>
      </c>
      <c r="U50" s="338">
        <f>ROUND('ASSET BALANCES'!U50*$CL50/12,2)</f>
        <v>0</v>
      </c>
      <c r="V50" s="338">
        <f>ROUND('ASSET BALANCES'!V50*$CL50/12,2)</f>
        <v>0</v>
      </c>
      <c r="W50" s="338">
        <f>ROUND('ASSET BALANCES'!W50*$CL50/12,2)</f>
        <v>0</v>
      </c>
      <c r="X50" s="338">
        <f>ROUND('ASSET BALANCES'!X50*$CL50/12,2)</f>
        <v>0</v>
      </c>
      <c r="Y50" s="338">
        <f>ROUND('ASSET BALANCES'!Y50*$CL50/12,2)</f>
        <v>0</v>
      </c>
      <c r="Z50" s="338">
        <f>ROUND('ASSET BALANCES'!Z50*$CL50/12,2)</f>
        <v>0</v>
      </c>
      <c r="AA50" s="338">
        <f>ROUND('ASSET BALANCES'!AA50*$CM50/12,2)</f>
        <v>0</v>
      </c>
      <c r="AB50" s="338">
        <f>ROUND('ASSET BALANCES'!AB50*$CM50/12,2)</f>
        <v>0</v>
      </c>
      <c r="AC50" s="338">
        <f>ROUND('ASSET BALANCES'!AC50*$CM50/12,2)</f>
        <v>0</v>
      </c>
      <c r="AD50" s="338">
        <f>ROUND('ASSET BALANCES'!AD50*$CM50/12,2)</f>
        <v>0</v>
      </c>
      <c r="AE50" s="338">
        <f>ROUND('ASSET BALANCES'!AE50*$CM50/12,2)</f>
        <v>0</v>
      </c>
      <c r="AF50" s="338">
        <f>ROUND('ASSET BALANCES'!AF50*$CM50/12,2)</f>
        <v>0</v>
      </c>
      <c r="AG50" s="338">
        <f>ROUND('ASSET BALANCES'!AG50*$CM50/12,2)</f>
        <v>0</v>
      </c>
      <c r="AH50" s="338">
        <f>ROUND('ASSET BALANCES'!AH50*$CM50/12,2)</f>
        <v>0</v>
      </c>
      <c r="AI50" s="338">
        <f>ROUND('ASSET BALANCES'!AI50*$CM50/12,2)</f>
        <v>0</v>
      </c>
      <c r="AJ50" s="338">
        <f>ROUND('ASSET BALANCES'!AJ50*$CM50/12,2)</f>
        <v>0</v>
      </c>
      <c r="AK50" s="338">
        <f>ROUND('ASSET BALANCES'!AK50*$CM50/12,2)</f>
        <v>0</v>
      </c>
      <c r="AL50" s="338">
        <f>ROUND('ASSET BALANCES'!AL50*$CM50/12,2)</f>
        <v>0</v>
      </c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13">
        <f t="shared" si="7"/>
        <v>0</v>
      </c>
      <c r="BX50" s="13">
        <f t="shared" si="8"/>
        <v>0</v>
      </c>
      <c r="BY50" s="13">
        <f t="shared" si="9"/>
        <v>0</v>
      </c>
      <c r="BZ50" s="13">
        <f t="shared" si="10"/>
        <v>0</v>
      </c>
      <c r="CA50" s="13">
        <f t="shared" si="11"/>
        <v>0</v>
      </c>
      <c r="CB50" s="13">
        <f t="shared" si="12"/>
        <v>0</v>
      </c>
      <c r="CC50" s="333" t="str">
        <f>VLOOKUP($A50,'Depr Group Buckets'!$A:$J,CC$4,FALSE)</f>
        <v>PROD STEAM</v>
      </c>
      <c r="CD50" s="333" t="str">
        <f>VLOOKUP($A50,'Depr Group Buckets'!$A:$J,CD$4,FALSE)</f>
        <v>101/106</v>
      </c>
      <c r="CE50" s="333">
        <f>VLOOKUP($A50,'Depr Group Buckets'!$A:$J,CE$4,FALSE)</f>
        <v>108</v>
      </c>
      <c r="CF50" s="333">
        <f>VLOOKUP($A50,'Depr Group Buckets'!$A:$J,CF$4,FALSE)</f>
        <v>403</v>
      </c>
      <c r="CG50" s="333" t="str">
        <f>VLOOKUP($A50,'Depr Group Buckets'!$A:$J,CG$4,FALSE)</f>
        <v>BIG BEND</v>
      </c>
      <c r="CH50" s="333" t="str">
        <f>VLOOKUP($A50,'Depr Group Buckets'!$A:$J,CH$4,FALSE)</f>
        <v>BIG BEND UNIT 2 SCR</v>
      </c>
      <c r="CI50" s="333" t="str">
        <f>VLOOKUP($A50,'Depr Group Buckets'!$A:$J,CI$4,FALSE)</f>
        <v>Invalid</v>
      </c>
      <c r="CJ50" s="333" t="str">
        <f>VLOOKUP($A50,'Depr Group Buckets'!$A:$J,CJ$4,FALSE)</f>
        <v>311</v>
      </c>
      <c r="CK50" s="21"/>
      <c r="CL50" s="4">
        <f t="shared" si="4"/>
        <v>3.5000000000000003E-2</v>
      </c>
      <c r="CM50" s="4">
        <f t="shared" si="2"/>
        <v>0</v>
      </c>
      <c r="CN50" s="334"/>
      <c r="CO50" s="334"/>
      <c r="CP50" s="334"/>
      <c r="CQ50" s="4">
        <v>3.5000000000000003E-2</v>
      </c>
      <c r="CR50" s="4">
        <v>0</v>
      </c>
    </row>
    <row r="51" spans="1:96" x14ac:dyDescent="0.25">
      <c r="A51" s="335">
        <f>'ASSET BALANCES'!$A51</f>
        <v>31153</v>
      </c>
      <c r="B51" s="336" t="str">
        <f>'ASSET BALANCES'!$B51</f>
        <v>311.53 Str &amp; Improve-BB3 SCR</v>
      </c>
      <c r="C51" s="337">
        <v>0</v>
      </c>
      <c r="D51" s="337">
        <v>0</v>
      </c>
      <c r="E51" s="337">
        <v>0</v>
      </c>
      <c r="F51" s="337">
        <v>0</v>
      </c>
      <c r="G51" s="337">
        <v>0</v>
      </c>
      <c r="H51" s="337">
        <v>0</v>
      </c>
      <c r="I51" s="337">
        <v>0</v>
      </c>
      <c r="J51" s="337">
        <v>0</v>
      </c>
      <c r="K51" s="337">
        <v>0</v>
      </c>
      <c r="L51" s="337">
        <v>0</v>
      </c>
      <c r="M51" s="337">
        <v>0</v>
      </c>
      <c r="N51" s="337">
        <v>0</v>
      </c>
      <c r="O51" s="338">
        <f>ROUND('ASSET BALANCES'!O51*$CL51/12,2)</f>
        <v>0</v>
      </c>
      <c r="P51" s="338">
        <f>ROUND('ASSET BALANCES'!P51*$CL51/12,2)</f>
        <v>0</v>
      </c>
      <c r="Q51" s="338">
        <f>ROUND('ASSET BALANCES'!Q51*$CL51/12,2)</f>
        <v>0</v>
      </c>
      <c r="R51" s="338">
        <f>ROUND('ASSET BALANCES'!R51*$CL51/12,2)</f>
        <v>0</v>
      </c>
      <c r="S51" s="338">
        <f>ROUND('ASSET BALANCES'!S51*$CL51/12,2)</f>
        <v>0</v>
      </c>
      <c r="T51" s="338">
        <f>ROUND('ASSET BALANCES'!T51*$CL51/12,2)</f>
        <v>0</v>
      </c>
      <c r="U51" s="338">
        <f>ROUND('ASSET BALANCES'!U51*$CL51/12,2)</f>
        <v>0</v>
      </c>
      <c r="V51" s="338">
        <f>ROUND('ASSET BALANCES'!V51*$CL51/12,2)</f>
        <v>0</v>
      </c>
      <c r="W51" s="338">
        <f>ROUND('ASSET BALANCES'!W51*$CL51/12,2)</f>
        <v>0</v>
      </c>
      <c r="X51" s="338">
        <f>ROUND('ASSET BALANCES'!X51*$CL51/12,2)</f>
        <v>0</v>
      </c>
      <c r="Y51" s="338">
        <f>ROUND('ASSET BALANCES'!Y51*$CL51/12,2)</f>
        <v>0</v>
      </c>
      <c r="Z51" s="338">
        <f>ROUND('ASSET BALANCES'!Z51*$CL51/12,2)</f>
        <v>0</v>
      </c>
      <c r="AA51" s="338">
        <f>ROUND('ASSET BALANCES'!AA51*$CM51/12,2)</f>
        <v>0</v>
      </c>
      <c r="AB51" s="338">
        <f>ROUND('ASSET BALANCES'!AB51*$CM51/12,2)</f>
        <v>0</v>
      </c>
      <c r="AC51" s="338">
        <f>ROUND('ASSET BALANCES'!AC51*$CM51/12,2)</f>
        <v>0</v>
      </c>
      <c r="AD51" s="338">
        <f>ROUND('ASSET BALANCES'!AD51*$CM51/12,2)</f>
        <v>0</v>
      </c>
      <c r="AE51" s="338">
        <f>ROUND('ASSET BALANCES'!AE51*$CM51/12,2)</f>
        <v>0</v>
      </c>
      <c r="AF51" s="338">
        <f>ROUND('ASSET BALANCES'!AF51*$CM51/12,2)</f>
        <v>0</v>
      </c>
      <c r="AG51" s="338">
        <f>ROUND('ASSET BALANCES'!AG51*$CM51/12,2)</f>
        <v>0</v>
      </c>
      <c r="AH51" s="338">
        <f>ROUND('ASSET BALANCES'!AH51*$CM51/12,2)</f>
        <v>0</v>
      </c>
      <c r="AI51" s="338">
        <f>ROUND('ASSET BALANCES'!AI51*$CM51/12,2)</f>
        <v>0</v>
      </c>
      <c r="AJ51" s="338">
        <f>ROUND('ASSET BALANCES'!AJ51*$CM51/12,2)</f>
        <v>0</v>
      </c>
      <c r="AK51" s="338">
        <f>ROUND('ASSET BALANCES'!AK51*$CM51/12,2)</f>
        <v>0</v>
      </c>
      <c r="AL51" s="338">
        <f>ROUND('ASSET BALANCES'!AL51*$CM51/12,2)</f>
        <v>0</v>
      </c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13">
        <f t="shared" si="7"/>
        <v>0</v>
      </c>
      <c r="BX51" s="13">
        <f t="shared" si="8"/>
        <v>0</v>
      </c>
      <c r="BY51" s="13">
        <f t="shared" si="9"/>
        <v>0</v>
      </c>
      <c r="BZ51" s="13">
        <f t="shared" si="10"/>
        <v>0</v>
      </c>
      <c r="CA51" s="13">
        <f t="shared" si="11"/>
        <v>0</v>
      </c>
      <c r="CB51" s="13">
        <f t="shared" si="12"/>
        <v>0</v>
      </c>
      <c r="CC51" s="333" t="str">
        <f>VLOOKUP($A51,'Depr Group Buckets'!$A:$J,CC$4,FALSE)</f>
        <v>PROD STEAM</v>
      </c>
      <c r="CD51" s="333" t="str">
        <f>VLOOKUP($A51,'Depr Group Buckets'!$A:$J,CD$4,FALSE)</f>
        <v>101/106</v>
      </c>
      <c r="CE51" s="333">
        <f>VLOOKUP($A51,'Depr Group Buckets'!$A:$J,CE$4,FALSE)</f>
        <v>108</v>
      </c>
      <c r="CF51" s="333">
        <f>VLOOKUP($A51,'Depr Group Buckets'!$A:$J,CF$4,FALSE)</f>
        <v>403</v>
      </c>
      <c r="CG51" s="333" t="str">
        <f>VLOOKUP($A51,'Depr Group Buckets'!$A:$J,CG$4,FALSE)</f>
        <v>BIG BEND</v>
      </c>
      <c r="CH51" s="333" t="str">
        <f>VLOOKUP($A51,'Depr Group Buckets'!$A:$J,CH$4,FALSE)</f>
        <v>BIG BEND UNIT 3 SCR</v>
      </c>
      <c r="CI51" s="333" t="str">
        <f>VLOOKUP($A51,'Depr Group Buckets'!$A:$J,CI$4,FALSE)</f>
        <v>Invalid</v>
      </c>
      <c r="CJ51" s="333" t="str">
        <f>VLOOKUP($A51,'Depr Group Buckets'!$A:$J,CJ$4,FALSE)</f>
        <v>311</v>
      </c>
      <c r="CK51" s="21"/>
      <c r="CL51" s="4">
        <f t="shared" si="4"/>
        <v>3.1E-2</v>
      </c>
      <c r="CM51" s="4">
        <f t="shared" si="2"/>
        <v>0</v>
      </c>
      <c r="CN51" s="334"/>
      <c r="CO51" s="334"/>
      <c r="CP51" s="334"/>
      <c r="CQ51" s="4">
        <v>3.1E-2</v>
      </c>
      <c r="CR51" s="4">
        <v>0</v>
      </c>
    </row>
    <row r="52" spans="1:96" x14ac:dyDescent="0.25">
      <c r="A52" s="335">
        <f>'ASSET BALANCES'!$A52</f>
        <v>31154</v>
      </c>
      <c r="B52" s="336" t="str">
        <f>'ASSET BALANCES'!$B52</f>
        <v>311.54 Str &amp; Improve-BB4 SCR</v>
      </c>
      <c r="C52" s="337">
        <v>39735.100000000006</v>
      </c>
      <c r="D52" s="337">
        <v>39656</v>
      </c>
      <c r="E52" s="337">
        <v>39656</v>
      </c>
      <c r="F52" s="337">
        <v>39656</v>
      </c>
      <c r="G52" s="337">
        <v>39656</v>
      </c>
      <c r="H52" s="337">
        <v>39656</v>
      </c>
      <c r="I52" s="337">
        <v>39656</v>
      </c>
      <c r="J52" s="337">
        <v>39656</v>
      </c>
      <c r="K52" s="337">
        <v>39656</v>
      </c>
      <c r="L52" s="337">
        <v>39656</v>
      </c>
      <c r="M52" s="337">
        <v>39656</v>
      </c>
      <c r="N52" s="337">
        <v>39656</v>
      </c>
      <c r="O52" s="338">
        <f>ROUND('ASSET BALANCES'!O52*$CL52/12,2)</f>
        <v>39656</v>
      </c>
      <c r="P52" s="338">
        <f>ROUND('ASSET BALANCES'!P52*$CL52/12,2)</f>
        <v>39656</v>
      </c>
      <c r="Q52" s="338">
        <f>ROUND('ASSET BALANCES'!Q52*$CL52/12,2)</f>
        <v>39656</v>
      </c>
      <c r="R52" s="338">
        <f>ROUND('ASSET BALANCES'!R52*$CL52/12,2)</f>
        <v>39656</v>
      </c>
      <c r="S52" s="338">
        <f>ROUND('ASSET BALANCES'!S52*$CL52/12,2)</f>
        <v>39656</v>
      </c>
      <c r="T52" s="338">
        <f>ROUND('ASSET BALANCES'!T52*$CL52/12,2)</f>
        <v>39656</v>
      </c>
      <c r="U52" s="338">
        <f>ROUND('ASSET BALANCES'!U52*$CL52/12,2)</f>
        <v>39656</v>
      </c>
      <c r="V52" s="338">
        <f>ROUND('ASSET BALANCES'!V52*$CL52/12,2)</f>
        <v>39656</v>
      </c>
      <c r="W52" s="338">
        <f>ROUND('ASSET BALANCES'!W52*$CL52/12,2)</f>
        <v>39656</v>
      </c>
      <c r="X52" s="338">
        <f>ROUND('ASSET BALANCES'!X52*$CL52/12,2)</f>
        <v>39656</v>
      </c>
      <c r="Y52" s="338">
        <f>ROUND('ASSET BALANCES'!Y52*$CL52/12,2)</f>
        <v>39656</v>
      </c>
      <c r="Z52" s="338">
        <f>ROUND('ASSET BALANCES'!Z52*$CL52/12,2)</f>
        <v>39656</v>
      </c>
      <c r="AA52" s="338">
        <f>ROUND('ASSET BALANCES'!AA52*$CM52/12,2)</f>
        <v>49428.37</v>
      </c>
      <c r="AB52" s="338">
        <f>ROUND('ASSET BALANCES'!AB52*$CM52/12,2)</f>
        <v>49428.37</v>
      </c>
      <c r="AC52" s="338">
        <f>ROUND('ASSET BALANCES'!AC52*$CM52/12,2)</f>
        <v>49428.37</v>
      </c>
      <c r="AD52" s="338">
        <f>ROUND('ASSET BALANCES'!AD52*$CM52/12,2)</f>
        <v>49428.37</v>
      </c>
      <c r="AE52" s="338">
        <f>ROUND('ASSET BALANCES'!AE52*$CM52/12,2)</f>
        <v>49428.37</v>
      </c>
      <c r="AF52" s="338">
        <f>ROUND('ASSET BALANCES'!AF52*$CM52/12,2)</f>
        <v>49428.37</v>
      </c>
      <c r="AG52" s="338">
        <f>ROUND('ASSET BALANCES'!AG52*$CM52/12,2)</f>
        <v>49428.37</v>
      </c>
      <c r="AH52" s="338">
        <f>ROUND('ASSET BALANCES'!AH52*$CM52/12,2)</f>
        <v>49428.37</v>
      </c>
      <c r="AI52" s="338">
        <f>ROUND('ASSET BALANCES'!AI52*$CM52/12,2)</f>
        <v>49428.37</v>
      </c>
      <c r="AJ52" s="338">
        <f>ROUND('ASSET BALANCES'!AJ52*$CM52/12,2)</f>
        <v>49428.37</v>
      </c>
      <c r="AK52" s="338">
        <f>ROUND('ASSET BALANCES'!AK52*$CM52/12,2)</f>
        <v>49428.37</v>
      </c>
      <c r="AL52" s="338">
        <f>ROUND('ASSET BALANCES'!AL52*$CM52/12,2)</f>
        <v>49428.37</v>
      </c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8"/>
      <c r="BP52" s="338"/>
      <c r="BQ52" s="338"/>
      <c r="BR52" s="338"/>
      <c r="BS52" s="338"/>
      <c r="BT52" s="338"/>
      <c r="BU52" s="338"/>
      <c r="BV52" s="338"/>
      <c r="BW52" s="13">
        <f t="shared" si="7"/>
        <v>475951.1</v>
      </c>
      <c r="BX52" s="13">
        <f t="shared" si="8"/>
        <v>475872</v>
      </c>
      <c r="BY52" s="13">
        <f t="shared" si="9"/>
        <v>593140.43999999994</v>
      </c>
      <c r="BZ52" s="13">
        <f t="shared" si="10"/>
        <v>0</v>
      </c>
      <c r="CA52" s="13">
        <f t="shared" si="11"/>
        <v>0</v>
      </c>
      <c r="CB52" s="13">
        <f t="shared" si="12"/>
        <v>0</v>
      </c>
      <c r="CC52" s="333" t="str">
        <f>VLOOKUP($A52,'Depr Group Buckets'!$A:$J,CC$4,FALSE)</f>
        <v>PROD STEAM</v>
      </c>
      <c r="CD52" s="333" t="str">
        <f>VLOOKUP($A52,'Depr Group Buckets'!$A:$J,CD$4,FALSE)</f>
        <v>101/106</v>
      </c>
      <c r="CE52" s="333">
        <f>VLOOKUP($A52,'Depr Group Buckets'!$A:$J,CE$4,FALSE)</f>
        <v>108</v>
      </c>
      <c r="CF52" s="333">
        <f>VLOOKUP($A52,'Depr Group Buckets'!$A:$J,CF$4,FALSE)</f>
        <v>403</v>
      </c>
      <c r="CG52" s="333" t="str">
        <f>VLOOKUP($A52,'Depr Group Buckets'!$A:$J,CG$4,FALSE)</f>
        <v>BIG BEND</v>
      </c>
      <c r="CH52" s="333" t="str">
        <f>VLOOKUP($A52,'Depr Group Buckets'!$A:$J,CH$4,FALSE)</f>
        <v>BIG BEND UNIT 4</v>
      </c>
      <c r="CI52" s="333" t="str">
        <f>VLOOKUP($A52,'Depr Group Buckets'!$A:$J,CI$4,FALSE)</f>
        <v>Valid</v>
      </c>
      <c r="CJ52" s="333" t="str">
        <f>VLOOKUP($A52,'Depr Group Buckets'!$A:$J,CJ$4,FALSE)</f>
        <v>311</v>
      </c>
      <c r="CK52" s="21"/>
      <c r="CL52" s="4">
        <f t="shared" si="4"/>
        <v>2.8000000000000001E-2</v>
      </c>
      <c r="CM52" s="4">
        <f t="shared" si="2"/>
        <v>3.49E-2</v>
      </c>
      <c r="CN52" s="334"/>
      <c r="CO52" s="334"/>
      <c r="CP52" s="334"/>
      <c r="CQ52" s="4">
        <v>2.8000000000000001E-2</v>
      </c>
      <c r="CR52" s="4">
        <v>3.49E-2</v>
      </c>
    </row>
    <row r="53" spans="1:96" x14ac:dyDescent="0.25">
      <c r="A53" s="335">
        <f>'ASSET BALANCES'!$A53</f>
        <v>31175</v>
      </c>
      <c r="B53" s="336" t="str">
        <f>'ASSET BALANCES'!$B53</f>
        <v>311.75 Str &amp; Improvements-BPC</v>
      </c>
      <c r="C53" s="337">
        <v>0</v>
      </c>
      <c r="D53" s="337">
        <v>0</v>
      </c>
      <c r="E53" s="337">
        <v>0</v>
      </c>
      <c r="F53" s="337">
        <v>0</v>
      </c>
      <c r="G53" s="337">
        <v>0</v>
      </c>
      <c r="H53" s="337">
        <v>0</v>
      </c>
      <c r="I53" s="337">
        <v>0</v>
      </c>
      <c r="J53" s="337">
        <v>0</v>
      </c>
      <c r="K53" s="337">
        <v>0</v>
      </c>
      <c r="L53" s="337">
        <v>0</v>
      </c>
      <c r="M53" s="337">
        <v>0</v>
      </c>
      <c r="N53" s="337">
        <v>0</v>
      </c>
      <c r="O53" s="338">
        <f>ROUND('ASSET BALANCES'!O53*$CL53/12,2)</f>
        <v>0</v>
      </c>
      <c r="P53" s="338">
        <f>ROUND('ASSET BALANCES'!P53*$CL53/12,2)</f>
        <v>0</v>
      </c>
      <c r="Q53" s="338">
        <f>ROUND('ASSET BALANCES'!Q53*$CL53/12,2)</f>
        <v>0</v>
      </c>
      <c r="R53" s="338">
        <f>ROUND('ASSET BALANCES'!R53*$CL53/12,2)</f>
        <v>0</v>
      </c>
      <c r="S53" s="338">
        <f>ROUND('ASSET BALANCES'!S53*$CL53/12,2)</f>
        <v>0</v>
      </c>
      <c r="T53" s="338">
        <f>ROUND('ASSET BALANCES'!T53*$CL53/12,2)</f>
        <v>0</v>
      </c>
      <c r="U53" s="338">
        <f>ROUND('ASSET BALANCES'!U53*$CL53/12,2)</f>
        <v>0</v>
      </c>
      <c r="V53" s="338">
        <f>ROUND('ASSET BALANCES'!V53*$CL53/12,2)</f>
        <v>0</v>
      </c>
      <c r="W53" s="338">
        <f>ROUND('ASSET BALANCES'!W53*$CL53/12,2)</f>
        <v>0</v>
      </c>
      <c r="X53" s="338">
        <f>ROUND('ASSET BALANCES'!X53*$CL53/12,2)</f>
        <v>0</v>
      </c>
      <c r="Y53" s="338">
        <f>ROUND('ASSET BALANCES'!Y53*$CL53/12,2)</f>
        <v>0</v>
      </c>
      <c r="Z53" s="338">
        <f>ROUND('ASSET BALANCES'!Z53*$CL53/12,2)</f>
        <v>0</v>
      </c>
      <c r="AA53" s="338">
        <f>ROUND('ASSET BALANCES'!AA53*$CM53/12,2)</f>
        <v>0</v>
      </c>
      <c r="AB53" s="338">
        <f>ROUND('ASSET BALANCES'!AB53*$CM53/12,2)</f>
        <v>0</v>
      </c>
      <c r="AC53" s="338">
        <f>ROUND('ASSET BALANCES'!AC53*$CM53/12,2)</f>
        <v>0</v>
      </c>
      <c r="AD53" s="338">
        <f>ROUND('ASSET BALANCES'!AD53*$CM53/12,2)</f>
        <v>0</v>
      </c>
      <c r="AE53" s="338">
        <f>ROUND('ASSET BALANCES'!AE53*$CM53/12,2)</f>
        <v>0</v>
      </c>
      <c r="AF53" s="338">
        <f>ROUND('ASSET BALANCES'!AF53*$CM53/12,2)</f>
        <v>0</v>
      </c>
      <c r="AG53" s="338">
        <f>ROUND('ASSET BALANCES'!AG53*$CM53/12,2)</f>
        <v>0</v>
      </c>
      <c r="AH53" s="338">
        <f>ROUND('ASSET BALANCES'!AH53*$CM53/12,2)</f>
        <v>0</v>
      </c>
      <c r="AI53" s="338">
        <f>ROUND('ASSET BALANCES'!AI53*$CM53/12,2)</f>
        <v>0</v>
      </c>
      <c r="AJ53" s="338">
        <f>ROUND('ASSET BALANCES'!AJ53*$CM53/12,2)</f>
        <v>0</v>
      </c>
      <c r="AK53" s="338">
        <f>ROUND('ASSET BALANCES'!AK53*$CM53/12,2)</f>
        <v>0</v>
      </c>
      <c r="AL53" s="338">
        <f>ROUND('ASSET BALANCES'!AL53*$CM53/12,2)</f>
        <v>0</v>
      </c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  <c r="BL53" s="338"/>
      <c r="BM53" s="338"/>
      <c r="BN53" s="338"/>
      <c r="BO53" s="338"/>
      <c r="BP53" s="338"/>
      <c r="BQ53" s="338"/>
      <c r="BR53" s="338"/>
      <c r="BS53" s="338"/>
      <c r="BT53" s="338"/>
      <c r="BU53" s="338"/>
      <c r="BV53" s="338"/>
      <c r="BW53" s="13">
        <f t="shared" si="7"/>
        <v>0</v>
      </c>
      <c r="BX53" s="13">
        <f t="shared" si="8"/>
        <v>0</v>
      </c>
      <c r="BY53" s="13">
        <f t="shared" si="9"/>
        <v>0</v>
      </c>
      <c r="BZ53" s="13">
        <f t="shared" si="10"/>
        <v>0</v>
      </c>
      <c r="CA53" s="13">
        <f t="shared" si="11"/>
        <v>0</v>
      </c>
      <c r="CB53" s="13">
        <f t="shared" si="12"/>
        <v>0</v>
      </c>
      <c r="CC53" s="333" t="str">
        <f>VLOOKUP($A53,'Depr Group Buckets'!$A:$J,CC$4,FALSE)</f>
        <v>PROD STEAM</v>
      </c>
      <c r="CD53" s="333" t="str">
        <f>VLOOKUP($A53,'Depr Group Buckets'!$A:$J,CD$4,FALSE)</f>
        <v>101/106</v>
      </c>
      <c r="CE53" s="333">
        <f>VLOOKUP($A53,'Depr Group Buckets'!$A:$J,CE$4,FALSE)</f>
        <v>108</v>
      </c>
      <c r="CF53" s="333">
        <f>VLOOKUP($A53,'Depr Group Buckets'!$A:$J,CF$4,FALSE)</f>
        <v>403</v>
      </c>
      <c r="CG53" s="333" t="str">
        <f>VLOOKUP($A53,'Depr Group Buckets'!$A:$J,CG$4,FALSE)</f>
        <v>BIG BEND</v>
      </c>
      <c r="CH53" s="333" t="str">
        <f>VLOOKUP($A53,'Depr Group Buckets'!$A:$J,CH$4,FALSE)</f>
        <v>INACTIVE ACCOUNT</v>
      </c>
      <c r="CI53" s="333" t="str">
        <f>VLOOKUP($A53,'Depr Group Buckets'!$A:$J,CI$4,FALSE)</f>
        <v>Invalid</v>
      </c>
      <c r="CJ53" s="333" t="str">
        <f>VLOOKUP($A53,'Depr Group Buckets'!$A:$J,CJ$4,FALSE)</f>
        <v>311</v>
      </c>
      <c r="CK53" s="21"/>
      <c r="CL53" s="4">
        <f t="shared" si="4"/>
        <v>0</v>
      </c>
      <c r="CM53" s="4">
        <f t="shared" si="2"/>
        <v>0</v>
      </c>
      <c r="CN53" s="334"/>
      <c r="CO53" s="334"/>
      <c r="CP53" s="334"/>
      <c r="CQ53" s="4">
        <v>0</v>
      </c>
      <c r="CR53" s="4">
        <v>0</v>
      </c>
    </row>
    <row r="54" spans="1:96" x14ac:dyDescent="0.25">
      <c r="A54" s="335">
        <f>'ASSET BALANCES'!$A54</f>
        <v>31178</v>
      </c>
      <c r="B54" s="336" t="str">
        <f>'ASSET BALANCES'!$B54</f>
        <v>311.78 Str &amp; Improvements-BP3</v>
      </c>
      <c r="C54" s="337">
        <v>0</v>
      </c>
      <c r="D54" s="337">
        <v>0</v>
      </c>
      <c r="E54" s="337">
        <v>0</v>
      </c>
      <c r="F54" s="337">
        <v>0</v>
      </c>
      <c r="G54" s="337">
        <v>0</v>
      </c>
      <c r="H54" s="337"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v>0</v>
      </c>
      <c r="O54" s="338">
        <f>ROUND('ASSET BALANCES'!O54*$CL54/12,2)</f>
        <v>0</v>
      </c>
      <c r="P54" s="338">
        <f>ROUND('ASSET BALANCES'!P54*$CL54/12,2)</f>
        <v>0</v>
      </c>
      <c r="Q54" s="338">
        <f>ROUND('ASSET BALANCES'!Q54*$CL54/12,2)</f>
        <v>0</v>
      </c>
      <c r="R54" s="338">
        <f>ROUND('ASSET BALANCES'!R54*$CL54/12,2)</f>
        <v>0</v>
      </c>
      <c r="S54" s="338">
        <f>ROUND('ASSET BALANCES'!S54*$CL54/12,2)</f>
        <v>0</v>
      </c>
      <c r="T54" s="338">
        <f>ROUND('ASSET BALANCES'!T54*$CL54/12,2)</f>
        <v>0</v>
      </c>
      <c r="U54" s="338">
        <f>ROUND('ASSET BALANCES'!U54*$CL54/12,2)</f>
        <v>0</v>
      </c>
      <c r="V54" s="338">
        <f>ROUND('ASSET BALANCES'!V54*$CL54/12,2)</f>
        <v>0</v>
      </c>
      <c r="W54" s="338">
        <f>ROUND('ASSET BALANCES'!W54*$CL54/12,2)</f>
        <v>0</v>
      </c>
      <c r="X54" s="338">
        <f>ROUND('ASSET BALANCES'!X54*$CL54/12,2)</f>
        <v>0</v>
      </c>
      <c r="Y54" s="338">
        <f>ROUND('ASSET BALANCES'!Y54*$CL54/12,2)</f>
        <v>0</v>
      </c>
      <c r="Z54" s="338">
        <f>ROUND('ASSET BALANCES'!Z54*$CL54/12,2)</f>
        <v>0</v>
      </c>
      <c r="AA54" s="338">
        <f>ROUND('ASSET BALANCES'!AA54*$CM54/12,2)</f>
        <v>0</v>
      </c>
      <c r="AB54" s="338">
        <f>ROUND('ASSET BALANCES'!AB54*$CM54/12,2)</f>
        <v>0</v>
      </c>
      <c r="AC54" s="338">
        <f>ROUND('ASSET BALANCES'!AC54*$CM54/12,2)</f>
        <v>0</v>
      </c>
      <c r="AD54" s="338">
        <f>ROUND('ASSET BALANCES'!AD54*$CM54/12,2)</f>
        <v>0</v>
      </c>
      <c r="AE54" s="338">
        <f>ROUND('ASSET BALANCES'!AE54*$CM54/12,2)</f>
        <v>0</v>
      </c>
      <c r="AF54" s="338">
        <f>ROUND('ASSET BALANCES'!AF54*$CM54/12,2)</f>
        <v>0</v>
      </c>
      <c r="AG54" s="338">
        <f>ROUND('ASSET BALANCES'!AG54*$CM54/12,2)</f>
        <v>0</v>
      </c>
      <c r="AH54" s="338">
        <f>ROUND('ASSET BALANCES'!AH54*$CM54/12,2)</f>
        <v>0</v>
      </c>
      <c r="AI54" s="338">
        <f>ROUND('ASSET BALANCES'!AI54*$CM54/12,2)</f>
        <v>0</v>
      </c>
      <c r="AJ54" s="338">
        <f>ROUND('ASSET BALANCES'!AJ54*$CM54/12,2)</f>
        <v>0</v>
      </c>
      <c r="AK54" s="338">
        <f>ROUND('ASSET BALANCES'!AK54*$CM54/12,2)</f>
        <v>0</v>
      </c>
      <c r="AL54" s="338">
        <f>ROUND('ASSET BALANCES'!AL54*$CM54/12,2)</f>
        <v>0</v>
      </c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13">
        <f t="shared" si="7"/>
        <v>0</v>
      </c>
      <c r="BX54" s="13">
        <f t="shared" si="8"/>
        <v>0</v>
      </c>
      <c r="BY54" s="13">
        <f t="shared" si="9"/>
        <v>0</v>
      </c>
      <c r="BZ54" s="13">
        <f t="shared" si="10"/>
        <v>0</v>
      </c>
      <c r="CA54" s="13">
        <f t="shared" si="11"/>
        <v>0</v>
      </c>
      <c r="CB54" s="13">
        <f t="shared" si="12"/>
        <v>0</v>
      </c>
      <c r="CC54" s="333" t="str">
        <f>VLOOKUP($A54,'Depr Group Buckets'!$A:$J,CC$4,FALSE)</f>
        <v>PROD STEAM</v>
      </c>
      <c r="CD54" s="333" t="str">
        <f>VLOOKUP($A54,'Depr Group Buckets'!$A:$J,CD$4,FALSE)</f>
        <v>101/106</v>
      </c>
      <c r="CE54" s="333">
        <f>VLOOKUP($A54,'Depr Group Buckets'!$A:$J,CE$4,FALSE)</f>
        <v>108</v>
      </c>
      <c r="CF54" s="333">
        <f>VLOOKUP($A54,'Depr Group Buckets'!$A:$J,CF$4,FALSE)</f>
        <v>403</v>
      </c>
      <c r="CG54" s="333" t="str">
        <f>VLOOKUP($A54,'Depr Group Buckets'!$A:$J,CG$4,FALSE)</f>
        <v>BIG BEND</v>
      </c>
      <c r="CH54" s="333" t="str">
        <f>VLOOKUP($A54,'Depr Group Buckets'!$A:$J,CH$4,FALSE)</f>
        <v>INACTIVE ACCOUNT</v>
      </c>
      <c r="CI54" s="333" t="str">
        <f>VLOOKUP($A54,'Depr Group Buckets'!$A:$J,CI$4,FALSE)</f>
        <v>Invalid</v>
      </c>
      <c r="CJ54" s="333" t="str">
        <f>VLOOKUP($A54,'Depr Group Buckets'!$A:$J,CJ$4,FALSE)</f>
        <v>311</v>
      </c>
      <c r="CK54" s="21"/>
      <c r="CL54" s="4">
        <f t="shared" si="4"/>
        <v>0</v>
      </c>
      <c r="CM54" s="4">
        <f t="shared" si="2"/>
        <v>0</v>
      </c>
      <c r="CN54" s="334"/>
      <c r="CO54" s="334"/>
      <c r="CP54" s="334"/>
      <c r="CQ54" s="4">
        <v>0</v>
      </c>
      <c r="CR54" s="4">
        <v>0</v>
      </c>
    </row>
    <row r="55" spans="1:96" x14ac:dyDescent="0.25">
      <c r="A55" s="335">
        <f>'ASSET BALANCES'!$A55</f>
        <v>31179</v>
      </c>
      <c r="B55" s="336" t="str">
        <f>'ASSET BALANCES'!$B55</f>
        <v>311.79 Str &amp; Improvements-BP4</v>
      </c>
      <c r="C55" s="337">
        <v>0</v>
      </c>
      <c r="D55" s="337">
        <v>0</v>
      </c>
      <c r="E55" s="337">
        <v>0</v>
      </c>
      <c r="F55" s="337">
        <v>0</v>
      </c>
      <c r="G55" s="337">
        <v>0</v>
      </c>
      <c r="H55" s="337">
        <v>0</v>
      </c>
      <c r="I55" s="337">
        <v>0</v>
      </c>
      <c r="J55" s="337">
        <v>0</v>
      </c>
      <c r="K55" s="337">
        <v>0</v>
      </c>
      <c r="L55" s="337">
        <v>0</v>
      </c>
      <c r="M55" s="337">
        <v>0</v>
      </c>
      <c r="N55" s="337">
        <v>0</v>
      </c>
      <c r="O55" s="338">
        <f>ROUND('ASSET BALANCES'!O55*$CL55/12,2)</f>
        <v>0</v>
      </c>
      <c r="P55" s="338">
        <f>ROUND('ASSET BALANCES'!P55*$CL55/12,2)</f>
        <v>0</v>
      </c>
      <c r="Q55" s="338">
        <f>ROUND('ASSET BALANCES'!Q55*$CL55/12,2)</f>
        <v>0</v>
      </c>
      <c r="R55" s="338">
        <f>ROUND('ASSET BALANCES'!R55*$CL55/12,2)</f>
        <v>0</v>
      </c>
      <c r="S55" s="338">
        <f>ROUND('ASSET BALANCES'!S55*$CL55/12,2)</f>
        <v>0</v>
      </c>
      <c r="T55" s="338">
        <f>ROUND('ASSET BALANCES'!T55*$CL55/12,2)</f>
        <v>0</v>
      </c>
      <c r="U55" s="338">
        <f>ROUND('ASSET BALANCES'!U55*$CL55/12,2)</f>
        <v>0</v>
      </c>
      <c r="V55" s="338">
        <f>ROUND('ASSET BALANCES'!V55*$CL55/12,2)</f>
        <v>0</v>
      </c>
      <c r="W55" s="338">
        <f>ROUND('ASSET BALANCES'!W55*$CL55/12,2)</f>
        <v>0</v>
      </c>
      <c r="X55" s="338">
        <f>ROUND('ASSET BALANCES'!X55*$CL55/12,2)</f>
        <v>0</v>
      </c>
      <c r="Y55" s="338">
        <f>ROUND('ASSET BALANCES'!Y55*$CL55/12,2)</f>
        <v>0</v>
      </c>
      <c r="Z55" s="338">
        <f>ROUND('ASSET BALANCES'!Z55*$CL55/12,2)</f>
        <v>0</v>
      </c>
      <c r="AA55" s="338">
        <f>ROUND('ASSET BALANCES'!AA55*$CM55/12,2)</f>
        <v>0</v>
      </c>
      <c r="AB55" s="338">
        <f>ROUND('ASSET BALANCES'!AB55*$CM55/12,2)</f>
        <v>0</v>
      </c>
      <c r="AC55" s="338">
        <f>ROUND('ASSET BALANCES'!AC55*$CM55/12,2)</f>
        <v>0</v>
      </c>
      <c r="AD55" s="338">
        <f>ROUND('ASSET BALANCES'!AD55*$CM55/12,2)</f>
        <v>0</v>
      </c>
      <c r="AE55" s="338">
        <f>ROUND('ASSET BALANCES'!AE55*$CM55/12,2)</f>
        <v>0</v>
      </c>
      <c r="AF55" s="338">
        <f>ROUND('ASSET BALANCES'!AF55*$CM55/12,2)</f>
        <v>0</v>
      </c>
      <c r="AG55" s="338">
        <f>ROUND('ASSET BALANCES'!AG55*$CM55/12,2)</f>
        <v>0</v>
      </c>
      <c r="AH55" s="338">
        <f>ROUND('ASSET BALANCES'!AH55*$CM55/12,2)</f>
        <v>0</v>
      </c>
      <c r="AI55" s="338">
        <f>ROUND('ASSET BALANCES'!AI55*$CM55/12,2)</f>
        <v>0</v>
      </c>
      <c r="AJ55" s="338">
        <f>ROUND('ASSET BALANCES'!AJ55*$CM55/12,2)</f>
        <v>0</v>
      </c>
      <c r="AK55" s="338">
        <f>ROUND('ASSET BALANCES'!AK55*$CM55/12,2)</f>
        <v>0</v>
      </c>
      <c r="AL55" s="338">
        <f>ROUND('ASSET BALANCES'!AL55*$CM55/12,2)</f>
        <v>0</v>
      </c>
      <c r="AM55" s="338"/>
      <c r="AN55" s="338"/>
      <c r="AO55" s="338"/>
      <c r="AP55" s="338"/>
      <c r="AQ55" s="338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  <c r="BG55" s="338"/>
      <c r="BH55" s="338"/>
      <c r="BI55" s="338"/>
      <c r="BJ55" s="338"/>
      <c r="BK55" s="338"/>
      <c r="BL55" s="338"/>
      <c r="BM55" s="338"/>
      <c r="BN55" s="338"/>
      <c r="BO55" s="338"/>
      <c r="BP55" s="338"/>
      <c r="BQ55" s="338"/>
      <c r="BR55" s="338"/>
      <c r="BS55" s="338"/>
      <c r="BT55" s="338"/>
      <c r="BU55" s="338"/>
      <c r="BV55" s="338"/>
      <c r="BW55" s="13">
        <f t="shared" si="7"/>
        <v>0</v>
      </c>
      <c r="BX55" s="13">
        <f t="shared" si="8"/>
        <v>0</v>
      </c>
      <c r="BY55" s="13">
        <f t="shared" si="9"/>
        <v>0</v>
      </c>
      <c r="BZ55" s="13">
        <f t="shared" si="10"/>
        <v>0</v>
      </c>
      <c r="CA55" s="13">
        <f t="shared" si="11"/>
        <v>0</v>
      </c>
      <c r="CB55" s="13">
        <f t="shared" si="12"/>
        <v>0</v>
      </c>
      <c r="CC55" s="333" t="str">
        <f>VLOOKUP($A55,'Depr Group Buckets'!$A:$J,CC$4,FALSE)</f>
        <v>PROD STEAM</v>
      </c>
      <c r="CD55" s="333" t="str">
        <f>VLOOKUP($A55,'Depr Group Buckets'!$A:$J,CD$4,FALSE)</f>
        <v>101/106</v>
      </c>
      <c r="CE55" s="333">
        <f>VLOOKUP($A55,'Depr Group Buckets'!$A:$J,CE$4,FALSE)</f>
        <v>108</v>
      </c>
      <c r="CF55" s="333">
        <f>VLOOKUP($A55,'Depr Group Buckets'!$A:$J,CF$4,FALSE)</f>
        <v>403</v>
      </c>
      <c r="CG55" s="333" t="str">
        <f>VLOOKUP($A55,'Depr Group Buckets'!$A:$J,CG$4,FALSE)</f>
        <v>BIG BEND</v>
      </c>
      <c r="CH55" s="333" t="str">
        <f>VLOOKUP($A55,'Depr Group Buckets'!$A:$J,CH$4,FALSE)</f>
        <v>INACTIVE ACCOUNT</v>
      </c>
      <c r="CI55" s="333" t="str">
        <f>VLOOKUP($A55,'Depr Group Buckets'!$A:$J,CI$4,FALSE)</f>
        <v>Invalid</v>
      </c>
      <c r="CJ55" s="333" t="str">
        <f>VLOOKUP($A55,'Depr Group Buckets'!$A:$J,CJ$4,FALSE)</f>
        <v>311</v>
      </c>
      <c r="CK55" s="21"/>
      <c r="CL55" s="4">
        <f t="shared" si="4"/>
        <v>0</v>
      </c>
      <c r="CM55" s="4">
        <f t="shared" si="2"/>
        <v>0</v>
      </c>
      <c r="CN55" s="334"/>
      <c r="CO55" s="334"/>
      <c r="CP55" s="334"/>
      <c r="CQ55" s="4">
        <v>0</v>
      </c>
      <c r="CR55" s="4">
        <v>0</v>
      </c>
    </row>
    <row r="56" spans="1:96" x14ac:dyDescent="0.25">
      <c r="A56" s="335">
        <f>'ASSET BALANCES'!$A56</f>
        <v>31230</v>
      </c>
      <c r="B56" s="336" t="str">
        <f>'ASSET BALANCES'!$B56</f>
        <v>312.30 Boiler Plant Eq-BPC</v>
      </c>
      <c r="C56" s="337">
        <v>0</v>
      </c>
      <c r="D56" s="337">
        <v>0</v>
      </c>
      <c r="E56" s="337">
        <v>0</v>
      </c>
      <c r="F56" s="337">
        <v>0</v>
      </c>
      <c r="G56" s="337">
        <v>0</v>
      </c>
      <c r="H56" s="337">
        <v>0</v>
      </c>
      <c r="I56" s="337">
        <v>0</v>
      </c>
      <c r="J56" s="337">
        <v>0</v>
      </c>
      <c r="K56" s="337">
        <v>0</v>
      </c>
      <c r="L56" s="337">
        <v>0</v>
      </c>
      <c r="M56" s="337">
        <v>0</v>
      </c>
      <c r="N56" s="337">
        <v>0</v>
      </c>
      <c r="O56" s="338">
        <f>ROUND('ASSET BALANCES'!O56*$CL56/12,2)</f>
        <v>0</v>
      </c>
      <c r="P56" s="338">
        <f>ROUND('ASSET BALANCES'!P56*$CL56/12,2)</f>
        <v>0</v>
      </c>
      <c r="Q56" s="338">
        <f>ROUND('ASSET BALANCES'!Q56*$CL56/12,2)</f>
        <v>0</v>
      </c>
      <c r="R56" s="338">
        <f>ROUND('ASSET BALANCES'!R56*$CL56/12,2)</f>
        <v>0</v>
      </c>
      <c r="S56" s="338">
        <f>ROUND('ASSET BALANCES'!S56*$CL56/12,2)</f>
        <v>0</v>
      </c>
      <c r="T56" s="338">
        <f>ROUND('ASSET BALANCES'!T56*$CL56/12,2)</f>
        <v>0</v>
      </c>
      <c r="U56" s="338">
        <f>ROUND('ASSET BALANCES'!U56*$CL56/12,2)</f>
        <v>0</v>
      </c>
      <c r="V56" s="338">
        <f>ROUND('ASSET BALANCES'!V56*$CL56/12,2)</f>
        <v>0</v>
      </c>
      <c r="W56" s="338">
        <f>ROUND('ASSET BALANCES'!W56*$CL56/12,2)</f>
        <v>0</v>
      </c>
      <c r="X56" s="338">
        <f>ROUND('ASSET BALANCES'!X56*$CL56/12,2)</f>
        <v>0</v>
      </c>
      <c r="Y56" s="338">
        <f>ROUND('ASSET BALANCES'!Y56*$CL56/12,2)</f>
        <v>0</v>
      </c>
      <c r="Z56" s="338">
        <f>ROUND('ASSET BALANCES'!Z56*$CL56/12,2)</f>
        <v>0</v>
      </c>
      <c r="AA56" s="338">
        <f>ROUND('ASSET BALANCES'!AA56*$CM56/12,2)</f>
        <v>0</v>
      </c>
      <c r="AB56" s="338">
        <f>ROUND('ASSET BALANCES'!AB56*$CM56/12,2)</f>
        <v>0</v>
      </c>
      <c r="AC56" s="338">
        <f>ROUND('ASSET BALANCES'!AC56*$CM56/12,2)</f>
        <v>0</v>
      </c>
      <c r="AD56" s="338">
        <f>ROUND('ASSET BALANCES'!AD56*$CM56/12,2)</f>
        <v>0</v>
      </c>
      <c r="AE56" s="338">
        <f>ROUND('ASSET BALANCES'!AE56*$CM56/12,2)</f>
        <v>0</v>
      </c>
      <c r="AF56" s="338">
        <f>ROUND('ASSET BALANCES'!AF56*$CM56/12,2)</f>
        <v>0</v>
      </c>
      <c r="AG56" s="338">
        <f>ROUND('ASSET BALANCES'!AG56*$CM56/12,2)</f>
        <v>0</v>
      </c>
      <c r="AH56" s="338">
        <f>ROUND('ASSET BALANCES'!AH56*$CM56/12,2)</f>
        <v>0</v>
      </c>
      <c r="AI56" s="338">
        <f>ROUND('ASSET BALANCES'!AI56*$CM56/12,2)</f>
        <v>0</v>
      </c>
      <c r="AJ56" s="338">
        <f>ROUND('ASSET BALANCES'!AJ56*$CM56/12,2)</f>
        <v>0</v>
      </c>
      <c r="AK56" s="338">
        <f>ROUND('ASSET BALANCES'!AK56*$CM56/12,2)</f>
        <v>0</v>
      </c>
      <c r="AL56" s="338">
        <f>ROUND('ASSET BALANCES'!AL56*$CM56/12,2)</f>
        <v>0</v>
      </c>
      <c r="AM56" s="338"/>
      <c r="AN56" s="338"/>
      <c r="AO56" s="338"/>
      <c r="AP56" s="338"/>
      <c r="AQ56" s="338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  <c r="BG56" s="338"/>
      <c r="BH56" s="338"/>
      <c r="BI56" s="338"/>
      <c r="BJ56" s="338"/>
      <c r="BK56" s="338"/>
      <c r="BL56" s="338"/>
      <c r="BM56" s="338"/>
      <c r="BN56" s="338"/>
      <c r="BO56" s="338"/>
      <c r="BP56" s="338"/>
      <c r="BQ56" s="338"/>
      <c r="BR56" s="338"/>
      <c r="BS56" s="338"/>
      <c r="BT56" s="338"/>
      <c r="BU56" s="338"/>
      <c r="BV56" s="338"/>
      <c r="BW56" s="13">
        <f t="shared" si="7"/>
        <v>0</v>
      </c>
      <c r="BX56" s="13">
        <f t="shared" si="8"/>
        <v>0</v>
      </c>
      <c r="BY56" s="13">
        <f t="shared" si="9"/>
        <v>0</v>
      </c>
      <c r="BZ56" s="13">
        <f t="shared" si="10"/>
        <v>0</v>
      </c>
      <c r="CA56" s="13">
        <f t="shared" si="11"/>
        <v>0</v>
      </c>
      <c r="CB56" s="13">
        <f t="shared" si="12"/>
        <v>0</v>
      </c>
      <c r="CC56" s="333" t="str">
        <f>VLOOKUP($A56,'Depr Group Buckets'!$A:$J,CC$4,FALSE)</f>
        <v>PROD STEAM</v>
      </c>
      <c r="CD56" s="333" t="str">
        <f>VLOOKUP($A56,'Depr Group Buckets'!$A:$J,CD$4,FALSE)</f>
        <v>101/106</v>
      </c>
      <c r="CE56" s="333">
        <f>VLOOKUP($A56,'Depr Group Buckets'!$A:$J,CE$4,FALSE)</f>
        <v>108</v>
      </c>
      <c r="CF56" s="333">
        <f>VLOOKUP($A56,'Depr Group Buckets'!$A:$J,CF$4,FALSE)</f>
        <v>403</v>
      </c>
      <c r="CG56" s="333" t="str">
        <f>VLOOKUP($A56,'Depr Group Buckets'!$A:$J,CG$4,FALSE)</f>
        <v>BAYSIDE</v>
      </c>
      <c r="CH56" s="333" t="str">
        <f>VLOOKUP($A56,'Depr Group Buckets'!$A:$J,CH$4,FALSE)</f>
        <v>INACTIVE ACCOUNT</v>
      </c>
      <c r="CI56" s="333" t="str">
        <f>VLOOKUP($A56,'Depr Group Buckets'!$A:$J,CI$4,FALSE)</f>
        <v>Invalid</v>
      </c>
      <c r="CJ56" s="333" t="str">
        <f>VLOOKUP($A56,'Depr Group Buckets'!$A:$J,CJ$4,FALSE)</f>
        <v>312</v>
      </c>
      <c r="CK56" s="21"/>
      <c r="CL56" s="4">
        <f t="shared" si="4"/>
        <v>0</v>
      </c>
      <c r="CM56" s="4">
        <f t="shared" si="2"/>
        <v>0</v>
      </c>
      <c r="CN56" s="334"/>
      <c r="CO56" s="334"/>
      <c r="CP56" s="334"/>
      <c r="CQ56" s="4">
        <v>0</v>
      </c>
      <c r="CR56" s="4">
        <v>0</v>
      </c>
    </row>
    <row r="57" spans="1:96" x14ac:dyDescent="0.25">
      <c r="A57" s="335">
        <f>'ASSET BALANCES'!$A57</f>
        <v>31231</v>
      </c>
      <c r="B57" s="336" t="str">
        <f>'ASSET BALANCES'!$B57</f>
        <v>312.31 Boiler Plant Eq-BP1</v>
      </c>
      <c r="C57" s="337">
        <v>0</v>
      </c>
      <c r="D57" s="337">
        <v>0</v>
      </c>
      <c r="E57" s="337">
        <v>0</v>
      </c>
      <c r="F57" s="337">
        <v>0</v>
      </c>
      <c r="G57" s="337">
        <v>0</v>
      </c>
      <c r="H57" s="337">
        <v>0</v>
      </c>
      <c r="I57" s="337">
        <v>0</v>
      </c>
      <c r="J57" s="337">
        <v>0</v>
      </c>
      <c r="K57" s="337">
        <v>0</v>
      </c>
      <c r="L57" s="337">
        <v>0</v>
      </c>
      <c r="M57" s="337">
        <v>0</v>
      </c>
      <c r="N57" s="337">
        <v>0</v>
      </c>
      <c r="O57" s="338">
        <f>ROUND('ASSET BALANCES'!O57*$CL57/12,2)</f>
        <v>0</v>
      </c>
      <c r="P57" s="338">
        <f>ROUND('ASSET BALANCES'!P57*$CL57/12,2)</f>
        <v>0</v>
      </c>
      <c r="Q57" s="338">
        <f>ROUND('ASSET BALANCES'!Q57*$CL57/12,2)</f>
        <v>0</v>
      </c>
      <c r="R57" s="338">
        <f>ROUND('ASSET BALANCES'!R57*$CL57/12,2)</f>
        <v>0</v>
      </c>
      <c r="S57" s="338">
        <f>ROUND('ASSET BALANCES'!S57*$CL57/12,2)</f>
        <v>0</v>
      </c>
      <c r="T57" s="338">
        <f>ROUND('ASSET BALANCES'!T57*$CL57/12,2)</f>
        <v>0</v>
      </c>
      <c r="U57" s="338">
        <f>ROUND('ASSET BALANCES'!U57*$CL57/12,2)</f>
        <v>0</v>
      </c>
      <c r="V57" s="338">
        <f>ROUND('ASSET BALANCES'!V57*$CL57/12,2)</f>
        <v>0</v>
      </c>
      <c r="W57" s="338">
        <f>ROUND('ASSET BALANCES'!W57*$CL57/12,2)</f>
        <v>0</v>
      </c>
      <c r="X57" s="338">
        <f>ROUND('ASSET BALANCES'!X57*$CL57/12,2)</f>
        <v>0</v>
      </c>
      <c r="Y57" s="338">
        <f>ROUND('ASSET BALANCES'!Y57*$CL57/12,2)</f>
        <v>0</v>
      </c>
      <c r="Z57" s="338">
        <f>ROUND('ASSET BALANCES'!Z57*$CL57/12,2)</f>
        <v>0</v>
      </c>
      <c r="AA57" s="338">
        <f>ROUND('ASSET BALANCES'!AA57*$CM57/12,2)</f>
        <v>0</v>
      </c>
      <c r="AB57" s="338">
        <f>ROUND('ASSET BALANCES'!AB57*$CM57/12,2)</f>
        <v>0</v>
      </c>
      <c r="AC57" s="338">
        <f>ROUND('ASSET BALANCES'!AC57*$CM57/12,2)</f>
        <v>0</v>
      </c>
      <c r="AD57" s="338">
        <f>ROUND('ASSET BALANCES'!AD57*$CM57/12,2)</f>
        <v>0</v>
      </c>
      <c r="AE57" s="338">
        <f>ROUND('ASSET BALANCES'!AE57*$CM57/12,2)</f>
        <v>0</v>
      </c>
      <c r="AF57" s="338">
        <f>ROUND('ASSET BALANCES'!AF57*$CM57/12,2)</f>
        <v>0</v>
      </c>
      <c r="AG57" s="338">
        <f>ROUND('ASSET BALANCES'!AG57*$CM57/12,2)</f>
        <v>0</v>
      </c>
      <c r="AH57" s="338">
        <f>ROUND('ASSET BALANCES'!AH57*$CM57/12,2)</f>
        <v>0</v>
      </c>
      <c r="AI57" s="338">
        <f>ROUND('ASSET BALANCES'!AI57*$CM57/12,2)</f>
        <v>0</v>
      </c>
      <c r="AJ57" s="338">
        <f>ROUND('ASSET BALANCES'!AJ57*$CM57/12,2)</f>
        <v>0</v>
      </c>
      <c r="AK57" s="338">
        <f>ROUND('ASSET BALANCES'!AK57*$CM57/12,2)</f>
        <v>0</v>
      </c>
      <c r="AL57" s="338">
        <f>ROUND('ASSET BALANCES'!AL57*$CM57/12,2)</f>
        <v>0</v>
      </c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13">
        <f t="shared" si="7"/>
        <v>0</v>
      </c>
      <c r="BX57" s="13">
        <f t="shared" si="8"/>
        <v>0</v>
      </c>
      <c r="BY57" s="13">
        <f t="shared" si="9"/>
        <v>0</v>
      </c>
      <c r="BZ57" s="13">
        <f t="shared" si="10"/>
        <v>0</v>
      </c>
      <c r="CA57" s="13">
        <f t="shared" si="11"/>
        <v>0</v>
      </c>
      <c r="CB57" s="13">
        <f t="shared" si="12"/>
        <v>0</v>
      </c>
      <c r="CC57" s="333" t="str">
        <f>VLOOKUP($A57,'Depr Group Buckets'!$A:$J,CC$4,FALSE)</f>
        <v>PROD STEAM</v>
      </c>
      <c r="CD57" s="333" t="str">
        <f>VLOOKUP($A57,'Depr Group Buckets'!$A:$J,CD$4,FALSE)</f>
        <v>101/106</v>
      </c>
      <c r="CE57" s="333">
        <f>VLOOKUP($A57,'Depr Group Buckets'!$A:$J,CE$4,FALSE)</f>
        <v>108</v>
      </c>
      <c r="CF57" s="333">
        <f>VLOOKUP($A57,'Depr Group Buckets'!$A:$J,CF$4,FALSE)</f>
        <v>403</v>
      </c>
      <c r="CG57" s="333" t="str">
        <f>VLOOKUP($A57,'Depr Group Buckets'!$A:$J,CG$4,FALSE)</f>
        <v>BAYSIDE</v>
      </c>
      <c r="CH57" s="333" t="str">
        <f>VLOOKUP($A57,'Depr Group Buckets'!$A:$J,CH$4,FALSE)</f>
        <v>INACTIVE ACCOUNT</v>
      </c>
      <c r="CI57" s="333" t="str">
        <f>VLOOKUP($A57,'Depr Group Buckets'!$A:$J,CI$4,FALSE)</f>
        <v>Invalid</v>
      </c>
      <c r="CJ57" s="333" t="str">
        <f>VLOOKUP($A57,'Depr Group Buckets'!$A:$J,CJ$4,FALSE)</f>
        <v>312</v>
      </c>
      <c r="CK57" s="21"/>
      <c r="CL57" s="4">
        <f t="shared" si="4"/>
        <v>0</v>
      </c>
      <c r="CM57" s="4">
        <f t="shared" si="2"/>
        <v>0</v>
      </c>
      <c r="CN57" s="334"/>
      <c r="CO57" s="334"/>
      <c r="CP57" s="334"/>
      <c r="CQ57" s="4">
        <v>0</v>
      </c>
      <c r="CR57" s="4">
        <v>0</v>
      </c>
    </row>
    <row r="58" spans="1:96" x14ac:dyDescent="0.25">
      <c r="A58" s="335">
        <f>'ASSET BALANCES'!$A58</f>
        <v>31232</v>
      </c>
      <c r="B58" s="336" t="str">
        <f>'ASSET BALANCES'!$B58</f>
        <v>312.32 Boiler Plant Eq-BP2</v>
      </c>
      <c r="C58" s="337">
        <v>0</v>
      </c>
      <c r="D58" s="337">
        <v>0</v>
      </c>
      <c r="E58" s="337">
        <v>0</v>
      </c>
      <c r="F58" s="337">
        <v>0</v>
      </c>
      <c r="G58" s="337">
        <v>0</v>
      </c>
      <c r="H58" s="337">
        <v>0</v>
      </c>
      <c r="I58" s="337">
        <v>0</v>
      </c>
      <c r="J58" s="337">
        <v>0</v>
      </c>
      <c r="K58" s="337">
        <v>0</v>
      </c>
      <c r="L58" s="337">
        <v>0</v>
      </c>
      <c r="M58" s="337">
        <v>0</v>
      </c>
      <c r="N58" s="337">
        <v>0</v>
      </c>
      <c r="O58" s="338">
        <f>ROUND('ASSET BALANCES'!O58*$CL58/12,2)</f>
        <v>0</v>
      </c>
      <c r="P58" s="338">
        <f>ROUND('ASSET BALANCES'!P58*$CL58/12,2)</f>
        <v>0</v>
      </c>
      <c r="Q58" s="338">
        <f>ROUND('ASSET BALANCES'!Q58*$CL58/12,2)</f>
        <v>0</v>
      </c>
      <c r="R58" s="338">
        <f>ROUND('ASSET BALANCES'!R58*$CL58/12,2)</f>
        <v>0</v>
      </c>
      <c r="S58" s="338">
        <f>ROUND('ASSET BALANCES'!S58*$CL58/12,2)</f>
        <v>0</v>
      </c>
      <c r="T58" s="338">
        <f>ROUND('ASSET BALANCES'!T58*$CL58/12,2)</f>
        <v>0</v>
      </c>
      <c r="U58" s="338">
        <f>ROUND('ASSET BALANCES'!U58*$CL58/12,2)</f>
        <v>0</v>
      </c>
      <c r="V58" s="338">
        <f>ROUND('ASSET BALANCES'!V58*$CL58/12,2)</f>
        <v>0</v>
      </c>
      <c r="W58" s="338">
        <f>ROUND('ASSET BALANCES'!W58*$CL58/12,2)</f>
        <v>0</v>
      </c>
      <c r="X58" s="338">
        <f>ROUND('ASSET BALANCES'!X58*$CL58/12,2)</f>
        <v>0</v>
      </c>
      <c r="Y58" s="338">
        <f>ROUND('ASSET BALANCES'!Y58*$CL58/12,2)</f>
        <v>0</v>
      </c>
      <c r="Z58" s="338">
        <f>ROUND('ASSET BALANCES'!Z58*$CL58/12,2)</f>
        <v>0</v>
      </c>
      <c r="AA58" s="338">
        <f>ROUND('ASSET BALANCES'!AA58*$CM58/12,2)</f>
        <v>0</v>
      </c>
      <c r="AB58" s="338">
        <f>ROUND('ASSET BALANCES'!AB58*$CM58/12,2)</f>
        <v>0</v>
      </c>
      <c r="AC58" s="338">
        <f>ROUND('ASSET BALANCES'!AC58*$CM58/12,2)</f>
        <v>0</v>
      </c>
      <c r="AD58" s="338">
        <f>ROUND('ASSET BALANCES'!AD58*$CM58/12,2)</f>
        <v>0</v>
      </c>
      <c r="AE58" s="338">
        <f>ROUND('ASSET BALANCES'!AE58*$CM58/12,2)</f>
        <v>0</v>
      </c>
      <c r="AF58" s="338">
        <f>ROUND('ASSET BALANCES'!AF58*$CM58/12,2)</f>
        <v>0</v>
      </c>
      <c r="AG58" s="338">
        <f>ROUND('ASSET BALANCES'!AG58*$CM58/12,2)</f>
        <v>0</v>
      </c>
      <c r="AH58" s="338">
        <f>ROUND('ASSET BALANCES'!AH58*$CM58/12,2)</f>
        <v>0</v>
      </c>
      <c r="AI58" s="338">
        <f>ROUND('ASSET BALANCES'!AI58*$CM58/12,2)</f>
        <v>0</v>
      </c>
      <c r="AJ58" s="338">
        <f>ROUND('ASSET BALANCES'!AJ58*$CM58/12,2)</f>
        <v>0</v>
      </c>
      <c r="AK58" s="338">
        <f>ROUND('ASSET BALANCES'!AK58*$CM58/12,2)</f>
        <v>0</v>
      </c>
      <c r="AL58" s="338">
        <f>ROUND('ASSET BALANCES'!AL58*$CM58/12,2)</f>
        <v>0</v>
      </c>
      <c r="AM58" s="338"/>
      <c r="AN58" s="338"/>
      <c r="AO58" s="338"/>
      <c r="AP58" s="338"/>
      <c r="AQ58" s="338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  <c r="BG58" s="338"/>
      <c r="BH58" s="338"/>
      <c r="BI58" s="338"/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13">
        <f t="shared" si="7"/>
        <v>0</v>
      </c>
      <c r="BX58" s="13">
        <f t="shared" si="8"/>
        <v>0</v>
      </c>
      <c r="BY58" s="13">
        <f t="shared" si="9"/>
        <v>0</v>
      </c>
      <c r="BZ58" s="13">
        <f t="shared" si="10"/>
        <v>0</v>
      </c>
      <c r="CA58" s="13">
        <f t="shared" si="11"/>
        <v>0</v>
      </c>
      <c r="CB58" s="13">
        <f t="shared" si="12"/>
        <v>0</v>
      </c>
      <c r="CC58" s="333" t="str">
        <f>VLOOKUP($A58,'Depr Group Buckets'!$A:$J,CC$4,FALSE)</f>
        <v>PROD STEAM</v>
      </c>
      <c r="CD58" s="333" t="str">
        <f>VLOOKUP($A58,'Depr Group Buckets'!$A:$J,CD$4,FALSE)</f>
        <v>101/106</v>
      </c>
      <c r="CE58" s="333">
        <f>VLOOKUP($A58,'Depr Group Buckets'!$A:$J,CE$4,FALSE)</f>
        <v>108</v>
      </c>
      <c r="CF58" s="333">
        <f>VLOOKUP($A58,'Depr Group Buckets'!$A:$J,CF$4,FALSE)</f>
        <v>403</v>
      </c>
      <c r="CG58" s="333" t="str">
        <f>VLOOKUP($A58,'Depr Group Buckets'!$A:$J,CG$4,FALSE)</f>
        <v>BAYSIDE</v>
      </c>
      <c r="CH58" s="333" t="str">
        <f>VLOOKUP($A58,'Depr Group Buckets'!$A:$J,CH$4,FALSE)</f>
        <v>INACTIVE ACCOUNT</v>
      </c>
      <c r="CI58" s="333" t="str">
        <f>VLOOKUP($A58,'Depr Group Buckets'!$A:$J,CI$4,FALSE)</f>
        <v>Invalid</v>
      </c>
      <c r="CJ58" s="333" t="str">
        <f>VLOOKUP($A58,'Depr Group Buckets'!$A:$J,CJ$4,FALSE)</f>
        <v>312</v>
      </c>
      <c r="CK58" s="21"/>
      <c r="CL58" s="4">
        <f t="shared" si="4"/>
        <v>0</v>
      </c>
      <c r="CM58" s="4">
        <f t="shared" si="2"/>
        <v>0</v>
      </c>
      <c r="CN58" s="334"/>
      <c r="CO58" s="334"/>
      <c r="CP58" s="334"/>
      <c r="CQ58" s="4">
        <v>0</v>
      </c>
      <c r="CR58" s="4">
        <v>0</v>
      </c>
    </row>
    <row r="59" spans="1:96" x14ac:dyDescent="0.25">
      <c r="A59" s="335">
        <f>'ASSET BALANCES'!$A59</f>
        <v>31240</v>
      </c>
      <c r="B59" s="336" t="str">
        <f>'ASSET BALANCES'!$B59</f>
        <v>312.40 Boiler Plant Eq-BBCM</v>
      </c>
      <c r="C59" s="337">
        <v>721282</v>
      </c>
      <c r="D59" s="337">
        <v>722089.07000000007</v>
      </c>
      <c r="E59" s="337">
        <v>722089.07000000007</v>
      </c>
      <c r="F59" s="337">
        <v>767056.55</v>
      </c>
      <c r="G59" s="337">
        <v>767097.44000000006</v>
      </c>
      <c r="H59" s="337">
        <v>767032.62000000011</v>
      </c>
      <c r="I59" s="337">
        <v>767094.51</v>
      </c>
      <c r="J59" s="337">
        <v>767364.07000000007</v>
      </c>
      <c r="K59" s="337">
        <v>767634.67999999993</v>
      </c>
      <c r="L59" s="337">
        <v>768025.9</v>
      </c>
      <c r="M59" s="337">
        <v>769398.42999999993</v>
      </c>
      <c r="N59" s="337">
        <v>724995.18</v>
      </c>
      <c r="O59" s="338">
        <f>ROUND('ASSET BALANCES'!O59*$CL59/12,2)</f>
        <v>726912.34</v>
      </c>
      <c r="P59" s="338">
        <f>ROUND('ASSET BALANCES'!P59*$CL59/12,2)</f>
        <v>732668.57</v>
      </c>
      <c r="Q59" s="338">
        <f>ROUND('ASSET BALANCES'!Q59*$CL59/12,2)</f>
        <v>734927.76</v>
      </c>
      <c r="R59" s="338">
        <f>ROUND('ASSET BALANCES'!R59*$CL59/12,2)</f>
        <v>737391.02</v>
      </c>
      <c r="S59" s="338">
        <f>ROUND('ASSET BALANCES'!S59*$CL59/12,2)</f>
        <v>740154.49</v>
      </c>
      <c r="T59" s="338">
        <f>ROUND('ASSET BALANCES'!T59*$CL59/12,2)</f>
        <v>742792.04</v>
      </c>
      <c r="U59" s="338">
        <f>ROUND('ASSET BALANCES'!U59*$CL59/12,2)</f>
        <v>747435.35</v>
      </c>
      <c r="V59" s="338">
        <f>ROUND('ASSET BALANCES'!V59*$CL59/12,2)</f>
        <v>747847.92</v>
      </c>
      <c r="W59" s="338">
        <f>ROUND('ASSET BALANCES'!W59*$CL59/12,2)</f>
        <v>751557.38</v>
      </c>
      <c r="X59" s="338">
        <f>ROUND('ASSET BALANCES'!X59*$CL59/12,2)</f>
        <v>752113.77</v>
      </c>
      <c r="Y59" s="338">
        <f>ROUND('ASSET BALANCES'!Y59*$CL59/12,2)</f>
        <v>754530.28</v>
      </c>
      <c r="Z59" s="338">
        <f>ROUND('ASSET BALANCES'!Z59*$CL59/12,2)</f>
        <v>755473.98</v>
      </c>
      <c r="AA59" s="338">
        <f>ROUND('ASSET BALANCES'!AA59*$CM59/12,2)</f>
        <v>627788.52</v>
      </c>
      <c r="AB59" s="338">
        <f>ROUND('ASSET BALANCES'!AB59*$CM59/12,2)</f>
        <v>628538.28</v>
      </c>
      <c r="AC59" s="338">
        <f>ROUND('ASSET BALANCES'!AC59*$CM59/12,2)</f>
        <v>629343.18999999994</v>
      </c>
      <c r="AD59" s="338">
        <f>ROUND('ASSET BALANCES'!AD59*$CM59/12,2)</f>
        <v>630035.80000000005</v>
      </c>
      <c r="AE59" s="338">
        <f>ROUND('ASSET BALANCES'!AE59*$CM59/12,2)</f>
        <v>630728.4</v>
      </c>
      <c r="AF59" s="338">
        <f>ROUND('ASSET BALANCES'!AF59*$CM59/12,2)</f>
        <v>631421.01</v>
      </c>
      <c r="AG59" s="338">
        <f>ROUND('ASSET BALANCES'!AG59*$CM59/12,2)</f>
        <v>632113.61</v>
      </c>
      <c r="AH59" s="338">
        <f>ROUND('ASSET BALANCES'!AH59*$CM59/12,2)</f>
        <v>632882.42000000004</v>
      </c>
      <c r="AI59" s="338">
        <f>ROUND('ASSET BALANCES'!AI59*$CM59/12,2)</f>
        <v>634671.41</v>
      </c>
      <c r="AJ59" s="338">
        <f>ROUND('ASSET BALANCES'!AJ59*$CM59/12,2)</f>
        <v>638299.22</v>
      </c>
      <c r="AK59" s="338">
        <f>ROUND('ASSET BALANCES'!AK59*$CM59/12,2)</f>
        <v>639274.16</v>
      </c>
      <c r="AL59" s="338">
        <f>ROUND('ASSET BALANCES'!AL59*$CM59/12,2)</f>
        <v>640249.09</v>
      </c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  <c r="BG59" s="338"/>
      <c r="BH59" s="338"/>
      <c r="BI59" s="338"/>
      <c r="BJ59" s="338"/>
      <c r="BK59" s="338"/>
      <c r="BL59" s="338"/>
      <c r="BM59" s="338"/>
      <c r="BN59" s="338"/>
      <c r="BO59" s="338"/>
      <c r="BP59" s="338"/>
      <c r="BQ59" s="338"/>
      <c r="BR59" s="338"/>
      <c r="BS59" s="338"/>
      <c r="BT59" s="338"/>
      <c r="BU59" s="338"/>
      <c r="BV59" s="338"/>
      <c r="BW59" s="13">
        <f t="shared" si="7"/>
        <v>9031159.5199999996</v>
      </c>
      <c r="BX59" s="13">
        <f t="shared" si="8"/>
        <v>8923804.9000000004</v>
      </c>
      <c r="BY59" s="13">
        <f t="shared" si="9"/>
        <v>7595345.1100000003</v>
      </c>
      <c r="BZ59" s="13">
        <f t="shared" si="10"/>
        <v>0</v>
      </c>
      <c r="CA59" s="13">
        <f t="shared" si="11"/>
        <v>0</v>
      </c>
      <c r="CB59" s="13">
        <f t="shared" si="12"/>
        <v>0</v>
      </c>
      <c r="CC59" s="333" t="str">
        <f>VLOOKUP($A59,'Depr Group Buckets'!$A:$J,CC$4,FALSE)</f>
        <v>PROD STEAM</v>
      </c>
      <c r="CD59" s="333" t="str">
        <f>VLOOKUP($A59,'Depr Group Buckets'!$A:$J,CD$4,FALSE)</f>
        <v>101/106</v>
      </c>
      <c r="CE59" s="333">
        <f>VLOOKUP($A59,'Depr Group Buckets'!$A:$J,CE$4,FALSE)</f>
        <v>108</v>
      </c>
      <c r="CF59" s="333">
        <f>VLOOKUP($A59,'Depr Group Buckets'!$A:$J,CF$4,FALSE)</f>
        <v>403</v>
      </c>
      <c r="CG59" s="333" t="str">
        <f>VLOOKUP($A59,'Depr Group Buckets'!$A:$J,CG$4,FALSE)</f>
        <v>BIG BEND</v>
      </c>
      <c r="CH59" s="333" t="str">
        <f>VLOOKUP($A59,'Depr Group Buckets'!$A:$J,CH$4,FALSE)</f>
        <v>BIG BEND COMMON</v>
      </c>
      <c r="CI59" s="333" t="str">
        <f>VLOOKUP($A59,'Depr Group Buckets'!$A:$J,CI$4,FALSE)</f>
        <v>Valid</v>
      </c>
      <c r="CJ59" s="333" t="str">
        <f>VLOOKUP($A59,'Depr Group Buckets'!$A:$J,CJ$4,FALSE)</f>
        <v>312</v>
      </c>
      <c r="CK59" s="21"/>
      <c r="CL59" s="4">
        <f t="shared" si="4"/>
        <v>4.5999999999999999E-2</v>
      </c>
      <c r="CM59" s="4">
        <f t="shared" si="2"/>
        <v>3.8100000000000002E-2</v>
      </c>
      <c r="CN59" s="334"/>
      <c r="CO59" s="334"/>
      <c r="CP59" s="334"/>
      <c r="CQ59" s="4">
        <v>4.5999999999999999E-2</v>
      </c>
      <c r="CR59" s="4">
        <v>3.8100000000000002E-2</v>
      </c>
    </row>
    <row r="60" spans="1:96" x14ac:dyDescent="0.25">
      <c r="A60" s="335">
        <f>'ASSET BALANCES'!$A60</f>
        <v>31241</v>
      </c>
      <c r="B60" s="336" t="str">
        <f>'ASSET BALANCES'!$B60</f>
        <v>312.41 Boiler Plant Eq-BB1</v>
      </c>
      <c r="C60" s="337">
        <v>0</v>
      </c>
      <c r="D60" s="337">
        <v>0</v>
      </c>
      <c r="E60" s="337">
        <v>0</v>
      </c>
      <c r="F60" s="337">
        <v>0</v>
      </c>
      <c r="G60" s="337">
        <v>0</v>
      </c>
      <c r="H60" s="337">
        <v>0</v>
      </c>
      <c r="I60" s="337">
        <v>0</v>
      </c>
      <c r="J60" s="337">
        <v>0</v>
      </c>
      <c r="K60" s="337">
        <v>0</v>
      </c>
      <c r="L60" s="337">
        <v>0</v>
      </c>
      <c r="M60" s="337">
        <v>0</v>
      </c>
      <c r="N60" s="337">
        <v>0</v>
      </c>
      <c r="O60" s="338">
        <f>ROUND('ASSET BALANCES'!O60*$CL60/12,2)</f>
        <v>0</v>
      </c>
      <c r="P60" s="338">
        <f>ROUND('ASSET BALANCES'!P60*$CL60/12,2)</f>
        <v>0</v>
      </c>
      <c r="Q60" s="338">
        <f>ROUND('ASSET BALANCES'!Q60*$CL60/12,2)</f>
        <v>0</v>
      </c>
      <c r="R60" s="338">
        <f>ROUND('ASSET BALANCES'!R60*$CL60/12,2)</f>
        <v>0</v>
      </c>
      <c r="S60" s="338">
        <f>ROUND('ASSET BALANCES'!S60*$CL60/12,2)</f>
        <v>0</v>
      </c>
      <c r="T60" s="338">
        <f>ROUND('ASSET BALANCES'!T60*$CL60/12,2)</f>
        <v>0</v>
      </c>
      <c r="U60" s="338">
        <f>ROUND('ASSET BALANCES'!U60*$CL60/12,2)</f>
        <v>0</v>
      </c>
      <c r="V60" s="338">
        <f>ROUND('ASSET BALANCES'!V60*$CL60/12,2)</f>
        <v>0</v>
      </c>
      <c r="W60" s="338">
        <f>ROUND('ASSET BALANCES'!W60*$CL60/12,2)</f>
        <v>0</v>
      </c>
      <c r="X60" s="338">
        <f>ROUND('ASSET BALANCES'!X60*$CL60/12,2)</f>
        <v>0</v>
      </c>
      <c r="Y60" s="338">
        <f>ROUND('ASSET BALANCES'!Y60*$CL60/12,2)</f>
        <v>0</v>
      </c>
      <c r="Z60" s="338">
        <f>ROUND('ASSET BALANCES'!Z60*$CL60/12,2)</f>
        <v>0</v>
      </c>
      <c r="AA60" s="338">
        <f>ROUND('ASSET BALANCES'!AA60*$CM60/12,2)</f>
        <v>0</v>
      </c>
      <c r="AB60" s="338">
        <f>ROUND('ASSET BALANCES'!AB60*$CM60/12,2)</f>
        <v>0</v>
      </c>
      <c r="AC60" s="338">
        <f>ROUND('ASSET BALANCES'!AC60*$CM60/12,2)</f>
        <v>0</v>
      </c>
      <c r="AD60" s="338">
        <f>ROUND('ASSET BALANCES'!AD60*$CM60/12,2)</f>
        <v>0</v>
      </c>
      <c r="AE60" s="338">
        <f>ROUND('ASSET BALANCES'!AE60*$CM60/12,2)</f>
        <v>0</v>
      </c>
      <c r="AF60" s="338">
        <f>ROUND('ASSET BALANCES'!AF60*$CM60/12,2)</f>
        <v>0</v>
      </c>
      <c r="AG60" s="338">
        <f>ROUND('ASSET BALANCES'!AG60*$CM60/12,2)</f>
        <v>0</v>
      </c>
      <c r="AH60" s="338">
        <f>ROUND('ASSET BALANCES'!AH60*$CM60/12,2)</f>
        <v>0</v>
      </c>
      <c r="AI60" s="338">
        <f>ROUND('ASSET BALANCES'!AI60*$CM60/12,2)</f>
        <v>0</v>
      </c>
      <c r="AJ60" s="338">
        <f>ROUND('ASSET BALANCES'!AJ60*$CM60/12,2)</f>
        <v>0</v>
      </c>
      <c r="AK60" s="338">
        <f>ROUND('ASSET BALANCES'!AK60*$CM60/12,2)</f>
        <v>0</v>
      </c>
      <c r="AL60" s="338">
        <f>ROUND('ASSET BALANCES'!AL60*$CM60/12,2)</f>
        <v>0</v>
      </c>
      <c r="AM60" s="338"/>
      <c r="AN60" s="338"/>
      <c r="AO60" s="338"/>
      <c r="AP60" s="338"/>
      <c r="AQ60" s="338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13">
        <f t="shared" si="7"/>
        <v>0</v>
      </c>
      <c r="BX60" s="13">
        <f t="shared" si="8"/>
        <v>0</v>
      </c>
      <c r="BY60" s="13">
        <f t="shared" si="9"/>
        <v>0</v>
      </c>
      <c r="BZ60" s="13">
        <f t="shared" si="10"/>
        <v>0</v>
      </c>
      <c r="CA60" s="13">
        <f t="shared" si="11"/>
        <v>0</v>
      </c>
      <c r="CB60" s="13">
        <f t="shared" si="12"/>
        <v>0</v>
      </c>
      <c r="CC60" s="333" t="str">
        <f>VLOOKUP($A60,'Depr Group Buckets'!$A:$J,CC$4,FALSE)</f>
        <v>PROD STEAM</v>
      </c>
      <c r="CD60" s="333" t="str">
        <f>VLOOKUP($A60,'Depr Group Buckets'!$A:$J,CD$4,FALSE)</f>
        <v>101/106</v>
      </c>
      <c r="CE60" s="333">
        <f>VLOOKUP($A60,'Depr Group Buckets'!$A:$J,CE$4,FALSE)</f>
        <v>108</v>
      </c>
      <c r="CF60" s="333">
        <f>VLOOKUP($A60,'Depr Group Buckets'!$A:$J,CF$4,FALSE)</f>
        <v>403</v>
      </c>
      <c r="CG60" s="333" t="str">
        <f>VLOOKUP($A60,'Depr Group Buckets'!$A:$J,CG$4,FALSE)</f>
        <v>BIG BEND</v>
      </c>
      <c r="CH60" s="333" t="str">
        <f>VLOOKUP($A60,'Depr Group Buckets'!$A:$J,CH$4,FALSE)</f>
        <v>BIG BEND UNIT 1</v>
      </c>
      <c r="CI60" s="333" t="str">
        <f>VLOOKUP($A60,'Depr Group Buckets'!$A:$J,CI$4,FALSE)</f>
        <v>Invalid</v>
      </c>
      <c r="CJ60" s="333" t="str">
        <f>VLOOKUP($A60,'Depr Group Buckets'!$A:$J,CJ$4,FALSE)</f>
        <v>312</v>
      </c>
      <c r="CK60" s="21"/>
      <c r="CL60" s="4">
        <f t="shared" si="4"/>
        <v>5.1999999999999998E-2</v>
      </c>
      <c r="CM60" s="4">
        <f t="shared" si="2"/>
        <v>0</v>
      </c>
      <c r="CN60" s="334"/>
      <c r="CO60" s="334"/>
      <c r="CP60" s="334"/>
      <c r="CQ60" s="4">
        <v>5.1999999999999998E-2</v>
      </c>
      <c r="CR60" s="4">
        <v>0</v>
      </c>
    </row>
    <row r="61" spans="1:96" x14ac:dyDescent="0.25">
      <c r="A61" s="335">
        <f>'ASSET BALANCES'!$A61</f>
        <v>31242</v>
      </c>
      <c r="B61" s="336" t="str">
        <f>'ASSET BALANCES'!$B61</f>
        <v>312.42 Boiler Plant Eq-BB2</v>
      </c>
      <c r="C61" s="337">
        <v>0</v>
      </c>
      <c r="D61" s="337">
        <v>0</v>
      </c>
      <c r="E61" s="337">
        <v>0</v>
      </c>
      <c r="F61" s="337">
        <v>0</v>
      </c>
      <c r="G61" s="337">
        <v>0</v>
      </c>
      <c r="H61" s="337">
        <v>0</v>
      </c>
      <c r="I61" s="337">
        <v>0</v>
      </c>
      <c r="J61" s="337">
        <v>0</v>
      </c>
      <c r="K61" s="337">
        <v>0</v>
      </c>
      <c r="L61" s="337">
        <v>0</v>
      </c>
      <c r="M61" s="337">
        <v>0</v>
      </c>
      <c r="N61" s="337">
        <v>0</v>
      </c>
      <c r="O61" s="338">
        <f>ROUND('ASSET BALANCES'!O61*$CL61/12,2)</f>
        <v>0</v>
      </c>
      <c r="P61" s="338">
        <f>ROUND('ASSET BALANCES'!P61*$CL61/12,2)</f>
        <v>0</v>
      </c>
      <c r="Q61" s="338">
        <f>ROUND('ASSET BALANCES'!Q61*$CL61/12,2)</f>
        <v>0</v>
      </c>
      <c r="R61" s="338">
        <f>ROUND('ASSET BALANCES'!R61*$CL61/12,2)</f>
        <v>0</v>
      </c>
      <c r="S61" s="338">
        <f>ROUND('ASSET BALANCES'!S61*$CL61/12,2)</f>
        <v>0</v>
      </c>
      <c r="T61" s="338">
        <f>ROUND('ASSET BALANCES'!T61*$CL61/12,2)</f>
        <v>0</v>
      </c>
      <c r="U61" s="338">
        <f>ROUND('ASSET BALANCES'!U61*$CL61/12,2)</f>
        <v>0</v>
      </c>
      <c r="V61" s="338">
        <f>ROUND('ASSET BALANCES'!V61*$CL61/12,2)</f>
        <v>0</v>
      </c>
      <c r="W61" s="338">
        <f>ROUND('ASSET BALANCES'!W61*$CL61/12,2)</f>
        <v>0</v>
      </c>
      <c r="X61" s="338">
        <f>ROUND('ASSET BALANCES'!X61*$CL61/12,2)</f>
        <v>0</v>
      </c>
      <c r="Y61" s="338">
        <f>ROUND('ASSET BALANCES'!Y61*$CL61/12,2)</f>
        <v>0</v>
      </c>
      <c r="Z61" s="338">
        <f>ROUND('ASSET BALANCES'!Z61*$CL61/12,2)</f>
        <v>0</v>
      </c>
      <c r="AA61" s="338">
        <f>ROUND('ASSET BALANCES'!AA61*$CM61/12,2)</f>
        <v>0</v>
      </c>
      <c r="AB61" s="338">
        <f>ROUND('ASSET BALANCES'!AB61*$CM61/12,2)</f>
        <v>0</v>
      </c>
      <c r="AC61" s="338">
        <f>ROUND('ASSET BALANCES'!AC61*$CM61/12,2)</f>
        <v>0</v>
      </c>
      <c r="AD61" s="338">
        <f>ROUND('ASSET BALANCES'!AD61*$CM61/12,2)</f>
        <v>0</v>
      </c>
      <c r="AE61" s="338">
        <f>ROUND('ASSET BALANCES'!AE61*$CM61/12,2)</f>
        <v>0</v>
      </c>
      <c r="AF61" s="338">
        <f>ROUND('ASSET BALANCES'!AF61*$CM61/12,2)</f>
        <v>0</v>
      </c>
      <c r="AG61" s="338">
        <f>ROUND('ASSET BALANCES'!AG61*$CM61/12,2)</f>
        <v>0</v>
      </c>
      <c r="AH61" s="338">
        <f>ROUND('ASSET BALANCES'!AH61*$CM61/12,2)</f>
        <v>0</v>
      </c>
      <c r="AI61" s="338">
        <f>ROUND('ASSET BALANCES'!AI61*$CM61/12,2)</f>
        <v>0</v>
      </c>
      <c r="AJ61" s="338">
        <f>ROUND('ASSET BALANCES'!AJ61*$CM61/12,2)</f>
        <v>0</v>
      </c>
      <c r="AK61" s="338">
        <f>ROUND('ASSET BALANCES'!AK61*$CM61/12,2)</f>
        <v>0</v>
      </c>
      <c r="AL61" s="338">
        <f>ROUND('ASSET BALANCES'!AL61*$CM61/12,2)</f>
        <v>0</v>
      </c>
      <c r="AM61" s="338"/>
      <c r="AN61" s="338"/>
      <c r="AO61" s="338"/>
      <c r="AP61" s="338"/>
      <c r="AQ61" s="338"/>
      <c r="AR61" s="338"/>
      <c r="AS61" s="338"/>
      <c r="AT61" s="338"/>
      <c r="AU61" s="338"/>
      <c r="AV61" s="338"/>
      <c r="AW61" s="338"/>
      <c r="AX61" s="338"/>
      <c r="AY61" s="338"/>
      <c r="AZ61" s="338"/>
      <c r="BA61" s="338"/>
      <c r="BB61" s="338"/>
      <c r="BC61" s="338"/>
      <c r="BD61" s="338"/>
      <c r="BE61" s="338"/>
      <c r="BF61" s="338"/>
      <c r="BG61" s="338"/>
      <c r="BH61" s="338"/>
      <c r="BI61" s="338"/>
      <c r="BJ61" s="338"/>
      <c r="BK61" s="338"/>
      <c r="BL61" s="338"/>
      <c r="BM61" s="338"/>
      <c r="BN61" s="338"/>
      <c r="BO61" s="338"/>
      <c r="BP61" s="338"/>
      <c r="BQ61" s="338"/>
      <c r="BR61" s="338"/>
      <c r="BS61" s="338"/>
      <c r="BT61" s="338"/>
      <c r="BU61" s="338"/>
      <c r="BV61" s="338"/>
      <c r="BW61" s="13">
        <f t="shared" si="7"/>
        <v>0</v>
      </c>
      <c r="BX61" s="13">
        <f t="shared" si="8"/>
        <v>0</v>
      </c>
      <c r="BY61" s="13">
        <f t="shared" si="9"/>
        <v>0</v>
      </c>
      <c r="BZ61" s="13">
        <f t="shared" si="10"/>
        <v>0</v>
      </c>
      <c r="CA61" s="13">
        <f t="shared" si="11"/>
        <v>0</v>
      </c>
      <c r="CB61" s="13">
        <f t="shared" si="12"/>
        <v>0</v>
      </c>
      <c r="CC61" s="333" t="str">
        <f>VLOOKUP($A61,'Depr Group Buckets'!$A:$J,CC$4,FALSE)</f>
        <v>PROD STEAM</v>
      </c>
      <c r="CD61" s="333" t="str">
        <f>VLOOKUP($A61,'Depr Group Buckets'!$A:$J,CD$4,FALSE)</f>
        <v>101/106</v>
      </c>
      <c r="CE61" s="333">
        <f>VLOOKUP($A61,'Depr Group Buckets'!$A:$J,CE$4,FALSE)</f>
        <v>108</v>
      </c>
      <c r="CF61" s="333">
        <f>VLOOKUP($A61,'Depr Group Buckets'!$A:$J,CF$4,FALSE)</f>
        <v>403</v>
      </c>
      <c r="CG61" s="333" t="str">
        <f>VLOOKUP($A61,'Depr Group Buckets'!$A:$J,CG$4,FALSE)</f>
        <v>BIG BEND</v>
      </c>
      <c r="CH61" s="333" t="str">
        <f>VLOOKUP($A61,'Depr Group Buckets'!$A:$J,CH$4,FALSE)</f>
        <v>BIG BEND UNIT 2</v>
      </c>
      <c r="CI61" s="333" t="str">
        <f>VLOOKUP($A61,'Depr Group Buckets'!$A:$J,CI$4,FALSE)</f>
        <v>Invalid</v>
      </c>
      <c r="CJ61" s="333" t="str">
        <f>VLOOKUP($A61,'Depr Group Buckets'!$A:$J,CJ$4,FALSE)</f>
        <v>312</v>
      </c>
      <c r="CK61" s="21"/>
      <c r="CL61" s="4">
        <f t="shared" si="4"/>
        <v>4.2999999999999997E-2</v>
      </c>
      <c r="CM61" s="4">
        <f t="shared" si="2"/>
        <v>0</v>
      </c>
      <c r="CN61" s="334"/>
      <c r="CO61" s="334"/>
      <c r="CP61" s="334"/>
      <c r="CQ61" s="4">
        <v>4.2999999999999997E-2</v>
      </c>
      <c r="CR61" s="4">
        <v>0</v>
      </c>
    </row>
    <row r="62" spans="1:96" x14ac:dyDescent="0.25">
      <c r="A62" s="335">
        <f>'ASSET BALANCES'!$A62</f>
        <v>31243</v>
      </c>
      <c r="B62" s="336" t="str">
        <f>'ASSET BALANCES'!$B62</f>
        <v>312.43 Boiler Plant Eq-BB3</v>
      </c>
      <c r="C62" s="337">
        <v>0</v>
      </c>
      <c r="D62" s="337">
        <v>0</v>
      </c>
      <c r="E62" s="337">
        <v>0</v>
      </c>
      <c r="F62" s="337">
        <v>0</v>
      </c>
      <c r="G62" s="337">
        <v>0</v>
      </c>
      <c r="H62" s="337">
        <v>0</v>
      </c>
      <c r="I62" s="337">
        <v>0</v>
      </c>
      <c r="J62" s="337">
        <v>0</v>
      </c>
      <c r="K62" s="337">
        <v>0</v>
      </c>
      <c r="L62" s="337">
        <v>0</v>
      </c>
      <c r="M62" s="337">
        <v>0</v>
      </c>
      <c r="N62" s="337">
        <v>0</v>
      </c>
      <c r="O62" s="338">
        <f>ROUND('ASSET BALANCES'!O62*$CL62/12,2)</f>
        <v>0</v>
      </c>
      <c r="P62" s="338">
        <f>ROUND('ASSET BALANCES'!P62*$CL62/12,2)</f>
        <v>0</v>
      </c>
      <c r="Q62" s="338">
        <f>ROUND('ASSET BALANCES'!Q62*$CL62/12,2)</f>
        <v>0</v>
      </c>
      <c r="R62" s="338">
        <f>ROUND('ASSET BALANCES'!R62*$CL62/12,2)</f>
        <v>0</v>
      </c>
      <c r="S62" s="338">
        <f>ROUND('ASSET BALANCES'!S62*$CL62/12,2)</f>
        <v>0</v>
      </c>
      <c r="T62" s="338">
        <f>ROUND('ASSET BALANCES'!T62*$CL62/12,2)</f>
        <v>0</v>
      </c>
      <c r="U62" s="338">
        <f>ROUND('ASSET BALANCES'!U62*$CL62/12,2)</f>
        <v>0</v>
      </c>
      <c r="V62" s="338">
        <f>ROUND('ASSET BALANCES'!V62*$CL62/12,2)</f>
        <v>0</v>
      </c>
      <c r="W62" s="338">
        <f>ROUND('ASSET BALANCES'!W62*$CL62/12,2)</f>
        <v>0</v>
      </c>
      <c r="X62" s="338">
        <f>ROUND('ASSET BALANCES'!X62*$CL62/12,2)</f>
        <v>0</v>
      </c>
      <c r="Y62" s="338">
        <f>ROUND('ASSET BALANCES'!Y62*$CL62/12,2)</f>
        <v>0</v>
      </c>
      <c r="Z62" s="338">
        <f>ROUND('ASSET BALANCES'!Z62*$CL62/12,2)</f>
        <v>0</v>
      </c>
      <c r="AA62" s="338">
        <f>ROUND('ASSET BALANCES'!AA62*$CM62/12,2)</f>
        <v>0</v>
      </c>
      <c r="AB62" s="338">
        <f>ROUND('ASSET BALANCES'!AB62*$CM62/12,2)</f>
        <v>0</v>
      </c>
      <c r="AC62" s="338">
        <f>ROUND('ASSET BALANCES'!AC62*$CM62/12,2)</f>
        <v>0</v>
      </c>
      <c r="AD62" s="338">
        <f>ROUND('ASSET BALANCES'!AD62*$CM62/12,2)</f>
        <v>0</v>
      </c>
      <c r="AE62" s="338">
        <f>ROUND('ASSET BALANCES'!AE62*$CM62/12,2)</f>
        <v>0</v>
      </c>
      <c r="AF62" s="338">
        <f>ROUND('ASSET BALANCES'!AF62*$CM62/12,2)</f>
        <v>0</v>
      </c>
      <c r="AG62" s="338">
        <f>ROUND('ASSET BALANCES'!AG62*$CM62/12,2)</f>
        <v>0</v>
      </c>
      <c r="AH62" s="338">
        <f>ROUND('ASSET BALANCES'!AH62*$CM62/12,2)</f>
        <v>0</v>
      </c>
      <c r="AI62" s="338">
        <f>ROUND('ASSET BALANCES'!AI62*$CM62/12,2)</f>
        <v>0</v>
      </c>
      <c r="AJ62" s="338">
        <f>ROUND('ASSET BALANCES'!AJ62*$CM62/12,2)</f>
        <v>0</v>
      </c>
      <c r="AK62" s="338">
        <f>ROUND('ASSET BALANCES'!AK62*$CM62/12,2)</f>
        <v>0</v>
      </c>
      <c r="AL62" s="338">
        <f>ROUND('ASSET BALANCES'!AL62*$CM62/12,2)</f>
        <v>0</v>
      </c>
      <c r="AM62" s="338"/>
      <c r="AN62" s="338"/>
      <c r="AO62" s="338"/>
      <c r="AP62" s="338"/>
      <c r="AQ62" s="338"/>
      <c r="AR62" s="338"/>
      <c r="AS62" s="338"/>
      <c r="AT62" s="338"/>
      <c r="AU62" s="338"/>
      <c r="AV62" s="338"/>
      <c r="AW62" s="338"/>
      <c r="AX62" s="338"/>
      <c r="AY62" s="338"/>
      <c r="AZ62" s="338"/>
      <c r="BA62" s="338"/>
      <c r="BB62" s="338"/>
      <c r="BC62" s="338"/>
      <c r="BD62" s="338"/>
      <c r="BE62" s="338"/>
      <c r="BF62" s="338"/>
      <c r="BG62" s="338"/>
      <c r="BH62" s="338"/>
      <c r="BI62" s="338"/>
      <c r="BJ62" s="338"/>
      <c r="BK62" s="338"/>
      <c r="BL62" s="338"/>
      <c r="BM62" s="338"/>
      <c r="BN62" s="338"/>
      <c r="BO62" s="338"/>
      <c r="BP62" s="338"/>
      <c r="BQ62" s="338"/>
      <c r="BR62" s="338"/>
      <c r="BS62" s="338"/>
      <c r="BT62" s="338"/>
      <c r="BU62" s="338"/>
      <c r="BV62" s="338"/>
      <c r="BW62" s="13">
        <f t="shared" si="7"/>
        <v>0</v>
      </c>
      <c r="BX62" s="13">
        <f t="shared" si="8"/>
        <v>0</v>
      </c>
      <c r="BY62" s="13">
        <f t="shared" si="9"/>
        <v>0</v>
      </c>
      <c r="BZ62" s="13">
        <f t="shared" si="10"/>
        <v>0</v>
      </c>
      <c r="CA62" s="13">
        <f t="shared" si="11"/>
        <v>0</v>
      </c>
      <c r="CB62" s="13">
        <f t="shared" si="12"/>
        <v>0</v>
      </c>
      <c r="CC62" s="333" t="str">
        <f>VLOOKUP($A62,'Depr Group Buckets'!$A:$J,CC$4,FALSE)</f>
        <v>PROD STEAM</v>
      </c>
      <c r="CD62" s="333" t="str">
        <f>VLOOKUP($A62,'Depr Group Buckets'!$A:$J,CD$4,FALSE)</f>
        <v>101/106</v>
      </c>
      <c r="CE62" s="333">
        <f>VLOOKUP($A62,'Depr Group Buckets'!$A:$J,CE$4,FALSE)</f>
        <v>108</v>
      </c>
      <c r="CF62" s="333">
        <f>VLOOKUP($A62,'Depr Group Buckets'!$A:$J,CF$4,FALSE)</f>
        <v>403</v>
      </c>
      <c r="CG62" s="333" t="str">
        <f>VLOOKUP($A62,'Depr Group Buckets'!$A:$J,CG$4,FALSE)</f>
        <v>BIG BEND</v>
      </c>
      <c r="CH62" s="333" t="str">
        <f>VLOOKUP($A62,'Depr Group Buckets'!$A:$J,CH$4,FALSE)</f>
        <v>BIG BEND UNIT 3</v>
      </c>
      <c r="CI62" s="333" t="str">
        <f>VLOOKUP($A62,'Depr Group Buckets'!$A:$J,CI$4,FALSE)</f>
        <v>Invalid</v>
      </c>
      <c r="CJ62" s="333" t="str">
        <f>VLOOKUP($A62,'Depr Group Buckets'!$A:$J,CJ$4,FALSE)</f>
        <v>312</v>
      </c>
      <c r="CK62" s="21"/>
      <c r="CL62" s="4">
        <f t="shared" si="4"/>
        <v>3.5999999999999997E-2</v>
      </c>
      <c r="CM62" s="4">
        <f t="shared" si="2"/>
        <v>0</v>
      </c>
      <c r="CN62" s="334"/>
      <c r="CO62" s="334"/>
      <c r="CP62" s="334"/>
      <c r="CQ62" s="4">
        <v>3.5999999999999997E-2</v>
      </c>
      <c r="CR62" s="4">
        <v>0</v>
      </c>
    </row>
    <row r="63" spans="1:96" x14ac:dyDescent="0.25">
      <c r="A63" s="335">
        <f>'ASSET BALANCES'!$A63</f>
        <v>31244</v>
      </c>
      <c r="B63" s="336" t="str">
        <f>'ASSET BALANCES'!$B63</f>
        <v>312.44 Boiler Plant Eq-BB4 MAIN STT</v>
      </c>
      <c r="C63" s="337">
        <v>808993.64</v>
      </c>
      <c r="D63" s="337">
        <v>809725.13</v>
      </c>
      <c r="E63" s="337">
        <v>809733.75</v>
      </c>
      <c r="F63" s="337">
        <v>837257.27</v>
      </c>
      <c r="G63" s="337">
        <v>836598.62</v>
      </c>
      <c r="H63" s="337">
        <v>836748.77</v>
      </c>
      <c r="I63" s="337">
        <v>837528.71</v>
      </c>
      <c r="J63" s="337">
        <v>837705.01</v>
      </c>
      <c r="K63" s="337">
        <v>834725.97</v>
      </c>
      <c r="L63" s="337">
        <v>834782.52</v>
      </c>
      <c r="M63" s="337">
        <v>839133.96000000008</v>
      </c>
      <c r="N63" s="337">
        <v>848086.69</v>
      </c>
      <c r="O63" s="338">
        <f>ROUND('ASSET BALANCES'!O63*$CL63/12,2)</f>
        <v>849914.82</v>
      </c>
      <c r="P63" s="338">
        <f>ROUND('ASSET BALANCES'!P63*$CL63/12,2)</f>
        <v>862794.72</v>
      </c>
      <c r="Q63" s="338">
        <f>ROUND('ASSET BALANCES'!Q63*$CL63/12,2)</f>
        <v>864063.27</v>
      </c>
      <c r="R63" s="338">
        <f>ROUND('ASSET BALANCES'!R63*$CL63/12,2)</f>
        <v>864706.57</v>
      </c>
      <c r="S63" s="338">
        <f>ROUND('ASSET BALANCES'!S63*$CL63/12,2)</f>
        <v>865231.34</v>
      </c>
      <c r="T63" s="338">
        <f>ROUND('ASSET BALANCES'!T63*$CL63/12,2)</f>
        <v>866556.22</v>
      </c>
      <c r="U63" s="338">
        <f>ROUND('ASSET BALANCES'!U63*$CL63/12,2)</f>
        <v>866773.05</v>
      </c>
      <c r="V63" s="338">
        <f>ROUND('ASSET BALANCES'!V63*$CL63/12,2)</f>
        <v>866925.11</v>
      </c>
      <c r="W63" s="338">
        <f>ROUND('ASSET BALANCES'!W63*$CL63/12,2)</f>
        <v>867077.16</v>
      </c>
      <c r="X63" s="338">
        <f>ROUND('ASSET BALANCES'!X63*$CL63/12,2)</f>
        <v>867321.13</v>
      </c>
      <c r="Y63" s="338">
        <f>ROUND('ASSET BALANCES'!Y63*$CL63/12,2)</f>
        <v>867490.01</v>
      </c>
      <c r="Z63" s="338">
        <f>ROUND('ASSET BALANCES'!Z63*$CL63/12,2)</f>
        <v>867759.88</v>
      </c>
      <c r="AA63" s="338">
        <f>ROUND('ASSET BALANCES'!AA63*$CM63/12,2)</f>
        <v>1416524.01</v>
      </c>
      <c r="AB63" s="338">
        <f>ROUND('ASSET BALANCES'!AB63*$CM63/12,2)</f>
        <v>1416524.01</v>
      </c>
      <c r="AC63" s="338">
        <f>ROUND('ASSET BALANCES'!AC63*$CM63/12,2)</f>
        <v>1416524.01</v>
      </c>
      <c r="AD63" s="338">
        <f>ROUND('ASSET BALANCES'!AD63*$CM63/12,2)</f>
        <v>1416524.01</v>
      </c>
      <c r="AE63" s="338">
        <f>ROUND('ASSET BALANCES'!AE63*$CM63/12,2)</f>
        <v>1417331.01</v>
      </c>
      <c r="AF63" s="338">
        <f>ROUND('ASSET BALANCES'!AF63*$CM63/12,2)</f>
        <v>1417331.01</v>
      </c>
      <c r="AG63" s="338">
        <f>ROUND('ASSET BALANCES'!AG63*$CM63/12,2)</f>
        <v>1419897.81</v>
      </c>
      <c r="AH63" s="338">
        <f>ROUND('ASSET BALANCES'!AH63*$CM63/12,2)</f>
        <v>1420244.55</v>
      </c>
      <c r="AI63" s="338">
        <f>ROUND('ASSET BALANCES'!AI63*$CM63/12,2)</f>
        <v>1424031.71</v>
      </c>
      <c r="AJ63" s="338">
        <f>ROUND('ASSET BALANCES'!AJ63*$CM63/12,2)</f>
        <v>1425895.27</v>
      </c>
      <c r="AK63" s="338">
        <f>ROUND('ASSET BALANCES'!AK63*$CM63/12,2)</f>
        <v>1426044.72</v>
      </c>
      <c r="AL63" s="338">
        <f>ROUND('ASSET BALANCES'!AL63*$CM63/12,2)</f>
        <v>1426194.16</v>
      </c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  <c r="BG63" s="338"/>
      <c r="BH63" s="338"/>
      <c r="BI63" s="338"/>
      <c r="BJ63" s="338"/>
      <c r="BK63" s="338"/>
      <c r="BL63" s="338"/>
      <c r="BM63" s="338"/>
      <c r="BN63" s="338"/>
      <c r="BO63" s="338"/>
      <c r="BP63" s="338"/>
      <c r="BQ63" s="338"/>
      <c r="BR63" s="338"/>
      <c r="BS63" s="338"/>
      <c r="BT63" s="338"/>
      <c r="BU63" s="338"/>
      <c r="BV63" s="338"/>
      <c r="BW63" s="13">
        <f t="shared" si="7"/>
        <v>9971020.0399999991</v>
      </c>
      <c r="BX63" s="13">
        <f t="shared" si="8"/>
        <v>10376613.279999999</v>
      </c>
      <c r="BY63" s="13">
        <f t="shared" si="9"/>
        <v>17043066.280000001</v>
      </c>
      <c r="BZ63" s="13">
        <f t="shared" si="10"/>
        <v>0</v>
      </c>
      <c r="CA63" s="13">
        <f t="shared" si="11"/>
        <v>0</v>
      </c>
      <c r="CB63" s="13">
        <f t="shared" si="12"/>
        <v>0</v>
      </c>
      <c r="CC63" s="333" t="str">
        <f>VLOOKUP($A63,'Depr Group Buckets'!$A:$J,CC$4,FALSE)</f>
        <v>PROD STEAM</v>
      </c>
      <c r="CD63" s="333" t="str">
        <f>VLOOKUP($A63,'Depr Group Buckets'!$A:$J,CD$4,FALSE)</f>
        <v>101/106</v>
      </c>
      <c r="CE63" s="333">
        <f>VLOOKUP($A63,'Depr Group Buckets'!$A:$J,CE$4,FALSE)</f>
        <v>108</v>
      </c>
      <c r="CF63" s="333">
        <f>VLOOKUP($A63,'Depr Group Buckets'!$A:$J,CF$4,FALSE)</f>
        <v>403</v>
      </c>
      <c r="CG63" s="333" t="str">
        <f>VLOOKUP($A63,'Depr Group Buckets'!$A:$J,CG$4,FALSE)</f>
        <v>BIG BEND</v>
      </c>
      <c r="CH63" s="333" t="str">
        <f>VLOOKUP($A63,'Depr Group Buckets'!$A:$J,CH$4,FALSE)</f>
        <v>BIG BEND UNIT 4</v>
      </c>
      <c r="CI63" s="333" t="str">
        <f>VLOOKUP($A63,'Depr Group Buckets'!$A:$J,CI$4,FALSE)</f>
        <v>Valid</v>
      </c>
      <c r="CJ63" s="333" t="str">
        <f>VLOOKUP($A63,'Depr Group Buckets'!$A:$J,CJ$4,FALSE)</f>
        <v>312</v>
      </c>
      <c r="CK63" s="21"/>
      <c r="CL63" s="4">
        <f t="shared" si="4"/>
        <v>3.3000000000000002E-2</v>
      </c>
      <c r="CM63" s="4">
        <f t="shared" si="2"/>
        <v>5.3800000000000001E-2</v>
      </c>
      <c r="CN63" s="334"/>
      <c r="CO63" s="334"/>
      <c r="CP63" s="334"/>
      <c r="CQ63" s="4">
        <v>3.3000000000000002E-2</v>
      </c>
      <c r="CR63" s="4">
        <v>5.3800000000000001E-2</v>
      </c>
    </row>
    <row r="64" spans="1:96" x14ac:dyDescent="0.25">
      <c r="A64" s="335">
        <f>'ASSET BALANCES'!$A64</f>
        <v>31245</v>
      </c>
      <c r="B64" s="336" t="str">
        <f>'ASSET BALANCES'!$B64</f>
        <v>312.45 Boiler Plant Eq-BB3&amp;4 FGD</v>
      </c>
      <c r="C64" s="337">
        <v>500343.64</v>
      </c>
      <c r="D64" s="337">
        <v>500886.57</v>
      </c>
      <c r="E64" s="337">
        <v>501081.97000000003</v>
      </c>
      <c r="F64" s="337">
        <v>500963.93</v>
      </c>
      <c r="G64" s="337">
        <v>501982.19</v>
      </c>
      <c r="H64" s="337">
        <v>501688.33</v>
      </c>
      <c r="I64" s="337">
        <v>504457.01</v>
      </c>
      <c r="J64" s="337">
        <v>504472.21</v>
      </c>
      <c r="K64" s="337">
        <v>506315.5</v>
      </c>
      <c r="L64" s="337">
        <v>504038.52</v>
      </c>
      <c r="M64" s="337">
        <v>504073.82</v>
      </c>
      <c r="N64" s="337">
        <v>504911.11</v>
      </c>
      <c r="O64" s="338">
        <f>ROUND('ASSET BALANCES'!O64*$CL64/12,2)</f>
        <v>507060.97</v>
      </c>
      <c r="P64" s="338">
        <f>ROUND('ASSET BALANCES'!P64*$CL64/12,2)</f>
        <v>507099.21</v>
      </c>
      <c r="Q64" s="338">
        <f>ROUND('ASSET BALANCES'!Q64*$CL64/12,2)</f>
        <v>507699.20000000001</v>
      </c>
      <c r="R64" s="338">
        <f>ROUND('ASSET BALANCES'!R64*$CL64/12,2)</f>
        <v>507755</v>
      </c>
      <c r="S64" s="338">
        <f>ROUND('ASSET BALANCES'!S64*$CL64/12,2)</f>
        <v>507810.8</v>
      </c>
      <c r="T64" s="338">
        <f>ROUND('ASSET BALANCES'!T64*$CL64/12,2)</f>
        <v>507875.9</v>
      </c>
      <c r="U64" s="338">
        <f>ROUND('ASSET BALANCES'!U64*$CL64/12,2)</f>
        <v>508658.11</v>
      </c>
      <c r="V64" s="338">
        <f>ROUND('ASSET BALANCES'!V64*$CL64/12,2)</f>
        <v>508732.51</v>
      </c>
      <c r="W64" s="338">
        <f>ROUND('ASSET BALANCES'!W64*$CL64/12,2)</f>
        <v>508806.91</v>
      </c>
      <c r="X64" s="338">
        <f>ROUND('ASSET BALANCES'!X64*$CL64/12,2)</f>
        <v>508881.31</v>
      </c>
      <c r="Y64" s="338">
        <f>ROUND('ASSET BALANCES'!Y64*$CL64/12,2)</f>
        <v>508965.01</v>
      </c>
      <c r="Z64" s="338">
        <f>ROUND('ASSET BALANCES'!Z64*$CL64/12,2)</f>
        <v>509104.51</v>
      </c>
      <c r="AA64" s="338">
        <f>ROUND('ASSET BALANCES'!AA64*$CM64/12,2)</f>
        <v>883865.46</v>
      </c>
      <c r="AB64" s="338">
        <f>ROUND('ASSET BALANCES'!AB64*$CM64/12,2)</f>
        <v>883914.37</v>
      </c>
      <c r="AC64" s="338">
        <f>ROUND('ASSET BALANCES'!AC64*$CM64/12,2)</f>
        <v>883914.37</v>
      </c>
      <c r="AD64" s="338">
        <f>ROUND('ASSET BALANCES'!AD64*$CM64/12,2)</f>
        <v>883914.37</v>
      </c>
      <c r="AE64" s="338">
        <f>ROUND('ASSET BALANCES'!AE64*$CM64/12,2)</f>
        <v>883914.37</v>
      </c>
      <c r="AF64" s="338">
        <f>ROUND('ASSET BALANCES'!AF64*$CM64/12,2)</f>
        <v>883914.37</v>
      </c>
      <c r="AG64" s="338">
        <f>ROUND('ASSET BALANCES'!AG64*$CM64/12,2)</f>
        <v>883914.37</v>
      </c>
      <c r="AH64" s="338">
        <f>ROUND('ASSET BALANCES'!AH64*$CM64/12,2)</f>
        <v>883914.37</v>
      </c>
      <c r="AI64" s="338">
        <f>ROUND('ASSET BALANCES'!AI64*$CM64/12,2)</f>
        <v>883914.37</v>
      </c>
      <c r="AJ64" s="338">
        <f>ROUND('ASSET BALANCES'!AJ64*$CM64/12,2)</f>
        <v>885927.81</v>
      </c>
      <c r="AK64" s="338">
        <f>ROUND('ASSET BALANCES'!AK64*$CM64/12,2)</f>
        <v>885927.81</v>
      </c>
      <c r="AL64" s="338">
        <f>ROUND('ASSET BALANCES'!AL64*$CM64/12,2)</f>
        <v>885927.81</v>
      </c>
      <c r="AM64" s="338"/>
      <c r="AN64" s="338"/>
      <c r="AO64" s="338"/>
      <c r="AP64" s="338"/>
      <c r="AQ64" s="338"/>
      <c r="AR64" s="338"/>
      <c r="AS64" s="338"/>
      <c r="AT64" s="338"/>
      <c r="AU64" s="338"/>
      <c r="AV64" s="338"/>
      <c r="AW64" s="338"/>
      <c r="AX64" s="338"/>
      <c r="AY64" s="338"/>
      <c r="AZ64" s="338"/>
      <c r="BA64" s="338"/>
      <c r="BB64" s="338"/>
      <c r="BC64" s="338"/>
      <c r="BD64" s="338"/>
      <c r="BE64" s="338"/>
      <c r="BF64" s="338"/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8"/>
      <c r="BV64" s="338"/>
      <c r="BW64" s="13">
        <f t="shared" si="7"/>
        <v>6035214.7999999998</v>
      </c>
      <c r="BX64" s="13">
        <f t="shared" si="8"/>
        <v>6098449.4400000004</v>
      </c>
      <c r="BY64" s="13">
        <f t="shared" si="9"/>
        <v>10612963.85</v>
      </c>
      <c r="BZ64" s="13">
        <f t="shared" si="10"/>
        <v>0</v>
      </c>
      <c r="CA64" s="13">
        <f t="shared" si="11"/>
        <v>0</v>
      </c>
      <c r="CB64" s="13">
        <f t="shared" si="12"/>
        <v>0</v>
      </c>
      <c r="CC64" s="333" t="str">
        <f>VLOOKUP($A64,'Depr Group Buckets'!$A:$J,CC$4,FALSE)</f>
        <v>PROD STEAM</v>
      </c>
      <c r="CD64" s="333" t="str">
        <f>VLOOKUP($A64,'Depr Group Buckets'!$A:$J,CD$4,FALSE)</f>
        <v>101/106</v>
      </c>
      <c r="CE64" s="333">
        <f>VLOOKUP($A64,'Depr Group Buckets'!$A:$J,CE$4,FALSE)</f>
        <v>108</v>
      </c>
      <c r="CF64" s="333">
        <f>VLOOKUP($A64,'Depr Group Buckets'!$A:$J,CF$4,FALSE)</f>
        <v>403</v>
      </c>
      <c r="CG64" s="333" t="str">
        <f>VLOOKUP($A64,'Depr Group Buckets'!$A:$J,CG$4,FALSE)</f>
        <v>BIG BEND</v>
      </c>
      <c r="CH64" s="333" t="str">
        <f>VLOOKUP($A64,'Depr Group Buckets'!$A:$J,CH$4,FALSE)</f>
        <v>BIG BEND UNIT 4</v>
      </c>
      <c r="CI64" s="333" t="str">
        <f>VLOOKUP($A64,'Depr Group Buckets'!$A:$J,CI$4,FALSE)</f>
        <v>Valid</v>
      </c>
      <c r="CJ64" s="333" t="str">
        <f>VLOOKUP($A64,'Depr Group Buckets'!$A:$J,CJ$4,FALSE)</f>
        <v>312</v>
      </c>
      <c r="CK64" s="21"/>
      <c r="CL64" s="4">
        <f t="shared" si="4"/>
        <v>3.1E-2</v>
      </c>
      <c r="CM64" s="4">
        <f t="shared" si="2"/>
        <v>5.3800000000000001E-2</v>
      </c>
      <c r="CN64" s="334"/>
      <c r="CO64" s="334"/>
      <c r="CP64" s="334"/>
      <c r="CQ64" s="4">
        <v>3.1E-2</v>
      </c>
      <c r="CR64" s="4">
        <v>5.3800000000000001E-2</v>
      </c>
    </row>
    <row r="65" spans="1:96" x14ac:dyDescent="0.25">
      <c r="A65" s="335">
        <f>'ASSET BALANCES'!$A65</f>
        <v>31246</v>
      </c>
      <c r="B65" s="336" t="str">
        <f>'ASSET BALANCES'!$B65</f>
        <v>312.46 Boiler Plant Eq-BB1&amp;2 FGD</v>
      </c>
      <c r="C65" s="337">
        <v>0</v>
      </c>
      <c r="D65" s="337">
        <v>0</v>
      </c>
      <c r="E65" s="337">
        <v>0</v>
      </c>
      <c r="F65" s="337">
        <v>0</v>
      </c>
      <c r="G65" s="337">
        <v>0</v>
      </c>
      <c r="H65" s="337">
        <v>0</v>
      </c>
      <c r="I65" s="337">
        <v>0</v>
      </c>
      <c r="J65" s="337">
        <v>0</v>
      </c>
      <c r="K65" s="337">
        <v>0</v>
      </c>
      <c r="L65" s="337">
        <v>0</v>
      </c>
      <c r="M65" s="337">
        <v>0</v>
      </c>
      <c r="N65" s="337">
        <v>0</v>
      </c>
      <c r="O65" s="338">
        <f>ROUND('ASSET BALANCES'!O65*$CL65/12,2)</f>
        <v>0</v>
      </c>
      <c r="P65" s="338">
        <f>ROUND('ASSET BALANCES'!P65*$CL65/12,2)</f>
        <v>0</v>
      </c>
      <c r="Q65" s="338">
        <f>ROUND('ASSET BALANCES'!Q65*$CL65/12,2)</f>
        <v>0</v>
      </c>
      <c r="R65" s="338">
        <f>ROUND('ASSET BALANCES'!R65*$CL65/12,2)</f>
        <v>0</v>
      </c>
      <c r="S65" s="338">
        <f>ROUND('ASSET BALANCES'!S65*$CL65/12,2)</f>
        <v>0</v>
      </c>
      <c r="T65" s="338">
        <f>ROUND('ASSET BALANCES'!T65*$CL65/12,2)</f>
        <v>0</v>
      </c>
      <c r="U65" s="338">
        <f>ROUND('ASSET BALANCES'!U65*$CL65/12,2)</f>
        <v>0</v>
      </c>
      <c r="V65" s="338">
        <f>ROUND('ASSET BALANCES'!V65*$CL65/12,2)</f>
        <v>0</v>
      </c>
      <c r="W65" s="338">
        <f>ROUND('ASSET BALANCES'!W65*$CL65/12,2)</f>
        <v>0</v>
      </c>
      <c r="X65" s="338">
        <f>ROUND('ASSET BALANCES'!X65*$CL65/12,2)</f>
        <v>0</v>
      </c>
      <c r="Y65" s="338">
        <f>ROUND('ASSET BALANCES'!Y65*$CL65/12,2)</f>
        <v>0</v>
      </c>
      <c r="Z65" s="338">
        <f>ROUND('ASSET BALANCES'!Z65*$CL65/12,2)</f>
        <v>0</v>
      </c>
      <c r="AA65" s="338">
        <f>ROUND('ASSET BALANCES'!AA65*$CM65/12,2)</f>
        <v>0</v>
      </c>
      <c r="AB65" s="338">
        <f>ROUND('ASSET BALANCES'!AB65*$CM65/12,2)</f>
        <v>0</v>
      </c>
      <c r="AC65" s="338">
        <f>ROUND('ASSET BALANCES'!AC65*$CM65/12,2)</f>
        <v>0</v>
      </c>
      <c r="AD65" s="338">
        <f>ROUND('ASSET BALANCES'!AD65*$CM65/12,2)</f>
        <v>0</v>
      </c>
      <c r="AE65" s="338">
        <f>ROUND('ASSET BALANCES'!AE65*$CM65/12,2)</f>
        <v>0</v>
      </c>
      <c r="AF65" s="338">
        <f>ROUND('ASSET BALANCES'!AF65*$CM65/12,2)</f>
        <v>0</v>
      </c>
      <c r="AG65" s="338">
        <f>ROUND('ASSET BALANCES'!AG65*$CM65/12,2)</f>
        <v>0</v>
      </c>
      <c r="AH65" s="338">
        <f>ROUND('ASSET BALANCES'!AH65*$CM65/12,2)</f>
        <v>0</v>
      </c>
      <c r="AI65" s="338">
        <f>ROUND('ASSET BALANCES'!AI65*$CM65/12,2)</f>
        <v>0</v>
      </c>
      <c r="AJ65" s="338">
        <f>ROUND('ASSET BALANCES'!AJ65*$CM65/12,2)</f>
        <v>0</v>
      </c>
      <c r="AK65" s="338">
        <f>ROUND('ASSET BALANCES'!AK65*$CM65/12,2)</f>
        <v>0</v>
      </c>
      <c r="AL65" s="338">
        <f>ROUND('ASSET BALANCES'!AL65*$CM65/12,2)</f>
        <v>0</v>
      </c>
      <c r="AM65" s="338"/>
      <c r="AN65" s="338"/>
      <c r="AO65" s="338"/>
      <c r="AP65" s="338"/>
      <c r="AQ65" s="338"/>
      <c r="AR65" s="338"/>
      <c r="AS65" s="338"/>
      <c r="AT65" s="338"/>
      <c r="AU65" s="338"/>
      <c r="AV65" s="338"/>
      <c r="AW65" s="338"/>
      <c r="AX65" s="338"/>
      <c r="AY65" s="338"/>
      <c r="AZ65" s="338"/>
      <c r="BA65" s="338"/>
      <c r="BB65" s="338"/>
      <c r="BC65" s="338"/>
      <c r="BD65" s="338"/>
      <c r="BE65" s="338"/>
      <c r="BF65" s="338"/>
      <c r="BG65" s="338"/>
      <c r="BH65" s="338"/>
      <c r="BI65" s="338"/>
      <c r="BJ65" s="338"/>
      <c r="BK65" s="338"/>
      <c r="BL65" s="338"/>
      <c r="BM65" s="338"/>
      <c r="BN65" s="338"/>
      <c r="BO65" s="338"/>
      <c r="BP65" s="338"/>
      <c r="BQ65" s="338"/>
      <c r="BR65" s="338"/>
      <c r="BS65" s="338"/>
      <c r="BT65" s="338"/>
      <c r="BU65" s="338"/>
      <c r="BV65" s="338"/>
      <c r="BW65" s="13">
        <f t="shared" si="7"/>
        <v>0</v>
      </c>
      <c r="BX65" s="13">
        <f t="shared" si="8"/>
        <v>0</v>
      </c>
      <c r="BY65" s="13">
        <f t="shared" si="9"/>
        <v>0</v>
      </c>
      <c r="BZ65" s="13">
        <f t="shared" si="10"/>
        <v>0</v>
      </c>
      <c r="CA65" s="13">
        <f t="shared" si="11"/>
        <v>0</v>
      </c>
      <c r="CB65" s="13">
        <f t="shared" si="12"/>
        <v>0</v>
      </c>
      <c r="CC65" s="333" t="str">
        <f>VLOOKUP($A65,'Depr Group Buckets'!$A:$J,CC$4,FALSE)</f>
        <v>PROD STEAM</v>
      </c>
      <c r="CD65" s="333" t="str">
        <f>VLOOKUP($A65,'Depr Group Buckets'!$A:$J,CD$4,FALSE)</f>
        <v>101/106</v>
      </c>
      <c r="CE65" s="333">
        <f>VLOOKUP($A65,'Depr Group Buckets'!$A:$J,CE$4,FALSE)</f>
        <v>108</v>
      </c>
      <c r="CF65" s="333">
        <f>VLOOKUP($A65,'Depr Group Buckets'!$A:$J,CF$4,FALSE)</f>
        <v>403</v>
      </c>
      <c r="CG65" s="333" t="str">
        <f>VLOOKUP($A65,'Depr Group Buckets'!$A:$J,CG$4,FALSE)</f>
        <v>BIG BEND</v>
      </c>
      <c r="CH65" s="333" t="str">
        <f>VLOOKUP($A65,'Depr Group Buckets'!$A:$J,CH$4,FALSE)</f>
        <v>BIG BEND UNIT 1 &amp; 2 FGD</v>
      </c>
      <c r="CI65" s="333" t="str">
        <f>VLOOKUP($A65,'Depr Group Buckets'!$A:$J,CI$4,FALSE)</f>
        <v>Invalid</v>
      </c>
      <c r="CJ65" s="333" t="str">
        <f>VLOOKUP($A65,'Depr Group Buckets'!$A:$J,CJ$4,FALSE)</f>
        <v>312</v>
      </c>
      <c r="CK65" s="21"/>
      <c r="CL65" s="4">
        <f t="shared" si="4"/>
        <v>4.2999999999999997E-2</v>
      </c>
      <c r="CM65" s="4">
        <f t="shared" si="2"/>
        <v>0</v>
      </c>
      <c r="CN65" s="334"/>
      <c r="CO65" s="334"/>
      <c r="CP65" s="334"/>
      <c r="CQ65" s="4">
        <v>4.2999999999999997E-2</v>
      </c>
      <c r="CR65" s="4">
        <v>0</v>
      </c>
    </row>
    <row r="66" spans="1:96" x14ac:dyDescent="0.25">
      <c r="A66" s="335">
        <f>'ASSET BALANCES'!$A66</f>
        <v>31247</v>
      </c>
      <c r="B66" s="336" t="str">
        <f>'ASSET BALANCES'!$B66</f>
        <v>312.47 Fuel Clause Big Bend</v>
      </c>
      <c r="C66" s="337">
        <v>0</v>
      </c>
      <c r="D66" s="337">
        <v>0</v>
      </c>
      <c r="E66" s="337">
        <v>0</v>
      </c>
      <c r="F66" s="337">
        <v>0</v>
      </c>
      <c r="G66" s="337">
        <v>0</v>
      </c>
      <c r="H66" s="337">
        <v>0</v>
      </c>
      <c r="I66" s="337">
        <v>0</v>
      </c>
      <c r="J66" s="337">
        <v>0</v>
      </c>
      <c r="K66" s="337">
        <v>0</v>
      </c>
      <c r="L66" s="337">
        <v>0</v>
      </c>
      <c r="M66" s="337">
        <v>0</v>
      </c>
      <c r="N66" s="337">
        <v>0</v>
      </c>
      <c r="O66" s="338">
        <v>0</v>
      </c>
      <c r="P66" s="338">
        <v>0</v>
      </c>
      <c r="Q66" s="338">
        <v>0</v>
      </c>
      <c r="R66" s="338">
        <v>0</v>
      </c>
      <c r="S66" s="338">
        <v>0</v>
      </c>
      <c r="T66" s="338">
        <v>0</v>
      </c>
      <c r="U66" s="338">
        <v>0</v>
      </c>
      <c r="V66" s="338">
        <v>0</v>
      </c>
      <c r="W66" s="338">
        <v>0</v>
      </c>
      <c r="X66" s="338">
        <v>0</v>
      </c>
      <c r="Y66" s="338">
        <v>0</v>
      </c>
      <c r="Z66" s="338">
        <v>0</v>
      </c>
      <c r="AA66" s="338">
        <v>0</v>
      </c>
      <c r="AB66" s="338">
        <v>0</v>
      </c>
      <c r="AC66" s="338">
        <v>0</v>
      </c>
      <c r="AD66" s="338">
        <v>0</v>
      </c>
      <c r="AE66" s="338">
        <v>0</v>
      </c>
      <c r="AF66" s="338">
        <v>0</v>
      </c>
      <c r="AG66" s="338">
        <v>0</v>
      </c>
      <c r="AH66" s="338">
        <v>0</v>
      </c>
      <c r="AI66" s="338">
        <v>0</v>
      </c>
      <c r="AJ66" s="338">
        <v>0</v>
      </c>
      <c r="AK66" s="338">
        <v>0</v>
      </c>
      <c r="AL66" s="338">
        <v>0</v>
      </c>
      <c r="AM66" s="338"/>
      <c r="AN66" s="338"/>
      <c r="AO66" s="338"/>
      <c r="AP66" s="338"/>
      <c r="AQ66" s="338"/>
      <c r="AR66" s="338"/>
      <c r="AS66" s="338"/>
      <c r="AT66" s="338"/>
      <c r="AU66" s="338"/>
      <c r="AV66" s="338"/>
      <c r="AW66" s="338"/>
      <c r="AX66" s="338"/>
      <c r="AY66" s="338"/>
      <c r="AZ66" s="338"/>
      <c r="BA66" s="338"/>
      <c r="BB66" s="338"/>
      <c r="BC66" s="338"/>
      <c r="BD66" s="338"/>
      <c r="BE66" s="338"/>
      <c r="BF66" s="338"/>
      <c r="BG66" s="338"/>
      <c r="BH66" s="338"/>
      <c r="BI66" s="338"/>
      <c r="BJ66" s="338"/>
      <c r="BK66" s="338"/>
      <c r="BL66" s="338"/>
      <c r="BM66" s="338"/>
      <c r="BN66" s="338"/>
      <c r="BO66" s="338"/>
      <c r="BP66" s="338"/>
      <c r="BQ66" s="338"/>
      <c r="BR66" s="338"/>
      <c r="BS66" s="338"/>
      <c r="BT66" s="338"/>
      <c r="BU66" s="338"/>
      <c r="BV66" s="338"/>
      <c r="BW66" s="13">
        <f t="shared" si="7"/>
        <v>0</v>
      </c>
      <c r="BX66" s="13">
        <f t="shared" si="8"/>
        <v>0</v>
      </c>
      <c r="BY66" s="13">
        <f t="shared" si="9"/>
        <v>0</v>
      </c>
      <c r="BZ66" s="13">
        <f t="shared" si="10"/>
        <v>0</v>
      </c>
      <c r="CA66" s="13">
        <f t="shared" si="11"/>
        <v>0</v>
      </c>
      <c r="CB66" s="13">
        <f t="shared" si="12"/>
        <v>0</v>
      </c>
      <c r="CC66" s="333" t="str">
        <f>VLOOKUP($A66,'Depr Group Buckets'!$A:$J,CC$4,FALSE)</f>
        <v>AMORT</v>
      </c>
      <c r="CD66" s="333" t="str">
        <f>VLOOKUP($A66,'Depr Group Buckets'!$A:$J,CD$4,FALSE)</f>
        <v>101/106</v>
      </c>
      <c r="CE66" s="333">
        <f>VLOOKUP($A66,'Depr Group Buckets'!$A:$J,CE$4,FALSE)</f>
        <v>108</v>
      </c>
      <c r="CF66" s="333">
        <f>VLOOKUP($A66,'Depr Group Buckets'!$A:$J,CF$4,FALSE)</f>
        <v>403</v>
      </c>
      <c r="CG66" s="333" t="str">
        <f>VLOOKUP($A66,'Depr Group Buckets'!$A:$J,CG$4,FALSE)</f>
        <v>AMORT</v>
      </c>
      <c r="CH66" s="333" t="str">
        <f>VLOOKUP($A66,'Depr Group Buckets'!$A:$J,CH$4,FALSE)</f>
        <v>AMORT</v>
      </c>
      <c r="CI66" s="333" t="str">
        <f>VLOOKUP($A66,'Depr Group Buckets'!$A:$J,CI$4,FALSE)</f>
        <v>Valid</v>
      </c>
      <c r="CJ66" s="333" t="str">
        <f>VLOOKUP($A66,'Depr Group Buckets'!$A:$J,CJ$4,FALSE)</f>
        <v>312</v>
      </c>
      <c r="CK66" s="21"/>
      <c r="CL66" s="4">
        <f t="shared" si="4"/>
        <v>0.2</v>
      </c>
      <c r="CM66" s="4">
        <f t="shared" ref="CM66:CM129" si="13">CHOOSE($CM$1,$CQ66,$CR66)</f>
        <v>0.2</v>
      </c>
      <c r="CN66" s="334"/>
      <c r="CO66" s="334"/>
      <c r="CP66" s="334"/>
      <c r="CQ66" s="4">
        <v>0.2</v>
      </c>
      <c r="CR66" s="4">
        <v>0.2</v>
      </c>
    </row>
    <row r="67" spans="1:96" x14ac:dyDescent="0.25">
      <c r="A67" s="335">
        <f>'ASSET BALANCES'!$A67</f>
        <v>31251</v>
      </c>
      <c r="B67" s="336" t="str">
        <f>'ASSET BALANCES'!$B67</f>
        <v>312.51 Boiler Plant Eq-BB1 SCR</v>
      </c>
      <c r="C67" s="337">
        <v>0</v>
      </c>
      <c r="D67" s="337">
        <v>0</v>
      </c>
      <c r="E67" s="337">
        <v>0</v>
      </c>
      <c r="F67" s="337">
        <v>0</v>
      </c>
      <c r="G67" s="337">
        <v>0</v>
      </c>
      <c r="H67" s="337">
        <v>0</v>
      </c>
      <c r="I67" s="337">
        <v>0</v>
      </c>
      <c r="J67" s="337">
        <v>0</v>
      </c>
      <c r="K67" s="337">
        <v>0</v>
      </c>
      <c r="L67" s="337">
        <v>0</v>
      </c>
      <c r="M67" s="337">
        <v>0</v>
      </c>
      <c r="N67" s="337">
        <v>0</v>
      </c>
      <c r="O67" s="338">
        <f>ROUND('ASSET BALANCES'!O67*$CL67/12,2)</f>
        <v>0</v>
      </c>
      <c r="P67" s="338">
        <f>ROUND('ASSET BALANCES'!P67*$CL67/12,2)</f>
        <v>0</v>
      </c>
      <c r="Q67" s="338">
        <f>ROUND('ASSET BALANCES'!Q67*$CL67/12,2)</f>
        <v>0</v>
      </c>
      <c r="R67" s="338">
        <f>ROUND('ASSET BALANCES'!R67*$CL67/12,2)</f>
        <v>0</v>
      </c>
      <c r="S67" s="338">
        <f>ROUND('ASSET BALANCES'!S67*$CL67/12,2)</f>
        <v>0</v>
      </c>
      <c r="T67" s="338">
        <f>ROUND('ASSET BALANCES'!T67*$CL67/12,2)</f>
        <v>0</v>
      </c>
      <c r="U67" s="338">
        <f>ROUND('ASSET BALANCES'!U67*$CL67/12,2)</f>
        <v>0</v>
      </c>
      <c r="V67" s="338">
        <f>ROUND('ASSET BALANCES'!V67*$CL67/12,2)</f>
        <v>0</v>
      </c>
      <c r="W67" s="338">
        <f>ROUND('ASSET BALANCES'!W67*$CL67/12,2)</f>
        <v>0</v>
      </c>
      <c r="X67" s="338">
        <f>ROUND('ASSET BALANCES'!X67*$CL67/12,2)</f>
        <v>0</v>
      </c>
      <c r="Y67" s="338">
        <f>ROUND('ASSET BALANCES'!Y67*$CL67/12,2)</f>
        <v>0</v>
      </c>
      <c r="Z67" s="338">
        <f>ROUND('ASSET BALANCES'!Z67*$CL67/12,2)</f>
        <v>0</v>
      </c>
      <c r="AA67" s="338">
        <f>ROUND('ASSET BALANCES'!AA67*$CM67/12,2)</f>
        <v>0</v>
      </c>
      <c r="AB67" s="338">
        <f>ROUND('ASSET BALANCES'!AB67*$CM67/12,2)</f>
        <v>0</v>
      </c>
      <c r="AC67" s="338">
        <f>ROUND('ASSET BALANCES'!AC67*$CM67/12,2)</f>
        <v>0</v>
      </c>
      <c r="AD67" s="338">
        <f>ROUND('ASSET BALANCES'!AD67*$CM67/12,2)</f>
        <v>0</v>
      </c>
      <c r="AE67" s="338">
        <f>ROUND('ASSET BALANCES'!AE67*$CM67/12,2)</f>
        <v>0</v>
      </c>
      <c r="AF67" s="338">
        <f>ROUND('ASSET BALANCES'!AF67*$CM67/12,2)</f>
        <v>0</v>
      </c>
      <c r="AG67" s="338">
        <f>ROUND('ASSET BALANCES'!AG67*$CM67/12,2)</f>
        <v>0</v>
      </c>
      <c r="AH67" s="338">
        <f>ROUND('ASSET BALANCES'!AH67*$CM67/12,2)</f>
        <v>0</v>
      </c>
      <c r="AI67" s="338">
        <f>ROUND('ASSET BALANCES'!AI67*$CM67/12,2)</f>
        <v>0</v>
      </c>
      <c r="AJ67" s="338">
        <f>ROUND('ASSET BALANCES'!AJ67*$CM67/12,2)</f>
        <v>0</v>
      </c>
      <c r="AK67" s="338">
        <f>ROUND('ASSET BALANCES'!AK67*$CM67/12,2)</f>
        <v>0</v>
      </c>
      <c r="AL67" s="338">
        <f>ROUND('ASSET BALANCES'!AL67*$CM67/12,2)</f>
        <v>0</v>
      </c>
      <c r="AM67" s="338"/>
      <c r="AN67" s="338"/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/>
      <c r="BB67" s="338"/>
      <c r="BC67" s="338"/>
      <c r="BD67" s="338"/>
      <c r="BE67" s="338"/>
      <c r="BF67" s="338"/>
      <c r="BG67" s="338"/>
      <c r="BH67" s="338"/>
      <c r="BI67" s="338"/>
      <c r="BJ67" s="338"/>
      <c r="BK67" s="338"/>
      <c r="BL67" s="338"/>
      <c r="BM67" s="338"/>
      <c r="BN67" s="338"/>
      <c r="BO67" s="338"/>
      <c r="BP67" s="338"/>
      <c r="BQ67" s="338"/>
      <c r="BR67" s="338"/>
      <c r="BS67" s="338"/>
      <c r="BT67" s="338"/>
      <c r="BU67" s="338"/>
      <c r="BV67" s="338"/>
      <c r="BW67" s="13">
        <f t="shared" si="7"/>
        <v>0</v>
      </c>
      <c r="BX67" s="13">
        <f t="shared" si="8"/>
        <v>0</v>
      </c>
      <c r="BY67" s="13">
        <f t="shared" si="9"/>
        <v>0</v>
      </c>
      <c r="BZ67" s="13">
        <f t="shared" si="10"/>
        <v>0</v>
      </c>
      <c r="CA67" s="13">
        <f t="shared" si="11"/>
        <v>0</v>
      </c>
      <c r="CB67" s="13">
        <f t="shared" si="12"/>
        <v>0</v>
      </c>
      <c r="CC67" s="333" t="str">
        <f>VLOOKUP($A67,'Depr Group Buckets'!$A:$J,CC$4,FALSE)</f>
        <v>PROD STEAM</v>
      </c>
      <c r="CD67" s="333" t="str">
        <f>VLOOKUP($A67,'Depr Group Buckets'!$A:$J,CD$4,FALSE)</f>
        <v>101/106</v>
      </c>
      <c r="CE67" s="333">
        <f>VLOOKUP($A67,'Depr Group Buckets'!$A:$J,CE$4,FALSE)</f>
        <v>108</v>
      </c>
      <c r="CF67" s="333">
        <f>VLOOKUP($A67,'Depr Group Buckets'!$A:$J,CF$4,FALSE)</f>
        <v>403</v>
      </c>
      <c r="CG67" s="333" t="str">
        <f>VLOOKUP($A67,'Depr Group Buckets'!$A:$J,CG$4,FALSE)</f>
        <v>BIG BEND</v>
      </c>
      <c r="CH67" s="333" t="str">
        <f>VLOOKUP($A67,'Depr Group Buckets'!$A:$J,CH$4,FALSE)</f>
        <v>BIG BEND UNIT 1 SCR</v>
      </c>
      <c r="CI67" s="333" t="str">
        <f>VLOOKUP($A67,'Depr Group Buckets'!$A:$J,CI$4,FALSE)</f>
        <v>Invalid</v>
      </c>
      <c r="CJ67" s="333" t="str">
        <f>VLOOKUP($A67,'Depr Group Buckets'!$A:$J,CJ$4,FALSE)</f>
        <v>312</v>
      </c>
      <c r="CK67" s="21"/>
      <c r="CL67" s="4">
        <f t="shared" si="4"/>
        <v>4.2999999999999997E-2</v>
      </c>
      <c r="CM67" s="4">
        <f t="shared" si="13"/>
        <v>0</v>
      </c>
      <c r="CN67" s="334"/>
      <c r="CO67" s="334"/>
      <c r="CP67" s="334"/>
      <c r="CQ67" s="4">
        <v>4.2999999999999997E-2</v>
      </c>
      <c r="CR67" s="4">
        <v>0</v>
      </c>
    </row>
    <row r="68" spans="1:96" x14ac:dyDescent="0.25">
      <c r="A68" s="335">
        <f>'ASSET BALANCES'!$A68</f>
        <v>31252</v>
      </c>
      <c r="B68" s="336" t="str">
        <f>'ASSET BALANCES'!$B68</f>
        <v>312.52 Boiler Plant Eq-BB2 SCR</v>
      </c>
      <c r="C68" s="337">
        <v>0</v>
      </c>
      <c r="D68" s="337">
        <v>0</v>
      </c>
      <c r="E68" s="337">
        <v>0</v>
      </c>
      <c r="F68" s="337">
        <v>0</v>
      </c>
      <c r="G68" s="337">
        <v>0</v>
      </c>
      <c r="H68" s="337">
        <v>0</v>
      </c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8">
        <f>ROUND('ASSET BALANCES'!O68*$CL68/12,2)</f>
        <v>0</v>
      </c>
      <c r="P68" s="338">
        <f>ROUND('ASSET BALANCES'!P68*$CL68/12,2)</f>
        <v>0</v>
      </c>
      <c r="Q68" s="338">
        <f>ROUND('ASSET BALANCES'!Q68*$CL68/12,2)</f>
        <v>0</v>
      </c>
      <c r="R68" s="338">
        <f>ROUND('ASSET BALANCES'!R68*$CL68/12,2)</f>
        <v>0</v>
      </c>
      <c r="S68" s="338">
        <f>ROUND('ASSET BALANCES'!S68*$CL68/12,2)</f>
        <v>0</v>
      </c>
      <c r="T68" s="338">
        <f>ROUND('ASSET BALANCES'!T68*$CL68/12,2)</f>
        <v>0</v>
      </c>
      <c r="U68" s="338">
        <f>ROUND('ASSET BALANCES'!U68*$CL68/12,2)</f>
        <v>0</v>
      </c>
      <c r="V68" s="338">
        <f>ROUND('ASSET BALANCES'!V68*$CL68/12,2)</f>
        <v>0</v>
      </c>
      <c r="W68" s="338">
        <f>ROUND('ASSET BALANCES'!W68*$CL68/12,2)</f>
        <v>0</v>
      </c>
      <c r="X68" s="338">
        <f>ROUND('ASSET BALANCES'!X68*$CL68/12,2)</f>
        <v>0</v>
      </c>
      <c r="Y68" s="338">
        <f>ROUND('ASSET BALANCES'!Y68*$CL68/12,2)</f>
        <v>0</v>
      </c>
      <c r="Z68" s="338">
        <f>ROUND('ASSET BALANCES'!Z68*$CL68/12,2)</f>
        <v>0</v>
      </c>
      <c r="AA68" s="338">
        <f>ROUND('ASSET BALANCES'!AA68*$CM68/12,2)</f>
        <v>0</v>
      </c>
      <c r="AB68" s="338">
        <f>ROUND('ASSET BALANCES'!AB68*$CM68/12,2)</f>
        <v>0</v>
      </c>
      <c r="AC68" s="338">
        <f>ROUND('ASSET BALANCES'!AC68*$CM68/12,2)</f>
        <v>0</v>
      </c>
      <c r="AD68" s="338">
        <f>ROUND('ASSET BALANCES'!AD68*$CM68/12,2)</f>
        <v>0</v>
      </c>
      <c r="AE68" s="338">
        <f>ROUND('ASSET BALANCES'!AE68*$CM68/12,2)</f>
        <v>0</v>
      </c>
      <c r="AF68" s="338">
        <f>ROUND('ASSET BALANCES'!AF68*$CM68/12,2)</f>
        <v>0</v>
      </c>
      <c r="AG68" s="338">
        <f>ROUND('ASSET BALANCES'!AG68*$CM68/12,2)</f>
        <v>0</v>
      </c>
      <c r="AH68" s="338">
        <f>ROUND('ASSET BALANCES'!AH68*$CM68/12,2)</f>
        <v>0</v>
      </c>
      <c r="AI68" s="338">
        <f>ROUND('ASSET BALANCES'!AI68*$CM68/12,2)</f>
        <v>0</v>
      </c>
      <c r="AJ68" s="338">
        <f>ROUND('ASSET BALANCES'!AJ68*$CM68/12,2)</f>
        <v>0</v>
      </c>
      <c r="AK68" s="338">
        <f>ROUND('ASSET BALANCES'!AK68*$CM68/12,2)</f>
        <v>0</v>
      </c>
      <c r="AL68" s="338">
        <f>ROUND('ASSET BALANCES'!AL68*$CM68/12,2)</f>
        <v>0</v>
      </c>
      <c r="AM68" s="338"/>
      <c r="AN68" s="338"/>
      <c r="AO68" s="338"/>
      <c r="AP68" s="338"/>
      <c r="AQ68" s="338"/>
      <c r="AR68" s="338"/>
      <c r="AS68" s="338"/>
      <c r="AT68" s="338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/>
      <c r="BH68" s="338"/>
      <c r="BI68" s="338"/>
      <c r="BJ68" s="338"/>
      <c r="BK68" s="338"/>
      <c r="BL68" s="338"/>
      <c r="BM68" s="338"/>
      <c r="BN68" s="338"/>
      <c r="BO68" s="338"/>
      <c r="BP68" s="338"/>
      <c r="BQ68" s="338"/>
      <c r="BR68" s="338"/>
      <c r="BS68" s="338"/>
      <c r="BT68" s="338"/>
      <c r="BU68" s="338"/>
      <c r="BV68" s="338"/>
      <c r="BW68" s="13">
        <f t="shared" si="7"/>
        <v>0</v>
      </c>
      <c r="BX68" s="13">
        <f t="shared" si="8"/>
        <v>0</v>
      </c>
      <c r="BY68" s="13">
        <f t="shared" si="9"/>
        <v>0</v>
      </c>
      <c r="BZ68" s="13">
        <f t="shared" si="10"/>
        <v>0</v>
      </c>
      <c r="CA68" s="13">
        <f t="shared" si="11"/>
        <v>0</v>
      </c>
      <c r="CB68" s="13">
        <f t="shared" si="12"/>
        <v>0</v>
      </c>
      <c r="CC68" s="333" t="str">
        <f>VLOOKUP($A68,'Depr Group Buckets'!$A:$J,CC$4,FALSE)</f>
        <v>PROD STEAM</v>
      </c>
      <c r="CD68" s="333" t="str">
        <f>VLOOKUP($A68,'Depr Group Buckets'!$A:$J,CD$4,FALSE)</f>
        <v>101/106</v>
      </c>
      <c r="CE68" s="333">
        <f>VLOOKUP($A68,'Depr Group Buckets'!$A:$J,CE$4,FALSE)</f>
        <v>108</v>
      </c>
      <c r="CF68" s="333">
        <f>VLOOKUP($A68,'Depr Group Buckets'!$A:$J,CF$4,FALSE)</f>
        <v>403</v>
      </c>
      <c r="CG68" s="333" t="str">
        <f>VLOOKUP($A68,'Depr Group Buckets'!$A:$J,CG$4,FALSE)</f>
        <v>BIG BEND</v>
      </c>
      <c r="CH68" s="333" t="str">
        <f>VLOOKUP($A68,'Depr Group Buckets'!$A:$J,CH$4,FALSE)</f>
        <v>BIG BEND UNIT 2 SCR</v>
      </c>
      <c r="CI68" s="333" t="str">
        <f>VLOOKUP($A68,'Depr Group Buckets'!$A:$J,CI$4,FALSE)</f>
        <v>Invalid</v>
      </c>
      <c r="CJ68" s="333" t="str">
        <f>VLOOKUP($A68,'Depr Group Buckets'!$A:$J,CJ$4,FALSE)</f>
        <v>312</v>
      </c>
      <c r="CK68" s="21"/>
      <c r="CL68" s="4">
        <f t="shared" si="4"/>
        <v>4.2000000000000003E-2</v>
      </c>
      <c r="CM68" s="4">
        <f t="shared" si="13"/>
        <v>0</v>
      </c>
      <c r="CN68" s="334"/>
      <c r="CO68" s="334"/>
      <c r="CP68" s="334"/>
      <c r="CQ68" s="4">
        <v>4.2000000000000003E-2</v>
      </c>
      <c r="CR68" s="4">
        <v>0</v>
      </c>
    </row>
    <row r="69" spans="1:96" x14ac:dyDescent="0.25">
      <c r="A69" s="335">
        <f>'ASSET BALANCES'!$A69</f>
        <v>31253</v>
      </c>
      <c r="B69" s="336" t="str">
        <f>'ASSET BALANCES'!$B69</f>
        <v>312.53 Boiler Plant Eq-BB3 SCR</v>
      </c>
      <c r="C69" s="337">
        <v>0</v>
      </c>
      <c r="D69" s="337">
        <v>0</v>
      </c>
      <c r="E69" s="337">
        <v>0</v>
      </c>
      <c r="F69" s="337">
        <v>0</v>
      </c>
      <c r="G69" s="337">
        <v>0</v>
      </c>
      <c r="H69" s="337">
        <v>0</v>
      </c>
      <c r="I69" s="337">
        <v>0</v>
      </c>
      <c r="J69" s="337">
        <v>0</v>
      </c>
      <c r="K69" s="337">
        <v>0</v>
      </c>
      <c r="L69" s="337">
        <v>0</v>
      </c>
      <c r="M69" s="337">
        <v>0</v>
      </c>
      <c r="N69" s="337">
        <v>0</v>
      </c>
      <c r="O69" s="338">
        <f>ROUND('ASSET BALANCES'!O69*$CL69/12,2)</f>
        <v>0</v>
      </c>
      <c r="P69" s="338">
        <f>ROUND('ASSET BALANCES'!P69*$CL69/12,2)</f>
        <v>0</v>
      </c>
      <c r="Q69" s="338">
        <f>ROUND('ASSET BALANCES'!Q69*$CL69/12,2)</f>
        <v>0</v>
      </c>
      <c r="R69" s="338">
        <f>ROUND('ASSET BALANCES'!R69*$CL69/12,2)</f>
        <v>0</v>
      </c>
      <c r="S69" s="338">
        <f>ROUND('ASSET BALANCES'!S69*$CL69/12,2)</f>
        <v>0</v>
      </c>
      <c r="T69" s="338">
        <f>ROUND('ASSET BALANCES'!T69*$CL69/12,2)</f>
        <v>0</v>
      </c>
      <c r="U69" s="338">
        <f>ROUND('ASSET BALANCES'!U69*$CL69/12,2)</f>
        <v>0</v>
      </c>
      <c r="V69" s="338">
        <f>ROUND('ASSET BALANCES'!V69*$CL69/12,2)</f>
        <v>0</v>
      </c>
      <c r="W69" s="338">
        <f>ROUND('ASSET BALANCES'!W69*$CL69/12,2)</f>
        <v>0</v>
      </c>
      <c r="X69" s="338">
        <f>ROUND('ASSET BALANCES'!X69*$CL69/12,2)</f>
        <v>0</v>
      </c>
      <c r="Y69" s="338">
        <f>ROUND('ASSET BALANCES'!Y69*$CL69/12,2)</f>
        <v>0</v>
      </c>
      <c r="Z69" s="338">
        <f>ROUND('ASSET BALANCES'!Z69*$CL69/12,2)</f>
        <v>0</v>
      </c>
      <c r="AA69" s="338">
        <f>ROUND('ASSET BALANCES'!AA69*$CM69/12,2)</f>
        <v>0</v>
      </c>
      <c r="AB69" s="338">
        <f>ROUND('ASSET BALANCES'!AB69*$CM69/12,2)</f>
        <v>0</v>
      </c>
      <c r="AC69" s="338">
        <f>ROUND('ASSET BALANCES'!AC69*$CM69/12,2)</f>
        <v>0</v>
      </c>
      <c r="AD69" s="338">
        <f>ROUND('ASSET BALANCES'!AD69*$CM69/12,2)</f>
        <v>0</v>
      </c>
      <c r="AE69" s="338">
        <f>ROUND('ASSET BALANCES'!AE69*$CM69/12,2)</f>
        <v>0</v>
      </c>
      <c r="AF69" s="338">
        <f>ROUND('ASSET BALANCES'!AF69*$CM69/12,2)</f>
        <v>0</v>
      </c>
      <c r="AG69" s="338">
        <f>ROUND('ASSET BALANCES'!AG69*$CM69/12,2)</f>
        <v>0</v>
      </c>
      <c r="AH69" s="338">
        <f>ROUND('ASSET BALANCES'!AH69*$CM69/12,2)</f>
        <v>0</v>
      </c>
      <c r="AI69" s="338">
        <f>ROUND('ASSET BALANCES'!AI69*$CM69/12,2)</f>
        <v>0</v>
      </c>
      <c r="AJ69" s="338">
        <f>ROUND('ASSET BALANCES'!AJ69*$CM69/12,2)</f>
        <v>0</v>
      </c>
      <c r="AK69" s="338">
        <f>ROUND('ASSET BALANCES'!AK69*$CM69/12,2)</f>
        <v>0</v>
      </c>
      <c r="AL69" s="338">
        <f>ROUND('ASSET BALANCES'!AL69*$CM69/12,2)</f>
        <v>0</v>
      </c>
      <c r="AM69" s="338"/>
      <c r="AN69" s="338"/>
      <c r="AO69" s="338"/>
      <c r="AP69" s="338"/>
      <c r="AQ69" s="338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13">
        <f t="shared" si="7"/>
        <v>0</v>
      </c>
      <c r="BX69" s="13">
        <f t="shared" si="8"/>
        <v>0</v>
      </c>
      <c r="BY69" s="13">
        <f t="shared" si="9"/>
        <v>0</v>
      </c>
      <c r="BZ69" s="13">
        <f t="shared" si="10"/>
        <v>0</v>
      </c>
      <c r="CA69" s="13">
        <f t="shared" si="11"/>
        <v>0</v>
      </c>
      <c r="CB69" s="13">
        <f t="shared" si="12"/>
        <v>0</v>
      </c>
      <c r="CC69" s="333" t="str">
        <f>VLOOKUP($A69,'Depr Group Buckets'!$A:$J,CC$4,FALSE)</f>
        <v>PROD STEAM</v>
      </c>
      <c r="CD69" s="333" t="str">
        <f>VLOOKUP($A69,'Depr Group Buckets'!$A:$J,CD$4,FALSE)</f>
        <v>101/106</v>
      </c>
      <c r="CE69" s="333">
        <f>VLOOKUP($A69,'Depr Group Buckets'!$A:$J,CE$4,FALSE)</f>
        <v>108</v>
      </c>
      <c r="CF69" s="333">
        <f>VLOOKUP($A69,'Depr Group Buckets'!$A:$J,CF$4,FALSE)</f>
        <v>403</v>
      </c>
      <c r="CG69" s="333" t="str">
        <f>VLOOKUP($A69,'Depr Group Buckets'!$A:$J,CG$4,FALSE)</f>
        <v>BIG BEND</v>
      </c>
      <c r="CH69" s="333" t="str">
        <f>VLOOKUP($A69,'Depr Group Buckets'!$A:$J,CH$4,FALSE)</f>
        <v>BIG BEND UNIT 3 SCR</v>
      </c>
      <c r="CI69" s="333" t="str">
        <f>VLOOKUP($A69,'Depr Group Buckets'!$A:$J,CI$4,FALSE)</f>
        <v>Invalid</v>
      </c>
      <c r="CJ69" s="333" t="str">
        <f>VLOOKUP($A69,'Depr Group Buckets'!$A:$J,CJ$4,FALSE)</f>
        <v>312</v>
      </c>
      <c r="CK69" s="21"/>
      <c r="CL69" s="4">
        <f t="shared" si="4"/>
        <v>3.5000000000000003E-2</v>
      </c>
      <c r="CM69" s="4">
        <f t="shared" si="13"/>
        <v>0</v>
      </c>
      <c r="CN69" s="334"/>
      <c r="CO69" s="334"/>
      <c r="CP69" s="334"/>
      <c r="CQ69" s="4">
        <v>3.5000000000000003E-2</v>
      </c>
      <c r="CR69" s="4">
        <v>0</v>
      </c>
    </row>
    <row r="70" spans="1:96" x14ac:dyDescent="0.25">
      <c r="A70" s="335">
        <f>'ASSET BALANCES'!$A70</f>
        <v>31254</v>
      </c>
      <c r="B70" s="336" t="str">
        <f>'ASSET BALANCES'!$B70</f>
        <v>312.54 Boiler Plant Eq-BB4 SCR</v>
      </c>
      <c r="C70" s="337">
        <v>115186.45999999999</v>
      </c>
      <c r="D70" s="337">
        <v>115186.45999999999</v>
      </c>
      <c r="E70" s="337">
        <v>115186.45999999999</v>
      </c>
      <c r="F70" s="337">
        <v>115186.45999999999</v>
      </c>
      <c r="G70" s="337">
        <v>115186.45999999999</v>
      </c>
      <c r="H70" s="337">
        <v>115186.45999999999</v>
      </c>
      <c r="I70" s="337">
        <v>115186.45999999999</v>
      </c>
      <c r="J70" s="337">
        <v>115186.45999999999</v>
      </c>
      <c r="K70" s="337">
        <v>115186.45999999999</v>
      </c>
      <c r="L70" s="337">
        <v>115186.45999999999</v>
      </c>
      <c r="M70" s="337">
        <v>120295.8</v>
      </c>
      <c r="N70" s="337">
        <v>120239.33</v>
      </c>
      <c r="O70" s="338">
        <f>ROUND('ASSET BALANCES'!O70*$CL70/12,2)</f>
        <v>120738.28</v>
      </c>
      <c r="P70" s="338">
        <f>ROUND('ASSET BALANCES'!P70*$CL70/12,2)</f>
        <v>120738.28</v>
      </c>
      <c r="Q70" s="338">
        <f>ROUND('ASSET BALANCES'!Q70*$CL70/12,2)</f>
        <v>120738.28</v>
      </c>
      <c r="R70" s="338">
        <f>ROUND('ASSET BALANCES'!R70*$CL70/12,2)</f>
        <v>120738.28</v>
      </c>
      <c r="S70" s="338">
        <f>ROUND('ASSET BALANCES'!S70*$CL70/12,2)</f>
        <v>120738.28</v>
      </c>
      <c r="T70" s="338">
        <f>ROUND('ASSET BALANCES'!T70*$CL70/12,2)</f>
        <v>120802.81</v>
      </c>
      <c r="U70" s="338">
        <f>ROUND('ASSET BALANCES'!U70*$CL70/12,2)</f>
        <v>120802.81</v>
      </c>
      <c r="V70" s="338">
        <f>ROUND('ASSET BALANCES'!V70*$CL70/12,2)</f>
        <v>120802.81</v>
      </c>
      <c r="W70" s="338">
        <f>ROUND('ASSET BALANCES'!W70*$CL70/12,2)</f>
        <v>120802.81</v>
      </c>
      <c r="X70" s="338">
        <f>ROUND('ASSET BALANCES'!X70*$CL70/12,2)</f>
        <v>120802.81</v>
      </c>
      <c r="Y70" s="338">
        <f>ROUND('ASSET BALANCES'!Y70*$CL70/12,2)</f>
        <v>120802.81</v>
      </c>
      <c r="Z70" s="338">
        <f>ROUND('ASSET BALANCES'!Z70*$CL70/12,2)</f>
        <v>120802.81</v>
      </c>
      <c r="AA70" s="338">
        <f>ROUND('ASSET BALANCES'!AA70*$CM70/12,2)</f>
        <v>180533.08</v>
      </c>
      <c r="AB70" s="338">
        <f>ROUND('ASSET BALANCES'!AB70*$CM70/12,2)</f>
        <v>180533.08</v>
      </c>
      <c r="AC70" s="338">
        <f>ROUND('ASSET BALANCES'!AC70*$CM70/12,2)</f>
        <v>180533.08</v>
      </c>
      <c r="AD70" s="338">
        <f>ROUND('ASSET BALANCES'!AD70*$CM70/12,2)</f>
        <v>180533.08</v>
      </c>
      <c r="AE70" s="338">
        <f>ROUND('ASSET BALANCES'!AE70*$CM70/12,2)</f>
        <v>180533.08</v>
      </c>
      <c r="AF70" s="338">
        <f>ROUND('ASSET BALANCES'!AF70*$CM70/12,2)</f>
        <v>180533.08</v>
      </c>
      <c r="AG70" s="338">
        <f>ROUND('ASSET BALANCES'!AG70*$CM70/12,2)</f>
        <v>180533.08</v>
      </c>
      <c r="AH70" s="338">
        <f>ROUND('ASSET BALANCES'!AH70*$CM70/12,2)</f>
        <v>180533.08</v>
      </c>
      <c r="AI70" s="338">
        <f>ROUND('ASSET BALANCES'!AI70*$CM70/12,2)</f>
        <v>180533.08</v>
      </c>
      <c r="AJ70" s="338">
        <f>ROUND('ASSET BALANCES'!AJ70*$CM70/12,2)</f>
        <v>180533.08</v>
      </c>
      <c r="AK70" s="338">
        <f>ROUND('ASSET BALANCES'!AK70*$CM70/12,2)</f>
        <v>180533.08</v>
      </c>
      <c r="AL70" s="338">
        <f>ROUND('ASSET BALANCES'!AL70*$CM70/12,2)</f>
        <v>180533.08</v>
      </c>
      <c r="AM70" s="338"/>
      <c r="AN70" s="338"/>
      <c r="AO70" s="338"/>
      <c r="AP70" s="338"/>
      <c r="AQ70" s="338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13">
        <f t="shared" si="7"/>
        <v>1392399.73</v>
      </c>
      <c r="BX70" s="13">
        <f t="shared" si="8"/>
        <v>1449311.07</v>
      </c>
      <c r="BY70" s="13">
        <f t="shared" si="9"/>
        <v>2166396.96</v>
      </c>
      <c r="BZ70" s="13">
        <f t="shared" si="10"/>
        <v>0</v>
      </c>
      <c r="CA70" s="13">
        <f t="shared" si="11"/>
        <v>0</v>
      </c>
      <c r="CB70" s="13">
        <f t="shared" si="12"/>
        <v>0</v>
      </c>
      <c r="CC70" s="333" t="str">
        <f>VLOOKUP($A70,'Depr Group Buckets'!$A:$J,CC$4,FALSE)</f>
        <v>PROD STEAM</v>
      </c>
      <c r="CD70" s="333" t="str">
        <f>VLOOKUP($A70,'Depr Group Buckets'!$A:$J,CD$4,FALSE)</f>
        <v>101/106</v>
      </c>
      <c r="CE70" s="333">
        <f>VLOOKUP($A70,'Depr Group Buckets'!$A:$J,CE$4,FALSE)</f>
        <v>108</v>
      </c>
      <c r="CF70" s="333">
        <f>VLOOKUP($A70,'Depr Group Buckets'!$A:$J,CF$4,FALSE)</f>
        <v>403</v>
      </c>
      <c r="CG70" s="333" t="str">
        <f>VLOOKUP($A70,'Depr Group Buckets'!$A:$J,CG$4,FALSE)</f>
        <v>BIG BEND</v>
      </c>
      <c r="CH70" s="333" t="str">
        <f>VLOOKUP($A70,'Depr Group Buckets'!$A:$J,CH$4,FALSE)</f>
        <v>BIG BEND UNIT 4</v>
      </c>
      <c r="CI70" s="333" t="str">
        <f>VLOOKUP($A70,'Depr Group Buckets'!$A:$J,CI$4,FALSE)</f>
        <v>Valid</v>
      </c>
      <c r="CJ70" s="333" t="str">
        <f>VLOOKUP($A70,'Depr Group Buckets'!$A:$J,CJ$4,FALSE)</f>
        <v>312</v>
      </c>
      <c r="CK70" s="21"/>
      <c r="CL70" s="4">
        <f t="shared" ref="CL70:CL133" si="14">$CQ70</f>
        <v>3.5999999999999997E-2</v>
      </c>
      <c r="CM70" s="4">
        <f t="shared" si="13"/>
        <v>5.3800000000000001E-2</v>
      </c>
      <c r="CN70" s="334"/>
      <c r="CO70" s="334"/>
      <c r="CP70" s="334"/>
      <c r="CQ70" s="4">
        <v>3.5999999999999997E-2</v>
      </c>
      <c r="CR70" s="4">
        <v>5.3800000000000001E-2</v>
      </c>
    </row>
    <row r="71" spans="1:96" x14ac:dyDescent="0.25">
      <c r="A71" s="335">
        <f>'ASSET BALANCES'!$A71</f>
        <v>31275</v>
      </c>
      <c r="B71" s="336" t="str">
        <f>'ASSET BALANCES'!$B71</f>
        <v>312.75 Boiler Plant Eq-BPC</v>
      </c>
      <c r="C71" s="337">
        <v>0</v>
      </c>
      <c r="D71" s="337">
        <v>0</v>
      </c>
      <c r="E71" s="337">
        <v>0</v>
      </c>
      <c r="F71" s="337">
        <v>0</v>
      </c>
      <c r="G71" s="337">
        <v>0</v>
      </c>
      <c r="H71" s="337">
        <v>0</v>
      </c>
      <c r="I71" s="337">
        <v>0</v>
      </c>
      <c r="J71" s="337">
        <v>0</v>
      </c>
      <c r="K71" s="337">
        <v>0</v>
      </c>
      <c r="L71" s="337">
        <v>0</v>
      </c>
      <c r="M71" s="337">
        <v>0</v>
      </c>
      <c r="N71" s="337">
        <v>0</v>
      </c>
      <c r="O71" s="338">
        <f>ROUND('ASSET BALANCES'!O71*$CL71/12,2)</f>
        <v>0</v>
      </c>
      <c r="P71" s="338">
        <f>ROUND('ASSET BALANCES'!P71*$CL71/12,2)</f>
        <v>0</v>
      </c>
      <c r="Q71" s="338">
        <f>ROUND('ASSET BALANCES'!Q71*$CL71/12,2)</f>
        <v>0</v>
      </c>
      <c r="R71" s="338">
        <f>ROUND('ASSET BALANCES'!R71*$CL71/12,2)</f>
        <v>0</v>
      </c>
      <c r="S71" s="338">
        <f>ROUND('ASSET BALANCES'!S71*$CL71/12,2)</f>
        <v>0</v>
      </c>
      <c r="T71" s="338">
        <f>ROUND('ASSET BALANCES'!T71*$CL71/12,2)</f>
        <v>0</v>
      </c>
      <c r="U71" s="338">
        <f>ROUND('ASSET BALANCES'!U71*$CL71/12,2)</f>
        <v>0</v>
      </c>
      <c r="V71" s="338">
        <f>ROUND('ASSET BALANCES'!V71*$CL71/12,2)</f>
        <v>0</v>
      </c>
      <c r="W71" s="338">
        <f>ROUND('ASSET BALANCES'!W71*$CL71/12,2)</f>
        <v>0</v>
      </c>
      <c r="X71" s="338">
        <f>ROUND('ASSET BALANCES'!X71*$CL71/12,2)</f>
        <v>0</v>
      </c>
      <c r="Y71" s="338">
        <f>ROUND('ASSET BALANCES'!Y71*$CL71/12,2)</f>
        <v>0</v>
      </c>
      <c r="Z71" s="338">
        <f>ROUND('ASSET BALANCES'!Z71*$CL71/12,2)</f>
        <v>0</v>
      </c>
      <c r="AA71" s="338">
        <f>ROUND('ASSET BALANCES'!AA71*$CM71/12,2)</f>
        <v>0</v>
      </c>
      <c r="AB71" s="338">
        <f>ROUND('ASSET BALANCES'!AB71*$CM71/12,2)</f>
        <v>0</v>
      </c>
      <c r="AC71" s="338">
        <f>ROUND('ASSET BALANCES'!AC71*$CM71/12,2)</f>
        <v>0</v>
      </c>
      <c r="AD71" s="338">
        <f>ROUND('ASSET BALANCES'!AD71*$CM71/12,2)</f>
        <v>0</v>
      </c>
      <c r="AE71" s="338">
        <f>ROUND('ASSET BALANCES'!AE71*$CM71/12,2)</f>
        <v>0</v>
      </c>
      <c r="AF71" s="338">
        <f>ROUND('ASSET BALANCES'!AF71*$CM71/12,2)</f>
        <v>0</v>
      </c>
      <c r="AG71" s="338">
        <f>ROUND('ASSET BALANCES'!AG71*$CM71/12,2)</f>
        <v>0</v>
      </c>
      <c r="AH71" s="338">
        <f>ROUND('ASSET BALANCES'!AH71*$CM71/12,2)</f>
        <v>0</v>
      </c>
      <c r="AI71" s="338">
        <f>ROUND('ASSET BALANCES'!AI71*$CM71/12,2)</f>
        <v>0</v>
      </c>
      <c r="AJ71" s="338">
        <f>ROUND('ASSET BALANCES'!AJ71*$CM71/12,2)</f>
        <v>0</v>
      </c>
      <c r="AK71" s="338">
        <f>ROUND('ASSET BALANCES'!AK71*$CM71/12,2)</f>
        <v>0</v>
      </c>
      <c r="AL71" s="338">
        <f>ROUND('ASSET BALANCES'!AL71*$CM71/12,2)</f>
        <v>0</v>
      </c>
      <c r="AM71" s="338"/>
      <c r="AN71" s="338"/>
      <c r="AO71" s="338"/>
      <c r="AP71" s="338"/>
      <c r="AQ71" s="338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  <c r="BJ71" s="338"/>
      <c r="BK71" s="338"/>
      <c r="BL71" s="338"/>
      <c r="BM71" s="338"/>
      <c r="BN71" s="338"/>
      <c r="BO71" s="338"/>
      <c r="BP71" s="338"/>
      <c r="BQ71" s="338"/>
      <c r="BR71" s="338"/>
      <c r="BS71" s="338"/>
      <c r="BT71" s="338"/>
      <c r="BU71" s="338"/>
      <c r="BV71" s="338"/>
      <c r="BW71" s="13">
        <f t="shared" ref="BW71:BW134" si="15">ROUND(SUM(C71:N71),2)</f>
        <v>0</v>
      </c>
      <c r="BX71" s="13">
        <f t="shared" ref="BX71:BX134" si="16">ROUND(SUM(O71:Z71),2)</f>
        <v>0</v>
      </c>
      <c r="BY71" s="13">
        <f t="shared" ref="BY71:BY134" si="17">ROUND(SUM(AA71:AL71),2)</f>
        <v>0</v>
      </c>
      <c r="BZ71" s="13">
        <f t="shared" ref="BZ71:BZ134" si="18">ROUND(SUM(AM71:AX71),2)</f>
        <v>0</v>
      </c>
      <c r="CA71" s="13">
        <f t="shared" ref="CA71:CA134" si="19">ROUND(SUM(AY71:BJ71),2)</f>
        <v>0</v>
      </c>
      <c r="CB71" s="13">
        <f t="shared" ref="CB71:CB134" si="20">ROUND(SUM(BK71:BV71),2)</f>
        <v>0</v>
      </c>
      <c r="CC71" s="333" t="str">
        <f>VLOOKUP($A71,'Depr Group Buckets'!$A:$J,CC$4,FALSE)</f>
        <v>PROD STEAM</v>
      </c>
      <c r="CD71" s="333" t="str">
        <f>VLOOKUP($A71,'Depr Group Buckets'!$A:$J,CD$4,FALSE)</f>
        <v>101/106</v>
      </c>
      <c r="CE71" s="333">
        <f>VLOOKUP($A71,'Depr Group Buckets'!$A:$J,CE$4,FALSE)</f>
        <v>108</v>
      </c>
      <c r="CF71" s="333">
        <f>VLOOKUP($A71,'Depr Group Buckets'!$A:$J,CF$4,FALSE)</f>
        <v>403</v>
      </c>
      <c r="CG71" s="333" t="str">
        <f>VLOOKUP($A71,'Depr Group Buckets'!$A:$J,CG$4,FALSE)</f>
        <v>BAYSIDE</v>
      </c>
      <c r="CH71" s="333" t="str">
        <f>VLOOKUP($A71,'Depr Group Buckets'!$A:$J,CH$4,FALSE)</f>
        <v>INACTIVE ACCOUNT</v>
      </c>
      <c r="CI71" s="333" t="str">
        <f>VLOOKUP($A71,'Depr Group Buckets'!$A:$J,CI$4,FALSE)</f>
        <v>Invalid</v>
      </c>
      <c r="CJ71" s="333" t="str">
        <f>VLOOKUP($A71,'Depr Group Buckets'!$A:$J,CJ$4,FALSE)</f>
        <v>312</v>
      </c>
      <c r="CK71" s="21"/>
      <c r="CL71" s="4">
        <f t="shared" si="14"/>
        <v>0</v>
      </c>
      <c r="CM71" s="4">
        <f t="shared" si="13"/>
        <v>0</v>
      </c>
      <c r="CN71" s="334"/>
      <c r="CO71" s="334"/>
      <c r="CP71" s="334"/>
      <c r="CQ71" s="4">
        <v>0</v>
      </c>
      <c r="CR71" s="4">
        <v>0</v>
      </c>
    </row>
    <row r="72" spans="1:96" x14ac:dyDescent="0.25">
      <c r="A72" s="335">
        <f>'ASSET BALANCES'!$A72</f>
        <v>31430</v>
      </c>
      <c r="B72" s="336" t="str">
        <f>'ASSET BALANCES'!$B72</f>
        <v>314.30 Turbogenerator Units-BPC</v>
      </c>
      <c r="C72" s="337">
        <v>0</v>
      </c>
      <c r="D72" s="337">
        <v>0</v>
      </c>
      <c r="E72" s="337">
        <v>0</v>
      </c>
      <c r="F72" s="337">
        <v>0</v>
      </c>
      <c r="G72" s="337">
        <v>0</v>
      </c>
      <c r="H72" s="337">
        <v>0</v>
      </c>
      <c r="I72" s="337">
        <v>0</v>
      </c>
      <c r="J72" s="337">
        <v>0</v>
      </c>
      <c r="K72" s="337">
        <v>0</v>
      </c>
      <c r="L72" s="337">
        <v>0</v>
      </c>
      <c r="M72" s="337">
        <v>0</v>
      </c>
      <c r="N72" s="337">
        <v>0</v>
      </c>
      <c r="O72" s="338">
        <f>ROUND('ASSET BALANCES'!O72*$CL72/12,2)</f>
        <v>0</v>
      </c>
      <c r="P72" s="338">
        <f>ROUND('ASSET BALANCES'!P72*$CL72/12,2)</f>
        <v>0</v>
      </c>
      <c r="Q72" s="338">
        <f>ROUND('ASSET BALANCES'!Q72*$CL72/12,2)</f>
        <v>0</v>
      </c>
      <c r="R72" s="338">
        <f>ROUND('ASSET BALANCES'!R72*$CL72/12,2)</f>
        <v>0</v>
      </c>
      <c r="S72" s="338">
        <f>ROUND('ASSET BALANCES'!S72*$CL72/12,2)</f>
        <v>0</v>
      </c>
      <c r="T72" s="338">
        <f>ROUND('ASSET BALANCES'!T72*$CL72/12,2)</f>
        <v>0</v>
      </c>
      <c r="U72" s="338">
        <f>ROUND('ASSET BALANCES'!U72*$CL72/12,2)</f>
        <v>0</v>
      </c>
      <c r="V72" s="338">
        <f>ROUND('ASSET BALANCES'!V72*$CL72/12,2)</f>
        <v>0</v>
      </c>
      <c r="W72" s="338">
        <f>ROUND('ASSET BALANCES'!W72*$CL72/12,2)</f>
        <v>0</v>
      </c>
      <c r="X72" s="338">
        <f>ROUND('ASSET BALANCES'!X72*$CL72/12,2)</f>
        <v>0</v>
      </c>
      <c r="Y72" s="338">
        <f>ROUND('ASSET BALANCES'!Y72*$CL72/12,2)</f>
        <v>0</v>
      </c>
      <c r="Z72" s="338">
        <f>ROUND('ASSET BALANCES'!Z72*$CL72/12,2)</f>
        <v>0</v>
      </c>
      <c r="AA72" s="338">
        <f>ROUND('ASSET BALANCES'!AA72*$CM72/12,2)</f>
        <v>0</v>
      </c>
      <c r="AB72" s="338">
        <f>ROUND('ASSET BALANCES'!AB72*$CM72/12,2)</f>
        <v>0</v>
      </c>
      <c r="AC72" s="338">
        <f>ROUND('ASSET BALANCES'!AC72*$CM72/12,2)</f>
        <v>0</v>
      </c>
      <c r="AD72" s="338">
        <f>ROUND('ASSET BALANCES'!AD72*$CM72/12,2)</f>
        <v>0</v>
      </c>
      <c r="AE72" s="338">
        <f>ROUND('ASSET BALANCES'!AE72*$CM72/12,2)</f>
        <v>0</v>
      </c>
      <c r="AF72" s="338">
        <f>ROUND('ASSET BALANCES'!AF72*$CM72/12,2)</f>
        <v>0</v>
      </c>
      <c r="AG72" s="338">
        <f>ROUND('ASSET BALANCES'!AG72*$CM72/12,2)</f>
        <v>0</v>
      </c>
      <c r="AH72" s="338">
        <f>ROUND('ASSET BALANCES'!AH72*$CM72/12,2)</f>
        <v>0</v>
      </c>
      <c r="AI72" s="338">
        <f>ROUND('ASSET BALANCES'!AI72*$CM72/12,2)</f>
        <v>0</v>
      </c>
      <c r="AJ72" s="338">
        <f>ROUND('ASSET BALANCES'!AJ72*$CM72/12,2)</f>
        <v>0</v>
      </c>
      <c r="AK72" s="338">
        <f>ROUND('ASSET BALANCES'!AK72*$CM72/12,2)</f>
        <v>0</v>
      </c>
      <c r="AL72" s="338">
        <f>ROUND('ASSET BALANCES'!AL72*$CM72/12,2)</f>
        <v>0</v>
      </c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13">
        <f t="shared" si="15"/>
        <v>0</v>
      </c>
      <c r="BX72" s="13">
        <f t="shared" si="16"/>
        <v>0</v>
      </c>
      <c r="BY72" s="13">
        <f t="shared" si="17"/>
        <v>0</v>
      </c>
      <c r="BZ72" s="13">
        <f t="shared" si="18"/>
        <v>0</v>
      </c>
      <c r="CA72" s="13">
        <f t="shared" si="19"/>
        <v>0</v>
      </c>
      <c r="CB72" s="13">
        <f t="shared" si="20"/>
        <v>0</v>
      </c>
      <c r="CC72" s="333" t="str">
        <f>VLOOKUP($A72,'Depr Group Buckets'!$A:$J,CC$4,FALSE)</f>
        <v>PROD STEAM</v>
      </c>
      <c r="CD72" s="333" t="str">
        <f>VLOOKUP($A72,'Depr Group Buckets'!$A:$J,CD$4,FALSE)</f>
        <v>101/106</v>
      </c>
      <c r="CE72" s="333">
        <f>VLOOKUP($A72,'Depr Group Buckets'!$A:$J,CE$4,FALSE)</f>
        <v>108</v>
      </c>
      <c r="CF72" s="333">
        <f>VLOOKUP($A72,'Depr Group Buckets'!$A:$J,CF$4,FALSE)</f>
        <v>403</v>
      </c>
      <c r="CG72" s="333" t="str">
        <f>VLOOKUP($A72,'Depr Group Buckets'!$A:$J,CG$4,FALSE)</f>
        <v>BAYSIDE</v>
      </c>
      <c r="CH72" s="333" t="str">
        <f>VLOOKUP($A72,'Depr Group Buckets'!$A:$J,CH$4,FALSE)</f>
        <v>INACTIVE ACCOUNT</v>
      </c>
      <c r="CI72" s="333" t="str">
        <f>VLOOKUP($A72,'Depr Group Buckets'!$A:$J,CI$4,FALSE)</f>
        <v>Invalid</v>
      </c>
      <c r="CJ72" s="333" t="str">
        <f>VLOOKUP($A72,'Depr Group Buckets'!$A:$J,CJ$4,FALSE)</f>
        <v>314</v>
      </c>
      <c r="CK72" s="21"/>
      <c r="CL72" s="4">
        <f t="shared" si="14"/>
        <v>0</v>
      </c>
      <c r="CM72" s="4">
        <f t="shared" si="13"/>
        <v>0</v>
      </c>
      <c r="CN72" s="334"/>
      <c r="CO72" s="334"/>
      <c r="CP72" s="334"/>
      <c r="CQ72" s="4">
        <v>0</v>
      </c>
      <c r="CR72" s="4">
        <v>0</v>
      </c>
    </row>
    <row r="73" spans="1:96" x14ac:dyDescent="0.25">
      <c r="A73" s="335">
        <f>'ASSET BALANCES'!$A73</f>
        <v>31431</v>
      </c>
      <c r="B73" s="336" t="str">
        <f>'ASSET BALANCES'!$B73</f>
        <v>314.31 Turbogenerator Units-BP1</v>
      </c>
      <c r="C73" s="337">
        <v>0</v>
      </c>
      <c r="D73" s="337">
        <v>0</v>
      </c>
      <c r="E73" s="337">
        <v>0</v>
      </c>
      <c r="F73" s="337">
        <v>0</v>
      </c>
      <c r="G73" s="337">
        <v>0</v>
      </c>
      <c r="H73" s="337">
        <v>0</v>
      </c>
      <c r="I73" s="337">
        <v>0</v>
      </c>
      <c r="J73" s="337">
        <v>0</v>
      </c>
      <c r="K73" s="337">
        <v>0</v>
      </c>
      <c r="L73" s="337">
        <v>0</v>
      </c>
      <c r="M73" s="337">
        <v>0</v>
      </c>
      <c r="N73" s="337">
        <v>0</v>
      </c>
      <c r="O73" s="338">
        <f>ROUND('ASSET BALANCES'!O73*$CL73/12,2)</f>
        <v>0</v>
      </c>
      <c r="P73" s="338">
        <f>ROUND('ASSET BALANCES'!P73*$CL73/12,2)</f>
        <v>0</v>
      </c>
      <c r="Q73" s="338">
        <f>ROUND('ASSET BALANCES'!Q73*$CL73/12,2)</f>
        <v>0</v>
      </c>
      <c r="R73" s="338">
        <f>ROUND('ASSET BALANCES'!R73*$CL73/12,2)</f>
        <v>0</v>
      </c>
      <c r="S73" s="338">
        <f>ROUND('ASSET BALANCES'!S73*$CL73/12,2)</f>
        <v>0</v>
      </c>
      <c r="T73" s="338">
        <f>ROUND('ASSET BALANCES'!T73*$CL73/12,2)</f>
        <v>0</v>
      </c>
      <c r="U73" s="338">
        <f>ROUND('ASSET BALANCES'!U73*$CL73/12,2)</f>
        <v>0</v>
      </c>
      <c r="V73" s="338">
        <f>ROUND('ASSET BALANCES'!V73*$CL73/12,2)</f>
        <v>0</v>
      </c>
      <c r="W73" s="338">
        <f>ROUND('ASSET BALANCES'!W73*$CL73/12,2)</f>
        <v>0</v>
      </c>
      <c r="X73" s="338">
        <f>ROUND('ASSET BALANCES'!X73*$CL73/12,2)</f>
        <v>0</v>
      </c>
      <c r="Y73" s="338">
        <f>ROUND('ASSET BALANCES'!Y73*$CL73/12,2)</f>
        <v>0</v>
      </c>
      <c r="Z73" s="338">
        <f>ROUND('ASSET BALANCES'!Z73*$CL73/12,2)</f>
        <v>0</v>
      </c>
      <c r="AA73" s="338">
        <f>ROUND('ASSET BALANCES'!AA73*$CM73/12,2)</f>
        <v>0</v>
      </c>
      <c r="AB73" s="338">
        <f>ROUND('ASSET BALANCES'!AB73*$CM73/12,2)</f>
        <v>0</v>
      </c>
      <c r="AC73" s="338">
        <f>ROUND('ASSET BALANCES'!AC73*$CM73/12,2)</f>
        <v>0</v>
      </c>
      <c r="AD73" s="338">
        <f>ROUND('ASSET BALANCES'!AD73*$CM73/12,2)</f>
        <v>0</v>
      </c>
      <c r="AE73" s="338">
        <f>ROUND('ASSET BALANCES'!AE73*$CM73/12,2)</f>
        <v>0</v>
      </c>
      <c r="AF73" s="338">
        <f>ROUND('ASSET BALANCES'!AF73*$CM73/12,2)</f>
        <v>0</v>
      </c>
      <c r="AG73" s="338">
        <f>ROUND('ASSET BALANCES'!AG73*$CM73/12,2)</f>
        <v>0</v>
      </c>
      <c r="AH73" s="338">
        <f>ROUND('ASSET BALANCES'!AH73*$CM73/12,2)</f>
        <v>0</v>
      </c>
      <c r="AI73" s="338">
        <f>ROUND('ASSET BALANCES'!AI73*$CM73/12,2)</f>
        <v>0</v>
      </c>
      <c r="AJ73" s="338">
        <f>ROUND('ASSET BALANCES'!AJ73*$CM73/12,2)</f>
        <v>0</v>
      </c>
      <c r="AK73" s="338">
        <f>ROUND('ASSET BALANCES'!AK73*$CM73/12,2)</f>
        <v>0</v>
      </c>
      <c r="AL73" s="338">
        <f>ROUND('ASSET BALANCES'!AL73*$CM73/12,2)</f>
        <v>0</v>
      </c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13">
        <f t="shared" si="15"/>
        <v>0</v>
      </c>
      <c r="BX73" s="13">
        <f t="shared" si="16"/>
        <v>0</v>
      </c>
      <c r="BY73" s="13">
        <f t="shared" si="17"/>
        <v>0</v>
      </c>
      <c r="BZ73" s="13">
        <f t="shared" si="18"/>
        <v>0</v>
      </c>
      <c r="CA73" s="13">
        <f t="shared" si="19"/>
        <v>0</v>
      </c>
      <c r="CB73" s="13">
        <f t="shared" si="20"/>
        <v>0</v>
      </c>
      <c r="CC73" s="333" t="str">
        <f>VLOOKUP($A73,'Depr Group Buckets'!$A:$J,CC$4,FALSE)</f>
        <v>PROD STEAM</v>
      </c>
      <c r="CD73" s="333" t="str">
        <f>VLOOKUP($A73,'Depr Group Buckets'!$A:$J,CD$4,FALSE)</f>
        <v>101/106</v>
      </c>
      <c r="CE73" s="333">
        <f>VLOOKUP($A73,'Depr Group Buckets'!$A:$J,CE$4,FALSE)</f>
        <v>108</v>
      </c>
      <c r="CF73" s="333">
        <f>VLOOKUP($A73,'Depr Group Buckets'!$A:$J,CF$4,FALSE)</f>
        <v>403</v>
      </c>
      <c r="CG73" s="333" t="str">
        <f>VLOOKUP($A73,'Depr Group Buckets'!$A:$J,CG$4,FALSE)</f>
        <v>BAYSIDE</v>
      </c>
      <c r="CH73" s="333" t="str">
        <f>VLOOKUP($A73,'Depr Group Buckets'!$A:$J,CH$4,FALSE)</f>
        <v>INACTIVE ACCOUNT</v>
      </c>
      <c r="CI73" s="333" t="str">
        <f>VLOOKUP($A73,'Depr Group Buckets'!$A:$J,CI$4,FALSE)</f>
        <v>Invalid</v>
      </c>
      <c r="CJ73" s="333" t="str">
        <f>VLOOKUP($A73,'Depr Group Buckets'!$A:$J,CJ$4,FALSE)</f>
        <v>314</v>
      </c>
      <c r="CK73" s="21"/>
      <c r="CL73" s="4">
        <f t="shared" si="14"/>
        <v>0</v>
      </c>
      <c r="CM73" s="4">
        <f t="shared" si="13"/>
        <v>0</v>
      </c>
      <c r="CN73" s="334"/>
      <c r="CO73" s="334"/>
      <c r="CP73" s="334"/>
      <c r="CQ73" s="4">
        <v>0</v>
      </c>
      <c r="CR73" s="4">
        <v>0</v>
      </c>
    </row>
    <row r="74" spans="1:96" x14ac:dyDescent="0.25">
      <c r="A74" s="335">
        <f>'ASSET BALANCES'!$A74</f>
        <v>31432</v>
      </c>
      <c r="B74" s="336" t="str">
        <f>'ASSET BALANCES'!$B74</f>
        <v>314.32 Turbogenerator Units-BP2</v>
      </c>
      <c r="C74" s="337">
        <v>0</v>
      </c>
      <c r="D74" s="337">
        <v>0</v>
      </c>
      <c r="E74" s="337">
        <v>0</v>
      </c>
      <c r="F74" s="337">
        <v>0</v>
      </c>
      <c r="G74" s="337">
        <v>0</v>
      </c>
      <c r="H74" s="337">
        <v>0</v>
      </c>
      <c r="I74" s="337">
        <v>0</v>
      </c>
      <c r="J74" s="337">
        <v>0</v>
      </c>
      <c r="K74" s="337">
        <v>0</v>
      </c>
      <c r="L74" s="337">
        <v>0</v>
      </c>
      <c r="M74" s="337">
        <v>0</v>
      </c>
      <c r="N74" s="337">
        <v>0</v>
      </c>
      <c r="O74" s="338">
        <f>ROUND('ASSET BALANCES'!O74*$CL74/12,2)</f>
        <v>0</v>
      </c>
      <c r="P74" s="338">
        <f>ROUND('ASSET BALANCES'!P74*$CL74/12,2)</f>
        <v>0</v>
      </c>
      <c r="Q74" s="338">
        <f>ROUND('ASSET BALANCES'!Q74*$CL74/12,2)</f>
        <v>0</v>
      </c>
      <c r="R74" s="338">
        <f>ROUND('ASSET BALANCES'!R74*$CL74/12,2)</f>
        <v>0</v>
      </c>
      <c r="S74" s="338">
        <f>ROUND('ASSET BALANCES'!S74*$CL74/12,2)</f>
        <v>0</v>
      </c>
      <c r="T74" s="338">
        <f>ROUND('ASSET BALANCES'!T74*$CL74/12,2)</f>
        <v>0</v>
      </c>
      <c r="U74" s="338">
        <f>ROUND('ASSET BALANCES'!U74*$CL74/12,2)</f>
        <v>0</v>
      </c>
      <c r="V74" s="338">
        <f>ROUND('ASSET BALANCES'!V74*$CL74/12,2)</f>
        <v>0</v>
      </c>
      <c r="W74" s="338">
        <f>ROUND('ASSET BALANCES'!W74*$CL74/12,2)</f>
        <v>0</v>
      </c>
      <c r="X74" s="338">
        <f>ROUND('ASSET BALANCES'!X74*$CL74/12,2)</f>
        <v>0</v>
      </c>
      <c r="Y74" s="338">
        <f>ROUND('ASSET BALANCES'!Y74*$CL74/12,2)</f>
        <v>0</v>
      </c>
      <c r="Z74" s="338">
        <f>ROUND('ASSET BALANCES'!Z74*$CL74/12,2)</f>
        <v>0</v>
      </c>
      <c r="AA74" s="338">
        <f>ROUND('ASSET BALANCES'!AA74*$CM74/12,2)</f>
        <v>0</v>
      </c>
      <c r="AB74" s="338">
        <f>ROUND('ASSET BALANCES'!AB74*$CM74/12,2)</f>
        <v>0</v>
      </c>
      <c r="AC74" s="338">
        <f>ROUND('ASSET BALANCES'!AC74*$CM74/12,2)</f>
        <v>0</v>
      </c>
      <c r="AD74" s="338">
        <f>ROUND('ASSET BALANCES'!AD74*$CM74/12,2)</f>
        <v>0</v>
      </c>
      <c r="AE74" s="338">
        <f>ROUND('ASSET BALANCES'!AE74*$CM74/12,2)</f>
        <v>0</v>
      </c>
      <c r="AF74" s="338">
        <f>ROUND('ASSET BALANCES'!AF74*$CM74/12,2)</f>
        <v>0</v>
      </c>
      <c r="AG74" s="338">
        <f>ROUND('ASSET BALANCES'!AG74*$CM74/12,2)</f>
        <v>0</v>
      </c>
      <c r="AH74" s="338">
        <f>ROUND('ASSET BALANCES'!AH74*$CM74/12,2)</f>
        <v>0</v>
      </c>
      <c r="AI74" s="338">
        <f>ROUND('ASSET BALANCES'!AI74*$CM74/12,2)</f>
        <v>0</v>
      </c>
      <c r="AJ74" s="338">
        <f>ROUND('ASSET BALANCES'!AJ74*$CM74/12,2)</f>
        <v>0</v>
      </c>
      <c r="AK74" s="338">
        <f>ROUND('ASSET BALANCES'!AK74*$CM74/12,2)</f>
        <v>0</v>
      </c>
      <c r="AL74" s="338">
        <f>ROUND('ASSET BALANCES'!AL74*$CM74/12,2)</f>
        <v>0</v>
      </c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  <c r="BG74" s="338"/>
      <c r="BH74" s="338"/>
      <c r="BI74" s="338"/>
      <c r="BJ74" s="338"/>
      <c r="BK74" s="338"/>
      <c r="BL74" s="338"/>
      <c r="BM74" s="338"/>
      <c r="BN74" s="338"/>
      <c r="BO74" s="338"/>
      <c r="BP74" s="338"/>
      <c r="BQ74" s="338"/>
      <c r="BR74" s="338"/>
      <c r="BS74" s="338"/>
      <c r="BT74" s="338"/>
      <c r="BU74" s="338"/>
      <c r="BV74" s="338"/>
      <c r="BW74" s="13">
        <f t="shared" si="15"/>
        <v>0</v>
      </c>
      <c r="BX74" s="13">
        <f t="shared" si="16"/>
        <v>0</v>
      </c>
      <c r="BY74" s="13">
        <f t="shared" si="17"/>
        <v>0</v>
      </c>
      <c r="BZ74" s="13">
        <f t="shared" si="18"/>
        <v>0</v>
      </c>
      <c r="CA74" s="13">
        <f t="shared" si="19"/>
        <v>0</v>
      </c>
      <c r="CB74" s="13">
        <f t="shared" si="20"/>
        <v>0</v>
      </c>
      <c r="CC74" s="333" t="str">
        <f>VLOOKUP($A74,'Depr Group Buckets'!$A:$J,CC$4,FALSE)</f>
        <v>PROD STEAM</v>
      </c>
      <c r="CD74" s="333" t="str">
        <f>VLOOKUP($A74,'Depr Group Buckets'!$A:$J,CD$4,FALSE)</f>
        <v>101/106</v>
      </c>
      <c r="CE74" s="333">
        <f>VLOOKUP($A74,'Depr Group Buckets'!$A:$J,CE$4,FALSE)</f>
        <v>108</v>
      </c>
      <c r="CF74" s="333">
        <f>VLOOKUP($A74,'Depr Group Buckets'!$A:$J,CF$4,FALSE)</f>
        <v>403</v>
      </c>
      <c r="CG74" s="333" t="str">
        <f>VLOOKUP($A74,'Depr Group Buckets'!$A:$J,CG$4,FALSE)</f>
        <v>BAYSIDE</v>
      </c>
      <c r="CH74" s="333" t="str">
        <f>VLOOKUP($A74,'Depr Group Buckets'!$A:$J,CH$4,FALSE)</f>
        <v>INACTIVE ACCOUNT</v>
      </c>
      <c r="CI74" s="333" t="str">
        <f>VLOOKUP($A74,'Depr Group Buckets'!$A:$J,CI$4,FALSE)</f>
        <v>Invalid</v>
      </c>
      <c r="CJ74" s="333" t="str">
        <f>VLOOKUP($A74,'Depr Group Buckets'!$A:$J,CJ$4,FALSE)</f>
        <v>314</v>
      </c>
      <c r="CK74" s="21"/>
      <c r="CL74" s="4">
        <f t="shared" si="14"/>
        <v>0</v>
      </c>
      <c r="CM74" s="4">
        <f t="shared" si="13"/>
        <v>0</v>
      </c>
      <c r="CN74" s="334"/>
      <c r="CO74" s="334"/>
      <c r="CP74" s="334"/>
      <c r="CQ74" s="4">
        <v>0</v>
      </c>
      <c r="CR74" s="4">
        <v>0</v>
      </c>
    </row>
    <row r="75" spans="1:96" x14ac:dyDescent="0.25">
      <c r="A75" s="335">
        <f>'ASSET BALANCES'!$A75</f>
        <v>31433</v>
      </c>
      <c r="B75" s="336" t="str">
        <f>'ASSET BALANCES'!$B75</f>
        <v>314.33 Turbogenerator Units-BP3</v>
      </c>
      <c r="C75" s="337">
        <v>0</v>
      </c>
      <c r="D75" s="337">
        <v>0</v>
      </c>
      <c r="E75" s="337">
        <v>0</v>
      </c>
      <c r="F75" s="337">
        <v>0</v>
      </c>
      <c r="G75" s="337">
        <v>0</v>
      </c>
      <c r="H75" s="337">
        <v>0</v>
      </c>
      <c r="I75" s="337">
        <v>0</v>
      </c>
      <c r="J75" s="337">
        <v>0</v>
      </c>
      <c r="K75" s="337">
        <v>0</v>
      </c>
      <c r="L75" s="337">
        <v>0</v>
      </c>
      <c r="M75" s="337">
        <v>0</v>
      </c>
      <c r="N75" s="337">
        <v>0</v>
      </c>
      <c r="O75" s="338">
        <f>ROUND('ASSET BALANCES'!O75*$CL75/12,2)</f>
        <v>0</v>
      </c>
      <c r="P75" s="338">
        <f>ROUND('ASSET BALANCES'!P75*$CL75/12,2)</f>
        <v>0</v>
      </c>
      <c r="Q75" s="338">
        <f>ROUND('ASSET BALANCES'!Q75*$CL75/12,2)</f>
        <v>0</v>
      </c>
      <c r="R75" s="338">
        <f>ROUND('ASSET BALANCES'!R75*$CL75/12,2)</f>
        <v>0</v>
      </c>
      <c r="S75" s="338">
        <f>ROUND('ASSET BALANCES'!S75*$CL75/12,2)</f>
        <v>0</v>
      </c>
      <c r="T75" s="338">
        <f>ROUND('ASSET BALANCES'!T75*$CL75/12,2)</f>
        <v>0</v>
      </c>
      <c r="U75" s="338">
        <f>ROUND('ASSET BALANCES'!U75*$CL75/12,2)</f>
        <v>0</v>
      </c>
      <c r="V75" s="338">
        <f>ROUND('ASSET BALANCES'!V75*$CL75/12,2)</f>
        <v>0</v>
      </c>
      <c r="W75" s="338">
        <f>ROUND('ASSET BALANCES'!W75*$CL75/12,2)</f>
        <v>0</v>
      </c>
      <c r="X75" s="338">
        <f>ROUND('ASSET BALANCES'!X75*$CL75/12,2)</f>
        <v>0</v>
      </c>
      <c r="Y75" s="338">
        <f>ROUND('ASSET BALANCES'!Y75*$CL75/12,2)</f>
        <v>0</v>
      </c>
      <c r="Z75" s="338">
        <f>ROUND('ASSET BALANCES'!Z75*$CL75/12,2)</f>
        <v>0</v>
      </c>
      <c r="AA75" s="338">
        <f>ROUND('ASSET BALANCES'!AA75*$CM75/12,2)</f>
        <v>0</v>
      </c>
      <c r="AB75" s="338">
        <f>ROUND('ASSET BALANCES'!AB75*$CM75/12,2)</f>
        <v>0</v>
      </c>
      <c r="AC75" s="338">
        <f>ROUND('ASSET BALANCES'!AC75*$CM75/12,2)</f>
        <v>0</v>
      </c>
      <c r="AD75" s="338">
        <f>ROUND('ASSET BALANCES'!AD75*$CM75/12,2)</f>
        <v>0</v>
      </c>
      <c r="AE75" s="338">
        <f>ROUND('ASSET BALANCES'!AE75*$CM75/12,2)</f>
        <v>0</v>
      </c>
      <c r="AF75" s="338">
        <f>ROUND('ASSET BALANCES'!AF75*$CM75/12,2)</f>
        <v>0</v>
      </c>
      <c r="AG75" s="338">
        <f>ROUND('ASSET BALANCES'!AG75*$CM75/12,2)</f>
        <v>0</v>
      </c>
      <c r="AH75" s="338">
        <f>ROUND('ASSET BALANCES'!AH75*$CM75/12,2)</f>
        <v>0</v>
      </c>
      <c r="AI75" s="338">
        <f>ROUND('ASSET BALANCES'!AI75*$CM75/12,2)</f>
        <v>0</v>
      </c>
      <c r="AJ75" s="338">
        <f>ROUND('ASSET BALANCES'!AJ75*$CM75/12,2)</f>
        <v>0</v>
      </c>
      <c r="AK75" s="338">
        <f>ROUND('ASSET BALANCES'!AK75*$CM75/12,2)</f>
        <v>0</v>
      </c>
      <c r="AL75" s="338">
        <f>ROUND('ASSET BALANCES'!AL75*$CM75/12,2)</f>
        <v>0</v>
      </c>
      <c r="AM75" s="338"/>
      <c r="AN75" s="338"/>
      <c r="AO75" s="338"/>
      <c r="AP75" s="338"/>
      <c r="AQ75" s="338"/>
      <c r="AR75" s="338"/>
      <c r="AS75" s="338"/>
      <c r="AT75" s="338"/>
      <c r="AU75" s="338"/>
      <c r="AV75" s="338"/>
      <c r="AW75" s="338"/>
      <c r="AX75" s="338"/>
      <c r="AY75" s="338"/>
      <c r="AZ75" s="338"/>
      <c r="BA75" s="338"/>
      <c r="BB75" s="338"/>
      <c r="BC75" s="338"/>
      <c r="BD75" s="338"/>
      <c r="BE75" s="338"/>
      <c r="BF75" s="338"/>
      <c r="BG75" s="338"/>
      <c r="BH75" s="338"/>
      <c r="BI75" s="338"/>
      <c r="BJ75" s="338"/>
      <c r="BK75" s="338"/>
      <c r="BL75" s="338"/>
      <c r="BM75" s="338"/>
      <c r="BN75" s="338"/>
      <c r="BO75" s="338"/>
      <c r="BP75" s="338"/>
      <c r="BQ75" s="338"/>
      <c r="BR75" s="338"/>
      <c r="BS75" s="338"/>
      <c r="BT75" s="338"/>
      <c r="BU75" s="338"/>
      <c r="BV75" s="338"/>
      <c r="BW75" s="13">
        <f t="shared" si="15"/>
        <v>0</v>
      </c>
      <c r="BX75" s="13">
        <f t="shared" si="16"/>
        <v>0</v>
      </c>
      <c r="BY75" s="13">
        <f t="shared" si="17"/>
        <v>0</v>
      </c>
      <c r="BZ75" s="13">
        <f t="shared" si="18"/>
        <v>0</v>
      </c>
      <c r="CA75" s="13">
        <f t="shared" si="19"/>
        <v>0</v>
      </c>
      <c r="CB75" s="13">
        <f t="shared" si="20"/>
        <v>0</v>
      </c>
      <c r="CC75" s="333" t="str">
        <f>VLOOKUP($A75,'Depr Group Buckets'!$A:$J,CC$4,FALSE)</f>
        <v>PROD STEAM</v>
      </c>
      <c r="CD75" s="333" t="str">
        <f>VLOOKUP($A75,'Depr Group Buckets'!$A:$J,CD$4,FALSE)</f>
        <v>101/106</v>
      </c>
      <c r="CE75" s="333">
        <f>VLOOKUP($A75,'Depr Group Buckets'!$A:$J,CE$4,FALSE)</f>
        <v>108</v>
      </c>
      <c r="CF75" s="333">
        <f>VLOOKUP($A75,'Depr Group Buckets'!$A:$J,CF$4,FALSE)</f>
        <v>403</v>
      </c>
      <c r="CG75" s="333" t="str">
        <f>VLOOKUP($A75,'Depr Group Buckets'!$A:$J,CG$4,FALSE)</f>
        <v>BAYSIDE</v>
      </c>
      <c r="CH75" s="333" t="str">
        <f>VLOOKUP($A75,'Depr Group Buckets'!$A:$J,CH$4,FALSE)</f>
        <v>INACTIVE ACCOUNT</v>
      </c>
      <c r="CI75" s="333" t="str">
        <f>VLOOKUP($A75,'Depr Group Buckets'!$A:$J,CI$4,FALSE)</f>
        <v>Invalid</v>
      </c>
      <c r="CJ75" s="333" t="str">
        <f>VLOOKUP($A75,'Depr Group Buckets'!$A:$J,CJ$4,FALSE)</f>
        <v>314</v>
      </c>
      <c r="CK75" s="21"/>
      <c r="CL75" s="4">
        <f t="shared" si="14"/>
        <v>0</v>
      </c>
      <c r="CM75" s="4">
        <f t="shared" si="13"/>
        <v>0</v>
      </c>
      <c r="CN75" s="334"/>
      <c r="CO75" s="334"/>
      <c r="CP75" s="334"/>
      <c r="CQ75" s="4">
        <v>0</v>
      </c>
      <c r="CR75" s="4">
        <v>0</v>
      </c>
    </row>
    <row r="76" spans="1:96" x14ac:dyDescent="0.25">
      <c r="A76" s="335">
        <f>'ASSET BALANCES'!$A76</f>
        <v>31434</v>
      </c>
      <c r="B76" s="336" t="str">
        <f>'ASSET BALANCES'!$B76</f>
        <v>314.34 Turbogenerator Units-BP4</v>
      </c>
      <c r="C76" s="337">
        <v>0</v>
      </c>
      <c r="D76" s="337">
        <v>0</v>
      </c>
      <c r="E76" s="337">
        <v>0</v>
      </c>
      <c r="F76" s="337">
        <v>0</v>
      </c>
      <c r="G76" s="337">
        <v>0</v>
      </c>
      <c r="H76" s="337">
        <v>0</v>
      </c>
      <c r="I76" s="337">
        <v>0</v>
      </c>
      <c r="J76" s="337">
        <v>0</v>
      </c>
      <c r="K76" s="337">
        <v>0</v>
      </c>
      <c r="L76" s="337">
        <v>0</v>
      </c>
      <c r="M76" s="337">
        <v>0</v>
      </c>
      <c r="N76" s="337">
        <v>0</v>
      </c>
      <c r="O76" s="338">
        <f>ROUND('ASSET BALANCES'!O76*$CL76/12,2)</f>
        <v>0</v>
      </c>
      <c r="P76" s="338">
        <f>ROUND('ASSET BALANCES'!P76*$CL76/12,2)</f>
        <v>0</v>
      </c>
      <c r="Q76" s="338">
        <f>ROUND('ASSET BALANCES'!Q76*$CL76/12,2)</f>
        <v>0</v>
      </c>
      <c r="R76" s="338">
        <f>ROUND('ASSET BALANCES'!R76*$CL76/12,2)</f>
        <v>0</v>
      </c>
      <c r="S76" s="338">
        <f>ROUND('ASSET BALANCES'!S76*$CL76/12,2)</f>
        <v>0</v>
      </c>
      <c r="T76" s="338">
        <f>ROUND('ASSET BALANCES'!T76*$CL76/12,2)</f>
        <v>0</v>
      </c>
      <c r="U76" s="338">
        <f>ROUND('ASSET BALANCES'!U76*$CL76/12,2)</f>
        <v>0</v>
      </c>
      <c r="V76" s="338">
        <f>ROUND('ASSET BALANCES'!V76*$CL76/12,2)</f>
        <v>0</v>
      </c>
      <c r="W76" s="338">
        <f>ROUND('ASSET BALANCES'!W76*$CL76/12,2)</f>
        <v>0</v>
      </c>
      <c r="X76" s="338">
        <f>ROUND('ASSET BALANCES'!X76*$CL76/12,2)</f>
        <v>0</v>
      </c>
      <c r="Y76" s="338">
        <f>ROUND('ASSET BALANCES'!Y76*$CL76/12,2)</f>
        <v>0</v>
      </c>
      <c r="Z76" s="338">
        <f>ROUND('ASSET BALANCES'!Z76*$CL76/12,2)</f>
        <v>0</v>
      </c>
      <c r="AA76" s="338">
        <f>ROUND('ASSET BALANCES'!AA76*$CM76/12,2)</f>
        <v>0</v>
      </c>
      <c r="AB76" s="338">
        <f>ROUND('ASSET BALANCES'!AB76*$CM76/12,2)</f>
        <v>0</v>
      </c>
      <c r="AC76" s="338">
        <f>ROUND('ASSET BALANCES'!AC76*$CM76/12,2)</f>
        <v>0</v>
      </c>
      <c r="AD76" s="338">
        <f>ROUND('ASSET BALANCES'!AD76*$CM76/12,2)</f>
        <v>0</v>
      </c>
      <c r="AE76" s="338">
        <f>ROUND('ASSET BALANCES'!AE76*$CM76/12,2)</f>
        <v>0</v>
      </c>
      <c r="AF76" s="338">
        <f>ROUND('ASSET BALANCES'!AF76*$CM76/12,2)</f>
        <v>0</v>
      </c>
      <c r="AG76" s="338">
        <f>ROUND('ASSET BALANCES'!AG76*$CM76/12,2)</f>
        <v>0</v>
      </c>
      <c r="AH76" s="338">
        <f>ROUND('ASSET BALANCES'!AH76*$CM76/12,2)</f>
        <v>0</v>
      </c>
      <c r="AI76" s="338">
        <f>ROUND('ASSET BALANCES'!AI76*$CM76/12,2)</f>
        <v>0</v>
      </c>
      <c r="AJ76" s="338">
        <f>ROUND('ASSET BALANCES'!AJ76*$CM76/12,2)</f>
        <v>0</v>
      </c>
      <c r="AK76" s="338">
        <f>ROUND('ASSET BALANCES'!AK76*$CM76/12,2)</f>
        <v>0</v>
      </c>
      <c r="AL76" s="338">
        <f>ROUND('ASSET BALANCES'!AL76*$CM76/12,2)</f>
        <v>0</v>
      </c>
      <c r="AM76" s="338"/>
      <c r="AN76" s="338"/>
      <c r="AO76" s="338"/>
      <c r="AP76" s="338"/>
      <c r="AQ76" s="338"/>
      <c r="AR76" s="338"/>
      <c r="AS76" s="338"/>
      <c r="AT76" s="338"/>
      <c r="AU76" s="338"/>
      <c r="AV76" s="338"/>
      <c r="AW76" s="338"/>
      <c r="AX76" s="338"/>
      <c r="AY76" s="338"/>
      <c r="AZ76" s="338"/>
      <c r="BA76" s="338"/>
      <c r="BB76" s="338"/>
      <c r="BC76" s="338"/>
      <c r="BD76" s="338"/>
      <c r="BE76" s="338"/>
      <c r="BF76" s="338"/>
      <c r="BG76" s="338"/>
      <c r="BH76" s="338"/>
      <c r="BI76" s="338"/>
      <c r="BJ76" s="338"/>
      <c r="BK76" s="338"/>
      <c r="BL76" s="338"/>
      <c r="BM76" s="338"/>
      <c r="BN76" s="338"/>
      <c r="BO76" s="338"/>
      <c r="BP76" s="338"/>
      <c r="BQ76" s="338"/>
      <c r="BR76" s="338"/>
      <c r="BS76" s="338"/>
      <c r="BT76" s="338"/>
      <c r="BU76" s="338"/>
      <c r="BV76" s="338"/>
      <c r="BW76" s="13">
        <f t="shared" si="15"/>
        <v>0</v>
      </c>
      <c r="BX76" s="13">
        <f t="shared" si="16"/>
        <v>0</v>
      </c>
      <c r="BY76" s="13">
        <f t="shared" si="17"/>
        <v>0</v>
      </c>
      <c r="BZ76" s="13">
        <f t="shared" si="18"/>
        <v>0</v>
      </c>
      <c r="CA76" s="13">
        <f t="shared" si="19"/>
        <v>0</v>
      </c>
      <c r="CB76" s="13">
        <f t="shared" si="20"/>
        <v>0</v>
      </c>
      <c r="CC76" s="333" t="str">
        <f>VLOOKUP($A76,'Depr Group Buckets'!$A:$J,CC$4,FALSE)</f>
        <v>PROD STEAM</v>
      </c>
      <c r="CD76" s="333" t="str">
        <f>VLOOKUP($A76,'Depr Group Buckets'!$A:$J,CD$4,FALSE)</f>
        <v>101/106</v>
      </c>
      <c r="CE76" s="333">
        <f>VLOOKUP($A76,'Depr Group Buckets'!$A:$J,CE$4,FALSE)</f>
        <v>108</v>
      </c>
      <c r="CF76" s="333">
        <f>VLOOKUP($A76,'Depr Group Buckets'!$A:$J,CF$4,FALSE)</f>
        <v>403</v>
      </c>
      <c r="CG76" s="333" t="str">
        <f>VLOOKUP($A76,'Depr Group Buckets'!$A:$J,CG$4,FALSE)</f>
        <v>BAYSIDE</v>
      </c>
      <c r="CH76" s="333" t="str">
        <f>VLOOKUP($A76,'Depr Group Buckets'!$A:$J,CH$4,FALSE)</f>
        <v>INACTIVE ACCOUNT</v>
      </c>
      <c r="CI76" s="333" t="str">
        <f>VLOOKUP($A76,'Depr Group Buckets'!$A:$J,CI$4,FALSE)</f>
        <v>Invalid</v>
      </c>
      <c r="CJ76" s="333" t="str">
        <f>VLOOKUP($A76,'Depr Group Buckets'!$A:$J,CJ$4,FALSE)</f>
        <v>314</v>
      </c>
      <c r="CK76" s="21"/>
      <c r="CL76" s="4">
        <f t="shared" si="14"/>
        <v>0</v>
      </c>
      <c r="CM76" s="4">
        <f t="shared" si="13"/>
        <v>0</v>
      </c>
      <c r="CN76" s="334"/>
      <c r="CO76" s="334"/>
      <c r="CP76" s="334"/>
      <c r="CQ76" s="4">
        <v>0</v>
      </c>
      <c r="CR76" s="4">
        <v>0</v>
      </c>
    </row>
    <row r="77" spans="1:96" x14ac:dyDescent="0.25">
      <c r="A77" s="335">
        <f>'ASSET BALANCES'!$A77</f>
        <v>31440</v>
      </c>
      <c r="B77" s="336" t="str">
        <f>'ASSET BALANCES'!$B77</f>
        <v>314.40 Turbogenerator Units-BBCM</v>
      </c>
      <c r="C77" s="337">
        <v>23774.6</v>
      </c>
      <c r="D77" s="337">
        <v>23774.6</v>
      </c>
      <c r="E77" s="337">
        <v>23774.6</v>
      </c>
      <c r="F77" s="337">
        <v>23774.6</v>
      </c>
      <c r="G77" s="337">
        <v>23774.6</v>
      </c>
      <c r="H77" s="337">
        <v>23774.6</v>
      </c>
      <c r="I77" s="337">
        <v>23742.51</v>
      </c>
      <c r="J77" s="337">
        <v>23626.25</v>
      </c>
      <c r="K77" s="337">
        <v>23662.27</v>
      </c>
      <c r="L77" s="337">
        <v>23691.45</v>
      </c>
      <c r="M77" s="337">
        <v>23691.45</v>
      </c>
      <c r="N77" s="337">
        <v>53439.95</v>
      </c>
      <c r="O77" s="338">
        <f>ROUND('ASSET BALANCES'!O77*$CL77/12,2)</f>
        <v>53439.95</v>
      </c>
      <c r="P77" s="338">
        <f>ROUND('ASSET BALANCES'!P77*$CL77/12,2)</f>
        <v>57319.15</v>
      </c>
      <c r="Q77" s="338">
        <f>ROUND('ASSET BALANCES'!Q77*$CL77/12,2)</f>
        <v>58841.65</v>
      </c>
      <c r="R77" s="338">
        <f>ROUND('ASSET BALANCES'!R77*$CL77/12,2)</f>
        <v>60501.67</v>
      </c>
      <c r="S77" s="338">
        <f>ROUND('ASSET BALANCES'!S77*$CL77/12,2)</f>
        <v>62364.01</v>
      </c>
      <c r="T77" s="338">
        <f>ROUND('ASSET BALANCES'!T77*$CL77/12,2)</f>
        <v>64141.49</v>
      </c>
      <c r="U77" s="338">
        <f>ROUND('ASSET BALANCES'!U77*$CL77/12,2)</f>
        <v>67270.679999999993</v>
      </c>
      <c r="V77" s="338">
        <f>ROUND('ASSET BALANCES'!V77*$CL77/12,2)</f>
        <v>67548.710000000006</v>
      </c>
      <c r="W77" s="338">
        <f>ROUND('ASSET BALANCES'!W77*$CL77/12,2)</f>
        <v>70048.570000000007</v>
      </c>
      <c r="X77" s="338">
        <f>ROUND('ASSET BALANCES'!X77*$CL77/12,2)</f>
        <v>70423.53</v>
      </c>
      <c r="Y77" s="338">
        <f>ROUND('ASSET BALANCES'!Y77*$CL77/12,2)</f>
        <v>72052.05</v>
      </c>
      <c r="Z77" s="338">
        <f>ROUND('ASSET BALANCES'!Z77*$CL77/12,2)</f>
        <v>72688.009999999995</v>
      </c>
      <c r="AA77" s="338">
        <f>ROUND('ASSET BALANCES'!AA77*$CM77/12,2)</f>
        <v>93553.84</v>
      </c>
      <c r="AB77" s="338">
        <f>ROUND('ASSET BALANCES'!AB77*$CM77/12,2)</f>
        <v>94321.3</v>
      </c>
      <c r="AC77" s="338">
        <f>ROUND('ASSET BALANCES'!AC77*$CM77/12,2)</f>
        <v>95145.23</v>
      </c>
      <c r="AD77" s="338">
        <f>ROUND('ASSET BALANCES'!AD77*$CM77/12,2)</f>
        <v>95854.2</v>
      </c>
      <c r="AE77" s="338">
        <f>ROUND('ASSET BALANCES'!AE77*$CM77/12,2)</f>
        <v>96563.16</v>
      </c>
      <c r="AF77" s="338">
        <f>ROUND('ASSET BALANCES'!AF77*$CM77/12,2)</f>
        <v>97272.13</v>
      </c>
      <c r="AG77" s="338">
        <f>ROUND('ASSET BALANCES'!AG77*$CM77/12,2)</f>
        <v>97981.09</v>
      </c>
      <c r="AH77" s="338">
        <f>ROUND('ASSET BALANCES'!AH77*$CM77/12,2)</f>
        <v>98768.06</v>
      </c>
      <c r="AI77" s="338">
        <f>ROUND('ASSET BALANCES'!AI77*$CM77/12,2)</f>
        <v>100599.32</v>
      </c>
      <c r="AJ77" s="338">
        <f>ROUND('ASSET BALANCES'!AJ77*$CM77/12,2)</f>
        <v>104312.82</v>
      </c>
      <c r="AK77" s="338">
        <f>ROUND('ASSET BALANCES'!AK77*$CM77/12,2)</f>
        <v>105310.78</v>
      </c>
      <c r="AL77" s="338">
        <f>ROUND('ASSET BALANCES'!AL77*$CM77/12,2)</f>
        <v>106308.75</v>
      </c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8"/>
      <c r="BW77" s="13">
        <f t="shared" si="15"/>
        <v>314501.48</v>
      </c>
      <c r="BX77" s="13">
        <f t="shared" si="16"/>
        <v>776639.47</v>
      </c>
      <c r="BY77" s="13">
        <f t="shared" si="17"/>
        <v>1185990.68</v>
      </c>
      <c r="BZ77" s="13">
        <f t="shared" si="18"/>
        <v>0</v>
      </c>
      <c r="CA77" s="13">
        <f t="shared" si="19"/>
        <v>0</v>
      </c>
      <c r="CB77" s="13">
        <f t="shared" si="20"/>
        <v>0</v>
      </c>
      <c r="CC77" s="333" t="str">
        <f>VLOOKUP($A77,'Depr Group Buckets'!$A:$J,CC$4,FALSE)</f>
        <v>PROD STEAM</v>
      </c>
      <c r="CD77" s="333" t="str">
        <f>VLOOKUP($A77,'Depr Group Buckets'!$A:$J,CD$4,FALSE)</f>
        <v>101/106</v>
      </c>
      <c r="CE77" s="333">
        <f>VLOOKUP($A77,'Depr Group Buckets'!$A:$J,CE$4,FALSE)</f>
        <v>108</v>
      </c>
      <c r="CF77" s="333">
        <f>VLOOKUP($A77,'Depr Group Buckets'!$A:$J,CF$4,FALSE)</f>
        <v>403</v>
      </c>
      <c r="CG77" s="333" t="str">
        <f>VLOOKUP($A77,'Depr Group Buckets'!$A:$J,CG$4,FALSE)</f>
        <v>BIG BEND</v>
      </c>
      <c r="CH77" s="333" t="str">
        <f>VLOOKUP($A77,'Depr Group Buckets'!$A:$J,CH$4,FALSE)</f>
        <v>BIG BEND COMMON</v>
      </c>
      <c r="CI77" s="333" t="str">
        <f>VLOOKUP($A77,'Depr Group Buckets'!$A:$J,CI$4,FALSE)</f>
        <v>Valid</v>
      </c>
      <c r="CJ77" s="333" t="str">
        <f>VLOOKUP($A77,'Depr Group Buckets'!$A:$J,CJ$4,FALSE)</f>
        <v>314</v>
      </c>
      <c r="CK77" s="21"/>
      <c r="CL77" s="4">
        <f t="shared" si="14"/>
        <v>3.1E-2</v>
      </c>
      <c r="CM77" s="4">
        <f t="shared" si="13"/>
        <v>3.9E-2</v>
      </c>
      <c r="CN77" s="334"/>
      <c r="CO77" s="334"/>
      <c r="CP77" s="334"/>
      <c r="CQ77" s="4">
        <v>3.1E-2</v>
      </c>
      <c r="CR77" s="4">
        <v>3.9E-2</v>
      </c>
    </row>
    <row r="78" spans="1:96" x14ac:dyDescent="0.25">
      <c r="A78" s="335">
        <f>'ASSET BALANCES'!$A78</f>
        <v>31441</v>
      </c>
      <c r="B78" s="336" t="str">
        <f>'ASSET BALANCES'!$B78</f>
        <v>314.41 Turbogenerator Units-BB1</v>
      </c>
      <c r="C78" s="337">
        <v>0</v>
      </c>
      <c r="D78" s="337">
        <v>0</v>
      </c>
      <c r="E78" s="337">
        <v>0</v>
      </c>
      <c r="F78" s="337">
        <v>0</v>
      </c>
      <c r="G78" s="337">
        <v>0</v>
      </c>
      <c r="H78" s="337">
        <v>0</v>
      </c>
      <c r="I78" s="337">
        <v>0</v>
      </c>
      <c r="J78" s="337">
        <v>0</v>
      </c>
      <c r="K78" s="337">
        <v>0</v>
      </c>
      <c r="L78" s="337">
        <v>0</v>
      </c>
      <c r="M78" s="337">
        <v>0</v>
      </c>
      <c r="N78" s="337">
        <v>0</v>
      </c>
      <c r="O78" s="338">
        <f>ROUND('ASSET BALANCES'!O78*$CL78/12,2)</f>
        <v>0</v>
      </c>
      <c r="P78" s="338">
        <f>ROUND('ASSET BALANCES'!P78*$CL78/12,2)</f>
        <v>0</v>
      </c>
      <c r="Q78" s="338">
        <f>ROUND('ASSET BALANCES'!Q78*$CL78/12,2)</f>
        <v>0</v>
      </c>
      <c r="R78" s="338">
        <f>ROUND('ASSET BALANCES'!R78*$CL78/12,2)</f>
        <v>0</v>
      </c>
      <c r="S78" s="338">
        <f>ROUND('ASSET BALANCES'!S78*$CL78/12,2)</f>
        <v>0</v>
      </c>
      <c r="T78" s="338">
        <f>ROUND('ASSET BALANCES'!T78*$CL78/12,2)</f>
        <v>0</v>
      </c>
      <c r="U78" s="338">
        <f>ROUND('ASSET BALANCES'!U78*$CL78/12,2)</f>
        <v>0</v>
      </c>
      <c r="V78" s="338">
        <f>ROUND('ASSET BALANCES'!V78*$CL78/12,2)</f>
        <v>0</v>
      </c>
      <c r="W78" s="338">
        <f>ROUND('ASSET BALANCES'!W78*$CL78/12,2)</f>
        <v>0</v>
      </c>
      <c r="X78" s="338">
        <f>ROUND('ASSET BALANCES'!X78*$CL78/12,2)</f>
        <v>0</v>
      </c>
      <c r="Y78" s="338">
        <f>ROUND('ASSET BALANCES'!Y78*$CL78/12,2)</f>
        <v>0</v>
      </c>
      <c r="Z78" s="338">
        <f>ROUND('ASSET BALANCES'!Z78*$CL78/12,2)</f>
        <v>0</v>
      </c>
      <c r="AA78" s="338">
        <f>ROUND('ASSET BALANCES'!AA78*$CM78/12,2)</f>
        <v>0</v>
      </c>
      <c r="AB78" s="338">
        <f>ROUND('ASSET BALANCES'!AB78*$CM78/12,2)</f>
        <v>0</v>
      </c>
      <c r="AC78" s="338">
        <f>ROUND('ASSET BALANCES'!AC78*$CM78/12,2)</f>
        <v>0</v>
      </c>
      <c r="AD78" s="338">
        <f>ROUND('ASSET BALANCES'!AD78*$CM78/12,2)</f>
        <v>0</v>
      </c>
      <c r="AE78" s="338">
        <f>ROUND('ASSET BALANCES'!AE78*$CM78/12,2)</f>
        <v>0</v>
      </c>
      <c r="AF78" s="338">
        <f>ROUND('ASSET BALANCES'!AF78*$CM78/12,2)</f>
        <v>0</v>
      </c>
      <c r="AG78" s="338">
        <f>ROUND('ASSET BALANCES'!AG78*$CM78/12,2)</f>
        <v>0</v>
      </c>
      <c r="AH78" s="338">
        <f>ROUND('ASSET BALANCES'!AH78*$CM78/12,2)</f>
        <v>0</v>
      </c>
      <c r="AI78" s="338">
        <f>ROUND('ASSET BALANCES'!AI78*$CM78/12,2)</f>
        <v>0</v>
      </c>
      <c r="AJ78" s="338">
        <f>ROUND('ASSET BALANCES'!AJ78*$CM78/12,2)</f>
        <v>0</v>
      </c>
      <c r="AK78" s="338">
        <f>ROUND('ASSET BALANCES'!AK78*$CM78/12,2)</f>
        <v>0</v>
      </c>
      <c r="AL78" s="338">
        <f>ROUND('ASSET BALANCES'!AL78*$CM78/12,2)</f>
        <v>0</v>
      </c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8"/>
      <c r="BW78" s="13">
        <f t="shared" si="15"/>
        <v>0</v>
      </c>
      <c r="BX78" s="13">
        <f t="shared" si="16"/>
        <v>0</v>
      </c>
      <c r="BY78" s="13">
        <f t="shared" si="17"/>
        <v>0</v>
      </c>
      <c r="BZ78" s="13">
        <f t="shared" si="18"/>
        <v>0</v>
      </c>
      <c r="CA78" s="13">
        <f t="shared" si="19"/>
        <v>0</v>
      </c>
      <c r="CB78" s="13">
        <f t="shared" si="20"/>
        <v>0</v>
      </c>
      <c r="CC78" s="333" t="str">
        <f>VLOOKUP($A78,'Depr Group Buckets'!$A:$J,CC$4,FALSE)</f>
        <v>PROD STEAM</v>
      </c>
      <c r="CD78" s="333" t="str">
        <f>VLOOKUP($A78,'Depr Group Buckets'!$A:$J,CD$4,FALSE)</f>
        <v>101/106</v>
      </c>
      <c r="CE78" s="333">
        <f>VLOOKUP($A78,'Depr Group Buckets'!$A:$J,CE$4,FALSE)</f>
        <v>108</v>
      </c>
      <c r="CF78" s="333">
        <f>VLOOKUP($A78,'Depr Group Buckets'!$A:$J,CF$4,FALSE)</f>
        <v>403</v>
      </c>
      <c r="CG78" s="333" t="str">
        <f>VLOOKUP($A78,'Depr Group Buckets'!$A:$J,CG$4,FALSE)</f>
        <v>BIG BEND</v>
      </c>
      <c r="CH78" s="333" t="str">
        <f>VLOOKUP($A78,'Depr Group Buckets'!$A:$J,CH$4,FALSE)</f>
        <v>BIG BEND UNIT 1</v>
      </c>
      <c r="CI78" s="333" t="str">
        <f>VLOOKUP($A78,'Depr Group Buckets'!$A:$J,CI$4,FALSE)</f>
        <v>Invalid</v>
      </c>
      <c r="CJ78" s="333" t="str">
        <f>VLOOKUP($A78,'Depr Group Buckets'!$A:$J,CJ$4,FALSE)</f>
        <v>314</v>
      </c>
      <c r="CK78" s="21"/>
      <c r="CL78" s="4">
        <f t="shared" si="14"/>
        <v>5.8000000000000003E-2</v>
      </c>
      <c r="CM78" s="4">
        <f t="shared" si="13"/>
        <v>0</v>
      </c>
      <c r="CN78" s="334"/>
      <c r="CO78" s="334"/>
      <c r="CP78" s="334"/>
      <c r="CQ78" s="4">
        <v>5.8000000000000003E-2</v>
      </c>
      <c r="CR78" s="4">
        <v>0</v>
      </c>
    </row>
    <row r="79" spans="1:96" x14ac:dyDescent="0.25">
      <c r="A79" s="335">
        <f>'ASSET BALANCES'!$A79</f>
        <v>31442</v>
      </c>
      <c r="B79" s="336" t="str">
        <f>'ASSET BALANCES'!$B79</f>
        <v>314.42 Turbogenerator Units-BB2</v>
      </c>
      <c r="C79" s="337">
        <v>0</v>
      </c>
      <c r="D79" s="337">
        <v>0</v>
      </c>
      <c r="E79" s="337">
        <v>0</v>
      </c>
      <c r="F79" s="337">
        <v>0</v>
      </c>
      <c r="G79" s="337">
        <v>0</v>
      </c>
      <c r="H79" s="337">
        <v>0</v>
      </c>
      <c r="I79" s="337">
        <v>0</v>
      </c>
      <c r="J79" s="337">
        <v>0</v>
      </c>
      <c r="K79" s="337">
        <v>0</v>
      </c>
      <c r="L79" s="337">
        <v>0</v>
      </c>
      <c r="M79" s="337">
        <v>0</v>
      </c>
      <c r="N79" s="337">
        <v>0</v>
      </c>
      <c r="O79" s="338">
        <f>ROUND('ASSET BALANCES'!O79*$CL79/12,2)</f>
        <v>0</v>
      </c>
      <c r="P79" s="338">
        <f>ROUND('ASSET BALANCES'!P79*$CL79/12,2)</f>
        <v>0</v>
      </c>
      <c r="Q79" s="338">
        <f>ROUND('ASSET BALANCES'!Q79*$CL79/12,2)</f>
        <v>0</v>
      </c>
      <c r="R79" s="338">
        <f>ROUND('ASSET BALANCES'!R79*$CL79/12,2)</f>
        <v>0</v>
      </c>
      <c r="S79" s="338">
        <f>ROUND('ASSET BALANCES'!S79*$CL79/12,2)</f>
        <v>0</v>
      </c>
      <c r="T79" s="338">
        <f>ROUND('ASSET BALANCES'!T79*$CL79/12,2)</f>
        <v>0</v>
      </c>
      <c r="U79" s="338">
        <f>ROUND('ASSET BALANCES'!U79*$CL79/12,2)</f>
        <v>0</v>
      </c>
      <c r="V79" s="338">
        <f>ROUND('ASSET BALANCES'!V79*$CL79/12,2)</f>
        <v>0</v>
      </c>
      <c r="W79" s="338">
        <f>ROUND('ASSET BALANCES'!W79*$CL79/12,2)</f>
        <v>0</v>
      </c>
      <c r="X79" s="338">
        <f>ROUND('ASSET BALANCES'!X79*$CL79/12,2)</f>
        <v>0</v>
      </c>
      <c r="Y79" s="338">
        <f>ROUND('ASSET BALANCES'!Y79*$CL79/12,2)</f>
        <v>0</v>
      </c>
      <c r="Z79" s="338">
        <f>ROUND('ASSET BALANCES'!Z79*$CL79/12,2)</f>
        <v>0</v>
      </c>
      <c r="AA79" s="338">
        <f>ROUND('ASSET BALANCES'!AA79*$CM79/12,2)</f>
        <v>0</v>
      </c>
      <c r="AB79" s="338">
        <f>ROUND('ASSET BALANCES'!AB79*$CM79/12,2)</f>
        <v>0</v>
      </c>
      <c r="AC79" s="338">
        <f>ROUND('ASSET BALANCES'!AC79*$CM79/12,2)</f>
        <v>0</v>
      </c>
      <c r="AD79" s="338">
        <f>ROUND('ASSET BALANCES'!AD79*$CM79/12,2)</f>
        <v>0</v>
      </c>
      <c r="AE79" s="338">
        <f>ROUND('ASSET BALANCES'!AE79*$CM79/12,2)</f>
        <v>0</v>
      </c>
      <c r="AF79" s="338">
        <f>ROUND('ASSET BALANCES'!AF79*$CM79/12,2)</f>
        <v>0</v>
      </c>
      <c r="AG79" s="338">
        <f>ROUND('ASSET BALANCES'!AG79*$CM79/12,2)</f>
        <v>0</v>
      </c>
      <c r="AH79" s="338">
        <f>ROUND('ASSET BALANCES'!AH79*$CM79/12,2)</f>
        <v>0</v>
      </c>
      <c r="AI79" s="338">
        <f>ROUND('ASSET BALANCES'!AI79*$CM79/12,2)</f>
        <v>0</v>
      </c>
      <c r="AJ79" s="338">
        <f>ROUND('ASSET BALANCES'!AJ79*$CM79/12,2)</f>
        <v>0</v>
      </c>
      <c r="AK79" s="338">
        <f>ROUND('ASSET BALANCES'!AK79*$CM79/12,2)</f>
        <v>0</v>
      </c>
      <c r="AL79" s="338">
        <f>ROUND('ASSET BALANCES'!AL79*$CM79/12,2)</f>
        <v>0</v>
      </c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8"/>
      <c r="BW79" s="13">
        <f t="shared" si="15"/>
        <v>0</v>
      </c>
      <c r="BX79" s="13">
        <f t="shared" si="16"/>
        <v>0</v>
      </c>
      <c r="BY79" s="13">
        <f t="shared" si="17"/>
        <v>0</v>
      </c>
      <c r="BZ79" s="13">
        <f t="shared" si="18"/>
        <v>0</v>
      </c>
      <c r="CA79" s="13">
        <f t="shared" si="19"/>
        <v>0</v>
      </c>
      <c r="CB79" s="13">
        <f t="shared" si="20"/>
        <v>0</v>
      </c>
      <c r="CC79" s="333" t="str">
        <f>VLOOKUP($A79,'Depr Group Buckets'!$A:$J,CC$4,FALSE)</f>
        <v>PROD STEAM</v>
      </c>
      <c r="CD79" s="333" t="str">
        <f>VLOOKUP($A79,'Depr Group Buckets'!$A:$J,CD$4,FALSE)</f>
        <v>101/106</v>
      </c>
      <c r="CE79" s="333">
        <f>VLOOKUP($A79,'Depr Group Buckets'!$A:$J,CE$4,FALSE)</f>
        <v>108</v>
      </c>
      <c r="CF79" s="333">
        <f>VLOOKUP($A79,'Depr Group Buckets'!$A:$J,CF$4,FALSE)</f>
        <v>403</v>
      </c>
      <c r="CG79" s="333" t="str">
        <f>VLOOKUP($A79,'Depr Group Buckets'!$A:$J,CG$4,FALSE)</f>
        <v>BIG BEND</v>
      </c>
      <c r="CH79" s="333" t="str">
        <f>VLOOKUP($A79,'Depr Group Buckets'!$A:$J,CH$4,FALSE)</f>
        <v>BIG BEND UNIT 2</v>
      </c>
      <c r="CI79" s="333" t="str">
        <f>VLOOKUP($A79,'Depr Group Buckets'!$A:$J,CI$4,FALSE)</f>
        <v>Invalid</v>
      </c>
      <c r="CJ79" s="333" t="str">
        <f>VLOOKUP($A79,'Depr Group Buckets'!$A:$J,CJ$4,FALSE)</f>
        <v>314</v>
      </c>
      <c r="CK79" s="21"/>
      <c r="CL79" s="4">
        <f t="shared" si="14"/>
        <v>4.1000000000000002E-2</v>
      </c>
      <c r="CM79" s="4">
        <f t="shared" si="13"/>
        <v>0</v>
      </c>
      <c r="CN79" s="334"/>
      <c r="CO79" s="334"/>
      <c r="CP79" s="334"/>
      <c r="CQ79" s="4">
        <v>4.1000000000000002E-2</v>
      </c>
      <c r="CR79" s="4">
        <v>0</v>
      </c>
    </row>
    <row r="80" spans="1:96" x14ac:dyDescent="0.25">
      <c r="A80" s="335">
        <f>'ASSET BALANCES'!$A80</f>
        <v>31443</v>
      </c>
      <c r="B80" s="336" t="str">
        <f>'ASSET BALANCES'!$B80</f>
        <v>314.43 Turbogenerator Units-BB3</v>
      </c>
      <c r="C80" s="337">
        <v>0</v>
      </c>
      <c r="D80" s="337">
        <v>0</v>
      </c>
      <c r="E80" s="337">
        <v>0</v>
      </c>
      <c r="F80" s="337">
        <v>0</v>
      </c>
      <c r="G80" s="337">
        <v>0</v>
      </c>
      <c r="H80" s="337">
        <v>0</v>
      </c>
      <c r="I80" s="337">
        <v>0</v>
      </c>
      <c r="J80" s="337">
        <v>0</v>
      </c>
      <c r="K80" s="337">
        <v>0</v>
      </c>
      <c r="L80" s="337">
        <v>0</v>
      </c>
      <c r="M80" s="337">
        <v>0</v>
      </c>
      <c r="N80" s="337">
        <v>0</v>
      </c>
      <c r="O80" s="338">
        <f>ROUND('ASSET BALANCES'!O80*$CL80/12,2)</f>
        <v>0</v>
      </c>
      <c r="P80" s="338">
        <f>ROUND('ASSET BALANCES'!P80*$CL80/12,2)</f>
        <v>0</v>
      </c>
      <c r="Q80" s="338">
        <f>ROUND('ASSET BALANCES'!Q80*$CL80/12,2)</f>
        <v>0</v>
      </c>
      <c r="R80" s="338">
        <f>ROUND('ASSET BALANCES'!R80*$CL80/12,2)</f>
        <v>0</v>
      </c>
      <c r="S80" s="338">
        <f>ROUND('ASSET BALANCES'!S80*$CL80/12,2)</f>
        <v>0</v>
      </c>
      <c r="T80" s="338">
        <f>ROUND('ASSET BALANCES'!T80*$CL80/12,2)</f>
        <v>0</v>
      </c>
      <c r="U80" s="338">
        <f>ROUND('ASSET BALANCES'!U80*$CL80/12,2)</f>
        <v>0</v>
      </c>
      <c r="V80" s="338">
        <f>ROUND('ASSET BALANCES'!V80*$CL80/12,2)</f>
        <v>0</v>
      </c>
      <c r="W80" s="338">
        <f>ROUND('ASSET BALANCES'!W80*$CL80/12,2)</f>
        <v>0</v>
      </c>
      <c r="X80" s="338">
        <f>ROUND('ASSET BALANCES'!X80*$CL80/12,2)</f>
        <v>0</v>
      </c>
      <c r="Y80" s="338">
        <f>ROUND('ASSET BALANCES'!Y80*$CL80/12,2)</f>
        <v>0</v>
      </c>
      <c r="Z80" s="338">
        <f>ROUND('ASSET BALANCES'!Z80*$CL80/12,2)</f>
        <v>0</v>
      </c>
      <c r="AA80" s="338">
        <f>ROUND('ASSET BALANCES'!AA80*$CM80/12,2)</f>
        <v>0</v>
      </c>
      <c r="AB80" s="338">
        <f>ROUND('ASSET BALANCES'!AB80*$CM80/12,2)</f>
        <v>0</v>
      </c>
      <c r="AC80" s="338">
        <f>ROUND('ASSET BALANCES'!AC80*$CM80/12,2)</f>
        <v>0</v>
      </c>
      <c r="AD80" s="338">
        <f>ROUND('ASSET BALANCES'!AD80*$CM80/12,2)</f>
        <v>0</v>
      </c>
      <c r="AE80" s="338">
        <f>ROUND('ASSET BALANCES'!AE80*$CM80/12,2)</f>
        <v>0</v>
      </c>
      <c r="AF80" s="338">
        <f>ROUND('ASSET BALANCES'!AF80*$CM80/12,2)</f>
        <v>0</v>
      </c>
      <c r="AG80" s="338">
        <f>ROUND('ASSET BALANCES'!AG80*$CM80/12,2)</f>
        <v>0</v>
      </c>
      <c r="AH80" s="338">
        <f>ROUND('ASSET BALANCES'!AH80*$CM80/12,2)</f>
        <v>0</v>
      </c>
      <c r="AI80" s="338">
        <f>ROUND('ASSET BALANCES'!AI80*$CM80/12,2)</f>
        <v>0</v>
      </c>
      <c r="AJ80" s="338">
        <f>ROUND('ASSET BALANCES'!AJ80*$CM80/12,2)</f>
        <v>0</v>
      </c>
      <c r="AK80" s="338">
        <f>ROUND('ASSET BALANCES'!AK80*$CM80/12,2)</f>
        <v>0</v>
      </c>
      <c r="AL80" s="338">
        <f>ROUND('ASSET BALANCES'!AL80*$CM80/12,2)</f>
        <v>0</v>
      </c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8"/>
      <c r="BW80" s="13">
        <f t="shared" si="15"/>
        <v>0</v>
      </c>
      <c r="BX80" s="13">
        <f t="shared" si="16"/>
        <v>0</v>
      </c>
      <c r="BY80" s="13">
        <f t="shared" si="17"/>
        <v>0</v>
      </c>
      <c r="BZ80" s="13">
        <f t="shared" si="18"/>
        <v>0</v>
      </c>
      <c r="CA80" s="13">
        <f t="shared" si="19"/>
        <v>0</v>
      </c>
      <c r="CB80" s="13">
        <f t="shared" si="20"/>
        <v>0</v>
      </c>
      <c r="CC80" s="333" t="str">
        <f>VLOOKUP($A80,'Depr Group Buckets'!$A:$J,CC$4,FALSE)</f>
        <v>PROD STEAM</v>
      </c>
      <c r="CD80" s="333" t="str">
        <f>VLOOKUP($A80,'Depr Group Buckets'!$A:$J,CD$4,FALSE)</f>
        <v>101/106</v>
      </c>
      <c r="CE80" s="333">
        <f>VLOOKUP($A80,'Depr Group Buckets'!$A:$J,CE$4,FALSE)</f>
        <v>108</v>
      </c>
      <c r="CF80" s="333">
        <f>VLOOKUP($A80,'Depr Group Buckets'!$A:$J,CF$4,FALSE)</f>
        <v>403</v>
      </c>
      <c r="CG80" s="333" t="str">
        <f>VLOOKUP($A80,'Depr Group Buckets'!$A:$J,CG$4,FALSE)</f>
        <v>BIG BEND</v>
      </c>
      <c r="CH80" s="333" t="str">
        <f>VLOOKUP($A80,'Depr Group Buckets'!$A:$J,CH$4,FALSE)</f>
        <v>BIG BEND UNIT 3</v>
      </c>
      <c r="CI80" s="333" t="str">
        <f>VLOOKUP($A80,'Depr Group Buckets'!$A:$J,CI$4,FALSE)</f>
        <v>Invalid</v>
      </c>
      <c r="CJ80" s="333" t="str">
        <f>VLOOKUP($A80,'Depr Group Buckets'!$A:$J,CJ$4,FALSE)</f>
        <v>314</v>
      </c>
      <c r="CK80" s="21"/>
      <c r="CL80" s="4">
        <f t="shared" si="14"/>
        <v>3.7999999999999999E-2</v>
      </c>
      <c r="CM80" s="4">
        <f t="shared" si="13"/>
        <v>0</v>
      </c>
      <c r="CN80" s="334"/>
      <c r="CO80" s="334"/>
      <c r="CP80" s="334"/>
      <c r="CQ80" s="4">
        <v>3.7999999999999999E-2</v>
      </c>
      <c r="CR80" s="4">
        <v>0</v>
      </c>
    </row>
    <row r="81" spans="1:96" x14ac:dyDescent="0.25">
      <c r="A81" s="335">
        <f>'ASSET BALANCES'!$A81</f>
        <v>31444</v>
      </c>
      <c r="B81" s="336" t="str">
        <f>'ASSET BALANCES'!$B81</f>
        <v>314.44 Turbogen Units-BB4 MAIN STT</v>
      </c>
      <c r="C81" s="337">
        <v>293465.61</v>
      </c>
      <c r="D81" s="337">
        <v>293465.61</v>
      </c>
      <c r="E81" s="337">
        <v>293522.5</v>
      </c>
      <c r="F81" s="337">
        <v>293522.5</v>
      </c>
      <c r="G81" s="337">
        <v>293505.75</v>
      </c>
      <c r="H81" s="337">
        <v>293504.40999999997</v>
      </c>
      <c r="I81" s="337">
        <v>293771.57</v>
      </c>
      <c r="J81" s="337">
        <v>302221.2</v>
      </c>
      <c r="K81" s="337">
        <v>302221.2</v>
      </c>
      <c r="L81" s="337">
        <v>302221.2</v>
      </c>
      <c r="M81" s="337">
        <v>302340.49000000005</v>
      </c>
      <c r="N81" s="337">
        <v>302366.99000000005</v>
      </c>
      <c r="O81" s="338">
        <f>ROUND('ASSET BALANCES'!O81*$CL81/12,2)</f>
        <v>302367</v>
      </c>
      <c r="P81" s="338">
        <f>ROUND('ASSET BALANCES'!P81*$CL81/12,2)</f>
        <v>314856.59999999998</v>
      </c>
      <c r="Q81" s="338">
        <f>ROUND('ASSET BALANCES'!Q81*$CL81/12,2)</f>
        <v>316086.71000000002</v>
      </c>
      <c r="R81" s="338">
        <f>ROUND('ASSET BALANCES'!R81*$CL81/12,2)</f>
        <v>316710.52</v>
      </c>
      <c r="S81" s="338">
        <f>ROUND('ASSET BALANCES'!S81*$CL81/12,2)</f>
        <v>317219.38</v>
      </c>
      <c r="T81" s="338">
        <f>ROUND('ASSET BALANCES'!T81*$CL81/12,2)</f>
        <v>318504.12</v>
      </c>
      <c r="U81" s="338">
        <f>ROUND('ASSET BALANCES'!U81*$CL81/12,2)</f>
        <v>318714.38</v>
      </c>
      <c r="V81" s="338">
        <f>ROUND('ASSET BALANCES'!V81*$CL81/12,2)</f>
        <v>318861.83</v>
      </c>
      <c r="W81" s="338">
        <f>ROUND('ASSET BALANCES'!W81*$CL81/12,2)</f>
        <v>319009.27</v>
      </c>
      <c r="X81" s="338">
        <f>ROUND('ASSET BALANCES'!X81*$CL81/12,2)</f>
        <v>319245.84000000003</v>
      </c>
      <c r="Y81" s="338">
        <f>ROUND('ASSET BALANCES'!Y81*$CL81/12,2)</f>
        <v>319409.61</v>
      </c>
      <c r="Z81" s="338">
        <f>ROUND('ASSET BALANCES'!Z81*$CL81/12,2)</f>
        <v>319671.3</v>
      </c>
      <c r="AA81" s="338">
        <f>ROUND('ASSET BALANCES'!AA81*$CM81/12,2)</f>
        <v>467091.22</v>
      </c>
      <c r="AB81" s="338">
        <f>ROUND('ASSET BALANCES'!AB81*$CM81/12,2)</f>
        <v>467091.22</v>
      </c>
      <c r="AC81" s="338">
        <f>ROUND('ASSET BALANCES'!AC81*$CM81/12,2)</f>
        <v>467091.22</v>
      </c>
      <c r="AD81" s="338">
        <f>ROUND('ASSET BALANCES'!AD81*$CM81/12,2)</f>
        <v>467091.22</v>
      </c>
      <c r="AE81" s="338">
        <f>ROUND('ASSET BALANCES'!AE81*$CM81/12,2)</f>
        <v>467790.22</v>
      </c>
      <c r="AF81" s="338">
        <f>ROUND('ASSET BALANCES'!AF81*$CM81/12,2)</f>
        <v>467790.22</v>
      </c>
      <c r="AG81" s="338">
        <f>ROUND('ASSET BALANCES'!AG81*$CM81/12,2)</f>
        <v>470013.51</v>
      </c>
      <c r="AH81" s="338">
        <f>ROUND('ASSET BALANCES'!AH81*$CM81/12,2)</f>
        <v>470313.84</v>
      </c>
      <c r="AI81" s="338">
        <f>ROUND('ASSET BALANCES'!AI81*$CM81/12,2)</f>
        <v>473594.17</v>
      </c>
      <c r="AJ81" s="338">
        <f>ROUND('ASSET BALANCES'!AJ81*$CM81/12,2)</f>
        <v>475208.34</v>
      </c>
      <c r="AK81" s="338">
        <f>ROUND('ASSET BALANCES'!AK81*$CM81/12,2)</f>
        <v>475337.78</v>
      </c>
      <c r="AL81" s="338">
        <f>ROUND('ASSET BALANCES'!AL81*$CM81/12,2)</f>
        <v>475467.23</v>
      </c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13">
        <f t="shared" si="15"/>
        <v>3566129.03</v>
      </c>
      <c r="BX81" s="13">
        <f t="shared" si="16"/>
        <v>3800656.56</v>
      </c>
      <c r="BY81" s="13">
        <f t="shared" si="17"/>
        <v>5643880.1900000004</v>
      </c>
      <c r="BZ81" s="13">
        <f t="shared" si="18"/>
        <v>0</v>
      </c>
      <c r="CA81" s="13">
        <f t="shared" si="19"/>
        <v>0</v>
      </c>
      <c r="CB81" s="13">
        <f t="shared" si="20"/>
        <v>0</v>
      </c>
      <c r="CC81" s="333" t="str">
        <f>VLOOKUP($A81,'Depr Group Buckets'!$A:$J,CC$4,FALSE)</f>
        <v>PROD STEAM</v>
      </c>
      <c r="CD81" s="333" t="str">
        <f>VLOOKUP($A81,'Depr Group Buckets'!$A:$J,CD$4,FALSE)</f>
        <v>101/106</v>
      </c>
      <c r="CE81" s="333">
        <f>VLOOKUP($A81,'Depr Group Buckets'!$A:$J,CE$4,FALSE)</f>
        <v>108</v>
      </c>
      <c r="CF81" s="333">
        <f>VLOOKUP($A81,'Depr Group Buckets'!$A:$J,CF$4,FALSE)</f>
        <v>403</v>
      </c>
      <c r="CG81" s="333" t="str">
        <f>VLOOKUP($A81,'Depr Group Buckets'!$A:$J,CG$4,FALSE)</f>
        <v>BIG BEND</v>
      </c>
      <c r="CH81" s="333" t="str">
        <f>VLOOKUP($A81,'Depr Group Buckets'!$A:$J,CH$4,FALSE)</f>
        <v>BIG BEND UNIT 4</v>
      </c>
      <c r="CI81" s="333" t="str">
        <f>VLOOKUP($A81,'Depr Group Buckets'!$A:$J,CI$4,FALSE)</f>
        <v>Valid</v>
      </c>
      <c r="CJ81" s="333" t="str">
        <f>VLOOKUP($A81,'Depr Group Buckets'!$A:$J,CJ$4,FALSE)</f>
        <v>314</v>
      </c>
      <c r="CK81" s="21"/>
      <c r="CL81" s="4">
        <f t="shared" si="14"/>
        <v>3.2000000000000001E-2</v>
      </c>
      <c r="CM81" s="4">
        <f t="shared" si="13"/>
        <v>4.6600000000000003E-2</v>
      </c>
      <c r="CN81" s="334"/>
      <c r="CO81" s="334"/>
      <c r="CP81" s="334"/>
      <c r="CQ81" s="4">
        <v>3.2000000000000001E-2</v>
      </c>
      <c r="CR81" s="4">
        <v>4.6600000000000003E-2</v>
      </c>
    </row>
    <row r="82" spans="1:96" x14ac:dyDescent="0.25">
      <c r="A82" s="335">
        <f>'ASSET BALANCES'!$A82</f>
        <v>31530</v>
      </c>
      <c r="B82" s="336" t="str">
        <f>'ASSET BALANCES'!$B82</f>
        <v>315.30 Accessory Electric Eq-BPC</v>
      </c>
      <c r="C82" s="337">
        <v>0</v>
      </c>
      <c r="D82" s="337">
        <v>0</v>
      </c>
      <c r="E82" s="337">
        <v>0</v>
      </c>
      <c r="F82" s="337">
        <v>0</v>
      </c>
      <c r="G82" s="337">
        <v>0</v>
      </c>
      <c r="H82" s="337">
        <v>0</v>
      </c>
      <c r="I82" s="337">
        <v>0</v>
      </c>
      <c r="J82" s="337">
        <v>0</v>
      </c>
      <c r="K82" s="337">
        <v>0</v>
      </c>
      <c r="L82" s="337">
        <v>0</v>
      </c>
      <c r="M82" s="337">
        <v>0</v>
      </c>
      <c r="N82" s="337">
        <v>0</v>
      </c>
      <c r="O82" s="338">
        <f>ROUND('ASSET BALANCES'!O82*$CL82/12,2)</f>
        <v>0</v>
      </c>
      <c r="P82" s="338">
        <f>ROUND('ASSET BALANCES'!P82*$CL82/12,2)</f>
        <v>0</v>
      </c>
      <c r="Q82" s="338">
        <f>ROUND('ASSET BALANCES'!Q82*$CL82/12,2)</f>
        <v>0</v>
      </c>
      <c r="R82" s="338">
        <f>ROUND('ASSET BALANCES'!R82*$CL82/12,2)</f>
        <v>0</v>
      </c>
      <c r="S82" s="338">
        <f>ROUND('ASSET BALANCES'!S82*$CL82/12,2)</f>
        <v>0</v>
      </c>
      <c r="T82" s="338">
        <f>ROUND('ASSET BALANCES'!T82*$CL82/12,2)</f>
        <v>0</v>
      </c>
      <c r="U82" s="338">
        <f>ROUND('ASSET BALANCES'!U82*$CL82/12,2)</f>
        <v>0</v>
      </c>
      <c r="V82" s="338">
        <f>ROUND('ASSET BALANCES'!V82*$CL82/12,2)</f>
        <v>0</v>
      </c>
      <c r="W82" s="338">
        <f>ROUND('ASSET BALANCES'!W82*$CL82/12,2)</f>
        <v>0</v>
      </c>
      <c r="X82" s="338">
        <f>ROUND('ASSET BALANCES'!X82*$CL82/12,2)</f>
        <v>0</v>
      </c>
      <c r="Y82" s="338">
        <f>ROUND('ASSET BALANCES'!Y82*$CL82/12,2)</f>
        <v>0</v>
      </c>
      <c r="Z82" s="338">
        <f>ROUND('ASSET BALANCES'!Z82*$CL82/12,2)</f>
        <v>0</v>
      </c>
      <c r="AA82" s="338">
        <f>ROUND('ASSET BALANCES'!AA82*$CM82/12,2)</f>
        <v>0</v>
      </c>
      <c r="AB82" s="338">
        <f>ROUND('ASSET BALANCES'!AB82*$CM82/12,2)</f>
        <v>0</v>
      </c>
      <c r="AC82" s="338">
        <f>ROUND('ASSET BALANCES'!AC82*$CM82/12,2)</f>
        <v>0</v>
      </c>
      <c r="AD82" s="338">
        <f>ROUND('ASSET BALANCES'!AD82*$CM82/12,2)</f>
        <v>0</v>
      </c>
      <c r="AE82" s="338">
        <f>ROUND('ASSET BALANCES'!AE82*$CM82/12,2)</f>
        <v>0</v>
      </c>
      <c r="AF82" s="338">
        <f>ROUND('ASSET BALANCES'!AF82*$CM82/12,2)</f>
        <v>0</v>
      </c>
      <c r="AG82" s="338">
        <f>ROUND('ASSET BALANCES'!AG82*$CM82/12,2)</f>
        <v>0</v>
      </c>
      <c r="AH82" s="338">
        <f>ROUND('ASSET BALANCES'!AH82*$CM82/12,2)</f>
        <v>0</v>
      </c>
      <c r="AI82" s="338">
        <f>ROUND('ASSET BALANCES'!AI82*$CM82/12,2)</f>
        <v>0</v>
      </c>
      <c r="AJ82" s="338">
        <f>ROUND('ASSET BALANCES'!AJ82*$CM82/12,2)</f>
        <v>0</v>
      </c>
      <c r="AK82" s="338">
        <f>ROUND('ASSET BALANCES'!AK82*$CM82/12,2)</f>
        <v>0</v>
      </c>
      <c r="AL82" s="338">
        <f>ROUND('ASSET BALANCES'!AL82*$CM82/12,2)</f>
        <v>0</v>
      </c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  <c r="BG82" s="338"/>
      <c r="BH82" s="338"/>
      <c r="BI82" s="338"/>
      <c r="BJ82" s="338"/>
      <c r="BK82" s="338"/>
      <c r="BL82" s="338"/>
      <c r="BM82" s="338"/>
      <c r="BN82" s="338"/>
      <c r="BO82" s="338"/>
      <c r="BP82" s="338"/>
      <c r="BQ82" s="338"/>
      <c r="BR82" s="338"/>
      <c r="BS82" s="338"/>
      <c r="BT82" s="338"/>
      <c r="BU82" s="338"/>
      <c r="BV82" s="338"/>
      <c r="BW82" s="13">
        <f t="shared" si="15"/>
        <v>0</v>
      </c>
      <c r="BX82" s="13">
        <f t="shared" si="16"/>
        <v>0</v>
      </c>
      <c r="BY82" s="13">
        <f t="shared" si="17"/>
        <v>0</v>
      </c>
      <c r="BZ82" s="13">
        <f t="shared" si="18"/>
        <v>0</v>
      </c>
      <c r="CA82" s="13">
        <f t="shared" si="19"/>
        <v>0</v>
      </c>
      <c r="CB82" s="13">
        <f t="shared" si="20"/>
        <v>0</v>
      </c>
      <c r="CC82" s="333" t="str">
        <f>VLOOKUP($A82,'Depr Group Buckets'!$A:$J,CC$4,FALSE)</f>
        <v>PROD STEAM</v>
      </c>
      <c r="CD82" s="333" t="str">
        <f>VLOOKUP($A82,'Depr Group Buckets'!$A:$J,CD$4,FALSE)</f>
        <v>101/106</v>
      </c>
      <c r="CE82" s="333">
        <f>VLOOKUP($A82,'Depr Group Buckets'!$A:$J,CE$4,FALSE)</f>
        <v>108</v>
      </c>
      <c r="CF82" s="333">
        <f>VLOOKUP($A82,'Depr Group Buckets'!$A:$J,CF$4,FALSE)</f>
        <v>403</v>
      </c>
      <c r="CG82" s="333" t="str">
        <f>VLOOKUP($A82,'Depr Group Buckets'!$A:$J,CG$4,FALSE)</f>
        <v>BAYSIDE</v>
      </c>
      <c r="CH82" s="333" t="str">
        <f>VLOOKUP($A82,'Depr Group Buckets'!$A:$J,CH$4,FALSE)</f>
        <v>INACTIVE ACCOUNT</v>
      </c>
      <c r="CI82" s="333" t="str">
        <f>VLOOKUP($A82,'Depr Group Buckets'!$A:$J,CI$4,FALSE)</f>
        <v>Invalid</v>
      </c>
      <c r="CJ82" s="333" t="str">
        <f>VLOOKUP($A82,'Depr Group Buckets'!$A:$J,CJ$4,FALSE)</f>
        <v>315</v>
      </c>
      <c r="CK82" s="21"/>
      <c r="CL82" s="4">
        <f t="shared" si="14"/>
        <v>0</v>
      </c>
      <c r="CM82" s="4">
        <f t="shared" si="13"/>
        <v>0</v>
      </c>
      <c r="CN82" s="334"/>
      <c r="CO82" s="334"/>
      <c r="CP82" s="334"/>
      <c r="CQ82" s="4">
        <v>0</v>
      </c>
      <c r="CR82" s="4">
        <v>0</v>
      </c>
    </row>
    <row r="83" spans="1:96" x14ac:dyDescent="0.25">
      <c r="A83" s="335">
        <f>'ASSET BALANCES'!$A83</f>
        <v>31531</v>
      </c>
      <c r="B83" s="336" t="str">
        <f>'ASSET BALANCES'!$B83</f>
        <v>315.31 Accessory Electric Eq-BP1</v>
      </c>
      <c r="C83" s="337">
        <v>0</v>
      </c>
      <c r="D83" s="337">
        <v>0</v>
      </c>
      <c r="E83" s="337">
        <v>0</v>
      </c>
      <c r="F83" s="337">
        <v>0</v>
      </c>
      <c r="G83" s="337">
        <v>0</v>
      </c>
      <c r="H83" s="337">
        <v>0</v>
      </c>
      <c r="I83" s="337">
        <v>0</v>
      </c>
      <c r="J83" s="337">
        <v>0</v>
      </c>
      <c r="K83" s="337">
        <v>0</v>
      </c>
      <c r="L83" s="337">
        <v>0</v>
      </c>
      <c r="M83" s="337">
        <v>0</v>
      </c>
      <c r="N83" s="337">
        <v>0</v>
      </c>
      <c r="O83" s="338">
        <f>ROUND('ASSET BALANCES'!O83*$CL83/12,2)</f>
        <v>0</v>
      </c>
      <c r="P83" s="338">
        <f>ROUND('ASSET BALANCES'!P83*$CL83/12,2)</f>
        <v>0</v>
      </c>
      <c r="Q83" s="338">
        <f>ROUND('ASSET BALANCES'!Q83*$CL83/12,2)</f>
        <v>0</v>
      </c>
      <c r="R83" s="338">
        <f>ROUND('ASSET BALANCES'!R83*$CL83/12,2)</f>
        <v>0</v>
      </c>
      <c r="S83" s="338">
        <f>ROUND('ASSET BALANCES'!S83*$CL83/12,2)</f>
        <v>0</v>
      </c>
      <c r="T83" s="338">
        <f>ROUND('ASSET BALANCES'!T83*$CL83/12,2)</f>
        <v>0</v>
      </c>
      <c r="U83" s="338">
        <f>ROUND('ASSET BALANCES'!U83*$CL83/12,2)</f>
        <v>0</v>
      </c>
      <c r="V83" s="338">
        <f>ROUND('ASSET BALANCES'!V83*$CL83/12,2)</f>
        <v>0</v>
      </c>
      <c r="W83" s="338">
        <f>ROUND('ASSET BALANCES'!W83*$CL83/12,2)</f>
        <v>0</v>
      </c>
      <c r="X83" s="338">
        <f>ROUND('ASSET BALANCES'!X83*$CL83/12,2)</f>
        <v>0</v>
      </c>
      <c r="Y83" s="338">
        <f>ROUND('ASSET BALANCES'!Y83*$CL83/12,2)</f>
        <v>0</v>
      </c>
      <c r="Z83" s="338">
        <f>ROUND('ASSET BALANCES'!Z83*$CL83/12,2)</f>
        <v>0</v>
      </c>
      <c r="AA83" s="338">
        <f>ROUND('ASSET BALANCES'!AA83*$CM83/12,2)</f>
        <v>0</v>
      </c>
      <c r="AB83" s="338">
        <f>ROUND('ASSET BALANCES'!AB83*$CM83/12,2)</f>
        <v>0</v>
      </c>
      <c r="AC83" s="338">
        <f>ROUND('ASSET BALANCES'!AC83*$CM83/12,2)</f>
        <v>0</v>
      </c>
      <c r="AD83" s="338">
        <f>ROUND('ASSET BALANCES'!AD83*$CM83/12,2)</f>
        <v>0</v>
      </c>
      <c r="AE83" s="338">
        <f>ROUND('ASSET BALANCES'!AE83*$CM83/12,2)</f>
        <v>0</v>
      </c>
      <c r="AF83" s="338">
        <f>ROUND('ASSET BALANCES'!AF83*$CM83/12,2)</f>
        <v>0</v>
      </c>
      <c r="AG83" s="338">
        <f>ROUND('ASSET BALANCES'!AG83*$CM83/12,2)</f>
        <v>0</v>
      </c>
      <c r="AH83" s="338">
        <f>ROUND('ASSET BALANCES'!AH83*$CM83/12,2)</f>
        <v>0</v>
      </c>
      <c r="AI83" s="338">
        <f>ROUND('ASSET BALANCES'!AI83*$CM83/12,2)</f>
        <v>0</v>
      </c>
      <c r="AJ83" s="338">
        <f>ROUND('ASSET BALANCES'!AJ83*$CM83/12,2)</f>
        <v>0</v>
      </c>
      <c r="AK83" s="338">
        <f>ROUND('ASSET BALANCES'!AK83*$CM83/12,2)</f>
        <v>0</v>
      </c>
      <c r="AL83" s="338">
        <f>ROUND('ASSET BALANCES'!AL83*$CM83/12,2)</f>
        <v>0</v>
      </c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/>
      <c r="BN83" s="338"/>
      <c r="BO83" s="338"/>
      <c r="BP83" s="338"/>
      <c r="BQ83" s="338"/>
      <c r="BR83" s="338"/>
      <c r="BS83" s="338"/>
      <c r="BT83" s="338"/>
      <c r="BU83" s="338"/>
      <c r="BV83" s="338"/>
      <c r="BW83" s="13">
        <f t="shared" si="15"/>
        <v>0</v>
      </c>
      <c r="BX83" s="13">
        <f t="shared" si="16"/>
        <v>0</v>
      </c>
      <c r="BY83" s="13">
        <f t="shared" si="17"/>
        <v>0</v>
      </c>
      <c r="BZ83" s="13">
        <f t="shared" si="18"/>
        <v>0</v>
      </c>
      <c r="CA83" s="13">
        <f t="shared" si="19"/>
        <v>0</v>
      </c>
      <c r="CB83" s="13">
        <f t="shared" si="20"/>
        <v>0</v>
      </c>
      <c r="CC83" s="333" t="str">
        <f>VLOOKUP($A83,'Depr Group Buckets'!$A:$J,CC$4,FALSE)</f>
        <v>PROD STEAM</v>
      </c>
      <c r="CD83" s="333" t="str">
        <f>VLOOKUP($A83,'Depr Group Buckets'!$A:$J,CD$4,FALSE)</f>
        <v>101/106</v>
      </c>
      <c r="CE83" s="333">
        <f>VLOOKUP($A83,'Depr Group Buckets'!$A:$J,CE$4,FALSE)</f>
        <v>108</v>
      </c>
      <c r="CF83" s="333">
        <f>VLOOKUP($A83,'Depr Group Buckets'!$A:$J,CF$4,FALSE)</f>
        <v>403</v>
      </c>
      <c r="CG83" s="333" t="str">
        <f>VLOOKUP($A83,'Depr Group Buckets'!$A:$J,CG$4,FALSE)</f>
        <v>BAYSIDE</v>
      </c>
      <c r="CH83" s="333" t="str">
        <f>VLOOKUP($A83,'Depr Group Buckets'!$A:$J,CH$4,FALSE)</f>
        <v>INACTIVE ACCOUNT</v>
      </c>
      <c r="CI83" s="333" t="str">
        <f>VLOOKUP($A83,'Depr Group Buckets'!$A:$J,CI$4,FALSE)</f>
        <v>Invalid</v>
      </c>
      <c r="CJ83" s="333" t="str">
        <f>VLOOKUP($A83,'Depr Group Buckets'!$A:$J,CJ$4,FALSE)</f>
        <v>315</v>
      </c>
      <c r="CK83" s="21"/>
      <c r="CL83" s="4">
        <f t="shared" si="14"/>
        <v>0</v>
      </c>
      <c r="CM83" s="4">
        <f t="shared" si="13"/>
        <v>0</v>
      </c>
      <c r="CN83" s="334"/>
      <c r="CO83" s="334"/>
      <c r="CP83" s="334"/>
      <c r="CQ83" s="4">
        <v>0</v>
      </c>
      <c r="CR83" s="4">
        <v>0</v>
      </c>
    </row>
    <row r="84" spans="1:96" x14ac:dyDescent="0.25">
      <c r="A84" s="335">
        <f>'ASSET BALANCES'!$A84</f>
        <v>31532</v>
      </c>
      <c r="B84" s="336" t="str">
        <f>'ASSET BALANCES'!$B84</f>
        <v>315.32 Accessory Electric Eq-BP2</v>
      </c>
      <c r="C84" s="337">
        <v>0</v>
      </c>
      <c r="D84" s="337">
        <v>0</v>
      </c>
      <c r="E84" s="337">
        <v>0</v>
      </c>
      <c r="F84" s="337">
        <v>0</v>
      </c>
      <c r="G84" s="337">
        <v>0</v>
      </c>
      <c r="H84" s="337">
        <v>0</v>
      </c>
      <c r="I84" s="337">
        <v>0</v>
      </c>
      <c r="J84" s="337">
        <v>0</v>
      </c>
      <c r="K84" s="337">
        <v>0</v>
      </c>
      <c r="L84" s="337">
        <v>0</v>
      </c>
      <c r="M84" s="337">
        <v>0</v>
      </c>
      <c r="N84" s="337">
        <v>0</v>
      </c>
      <c r="O84" s="338">
        <f>ROUND('ASSET BALANCES'!O84*$CL84/12,2)</f>
        <v>0</v>
      </c>
      <c r="P84" s="338">
        <f>ROUND('ASSET BALANCES'!P84*$CL84/12,2)</f>
        <v>0</v>
      </c>
      <c r="Q84" s="338">
        <f>ROUND('ASSET BALANCES'!Q84*$CL84/12,2)</f>
        <v>0</v>
      </c>
      <c r="R84" s="338">
        <f>ROUND('ASSET BALANCES'!R84*$CL84/12,2)</f>
        <v>0</v>
      </c>
      <c r="S84" s="338">
        <f>ROUND('ASSET BALANCES'!S84*$CL84/12,2)</f>
        <v>0</v>
      </c>
      <c r="T84" s="338">
        <f>ROUND('ASSET BALANCES'!T84*$CL84/12,2)</f>
        <v>0</v>
      </c>
      <c r="U84" s="338">
        <f>ROUND('ASSET BALANCES'!U84*$CL84/12,2)</f>
        <v>0</v>
      </c>
      <c r="V84" s="338">
        <f>ROUND('ASSET BALANCES'!V84*$CL84/12,2)</f>
        <v>0</v>
      </c>
      <c r="W84" s="338">
        <f>ROUND('ASSET BALANCES'!W84*$CL84/12,2)</f>
        <v>0</v>
      </c>
      <c r="X84" s="338">
        <f>ROUND('ASSET BALANCES'!X84*$CL84/12,2)</f>
        <v>0</v>
      </c>
      <c r="Y84" s="338">
        <f>ROUND('ASSET BALANCES'!Y84*$CL84/12,2)</f>
        <v>0</v>
      </c>
      <c r="Z84" s="338">
        <f>ROUND('ASSET BALANCES'!Z84*$CL84/12,2)</f>
        <v>0</v>
      </c>
      <c r="AA84" s="338">
        <f>ROUND('ASSET BALANCES'!AA84*$CM84/12,2)</f>
        <v>0</v>
      </c>
      <c r="AB84" s="338">
        <f>ROUND('ASSET BALANCES'!AB84*$CM84/12,2)</f>
        <v>0</v>
      </c>
      <c r="AC84" s="338">
        <f>ROUND('ASSET BALANCES'!AC84*$CM84/12,2)</f>
        <v>0</v>
      </c>
      <c r="AD84" s="338">
        <f>ROUND('ASSET BALANCES'!AD84*$CM84/12,2)</f>
        <v>0</v>
      </c>
      <c r="AE84" s="338">
        <f>ROUND('ASSET BALANCES'!AE84*$CM84/12,2)</f>
        <v>0</v>
      </c>
      <c r="AF84" s="338">
        <f>ROUND('ASSET BALANCES'!AF84*$CM84/12,2)</f>
        <v>0</v>
      </c>
      <c r="AG84" s="338">
        <f>ROUND('ASSET BALANCES'!AG84*$CM84/12,2)</f>
        <v>0</v>
      </c>
      <c r="AH84" s="338">
        <f>ROUND('ASSET BALANCES'!AH84*$CM84/12,2)</f>
        <v>0</v>
      </c>
      <c r="AI84" s="338">
        <f>ROUND('ASSET BALANCES'!AI84*$CM84/12,2)</f>
        <v>0</v>
      </c>
      <c r="AJ84" s="338">
        <f>ROUND('ASSET BALANCES'!AJ84*$CM84/12,2)</f>
        <v>0</v>
      </c>
      <c r="AK84" s="338">
        <f>ROUND('ASSET BALANCES'!AK84*$CM84/12,2)</f>
        <v>0</v>
      </c>
      <c r="AL84" s="338">
        <f>ROUND('ASSET BALANCES'!AL84*$CM84/12,2)</f>
        <v>0</v>
      </c>
      <c r="AM84" s="338"/>
      <c r="AN84" s="338"/>
      <c r="AO84" s="338"/>
      <c r="AP84" s="338"/>
      <c r="AQ84" s="338"/>
      <c r="AR84" s="338"/>
      <c r="AS84" s="338"/>
      <c r="AT84" s="338"/>
      <c r="AU84" s="338"/>
      <c r="AV84" s="338"/>
      <c r="AW84" s="338"/>
      <c r="AX84" s="338"/>
      <c r="AY84" s="338"/>
      <c r="AZ84" s="338"/>
      <c r="BA84" s="338"/>
      <c r="BB84" s="338"/>
      <c r="BC84" s="338"/>
      <c r="BD84" s="338"/>
      <c r="BE84" s="338"/>
      <c r="BF84" s="338"/>
      <c r="BG84" s="338"/>
      <c r="BH84" s="338"/>
      <c r="BI84" s="338"/>
      <c r="BJ84" s="338"/>
      <c r="BK84" s="338"/>
      <c r="BL84" s="338"/>
      <c r="BM84" s="338"/>
      <c r="BN84" s="338"/>
      <c r="BO84" s="338"/>
      <c r="BP84" s="338"/>
      <c r="BQ84" s="338"/>
      <c r="BR84" s="338"/>
      <c r="BS84" s="338"/>
      <c r="BT84" s="338"/>
      <c r="BU84" s="338"/>
      <c r="BV84" s="338"/>
      <c r="BW84" s="13">
        <f t="shared" si="15"/>
        <v>0</v>
      </c>
      <c r="BX84" s="13">
        <f t="shared" si="16"/>
        <v>0</v>
      </c>
      <c r="BY84" s="13">
        <f t="shared" si="17"/>
        <v>0</v>
      </c>
      <c r="BZ84" s="13">
        <f t="shared" si="18"/>
        <v>0</v>
      </c>
      <c r="CA84" s="13">
        <f t="shared" si="19"/>
        <v>0</v>
      </c>
      <c r="CB84" s="13">
        <f t="shared" si="20"/>
        <v>0</v>
      </c>
      <c r="CC84" s="333" t="str">
        <f>VLOOKUP($A84,'Depr Group Buckets'!$A:$J,CC$4,FALSE)</f>
        <v>PROD STEAM</v>
      </c>
      <c r="CD84" s="333" t="str">
        <f>VLOOKUP($A84,'Depr Group Buckets'!$A:$J,CD$4,FALSE)</f>
        <v>101/106</v>
      </c>
      <c r="CE84" s="333">
        <f>VLOOKUP($A84,'Depr Group Buckets'!$A:$J,CE$4,FALSE)</f>
        <v>108</v>
      </c>
      <c r="CF84" s="333">
        <f>VLOOKUP($A84,'Depr Group Buckets'!$A:$J,CF$4,FALSE)</f>
        <v>403</v>
      </c>
      <c r="CG84" s="333" t="str">
        <f>VLOOKUP($A84,'Depr Group Buckets'!$A:$J,CG$4,FALSE)</f>
        <v>BAYSIDE</v>
      </c>
      <c r="CH84" s="333" t="str">
        <f>VLOOKUP($A84,'Depr Group Buckets'!$A:$J,CH$4,FALSE)</f>
        <v>INACTIVE ACCOUNT</v>
      </c>
      <c r="CI84" s="333" t="str">
        <f>VLOOKUP($A84,'Depr Group Buckets'!$A:$J,CI$4,FALSE)</f>
        <v>Invalid</v>
      </c>
      <c r="CJ84" s="333" t="str">
        <f>VLOOKUP($A84,'Depr Group Buckets'!$A:$J,CJ$4,FALSE)</f>
        <v>315</v>
      </c>
      <c r="CK84" s="21"/>
      <c r="CL84" s="4">
        <f t="shared" si="14"/>
        <v>0</v>
      </c>
      <c r="CM84" s="4">
        <f t="shared" si="13"/>
        <v>0</v>
      </c>
      <c r="CN84" s="334"/>
      <c r="CO84" s="334"/>
      <c r="CP84" s="334"/>
      <c r="CQ84" s="4">
        <v>0</v>
      </c>
      <c r="CR84" s="4">
        <v>0</v>
      </c>
    </row>
    <row r="85" spans="1:96" x14ac:dyDescent="0.25">
      <c r="A85" s="335">
        <f>'ASSET BALANCES'!$A85</f>
        <v>31533</v>
      </c>
      <c r="B85" s="336" t="str">
        <f>'ASSET BALANCES'!$B85</f>
        <v>315.33 Accessory Electric Eq-BP3</v>
      </c>
      <c r="C85" s="337">
        <v>0</v>
      </c>
      <c r="D85" s="337">
        <v>0</v>
      </c>
      <c r="E85" s="337">
        <v>0</v>
      </c>
      <c r="F85" s="337">
        <v>0</v>
      </c>
      <c r="G85" s="337">
        <v>0</v>
      </c>
      <c r="H85" s="337">
        <v>0</v>
      </c>
      <c r="I85" s="337">
        <v>0</v>
      </c>
      <c r="J85" s="337">
        <v>0</v>
      </c>
      <c r="K85" s="337">
        <v>0</v>
      </c>
      <c r="L85" s="337">
        <v>0</v>
      </c>
      <c r="M85" s="337">
        <v>0</v>
      </c>
      <c r="N85" s="337">
        <v>0</v>
      </c>
      <c r="O85" s="338">
        <f>ROUND('ASSET BALANCES'!O85*$CL85/12,2)</f>
        <v>0</v>
      </c>
      <c r="P85" s="338">
        <f>ROUND('ASSET BALANCES'!P85*$CL85/12,2)</f>
        <v>0</v>
      </c>
      <c r="Q85" s="338">
        <f>ROUND('ASSET BALANCES'!Q85*$CL85/12,2)</f>
        <v>0</v>
      </c>
      <c r="R85" s="338">
        <f>ROUND('ASSET BALANCES'!R85*$CL85/12,2)</f>
        <v>0</v>
      </c>
      <c r="S85" s="338">
        <f>ROUND('ASSET BALANCES'!S85*$CL85/12,2)</f>
        <v>0</v>
      </c>
      <c r="T85" s="338">
        <f>ROUND('ASSET BALANCES'!T85*$CL85/12,2)</f>
        <v>0</v>
      </c>
      <c r="U85" s="338">
        <f>ROUND('ASSET BALANCES'!U85*$CL85/12,2)</f>
        <v>0</v>
      </c>
      <c r="V85" s="338">
        <f>ROUND('ASSET BALANCES'!V85*$CL85/12,2)</f>
        <v>0</v>
      </c>
      <c r="W85" s="338">
        <f>ROUND('ASSET BALANCES'!W85*$CL85/12,2)</f>
        <v>0</v>
      </c>
      <c r="X85" s="338">
        <f>ROUND('ASSET BALANCES'!X85*$CL85/12,2)</f>
        <v>0</v>
      </c>
      <c r="Y85" s="338">
        <f>ROUND('ASSET BALANCES'!Y85*$CL85/12,2)</f>
        <v>0</v>
      </c>
      <c r="Z85" s="338">
        <f>ROUND('ASSET BALANCES'!Z85*$CL85/12,2)</f>
        <v>0</v>
      </c>
      <c r="AA85" s="338">
        <f>ROUND('ASSET BALANCES'!AA85*$CM85/12,2)</f>
        <v>0</v>
      </c>
      <c r="AB85" s="338">
        <f>ROUND('ASSET BALANCES'!AB85*$CM85/12,2)</f>
        <v>0</v>
      </c>
      <c r="AC85" s="338">
        <f>ROUND('ASSET BALANCES'!AC85*$CM85/12,2)</f>
        <v>0</v>
      </c>
      <c r="AD85" s="338">
        <f>ROUND('ASSET BALANCES'!AD85*$CM85/12,2)</f>
        <v>0</v>
      </c>
      <c r="AE85" s="338">
        <f>ROUND('ASSET BALANCES'!AE85*$CM85/12,2)</f>
        <v>0</v>
      </c>
      <c r="AF85" s="338">
        <f>ROUND('ASSET BALANCES'!AF85*$CM85/12,2)</f>
        <v>0</v>
      </c>
      <c r="AG85" s="338">
        <f>ROUND('ASSET BALANCES'!AG85*$CM85/12,2)</f>
        <v>0</v>
      </c>
      <c r="AH85" s="338">
        <f>ROUND('ASSET BALANCES'!AH85*$CM85/12,2)</f>
        <v>0</v>
      </c>
      <c r="AI85" s="338">
        <f>ROUND('ASSET BALANCES'!AI85*$CM85/12,2)</f>
        <v>0</v>
      </c>
      <c r="AJ85" s="338">
        <f>ROUND('ASSET BALANCES'!AJ85*$CM85/12,2)</f>
        <v>0</v>
      </c>
      <c r="AK85" s="338">
        <f>ROUND('ASSET BALANCES'!AK85*$CM85/12,2)</f>
        <v>0</v>
      </c>
      <c r="AL85" s="338">
        <f>ROUND('ASSET BALANCES'!AL85*$CM85/12,2)</f>
        <v>0</v>
      </c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13">
        <f t="shared" si="15"/>
        <v>0</v>
      </c>
      <c r="BX85" s="13">
        <f t="shared" si="16"/>
        <v>0</v>
      </c>
      <c r="BY85" s="13">
        <f t="shared" si="17"/>
        <v>0</v>
      </c>
      <c r="BZ85" s="13">
        <f t="shared" si="18"/>
        <v>0</v>
      </c>
      <c r="CA85" s="13">
        <f t="shared" si="19"/>
        <v>0</v>
      </c>
      <c r="CB85" s="13">
        <f t="shared" si="20"/>
        <v>0</v>
      </c>
      <c r="CC85" s="333" t="str">
        <f>VLOOKUP($A85,'Depr Group Buckets'!$A:$J,CC$4,FALSE)</f>
        <v>PROD STEAM</v>
      </c>
      <c r="CD85" s="333" t="str">
        <f>VLOOKUP($A85,'Depr Group Buckets'!$A:$J,CD$4,FALSE)</f>
        <v>101/106</v>
      </c>
      <c r="CE85" s="333">
        <f>VLOOKUP($A85,'Depr Group Buckets'!$A:$J,CE$4,FALSE)</f>
        <v>108</v>
      </c>
      <c r="CF85" s="333">
        <f>VLOOKUP($A85,'Depr Group Buckets'!$A:$J,CF$4,FALSE)</f>
        <v>403</v>
      </c>
      <c r="CG85" s="333" t="str">
        <f>VLOOKUP($A85,'Depr Group Buckets'!$A:$J,CG$4,FALSE)</f>
        <v>BAYSIDE</v>
      </c>
      <c r="CH85" s="333" t="str">
        <f>VLOOKUP($A85,'Depr Group Buckets'!$A:$J,CH$4,FALSE)</f>
        <v>INACTIVE ACCOUNT</v>
      </c>
      <c r="CI85" s="333" t="str">
        <f>VLOOKUP($A85,'Depr Group Buckets'!$A:$J,CI$4,FALSE)</f>
        <v>Invalid</v>
      </c>
      <c r="CJ85" s="333" t="str">
        <f>VLOOKUP($A85,'Depr Group Buckets'!$A:$J,CJ$4,FALSE)</f>
        <v>315</v>
      </c>
      <c r="CK85" s="21"/>
      <c r="CL85" s="4">
        <f t="shared" si="14"/>
        <v>0</v>
      </c>
      <c r="CM85" s="4">
        <f t="shared" si="13"/>
        <v>0</v>
      </c>
      <c r="CN85" s="334"/>
      <c r="CO85" s="334"/>
      <c r="CP85" s="334"/>
      <c r="CQ85" s="4">
        <v>0</v>
      </c>
      <c r="CR85" s="4">
        <v>0</v>
      </c>
    </row>
    <row r="86" spans="1:96" x14ac:dyDescent="0.25">
      <c r="A86" s="335">
        <f>'ASSET BALANCES'!$A86</f>
        <v>31534</v>
      </c>
      <c r="B86" s="336" t="str">
        <f>'ASSET BALANCES'!$B86</f>
        <v>315.34 Accessory Electric Eq-BP4</v>
      </c>
      <c r="C86" s="337">
        <v>0</v>
      </c>
      <c r="D86" s="337">
        <v>0</v>
      </c>
      <c r="E86" s="337">
        <v>0</v>
      </c>
      <c r="F86" s="337">
        <v>0</v>
      </c>
      <c r="G86" s="337">
        <v>0</v>
      </c>
      <c r="H86" s="337">
        <v>0</v>
      </c>
      <c r="I86" s="337">
        <v>0</v>
      </c>
      <c r="J86" s="337">
        <v>0</v>
      </c>
      <c r="K86" s="337">
        <v>0</v>
      </c>
      <c r="L86" s="337">
        <v>0</v>
      </c>
      <c r="M86" s="337">
        <v>0</v>
      </c>
      <c r="N86" s="337">
        <v>0</v>
      </c>
      <c r="O86" s="338">
        <f>ROUND('ASSET BALANCES'!O86*$CL86/12,2)</f>
        <v>0</v>
      </c>
      <c r="P86" s="338">
        <f>ROUND('ASSET BALANCES'!P86*$CL86/12,2)</f>
        <v>0</v>
      </c>
      <c r="Q86" s="338">
        <f>ROUND('ASSET BALANCES'!Q86*$CL86/12,2)</f>
        <v>0</v>
      </c>
      <c r="R86" s="338">
        <f>ROUND('ASSET BALANCES'!R86*$CL86/12,2)</f>
        <v>0</v>
      </c>
      <c r="S86" s="338">
        <f>ROUND('ASSET BALANCES'!S86*$CL86/12,2)</f>
        <v>0</v>
      </c>
      <c r="T86" s="338">
        <f>ROUND('ASSET BALANCES'!T86*$CL86/12,2)</f>
        <v>0</v>
      </c>
      <c r="U86" s="338">
        <f>ROUND('ASSET BALANCES'!U86*$CL86/12,2)</f>
        <v>0</v>
      </c>
      <c r="V86" s="338">
        <f>ROUND('ASSET BALANCES'!V86*$CL86/12,2)</f>
        <v>0</v>
      </c>
      <c r="W86" s="338">
        <f>ROUND('ASSET BALANCES'!W86*$CL86/12,2)</f>
        <v>0</v>
      </c>
      <c r="X86" s="338">
        <f>ROUND('ASSET BALANCES'!X86*$CL86/12,2)</f>
        <v>0</v>
      </c>
      <c r="Y86" s="338">
        <f>ROUND('ASSET BALANCES'!Y86*$CL86/12,2)</f>
        <v>0</v>
      </c>
      <c r="Z86" s="338">
        <f>ROUND('ASSET BALANCES'!Z86*$CL86/12,2)</f>
        <v>0</v>
      </c>
      <c r="AA86" s="338">
        <f>ROUND('ASSET BALANCES'!AA86*$CM86/12,2)</f>
        <v>0</v>
      </c>
      <c r="AB86" s="338">
        <f>ROUND('ASSET BALANCES'!AB86*$CM86/12,2)</f>
        <v>0</v>
      </c>
      <c r="AC86" s="338">
        <f>ROUND('ASSET BALANCES'!AC86*$CM86/12,2)</f>
        <v>0</v>
      </c>
      <c r="AD86" s="338">
        <f>ROUND('ASSET BALANCES'!AD86*$CM86/12,2)</f>
        <v>0</v>
      </c>
      <c r="AE86" s="338">
        <f>ROUND('ASSET BALANCES'!AE86*$CM86/12,2)</f>
        <v>0</v>
      </c>
      <c r="AF86" s="338">
        <f>ROUND('ASSET BALANCES'!AF86*$CM86/12,2)</f>
        <v>0</v>
      </c>
      <c r="AG86" s="338">
        <f>ROUND('ASSET BALANCES'!AG86*$CM86/12,2)</f>
        <v>0</v>
      </c>
      <c r="AH86" s="338">
        <f>ROUND('ASSET BALANCES'!AH86*$CM86/12,2)</f>
        <v>0</v>
      </c>
      <c r="AI86" s="338">
        <f>ROUND('ASSET BALANCES'!AI86*$CM86/12,2)</f>
        <v>0</v>
      </c>
      <c r="AJ86" s="338">
        <f>ROUND('ASSET BALANCES'!AJ86*$CM86/12,2)</f>
        <v>0</v>
      </c>
      <c r="AK86" s="338">
        <f>ROUND('ASSET BALANCES'!AK86*$CM86/12,2)</f>
        <v>0</v>
      </c>
      <c r="AL86" s="338">
        <f>ROUND('ASSET BALANCES'!AL86*$CM86/12,2)</f>
        <v>0</v>
      </c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  <c r="BG86" s="338"/>
      <c r="BH86" s="338"/>
      <c r="BI86" s="338"/>
      <c r="BJ86" s="338"/>
      <c r="BK86" s="338"/>
      <c r="BL86" s="338"/>
      <c r="BM86" s="338"/>
      <c r="BN86" s="338"/>
      <c r="BO86" s="338"/>
      <c r="BP86" s="338"/>
      <c r="BQ86" s="338"/>
      <c r="BR86" s="338"/>
      <c r="BS86" s="338"/>
      <c r="BT86" s="338"/>
      <c r="BU86" s="338"/>
      <c r="BV86" s="338"/>
      <c r="BW86" s="13">
        <f t="shared" si="15"/>
        <v>0</v>
      </c>
      <c r="BX86" s="13">
        <f t="shared" si="16"/>
        <v>0</v>
      </c>
      <c r="BY86" s="13">
        <f t="shared" si="17"/>
        <v>0</v>
      </c>
      <c r="BZ86" s="13">
        <f t="shared" si="18"/>
        <v>0</v>
      </c>
      <c r="CA86" s="13">
        <f t="shared" si="19"/>
        <v>0</v>
      </c>
      <c r="CB86" s="13">
        <f t="shared" si="20"/>
        <v>0</v>
      </c>
      <c r="CC86" s="333" t="str">
        <f>VLOOKUP($A86,'Depr Group Buckets'!$A:$J,CC$4,FALSE)</f>
        <v>PROD STEAM</v>
      </c>
      <c r="CD86" s="333" t="str">
        <f>VLOOKUP($A86,'Depr Group Buckets'!$A:$J,CD$4,FALSE)</f>
        <v>101/106</v>
      </c>
      <c r="CE86" s="333">
        <f>VLOOKUP($A86,'Depr Group Buckets'!$A:$J,CE$4,FALSE)</f>
        <v>108</v>
      </c>
      <c r="CF86" s="333">
        <f>VLOOKUP($A86,'Depr Group Buckets'!$A:$J,CF$4,FALSE)</f>
        <v>403</v>
      </c>
      <c r="CG86" s="333" t="str">
        <f>VLOOKUP($A86,'Depr Group Buckets'!$A:$J,CG$4,FALSE)</f>
        <v>BAYSIDE</v>
      </c>
      <c r="CH86" s="333" t="str">
        <f>VLOOKUP($A86,'Depr Group Buckets'!$A:$J,CH$4,FALSE)</f>
        <v>INACTIVE ACCOUNT</v>
      </c>
      <c r="CI86" s="333" t="str">
        <f>VLOOKUP($A86,'Depr Group Buckets'!$A:$J,CI$4,FALSE)</f>
        <v>Invalid</v>
      </c>
      <c r="CJ86" s="333" t="str">
        <f>VLOOKUP($A86,'Depr Group Buckets'!$A:$J,CJ$4,FALSE)</f>
        <v>315</v>
      </c>
      <c r="CK86" s="21"/>
      <c r="CL86" s="4">
        <f t="shared" si="14"/>
        <v>0</v>
      </c>
      <c r="CM86" s="4">
        <f t="shared" si="13"/>
        <v>0</v>
      </c>
      <c r="CN86" s="334"/>
      <c r="CO86" s="334"/>
      <c r="CP86" s="334"/>
      <c r="CQ86" s="4">
        <v>0</v>
      </c>
      <c r="CR86" s="4">
        <v>0</v>
      </c>
    </row>
    <row r="87" spans="1:96" x14ac:dyDescent="0.25">
      <c r="A87" s="335">
        <f>'ASSET BALANCES'!$A87</f>
        <v>31540</v>
      </c>
      <c r="B87" s="336" t="str">
        <f>'ASSET BALANCES'!$B87</f>
        <v>315.40 Accessory Electric Eq-BBCM</v>
      </c>
      <c r="C87" s="337">
        <v>127880.37</v>
      </c>
      <c r="D87" s="337">
        <v>127880.37</v>
      </c>
      <c r="E87" s="337">
        <v>127880.37</v>
      </c>
      <c r="F87" s="337">
        <v>127880.37000000001</v>
      </c>
      <c r="G87" s="337">
        <v>127880.37000000001</v>
      </c>
      <c r="H87" s="337">
        <v>127880.37000000001</v>
      </c>
      <c r="I87" s="337">
        <v>127880.37000000001</v>
      </c>
      <c r="J87" s="337">
        <v>127880.37000000001</v>
      </c>
      <c r="K87" s="337">
        <v>127941.31999999999</v>
      </c>
      <c r="L87" s="337">
        <v>127952.82</v>
      </c>
      <c r="M87" s="337">
        <v>127878.17</v>
      </c>
      <c r="N87" s="337">
        <v>127906.41</v>
      </c>
      <c r="O87" s="338">
        <f>ROUND('ASSET BALANCES'!O87*$CL87/12,2)</f>
        <v>128275.28</v>
      </c>
      <c r="P87" s="338">
        <f>ROUND('ASSET BALANCES'!P87*$CL87/12,2)</f>
        <v>128275.28</v>
      </c>
      <c r="Q87" s="338">
        <f>ROUND('ASSET BALANCES'!Q87*$CL87/12,2)</f>
        <v>128275.28</v>
      </c>
      <c r="R87" s="338">
        <f>ROUND('ASSET BALANCES'!R87*$CL87/12,2)</f>
        <v>128275.28</v>
      </c>
      <c r="S87" s="338">
        <f>ROUND('ASSET BALANCES'!S87*$CL87/12,2)</f>
        <v>128275.28</v>
      </c>
      <c r="T87" s="338">
        <f>ROUND('ASSET BALANCES'!T87*$CL87/12,2)</f>
        <v>128275.28</v>
      </c>
      <c r="U87" s="338">
        <f>ROUND('ASSET BALANCES'!U87*$CL87/12,2)</f>
        <v>128275.28</v>
      </c>
      <c r="V87" s="338">
        <f>ROUND('ASSET BALANCES'!V87*$CL87/12,2)</f>
        <v>128275.28</v>
      </c>
      <c r="W87" s="338">
        <f>ROUND('ASSET BALANCES'!W87*$CL87/12,2)</f>
        <v>128275.28</v>
      </c>
      <c r="X87" s="338">
        <f>ROUND('ASSET BALANCES'!X87*$CL87/12,2)</f>
        <v>128275.28</v>
      </c>
      <c r="Y87" s="338">
        <f>ROUND('ASSET BALANCES'!Y87*$CL87/12,2)</f>
        <v>128275.28</v>
      </c>
      <c r="Z87" s="338">
        <f>ROUND('ASSET BALANCES'!Z87*$CL87/12,2)</f>
        <v>128275.28</v>
      </c>
      <c r="AA87" s="338">
        <f>ROUND('ASSET BALANCES'!AA87*$CM87/12,2)</f>
        <v>79164.17</v>
      </c>
      <c r="AB87" s="338">
        <f>ROUND('ASSET BALANCES'!AB87*$CM87/12,2)</f>
        <v>79164.17</v>
      </c>
      <c r="AC87" s="338">
        <f>ROUND('ASSET BALANCES'!AC87*$CM87/12,2)</f>
        <v>79164.17</v>
      </c>
      <c r="AD87" s="338">
        <f>ROUND('ASSET BALANCES'!AD87*$CM87/12,2)</f>
        <v>79164.17</v>
      </c>
      <c r="AE87" s="338">
        <f>ROUND('ASSET BALANCES'!AE87*$CM87/12,2)</f>
        <v>79164.17</v>
      </c>
      <c r="AF87" s="338">
        <f>ROUND('ASSET BALANCES'!AF87*$CM87/12,2)</f>
        <v>79164.17</v>
      </c>
      <c r="AG87" s="338">
        <f>ROUND('ASSET BALANCES'!AG87*$CM87/12,2)</f>
        <v>79164.17</v>
      </c>
      <c r="AH87" s="338">
        <f>ROUND('ASSET BALANCES'!AH87*$CM87/12,2)</f>
        <v>79164.17</v>
      </c>
      <c r="AI87" s="338">
        <f>ROUND('ASSET BALANCES'!AI87*$CM87/12,2)</f>
        <v>79164.17</v>
      </c>
      <c r="AJ87" s="338">
        <f>ROUND('ASSET BALANCES'!AJ87*$CM87/12,2)</f>
        <v>79164.17</v>
      </c>
      <c r="AK87" s="338">
        <f>ROUND('ASSET BALANCES'!AK87*$CM87/12,2)</f>
        <v>79164.17</v>
      </c>
      <c r="AL87" s="338">
        <f>ROUND('ASSET BALANCES'!AL87*$CM87/12,2)</f>
        <v>79164.17</v>
      </c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  <c r="BQ87" s="338"/>
      <c r="BR87" s="338"/>
      <c r="BS87" s="338"/>
      <c r="BT87" s="338"/>
      <c r="BU87" s="338"/>
      <c r="BV87" s="338"/>
      <c r="BW87" s="13">
        <f t="shared" si="15"/>
        <v>1534721.68</v>
      </c>
      <c r="BX87" s="13">
        <f t="shared" si="16"/>
        <v>1539303.36</v>
      </c>
      <c r="BY87" s="13">
        <f t="shared" si="17"/>
        <v>949970.04</v>
      </c>
      <c r="BZ87" s="13">
        <f t="shared" si="18"/>
        <v>0</v>
      </c>
      <c r="CA87" s="13">
        <f t="shared" si="19"/>
        <v>0</v>
      </c>
      <c r="CB87" s="13">
        <f t="shared" si="20"/>
        <v>0</v>
      </c>
      <c r="CC87" s="333" t="str">
        <f>VLOOKUP($A87,'Depr Group Buckets'!$A:$J,CC$4,FALSE)</f>
        <v>PROD STEAM</v>
      </c>
      <c r="CD87" s="333" t="str">
        <f>VLOOKUP($A87,'Depr Group Buckets'!$A:$J,CD$4,FALSE)</f>
        <v>101/106</v>
      </c>
      <c r="CE87" s="333">
        <f>VLOOKUP($A87,'Depr Group Buckets'!$A:$J,CE$4,FALSE)</f>
        <v>108</v>
      </c>
      <c r="CF87" s="333">
        <f>VLOOKUP($A87,'Depr Group Buckets'!$A:$J,CF$4,FALSE)</f>
        <v>403</v>
      </c>
      <c r="CG87" s="333" t="str">
        <f>VLOOKUP($A87,'Depr Group Buckets'!$A:$J,CG$4,FALSE)</f>
        <v>BIG BEND</v>
      </c>
      <c r="CH87" s="333" t="str">
        <f>VLOOKUP($A87,'Depr Group Buckets'!$A:$J,CH$4,FALSE)</f>
        <v>BIG BEND COMMON</v>
      </c>
      <c r="CI87" s="333" t="str">
        <f>VLOOKUP($A87,'Depr Group Buckets'!$A:$J,CI$4,FALSE)</f>
        <v>Valid</v>
      </c>
      <c r="CJ87" s="333" t="str">
        <f>VLOOKUP($A87,'Depr Group Buckets'!$A:$J,CJ$4,FALSE)</f>
        <v>315</v>
      </c>
      <c r="CK87" s="21"/>
      <c r="CL87" s="4">
        <f t="shared" si="14"/>
        <v>3.5000000000000003E-2</v>
      </c>
      <c r="CM87" s="4">
        <f t="shared" si="13"/>
        <v>2.1600000000000001E-2</v>
      </c>
      <c r="CN87" s="334"/>
      <c r="CO87" s="334"/>
      <c r="CP87" s="334"/>
      <c r="CQ87" s="4">
        <v>3.5000000000000003E-2</v>
      </c>
      <c r="CR87" s="4">
        <v>2.1600000000000001E-2</v>
      </c>
    </row>
    <row r="88" spans="1:96" x14ac:dyDescent="0.25">
      <c r="A88" s="335">
        <f>'ASSET BALANCES'!$A88</f>
        <v>31541</v>
      </c>
      <c r="B88" s="336" t="str">
        <f>'ASSET BALANCES'!$B88</f>
        <v>315.41 Accessory Electric Eq-BB1</v>
      </c>
      <c r="C88" s="337">
        <v>0</v>
      </c>
      <c r="D88" s="337">
        <v>0</v>
      </c>
      <c r="E88" s="337">
        <v>0</v>
      </c>
      <c r="F88" s="337">
        <v>0</v>
      </c>
      <c r="G88" s="337">
        <v>0</v>
      </c>
      <c r="H88" s="337">
        <v>0</v>
      </c>
      <c r="I88" s="337">
        <v>0</v>
      </c>
      <c r="J88" s="337">
        <v>0</v>
      </c>
      <c r="K88" s="337">
        <v>0</v>
      </c>
      <c r="L88" s="337">
        <v>0</v>
      </c>
      <c r="M88" s="337">
        <v>0</v>
      </c>
      <c r="N88" s="337">
        <v>0</v>
      </c>
      <c r="O88" s="338">
        <f>ROUND('ASSET BALANCES'!O88*$CL88/12,2)</f>
        <v>0</v>
      </c>
      <c r="P88" s="338">
        <f>ROUND('ASSET BALANCES'!P88*$CL88/12,2)</f>
        <v>0</v>
      </c>
      <c r="Q88" s="338">
        <f>ROUND('ASSET BALANCES'!Q88*$CL88/12,2)</f>
        <v>0</v>
      </c>
      <c r="R88" s="338">
        <f>ROUND('ASSET BALANCES'!R88*$CL88/12,2)</f>
        <v>0</v>
      </c>
      <c r="S88" s="338">
        <f>ROUND('ASSET BALANCES'!S88*$CL88/12,2)</f>
        <v>0</v>
      </c>
      <c r="T88" s="338">
        <f>ROUND('ASSET BALANCES'!T88*$CL88/12,2)</f>
        <v>0</v>
      </c>
      <c r="U88" s="338">
        <f>ROUND('ASSET BALANCES'!U88*$CL88/12,2)</f>
        <v>0</v>
      </c>
      <c r="V88" s="338">
        <f>ROUND('ASSET BALANCES'!V88*$CL88/12,2)</f>
        <v>0</v>
      </c>
      <c r="W88" s="338">
        <f>ROUND('ASSET BALANCES'!W88*$CL88/12,2)</f>
        <v>0</v>
      </c>
      <c r="X88" s="338">
        <f>ROUND('ASSET BALANCES'!X88*$CL88/12,2)</f>
        <v>0</v>
      </c>
      <c r="Y88" s="338">
        <f>ROUND('ASSET BALANCES'!Y88*$CL88/12,2)</f>
        <v>0</v>
      </c>
      <c r="Z88" s="338">
        <f>ROUND('ASSET BALANCES'!Z88*$CL88/12,2)</f>
        <v>0</v>
      </c>
      <c r="AA88" s="338">
        <f>ROUND('ASSET BALANCES'!AA88*$CM88/12,2)</f>
        <v>0</v>
      </c>
      <c r="AB88" s="338">
        <f>ROUND('ASSET BALANCES'!AB88*$CM88/12,2)</f>
        <v>0</v>
      </c>
      <c r="AC88" s="338">
        <f>ROUND('ASSET BALANCES'!AC88*$CM88/12,2)</f>
        <v>0</v>
      </c>
      <c r="AD88" s="338">
        <f>ROUND('ASSET BALANCES'!AD88*$CM88/12,2)</f>
        <v>0</v>
      </c>
      <c r="AE88" s="338">
        <f>ROUND('ASSET BALANCES'!AE88*$CM88/12,2)</f>
        <v>0</v>
      </c>
      <c r="AF88" s="338">
        <f>ROUND('ASSET BALANCES'!AF88*$CM88/12,2)</f>
        <v>0</v>
      </c>
      <c r="AG88" s="338">
        <f>ROUND('ASSET BALANCES'!AG88*$CM88/12,2)</f>
        <v>0</v>
      </c>
      <c r="AH88" s="338">
        <f>ROUND('ASSET BALANCES'!AH88*$CM88/12,2)</f>
        <v>0</v>
      </c>
      <c r="AI88" s="338">
        <f>ROUND('ASSET BALANCES'!AI88*$CM88/12,2)</f>
        <v>0</v>
      </c>
      <c r="AJ88" s="338">
        <f>ROUND('ASSET BALANCES'!AJ88*$CM88/12,2)</f>
        <v>0</v>
      </c>
      <c r="AK88" s="338">
        <f>ROUND('ASSET BALANCES'!AK88*$CM88/12,2)</f>
        <v>0</v>
      </c>
      <c r="AL88" s="338">
        <f>ROUND('ASSET BALANCES'!AL88*$CM88/12,2)</f>
        <v>0</v>
      </c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  <c r="BG88" s="338"/>
      <c r="BH88" s="338"/>
      <c r="BI88" s="338"/>
      <c r="BJ88" s="338"/>
      <c r="BK88" s="338"/>
      <c r="BL88" s="338"/>
      <c r="BM88" s="338"/>
      <c r="BN88" s="338"/>
      <c r="BO88" s="338"/>
      <c r="BP88" s="338"/>
      <c r="BQ88" s="338"/>
      <c r="BR88" s="338"/>
      <c r="BS88" s="338"/>
      <c r="BT88" s="338"/>
      <c r="BU88" s="338"/>
      <c r="BV88" s="338"/>
      <c r="BW88" s="13">
        <f t="shared" si="15"/>
        <v>0</v>
      </c>
      <c r="BX88" s="13">
        <f t="shared" si="16"/>
        <v>0</v>
      </c>
      <c r="BY88" s="13">
        <f t="shared" si="17"/>
        <v>0</v>
      </c>
      <c r="BZ88" s="13">
        <f t="shared" si="18"/>
        <v>0</v>
      </c>
      <c r="CA88" s="13">
        <f t="shared" si="19"/>
        <v>0</v>
      </c>
      <c r="CB88" s="13">
        <f t="shared" si="20"/>
        <v>0</v>
      </c>
      <c r="CC88" s="333" t="str">
        <f>VLOOKUP($A88,'Depr Group Buckets'!$A:$J,CC$4,FALSE)</f>
        <v>PROD STEAM</v>
      </c>
      <c r="CD88" s="333" t="str">
        <f>VLOOKUP($A88,'Depr Group Buckets'!$A:$J,CD$4,FALSE)</f>
        <v>101/106</v>
      </c>
      <c r="CE88" s="333">
        <f>VLOOKUP($A88,'Depr Group Buckets'!$A:$J,CE$4,FALSE)</f>
        <v>108</v>
      </c>
      <c r="CF88" s="333">
        <f>VLOOKUP($A88,'Depr Group Buckets'!$A:$J,CF$4,FALSE)</f>
        <v>403</v>
      </c>
      <c r="CG88" s="333" t="str">
        <f>VLOOKUP($A88,'Depr Group Buckets'!$A:$J,CG$4,FALSE)</f>
        <v>BIG BEND</v>
      </c>
      <c r="CH88" s="333" t="str">
        <f>VLOOKUP($A88,'Depr Group Buckets'!$A:$J,CH$4,FALSE)</f>
        <v>BIG BEND UNIT 1</v>
      </c>
      <c r="CI88" s="333" t="str">
        <f>VLOOKUP($A88,'Depr Group Buckets'!$A:$J,CI$4,FALSE)</f>
        <v>Invalid</v>
      </c>
      <c r="CJ88" s="333" t="str">
        <f>VLOOKUP($A88,'Depr Group Buckets'!$A:$J,CJ$4,FALSE)</f>
        <v>315</v>
      </c>
      <c r="CK88" s="21"/>
      <c r="CL88" s="4">
        <f t="shared" si="14"/>
        <v>4.3999999999999997E-2</v>
      </c>
      <c r="CM88" s="4">
        <f t="shared" si="13"/>
        <v>0</v>
      </c>
      <c r="CN88" s="334"/>
      <c r="CO88" s="334"/>
      <c r="CP88" s="334"/>
      <c r="CQ88" s="4">
        <v>4.3999999999999997E-2</v>
      </c>
      <c r="CR88" s="4">
        <v>0</v>
      </c>
    </row>
    <row r="89" spans="1:96" x14ac:dyDescent="0.25">
      <c r="A89" s="335">
        <f>'ASSET BALANCES'!$A89</f>
        <v>31542</v>
      </c>
      <c r="B89" s="336" t="str">
        <f>'ASSET BALANCES'!$B89</f>
        <v>315.42 Accessory Electric Eq-BB2</v>
      </c>
      <c r="C89" s="337">
        <v>0</v>
      </c>
      <c r="D89" s="337">
        <v>0</v>
      </c>
      <c r="E89" s="337">
        <v>0</v>
      </c>
      <c r="F89" s="337">
        <v>0</v>
      </c>
      <c r="G89" s="337">
        <v>0</v>
      </c>
      <c r="H89" s="337">
        <v>0</v>
      </c>
      <c r="I89" s="337">
        <v>0</v>
      </c>
      <c r="J89" s="337">
        <v>0</v>
      </c>
      <c r="K89" s="337">
        <v>0</v>
      </c>
      <c r="L89" s="337">
        <v>0</v>
      </c>
      <c r="M89" s="337">
        <v>0</v>
      </c>
      <c r="N89" s="337">
        <v>0</v>
      </c>
      <c r="O89" s="338">
        <f>ROUND('ASSET BALANCES'!O89*$CL89/12,2)</f>
        <v>0</v>
      </c>
      <c r="P89" s="338">
        <f>ROUND('ASSET BALANCES'!P89*$CL89/12,2)</f>
        <v>0</v>
      </c>
      <c r="Q89" s="338">
        <f>ROUND('ASSET BALANCES'!Q89*$CL89/12,2)</f>
        <v>0</v>
      </c>
      <c r="R89" s="338">
        <f>ROUND('ASSET BALANCES'!R89*$CL89/12,2)</f>
        <v>0</v>
      </c>
      <c r="S89" s="338">
        <f>ROUND('ASSET BALANCES'!S89*$CL89/12,2)</f>
        <v>0</v>
      </c>
      <c r="T89" s="338">
        <f>ROUND('ASSET BALANCES'!T89*$CL89/12,2)</f>
        <v>0</v>
      </c>
      <c r="U89" s="338">
        <f>ROUND('ASSET BALANCES'!U89*$CL89/12,2)</f>
        <v>0</v>
      </c>
      <c r="V89" s="338">
        <f>ROUND('ASSET BALANCES'!V89*$CL89/12,2)</f>
        <v>0</v>
      </c>
      <c r="W89" s="338">
        <f>ROUND('ASSET BALANCES'!W89*$CL89/12,2)</f>
        <v>0</v>
      </c>
      <c r="X89" s="338">
        <f>ROUND('ASSET BALANCES'!X89*$CL89/12,2)</f>
        <v>0</v>
      </c>
      <c r="Y89" s="338">
        <f>ROUND('ASSET BALANCES'!Y89*$CL89/12,2)</f>
        <v>0</v>
      </c>
      <c r="Z89" s="338">
        <f>ROUND('ASSET BALANCES'!Z89*$CL89/12,2)</f>
        <v>0</v>
      </c>
      <c r="AA89" s="338">
        <f>ROUND('ASSET BALANCES'!AA89*$CM89/12,2)</f>
        <v>0</v>
      </c>
      <c r="AB89" s="338">
        <f>ROUND('ASSET BALANCES'!AB89*$CM89/12,2)</f>
        <v>0</v>
      </c>
      <c r="AC89" s="338">
        <f>ROUND('ASSET BALANCES'!AC89*$CM89/12,2)</f>
        <v>0</v>
      </c>
      <c r="AD89" s="338">
        <f>ROUND('ASSET BALANCES'!AD89*$CM89/12,2)</f>
        <v>0</v>
      </c>
      <c r="AE89" s="338">
        <f>ROUND('ASSET BALANCES'!AE89*$CM89/12,2)</f>
        <v>0</v>
      </c>
      <c r="AF89" s="338">
        <f>ROUND('ASSET BALANCES'!AF89*$CM89/12,2)</f>
        <v>0</v>
      </c>
      <c r="AG89" s="338">
        <f>ROUND('ASSET BALANCES'!AG89*$CM89/12,2)</f>
        <v>0</v>
      </c>
      <c r="AH89" s="338">
        <f>ROUND('ASSET BALANCES'!AH89*$CM89/12,2)</f>
        <v>0</v>
      </c>
      <c r="AI89" s="338">
        <f>ROUND('ASSET BALANCES'!AI89*$CM89/12,2)</f>
        <v>0</v>
      </c>
      <c r="AJ89" s="338">
        <f>ROUND('ASSET BALANCES'!AJ89*$CM89/12,2)</f>
        <v>0</v>
      </c>
      <c r="AK89" s="338">
        <f>ROUND('ASSET BALANCES'!AK89*$CM89/12,2)</f>
        <v>0</v>
      </c>
      <c r="AL89" s="338">
        <f>ROUND('ASSET BALANCES'!AL89*$CM89/12,2)</f>
        <v>0</v>
      </c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  <c r="BG89" s="338"/>
      <c r="BH89" s="338"/>
      <c r="BI89" s="338"/>
      <c r="BJ89" s="338"/>
      <c r="BK89" s="338"/>
      <c r="BL89" s="338"/>
      <c r="BM89" s="338"/>
      <c r="BN89" s="338"/>
      <c r="BO89" s="338"/>
      <c r="BP89" s="338"/>
      <c r="BQ89" s="338"/>
      <c r="BR89" s="338"/>
      <c r="BS89" s="338"/>
      <c r="BT89" s="338"/>
      <c r="BU89" s="338"/>
      <c r="BV89" s="338"/>
      <c r="BW89" s="13">
        <f t="shared" si="15"/>
        <v>0</v>
      </c>
      <c r="BX89" s="13">
        <f t="shared" si="16"/>
        <v>0</v>
      </c>
      <c r="BY89" s="13">
        <f t="shared" si="17"/>
        <v>0</v>
      </c>
      <c r="BZ89" s="13">
        <f t="shared" si="18"/>
        <v>0</v>
      </c>
      <c r="CA89" s="13">
        <f t="shared" si="19"/>
        <v>0</v>
      </c>
      <c r="CB89" s="13">
        <f t="shared" si="20"/>
        <v>0</v>
      </c>
      <c r="CC89" s="333" t="str">
        <f>VLOOKUP($A89,'Depr Group Buckets'!$A:$J,CC$4,FALSE)</f>
        <v>PROD STEAM</v>
      </c>
      <c r="CD89" s="333" t="str">
        <f>VLOOKUP($A89,'Depr Group Buckets'!$A:$J,CD$4,FALSE)</f>
        <v>101/106</v>
      </c>
      <c r="CE89" s="333">
        <f>VLOOKUP($A89,'Depr Group Buckets'!$A:$J,CE$4,FALSE)</f>
        <v>108</v>
      </c>
      <c r="CF89" s="333">
        <f>VLOOKUP($A89,'Depr Group Buckets'!$A:$J,CF$4,FALSE)</f>
        <v>403</v>
      </c>
      <c r="CG89" s="333" t="str">
        <f>VLOOKUP($A89,'Depr Group Buckets'!$A:$J,CG$4,FALSE)</f>
        <v>BIG BEND</v>
      </c>
      <c r="CH89" s="333" t="str">
        <f>VLOOKUP($A89,'Depr Group Buckets'!$A:$J,CH$4,FALSE)</f>
        <v>BIG BEND UNIT 2</v>
      </c>
      <c r="CI89" s="333" t="str">
        <f>VLOOKUP($A89,'Depr Group Buckets'!$A:$J,CI$4,FALSE)</f>
        <v>Invalid</v>
      </c>
      <c r="CJ89" s="333" t="str">
        <f>VLOOKUP($A89,'Depr Group Buckets'!$A:$J,CJ$4,FALSE)</f>
        <v>315</v>
      </c>
      <c r="CK89" s="21"/>
      <c r="CL89" s="4">
        <f t="shared" si="14"/>
        <v>0.05</v>
      </c>
      <c r="CM89" s="4">
        <f t="shared" si="13"/>
        <v>0</v>
      </c>
      <c r="CN89" s="334"/>
      <c r="CO89" s="334"/>
      <c r="CP89" s="334"/>
      <c r="CQ89" s="4">
        <v>0.05</v>
      </c>
      <c r="CR89" s="4">
        <v>0</v>
      </c>
    </row>
    <row r="90" spans="1:96" x14ac:dyDescent="0.25">
      <c r="A90" s="335">
        <f>'ASSET BALANCES'!$A90</f>
        <v>31543</v>
      </c>
      <c r="B90" s="336" t="str">
        <f>'ASSET BALANCES'!$B90</f>
        <v>315.43 Accessory Electric Eq-BB3</v>
      </c>
      <c r="C90" s="337">
        <v>0</v>
      </c>
      <c r="D90" s="337">
        <v>0</v>
      </c>
      <c r="E90" s="337">
        <v>0</v>
      </c>
      <c r="F90" s="337">
        <v>0</v>
      </c>
      <c r="G90" s="337">
        <v>0</v>
      </c>
      <c r="H90" s="337">
        <v>0</v>
      </c>
      <c r="I90" s="337">
        <v>0</v>
      </c>
      <c r="J90" s="337">
        <v>0</v>
      </c>
      <c r="K90" s="337">
        <v>0</v>
      </c>
      <c r="L90" s="337">
        <v>0</v>
      </c>
      <c r="M90" s="337">
        <v>0</v>
      </c>
      <c r="N90" s="337">
        <v>0</v>
      </c>
      <c r="O90" s="338">
        <f>ROUND('ASSET BALANCES'!O90*$CL90/12,2)</f>
        <v>0</v>
      </c>
      <c r="P90" s="338">
        <f>ROUND('ASSET BALANCES'!P90*$CL90/12,2)</f>
        <v>0</v>
      </c>
      <c r="Q90" s="338">
        <f>ROUND('ASSET BALANCES'!Q90*$CL90/12,2)</f>
        <v>0</v>
      </c>
      <c r="R90" s="338">
        <f>ROUND('ASSET BALANCES'!R90*$CL90/12,2)</f>
        <v>0</v>
      </c>
      <c r="S90" s="338">
        <f>ROUND('ASSET BALANCES'!S90*$CL90/12,2)</f>
        <v>0</v>
      </c>
      <c r="T90" s="338">
        <f>ROUND('ASSET BALANCES'!T90*$CL90/12,2)</f>
        <v>0</v>
      </c>
      <c r="U90" s="338">
        <f>ROUND('ASSET BALANCES'!U90*$CL90/12,2)</f>
        <v>0</v>
      </c>
      <c r="V90" s="338">
        <f>ROUND('ASSET BALANCES'!V90*$CL90/12,2)</f>
        <v>0</v>
      </c>
      <c r="W90" s="338">
        <f>ROUND('ASSET BALANCES'!W90*$CL90/12,2)</f>
        <v>0</v>
      </c>
      <c r="X90" s="338">
        <f>ROUND('ASSET BALANCES'!X90*$CL90/12,2)</f>
        <v>0</v>
      </c>
      <c r="Y90" s="338">
        <f>ROUND('ASSET BALANCES'!Y90*$CL90/12,2)</f>
        <v>0</v>
      </c>
      <c r="Z90" s="338">
        <f>ROUND('ASSET BALANCES'!Z90*$CL90/12,2)</f>
        <v>0</v>
      </c>
      <c r="AA90" s="338">
        <f>ROUND('ASSET BALANCES'!AA90*$CM90/12,2)</f>
        <v>0</v>
      </c>
      <c r="AB90" s="338">
        <f>ROUND('ASSET BALANCES'!AB90*$CM90/12,2)</f>
        <v>0</v>
      </c>
      <c r="AC90" s="338">
        <f>ROUND('ASSET BALANCES'!AC90*$CM90/12,2)</f>
        <v>0</v>
      </c>
      <c r="AD90" s="338">
        <f>ROUND('ASSET BALANCES'!AD90*$CM90/12,2)</f>
        <v>0</v>
      </c>
      <c r="AE90" s="338">
        <f>ROUND('ASSET BALANCES'!AE90*$CM90/12,2)</f>
        <v>0</v>
      </c>
      <c r="AF90" s="338">
        <f>ROUND('ASSET BALANCES'!AF90*$CM90/12,2)</f>
        <v>0</v>
      </c>
      <c r="AG90" s="338">
        <f>ROUND('ASSET BALANCES'!AG90*$CM90/12,2)</f>
        <v>0</v>
      </c>
      <c r="AH90" s="338">
        <f>ROUND('ASSET BALANCES'!AH90*$CM90/12,2)</f>
        <v>0</v>
      </c>
      <c r="AI90" s="338">
        <f>ROUND('ASSET BALANCES'!AI90*$CM90/12,2)</f>
        <v>0</v>
      </c>
      <c r="AJ90" s="338">
        <f>ROUND('ASSET BALANCES'!AJ90*$CM90/12,2)</f>
        <v>0</v>
      </c>
      <c r="AK90" s="338">
        <f>ROUND('ASSET BALANCES'!AK90*$CM90/12,2)</f>
        <v>0</v>
      </c>
      <c r="AL90" s="338">
        <f>ROUND('ASSET BALANCES'!AL90*$CM90/12,2)</f>
        <v>0</v>
      </c>
      <c r="AM90" s="338"/>
      <c r="AN90" s="338"/>
      <c r="AO90" s="338"/>
      <c r="AP90" s="338"/>
      <c r="AQ90" s="338"/>
      <c r="AR90" s="338"/>
      <c r="AS90" s="338"/>
      <c r="AT90" s="338"/>
      <c r="AU90" s="338"/>
      <c r="AV90" s="338"/>
      <c r="AW90" s="338"/>
      <c r="AX90" s="338"/>
      <c r="AY90" s="338"/>
      <c r="AZ90" s="338"/>
      <c r="BA90" s="338"/>
      <c r="BB90" s="338"/>
      <c r="BC90" s="338"/>
      <c r="BD90" s="338"/>
      <c r="BE90" s="338"/>
      <c r="BF90" s="338"/>
      <c r="BG90" s="338"/>
      <c r="BH90" s="338"/>
      <c r="BI90" s="338"/>
      <c r="BJ90" s="338"/>
      <c r="BK90" s="338"/>
      <c r="BL90" s="338"/>
      <c r="BM90" s="338"/>
      <c r="BN90" s="338"/>
      <c r="BO90" s="338"/>
      <c r="BP90" s="338"/>
      <c r="BQ90" s="338"/>
      <c r="BR90" s="338"/>
      <c r="BS90" s="338"/>
      <c r="BT90" s="338"/>
      <c r="BU90" s="338"/>
      <c r="BV90" s="338"/>
      <c r="BW90" s="13">
        <f t="shared" si="15"/>
        <v>0</v>
      </c>
      <c r="BX90" s="13">
        <f t="shared" si="16"/>
        <v>0</v>
      </c>
      <c r="BY90" s="13">
        <f t="shared" si="17"/>
        <v>0</v>
      </c>
      <c r="BZ90" s="13">
        <f t="shared" si="18"/>
        <v>0</v>
      </c>
      <c r="CA90" s="13">
        <f t="shared" si="19"/>
        <v>0</v>
      </c>
      <c r="CB90" s="13">
        <f t="shared" si="20"/>
        <v>0</v>
      </c>
      <c r="CC90" s="333" t="str">
        <f>VLOOKUP($A90,'Depr Group Buckets'!$A:$J,CC$4,FALSE)</f>
        <v>PROD STEAM</v>
      </c>
      <c r="CD90" s="333" t="str">
        <f>VLOOKUP($A90,'Depr Group Buckets'!$A:$J,CD$4,FALSE)</f>
        <v>101/106</v>
      </c>
      <c r="CE90" s="333">
        <f>VLOOKUP($A90,'Depr Group Buckets'!$A:$J,CE$4,FALSE)</f>
        <v>108</v>
      </c>
      <c r="CF90" s="333">
        <f>VLOOKUP($A90,'Depr Group Buckets'!$A:$J,CF$4,FALSE)</f>
        <v>403</v>
      </c>
      <c r="CG90" s="333" t="str">
        <f>VLOOKUP($A90,'Depr Group Buckets'!$A:$J,CG$4,FALSE)</f>
        <v>BIG BEND</v>
      </c>
      <c r="CH90" s="333" t="str">
        <f>VLOOKUP($A90,'Depr Group Buckets'!$A:$J,CH$4,FALSE)</f>
        <v>BIG BEND UNIT 3</v>
      </c>
      <c r="CI90" s="333" t="str">
        <f>VLOOKUP($A90,'Depr Group Buckets'!$A:$J,CI$4,FALSE)</f>
        <v>Invalid</v>
      </c>
      <c r="CJ90" s="333" t="str">
        <f>VLOOKUP($A90,'Depr Group Buckets'!$A:$J,CJ$4,FALSE)</f>
        <v>315</v>
      </c>
      <c r="CK90" s="21"/>
      <c r="CL90" s="4">
        <f t="shared" si="14"/>
        <v>3.3000000000000002E-2</v>
      </c>
      <c r="CM90" s="4">
        <f t="shared" si="13"/>
        <v>0</v>
      </c>
      <c r="CN90" s="334"/>
      <c r="CO90" s="334"/>
      <c r="CP90" s="334"/>
      <c r="CQ90" s="4">
        <v>3.3000000000000002E-2</v>
      </c>
      <c r="CR90" s="4">
        <v>0</v>
      </c>
    </row>
    <row r="91" spans="1:96" x14ac:dyDescent="0.25">
      <c r="A91" s="335">
        <f>'ASSET BALANCES'!$A91</f>
        <v>31544</v>
      </c>
      <c r="B91" s="336" t="str">
        <f>'ASSET BALANCES'!$B91</f>
        <v>315.44 Access Elect Eq-BB4 MAIN STT</v>
      </c>
      <c r="C91" s="337">
        <v>126444.23</v>
      </c>
      <c r="D91" s="337">
        <v>126583.41</v>
      </c>
      <c r="E91" s="337">
        <v>126583.41</v>
      </c>
      <c r="F91" s="337">
        <v>126583.41</v>
      </c>
      <c r="G91" s="337">
        <v>126583.41</v>
      </c>
      <c r="H91" s="337">
        <v>126583.41</v>
      </c>
      <c r="I91" s="337">
        <v>126596.36</v>
      </c>
      <c r="J91" s="337">
        <v>126596.36</v>
      </c>
      <c r="K91" s="337">
        <v>126596.36</v>
      </c>
      <c r="L91" s="337">
        <v>126596.36</v>
      </c>
      <c r="M91" s="337">
        <v>126731.53</v>
      </c>
      <c r="N91" s="337">
        <v>127024.84999999999</v>
      </c>
      <c r="O91" s="338">
        <f>ROUND('ASSET BALANCES'!O91*$CL91/12,2)</f>
        <v>127743.78</v>
      </c>
      <c r="P91" s="338">
        <f>ROUND('ASSET BALANCES'!P91*$CL91/12,2)</f>
        <v>127743.78</v>
      </c>
      <c r="Q91" s="338">
        <f>ROUND('ASSET BALANCES'!Q91*$CL91/12,2)</f>
        <v>127743.78</v>
      </c>
      <c r="R91" s="338">
        <f>ROUND('ASSET BALANCES'!R91*$CL91/12,2)</f>
        <v>127743.78</v>
      </c>
      <c r="S91" s="338">
        <f>ROUND('ASSET BALANCES'!S91*$CL91/12,2)</f>
        <v>127743.78</v>
      </c>
      <c r="T91" s="338">
        <f>ROUND('ASSET BALANCES'!T91*$CL91/12,2)</f>
        <v>127743.78</v>
      </c>
      <c r="U91" s="338">
        <f>ROUND('ASSET BALANCES'!U91*$CL91/12,2)</f>
        <v>127743.78</v>
      </c>
      <c r="V91" s="338">
        <f>ROUND('ASSET BALANCES'!V91*$CL91/12,2)</f>
        <v>127743.78</v>
      </c>
      <c r="W91" s="338">
        <f>ROUND('ASSET BALANCES'!W91*$CL91/12,2)</f>
        <v>127743.78</v>
      </c>
      <c r="X91" s="338">
        <f>ROUND('ASSET BALANCES'!X91*$CL91/12,2)</f>
        <v>127743.78</v>
      </c>
      <c r="Y91" s="338">
        <f>ROUND('ASSET BALANCES'!Y91*$CL91/12,2)</f>
        <v>127743.78</v>
      </c>
      <c r="Z91" s="338">
        <f>ROUND('ASSET BALANCES'!Z91*$CL91/12,2)</f>
        <v>127743.78</v>
      </c>
      <c r="AA91" s="338">
        <f>ROUND('ASSET BALANCES'!AA91*$CM91/12,2)</f>
        <v>123338.82</v>
      </c>
      <c r="AB91" s="338">
        <f>ROUND('ASSET BALANCES'!AB91*$CM91/12,2)</f>
        <v>123338.82</v>
      </c>
      <c r="AC91" s="338">
        <f>ROUND('ASSET BALANCES'!AC91*$CM91/12,2)</f>
        <v>123338.82</v>
      </c>
      <c r="AD91" s="338">
        <f>ROUND('ASSET BALANCES'!AD91*$CM91/12,2)</f>
        <v>123338.82</v>
      </c>
      <c r="AE91" s="338">
        <f>ROUND('ASSET BALANCES'!AE91*$CM91/12,2)</f>
        <v>123338.82</v>
      </c>
      <c r="AF91" s="338">
        <f>ROUND('ASSET BALANCES'!AF91*$CM91/12,2)</f>
        <v>123338.82</v>
      </c>
      <c r="AG91" s="338">
        <f>ROUND('ASSET BALANCES'!AG91*$CM91/12,2)</f>
        <v>123338.82</v>
      </c>
      <c r="AH91" s="338">
        <f>ROUND('ASSET BALANCES'!AH91*$CM91/12,2)</f>
        <v>123338.82</v>
      </c>
      <c r="AI91" s="338">
        <f>ROUND('ASSET BALANCES'!AI91*$CM91/12,2)</f>
        <v>123338.82</v>
      </c>
      <c r="AJ91" s="338">
        <f>ROUND('ASSET BALANCES'!AJ91*$CM91/12,2)</f>
        <v>123338.82</v>
      </c>
      <c r="AK91" s="338">
        <f>ROUND('ASSET BALANCES'!AK91*$CM91/12,2)</f>
        <v>123338.82</v>
      </c>
      <c r="AL91" s="338">
        <f>ROUND('ASSET BALANCES'!AL91*$CM91/12,2)</f>
        <v>123338.82</v>
      </c>
      <c r="AM91" s="338"/>
      <c r="AN91" s="338"/>
      <c r="AO91" s="338"/>
      <c r="AP91" s="338"/>
      <c r="AQ91" s="338"/>
      <c r="AR91" s="338"/>
      <c r="AS91" s="338"/>
      <c r="AT91" s="338"/>
      <c r="AU91" s="338"/>
      <c r="AV91" s="338"/>
      <c r="AW91" s="338"/>
      <c r="AX91" s="338"/>
      <c r="AY91" s="338"/>
      <c r="AZ91" s="338"/>
      <c r="BA91" s="338"/>
      <c r="BB91" s="338"/>
      <c r="BC91" s="338"/>
      <c r="BD91" s="338"/>
      <c r="BE91" s="338"/>
      <c r="BF91" s="338"/>
      <c r="BG91" s="338"/>
      <c r="BH91" s="338"/>
      <c r="BI91" s="338"/>
      <c r="BJ91" s="338"/>
      <c r="BK91" s="338"/>
      <c r="BL91" s="338"/>
      <c r="BM91" s="338"/>
      <c r="BN91" s="338"/>
      <c r="BO91" s="338"/>
      <c r="BP91" s="338"/>
      <c r="BQ91" s="338"/>
      <c r="BR91" s="338"/>
      <c r="BS91" s="338"/>
      <c r="BT91" s="338"/>
      <c r="BU91" s="338"/>
      <c r="BV91" s="338"/>
      <c r="BW91" s="13">
        <f t="shared" si="15"/>
        <v>1519503.1</v>
      </c>
      <c r="BX91" s="13">
        <f t="shared" si="16"/>
        <v>1532925.36</v>
      </c>
      <c r="BY91" s="13">
        <f t="shared" si="17"/>
        <v>1480065.84</v>
      </c>
      <c r="BZ91" s="13">
        <f t="shared" si="18"/>
        <v>0</v>
      </c>
      <c r="CA91" s="13">
        <f t="shared" si="19"/>
        <v>0</v>
      </c>
      <c r="CB91" s="13">
        <f t="shared" si="20"/>
        <v>0</v>
      </c>
      <c r="CC91" s="333" t="str">
        <f>VLOOKUP($A91,'Depr Group Buckets'!$A:$J,CC$4,FALSE)</f>
        <v>PROD STEAM</v>
      </c>
      <c r="CD91" s="333" t="str">
        <f>VLOOKUP($A91,'Depr Group Buckets'!$A:$J,CD$4,FALSE)</f>
        <v>101/106</v>
      </c>
      <c r="CE91" s="333">
        <f>VLOOKUP($A91,'Depr Group Buckets'!$A:$J,CE$4,FALSE)</f>
        <v>108</v>
      </c>
      <c r="CF91" s="333">
        <f>VLOOKUP($A91,'Depr Group Buckets'!$A:$J,CF$4,FALSE)</f>
        <v>403</v>
      </c>
      <c r="CG91" s="333" t="str">
        <f>VLOOKUP($A91,'Depr Group Buckets'!$A:$J,CG$4,FALSE)</f>
        <v>BIG BEND</v>
      </c>
      <c r="CH91" s="333" t="str">
        <f>VLOOKUP($A91,'Depr Group Buckets'!$A:$J,CH$4,FALSE)</f>
        <v>BIG BEND UNIT 4</v>
      </c>
      <c r="CI91" s="333" t="str">
        <f>VLOOKUP($A91,'Depr Group Buckets'!$A:$J,CI$4,FALSE)</f>
        <v>Valid</v>
      </c>
      <c r="CJ91" s="333" t="str">
        <f>VLOOKUP($A91,'Depr Group Buckets'!$A:$J,CJ$4,FALSE)</f>
        <v>315</v>
      </c>
      <c r="CK91" s="21"/>
      <c r="CL91" s="4">
        <f t="shared" si="14"/>
        <v>2.9000000000000001E-2</v>
      </c>
      <c r="CM91" s="4">
        <f t="shared" si="13"/>
        <v>2.7999999999999997E-2</v>
      </c>
      <c r="CN91" s="334"/>
      <c r="CO91" s="334"/>
      <c r="CP91" s="334"/>
      <c r="CQ91" s="4">
        <v>2.9000000000000001E-2</v>
      </c>
      <c r="CR91" s="4">
        <v>2.7999999999999997E-2</v>
      </c>
    </row>
    <row r="92" spans="1:96" x14ac:dyDescent="0.25">
      <c r="A92" s="335">
        <f>'ASSET BALANCES'!$A92</f>
        <v>31545</v>
      </c>
      <c r="B92" s="336" t="str">
        <f>'ASSET BALANCES'!$B92</f>
        <v>315.45 Accessory Elect Eq-BB3&amp;4 FGD</v>
      </c>
      <c r="C92" s="337">
        <v>52012.14</v>
      </c>
      <c r="D92" s="337">
        <v>52012.14</v>
      </c>
      <c r="E92" s="337">
        <v>52012.14</v>
      </c>
      <c r="F92" s="337">
        <v>52012.14</v>
      </c>
      <c r="G92" s="337">
        <v>52012.14</v>
      </c>
      <c r="H92" s="337">
        <v>52012.14</v>
      </c>
      <c r="I92" s="337">
        <v>52012.14</v>
      </c>
      <c r="J92" s="337">
        <v>52012.14</v>
      </c>
      <c r="K92" s="337">
        <v>51973.39</v>
      </c>
      <c r="L92" s="337">
        <v>51973.39</v>
      </c>
      <c r="M92" s="337">
        <v>51973.39</v>
      </c>
      <c r="N92" s="337">
        <v>51973.39</v>
      </c>
      <c r="O92" s="338">
        <f>ROUND('ASSET BALANCES'!O92*$CL92/12,2)</f>
        <v>51973.39</v>
      </c>
      <c r="P92" s="338">
        <f>ROUND('ASSET BALANCES'!P92*$CL92/12,2)</f>
        <v>52003</v>
      </c>
      <c r="Q92" s="338">
        <f>ROUND('ASSET BALANCES'!Q92*$CL92/12,2)</f>
        <v>52467.5</v>
      </c>
      <c r="R92" s="338">
        <f>ROUND('ASSET BALANCES'!R92*$CL92/12,2)</f>
        <v>52510.7</v>
      </c>
      <c r="S92" s="338">
        <f>ROUND('ASSET BALANCES'!S92*$CL92/12,2)</f>
        <v>52553.9</v>
      </c>
      <c r="T92" s="338">
        <f>ROUND('ASSET BALANCES'!T92*$CL92/12,2)</f>
        <v>52604.3</v>
      </c>
      <c r="U92" s="338">
        <f>ROUND('ASSET BALANCES'!U92*$CL92/12,2)</f>
        <v>53209.89</v>
      </c>
      <c r="V92" s="338">
        <f>ROUND('ASSET BALANCES'!V92*$CL92/12,2)</f>
        <v>53267.49</v>
      </c>
      <c r="W92" s="338">
        <f>ROUND('ASSET BALANCES'!W92*$CL92/12,2)</f>
        <v>53325.09</v>
      </c>
      <c r="X92" s="338">
        <f>ROUND('ASSET BALANCES'!X92*$CL92/12,2)</f>
        <v>53382.69</v>
      </c>
      <c r="Y92" s="338">
        <f>ROUND('ASSET BALANCES'!Y92*$CL92/12,2)</f>
        <v>53447.49</v>
      </c>
      <c r="Z92" s="338">
        <f>ROUND('ASSET BALANCES'!Z92*$CL92/12,2)</f>
        <v>53555.49</v>
      </c>
      <c r="AA92" s="338">
        <f>ROUND('ASSET BALANCES'!AA92*$CM92/12,2)</f>
        <v>62649.4</v>
      </c>
      <c r="AB92" s="338">
        <f>ROUND('ASSET BALANCES'!AB92*$CM92/12,2)</f>
        <v>62674.86</v>
      </c>
      <c r="AC92" s="338">
        <f>ROUND('ASSET BALANCES'!AC92*$CM92/12,2)</f>
        <v>62674.86</v>
      </c>
      <c r="AD92" s="338">
        <f>ROUND('ASSET BALANCES'!AD92*$CM92/12,2)</f>
        <v>62674.86</v>
      </c>
      <c r="AE92" s="338">
        <f>ROUND('ASSET BALANCES'!AE92*$CM92/12,2)</f>
        <v>62674.86</v>
      </c>
      <c r="AF92" s="338">
        <f>ROUND('ASSET BALANCES'!AF92*$CM92/12,2)</f>
        <v>62674.86</v>
      </c>
      <c r="AG92" s="338">
        <f>ROUND('ASSET BALANCES'!AG92*$CM92/12,2)</f>
        <v>62674.86</v>
      </c>
      <c r="AH92" s="338">
        <f>ROUND('ASSET BALANCES'!AH92*$CM92/12,2)</f>
        <v>62674.86</v>
      </c>
      <c r="AI92" s="338">
        <f>ROUND('ASSET BALANCES'!AI92*$CM92/12,2)</f>
        <v>62674.86</v>
      </c>
      <c r="AJ92" s="338">
        <f>ROUND('ASSET BALANCES'!AJ92*$CM92/12,2)</f>
        <v>63722.74</v>
      </c>
      <c r="AK92" s="338">
        <f>ROUND('ASSET BALANCES'!AK92*$CM92/12,2)</f>
        <v>63722.74</v>
      </c>
      <c r="AL92" s="338">
        <f>ROUND('ASSET BALANCES'!AL92*$CM92/12,2)</f>
        <v>63722.74</v>
      </c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38"/>
      <c r="AX92" s="338"/>
      <c r="AY92" s="338"/>
      <c r="AZ92" s="338"/>
      <c r="BA92" s="338"/>
      <c r="BB92" s="338"/>
      <c r="BC92" s="338"/>
      <c r="BD92" s="338"/>
      <c r="BE92" s="338"/>
      <c r="BF92" s="338"/>
      <c r="BG92" s="338"/>
      <c r="BH92" s="338"/>
      <c r="BI92" s="338"/>
      <c r="BJ92" s="338"/>
      <c r="BK92" s="338"/>
      <c r="BL92" s="338"/>
      <c r="BM92" s="338"/>
      <c r="BN92" s="338"/>
      <c r="BO92" s="338"/>
      <c r="BP92" s="338"/>
      <c r="BQ92" s="338"/>
      <c r="BR92" s="338"/>
      <c r="BS92" s="338"/>
      <c r="BT92" s="338"/>
      <c r="BU92" s="338"/>
      <c r="BV92" s="338"/>
      <c r="BW92" s="13">
        <f t="shared" si="15"/>
        <v>623990.68000000005</v>
      </c>
      <c r="BX92" s="13">
        <f t="shared" si="16"/>
        <v>634300.93000000005</v>
      </c>
      <c r="BY92" s="13">
        <f t="shared" si="17"/>
        <v>755216.5</v>
      </c>
      <c r="BZ92" s="13">
        <f t="shared" si="18"/>
        <v>0</v>
      </c>
      <c r="CA92" s="13">
        <f t="shared" si="19"/>
        <v>0</v>
      </c>
      <c r="CB92" s="13">
        <f t="shared" si="20"/>
        <v>0</v>
      </c>
      <c r="CC92" s="333" t="str">
        <f>VLOOKUP($A92,'Depr Group Buckets'!$A:$J,CC$4,FALSE)</f>
        <v>PROD STEAM</v>
      </c>
      <c r="CD92" s="333" t="str">
        <f>VLOOKUP($A92,'Depr Group Buckets'!$A:$J,CD$4,FALSE)</f>
        <v>101/106</v>
      </c>
      <c r="CE92" s="333">
        <f>VLOOKUP($A92,'Depr Group Buckets'!$A:$J,CE$4,FALSE)</f>
        <v>108</v>
      </c>
      <c r="CF92" s="333">
        <f>VLOOKUP($A92,'Depr Group Buckets'!$A:$J,CF$4,FALSE)</f>
        <v>403</v>
      </c>
      <c r="CG92" s="333" t="str">
        <f>VLOOKUP($A92,'Depr Group Buckets'!$A:$J,CG$4,FALSE)</f>
        <v>BIG BEND</v>
      </c>
      <c r="CH92" s="333" t="str">
        <f>VLOOKUP($A92,'Depr Group Buckets'!$A:$J,CH$4,FALSE)</f>
        <v>BIG BEND UNIT 4</v>
      </c>
      <c r="CI92" s="333" t="str">
        <f>VLOOKUP($A92,'Depr Group Buckets'!$A:$J,CI$4,FALSE)</f>
        <v>Valid</v>
      </c>
      <c r="CJ92" s="333" t="str">
        <f>VLOOKUP($A92,'Depr Group Buckets'!$A:$J,CJ$4,FALSE)</f>
        <v>315</v>
      </c>
      <c r="CK92" s="21"/>
      <c r="CL92" s="4">
        <f t="shared" si="14"/>
        <v>2.4E-2</v>
      </c>
      <c r="CM92" s="4">
        <f t="shared" si="13"/>
        <v>2.7999999999999997E-2</v>
      </c>
      <c r="CN92" s="334"/>
      <c r="CO92" s="334"/>
      <c r="CP92" s="334"/>
      <c r="CQ92" s="4">
        <v>2.4E-2</v>
      </c>
      <c r="CR92" s="4">
        <v>2.7999999999999997E-2</v>
      </c>
    </row>
    <row r="93" spans="1:96" x14ac:dyDescent="0.25">
      <c r="A93" s="335">
        <f>'ASSET BALANCES'!$A93</f>
        <v>31546</v>
      </c>
      <c r="B93" s="336" t="str">
        <f>'ASSET BALANCES'!$B93</f>
        <v>315.46 Accessory Elect Eq-BB1&amp;2 FGD</v>
      </c>
      <c r="C93" s="337">
        <v>0</v>
      </c>
      <c r="D93" s="337">
        <v>0</v>
      </c>
      <c r="E93" s="337">
        <v>0</v>
      </c>
      <c r="F93" s="337">
        <v>0</v>
      </c>
      <c r="G93" s="337">
        <v>0</v>
      </c>
      <c r="H93" s="337">
        <v>0</v>
      </c>
      <c r="I93" s="337">
        <v>0</v>
      </c>
      <c r="J93" s="337">
        <v>0</v>
      </c>
      <c r="K93" s="337">
        <v>0</v>
      </c>
      <c r="L93" s="337">
        <v>0</v>
      </c>
      <c r="M93" s="337">
        <v>0</v>
      </c>
      <c r="N93" s="337">
        <v>0</v>
      </c>
      <c r="O93" s="338">
        <f>ROUND('ASSET BALANCES'!O93*$CL93/12,2)</f>
        <v>0</v>
      </c>
      <c r="P93" s="338">
        <f>ROUND('ASSET BALANCES'!P93*$CL93/12,2)</f>
        <v>0</v>
      </c>
      <c r="Q93" s="338">
        <f>ROUND('ASSET BALANCES'!Q93*$CL93/12,2)</f>
        <v>0</v>
      </c>
      <c r="R93" s="338">
        <f>ROUND('ASSET BALANCES'!R93*$CL93/12,2)</f>
        <v>0</v>
      </c>
      <c r="S93" s="338">
        <f>ROUND('ASSET BALANCES'!S93*$CL93/12,2)</f>
        <v>0</v>
      </c>
      <c r="T93" s="338">
        <f>ROUND('ASSET BALANCES'!T93*$CL93/12,2)</f>
        <v>0</v>
      </c>
      <c r="U93" s="338">
        <f>ROUND('ASSET BALANCES'!U93*$CL93/12,2)</f>
        <v>0</v>
      </c>
      <c r="V93" s="338">
        <f>ROUND('ASSET BALANCES'!V93*$CL93/12,2)</f>
        <v>0</v>
      </c>
      <c r="W93" s="338">
        <f>ROUND('ASSET BALANCES'!W93*$CL93/12,2)</f>
        <v>0</v>
      </c>
      <c r="X93" s="338">
        <f>ROUND('ASSET BALANCES'!X93*$CL93/12,2)</f>
        <v>0</v>
      </c>
      <c r="Y93" s="338">
        <f>ROUND('ASSET BALANCES'!Y93*$CL93/12,2)</f>
        <v>0</v>
      </c>
      <c r="Z93" s="338">
        <f>ROUND('ASSET BALANCES'!Z93*$CL93/12,2)</f>
        <v>0</v>
      </c>
      <c r="AA93" s="338">
        <f>ROUND('ASSET BALANCES'!AA93*$CM93/12,2)</f>
        <v>0</v>
      </c>
      <c r="AB93" s="338">
        <f>ROUND('ASSET BALANCES'!AB93*$CM93/12,2)</f>
        <v>0</v>
      </c>
      <c r="AC93" s="338">
        <f>ROUND('ASSET BALANCES'!AC93*$CM93/12,2)</f>
        <v>0</v>
      </c>
      <c r="AD93" s="338">
        <f>ROUND('ASSET BALANCES'!AD93*$CM93/12,2)</f>
        <v>0</v>
      </c>
      <c r="AE93" s="338">
        <f>ROUND('ASSET BALANCES'!AE93*$CM93/12,2)</f>
        <v>0</v>
      </c>
      <c r="AF93" s="338">
        <f>ROUND('ASSET BALANCES'!AF93*$CM93/12,2)</f>
        <v>0</v>
      </c>
      <c r="AG93" s="338">
        <f>ROUND('ASSET BALANCES'!AG93*$CM93/12,2)</f>
        <v>0</v>
      </c>
      <c r="AH93" s="338">
        <f>ROUND('ASSET BALANCES'!AH93*$CM93/12,2)</f>
        <v>0</v>
      </c>
      <c r="AI93" s="338">
        <f>ROUND('ASSET BALANCES'!AI93*$CM93/12,2)</f>
        <v>0</v>
      </c>
      <c r="AJ93" s="338">
        <f>ROUND('ASSET BALANCES'!AJ93*$CM93/12,2)</f>
        <v>0</v>
      </c>
      <c r="AK93" s="338">
        <f>ROUND('ASSET BALANCES'!AK93*$CM93/12,2)</f>
        <v>0</v>
      </c>
      <c r="AL93" s="338">
        <f>ROUND('ASSET BALANCES'!AL93*$CM93/12,2)</f>
        <v>0</v>
      </c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38"/>
      <c r="AX93" s="338"/>
      <c r="AY93" s="338"/>
      <c r="AZ93" s="338"/>
      <c r="BA93" s="338"/>
      <c r="BB93" s="338"/>
      <c r="BC93" s="338"/>
      <c r="BD93" s="338"/>
      <c r="BE93" s="338"/>
      <c r="BF93" s="338"/>
      <c r="BG93" s="338"/>
      <c r="BH93" s="338"/>
      <c r="BI93" s="338"/>
      <c r="BJ93" s="338"/>
      <c r="BK93" s="338"/>
      <c r="BL93" s="338"/>
      <c r="BM93" s="338"/>
      <c r="BN93" s="338"/>
      <c r="BO93" s="338"/>
      <c r="BP93" s="338"/>
      <c r="BQ93" s="338"/>
      <c r="BR93" s="338"/>
      <c r="BS93" s="338"/>
      <c r="BT93" s="338"/>
      <c r="BU93" s="338"/>
      <c r="BV93" s="338"/>
      <c r="BW93" s="13">
        <f t="shared" si="15"/>
        <v>0</v>
      </c>
      <c r="BX93" s="13">
        <f t="shared" si="16"/>
        <v>0</v>
      </c>
      <c r="BY93" s="13">
        <f t="shared" si="17"/>
        <v>0</v>
      </c>
      <c r="BZ93" s="13">
        <f t="shared" si="18"/>
        <v>0</v>
      </c>
      <c r="CA93" s="13">
        <f t="shared" si="19"/>
        <v>0</v>
      </c>
      <c r="CB93" s="13">
        <f t="shared" si="20"/>
        <v>0</v>
      </c>
      <c r="CC93" s="333" t="str">
        <f>VLOOKUP($A93,'Depr Group Buckets'!$A:$J,CC$4,FALSE)</f>
        <v>PROD STEAM</v>
      </c>
      <c r="CD93" s="333" t="str">
        <f>VLOOKUP($A93,'Depr Group Buckets'!$A:$J,CD$4,FALSE)</f>
        <v>101/106</v>
      </c>
      <c r="CE93" s="333">
        <f>VLOOKUP($A93,'Depr Group Buckets'!$A:$J,CE$4,FALSE)</f>
        <v>108</v>
      </c>
      <c r="CF93" s="333">
        <f>VLOOKUP($A93,'Depr Group Buckets'!$A:$J,CF$4,FALSE)</f>
        <v>403</v>
      </c>
      <c r="CG93" s="333" t="str">
        <f>VLOOKUP($A93,'Depr Group Buckets'!$A:$J,CG$4,FALSE)</f>
        <v>BIG BEND</v>
      </c>
      <c r="CH93" s="333" t="str">
        <f>VLOOKUP($A93,'Depr Group Buckets'!$A:$J,CH$4,FALSE)</f>
        <v>BIG BEND UNIT 1 &amp; 2 FGD</v>
      </c>
      <c r="CI93" s="333" t="str">
        <f>VLOOKUP($A93,'Depr Group Buckets'!$A:$J,CI$4,FALSE)</f>
        <v>Invalid</v>
      </c>
      <c r="CJ93" s="333" t="str">
        <f>VLOOKUP($A93,'Depr Group Buckets'!$A:$J,CJ$4,FALSE)</f>
        <v>315</v>
      </c>
      <c r="CK93" s="21"/>
      <c r="CL93" s="4">
        <f t="shared" si="14"/>
        <v>3.5000000000000003E-2</v>
      </c>
      <c r="CM93" s="4">
        <f t="shared" si="13"/>
        <v>0</v>
      </c>
      <c r="CN93" s="334"/>
      <c r="CO93" s="334"/>
      <c r="CP93" s="334"/>
      <c r="CQ93" s="4">
        <v>3.5000000000000003E-2</v>
      </c>
      <c r="CR93" s="4">
        <v>0</v>
      </c>
    </row>
    <row r="94" spans="1:96" ht="12" customHeight="1" x14ac:dyDescent="0.25">
      <c r="A94" s="335">
        <f>'ASSET BALANCES'!$A94</f>
        <v>31551</v>
      </c>
      <c r="B94" s="336" t="str">
        <f>'ASSET BALANCES'!$B94</f>
        <v>315.51 Accessory Elect Eq-BB1 SCR</v>
      </c>
      <c r="C94" s="337">
        <v>0</v>
      </c>
      <c r="D94" s="337">
        <v>0</v>
      </c>
      <c r="E94" s="337">
        <v>0</v>
      </c>
      <c r="F94" s="337">
        <v>0</v>
      </c>
      <c r="G94" s="337">
        <v>0</v>
      </c>
      <c r="H94" s="337">
        <v>0</v>
      </c>
      <c r="I94" s="337">
        <v>0</v>
      </c>
      <c r="J94" s="337">
        <v>0</v>
      </c>
      <c r="K94" s="337">
        <v>0</v>
      </c>
      <c r="L94" s="337">
        <v>0</v>
      </c>
      <c r="M94" s="337">
        <v>0</v>
      </c>
      <c r="N94" s="337">
        <v>0</v>
      </c>
      <c r="O94" s="338">
        <f>ROUND('ASSET BALANCES'!O94*$CL94/12,2)</f>
        <v>0</v>
      </c>
      <c r="P94" s="338">
        <f>ROUND('ASSET BALANCES'!P94*$CL94/12,2)</f>
        <v>0</v>
      </c>
      <c r="Q94" s="338">
        <f>ROUND('ASSET BALANCES'!Q94*$CL94/12,2)</f>
        <v>0</v>
      </c>
      <c r="R94" s="338">
        <f>ROUND('ASSET BALANCES'!R94*$CL94/12,2)</f>
        <v>0</v>
      </c>
      <c r="S94" s="338">
        <f>ROUND('ASSET BALANCES'!S94*$CL94/12,2)</f>
        <v>0</v>
      </c>
      <c r="T94" s="338">
        <f>ROUND('ASSET BALANCES'!T94*$CL94/12,2)</f>
        <v>0</v>
      </c>
      <c r="U94" s="338">
        <f>ROUND('ASSET BALANCES'!U94*$CL94/12,2)</f>
        <v>0</v>
      </c>
      <c r="V94" s="338">
        <f>ROUND('ASSET BALANCES'!V94*$CL94/12,2)</f>
        <v>0</v>
      </c>
      <c r="W94" s="338">
        <f>ROUND('ASSET BALANCES'!W94*$CL94/12,2)</f>
        <v>0</v>
      </c>
      <c r="X94" s="338">
        <f>ROUND('ASSET BALANCES'!X94*$CL94/12,2)</f>
        <v>0</v>
      </c>
      <c r="Y94" s="338">
        <f>ROUND('ASSET BALANCES'!Y94*$CL94/12,2)</f>
        <v>0</v>
      </c>
      <c r="Z94" s="338">
        <f>ROUND('ASSET BALANCES'!Z94*$CL94/12,2)</f>
        <v>0</v>
      </c>
      <c r="AA94" s="338">
        <f>ROUND('ASSET BALANCES'!AA94*$CM94/12,2)</f>
        <v>0</v>
      </c>
      <c r="AB94" s="338">
        <f>ROUND('ASSET BALANCES'!AB94*$CM94/12,2)</f>
        <v>0</v>
      </c>
      <c r="AC94" s="338">
        <f>ROUND('ASSET BALANCES'!AC94*$CM94/12,2)</f>
        <v>0</v>
      </c>
      <c r="AD94" s="338">
        <f>ROUND('ASSET BALANCES'!AD94*$CM94/12,2)</f>
        <v>0</v>
      </c>
      <c r="AE94" s="338">
        <f>ROUND('ASSET BALANCES'!AE94*$CM94/12,2)</f>
        <v>0</v>
      </c>
      <c r="AF94" s="338">
        <f>ROUND('ASSET BALANCES'!AF94*$CM94/12,2)</f>
        <v>0</v>
      </c>
      <c r="AG94" s="338">
        <f>ROUND('ASSET BALANCES'!AG94*$CM94/12,2)</f>
        <v>0</v>
      </c>
      <c r="AH94" s="338">
        <f>ROUND('ASSET BALANCES'!AH94*$CM94/12,2)</f>
        <v>0</v>
      </c>
      <c r="AI94" s="338">
        <f>ROUND('ASSET BALANCES'!AI94*$CM94/12,2)</f>
        <v>0</v>
      </c>
      <c r="AJ94" s="338">
        <f>ROUND('ASSET BALANCES'!AJ94*$CM94/12,2)</f>
        <v>0</v>
      </c>
      <c r="AK94" s="338">
        <f>ROUND('ASSET BALANCES'!AK94*$CM94/12,2)</f>
        <v>0</v>
      </c>
      <c r="AL94" s="338">
        <f>ROUND('ASSET BALANCES'!AL94*$CM94/12,2)</f>
        <v>0</v>
      </c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38"/>
      <c r="AX94" s="338"/>
      <c r="AY94" s="338"/>
      <c r="AZ94" s="338"/>
      <c r="BA94" s="338"/>
      <c r="BB94" s="338"/>
      <c r="BC94" s="338"/>
      <c r="BD94" s="338"/>
      <c r="BE94" s="338"/>
      <c r="BF94" s="338"/>
      <c r="BG94" s="338"/>
      <c r="BH94" s="338"/>
      <c r="BI94" s="338"/>
      <c r="BJ94" s="338"/>
      <c r="BK94" s="338"/>
      <c r="BL94" s="338"/>
      <c r="BM94" s="338"/>
      <c r="BN94" s="338"/>
      <c r="BO94" s="338"/>
      <c r="BP94" s="338"/>
      <c r="BQ94" s="338"/>
      <c r="BR94" s="338"/>
      <c r="BS94" s="338"/>
      <c r="BT94" s="338"/>
      <c r="BU94" s="338"/>
      <c r="BV94" s="338"/>
      <c r="BW94" s="13">
        <f t="shared" si="15"/>
        <v>0</v>
      </c>
      <c r="BX94" s="13">
        <f t="shared" si="16"/>
        <v>0</v>
      </c>
      <c r="BY94" s="13">
        <f t="shared" si="17"/>
        <v>0</v>
      </c>
      <c r="BZ94" s="13">
        <f t="shared" si="18"/>
        <v>0</v>
      </c>
      <c r="CA94" s="13">
        <f t="shared" si="19"/>
        <v>0</v>
      </c>
      <c r="CB94" s="13">
        <f t="shared" si="20"/>
        <v>0</v>
      </c>
      <c r="CC94" s="333" t="str">
        <f>VLOOKUP($A94,'Depr Group Buckets'!$A:$J,CC$4,FALSE)</f>
        <v>PROD STEAM</v>
      </c>
      <c r="CD94" s="333" t="str">
        <f>VLOOKUP($A94,'Depr Group Buckets'!$A:$J,CD$4,FALSE)</f>
        <v>101/106</v>
      </c>
      <c r="CE94" s="333">
        <f>VLOOKUP($A94,'Depr Group Buckets'!$A:$J,CE$4,FALSE)</f>
        <v>108</v>
      </c>
      <c r="CF94" s="333">
        <f>VLOOKUP($A94,'Depr Group Buckets'!$A:$J,CF$4,FALSE)</f>
        <v>403</v>
      </c>
      <c r="CG94" s="333" t="str">
        <f>VLOOKUP($A94,'Depr Group Buckets'!$A:$J,CG$4,FALSE)</f>
        <v>BIG BEND</v>
      </c>
      <c r="CH94" s="333" t="str">
        <f>VLOOKUP($A94,'Depr Group Buckets'!$A:$J,CH$4,FALSE)</f>
        <v>BIG BEND UNIT 1 SCR</v>
      </c>
      <c r="CI94" s="333" t="str">
        <f>VLOOKUP($A94,'Depr Group Buckets'!$A:$J,CI$4,FALSE)</f>
        <v>Invalid</v>
      </c>
      <c r="CJ94" s="333" t="str">
        <f>VLOOKUP($A94,'Depr Group Buckets'!$A:$J,CJ$4,FALSE)</f>
        <v>315</v>
      </c>
      <c r="CK94" s="21"/>
      <c r="CL94" s="4">
        <f t="shared" si="14"/>
        <v>0.04</v>
      </c>
      <c r="CM94" s="4">
        <f t="shared" si="13"/>
        <v>0</v>
      </c>
      <c r="CN94" s="334"/>
      <c r="CO94" s="334"/>
      <c r="CP94" s="334"/>
      <c r="CQ94" s="4">
        <v>0.04</v>
      </c>
      <c r="CR94" s="4">
        <v>0</v>
      </c>
    </row>
    <row r="95" spans="1:96" ht="12" customHeight="1" x14ac:dyDescent="0.25">
      <c r="A95" s="335">
        <f>'ASSET BALANCES'!$A95</f>
        <v>31552</v>
      </c>
      <c r="B95" s="336" t="str">
        <f>'ASSET BALANCES'!$B95</f>
        <v>315.52 Accessory Elect Eq-BB2 SCR</v>
      </c>
      <c r="C95" s="337">
        <v>0</v>
      </c>
      <c r="D95" s="337">
        <v>0</v>
      </c>
      <c r="E95" s="337">
        <v>0</v>
      </c>
      <c r="F95" s="337">
        <v>0</v>
      </c>
      <c r="G95" s="337">
        <v>0</v>
      </c>
      <c r="H95" s="337">
        <v>0</v>
      </c>
      <c r="I95" s="337">
        <v>0</v>
      </c>
      <c r="J95" s="337">
        <v>0</v>
      </c>
      <c r="K95" s="337">
        <v>0</v>
      </c>
      <c r="L95" s="337">
        <v>0</v>
      </c>
      <c r="M95" s="337">
        <v>0</v>
      </c>
      <c r="N95" s="337">
        <v>0</v>
      </c>
      <c r="O95" s="338">
        <f>ROUND('ASSET BALANCES'!O95*$CL95/12,2)</f>
        <v>0</v>
      </c>
      <c r="P95" s="338">
        <f>ROUND('ASSET BALANCES'!P95*$CL95/12,2)</f>
        <v>0</v>
      </c>
      <c r="Q95" s="338">
        <f>ROUND('ASSET BALANCES'!Q95*$CL95/12,2)</f>
        <v>0</v>
      </c>
      <c r="R95" s="338">
        <f>ROUND('ASSET BALANCES'!R95*$CL95/12,2)</f>
        <v>0</v>
      </c>
      <c r="S95" s="338">
        <f>ROUND('ASSET BALANCES'!S95*$CL95/12,2)</f>
        <v>0</v>
      </c>
      <c r="T95" s="338">
        <f>ROUND('ASSET BALANCES'!T95*$CL95/12,2)</f>
        <v>0</v>
      </c>
      <c r="U95" s="338">
        <f>ROUND('ASSET BALANCES'!U95*$CL95/12,2)</f>
        <v>0</v>
      </c>
      <c r="V95" s="338">
        <f>ROUND('ASSET BALANCES'!V95*$CL95/12,2)</f>
        <v>0</v>
      </c>
      <c r="W95" s="338">
        <f>ROUND('ASSET BALANCES'!W95*$CL95/12,2)</f>
        <v>0</v>
      </c>
      <c r="X95" s="338">
        <f>ROUND('ASSET BALANCES'!X95*$CL95/12,2)</f>
        <v>0</v>
      </c>
      <c r="Y95" s="338">
        <f>ROUND('ASSET BALANCES'!Y95*$CL95/12,2)</f>
        <v>0</v>
      </c>
      <c r="Z95" s="338">
        <f>ROUND('ASSET BALANCES'!Z95*$CL95/12,2)</f>
        <v>0</v>
      </c>
      <c r="AA95" s="338">
        <f>ROUND('ASSET BALANCES'!AA95*$CM95/12,2)</f>
        <v>0</v>
      </c>
      <c r="AB95" s="338">
        <f>ROUND('ASSET BALANCES'!AB95*$CM95/12,2)</f>
        <v>0</v>
      </c>
      <c r="AC95" s="338">
        <f>ROUND('ASSET BALANCES'!AC95*$CM95/12,2)</f>
        <v>0</v>
      </c>
      <c r="AD95" s="338">
        <f>ROUND('ASSET BALANCES'!AD95*$CM95/12,2)</f>
        <v>0</v>
      </c>
      <c r="AE95" s="338">
        <f>ROUND('ASSET BALANCES'!AE95*$CM95/12,2)</f>
        <v>0</v>
      </c>
      <c r="AF95" s="338">
        <f>ROUND('ASSET BALANCES'!AF95*$CM95/12,2)</f>
        <v>0</v>
      </c>
      <c r="AG95" s="338">
        <f>ROUND('ASSET BALANCES'!AG95*$CM95/12,2)</f>
        <v>0</v>
      </c>
      <c r="AH95" s="338">
        <f>ROUND('ASSET BALANCES'!AH95*$CM95/12,2)</f>
        <v>0</v>
      </c>
      <c r="AI95" s="338">
        <f>ROUND('ASSET BALANCES'!AI95*$CM95/12,2)</f>
        <v>0</v>
      </c>
      <c r="AJ95" s="338">
        <f>ROUND('ASSET BALANCES'!AJ95*$CM95/12,2)</f>
        <v>0</v>
      </c>
      <c r="AK95" s="338">
        <f>ROUND('ASSET BALANCES'!AK95*$CM95/12,2)</f>
        <v>0</v>
      </c>
      <c r="AL95" s="338">
        <f>ROUND('ASSET BALANCES'!AL95*$CM95/12,2)</f>
        <v>0</v>
      </c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13">
        <f t="shared" si="15"/>
        <v>0</v>
      </c>
      <c r="BX95" s="13">
        <f t="shared" si="16"/>
        <v>0</v>
      </c>
      <c r="BY95" s="13">
        <f t="shared" si="17"/>
        <v>0</v>
      </c>
      <c r="BZ95" s="13">
        <f t="shared" si="18"/>
        <v>0</v>
      </c>
      <c r="CA95" s="13">
        <f t="shared" si="19"/>
        <v>0</v>
      </c>
      <c r="CB95" s="13">
        <f t="shared" si="20"/>
        <v>0</v>
      </c>
      <c r="CC95" s="333" t="str">
        <f>VLOOKUP($A95,'Depr Group Buckets'!$A:$J,CC$4,FALSE)</f>
        <v>PROD STEAM</v>
      </c>
      <c r="CD95" s="333" t="str">
        <f>VLOOKUP($A95,'Depr Group Buckets'!$A:$J,CD$4,FALSE)</f>
        <v>101/106</v>
      </c>
      <c r="CE95" s="333">
        <f>VLOOKUP($A95,'Depr Group Buckets'!$A:$J,CE$4,FALSE)</f>
        <v>108</v>
      </c>
      <c r="CF95" s="333">
        <f>VLOOKUP($A95,'Depr Group Buckets'!$A:$J,CF$4,FALSE)</f>
        <v>403</v>
      </c>
      <c r="CG95" s="333" t="str">
        <f>VLOOKUP($A95,'Depr Group Buckets'!$A:$J,CG$4,FALSE)</f>
        <v>BIG BEND</v>
      </c>
      <c r="CH95" s="333" t="str">
        <f>VLOOKUP($A95,'Depr Group Buckets'!$A:$J,CH$4,FALSE)</f>
        <v>BIG BEND UNIT 2 SCR</v>
      </c>
      <c r="CI95" s="333" t="str">
        <f>VLOOKUP($A95,'Depr Group Buckets'!$A:$J,CI$4,FALSE)</f>
        <v>Invalid</v>
      </c>
      <c r="CJ95" s="333" t="str">
        <f>VLOOKUP($A95,'Depr Group Buckets'!$A:$J,CJ$4,FALSE)</f>
        <v>315</v>
      </c>
      <c r="CK95" s="21"/>
      <c r="CL95" s="4">
        <f t="shared" si="14"/>
        <v>3.6999999999999998E-2</v>
      </c>
      <c r="CM95" s="4">
        <f t="shared" si="13"/>
        <v>0</v>
      </c>
      <c r="CN95" s="334"/>
      <c r="CO95" s="334"/>
      <c r="CP95" s="334"/>
      <c r="CQ95" s="4">
        <v>3.6999999999999998E-2</v>
      </c>
      <c r="CR95" s="4">
        <v>0</v>
      </c>
    </row>
    <row r="96" spans="1:96" x14ac:dyDescent="0.25">
      <c r="A96" s="335">
        <f>'ASSET BALANCES'!$A96</f>
        <v>31553</v>
      </c>
      <c r="B96" s="336" t="str">
        <f>'ASSET BALANCES'!$B96</f>
        <v>315.53 Accessory Elect Eq-BB3 SCR</v>
      </c>
      <c r="C96" s="337">
        <v>0</v>
      </c>
      <c r="D96" s="337">
        <v>0</v>
      </c>
      <c r="E96" s="337">
        <v>0</v>
      </c>
      <c r="F96" s="337">
        <v>0</v>
      </c>
      <c r="G96" s="337">
        <v>0</v>
      </c>
      <c r="H96" s="337">
        <v>0</v>
      </c>
      <c r="I96" s="337">
        <v>0</v>
      </c>
      <c r="J96" s="337">
        <v>0</v>
      </c>
      <c r="K96" s="337">
        <v>0</v>
      </c>
      <c r="L96" s="337">
        <v>0</v>
      </c>
      <c r="M96" s="337">
        <v>0</v>
      </c>
      <c r="N96" s="337">
        <v>0</v>
      </c>
      <c r="O96" s="338">
        <f>ROUND('ASSET BALANCES'!O96*$CL96/12,2)</f>
        <v>0</v>
      </c>
      <c r="P96" s="338">
        <f>ROUND('ASSET BALANCES'!P96*$CL96/12,2)</f>
        <v>0</v>
      </c>
      <c r="Q96" s="338">
        <f>ROUND('ASSET BALANCES'!Q96*$CL96/12,2)</f>
        <v>0</v>
      </c>
      <c r="R96" s="338">
        <f>ROUND('ASSET BALANCES'!R96*$CL96/12,2)</f>
        <v>0</v>
      </c>
      <c r="S96" s="338">
        <f>ROUND('ASSET BALANCES'!S96*$CL96/12,2)</f>
        <v>0</v>
      </c>
      <c r="T96" s="338">
        <f>ROUND('ASSET BALANCES'!T96*$CL96/12,2)</f>
        <v>0</v>
      </c>
      <c r="U96" s="338">
        <f>ROUND('ASSET BALANCES'!U96*$CL96/12,2)</f>
        <v>0</v>
      </c>
      <c r="V96" s="338">
        <f>ROUND('ASSET BALANCES'!V96*$CL96/12,2)</f>
        <v>0</v>
      </c>
      <c r="W96" s="338">
        <f>ROUND('ASSET BALANCES'!W96*$CL96/12,2)</f>
        <v>0</v>
      </c>
      <c r="X96" s="338">
        <f>ROUND('ASSET BALANCES'!X96*$CL96/12,2)</f>
        <v>0</v>
      </c>
      <c r="Y96" s="338">
        <f>ROUND('ASSET BALANCES'!Y96*$CL96/12,2)</f>
        <v>0</v>
      </c>
      <c r="Z96" s="338">
        <f>ROUND('ASSET BALANCES'!Z96*$CL96/12,2)</f>
        <v>0</v>
      </c>
      <c r="AA96" s="338">
        <f>ROUND('ASSET BALANCES'!AA96*$CM96/12,2)</f>
        <v>0</v>
      </c>
      <c r="AB96" s="338">
        <f>ROUND('ASSET BALANCES'!AB96*$CM96/12,2)</f>
        <v>0</v>
      </c>
      <c r="AC96" s="338">
        <f>ROUND('ASSET BALANCES'!AC96*$CM96/12,2)</f>
        <v>0</v>
      </c>
      <c r="AD96" s="338">
        <f>ROUND('ASSET BALANCES'!AD96*$CM96/12,2)</f>
        <v>0</v>
      </c>
      <c r="AE96" s="338">
        <f>ROUND('ASSET BALANCES'!AE96*$CM96/12,2)</f>
        <v>0</v>
      </c>
      <c r="AF96" s="338">
        <f>ROUND('ASSET BALANCES'!AF96*$CM96/12,2)</f>
        <v>0</v>
      </c>
      <c r="AG96" s="338">
        <f>ROUND('ASSET BALANCES'!AG96*$CM96/12,2)</f>
        <v>0</v>
      </c>
      <c r="AH96" s="338">
        <f>ROUND('ASSET BALANCES'!AH96*$CM96/12,2)</f>
        <v>0</v>
      </c>
      <c r="AI96" s="338">
        <f>ROUND('ASSET BALANCES'!AI96*$CM96/12,2)</f>
        <v>0</v>
      </c>
      <c r="AJ96" s="338">
        <f>ROUND('ASSET BALANCES'!AJ96*$CM96/12,2)</f>
        <v>0</v>
      </c>
      <c r="AK96" s="338">
        <f>ROUND('ASSET BALANCES'!AK96*$CM96/12,2)</f>
        <v>0</v>
      </c>
      <c r="AL96" s="338">
        <f>ROUND('ASSET BALANCES'!AL96*$CM96/12,2)</f>
        <v>0</v>
      </c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  <c r="BG96" s="338"/>
      <c r="BH96" s="338"/>
      <c r="BI96" s="338"/>
      <c r="BJ96" s="338"/>
      <c r="BK96" s="338"/>
      <c r="BL96" s="338"/>
      <c r="BM96" s="338"/>
      <c r="BN96" s="338"/>
      <c r="BO96" s="338"/>
      <c r="BP96" s="338"/>
      <c r="BQ96" s="338"/>
      <c r="BR96" s="338"/>
      <c r="BS96" s="338"/>
      <c r="BT96" s="338"/>
      <c r="BU96" s="338"/>
      <c r="BV96" s="338"/>
      <c r="BW96" s="13">
        <f t="shared" si="15"/>
        <v>0</v>
      </c>
      <c r="BX96" s="13">
        <f t="shared" si="16"/>
        <v>0</v>
      </c>
      <c r="BY96" s="13">
        <f t="shared" si="17"/>
        <v>0</v>
      </c>
      <c r="BZ96" s="13">
        <f t="shared" si="18"/>
        <v>0</v>
      </c>
      <c r="CA96" s="13">
        <f t="shared" si="19"/>
        <v>0</v>
      </c>
      <c r="CB96" s="13">
        <f t="shared" si="20"/>
        <v>0</v>
      </c>
      <c r="CC96" s="333" t="str">
        <f>VLOOKUP($A96,'Depr Group Buckets'!$A:$J,CC$4,FALSE)</f>
        <v>PROD STEAM</v>
      </c>
      <c r="CD96" s="333" t="str">
        <f>VLOOKUP($A96,'Depr Group Buckets'!$A:$J,CD$4,FALSE)</f>
        <v>101/106</v>
      </c>
      <c r="CE96" s="333">
        <f>VLOOKUP($A96,'Depr Group Buckets'!$A:$J,CE$4,FALSE)</f>
        <v>108</v>
      </c>
      <c r="CF96" s="333">
        <f>VLOOKUP($A96,'Depr Group Buckets'!$A:$J,CF$4,FALSE)</f>
        <v>403</v>
      </c>
      <c r="CG96" s="333" t="str">
        <f>VLOOKUP($A96,'Depr Group Buckets'!$A:$J,CG$4,FALSE)</f>
        <v>BIG BEND</v>
      </c>
      <c r="CH96" s="333" t="str">
        <f>VLOOKUP($A96,'Depr Group Buckets'!$A:$J,CH$4,FALSE)</f>
        <v>BIG BEND UNIT 3 SCR</v>
      </c>
      <c r="CI96" s="333" t="str">
        <f>VLOOKUP($A96,'Depr Group Buckets'!$A:$J,CI$4,FALSE)</f>
        <v>Invalid</v>
      </c>
      <c r="CJ96" s="333" t="str">
        <f>VLOOKUP($A96,'Depr Group Buckets'!$A:$J,CJ$4,FALSE)</f>
        <v>315</v>
      </c>
      <c r="CK96" s="21"/>
      <c r="CL96" s="4">
        <f t="shared" si="14"/>
        <v>3.2000000000000001E-2</v>
      </c>
      <c r="CM96" s="4">
        <f t="shared" si="13"/>
        <v>0</v>
      </c>
      <c r="CN96" s="334"/>
      <c r="CO96" s="334"/>
      <c r="CP96" s="334"/>
      <c r="CQ96" s="4">
        <v>3.2000000000000001E-2</v>
      </c>
      <c r="CR96" s="4">
        <v>0</v>
      </c>
    </row>
    <row r="97" spans="1:96" x14ac:dyDescent="0.25">
      <c r="A97" s="335">
        <f>'ASSET BALANCES'!$A97</f>
        <v>31554</v>
      </c>
      <c r="B97" s="336" t="str">
        <f>'ASSET BALANCES'!$B97</f>
        <v>315.54 Accessory Elect Eq-BB4 SCR</v>
      </c>
      <c r="C97" s="337">
        <v>36106.129999999997</v>
      </c>
      <c r="D97" s="337">
        <v>36106.129999999997</v>
      </c>
      <c r="E97" s="337">
        <v>36106.129999999997</v>
      </c>
      <c r="F97" s="337">
        <v>36106.129999999997</v>
      </c>
      <c r="G97" s="337">
        <v>36106.129999999997</v>
      </c>
      <c r="H97" s="337">
        <v>36106.129999999997</v>
      </c>
      <c r="I97" s="337">
        <v>36106.129999999997</v>
      </c>
      <c r="J97" s="337">
        <v>36106.129999999997</v>
      </c>
      <c r="K97" s="337">
        <v>36106.129999999997</v>
      </c>
      <c r="L97" s="337">
        <v>36106.129999999997</v>
      </c>
      <c r="M97" s="337">
        <v>36106.129999999997</v>
      </c>
      <c r="N97" s="337">
        <v>36106.129999999997</v>
      </c>
      <c r="O97" s="338">
        <f>ROUND('ASSET BALANCES'!O97*$CL97/12,2)</f>
        <v>36106.14</v>
      </c>
      <c r="P97" s="338">
        <f>ROUND('ASSET BALANCES'!P97*$CL97/12,2)</f>
        <v>36106.14</v>
      </c>
      <c r="Q97" s="338">
        <f>ROUND('ASSET BALANCES'!Q97*$CL97/12,2)</f>
        <v>36106.14</v>
      </c>
      <c r="R97" s="338">
        <f>ROUND('ASSET BALANCES'!R97*$CL97/12,2)</f>
        <v>36106.14</v>
      </c>
      <c r="S97" s="338">
        <f>ROUND('ASSET BALANCES'!S97*$CL97/12,2)</f>
        <v>36106.14</v>
      </c>
      <c r="T97" s="338">
        <f>ROUND('ASSET BALANCES'!T97*$CL97/12,2)</f>
        <v>36156.32</v>
      </c>
      <c r="U97" s="338">
        <f>ROUND('ASSET BALANCES'!U97*$CL97/12,2)</f>
        <v>36156.32</v>
      </c>
      <c r="V97" s="338">
        <f>ROUND('ASSET BALANCES'!V97*$CL97/12,2)</f>
        <v>36156.32</v>
      </c>
      <c r="W97" s="338">
        <f>ROUND('ASSET BALANCES'!W97*$CL97/12,2)</f>
        <v>36156.32</v>
      </c>
      <c r="X97" s="338">
        <f>ROUND('ASSET BALANCES'!X97*$CL97/12,2)</f>
        <v>36156.32</v>
      </c>
      <c r="Y97" s="338">
        <f>ROUND('ASSET BALANCES'!Y97*$CL97/12,2)</f>
        <v>36156.32</v>
      </c>
      <c r="Z97" s="338">
        <f>ROUND('ASSET BALANCES'!Z97*$CL97/12,2)</f>
        <v>36156.32</v>
      </c>
      <c r="AA97" s="338">
        <f>ROUND('ASSET BALANCES'!AA97*$CM97/12,2)</f>
        <v>36156.32</v>
      </c>
      <c r="AB97" s="338">
        <f>ROUND('ASSET BALANCES'!AB97*$CM97/12,2)</f>
        <v>36156.32</v>
      </c>
      <c r="AC97" s="338">
        <f>ROUND('ASSET BALANCES'!AC97*$CM97/12,2)</f>
        <v>36156.32</v>
      </c>
      <c r="AD97" s="338">
        <f>ROUND('ASSET BALANCES'!AD97*$CM97/12,2)</f>
        <v>36156.32</v>
      </c>
      <c r="AE97" s="338">
        <f>ROUND('ASSET BALANCES'!AE97*$CM97/12,2)</f>
        <v>36156.32</v>
      </c>
      <c r="AF97" s="338">
        <f>ROUND('ASSET BALANCES'!AF97*$CM97/12,2)</f>
        <v>36156.32</v>
      </c>
      <c r="AG97" s="338">
        <f>ROUND('ASSET BALANCES'!AG97*$CM97/12,2)</f>
        <v>36156.32</v>
      </c>
      <c r="AH97" s="338">
        <f>ROUND('ASSET BALANCES'!AH97*$CM97/12,2)</f>
        <v>36156.32</v>
      </c>
      <c r="AI97" s="338">
        <f>ROUND('ASSET BALANCES'!AI97*$CM97/12,2)</f>
        <v>36156.32</v>
      </c>
      <c r="AJ97" s="338">
        <f>ROUND('ASSET BALANCES'!AJ97*$CM97/12,2)</f>
        <v>36156.32</v>
      </c>
      <c r="AK97" s="338">
        <f>ROUND('ASSET BALANCES'!AK97*$CM97/12,2)</f>
        <v>36156.32</v>
      </c>
      <c r="AL97" s="338">
        <f>ROUND('ASSET BALANCES'!AL97*$CM97/12,2)</f>
        <v>36156.32</v>
      </c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  <c r="BG97" s="338"/>
      <c r="BH97" s="338"/>
      <c r="BI97" s="338"/>
      <c r="BJ97" s="338"/>
      <c r="BK97" s="338"/>
      <c r="BL97" s="338"/>
      <c r="BM97" s="338"/>
      <c r="BN97" s="338"/>
      <c r="BO97" s="338"/>
      <c r="BP97" s="338"/>
      <c r="BQ97" s="338"/>
      <c r="BR97" s="338"/>
      <c r="BS97" s="338"/>
      <c r="BT97" s="338"/>
      <c r="BU97" s="338"/>
      <c r="BV97" s="338"/>
      <c r="BW97" s="13">
        <f t="shared" si="15"/>
        <v>433273.56</v>
      </c>
      <c r="BX97" s="13">
        <f t="shared" si="16"/>
        <v>433624.94</v>
      </c>
      <c r="BY97" s="13">
        <f t="shared" si="17"/>
        <v>433875.84</v>
      </c>
      <c r="BZ97" s="13">
        <f t="shared" si="18"/>
        <v>0</v>
      </c>
      <c r="CA97" s="13">
        <f t="shared" si="19"/>
        <v>0</v>
      </c>
      <c r="CB97" s="13">
        <f t="shared" si="20"/>
        <v>0</v>
      </c>
      <c r="CC97" s="333" t="str">
        <f>VLOOKUP($A97,'Depr Group Buckets'!$A:$J,CC$4,FALSE)</f>
        <v>PROD STEAM</v>
      </c>
      <c r="CD97" s="333" t="str">
        <f>VLOOKUP($A97,'Depr Group Buckets'!$A:$J,CD$4,FALSE)</f>
        <v>101/106</v>
      </c>
      <c r="CE97" s="333">
        <f>VLOOKUP($A97,'Depr Group Buckets'!$A:$J,CE$4,FALSE)</f>
        <v>108</v>
      </c>
      <c r="CF97" s="333">
        <f>VLOOKUP($A97,'Depr Group Buckets'!$A:$J,CF$4,FALSE)</f>
        <v>403</v>
      </c>
      <c r="CG97" s="333" t="str">
        <f>VLOOKUP($A97,'Depr Group Buckets'!$A:$J,CG$4,FALSE)</f>
        <v>BIG BEND</v>
      </c>
      <c r="CH97" s="333" t="str">
        <f>VLOOKUP($A97,'Depr Group Buckets'!$A:$J,CH$4,FALSE)</f>
        <v>BIG BEND UNIT 4</v>
      </c>
      <c r="CI97" s="333" t="str">
        <f>VLOOKUP($A97,'Depr Group Buckets'!$A:$J,CI$4,FALSE)</f>
        <v>Valid</v>
      </c>
      <c r="CJ97" s="333" t="str">
        <f>VLOOKUP($A97,'Depr Group Buckets'!$A:$J,CJ$4,FALSE)</f>
        <v>315</v>
      </c>
      <c r="CK97" s="21"/>
      <c r="CL97" s="4">
        <f t="shared" si="14"/>
        <v>2.8000000000000001E-2</v>
      </c>
      <c r="CM97" s="4">
        <f t="shared" si="13"/>
        <v>2.7999999999999997E-2</v>
      </c>
      <c r="CN97" s="334"/>
      <c r="CO97" s="334"/>
      <c r="CP97" s="334"/>
      <c r="CQ97" s="4">
        <v>2.8000000000000001E-2</v>
      </c>
      <c r="CR97" s="4">
        <v>2.7999999999999997E-2</v>
      </c>
    </row>
    <row r="98" spans="1:96" x14ac:dyDescent="0.25">
      <c r="A98" s="335">
        <f>'ASSET BALANCES'!$A98</f>
        <v>31601</v>
      </c>
      <c r="B98" s="336" t="str">
        <f>'ASSET BALANCES'!$B98</f>
        <v>316.01 Misc Power Plant Equip</v>
      </c>
      <c r="C98" s="337">
        <v>0</v>
      </c>
      <c r="D98" s="337">
        <v>0</v>
      </c>
      <c r="E98" s="337">
        <v>0</v>
      </c>
      <c r="F98" s="337">
        <v>0</v>
      </c>
      <c r="G98" s="337">
        <v>0</v>
      </c>
      <c r="H98" s="337">
        <v>0</v>
      </c>
      <c r="I98" s="337">
        <v>0</v>
      </c>
      <c r="J98" s="337">
        <v>0</v>
      </c>
      <c r="K98" s="337">
        <v>0</v>
      </c>
      <c r="L98" s="337">
        <v>0</v>
      </c>
      <c r="M98" s="337">
        <v>0</v>
      </c>
      <c r="N98" s="337">
        <v>0</v>
      </c>
      <c r="O98" s="338">
        <f>ROUND('ASSET BALANCES'!O98*$CL98/12,2)</f>
        <v>0</v>
      </c>
      <c r="P98" s="338">
        <f>ROUND('ASSET BALANCES'!P98*$CL98/12,2)</f>
        <v>0</v>
      </c>
      <c r="Q98" s="338">
        <f>ROUND('ASSET BALANCES'!Q98*$CL98/12,2)</f>
        <v>0</v>
      </c>
      <c r="R98" s="338">
        <f>ROUND('ASSET BALANCES'!R98*$CL98/12,2)</f>
        <v>0</v>
      </c>
      <c r="S98" s="338">
        <f>ROUND('ASSET BALANCES'!S98*$CL98/12,2)</f>
        <v>0</v>
      </c>
      <c r="T98" s="338">
        <f>ROUND('ASSET BALANCES'!T98*$CL98/12,2)</f>
        <v>0</v>
      </c>
      <c r="U98" s="338">
        <f>ROUND('ASSET BALANCES'!U98*$CL98/12,2)</f>
        <v>0</v>
      </c>
      <c r="V98" s="338">
        <f>ROUND('ASSET BALANCES'!V98*$CL98/12,2)</f>
        <v>0</v>
      </c>
      <c r="W98" s="338">
        <f>ROUND('ASSET BALANCES'!W98*$CL98/12,2)</f>
        <v>0</v>
      </c>
      <c r="X98" s="338">
        <f>ROUND('ASSET BALANCES'!X98*$CL98/12,2)</f>
        <v>0</v>
      </c>
      <c r="Y98" s="338">
        <f>ROUND('ASSET BALANCES'!Y98*$CL98/12,2)</f>
        <v>0</v>
      </c>
      <c r="Z98" s="338">
        <f>ROUND('ASSET BALANCES'!Z98*$CL98/12,2)</f>
        <v>0</v>
      </c>
      <c r="AA98" s="338">
        <f>ROUND('ASSET BALANCES'!AA98*$CM98/12,2)</f>
        <v>0</v>
      </c>
      <c r="AB98" s="338">
        <f>ROUND('ASSET BALANCES'!AB98*$CM98/12,2)</f>
        <v>0</v>
      </c>
      <c r="AC98" s="338">
        <f>ROUND('ASSET BALANCES'!AC98*$CM98/12,2)</f>
        <v>0</v>
      </c>
      <c r="AD98" s="338">
        <f>ROUND('ASSET BALANCES'!AD98*$CM98/12,2)</f>
        <v>0</v>
      </c>
      <c r="AE98" s="338">
        <f>ROUND('ASSET BALANCES'!AE98*$CM98/12,2)</f>
        <v>0</v>
      </c>
      <c r="AF98" s="338">
        <f>ROUND('ASSET BALANCES'!AF98*$CM98/12,2)</f>
        <v>0</v>
      </c>
      <c r="AG98" s="338">
        <f>ROUND('ASSET BALANCES'!AG98*$CM98/12,2)</f>
        <v>0</v>
      </c>
      <c r="AH98" s="338">
        <f>ROUND('ASSET BALANCES'!AH98*$CM98/12,2)</f>
        <v>0</v>
      </c>
      <c r="AI98" s="338">
        <f>ROUND('ASSET BALANCES'!AI98*$CM98/12,2)</f>
        <v>0</v>
      </c>
      <c r="AJ98" s="338">
        <f>ROUND('ASSET BALANCES'!AJ98*$CM98/12,2)</f>
        <v>0</v>
      </c>
      <c r="AK98" s="338">
        <f>ROUND('ASSET BALANCES'!AK98*$CM98/12,2)</f>
        <v>0</v>
      </c>
      <c r="AL98" s="338">
        <f>ROUND('ASSET BALANCES'!AL98*$CM98/12,2)</f>
        <v>0</v>
      </c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  <c r="BG98" s="338"/>
      <c r="BH98" s="338"/>
      <c r="BI98" s="338"/>
      <c r="BJ98" s="338"/>
      <c r="BK98" s="338"/>
      <c r="BL98" s="338"/>
      <c r="BM98" s="338"/>
      <c r="BN98" s="338"/>
      <c r="BO98" s="338"/>
      <c r="BP98" s="338"/>
      <c r="BQ98" s="338"/>
      <c r="BR98" s="338"/>
      <c r="BS98" s="338"/>
      <c r="BT98" s="338"/>
      <c r="BU98" s="338"/>
      <c r="BV98" s="338"/>
      <c r="BW98" s="13">
        <f t="shared" si="15"/>
        <v>0</v>
      </c>
      <c r="BX98" s="13">
        <f t="shared" si="16"/>
        <v>0</v>
      </c>
      <c r="BY98" s="13">
        <f t="shared" si="17"/>
        <v>0</v>
      </c>
      <c r="BZ98" s="13">
        <f t="shared" si="18"/>
        <v>0</v>
      </c>
      <c r="CA98" s="13">
        <f t="shared" si="19"/>
        <v>0</v>
      </c>
      <c r="CB98" s="13">
        <f t="shared" si="20"/>
        <v>0</v>
      </c>
      <c r="CC98" s="333" t="str">
        <f>VLOOKUP($A98,'Depr Group Buckets'!$A:$J,CC$4,FALSE)</f>
        <v>PROD STEAM</v>
      </c>
      <c r="CD98" s="333" t="str">
        <f>VLOOKUP($A98,'Depr Group Buckets'!$A:$J,CD$4,FALSE)</f>
        <v>101/106</v>
      </c>
      <c r="CE98" s="333">
        <f>VLOOKUP($A98,'Depr Group Buckets'!$A:$J,CE$4,FALSE)</f>
        <v>108</v>
      </c>
      <c r="CF98" s="333">
        <f>VLOOKUP($A98,'Depr Group Buckets'!$A:$J,CF$4,FALSE)</f>
        <v>403</v>
      </c>
      <c r="CG98" s="333" t="str">
        <f>VLOOKUP($A98,'Depr Group Buckets'!$A:$J,CG$4,FALSE)</f>
        <v>BIG BEND</v>
      </c>
      <c r="CH98" s="333" t="str">
        <f>VLOOKUP($A98,'Depr Group Buckets'!$A:$J,CH$4,FALSE)</f>
        <v>INACTIVE ACCOUNT</v>
      </c>
      <c r="CI98" s="333" t="str">
        <f>VLOOKUP($A98,'Depr Group Buckets'!$A:$J,CI$4,FALSE)</f>
        <v>Invalid</v>
      </c>
      <c r="CJ98" s="333" t="str">
        <f>VLOOKUP($A98,'Depr Group Buckets'!$A:$J,CJ$4,FALSE)</f>
        <v>316</v>
      </c>
      <c r="CK98" s="21"/>
      <c r="CL98" s="4">
        <f t="shared" si="14"/>
        <v>0</v>
      </c>
      <c r="CM98" s="4">
        <f t="shared" si="13"/>
        <v>0</v>
      </c>
      <c r="CN98" s="334"/>
      <c r="CO98" s="334"/>
      <c r="CP98" s="334"/>
      <c r="CQ98" s="4">
        <v>0</v>
      </c>
      <c r="CR98" s="4">
        <v>0</v>
      </c>
    </row>
    <row r="99" spans="1:96" x14ac:dyDescent="0.25">
      <c r="A99" s="335">
        <f>'ASSET BALANCES'!$A99</f>
        <v>31617</v>
      </c>
      <c r="B99" s="336" t="str">
        <f>'ASSET BALANCES'!$B99</f>
        <v>316.17 Tools Misc Supply 7yr</v>
      </c>
      <c r="C99" s="337">
        <v>0</v>
      </c>
      <c r="D99" s="337">
        <v>0</v>
      </c>
      <c r="E99" s="337">
        <v>0</v>
      </c>
      <c r="F99" s="337">
        <v>0</v>
      </c>
      <c r="G99" s="337">
        <v>0</v>
      </c>
      <c r="H99" s="337">
        <v>0</v>
      </c>
      <c r="I99" s="337">
        <v>0</v>
      </c>
      <c r="J99" s="337">
        <v>0</v>
      </c>
      <c r="K99" s="337">
        <v>0</v>
      </c>
      <c r="L99" s="337">
        <v>0</v>
      </c>
      <c r="M99" s="337">
        <v>0</v>
      </c>
      <c r="N99" s="337">
        <v>0</v>
      </c>
      <c r="O99" s="338">
        <f>ROUND('ASSET BALANCES'!O99*$CL99/12,2)</f>
        <v>0</v>
      </c>
      <c r="P99" s="338">
        <f>ROUND('ASSET BALANCES'!P99*$CL99/12,2)</f>
        <v>0</v>
      </c>
      <c r="Q99" s="338">
        <f>ROUND('ASSET BALANCES'!Q99*$CL99/12,2)</f>
        <v>0</v>
      </c>
      <c r="R99" s="338">
        <f>ROUND('ASSET BALANCES'!R99*$CL99/12,2)</f>
        <v>0</v>
      </c>
      <c r="S99" s="338">
        <f>ROUND('ASSET BALANCES'!S99*$CL99/12,2)</f>
        <v>0</v>
      </c>
      <c r="T99" s="338">
        <f>ROUND('ASSET BALANCES'!T99*$CL99/12,2)</f>
        <v>0</v>
      </c>
      <c r="U99" s="338">
        <f>ROUND('ASSET BALANCES'!U99*$CL99/12,2)</f>
        <v>0</v>
      </c>
      <c r="V99" s="338">
        <f>ROUND('ASSET BALANCES'!V99*$CL99/12,2)</f>
        <v>0</v>
      </c>
      <c r="W99" s="338">
        <f>ROUND('ASSET BALANCES'!W99*$CL99/12,2)</f>
        <v>0</v>
      </c>
      <c r="X99" s="338">
        <f>ROUND('ASSET BALANCES'!X99*$CL99/12,2)</f>
        <v>0</v>
      </c>
      <c r="Y99" s="338">
        <f>ROUND('ASSET BALANCES'!Y99*$CL99/12,2)</f>
        <v>0</v>
      </c>
      <c r="Z99" s="338">
        <f>ROUND('ASSET BALANCES'!Z99*$CL99/12,2)</f>
        <v>0</v>
      </c>
      <c r="AA99" s="338">
        <f>ROUND('ASSET BALANCES'!AA99*$CM99/12,2)</f>
        <v>0</v>
      </c>
      <c r="AB99" s="338">
        <f>ROUND('ASSET BALANCES'!AB99*$CM99/12,2)</f>
        <v>0</v>
      </c>
      <c r="AC99" s="338">
        <f>ROUND('ASSET BALANCES'!AC99*$CM99/12,2)</f>
        <v>0</v>
      </c>
      <c r="AD99" s="338">
        <f>ROUND('ASSET BALANCES'!AD99*$CM99/12,2)</f>
        <v>0</v>
      </c>
      <c r="AE99" s="338">
        <f>ROUND('ASSET BALANCES'!AE99*$CM99/12,2)</f>
        <v>0</v>
      </c>
      <c r="AF99" s="338">
        <f>ROUND('ASSET BALANCES'!AF99*$CM99/12,2)</f>
        <v>0</v>
      </c>
      <c r="AG99" s="338">
        <f>ROUND('ASSET BALANCES'!AG99*$CM99/12,2)</f>
        <v>0</v>
      </c>
      <c r="AH99" s="338">
        <f>ROUND('ASSET BALANCES'!AH99*$CM99/12,2)</f>
        <v>0</v>
      </c>
      <c r="AI99" s="338">
        <f>ROUND('ASSET BALANCES'!AI99*$CM99/12,2)</f>
        <v>0</v>
      </c>
      <c r="AJ99" s="338">
        <f>ROUND('ASSET BALANCES'!AJ99*$CM99/12,2)</f>
        <v>0</v>
      </c>
      <c r="AK99" s="338">
        <f>ROUND('ASSET BALANCES'!AK99*$CM99/12,2)</f>
        <v>0</v>
      </c>
      <c r="AL99" s="338">
        <f>ROUND('ASSET BALANCES'!AL99*$CM99/12,2)</f>
        <v>0</v>
      </c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  <c r="BG99" s="338"/>
      <c r="BH99" s="338"/>
      <c r="BI99" s="338"/>
      <c r="BJ99" s="338"/>
      <c r="BK99" s="338"/>
      <c r="BL99" s="338"/>
      <c r="BM99" s="338"/>
      <c r="BN99" s="338"/>
      <c r="BO99" s="338"/>
      <c r="BP99" s="338"/>
      <c r="BQ99" s="338"/>
      <c r="BR99" s="338"/>
      <c r="BS99" s="338"/>
      <c r="BT99" s="338"/>
      <c r="BU99" s="338"/>
      <c r="BV99" s="338"/>
      <c r="BW99" s="13">
        <f t="shared" si="15"/>
        <v>0</v>
      </c>
      <c r="BX99" s="13">
        <f t="shared" si="16"/>
        <v>0</v>
      </c>
      <c r="BY99" s="13">
        <f t="shared" si="17"/>
        <v>0</v>
      </c>
      <c r="BZ99" s="13">
        <f t="shared" si="18"/>
        <v>0</v>
      </c>
      <c r="CA99" s="13">
        <f t="shared" si="19"/>
        <v>0</v>
      </c>
      <c r="CB99" s="13">
        <f t="shared" si="20"/>
        <v>0</v>
      </c>
      <c r="CC99" s="333" t="str">
        <f>VLOOKUP($A99,'Depr Group Buckets'!$A:$J,CC$4,FALSE)</f>
        <v>AMORT</v>
      </c>
      <c r="CD99" s="333" t="str">
        <f>VLOOKUP($A99,'Depr Group Buckets'!$A:$J,CD$4,FALSE)</f>
        <v>101/106</v>
      </c>
      <c r="CE99" s="333">
        <f>VLOOKUP($A99,'Depr Group Buckets'!$A:$J,CE$4,FALSE)</f>
        <v>108</v>
      </c>
      <c r="CF99" s="333">
        <f>VLOOKUP($A99,'Depr Group Buckets'!$A:$J,CF$4,FALSE)</f>
        <v>403</v>
      </c>
      <c r="CG99" s="333" t="str">
        <f>VLOOKUP($A99,'Depr Group Buckets'!$A:$J,CG$4,FALSE)</f>
        <v>AMORT</v>
      </c>
      <c r="CH99" s="333" t="str">
        <f>VLOOKUP($A99,'Depr Group Buckets'!$A:$J,CH$4,FALSE)</f>
        <v>AMORT</v>
      </c>
      <c r="CI99" s="333" t="str">
        <f>VLOOKUP($A99,'Depr Group Buckets'!$A:$J,CI$4,FALSE)</f>
        <v>Invalid</v>
      </c>
      <c r="CJ99" s="333" t="str">
        <f>VLOOKUP($A99,'Depr Group Buckets'!$A:$J,CJ$4,FALSE)</f>
        <v>316</v>
      </c>
      <c r="CK99" s="21"/>
      <c r="CL99" s="4">
        <f t="shared" si="14"/>
        <v>0.14299999999999999</v>
      </c>
      <c r="CM99" s="4">
        <f t="shared" si="13"/>
        <v>0</v>
      </c>
      <c r="CN99" s="334"/>
      <c r="CO99" s="334"/>
      <c r="CP99" s="334"/>
      <c r="CQ99" s="4">
        <v>0.14299999999999999</v>
      </c>
      <c r="CR99" s="4">
        <v>0</v>
      </c>
    </row>
    <row r="100" spans="1:96" x14ac:dyDescent="0.25">
      <c r="A100" s="335">
        <f>'ASSET BALANCES'!$A100</f>
        <v>31630</v>
      </c>
      <c r="B100" s="336" t="str">
        <f>'ASSET BALANCES'!$B100</f>
        <v>316.30 Misc Power Plant Eq-BPC</v>
      </c>
      <c r="C100" s="337">
        <v>0</v>
      </c>
      <c r="D100" s="337">
        <v>0</v>
      </c>
      <c r="E100" s="337">
        <v>0</v>
      </c>
      <c r="F100" s="337">
        <v>0</v>
      </c>
      <c r="G100" s="337">
        <v>0</v>
      </c>
      <c r="H100" s="337">
        <v>0</v>
      </c>
      <c r="I100" s="337">
        <v>0</v>
      </c>
      <c r="J100" s="337">
        <v>0</v>
      </c>
      <c r="K100" s="337">
        <v>0</v>
      </c>
      <c r="L100" s="337">
        <v>0</v>
      </c>
      <c r="M100" s="337">
        <v>0</v>
      </c>
      <c r="N100" s="337">
        <v>0</v>
      </c>
      <c r="O100" s="338">
        <f>ROUND('ASSET BALANCES'!O100*$CL100/12,2)</f>
        <v>0</v>
      </c>
      <c r="P100" s="338">
        <f>ROUND('ASSET BALANCES'!P100*$CL100/12,2)</f>
        <v>0</v>
      </c>
      <c r="Q100" s="338">
        <f>ROUND('ASSET BALANCES'!Q100*$CL100/12,2)</f>
        <v>0</v>
      </c>
      <c r="R100" s="338">
        <f>ROUND('ASSET BALANCES'!R100*$CL100/12,2)</f>
        <v>0</v>
      </c>
      <c r="S100" s="338">
        <f>ROUND('ASSET BALANCES'!S100*$CL100/12,2)</f>
        <v>0</v>
      </c>
      <c r="T100" s="338">
        <f>ROUND('ASSET BALANCES'!T100*$CL100/12,2)</f>
        <v>0</v>
      </c>
      <c r="U100" s="338">
        <f>ROUND('ASSET BALANCES'!U100*$CL100/12,2)</f>
        <v>0</v>
      </c>
      <c r="V100" s="338">
        <f>ROUND('ASSET BALANCES'!V100*$CL100/12,2)</f>
        <v>0</v>
      </c>
      <c r="W100" s="338">
        <f>ROUND('ASSET BALANCES'!W100*$CL100/12,2)</f>
        <v>0</v>
      </c>
      <c r="X100" s="338">
        <f>ROUND('ASSET BALANCES'!X100*$CL100/12,2)</f>
        <v>0</v>
      </c>
      <c r="Y100" s="338">
        <f>ROUND('ASSET BALANCES'!Y100*$CL100/12,2)</f>
        <v>0</v>
      </c>
      <c r="Z100" s="338">
        <f>ROUND('ASSET BALANCES'!Z100*$CL100/12,2)</f>
        <v>0</v>
      </c>
      <c r="AA100" s="338">
        <f>ROUND('ASSET BALANCES'!AA100*$CM100/12,2)</f>
        <v>0</v>
      </c>
      <c r="AB100" s="338">
        <f>ROUND('ASSET BALANCES'!AB100*$CM100/12,2)</f>
        <v>0</v>
      </c>
      <c r="AC100" s="338">
        <f>ROUND('ASSET BALANCES'!AC100*$CM100/12,2)</f>
        <v>0</v>
      </c>
      <c r="AD100" s="338">
        <f>ROUND('ASSET BALANCES'!AD100*$CM100/12,2)</f>
        <v>0</v>
      </c>
      <c r="AE100" s="338">
        <f>ROUND('ASSET BALANCES'!AE100*$CM100/12,2)</f>
        <v>0</v>
      </c>
      <c r="AF100" s="338">
        <f>ROUND('ASSET BALANCES'!AF100*$CM100/12,2)</f>
        <v>0</v>
      </c>
      <c r="AG100" s="338">
        <f>ROUND('ASSET BALANCES'!AG100*$CM100/12,2)</f>
        <v>0</v>
      </c>
      <c r="AH100" s="338">
        <f>ROUND('ASSET BALANCES'!AH100*$CM100/12,2)</f>
        <v>0</v>
      </c>
      <c r="AI100" s="338">
        <f>ROUND('ASSET BALANCES'!AI100*$CM100/12,2)</f>
        <v>0</v>
      </c>
      <c r="AJ100" s="338">
        <f>ROUND('ASSET BALANCES'!AJ100*$CM100/12,2)</f>
        <v>0</v>
      </c>
      <c r="AK100" s="338">
        <f>ROUND('ASSET BALANCES'!AK100*$CM100/12,2)</f>
        <v>0</v>
      </c>
      <c r="AL100" s="338">
        <f>ROUND('ASSET BALANCES'!AL100*$CM100/12,2)</f>
        <v>0</v>
      </c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38"/>
      <c r="AX100" s="338"/>
      <c r="AY100" s="338"/>
      <c r="AZ100" s="338"/>
      <c r="BA100" s="338"/>
      <c r="BB100" s="338"/>
      <c r="BC100" s="338"/>
      <c r="BD100" s="338"/>
      <c r="BE100" s="338"/>
      <c r="BF100" s="338"/>
      <c r="BG100" s="338"/>
      <c r="BH100" s="338"/>
      <c r="BI100" s="338"/>
      <c r="BJ100" s="338"/>
      <c r="BK100" s="338"/>
      <c r="BL100" s="338"/>
      <c r="BM100" s="338"/>
      <c r="BN100" s="338"/>
      <c r="BO100" s="338"/>
      <c r="BP100" s="338"/>
      <c r="BQ100" s="338"/>
      <c r="BR100" s="338"/>
      <c r="BS100" s="338"/>
      <c r="BT100" s="338"/>
      <c r="BU100" s="338"/>
      <c r="BV100" s="338"/>
      <c r="BW100" s="13">
        <f t="shared" si="15"/>
        <v>0</v>
      </c>
      <c r="BX100" s="13">
        <f t="shared" si="16"/>
        <v>0</v>
      </c>
      <c r="BY100" s="13">
        <f t="shared" si="17"/>
        <v>0</v>
      </c>
      <c r="BZ100" s="13">
        <f t="shared" si="18"/>
        <v>0</v>
      </c>
      <c r="CA100" s="13">
        <f t="shared" si="19"/>
        <v>0</v>
      </c>
      <c r="CB100" s="13">
        <f t="shared" si="20"/>
        <v>0</v>
      </c>
      <c r="CC100" s="333" t="str">
        <f>VLOOKUP($A100,'Depr Group Buckets'!$A:$J,CC$4,FALSE)</f>
        <v>PROD STEAM</v>
      </c>
      <c r="CD100" s="333" t="str">
        <f>VLOOKUP($A100,'Depr Group Buckets'!$A:$J,CD$4,FALSE)</f>
        <v>101/106</v>
      </c>
      <c r="CE100" s="333">
        <f>VLOOKUP($A100,'Depr Group Buckets'!$A:$J,CE$4,FALSE)</f>
        <v>108</v>
      </c>
      <c r="CF100" s="333">
        <f>VLOOKUP($A100,'Depr Group Buckets'!$A:$J,CF$4,FALSE)</f>
        <v>403</v>
      </c>
      <c r="CG100" s="333" t="str">
        <f>VLOOKUP($A100,'Depr Group Buckets'!$A:$J,CG$4,FALSE)</f>
        <v>BAYSIDE</v>
      </c>
      <c r="CH100" s="333" t="str">
        <f>VLOOKUP($A100,'Depr Group Buckets'!$A:$J,CH$4,FALSE)</f>
        <v>INACTIVE ACCOUNT</v>
      </c>
      <c r="CI100" s="333" t="str">
        <f>VLOOKUP($A100,'Depr Group Buckets'!$A:$J,CI$4,FALSE)</f>
        <v>Invalid</v>
      </c>
      <c r="CJ100" s="333" t="str">
        <f>VLOOKUP($A100,'Depr Group Buckets'!$A:$J,CJ$4,FALSE)</f>
        <v>316</v>
      </c>
      <c r="CK100" s="21"/>
      <c r="CL100" s="4">
        <f t="shared" si="14"/>
        <v>0</v>
      </c>
      <c r="CM100" s="4">
        <f t="shared" si="13"/>
        <v>0</v>
      </c>
      <c r="CN100" s="334"/>
      <c r="CO100" s="334"/>
      <c r="CP100" s="334"/>
      <c r="CQ100" s="4">
        <v>0</v>
      </c>
      <c r="CR100" s="4">
        <v>0</v>
      </c>
    </row>
    <row r="101" spans="1:96" x14ac:dyDescent="0.25">
      <c r="A101" s="335">
        <f>'ASSET BALANCES'!$A101</f>
        <v>31631</v>
      </c>
      <c r="B101" s="336" t="str">
        <f>'ASSET BALANCES'!$B101</f>
        <v>316.31 Misc Power Plant Eq-BP1</v>
      </c>
      <c r="C101" s="337">
        <v>0</v>
      </c>
      <c r="D101" s="337">
        <v>0</v>
      </c>
      <c r="E101" s="337">
        <v>0</v>
      </c>
      <c r="F101" s="337">
        <v>0</v>
      </c>
      <c r="G101" s="337">
        <v>0</v>
      </c>
      <c r="H101" s="337">
        <v>0</v>
      </c>
      <c r="I101" s="337">
        <v>0</v>
      </c>
      <c r="J101" s="337">
        <v>0</v>
      </c>
      <c r="K101" s="337">
        <v>0</v>
      </c>
      <c r="L101" s="337">
        <v>0</v>
      </c>
      <c r="M101" s="337">
        <v>0</v>
      </c>
      <c r="N101" s="337">
        <v>0</v>
      </c>
      <c r="O101" s="338">
        <f>ROUND('ASSET BALANCES'!O101*$CL101/12,2)</f>
        <v>0</v>
      </c>
      <c r="P101" s="338">
        <f>ROUND('ASSET BALANCES'!P101*$CL101/12,2)</f>
        <v>0</v>
      </c>
      <c r="Q101" s="338">
        <f>ROUND('ASSET BALANCES'!Q101*$CL101/12,2)</f>
        <v>0</v>
      </c>
      <c r="R101" s="338">
        <f>ROUND('ASSET BALANCES'!R101*$CL101/12,2)</f>
        <v>0</v>
      </c>
      <c r="S101" s="338">
        <f>ROUND('ASSET BALANCES'!S101*$CL101/12,2)</f>
        <v>0</v>
      </c>
      <c r="T101" s="338">
        <f>ROUND('ASSET BALANCES'!T101*$CL101/12,2)</f>
        <v>0</v>
      </c>
      <c r="U101" s="338">
        <f>ROUND('ASSET BALANCES'!U101*$CL101/12,2)</f>
        <v>0</v>
      </c>
      <c r="V101" s="338">
        <f>ROUND('ASSET BALANCES'!V101*$CL101/12,2)</f>
        <v>0</v>
      </c>
      <c r="W101" s="338">
        <f>ROUND('ASSET BALANCES'!W101*$CL101/12,2)</f>
        <v>0</v>
      </c>
      <c r="X101" s="338">
        <f>ROUND('ASSET BALANCES'!X101*$CL101/12,2)</f>
        <v>0</v>
      </c>
      <c r="Y101" s="338">
        <f>ROUND('ASSET BALANCES'!Y101*$CL101/12,2)</f>
        <v>0</v>
      </c>
      <c r="Z101" s="338">
        <f>ROUND('ASSET BALANCES'!Z101*$CL101/12,2)</f>
        <v>0</v>
      </c>
      <c r="AA101" s="338">
        <f>ROUND('ASSET BALANCES'!AA101*$CM101/12,2)</f>
        <v>0</v>
      </c>
      <c r="AB101" s="338">
        <f>ROUND('ASSET BALANCES'!AB101*$CM101/12,2)</f>
        <v>0</v>
      </c>
      <c r="AC101" s="338">
        <f>ROUND('ASSET BALANCES'!AC101*$CM101/12,2)</f>
        <v>0</v>
      </c>
      <c r="AD101" s="338">
        <f>ROUND('ASSET BALANCES'!AD101*$CM101/12,2)</f>
        <v>0</v>
      </c>
      <c r="AE101" s="338">
        <f>ROUND('ASSET BALANCES'!AE101*$CM101/12,2)</f>
        <v>0</v>
      </c>
      <c r="AF101" s="338">
        <f>ROUND('ASSET BALANCES'!AF101*$CM101/12,2)</f>
        <v>0</v>
      </c>
      <c r="AG101" s="338">
        <f>ROUND('ASSET BALANCES'!AG101*$CM101/12,2)</f>
        <v>0</v>
      </c>
      <c r="AH101" s="338">
        <f>ROUND('ASSET BALANCES'!AH101*$CM101/12,2)</f>
        <v>0</v>
      </c>
      <c r="AI101" s="338">
        <f>ROUND('ASSET BALANCES'!AI101*$CM101/12,2)</f>
        <v>0</v>
      </c>
      <c r="AJ101" s="338">
        <f>ROUND('ASSET BALANCES'!AJ101*$CM101/12,2)</f>
        <v>0</v>
      </c>
      <c r="AK101" s="338">
        <f>ROUND('ASSET BALANCES'!AK101*$CM101/12,2)</f>
        <v>0</v>
      </c>
      <c r="AL101" s="338">
        <f>ROUND('ASSET BALANCES'!AL101*$CM101/12,2)</f>
        <v>0</v>
      </c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38"/>
      <c r="AX101" s="338"/>
      <c r="AY101" s="338"/>
      <c r="AZ101" s="338"/>
      <c r="BA101" s="338"/>
      <c r="BB101" s="338"/>
      <c r="BC101" s="338"/>
      <c r="BD101" s="338"/>
      <c r="BE101" s="338"/>
      <c r="BF101" s="338"/>
      <c r="BG101" s="338"/>
      <c r="BH101" s="338"/>
      <c r="BI101" s="338"/>
      <c r="BJ101" s="338"/>
      <c r="BK101" s="338"/>
      <c r="BL101" s="338"/>
      <c r="BM101" s="338"/>
      <c r="BN101" s="338"/>
      <c r="BO101" s="338"/>
      <c r="BP101" s="338"/>
      <c r="BQ101" s="338"/>
      <c r="BR101" s="338"/>
      <c r="BS101" s="338"/>
      <c r="BT101" s="338"/>
      <c r="BU101" s="338"/>
      <c r="BV101" s="338"/>
      <c r="BW101" s="13">
        <f t="shared" si="15"/>
        <v>0</v>
      </c>
      <c r="BX101" s="13">
        <f t="shared" si="16"/>
        <v>0</v>
      </c>
      <c r="BY101" s="13">
        <f t="shared" si="17"/>
        <v>0</v>
      </c>
      <c r="BZ101" s="13">
        <f t="shared" si="18"/>
        <v>0</v>
      </c>
      <c r="CA101" s="13">
        <f t="shared" si="19"/>
        <v>0</v>
      </c>
      <c r="CB101" s="13">
        <f t="shared" si="20"/>
        <v>0</v>
      </c>
      <c r="CC101" s="333" t="str">
        <f>VLOOKUP($A101,'Depr Group Buckets'!$A:$J,CC$4,FALSE)</f>
        <v>PROD STEAM</v>
      </c>
      <c r="CD101" s="333" t="str">
        <f>VLOOKUP($A101,'Depr Group Buckets'!$A:$J,CD$4,FALSE)</f>
        <v>101/106</v>
      </c>
      <c r="CE101" s="333">
        <f>VLOOKUP($A101,'Depr Group Buckets'!$A:$J,CE$4,FALSE)</f>
        <v>108</v>
      </c>
      <c r="CF101" s="333">
        <f>VLOOKUP($A101,'Depr Group Buckets'!$A:$J,CF$4,FALSE)</f>
        <v>403</v>
      </c>
      <c r="CG101" s="333" t="str">
        <f>VLOOKUP($A101,'Depr Group Buckets'!$A:$J,CG$4,FALSE)</f>
        <v>BAYSIDE</v>
      </c>
      <c r="CH101" s="333" t="str">
        <f>VLOOKUP($A101,'Depr Group Buckets'!$A:$J,CH$4,FALSE)</f>
        <v>INACTIVE ACCOUNT</v>
      </c>
      <c r="CI101" s="333" t="str">
        <f>VLOOKUP($A101,'Depr Group Buckets'!$A:$J,CI$4,FALSE)</f>
        <v>Invalid</v>
      </c>
      <c r="CJ101" s="333" t="str">
        <f>VLOOKUP($A101,'Depr Group Buckets'!$A:$J,CJ$4,FALSE)</f>
        <v>316</v>
      </c>
      <c r="CK101" s="21"/>
      <c r="CL101" s="4">
        <f t="shared" si="14"/>
        <v>0</v>
      </c>
      <c r="CM101" s="4">
        <f t="shared" si="13"/>
        <v>0</v>
      </c>
      <c r="CN101" s="334"/>
      <c r="CO101" s="334"/>
      <c r="CP101" s="334"/>
      <c r="CQ101" s="4">
        <v>0</v>
      </c>
      <c r="CR101" s="4">
        <v>0</v>
      </c>
    </row>
    <row r="102" spans="1:96" x14ac:dyDescent="0.25">
      <c r="A102" s="335">
        <f>'ASSET BALANCES'!$A102</f>
        <v>31632</v>
      </c>
      <c r="B102" s="336" t="str">
        <f>'ASSET BALANCES'!$B102</f>
        <v>316.32 Misc Power Plant Eq-BP2</v>
      </c>
      <c r="C102" s="337">
        <v>0</v>
      </c>
      <c r="D102" s="337">
        <v>0</v>
      </c>
      <c r="E102" s="337">
        <v>0</v>
      </c>
      <c r="F102" s="337">
        <v>0</v>
      </c>
      <c r="G102" s="337">
        <v>0</v>
      </c>
      <c r="H102" s="337">
        <v>0</v>
      </c>
      <c r="I102" s="337">
        <v>0</v>
      </c>
      <c r="J102" s="337">
        <v>0</v>
      </c>
      <c r="K102" s="337">
        <v>0</v>
      </c>
      <c r="L102" s="337">
        <v>0</v>
      </c>
      <c r="M102" s="337">
        <v>0</v>
      </c>
      <c r="N102" s="337">
        <v>0</v>
      </c>
      <c r="O102" s="338">
        <f>ROUND('ASSET BALANCES'!O102*$CL102/12,2)</f>
        <v>0</v>
      </c>
      <c r="P102" s="338">
        <f>ROUND('ASSET BALANCES'!P102*$CL102/12,2)</f>
        <v>0</v>
      </c>
      <c r="Q102" s="338">
        <f>ROUND('ASSET BALANCES'!Q102*$CL102/12,2)</f>
        <v>0</v>
      </c>
      <c r="R102" s="338">
        <f>ROUND('ASSET BALANCES'!R102*$CL102/12,2)</f>
        <v>0</v>
      </c>
      <c r="S102" s="338">
        <f>ROUND('ASSET BALANCES'!S102*$CL102/12,2)</f>
        <v>0</v>
      </c>
      <c r="T102" s="338">
        <f>ROUND('ASSET BALANCES'!T102*$CL102/12,2)</f>
        <v>0</v>
      </c>
      <c r="U102" s="338">
        <f>ROUND('ASSET BALANCES'!U102*$CL102/12,2)</f>
        <v>0</v>
      </c>
      <c r="V102" s="338">
        <f>ROUND('ASSET BALANCES'!V102*$CL102/12,2)</f>
        <v>0</v>
      </c>
      <c r="W102" s="338">
        <f>ROUND('ASSET BALANCES'!W102*$CL102/12,2)</f>
        <v>0</v>
      </c>
      <c r="X102" s="338">
        <f>ROUND('ASSET BALANCES'!X102*$CL102/12,2)</f>
        <v>0</v>
      </c>
      <c r="Y102" s="338">
        <f>ROUND('ASSET BALANCES'!Y102*$CL102/12,2)</f>
        <v>0</v>
      </c>
      <c r="Z102" s="338">
        <f>ROUND('ASSET BALANCES'!Z102*$CL102/12,2)</f>
        <v>0</v>
      </c>
      <c r="AA102" s="338">
        <f>ROUND('ASSET BALANCES'!AA102*$CM102/12,2)</f>
        <v>0</v>
      </c>
      <c r="AB102" s="338">
        <f>ROUND('ASSET BALANCES'!AB102*$CM102/12,2)</f>
        <v>0</v>
      </c>
      <c r="AC102" s="338">
        <f>ROUND('ASSET BALANCES'!AC102*$CM102/12,2)</f>
        <v>0</v>
      </c>
      <c r="AD102" s="338">
        <f>ROUND('ASSET BALANCES'!AD102*$CM102/12,2)</f>
        <v>0</v>
      </c>
      <c r="AE102" s="338">
        <f>ROUND('ASSET BALANCES'!AE102*$CM102/12,2)</f>
        <v>0</v>
      </c>
      <c r="AF102" s="338">
        <f>ROUND('ASSET BALANCES'!AF102*$CM102/12,2)</f>
        <v>0</v>
      </c>
      <c r="AG102" s="338">
        <f>ROUND('ASSET BALANCES'!AG102*$CM102/12,2)</f>
        <v>0</v>
      </c>
      <c r="AH102" s="338">
        <f>ROUND('ASSET BALANCES'!AH102*$CM102/12,2)</f>
        <v>0</v>
      </c>
      <c r="AI102" s="338">
        <f>ROUND('ASSET BALANCES'!AI102*$CM102/12,2)</f>
        <v>0</v>
      </c>
      <c r="AJ102" s="338">
        <f>ROUND('ASSET BALANCES'!AJ102*$CM102/12,2)</f>
        <v>0</v>
      </c>
      <c r="AK102" s="338">
        <f>ROUND('ASSET BALANCES'!AK102*$CM102/12,2)</f>
        <v>0</v>
      </c>
      <c r="AL102" s="338">
        <f>ROUND('ASSET BALANCES'!AL102*$CM102/12,2)</f>
        <v>0</v>
      </c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  <c r="BG102" s="338"/>
      <c r="BH102" s="338"/>
      <c r="BI102" s="338"/>
      <c r="BJ102" s="338"/>
      <c r="BK102" s="338"/>
      <c r="BL102" s="338"/>
      <c r="BM102" s="338"/>
      <c r="BN102" s="338"/>
      <c r="BO102" s="338"/>
      <c r="BP102" s="338"/>
      <c r="BQ102" s="338"/>
      <c r="BR102" s="338"/>
      <c r="BS102" s="338"/>
      <c r="BT102" s="338"/>
      <c r="BU102" s="338"/>
      <c r="BV102" s="338"/>
      <c r="BW102" s="13">
        <f t="shared" si="15"/>
        <v>0</v>
      </c>
      <c r="BX102" s="13">
        <f t="shared" si="16"/>
        <v>0</v>
      </c>
      <c r="BY102" s="13">
        <f t="shared" si="17"/>
        <v>0</v>
      </c>
      <c r="BZ102" s="13">
        <f t="shared" si="18"/>
        <v>0</v>
      </c>
      <c r="CA102" s="13">
        <f t="shared" si="19"/>
        <v>0</v>
      </c>
      <c r="CB102" s="13">
        <f t="shared" si="20"/>
        <v>0</v>
      </c>
      <c r="CC102" s="333" t="str">
        <f>VLOOKUP($A102,'Depr Group Buckets'!$A:$J,CC$4,FALSE)</f>
        <v>PROD STEAM</v>
      </c>
      <c r="CD102" s="333" t="str">
        <f>VLOOKUP($A102,'Depr Group Buckets'!$A:$J,CD$4,FALSE)</f>
        <v>101/106</v>
      </c>
      <c r="CE102" s="333">
        <f>VLOOKUP($A102,'Depr Group Buckets'!$A:$J,CE$4,FALSE)</f>
        <v>108</v>
      </c>
      <c r="CF102" s="333">
        <f>VLOOKUP($A102,'Depr Group Buckets'!$A:$J,CF$4,FALSE)</f>
        <v>403</v>
      </c>
      <c r="CG102" s="333" t="str">
        <f>VLOOKUP($A102,'Depr Group Buckets'!$A:$J,CG$4,FALSE)</f>
        <v>BAYSIDE</v>
      </c>
      <c r="CH102" s="333" t="str">
        <f>VLOOKUP($A102,'Depr Group Buckets'!$A:$J,CH$4,FALSE)</f>
        <v>INACTIVE ACCOUNT</v>
      </c>
      <c r="CI102" s="333" t="str">
        <f>VLOOKUP($A102,'Depr Group Buckets'!$A:$J,CI$4,FALSE)</f>
        <v>Invalid</v>
      </c>
      <c r="CJ102" s="333" t="str">
        <f>VLOOKUP($A102,'Depr Group Buckets'!$A:$J,CJ$4,FALSE)</f>
        <v>316</v>
      </c>
      <c r="CK102" s="21"/>
      <c r="CL102" s="4">
        <f t="shared" si="14"/>
        <v>0</v>
      </c>
      <c r="CM102" s="4">
        <f t="shared" si="13"/>
        <v>0</v>
      </c>
      <c r="CN102" s="334"/>
      <c r="CO102" s="334"/>
      <c r="CP102" s="334"/>
      <c r="CQ102" s="4">
        <v>0</v>
      </c>
      <c r="CR102" s="4">
        <v>0</v>
      </c>
    </row>
    <row r="103" spans="1:96" x14ac:dyDescent="0.25">
      <c r="A103" s="335">
        <f>'ASSET BALANCES'!$A103</f>
        <v>31633</v>
      </c>
      <c r="B103" s="336" t="str">
        <f>'ASSET BALANCES'!$B103</f>
        <v>316.33 Misc Power Plant Eq-BP3</v>
      </c>
      <c r="C103" s="337">
        <v>0</v>
      </c>
      <c r="D103" s="337">
        <v>0</v>
      </c>
      <c r="E103" s="337">
        <v>0</v>
      </c>
      <c r="F103" s="337">
        <v>0</v>
      </c>
      <c r="G103" s="337">
        <v>0</v>
      </c>
      <c r="H103" s="337">
        <v>0</v>
      </c>
      <c r="I103" s="337">
        <v>0</v>
      </c>
      <c r="J103" s="337">
        <v>0</v>
      </c>
      <c r="K103" s="337">
        <v>0</v>
      </c>
      <c r="L103" s="337">
        <v>0</v>
      </c>
      <c r="M103" s="337">
        <v>0</v>
      </c>
      <c r="N103" s="337">
        <v>0</v>
      </c>
      <c r="O103" s="338">
        <f>ROUND('ASSET BALANCES'!O103*$CL103/12,2)</f>
        <v>0</v>
      </c>
      <c r="P103" s="338">
        <f>ROUND('ASSET BALANCES'!P103*$CL103/12,2)</f>
        <v>0</v>
      </c>
      <c r="Q103" s="338">
        <f>ROUND('ASSET BALANCES'!Q103*$CL103/12,2)</f>
        <v>0</v>
      </c>
      <c r="R103" s="338">
        <f>ROUND('ASSET BALANCES'!R103*$CL103/12,2)</f>
        <v>0</v>
      </c>
      <c r="S103" s="338">
        <f>ROUND('ASSET BALANCES'!S103*$CL103/12,2)</f>
        <v>0</v>
      </c>
      <c r="T103" s="338">
        <f>ROUND('ASSET BALANCES'!T103*$CL103/12,2)</f>
        <v>0</v>
      </c>
      <c r="U103" s="338">
        <f>ROUND('ASSET BALANCES'!U103*$CL103/12,2)</f>
        <v>0</v>
      </c>
      <c r="V103" s="338">
        <f>ROUND('ASSET BALANCES'!V103*$CL103/12,2)</f>
        <v>0</v>
      </c>
      <c r="W103" s="338">
        <f>ROUND('ASSET BALANCES'!W103*$CL103/12,2)</f>
        <v>0</v>
      </c>
      <c r="X103" s="338">
        <f>ROUND('ASSET BALANCES'!X103*$CL103/12,2)</f>
        <v>0</v>
      </c>
      <c r="Y103" s="338">
        <f>ROUND('ASSET BALANCES'!Y103*$CL103/12,2)</f>
        <v>0</v>
      </c>
      <c r="Z103" s="338">
        <f>ROUND('ASSET BALANCES'!Z103*$CL103/12,2)</f>
        <v>0</v>
      </c>
      <c r="AA103" s="338">
        <f>ROUND('ASSET BALANCES'!AA103*$CM103/12,2)</f>
        <v>0</v>
      </c>
      <c r="AB103" s="338">
        <f>ROUND('ASSET BALANCES'!AB103*$CM103/12,2)</f>
        <v>0</v>
      </c>
      <c r="AC103" s="338">
        <f>ROUND('ASSET BALANCES'!AC103*$CM103/12,2)</f>
        <v>0</v>
      </c>
      <c r="AD103" s="338">
        <f>ROUND('ASSET BALANCES'!AD103*$CM103/12,2)</f>
        <v>0</v>
      </c>
      <c r="AE103" s="338">
        <f>ROUND('ASSET BALANCES'!AE103*$CM103/12,2)</f>
        <v>0</v>
      </c>
      <c r="AF103" s="338">
        <f>ROUND('ASSET BALANCES'!AF103*$CM103/12,2)</f>
        <v>0</v>
      </c>
      <c r="AG103" s="338">
        <f>ROUND('ASSET BALANCES'!AG103*$CM103/12,2)</f>
        <v>0</v>
      </c>
      <c r="AH103" s="338">
        <f>ROUND('ASSET BALANCES'!AH103*$CM103/12,2)</f>
        <v>0</v>
      </c>
      <c r="AI103" s="338">
        <f>ROUND('ASSET BALANCES'!AI103*$CM103/12,2)</f>
        <v>0</v>
      </c>
      <c r="AJ103" s="338">
        <f>ROUND('ASSET BALANCES'!AJ103*$CM103/12,2)</f>
        <v>0</v>
      </c>
      <c r="AK103" s="338">
        <f>ROUND('ASSET BALANCES'!AK103*$CM103/12,2)</f>
        <v>0</v>
      </c>
      <c r="AL103" s="338">
        <f>ROUND('ASSET BALANCES'!AL103*$CM103/12,2)</f>
        <v>0</v>
      </c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38"/>
      <c r="AX103" s="338"/>
      <c r="AY103" s="338"/>
      <c r="AZ103" s="338"/>
      <c r="BA103" s="338"/>
      <c r="BB103" s="338"/>
      <c r="BC103" s="338"/>
      <c r="BD103" s="338"/>
      <c r="BE103" s="338"/>
      <c r="BF103" s="338"/>
      <c r="BG103" s="338"/>
      <c r="BH103" s="338"/>
      <c r="BI103" s="338"/>
      <c r="BJ103" s="338"/>
      <c r="BK103" s="338"/>
      <c r="BL103" s="338"/>
      <c r="BM103" s="338"/>
      <c r="BN103" s="338"/>
      <c r="BO103" s="338"/>
      <c r="BP103" s="338"/>
      <c r="BQ103" s="338"/>
      <c r="BR103" s="338"/>
      <c r="BS103" s="338"/>
      <c r="BT103" s="338"/>
      <c r="BU103" s="338"/>
      <c r="BV103" s="338"/>
      <c r="BW103" s="13">
        <f t="shared" si="15"/>
        <v>0</v>
      </c>
      <c r="BX103" s="13">
        <f t="shared" si="16"/>
        <v>0</v>
      </c>
      <c r="BY103" s="13">
        <f t="shared" si="17"/>
        <v>0</v>
      </c>
      <c r="BZ103" s="13">
        <f t="shared" si="18"/>
        <v>0</v>
      </c>
      <c r="CA103" s="13">
        <f t="shared" si="19"/>
        <v>0</v>
      </c>
      <c r="CB103" s="13">
        <f t="shared" si="20"/>
        <v>0</v>
      </c>
      <c r="CC103" s="333" t="str">
        <f>VLOOKUP($A103,'Depr Group Buckets'!$A:$J,CC$4,FALSE)</f>
        <v>PROD STEAM</v>
      </c>
      <c r="CD103" s="333" t="str">
        <f>VLOOKUP($A103,'Depr Group Buckets'!$A:$J,CD$4,FALSE)</f>
        <v>101/106</v>
      </c>
      <c r="CE103" s="333">
        <f>VLOOKUP($A103,'Depr Group Buckets'!$A:$J,CE$4,FALSE)</f>
        <v>108</v>
      </c>
      <c r="CF103" s="333">
        <f>VLOOKUP($A103,'Depr Group Buckets'!$A:$J,CF$4,FALSE)</f>
        <v>403</v>
      </c>
      <c r="CG103" s="333" t="str">
        <f>VLOOKUP($A103,'Depr Group Buckets'!$A:$J,CG$4,FALSE)</f>
        <v>BAYSIDE</v>
      </c>
      <c r="CH103" s="333" t="str">
        <f>VLOOKUP($A103,'Depr Group Buckets'!$A:$J,CH$4,FALSE)</f>
        <v>INACTIVE ACCOUNT</v>
      </c>
      <c r="CI103" s="333" t="str">
        <f>VLOOKUP($A103,'Depr Group Buckets'!$A:$J,CI$4,FALSE)</f>
        <v>Invalid</v>
      </c>
      <c r="CJ103" s="333" t="str">
        <f>VLOOKUP($A103,'Depr Group Buckets'!$A:$J,CJ$4,FALSE)</f>
        <v>316</v>
      </c>
      <c r="CK103" s="21"/>
      <c r="CL103" s="4">
        <f t="shared" si="14"/>
        <v>0</v>
      </c>
      <c r="CM103" s="4">
        <f t="shared" si="13"/>
        <v>0</v>
      </c>
      <c r="CN103" s="334"/>
      <c r="CO103" s="334"/>
      <c r="CP103" s="334"/>
      <c r="CQ103" s="4">
        <v>0</v>
      </c>
      <c r="CR103" s="4">
        <v>0</v>
      </c>
    </row>
    <row r="104" spans="1:96" x14ac:dyDescent="0.25">
      <c r="A104" s="335">
        <f>'ASSET BALANCES'!$A104</f>
        <v>31634</v>
      </c>
      <c r="B104" s="336" t="str">
        <f>'ASSET BALANCES'!$B104</f>
        <v>316.34 Misc Power Plant Eq-BP4</v>
      </c>
      <c r="C104" s="337">
        <v>0</v>
      </c>
      <c r="D104" s="337">
        <v>0</v>
      </c>
      <c r="E104" s="337">
        <v>0</v>
      </c>
      <c r="F104" s="337">
        <v>0</v>
      </c>
      <c r="G104" s="337">
        <v>0</v>
      </c>
      <c r="H104" s="337">
        <v>0</v>
      </c>
      <c r="I104" s="337">
        <v>0</v>
      </c>
      <c r="J104" s="337">
        <v>0</v>
      </c>
      <c r="K104" s="337">
        <v>0</v>
      </c>
      <c r="L104" s="337">
        <v>0</v>
      </c>
      <c r="M104" s="337">
        <v>0</v>
      </c>
      <c r="N104" s="337">
        <v>0</v>
      </c>
      <c r="O104" s="338">
        <f>ROUND('ASSET BALANCES'!O104*$CL104/12,2)</f>
        <v>0</v>
      </c>
      <c r="P104" s="338">
        <f>ROUND('ASSET BALANCES'!P104*$CL104/12,2)</f>
        <v>0</v>
      </c>
      <c r="Q104" s="338">
        <f>ROUND('ASSET BALANCES'!Q104*$CL104/12,2)</f>
        <v>0</v>
      </c>
      <c r="R104" s="338">
        <f>ROUND('ASSET BALANCES'!R104*$CL104/12,2)</f>
        <v>0</v>
      </c>
      <c r="S104" s="338">
        <f>ROUND('ASSET BALANCES'!S104*$CL104/12,2)</f>
        <v>0</v>
      </c>
      <c r="T104" s="338">
        <f>ROUND('ASSET BALANCES'!T104*$CL104/12,2)</f>
        <v>0</v>
      </c>
      <c r="U104" s="338">
        <f>ROUND('ASSET BALANCES'!U104*$CL104/12,2)</f>
        <v>0</v>
      </c>
      <c r="V104" s="338">
        <f>ROUND('ASSET BALANCES'!V104*$CL104/12,2)</f>
        <v>0</v>
      </c>
      <c r="W104" s="338">
        <f>ROUND('ASSET BALANCES'!W104*$CL104/12,2)</f>
        <v>0</v>
      </c>
      <c r="X104" s="338">
        <f>ROUND('ASSET BALANCES'!X104*$CL104/12,2)</f>
        <v>0</v>
      </c>
      <c r="Y104" s="338">
        <f>ROUND('ASSET BALANCES'!Y104*$CL104/12,2)</f>
        <v>0</v>
      </c>
      <c r="Z104" s="338">
        <f>ROUND('ASSET BALANCES'!Z104*$CL104/12,2)</f>
        <v>0</v>
      </c>
      <c r="AA104" s="338">
        <f>ROUND('ASSET BALANCES'!AA104*$CM104/12,2)</f>
        <v>0</v>
      </c>
      <c r="AB104" s="338">
        <f>ROUND('ASSET BALANCES'!AB104*$CM104/12,2)</f>
        <v>0</v>
      </c>
      <c r="AC104" s="338">
        <f>ROUND('ASSET BALANCES'!AC104*$CM104/12,2)</f>
        <v>0</v>
      </c>
      <c r="AD104" s="338">
        <f>ROUND('ASSET BALANCES'!AD104*$CM104/12,2)</f>
        <v>0</v>
      </c>
      <c r="AE104" s="338">
        <f>ROUND('ASSET BALANCES'!AE104*$CM104/12,2)</f>
        <v>0</v>
      </c>
      <c r="AF104" s="338">
        <f>ROUND('ASSET BALANCES'!AF104*$CM104/12,2)</f>
        <v>0</v>
      </c>
      <c r="AG104" s="338">
        <f>ROUND('ASSET BALANCES'!AG104*$CM104/12,2)</f>
        <v>0</v>
      </c>
      <c r="AH104" s="338">
        <f>ROUND('ASSET BALANCES'!AH104*$CM104/12,2)</f>
        <v>0</v>
      </c>
      <c r="AI104" s="338">
        <f>ROUND('ASSET BALANCES'!AI104*$CM104/12,2)</f>
        <v>0</v>
      </c>
      <c r="AJ104" s="338">
        <f>ROUND('ASSET BALANCES'!AJ104*$CM104/12,2)</f>
        <v>0</v>
      </c>
      <c r="AK104" s="338">
        <f>ROUND('ASSET BALANCES'!AK104*$CM104/12,2)</f>
        <v>0</v>
      </c>
      <c r="AL104" s="338">
        <f>ROUND('ASSET BALANCES'!AL104*$CM104/12,2)</f>
        <v>0</v>
      </c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38"/>
      <c r="AX104" s="338"/>
      <c r="AY104" s="338"/>
      <c r="AZ104" s="338"/>
      <c r="BA104" s="338"/>
      <c r="BB104" s="338"/>
      <c r="BC104" s="338"/>
      <c r="BD104" s="338"/>
      <c r="BE104" s="338"/>
      <c r="BF104" s="338"/>
      <c r="BG104" s="338"/>
      <c r="BH104" s="338"/>
      <c r="BI104" s="338"/>
      <c r="BJ104" s="338"/>
      <c r="BK104" s="338"/>
      <c r="BL104" s="338"/>
      <c r="BM104" s="338"/>
      <c r="BN104" s="338"/>
      <c r="BO104" s="338"/>
      <c r="BP104" s="338"/>
      <c r="BQ104" s="338"/>
      <c r="BR104" s="338"/>
      <c r="BS104" s="338"/>
      <c r="BT104" s="338"/>
      <c r="BU104" s="338"/>
      <c r="BV104" s="338"/>
      <c r="BW104" s="13">
        <f t="shared" si="15"/>
        <v>0</v>
      </c>
      <c r="BX104" s="13">
        <f t="shared" si="16"/>
        <v>0</v>
      </c>
      <c r="BY104" s="13">
        <f t="shared" si="17"/>
        <v>0</v>
      </c>
      <c r="BZ104" s="13">
        <f t="shared" si="18"/>
        <v>0</v>
      </c>
      <c r="CA104" s="13">
        <f t="shared" si="19"/>
        <v>0</v>
      </c>
      <c r="CB104" s="13">
        <f t="shared" si="20"/>
        <v>0</v>
      </c>
      <c r="CC104" s="333" t="str">
        <f>VLOOKUP($A104,'Depr Group Buckets'!$A:$J,CC$4,FALSE)</f>
        <v>PROD STEAM</v>
      </c>
      <c r="CD104" s="333" t="str">
        <f>VLOOKUP($A104,'Depr Group Buckets'!$A:$J,CD$4,FALSE)</f>
        <v>101/106</v>
      </c>
      <c r="CE104" s="333">
        <f>VLOOKUP($A104,'Depr Group Buckets'!$A:$J,CE$4,FALSE)</f>
        <v>108</v>
      </c>
      <c r="CF104" s="333">
        <f>VLOOKUP($A104,'Depr Group Buckets'!$A:$J,CF$4,FALSE)</f>
        <v>403</v>
      </c>
      <c r="CG104" s="333" t="str">
        <f>VLOOKUP($A104,'Depr Group Buckets'!$A:$J,CG$4,FALSE)</f>
        <v>BAYSIDE</v>
      </c>
      <c r="CH104" s="333" t="str">
        <f>VLOOKUP($A104,'Depr Group Buckets'!$A:$J,CH$4,FALSE)</f>
        <v>INACTIVE ACCOUNT</v>
      </c>
      <c r="CI104" s="333" t="str">
        <f>VLOOKUP($A104,'Depr Group Buckets'!$A:$J,CI$4,FALSE)</f>
        <v>Invalid</v>
      </c>
      <c r="CJ104" s="333" t="str">
        <f>VLOOKUP($A104,'Depr Group Buckets'!$A:$J,CJ$4,FALSE)</f>
        <v>316</v>
      </c>
      <c r="CK104" s="21"/>
      <c r="CL104" s="4">
        <f t="shared" si="14"/>
        <v>0</v>
      </c>
      <c r="CM104" s="4">
        <f t="shared" si="13"/>
        <v>0</v>
      </c>
      <c r="CN104" s="334"/>
      <c r="CO104" s="334"/>
      <c r="CP104" s="334"/>
      <c r="CQ104" s="4">
        <v>0</v>
      </c>
      <c r="CR104" s="4">
        <v>0</v>
      </c>
    </row>
    <row r="105" spans="1:96" x14ac:dyDescent="0.25">
      <c r="A105" s="335">
        <f>'ASSET BALANCES'!$A105</f>
        <v>31640</v>
      </c>
      <c r="B105" s="336" t="str">
        <f>'ASSET BALANCES'!$B105</f>
        <v>316.40 Misc Power Plant Eq-BBCM</v>
      </c>
      <c r="C105" s="337">
        <v>70807.77</v>
      </c>
      <c r="D105" s="337">
        <v>70780.150000000009</v>
      </c>
      <c r="E105" s="337">
        <v>70226.209999999992</v>
      </c>
      <c r="F105" s="337">
        <v>70172.87</v>
      </c>
      <c r="G105" s="337">
        <v>71582.3</v>
      </c>
      <c r="H105" s="337">
        <v>71621.149999999994</v>
      </c>
      <c r="I105" s="337">
        <v>72630.94</v>
      </c>
      <c r="J105" s="337">
        <v>72756.83</v>
      </c>
      <c r="K105" s="337">
        <v>72758.62000000001</v>
      </c>
      <c r="L105" s="337">
        <v>72839.77</v>
      </c>
      <c r="M105" s="337">
        <v>72733.37</v>
      </c>
      <c r="N105" s="337">
        <v>72733.37</v>
      </c>
      <c r="O105" s="338">
        <f>ROUND('ASSET BALANCES'!O105*$CL105/12,2)</f>
        <v>72733.37</v>
      </c>
      <c r="P105" s="338">
        <f>ROUND('ASSET BALANCES'!P105*$CL105/12,2)</f>
        <v>72733.37</v>
      </c>
      <c r="Q105" s="338">
        <f>ROUND('ASSET BALANCES'!Q105*$CL105/12,2)</f>
        <v>72733.37</v>
      </c>
      <c r="R105" s="338">
        <f>ROUND('ASSET BALANCES'!R105*$CL105/12,2)</f>
        <v>72733.37</v>
      </c>
      <c r="S105" s="338">
        <f>ROUND('ASSET BALANCES'!S105*$CL105/12,2)</f>
        <v>72733.37</v>
      </c>
      <c r="T105" s="338">
        <f>ROUND('ASSET BALANCES'!T105*$CL105/12,2)</f>
        <v>72733.37</v>
      </c>
      <c r="U105" s="338">
        <f>ROUND('ASSET BALANCES'!U105*$CL105/12,2)</f>
        <v>72733.37</v>
      </c>
      <c r="V105" s="338">
        <f>ROUND('ASSET BALANCES'!V105*$CL105/12,2)</f>
        <v>72733.37</v>
      </c>
      <c r="W105" s="338">
        <f>ROUND('ASSET BALANCES'!W105*$CL105/12,2)</f>
        <v>72733.37</v>
      </c>
      <c r="X105" s="338">
        <f>ROUND('ASSET BALANCES'!X105*$CL105/12,2)</f>
        <v>72733.37</v>
      </c>
      <c r="Y105" s="338">
        <f>ROUND('ASSET BALANCES'!Y105*$CL105/12,2)</f>
        <v>72733.37</v>
      </c>
      <c r="Z105" s="338">
        <f>ROUND('ASSET BALANCES'!Z105*$CL105/12,2)</f>
        <v>72733.37</v>
      </c>
      <c r="AA105" s="338">
        <f>ROUND('ASSET BALANCES'!AA105*$CM105/12,2)</f>
        <v>44521.64</v>
      </c>
      <c r="AB105" s="338">
        <f>ROUND('ASSET BALANCES'!AB105*$CM105/12,2)</f>
        <v>44521.64</v>
      </c>
      <c r="AC105" s="338">
        <f>ROUND('ASSET BALANCES'!AC105*$CM105/12,2)</f>
        <v>44521.64</v>
      </c>
      <c r="AD105" s="338">
        <f>ROUND('ASSET BALANCES'!AD105*$CM105/12,2)</f>
        <v>44521.64</v>
      </c>
      <c r="AE105" s="338">
        <f>ROUND('ASSET BALANCES'!AE105*$CM105/12,2)</f>
        <v>44521.64</v>
      </c>
      <c r="AF105" s="338">
        <f>ROUND('ASSET BALANCES'!AF105*$CM105/12,2)</f>
        <v>44521.64</v>
      </c>
      <c r="AG105" s="338">
        <f>ROUND('ASSET BALANCES'!AG105*$CM105/12,2)</f>
        <v>44521.64</v>
      </c>
      <c r="AH105" s="338">
        <f>ROUND('ASSET BALANCES'!AH105*$CM105/12,2)</f>
        <v>44521.64</v>
      </c>
      <c r="AI105" s="338">
        <f>ROUND('ASSET BALANCES'!AI105*$CM105/12,2)</f>
        <v>44521.64</v>
      </c>
      <c r="AJ105" s="338">
        <f>ROUND('ASSET BALANCES'!AJ105*$CM105/12,2)</f>
        <v>44521.64</v>
      </c>
      <c r="AK105" s="338">
        <f>ROUND('ASSET BALANCES'!AK105*$CM105/12,2)</f>
        <v>44521.64</v>
      </c>
      <c r="AL105" s="338">
        <f>ROUND('ASSET BALANCES'!AL105*$CM105/12,2)</f>
        <v>44521.64</v>
      </c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  <c r="BG105" s="338"/>
      <c r="BH105" s="338"/>
      <c r="BI105" s="338"/>
      <c r="BJ105" s="338"/>
      <c r="BK105" s="338"/>
      <c r="BL105" s="338"/>
      <c r="BM105" s="338"/>
      <c r="BN105" s="338"/>
      <c r="BO105" s="338"/>
      <c r="BP105" s="338"/>
      <c r="BQ105" s="338"/>
      <c r="BR105" s="338"/>
      <c r="BS105" s="338"/>
      <c r="BT105" s="338"/>
      <c r="BU105" s="338"/>
      <c r="BV105" s="338"/>
      <c r="BW105" s="13">
        <f t="shared" si="15"/>
        <v>861643.35</v>
      </c>
      <c r="BX105" s="13">
        <f t="shared" si="16"/>
        <v>872800.44</v>
      </c>
      <c r="BY105" s="13">
        <f t="shared" si="17"/>
        <v>534259.68000000005</v>
      </c>
      <c r="BZ105" s="13">
        <f t="shared" si="18"/>
        <v>0</v>
      </c>
      <c r="CA105" s="13">
        <f t="shared" si="19"/>
        <v>0</v>
      </c>
      <c r="CB105" s="13">
        <f t="shared" si="20"/>
        <v>0</v>
      </c>
      <c r="CC105" s="333" t="str">
        <f>VLOOKUP($A105,'Depr Group Buckets'!$A:$J,CC$4,FALSE)</f>
        <v>PROD STEAM</v>
      </c>
      <c r="CD105" s="333" t="str">
        <f>VLOOKUP($A105,'Depr Group Buckets'!$A:$J,CD$4,FALSE)</f>
        <v>101/106</v>
      </c>
      <c r="CE105" s="333">
        <f>VLOOKUP($A105,'Depr Group Buckets'!$A:$J,CE$4,FALSE)</f>
        <v>108</v>
      </c>
      <c r="CF105" s="333">
        <f>VLOOKUP($A105,'Depr Group Buckets'!$A:$J,CF$4,FALSE)</f>
        <v>403</v>
      </c>
      <c r="CG105" s="333" t="str">
        <f>VLOOKUP($A105,'Depr Group Buckets'!$A:$J,CG$4,FALSE)</f>
        <v>BIG BEND</v>
      </c>
      <c r="CH105" s="333" t="str">
        <f>VLOOKUP($A105,'Depr Group Buckets'!$A:$J,CH$4,FALSE)</f>
        <v>BIG BEND COMMON</v>
      </c>
      <c r="CI105" s="333" t="str">
        <f>VLOOKUP($A105,'Depr Group Buckets'!$A:$J,CI$4,FALSE)</f>
        <v>Valid</v>
      </c>
      <c r="CJ105" s="333" t="str">
        <f>VLOOKUP($A105,'Depr Group Buckets'!$A:$J,CJ$4,FALSE)</f>
        <v>316</v>
      </c>
      <c r="CK105" s="21"/>
      <c r="CL105" s="4">
        <f t="shared" si="14"/>
        <v>3.3000000000000002E-2</v>
      </c>
      <c r="CM105" s="4">
        <f t="shared" si="13"/>
        <v>2.0199999999999999E-2</v>
      </c>
      <c r="CN105" s="334"/>
      <c r="CO105" s="334"/>
      <c r="CP105" s="334"/>
      <c r="CQ105" s="4">
        <v>3.3000000000000002E-2</v>
      </c>
      <c r="CR105" s="4">
        <v>2.0199999999999999E-2</v>
      </c>
    </row>
    <row r="106" spans="1:96" x14ac:dyDescent="0.25">
      <c r="A106" s="335">
        <f>'ASSET BALANCES'!$A106</f>
        <v>31641</v>
      </c>
      <c r="B106" s="336" t="str">
        <f>'ASSET BALANCES'!$B106</f>
        <v>316.41 Misc Power Plant Eq-BB1</v>
      </c>
      <c r="C106" s="337">
        <v>0</v>
      </c>
      <c r="D106" s="337">
        <v>0</v>
      </c>
      <c r="E106" s="337">
        <v>0</v>
      </c>
      <c r="F106" s="337">
        <v>0</v>
      </c>
      <c r="G106" s="337">
        <v>0</v>
      </c>
      <c r="H106" s="337">
        <v>0</v>
      </c>
      <c r="I106" s="337">
        <v>0</v>
      </c>
      <c r="J106" s="337">
        <v>0</v>
      </c>
      <c r="K106" s="337">
        <v>0</v>
      </c>
      <c r="L106" s="337">
        <v>0</v>
      </c>
      <c r="M106" s="337">
        <v>0</v>
      </c>
      <c r="N106" s="337">
        <v>0</v>
      </c>
      <c r="O106" s="338">
        <f>ROUND('ASSET BALANCES'!O106*$CL106/12,2)</f>
        <v>0</v>
      </c>
      <c r="P106" s="338">
        <f>ROUND('ASSET BALANCES'!P106*$CL106/12,2)</f>
        <v>0</v>
      </c>
      <c r="Q106" s="338">
        <f>ROUND('ASSET BALANCES'!Q106*$CL106/12,2)</f>
        <v>0</v>
      </c>
      <c r="R106" s="338">
        <f>ROUND('ASSET BALANCES'!R106*$CL106/12,2)</f>
        <v>0</v>
      </c>
      <c r="S106" s="338">
        <f>ROUND('ASSET BALANCES'!S106*$CL106/12,2)</f>
        <v>0</v>
      </c>
      <c r="T106" s="338">
        <f>ROUND('ASSET BALANCES'!T106*$CL106/12,2)</f>
        <v>0</v>
      </c>
      <c r="U106" s="338">
        <f>ROUND('ASSET BALANCES'!U106*$CL106/12,2)</f>
        <v>0</v>
      </c>
      <c r="V106" s="338">
        <f>ROUND('ASSET BALANCES'!V106*$CL106/12,2)</f>
        <v>0</v>
      </c>
      <c r="W106" s="338">
        <f>ROUND('ASSET BALANCES'!W106*$CL106/12,2)</f>
        <v>0</v>
      </c>
      <c r="X106" s="338">
        <f>ROUND('ASSET BALANCES'!X106*$CL106/12,2)</f>
        <v>0</v>
      </c>
      <c r="Y106" s="338">
        <f>ROUND('ASSET BALANCES'!Y106*$CL106/12,2)</f>
        <v>0</v>
      </c>
      <c r="Z106" s="338">
        <f>ROUND('ASSET BALANCES'!Z106*$CL106/12,2)</f>
        <v>0</v>
      </c>
      <c r="AA106" s="338">
        <f>ROUND('ASSET BALANCES'!AA106*$CM106/12,2)</f>
        <v>0</v>
      </c>
      <c r="AB106" s="338">
        <f>ROUND('ASSET BALANCES'!AB106*$CM106/12,2)</f>
        <v>0</v>
      </c>
      <c r="AC106" s="338">
        <f>ROUND('ASSET BALANCES'!AC106*$CM106/12,2)</f>
        <v>0</v>
      </c>
      <c r="AD106" s="338">
        <f>ROUND('ASSET BALANCES'!AD106*$CM106/12,2)</f>
        <v>0</v>
      </c>
      <c r="AE106" s="338">
        <f>ROUND('ASSET BALANCES'!AE106*$CM106/12,2)</f>
        <v>0</v>
      </c>
      <c r="AF106" s="338">
        <f>ROUND('ASSET BALANCES'!AF106*$CM106/12,2)</f>
        <v>0</v>
      </c>
      <c r="AG106" s="338">
        <f>ROUND('ASSET BALANCES'!AG106*$CM106/12,2)</f>
        <v>0</v>
      </c>
      <c r="AH106" s="338">
        <f>ROUND('ASSET BALANCES'!AH106*$CM106/12,2)</f>
        <v>0</v>
      </c>
      <c r="AI106" s="338">
        <f>ROUND('ASSET BALANCES'!AI106*$CM106/12,2)</f>
        <v>0</v>
      </c>
      <c r="AJ106" s="338">
        <f>ROUND('ASSET BALANCES'!AJ106*$CM106/12,2)</f>
        <v>0</v>
      </c>
      <c r="AK106" s="338">
        <f>ROUND('ASSET BALANCES'!AK106*$CM106/12,2)</f>
        <v>0</v>
      </c>
      <c r="AL106" s="338">
        <f>ROUND('ASSET BALANCES'!AL106*$CM106/12,2)</f>
        <v>0</v>
      </c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38"/>
      <c r="AX106" s="338"/>
      <c r="AY106" s="338"/>
      <c r="AZ106" s="338"/>
      <c r="BA106" s="338"/>
      <c r="BB106" s="338"/>
      <c r="BC106" s="338"/>
      <c r="BD106" s="338"/>
      <c r="BE106" s="338"/>
      <c r="BF106" s="338"/>
      <c r="BG106" s="338"/>
      <c r="BH106" s="338"/>
      <c r="BI106" s="338"/>
      <c r="BJ106" s="338"/>
      <c r="BK106" s="338"/>
      <c r="BL106" s="338"/>
      <c r="BM106" s="338"/>
      <c r="BN106" s="338"/>
      <c r="BO106" s="338"/>
      <c r="BP106" s="338"/>
      <c r="BQ106" s="338"/>
      <c r="BR106" s="338"/>
      <c r="BS106" s="338"/>
      <c r="BT106" s="338"/>
      <c r="BU106" s="338"/>
      <c r="BV106" s="338"/>
      <c r="BW106" s="13">
        <f t="shared" si="15"/>
        <v>0</v>
      </c>
      <c r="BX106" s="13">
        <f t="shared" si="16"/>
        <v>0</v>
      </c>
      <c r="BY106" s="13">
        <f t="shared" si="17"/>
        <v>0</v>
      </c>
      <c r="BZ106" s="13">
        <f t="shared" si="18"/>
        <v>0</v>
      </c>
      <c r="CA106" s="13">
        <f t="shared" si="19"/>
        <v>0</v>
      </c>
      <c r="CB106" s="13">
        <f t="shared" si="20"/>
        <v>0</v>
      </c>
      <c r="CC106" s="333" t="str">
        <f>VLOOKUP($A106,'Depr Group Buckets'!$A:$J,CC$4,FALSE)</f>
        <v>PROD STEAM</v>
      </c>
      <c r="CD106" s="333" t="str">
        <f>VLOOKUP($A106,'Depr Group Buckets'!$A:$J,CD$4,FALSE)</f>
        <v>101/106</v>
      </c>
      <c r="CE106" s="333">
        <f>VLOOKUP($A106,'Depr Group Buckets'!$A:$J,CE$4,FALSE)</f>
        <v>108</v>
      </c>
      <c r="CF106" s="333">
        <f>VLOOKUP($A106,'Depr Group Buckets'!$A:$J,CF$4,FALSE)</f>
        <v>403</v>
      </c>
      <c r="CG106" s="333" t="str">
        <f>VLOOKUP($A106,'Depr Group Buckets'!$A:$J,CG$4,FALSE)</f>
        <v>BIG BEND</v>
      </c>
      <c r="CH106" s="333" t="str">
        <f>VLOOKUP($A106,'Depr Group Buckets'!$A:$J,CH$4,FALSE)</f>
        <v>BIG BEND UNIT 1</v>
      </c>
      <c r="CI106" s="333" t="str">
        <f>VLOOKUP($A106,'Depr Group Buckets'!$A:$J,CI$4,FALSE)</f>
        <v>Invalid</v>
      </c>
      <c r="CJ106" s="333" t="str">
        <f>VLOOKUP($A106,'Depr Group Buckets'!$A:$J,CJ$4,FALSE)</f>
        <v>316</v>
      </c>
      <c r="CK106" s="21"/>
      <c r="CL106" s="4">
        <f t="shared" si="14"/>
        <v>3.5999999999999997E-2</v>
      </c>
      <c r="CM106" s="4">
        <f t="shared" si="13"/>
        <v>0</v>
      </c>
      <c r="CN106" s="334"/>
      <c r="CO106" s="334"/>
      <c r="CP106" s="334"/>
      <c r="CQ106" s="4">
        <v>3.5999999999999997E-2</v>
      </c>
      <c r="CR106" s="4">
        <v>0</v>
      </c>
    </row>
    <row r="107" spans="1:96" x14ac:dyDescent="0.25">
      <c r="A107" s="335">
        <f>'ASSET BALANCES'!$A107</f>
        <v>31642</v>
      </c>
      <c r="B107" s="336" t="str">
        <f>'ASSET BALANCES'!$B107</f>
        <v>316.42 Misc Power Plant Eq-BB2</v>
      </c>
      <c r="C107" s="337">
        <v>0</v>
      </c>
      <c r="D107" s="337">
        <v>0</v>
      </c>
      <c r="E107" s="337">
        <v>0</v>
      </c>
      <c r="F107" s="337">
        <v>0</v>
      </c>
      <c r="G107" s="337">
        <v>0</v>
      </c>
      <c r="H107" s="337">
        <v>0</v>
      </c>
      <c r="I107" s="337">
        <v>0</v>
      </c>
      <c r="J107" s="337">
        <v>0</v>
      </c>
      <c r="K107" s="337">
        <v>0</v>
      </c>
      <c r="L107" s="337">
        <v>0</v>
      </c>
      <c r="M107" s="337">
        <v>0</v>
      </c>
      <c r="N107" s="337">
        <v>0</v>
      </c>
      <c r="O107" s="338">
        <f>ROUND('ASSET BALANCES'!O107*$CL107/12,2)</f>
        <v>0</v>
      </c>
      <c r="P107" s="338">
        <f>ROUND('ASSET BALANCES'!P107*$CL107/12,2)</f>
        <v>0</v>
      </c>
      <c r="Q107" s="338">
        <f>ROUND('ASSET BALANCES'!Q107*$CL107/12,2)</f>
        <v>0</v>
      </c>
      <c r="R107" s="338">
        <f>ROUND('ASSET BALANCES'!R107*$CL107/12,2)</f>
        <v>0</v>
      </c>
      <c r="S107" s="338">
        <f>ROUND('ASSET BALANCES'!S107*$CL107/12,2)</f>
        <v>0</v>
      </c>
      <c r="T107" s="338">
        <f>ROUND('ASSET BALANCES'!T107*$CL107/12,2)</f>
        <v>0</v>
      </c>
      <c r="U107" s="338">
        <f>ROUND('ASSET BALANCES'!U107*$CL107/12,2)</f>
        <v>0</v>
      </c>
      <c r="V107" s="338">
        <f>ROUND('ASSET BALANCES'!V107*$CL107/12,2)</f>
        <v>0</v>
      </c>
      <c r="W107" s="338">
        <f>ROUND('ASSET BALANCES'!W107*$CL107/12,2)</f>
        <v>0</v>
      </c>
      <c r="X107" s="338">
        <f>ROUND('ASSET BALANCES'!X107*$CL107/12,2)</f>
        <v>0</v>
      </c>
      <c r="Y107" s="338">
        <f>ROUND('ASSET BALANCES'!Y107*$CL107/12,2)</f>
        <v>0</v>
      </c>
      <c r="Z107" s="338">
        <f>ROUND('ASSET BALANCES'!Z107*$CL107/12,2)</f>
        <v>0</v>
      </c>
      <c r="AA107" s="338">
        <f>ROUND('ASSET BALANCES'!AA107*$CM107/12,2)</f>
        <v>0</v>
      </c>
      <c r="AB107" s="338">
        <f>ROUND('ASSET BALANCES'!AB107*$CM107/12,2)</f>
        <v>0</v>
      </c>
      <c r="AC107" s="338">
        <f>ROUND('ASSET BALANCES'!AC107*$CM107/12,2)</f>
        <v>0</v>
      </c>
      <c r="AD107" s="338">
        <f>ROUND('ASSET BALANCES'!AD107*$CM107/12,2)</f>
        <v>0</v>
      </c>
      <c r="AE107" s="338">
        <f>ROUND('ASSET BALANCES'!AE107*$CM107/12,2)</f>
        <v>0</v>
      </c>
      <c r="AF107" s="338">
        <f>ROUND('ASSET BALANCES'!AF107*$CM107/12,2)</f>
        <v>0</v>
      </c>
      <c r="AG107" s="338">
        <f>ROUND('ASSET BALANCES'!AG107*$CM107/12,2)</f>
        <v>0</v>
      </c>
      <c r="AH107" s="338">
        <f>ROUND('ASSET BALANCES'!AH107*$CM107/12,2)</f>
        <v>0</v>
      </c>
      <c r="AI107" s="338">
        <f>ROUND('ASSET BALANCES'!AI107*$CM107/12,2)</f>
        <v>0</v>
      </c>
      <c r="AJ107" s="338">
        <f>ROUND('ASSET BALANCES'!AJ107*$CM107/12,2)</f>
        <v>0</v>
      </c>
      <c r="AK107" s="338">
        <f>ROUND('ASSET BALANCES'!AK107*$CM107/12,2)</f>
        <v>0</v>
      </c>
      <c r="AL107" s="338">
        <f>ROUND('ASSET BALANCES'!AL107*$CM107/12,2)</f>
        <v>0</v>
      </c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38"/>
      <c r="AX107" s="338"/>
      <c r="AY107" s="338"/>
      <c r="AZ107" s="338"/>
      <c r="BA107" s="338"/>
      <c r="BB107" s="338"/>
      <c r="BC107" s="338"/>
      <c r="BD107" s="338"/>
      <c r="BE107" s="338"/>
      <c r="BF107" s="338"/>
      <c r="BG107" s="338"/>
      <c r="BH107" s="338"/>
      <c r="BI107" s="338"/>
      <c r="BJ107" s="338"/>
      <c r="BK107" s="338"/>
      <c r="BL107" s="338"/>
      <c r="BM107" s="338"/>
      <c r="BN107" s="338"/>
      <c r="BO107" s="338"/>
      <c r="BP107" s="338"/>
      <c r="BQ107" s="338"/>
      <c r="BR107" s="338"/>
      <c r="BS107" s="338"/>
      <c r="BT107" s="338"/>
      <c r="BU107" s="338"/>
      <c r="BV107" s="338"/>
      <c r="BW107" s="13">
        <f t="shared" si="15"/>
        <v>0</v>
      </c>
      <c r="BX107" s="13">
        <f t="shared" si="16"/>
        <v>0</v>
      </c>
      <c r="BY107" s="13">
        <f t="shared" si="17"/>
        <v>0</v>
      </c>
      <c r="BZ107" s="13">
        <f t="shared" si="18"/>
        <v>0</v>
      </c>
      <c r="CA107" s="13">
        <f t="shared" si="19"/>
        <v>0</v>
      </c>
      <c r="CB107" s="13">
        <f t="shared" si="20"/>
        <v>0</v>
      </c>
      <c r="CC107" s="333" t="str">
        <f>VLOOKUP($A107,'Depr Group Buckets'!$A:$J,CC$4,FALSE)</f>
        <v>PROD STEAM</v>
      </c>
      <c r="CD107" s="333" t="str">
        <f>VLOOKUP($A107,'Depr Group Buckets'!$A:$J,CD$4,FALSE)</f>
        <v>101/106</v>
      </c>
      <c r="CE107" s="333">
        <f>VLOOKUP($A107,'Depr Group Buckets'!$A:$J,CE$4,FALSE)</f>
        <v>108</v>
      </c>
      <c r="CF107" s="333">
        <f>VLOOKUP($A107,'Depr Group Buckets'!$A:$J,CF$4,FALSE)</f>
        <v>403</v>
      </c>
      <c r="CG107" s="333" t="str">
        <f>VLOOKUP($A107,'Depr Group Buckets'!$A:$J,CG$4,FALSE)</f>
        <v>BIG BEND</v>
      </c>
      <c r="CH107" s="333" t="str">
        <f>VLOOKUP($A107,'Depr Group Buckets'!$A:$J,CH$4,FALSE)</f>
        <v>BIG BEND UNIT 2</v>
      </c>
      <c r="CI107" s="333" t="str">
        <f>VLOOKUP($A107,'Depr Group Buckets'!$A:$J,CI$4,FALSE)</f>
        <v>Invalid</v>
      </c>
      <c r="CJ107" s="333" t="str">
        <f>VLOOKUP($A107,'Depr Group Buckets'!$A:$J,CJ$4,FALSE)</f>
        <v>316</v>
      </c>
      <c r="CK107" s="21"/>
      <c r="CL107" s="4">
        <f t="shared" si="14"/>
        <v>1.4E-2</v>
      </c>
      <c r="CM107" s="4">
        <f t="shared" si="13"/>
        <v>0</v>
      </c>
      <c r="CN107" s="334"/>
      <c r="CO107" s="334"/>
      <c r="CP107" s="334"/>
      <c r="CQ107" s="4">
        <v>1.4E-2</v>
      </c>
      <c r="CR107" s="4">
        <v>0</v>
      </c>
    </row>
    <row r="108" spans="1:96" x14ac:dyDescent="0.25">
      <c r="A108" s="335">
        <f>'ASSET BALANCES'!$A108</f>
        <v>31643</v>
      </c>
      <c r="B108" s="336" t="str">
        <f>'ASSET BALANCES'!$B108</f>
        <v>316.43 Misc Power Plant Eq-BB3</v>
      </c>
      <c r="C108" s="337">
        <v>0</v>
      </c>
      <c r="D108" s="337">
        <v>0</v>
      </c>
      <c r="E108" s="337">
        <v>0</v>
      </c>
      <c r="F108" s="337">
        <v>0</v>
      </c>
      <c r="G108" s="337">
        <v>0</v>
      </c>
      <c r="H108" s="337">
        <v>0</v>
      </c>
      <c r="I108" s="337">
        <v>0</v>
      </c>
      <c r="J108" s="337">
        <v>0</v>
      </c>
      <c r="K108" s="337">
        <v>0</v>
      </c>
      <c r="L108" s="337">
        <v>0</v>
      </c>
      <c r="M108" s="337">
        <v>0</v>
      </c>
      <c r="N108" s="337">
        <v>0</v>
      </c>
      <c r="O108" s="338">
        <f>ROUND('ASSET BALANCES'!O108*$CL108/12,2)</f>
        <v>0</v>
      </c>
      <c r="P108" s="338">
        <f>ROUND('ASSET BALANCES'!P108*$CL108/12,2)</f>
        <v>0</v>
      </c>
      <c r="Q108" s="338">
        <f>ROUND('ASSET BALANCES'!Q108*$CL108/12,2)</f>
        <v>0</v>
      </c>
      <c r="R108" s="338">
        <f>ROUND('ASSET BALANCES'!R108*$CL108/12,2)</f>
        <v>0</v>
      </c>
      <c r="S108" s="338">
        <f>ROUND('ASSET BALANCES'!S108*$CL108/12,2)</f>
        <v>0</v>
      </c>
      <c r="T108" s="338">
        <f>ROUND('ASSET BALANCES'!T108*$CL108/12,2)</f>
        <v>0</v>
      </c>
      <c r="U108" s="338">
        <f>ROUND('ASSET BALANCES'!U108*$CL108/12,2)</f>
        <v>0</v>
      </c>
      <c r="V108" s="338">
        <f>ROUND('ASSET BALANCES'!V108*$CL108/12,2)</f>
        <v>0</v>
      </c>
      <c r="W108" s="338">
        <f>ROUND('ASSET BALANCES'!W108*$CL108/12,2)</f>
        <v>0</v>
      </c>
      <c r="X108" s="338">
        <f>ROUND('ASSET BALANCES'!X108*$CL108/12,2)</f>
        <v>0</v>
      </c>
      <c r="Y108" s="338">
        <f>ROUND('ASSET BALANCES'!Y108*$CL108/12,2)</f>
        <v>0</v>
      </c>
      <c r="Z108" s="338">
        <f>ROUND('ASSET BALANCES'!Z108*$CL108/12,2)</f>
        <v>0</v>
      </c>
      <c r="AA108" s="338">
        <f>ROUND('ASSET BALANCES'!AA108*$CM108/12,2)</f>
        <v>0</v>
      </c>
      <c r="AB108" s="338">
        <f>ROUND('ASSET BALANCES'!AB108*$CM108/12,2)</f>
        <v>0</v>
      </c>
      <c r="AC108" s="338">
        <f>ROUND('ASSET BALANCES'!AC108*$CM108/12,2)</f>
        <v>0</v>
      </c>
      <c r="AD108" s="338">
        <f>ROUND('ASSET BALANCES'!AD108*$CM108/12,2)</f>
        <v>0</v>
      </c>
      <c r="AE108" s="338">
        <f>ROUND('ASSET BALANCES'!AE108*$CM108/12,2)</f>
        <v>0</v>
      </c>
      <c r="AF108" s="338">
        <f>ROUND('ASSET BALANCES'!AF108*$CM108/12,2)</f>
        <v>0</v>
      </c>
      <c r="AG108" s="338">
        <f>ROUND('ASSET BALANCES'!AG108*$CM108/12,2)</f>
        <v>0</v>
      </c>
      <c r="AH108" s="338">
        <f>ROUND('ASSET BALANCES'!AH108*$CM108/12,2)</f>
        <v>0</v>
      </c>
      <c r="AI108" s="338">
        <f>ROUND('ASSET BALANCES'!AI108*$CM108/12,2)</f>
        <v>0</v>
      </c>
      <c r="AJ108" s="338">
        <f>ROUND('ASSET BALANCES'!AJ108*$CM108/12,2)</f>
        <v>0</v>
      </c>
      <c r="AK108" s="338">
        <f>ROUND('ASSET BALANCES'!AK108*$CM108/12,2)</f>
        <v>0</v>
      </c>
      <c r="AL108" s="338">
        <f>ROUND('ASSET BALANCES'!AL108*$CM108/12,2)</f>
        <v>0</v>
      </c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38"/>
      <c r="AX108" s="338"/>
      <c r="AY108" s="338"/>
      <c r="AZ108" s="338"/>
      <c r="BA108" s="338"/>
      <c r="BB108" s="338"/>
      <c r="BC108" s="338"/>
      <c r="BD108" s="338"/>
      <c r="BE108" s="338"/>
      <c r="BF108" s="338"/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8"/>
      <c r="BV108" s="338"/>
      <c r="BW108" s="13">
        <f t="shared" si="15"/>
        <v>0</v>
      </c>
      <c r="BX108" s="13">
        <f t="shared" si="16"/>
        <v>0</v>
      </c>
      <c r="BY108" s="13">
        <f t="shared" si="17"/>
        <v>0</v>
      </c>
      <c r="BZ108" s="13">
        <f t="shared" si="18"/>
        <v>0</v>
      </c>
      <c r="CA108" s="13">
        <f t="shared" si="19"/>
        <v>0</v>
      </c>
      <c r="CB108" s="13">
        <f t="shared" si="20"/>
        <v>0</v>
      </c>
      <c r="CC108" s="333" t="str">
        <f>VLOOKUP($A108,'Depr Group Buckets'!$A:$J,CC$4,FALSE)</f>
        <v>PROD STEAM</v>
      </c>
      <c r="CD108" s="333" t="str">
        <f>VLOOKUP($A108,'Depr Group Buckets'!$A:$J,CD$4,FALSE)</f>
        <v>101/106</v>
      </c>
      <c r="CE108" s="333">
        <f>VLOOKUP($A108,'Depr Group Buckets'!$A:$J,CE$4,FALSE)</f>
        <v>108</v>
      </c>
      <c r="CF108" s="333">
        <f>VLOOKUP($A108,'Depr Group Buckets'!$A:$J,CF$4,FALSE)</f>
        <v>403</v>
      </c>
      <c r="CG108" s="333" t="str">
        <f>VLOOKUP($A108,'Depr Group Buckets'!$A:$J,CG$4,FALSE)</f>
        <v>BIG BEND</v>
      </c>
      <c r="CH108" s="333" t="str">
        <f>VLOOKUP($A108,'Depr Group Buckets'!$A:$J,CH$4,FALSE)</f>
        <v>BIG BEND UNIT 3</v>
      </c>
      <c r="CI108" s="333" t="str">
        <f>VLOOKUP($A108,'Depr Group Buckets'!$A:$J,CI$4,FALSE)</f>
        <v>Invalid</v>
      </c>
      <c r="CJ108" s="333" t="str">
        <f>VLOOKUP($A108,'Depr Group Buckets'!$A:$J,CJ$4,FALSE)</f>
        <v>316</v>
      </c>
      <c r="CK108" s="21"/>
      <c r="CL108" s="4">
        <f t="shared" si="14"/>
        <v>3.5999999999999997E-2</v>
      </c>
      <c r="CM108" s="4">
        <f t="shared" si="13"/>
        <v>0</v>
      </c>
      <c r="CN108" s="334"/>
      <c r="CO108" s="334"/>
      <c r="CP108" s="334"/>
      <c r="CQ108" s="4">
        <v>3.5999999999999997E-2</v>
      </c>
      <c r="CR108" s="4">
        <v>0</v>
      </c>
    </row>
    <row r="109" spans="1:96" x14ac:dyDescent="0.25">
      <c r="A109" s="335">
        <f>'ASSET BALANCES'!$A109</f>
        <v>31644</v>
      </c>
      <c r="B109" s="336" t="str">
        <f>'ASSET BALANCES'!$B109</f>
        <v>316.44 Misc Pwr Plt Eq-BB 4 MAIN ST</v>
      </c>
      <c r="C109" s="337">
        <v>8798.7200000000012</v>
      </c>
      <c r="D109" s="337">
        <v>8798.7200000000012</v>
      </c>
      <c r="E109" s="337">
        <v>8798.7200000000012</v>
      </c>
      <c r="F109" s="337">
        <v>8798.7200000000012</v>
      </c>
      <c r="G109" s="337">
        <v>8798.7200000000012</v>
      </c>
      <c r="H109" s="337">
        <v>8798.7200000000012</v>
      </c>
      <c r="I109" s="337">
        <v>8798.7200000000012</v>
      </c>
      <c r="J109" s="337">
        <v>8798.7200000000012</v>
      </c>
      <c r="K109" s="337">
        <v>8798.7200000000012</v>
      </c>
      <c r="L109" s="337">
        <v>8798.7200000000012</v>
      </c>
      <c r="M109" s="337">
        <v>8798.7200000000012</v>
      </c>
      <c r="N109" s="337">
        <v>8798.7200000000012</v>
      </c>
      <c r="O109" s="338">
        <f>ROUND('ASSET BALANCES'!O109*$CL109/12,2)</f>
        <v>8798.7199999999993</v>
      </c>
      <c r="P109" s="338">
        <f>ROUND('ASSET BALANCES'!P109*$CL109/12,2)</f>
        <v>8798.7199999999993</v>
      </c>
      <c r="Q109" s="338">
        <f>ROUND('ASSET BALANCES'!Q109*$CL109/12,2)</f>
        <v>8798.7199999999993</v>
      </c>
      <c r="R109" s="338">
        <f>ROUND('ASSET BALANCES'!R109*$CL109/12,2)</f>
        <v>8798.7199999999993</v>
      </c>
      <c r="S109" s="338">
        <f>ROUND('ASSET BALANCES'!S109*$CL109/12,2)</f>
        <v>8798.7199999999993</v>
      </c>
      <c r="T109" s="338">
        <f>ROUND('ASSET BALANCES'!T109*$CL109/12,2)</f>
        <v>8798.7199999999993</v>
      </c>
      <c r="U109" s="338">
        <f>ROUND('ASSET BALANCES'!U109*$CL109/12,2)</f>
        <v>8798.7199999999993</v>
      </c>
      <c r="V109" s="338">
        <f>ROUND('ASSET BALANCES'!V109*$CL109/12,2)</f>
        <v>8798.7199999999993</v>
      </c>
      <c r="W109" s="338">
        <f>ROUND('ASSET BALANCES'!W109*$CL109/12,2)</f>
        <v>8798.7199999999993</v>
      </c>
      <c r="X109" s="338">
        <f>ROUND('ASSET BALANCES'!X109*$CL109/12,2)</f>
        <v>8798.7199999999993</v>
      </c>
      <c r="Y109" s="338">
        <f>ROUND('ASSET BALANCES'!Y109*$CL109/12,2)</f>
        <v>8798.7199999999993</v>
      </c>
      <c r="Z109" s="338">
        <f>ROUND('ASSET BALANCES'!Z109*$CL109/12,2)</f>
        <v>8798.7199999999993</v>
      </c>
      <c r="AA109" s="338">
        <f>ROUND('ASSET BALANCES'!AA109*$CM109/12,2)</f>
        <v>9385.2999999999993</v>
      </c>
      <c r="AB109" s="338">
        <f>ROUND('ASSET BALANCES'!AB109*$CM109/12,2)</f>
        <v>9385.2999999999993</v>
      </c>
      <c r="AC109" s="338">
        <f>ROUND('ASSET BALANCES'!AC109*$CM109/12,2)</f>
        <v>9385.2999999999993</v>
      </c>
      <c r="AD109" s="338">
        <f>ROUND('ASSET BALANCES'!AD109*$CM109/12,2)</f>
        <v>9385.2999999999993</v>
      </c>
      <c r="AE109" s="338">
        <f>ROUND('ASSET BALANCES'!AE109*$CM109/12,2)</f>
        <v>9385.2999999999993</v>
      </c>
      <c r="AF109" s="338">
        <f>ROUND('ASSET BALANCES'!AF109*$CM109/12,2)</f>
        <v>9385.2999999999993</v>
      </c>
      <c r="AG109" s="338">
        <f>ROUND('ASSET BALANCES'!AG109*$CM109/12,2)</f>
        <v>9385.2999999999993</v>
      </c>
      <c r="AH109" s="338">
        <f>ROUND('ASSET BALANCES'!AH109*$CM109/12,2)</f>
        <v>9385.2999999999993</v>
      </c>
      <c r="AI109" s="338">
        <f>ROUND('ASSET BALANCES'!AI109*$CM109/12,2)</f>
        <v>9385.2999999999993</v>
      </c>
      <c r="AJ109" s="338">
        <f>ROUND('ASSET BALANCES'!AJ109*$CM109/12,2)</f>
        <v>9385.2999999999993</v>
      </c>
      <c r="AK109" s="338">
        <f>ROUND('ASSET BALANCES'!AK109*$CM109/12,2)</f>
        <v>9385.2999999999993</v>
      </c>
      <c r="AL109" s="338">
        <f>ROUND('ASSET BALANCES'!AL109*$CM109/12,2)</f>
        <v>9385.2999999999993</v>
      </c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38"/>
      <c r="AX109" s="338"/>
      <c r="AY109" s="338"/>
      <c r="AZ109" s="338"/>
      <c r="BA109" s="338"/>
      <c r="BB109" s="338"/>
      <c r="BC109" s="338"/>
      <c r="BD109" s="338"/>
      <c r="BE109" s="338"/>
      <c r="BF109" s="338"/>
      <c r="BG109" s="338"/>
      <c r="BH109" s="338"/>
      <c r="BI109" s="338"/>
      <c r="BJ109" s="338"/>
      <c r="BK109" s="338"/>
      <c r="BL109" s="338"/>
      <c r="BM109" s="338"/>
      <c r="BN109" s="338"/>
      <c r="BO109" s="338"/>
      <c r="BP109" s="338"/>
      <c r="BQ109" s="338"/>
      <c r="BR109" s="338"/>
      <c r="BS109" s="338"/>
      <c r="BT109" s="338"/>
      <c r="BU109" s="338"/>
      <c r="BV109" s="338"/>
      <c r="BW109" s="13">
        <f t="shared" si="15"/>
        <v>105584.64</v>
      </c>
      <c r="BX109" s="13">
        <f t="shared" si="16"/>
        <v>105584.64</v>
      </c>
      <c r="BY109" s="13">
        <f t="shared" si="17"/>
        <v>112623.6</v>
      </c>
      <c r="BZ109" s="13">
        <f t="shared" si="18"/>
        <v>0</v>
      </c>
      <c r="CA109" s="13">
        <f t="shared" si="19"/>
        <v>0</v>
      </c>
      <c r="CB109" s="13">
        <f t="shared" si="20"/>
        <v>0</v>
      </c>
      <c r="CC109" s="333" t="str">
        <f>VLOOKUP($A109,'Depr Group Buckets'!$A:$J,CC$4,FALSE)</f>
        <v>PROD STEAM</v>
      </c>
      <c r="CD109" s="333" t="str">
        <f>VLOOKUP($A109,'Depr Group Buckets'!$A:$J,CD$4,FALSE)</f>
        <v>101/106</v>
      </c>
      <c r="CE109" s="333">
        <f>VLOOKUP($A109,'Depr Group Buckets'!$A:$J,CE$4,FALSE)</f>
        <v>108</v>
      </c>
      <c r="CF109" s="333">
        <f>VLOOKUP($A109,'Depr Group Buckets'!$A:$J,CF$4,FALSE)</f>
        <v>403</v>
      </c>
      <c r="CG109" s="333" t="str">
        <f>VLOOKUP($A109,'Depr Group Buckets'!$A:$J,CG$4,FALSE)</f>
        <v>BIG BEND</v>
      </c>
      <c r="CH109" s="333" t="str">
        <f>VLOOKUP($A109,'Depr Group Buckets'!$A:$J,CH$4,FALSE)</f>
        <v>BIG BEND UNIT 4</v>
      </c>
      <c r="CI109" s="333" t="str">
        <f>VLOOKUP($A109,'Depr Group Buckets'!$A:$J,CI$4,FALSE)</f>
        <v>Valid</v>
      </c>
      <c r="CJ109" s="333" t="str">
        <f>VLOOKUP($A109,'Depr Group Buckets'!$A:$J,CJ$4,FALSE)</f>
        <v>316</v>
      </c>
      <c r="CK109" s="21"/>
      <c r="CL109" s="4">
        <f t="shared" si="14"/>
        <v>1.7999999999999999E-2</v>
      </c>
      <c r="CM109" s="4">
        <f t="shared" si="13"/>
        <v>1.9199999999999998E-2</v>
      </c>
      <c r="CN109" s="334"/>
      <c r="CO109" s="334"/>
      <c r="CP109" s="334"/>
      <c r="CQ109" s="4">
        <v>1.7999999999999999E-2</v>
      </c>
      <c r="CR109" s="4">
        <v>1.9199999999999998E-2</v>
      </c>
    </row>
    <row r="110" spans="1:96" x14ac:dyDescent="0.25">
      <c r="A110" s="335">
        <f>'ASSET BALANCES'!$A110</f>
        <v>31645</v>
      </c>
      <c r="B110" s="336" t="str">
        <f>'ASSET BALANCES'!$B110</f>
        <v>316.45 Misc Power Plant Eq-BB3&amp;4FGD</v>
      </c>
      <c r="C110" s="337">
        <v>847.42</v>
      </c>
      <c r="D110" s="337">
        <v>847.42</v>
      </c>
      <c r="E110" s="337">
        <v>847.42</v>
      </c>
      <c r="F110" s="337">
        <v>847.42000000000007</v>
      </c>
      <c r="G110" s="337">
        <v>847.42000000000007</v>
      </c>
      <c r="H110" s="337">
        <v>847.42000000000007</v>
      </c>
      <c r="I110" s="337">
        <v>847.42000000000007</v>
      </c>
      <c r="J110" s="337">
        <v>847.42000000000007</v>
      </c>
      <c r="K110" s="337">
        <v>847.42000000000007</v>
      </c>
      <c r="L110" s="337">
        <v>847.42000000000007</v>
      </c>
      <c r="M110" s="337">
        <v>847.42000000000007</v>
      </c>
      <c r="N110" s="337">
        <v>847.42000000000007</v>
      </c>
      <c r="O110" s="338">
        <f>ROUND('ASSET BALANCES'!O110*$CL110/12,2)</f>
        <v>847.42</v>
      </c>
      <c r="P110" s="338">
        <f>ROUND('ASSET BALANCES'!P110*$CL110/12,2)</f>
        <v>847.42</v>
      </c>
      <c r="Q110" s="338">
        <f>ROUND('ASSET BALANCES'!Q110*$CL110/12,2)</f>
        <v>847.42</v>
      </c>
      <c r="R110" s="338">
        <f>ROUND('ASSET BALANCES'!R110*$CL110/12,2)</f>
        <v>847.42</v>
      </c>
      <c r="S110" s="338">
        <f>ROUND('ASSET BALANCES'!S110*$CL110/12,2)</f>
        <v>847.42</v>
      </c>
      <c r="T110" s="338">
        <f>ROUND('ASSET BALANCES'!T110*$CL110/12,2)</f>
        <v>847.42</v>
      </c>
      <c r="U110" s="338">
        <f>ROUND('ASSET BALANCES'!U110*$CL110/12,2)</f>
        <v>847.42</v>
      </c>
      <c r="V110" s="338">
        <f>ROUND('ASSET BALANCES'!V110*$CL110/12,2)</f>
        <v>847.42</v>
      </c>
      <c r="W110" s="338">
        <f>ROUND('ASSET BALANCES'!W110*$CL110/12,2)</f>
        <v>847.42</v>
      </c>
      <c r="X110" s="338">
        <f>ROUND('ASSET BALANCES'!X110*$CL110/12,2)</f>
        <v>847.42</v>
      </c>
      <c r="Y110" s="338">
        <f>ROUND('ASSET BALANCES'!Y110*$CL110/12,2)</f>
        <v>847.42</v>
      </c>
      <c r="Z110" s="338">
        <f>ROUND('ASSET BALANCES'!Z110*$CL110/12,2)</f>
        <v>847.42</v>
      </c>
      <c r="AA110" s="338">
        <f>ROUND('ASSET BALANCES'!AA110*$CM110/12,2)</f>
        <v>2711.76</v>
      </c>
      <c r="AB110" s="338">
        <f>ROUND('ASSET BALANCES'!AB110*$CM110/12,2)</f>
        <v>2711.76</v>
      </c>
      <c r="AC110" s="338">
        <f>ROUND('ASSET BALANCES'!AC110*$CM110/12,2)</f>
        <v>2711.76</v>
      </c>
      <c r="AD110" s="338">
        <f>ROUND('ASSET BALANCES'!AD110*$CM110/12,2)</f>
        <v>2711.76</v>
      </c>
      <c r="AE110" s="338">
        <f>ROUND('ASSET BALANCES'!AE110*$CM110/12,2)</f>
        <v>2711.76</v>
      </c>
      <c r="AF110" s="338">
        <f>ROUND('ASSET BALANCES'!AF110*$CM110/12,2)</f>
        <v>2711.76</v>
      </c>
      <c r="AG110" s="338">
        <f>ROUND('ASSET BALANCES'!AG110*$CM110/12,2)</f>
        <v>2711.76</v>
      </c>
      <c r="AH110" s="338">
        <f>ROUND('ASSET BALANCES'!AH110*$CM110/12,2)</f>
        <v>2711.76</v>
      </c>
      <c r="AI110" s="338">
        <f>ROUND('ASSET BALANCES'!AI110*$CM110/12,2)</f>
        <v>2711.76</v>
      </c>
      <c r="AJ110" s="338">
        <f>ROUND('ASSET BALANCES'!AJ110*$CM110/12,2)</f>
        <v>2711.76</v>
      </c>
      <c r="AK110" s="338">
        <f>ROUND('ASSET BALANCES'!AK110*$CM110/12,2)</f>
        <v>2711.76</v>
      </c>
      <c r="AL110" s="338">
        <f>ROUND('ASSET BALANCES'!AL110*$CM110/12,2)</f>
        <v>2711.76</v>
      </c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38"/>
      <c r="AX110" s="338"/>
      <c r="AY110" s="338"/>
      <c r="AZ110" s="338"/>
      <c r="BA110" s="338"/>
      <c r="BB110" s="338"/>
      <c r="BC110" s="338"/>
      <c r="BD110" s="338"/>
      <c r="BE110" s="338"/>
      <c r="BF110" s="338"/>
      <c r="BG110" s="338"/>
      <c r="BH110" s="338"/>
      <c r="BI110" s="338"/>
      <c r="BJ110" s="338"/>
      <c r="BK110" s="338"/>
      <c r="BL110" s="338"/>
      <c r="BM110" s="338"/>
      <c r="BN110" s="338"/>
      <c r="BO110" s="338"/>
      <c r="BP110" s="338"/>
      <c r="BQ110" s="338"/>
      <c r="BR110" s="338"/>
      <c r="BS110" s="338"/>
      <c r="BT110" s="338"/>
      <c r="BU110" s="338"/>
      <c r="BV110" s="338"/>
      <c r="BW110" s="13">
        <f t="shared" si="15"/>
        <v>10169.040000000001</v>
      </c>
      <c r="BX110" s="13">
        <f t="shared" si="16"/>
        <v>10169.040000000001</v>
      </c>
      <c r="BY110" s="13">
        <f t="shared" si="17"/>
        <v>32541.119999999999</v>
      </c>
      <c r="BZ110" s="13">
        <f t="shared" si="18"/>
        <v>0</v>
      </c>
      <c r="CA110" s="13">
        <f t="shared" si="19"/>
        <v>0</v>
      </c>
      <c r="CB110" s="13">
        <f t="shared" si="20"/>
        <v>0</v>
      </c>
      <c r="CC110" s="333" t="str">
        <f>VLOOKUP($A110,'Depr Group Buckets'!$A:$J,CC$4,FALSE)</f>
        <v>PROD STEAM</v>
      </c>
      <c r="CD110" s="333" t="str">
        <f>VLOOKUP($A110,'Depr Group Buckets'!$A:$J,CD$4,FALSE)</f>
        <v>101/106</v>
      </c>
      <c r="CE110" s="333">
        <f>VLOOKUP($A110,'Depr Group Buckets'!$A:$J,CE$4,FALSE)</f>
        <v>108</v>
      </c>
      <c r="CF110" s="333">
        <f>VLOOKUP($A110,'Depr Group Buckets'!$A:$J,CF$4,FALSE)</f>
        <v>403</v>
      </c>
      <c r="CG110" s="333" t="str">
        <f>VLOOKUP($A110,'Depr Group Buckets'!$A:$J,CG$4,FALSE)</f>
        <v>BIG BEND</v>
      </c>
      <c r="CH110" s="333" t="str">
        <f>VLOOKUP($A110,'Depr Group Buckets'!$A:$J,CH$4,FALSE)</f>
        <v>BIG BEND UNIT 4</v>
      </c>
      <c r="CI110" s="333" t="str">
        <f>VLOOKUP($A110,'Depr Group Buckets'!$A:$J,CI$4,FALSE)</f>
        <v>Valid</v>
      </c>
      <c r="CJ110" s="333" t="str">
        <f>VLOOKUP($A110,'Depr Group Buckets'!$A:$J,CJ$4,FALSE)</f>
        <v>316</v>
      </c>
      <c r="CK110" s="21"/>
      <c r="CL110" s="4">
        <f t="shared" si="14"/>
        <v>6.0000000000000001E-3</v>
      </c>
      <c r="CM110" s="4">
        <f t="shared" si="13"/>
        <v>1.9199999999999998E-2</v>
      </c>
      <c r="CN110" s="334"/>
      <c r="CO110" s="334"/>
      <c r="CP110" s="334"/>
      <c r="CQ110" s="4">
        <v>6.0000000000000001E-3</v>
      </c>
      <c r="CR110" s="4">
        <v>1.9199999999999998E-2</v>
      </c>
    </row>
    <row r="111" spans="1:96" x14ac:dyDescent="0.25">
      <c r="A111" s="335">
        <f>'ASSET BALANCES'!$A111</f>
        <v>31646</v>
      </c>
      <c r="B111" s="336" t="str">
        <f>'ASSET BALANCES'!$B111</f>
        <v>316.46 Misc Power Plt Eq-BB1&amp;2 FGD</v>
      </c>
      <c r="C111" s="337">
        <v>0</v>
      </c>
      <c r="D111" s="337">
        <v>0</v>
      </c>
      <c r="E111" s="337">
        <v>0</v>
      </c>
      <c r="F111" s="337">
        <v>0</v>
      </c>
      <c r="G111" s="337">
        <v>0</v>
      </c>
      <c r="H111" s="337">
        <v>0</v>
      </c>
      <c r="I111" s="337">
        <v>0</v>
      </c>
      <c r="J111" s="337">
        <v>0</v>
      </c>
      <c r="K111" s="337">
        <v>0</v>
      </c>
      <c r="L111" s="337">
        <v>0</v>
      </c>
      <c r="M111" s="337">
        <v>0</v>
      </c>
      <c r="N111" s="337">
        <v>0</v>
      </c>
      <c r="O111" s="338">
        <f>ROUND('ASSET BALANCES'!O111*$CL111/12,2)</f>
        <v>0</v>
      </c>
      <c r="P111" s="338">
        <f>ROUND('ASSET BALANCES'!P111*$CL111/12,2)</f>
        <v>0</v>
      </c>
      <c r="Q111" s="338">
        <f>ROUND('ASSET BALANCES'!Q111*$CL111/12,2)</f>
        <v>0</v>
      </c>
      <c r="R111" s="338">
        <f>ROUND('ASSET BALANCES'!R111*$CL111/12,2)</f>
        <v>0</v>
      </c>
      <c r="S111" s="338">
        <f>ROUND('ASSET BALANCES'!S111*$CL111/12,2)</f>
        <v>0</v>
      </c>
      <c r="T111" s="338">
        <f>ROUND('ASSET BALANCES'!T111*$CL111/12,2)</f>
        <v>0</v>
      </c>
      <c r="U111" s="338">
        <f>ROUND('ASSET BALANCES'!U111*$CL111/12,2)</f>
        <v>0</v>
      </c>
      <c r="V111" s="338">
        <f>ROUND('ASSET BALANCES'!V111*$CL111/12,2)</f>
        <v>0</v>
      </c>
      <c r="W111" s="338">
        <f>ROUND('ASSET BALANCES'!W111*$CL111/12,2)</f>
        <v>0</v>
      </c>
      <c r="X111" s="338">
        <f>ROUND('ASSET BALANCES'!X111*$CL111/12,2)</f>
        <v>0</v>
      </c>
      <c r="Y111" s="338">
        <f>ROUND('ASSET BALANCES'!Y111*$CL111/12,2)</f>
        <v>0</v>
      </c>
      <c r="Z111" s="338">
        <f>ROUND('ASSET BALANCES'!Z111*$CL111/12,2)</f>
        <v>0</v>
      </c>
      <c r="AA111" s="338">
        <f>ROUND('ASSET BALANCES'!AA111*$CM111/12,2)</f>
        <v>0</v>
      </c>
      <c r="AB111" s="338">
        <f>ROUND('ASSET BALANCES'!AB111*$CM111/12,2)</f>
        <v>0</v>
      </c>
      <c r="AC111" s="338">
        <f>ROUND('ASSET BALANCES'!AC111*$CM111/12,2)</f>
        <v>0</v>
      </c>
      <c r="AD111" s="338">
        <f>ROUND('ASSET BALANCES'!AD111*$CM111/12,2)</f>
        <v>0</v>
      </c>
      <c r="AE111" s="338">
        <f>ROUND('ASSET BALANCES'!AE111*$CM111/12,2)</f>
        <v>0</v>
      </c>
      <c r="AF111" s="338">
        <f>ROUND('ASSET BALANCES'!AF111*$CM111/12,2)</f>
        <v>0</v>
      </c>
      <c r="AG111" s="338">
        <f>ROUND('ASSET BALANCES'!AG111*$CM111/12,2)</f>
        <v>0</v>
      </c>
      <c r="AH111" s="338">
        <f>ROUND('ASSET BALANCES'!AH111*$CM111/12,2)</f>
        <v>0</v>
      </c>
      <c r="AI111" s="338">
        <f>ROUND('ASSET BALANCES'!AI111*$CM111/12,2)</f>
        <v>0</v>
      </c>
      <c r="AJ111" s="338">
        <f>ROUND('ASSET BALANCES'!AJ111*$CM111/12,2)</f>
        <v>0</v>
      </c>
      <c r="AK111" s="338">
        <f>ROUND('ASSET BALANCES'!AK111*$CM111/12,2)</f>
        <v>0</v>
      </c>
      <c r="AL111" s="338">
        <f>ROUND('ASSET BALANCES'!AL111*$CM111/12,2)</f>
        <v>0</v>
      </c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38"/>
      <c r="AX111" s="338"/>
      <c r="AY111" s="338"/>
      <c r="AZ111" s="338"/>
      <c r="BA111" s="338"/>
      <c r="BB111" s="338"/>
      <c r="BC111" s="338"/>
      <c r="BD111" s="338"/>
      <c r="BE111" s="338"/>
      <c r="BF111" s="338"/>
      <c r="BG111" s="338"/>
      <c r="BH111" s="338"/>
      <c r="BI111" s="338"/>
      <c r="BJ111" s="338"/>
      <c r="BK111" s="338"/>
      <c r="BL111" s="338"/>
      <c r="BM111" s="338"/>
      <c r="BN111" s="338"/>
      <c r="BO111" s="338"/>
      <c r="BP111" s="338"/>
      <c r="BQ111" s="338"/>
      <c r="BR111" s="338"/>
      <c r="BS111" s="338"/>
      <c r="BT111" s="338"/>
      <c r="BU111" s="338"/>
      <c r="BV111" s="338"/>
      <c r="BW111" s="13">
        <f t="shared" si="15"/>
        <v>0</v>
      </c>
      <c r="BX111" s="13">
        <f t="shared" si="16"/>
        <v>0</v>
      </c>
      <c r="BY111" s="13">
        <f t="shared" si="17"/>
        <v>0</v>
      </c>
      <c r="BZ111" s="13">
        <f t="shared" si="18"/>
        <v>0</v>
      </c>
      <c r="CA111" s="13">
        <f t="shared" si="19"/>
        <v>0</v>
      </c>
      <c r="CB111" s="13">
        <f t="shared" si="20"/>
        <v>0</v>
      </c>
      <c r="CC111" s="333" t="str">
        <f>VLOOKUP($A111,'Depr Group Buckets'!$A:$J,CC$4,FALSE)</f>
        <v>PROD STEAM</v>
      </c>
      <c r="CD111" s="333" t="str">
        <f>VLOOKUP($A111,'Depr Group Buckets'!$A:$J,CD$4,FALSE)</f>
        <v>101/106</v>
      </c>
      <c r="CE111" s="333">
        <f>VLOOKUP($A111,'Depr Group Buckets'!$A:$J,CE$4,FALSE)</f>
        <v>108</v>
      </c>
      <c r="CF111" s="333">
        <f>VLOOKUP($A111,'Depr Group Buckets'!$A:$J,CF$4,FALSE)</f>
        <v>403</v>
      </c>
      <c r="CG111" s="333" t="str">
        <f>VLOOKUP($A111,'Depr Group Buckets'!$A:$J,CG$4,FALSE)</f>
        <v>BIG BEND</v>
      </c>
      <c r="CH111" s="333" t="str">
        <f>VLOOKUP($A111,'Depr Group Buckets'!$A:$J,CH$4,FALSE)</f>
        <v>BIG BEND UNIT 1 &amp; 2 FGD</v>
      </c>
      <c r="CI111" s="333" t="str">
        <f>VLOOKUP($A111,'Depr Group Buckets'!$A:$J,CI$4,FALSE)</f>
        <v>Invalid</v>
      </c>
      <c r="CJ111" s="333" t="str">
        <f>VLOOKUP($A111,'Depr Group Buckets'!$A:$J,CJ$4,FALSE)</f>
        <v>316</v>
      </c>
      <c r="CK111" s="21"/>
      <c r="CL111" s="4">
        <f t="shared" si="14"/>
        <v>2.7E-2</v>
      </c>
      <c r="CM111" s="4">
        <f t="shared" si="13"/>
        <v>0</v>
      </c>
      <c r="CN111" s="334"/>
      <c r="CO111" s="334"/>
      <c r="CP111" s="334"/>
      <c r="CQ111" s="4">
        <v>2.7E-2</v>
      </c>
      <c r="CR111" s="4">
        <v>0</v>
      </c>
    </row>
    <row r="112" spans="1:96" x14ac:dyDescent="0.25">
      <c r="A112" s="335">
        <f>'ASSET BALANCES'!$A112</f>
        <v>31647</v>
      </c>
      <c r="B112" s="336" t="str">
        <f>'ASSET BALANCES'!$B112</f>
        <v>316.47 Tools Big Bend 7yr</v>
      </c>
      <c r="C112" s="337">
        <v>4521.41</v>
      </c>
      <c r="D112" s="337">
        <v>4521.3999999999996</v>
      </c>
      <c r="E112" s="337">
        <v>4521.42</v>
      </c>
      <c r="F112" s="337">
        <v>4573.13</v>
      </c>
      <c r="G112" s="337">
        <v>4499.6900000000005</v>
      </c>
      <c r="H112" s="337">
        <v>4499.74</v>
      </c>
      <c r="I112" s="337">
        <v>3747.9900000000002</v>
      </c>
      <c r="J112" s="337">
        <v>3789.91</v>
      </c>
      <c r="K112" s="337">
        <v>3789.86</v>
      </c>
      <c r="L112" s="337">
        <v>3789.92</v>
      </c>
      <c r="M112" s="337">
        <v>3789.86</v>
      </c>
      <c r="N112" s="337">
        <v>4635.6099999999997</v>
      </c>
      <c r="O112" s="338">
        <f>ROUND('ASSET BALANCES'!O112*$CL112/12,2)</f>
        <v>10024.39</v>
      </c>
      <c r="P112" s="338">
        <f>ROUND('ASSET BALANCES'!P112*$CL112/12,2)</f>
        <v>9938.02</v>
      </c>
      <c r="Q112" s="338">
        <f>ROUND('ASSET BALANCES'!Q112*$CL112/12,2)</f>
        <v>9122.14</v>
      </c>
      <c r="R112" s="338">
        <f>ROUND('ASSET BALANCES'!R112*$CL112/12,2)</f>
        <v>9122.14</v>
      </c>
      <c r="S112" s="338">
        <f>ROUND('ASSET BALANCES'!S112*$CL112/12,2)</f>
        <v>9122.14</v>
      </c>
      <c r="T112" s="338">
        <f>ROUND('ASSET BALANCES'!T112*$CL112/12,2)</f>
        <v>9122.14</v>
      </c>
      <c r="U112" s="338">
        <f>ROUND('ASSET BALANCES'!U112*$CL112/12,2)</f>
        <v>9122.14</v>
      </c>
      <c r="V112" s="338">
        <f>ROUND('ASSET BALANCES'!V112*$CL112/12,2)</f>
        <v>9122.14</v>
      </c>
      <c r="W112" s="338">
        <f>ROUND('ASSET BALANCES'!W112*$CL112/12,2)</f>
        <v>9122.14</v>
      </c>
      <c r="X112" s="338">
        <f>ROUND('ASSET BALANCES'!X112*$CL112/12,2)</f>
        <v>9122.14</v>
      </c>
      <c r="Y112" s="338">
        <f>ROUND('ASSET BALANCES'!Y112*$CL112/12,2)</f>
        <v>9122.14</v>
      </c>
      <c r="Z112" s="338">
        <f>ROUND('ASSET BALANCES'!Z112*$CL112/12,2)</f>
        <v>9122.14</v>
      </c>
      <c r="AA112" s="338">
        <f>ROUND('ASSET BALANCES'!AA112*$CM112/12,2)</f>
        <v>9122.14</v>
      </c>
      <c r="AB112" s="338">
        <f>ROUND('ASSET BALANCES'!AB112*$CM112/12,2)</f>
        <v>9122.14</v>
      </c>
      <c r="AC112" s="338">
        <f>ROUND('ASSET BALANCES'!AC112*$CM112/12,2)</f>
        <v>8956.7800000000007</v>
      </c>
      <c r="AD112" s="338">
        <f>ROUND('ASSET BALANCES'!AD112*$CM112/12,2)</f>
        <v>8771.61</v>
      </c>
      <c r="AE112" s="338">
        <f>ROUND('ASSET BALANCES'!AE112*$CM112/12,2)</f>
        <v>8674.18</v>
      </c>
      <c r="AF112" s="338">
        <f>ROUND('ASSET BALANCES'!AF112*$CM112/12,2)</f>
        <v>8674.18</v>
      </c>
      <c r="AG112" s="338">
        <f>ROUND('ASSET BALANCES'!AG112*$CM112/12,2)</f>
        <v>8674.18</v>
      </c>
      <c r="AH112" s="338">
        <f>ROUND('ASSET BALANCES'!AH112*$CM112/12,2)</f>
        <v>8674.18</v>
      </c>
      <c r="AI112" s="338">
        <f>ROUND('ASSET BALANCES'!AI112*$CM112/12,2)</f>
        <v>8674.18</v>
      </c>
      <c r="AJ112" s="338">
        <f>ROUND('ASSET BALANCES'!AJ112*$CM112/12,2)</f>
        <v>8674.18</v>
      </c>
      <c r="AK112" s="338">
        <f>ROUND('ASSET BALANCES'!AK112*$CM112/12,2)</f>
        <v>8674.18</v>
      </c>
      <c r="AL112" s="338">
        <f>ROUND('ASSET BALANCES'!AL112*$CM112/12,2)</f>
        <v>8674.18</v>
      </c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38"/>
      <c r="AX112" s="338"/>
      <c r="AY112" s="338"/>
      <c r="AZ112" s="338"/>
      <c r="BA112" s="338"/>
      <c r="BB112" s="338"/>
      <c r="BC112" s="338"/>
      <c r="BD112" s="338"/>
      <c r="BE112" s="338"/>
      <c r="BF112" s="338"/>
      <c r="BG112" s="338"/>
      <c r="BH112" s="338"/>
      <c r="BI112" s="338"/>
      <c r="BJ112" s="338"/>
      <c r="BK112" s="338"/>
      <c r="BL112" s="338"/>
      <c r="BM112" s="338"/>
      <c r="BN112" s="338"/>
      <c r="BO112" s="338"/>
      <c r="BP112" s="338"/>
      <c r="BQ112" s="338"/>
      <c r="BR112" s="338"/>
      <c r="BS112" s="338"/>
      <c r="BT112" s="338"/>
      <c r="BU112" s="338"/>
      <c r="BV112" s="338"/>
      <c r="BW112" s="13">
        <f t="shared" si="15"/>
        <v>50679.94</v>
      </c>
      <c r="BX112" s="13">
        <f t="shared" si="16"/>
        <v>111183.81</v>
      </c>
      <c r="BY112" s="13">
        <f t="shared" si="17"/>
        <v>105366.11</v>
      </c>
      <c r="BZ112" s="13">
        <f t="shared" si="18"/>
        <v>0</v>
      </c>
      <c r="CA112" s="13">
        <f t="shared" si="19"/>
        <v>0</v>
      </c>
      <c r="CB112" s="13">
        <f t="shared" si="20"/>
        <v>0</v>
      </c>
      <c r="CC112" s="333" t="str">
        <f>VLOOKUP($A112,'Depr Group Buckets'!$A:$J,CC$4,FALSE)</f>
        <v>AMORT</v>
      </c>
      <c r="CD112" s="333" t="str">
        <f>VLOOKUP($A112,'Depr Group Buckets'!$A:$J,CD$4,FALSE)</f>
        <v>101/106</v>
      </c>
      <c r="CE112" s="333">
        <f>VLOOKUP($A112,'Depr Group Buckets'!$A:$J,CE$4,FALSE)</f>
        <v>108</v>
      </c>
      <c r="CF112" s="333">
        <f>VLOOKUP($A112,'Depr Group Buckets'!$A:$J,CF$4,FALSE)</f>
        <v>403</v>
      </c>
      <c r="CG112" s="333" t="str">
        <f>VLOOKUP($A112,'Depr Group Buckets'!$A:$J,CG$4,FALSE)</f>
        <v>AMORT</v>
      </c>
      <c r="CH112" s="333" t="str">
        <f>VLOOKUP($A112,'Depr Group Buckets'!$A:$J,CH$4,FALSE)</f>
        <v>AMORT</v>
      </c>
      <c r="CI112" s="333" t="str">
        <f>VLOOKUP($A112,'Depr Group Buckets'!$A:$J,CI$4,FALSE)</f>
        <v>Valid</v>
      </c>
      <c r="CJ112" s="333" t="str">
        <f>VLOOKUP($A112,'Depr Group Buckets'!$A:$J,CJ$4,FALSE)</f>
        <v>316</v>
      </c>
      <c r="CK112" s="21"/>
      <c r="CL112" s="4">
        <f t="shared" si="14"/>
        <v>0.14299999999999999</v>
      </c>
      <c r="CM112" s="4">
        <f t="shared" si="13"/>
        <v>0.14300000000000002</v>
      </c>
      <c r="CN112" s="334"/>
      <c r="CO112" s="334"/>
      <c r="CP112" s="334"/>
      <c r="CQ112" s="4">
        <v>0.14299999999999999</v>
      </c>
      <c r="CR112" s="4">
        <v>0.14300000000000002</v>
      </c>
    </row>
    <row r="113" spans="1:96" x14ac:dyDescent="0.25">
      <c r="A113" s="335">
        <f>'ASSET BALANCES'!$A113</f>
        <v>31651</v>
      </c>
      <c r="B113" s="336" t="str">
        <f>'ASSET BALANCES'!$B113</f>
        <v>316.51 Misc Power Plt Eq-BB1 SCR</v>
      </c>
      <c r="C113" s="337">
        <v>0</v>
      </c>
      <c r="D113" s="337">
        <v>0</v>
      </c>
      <c r="E113" s="337">
        <v>0</v>
      </c>
      <c r="F113" s="337">
        <v>0</v>
      </c>
      <c r="G113" s="337">
        <v>0</v>
      </c>
      <c r="H113" s="337">
        <v>0</v>
      </c>
      <c r="I113" s="337">
        <v>0</v>
      </c>
      <c r="J113" s="337">
        <v>0</v>
      </c>
      <c r="K113" s="337">
        <v>0</v>
      </c>
      <c r="L113" s="337">
        <v>0</v>
      </c>
      <c r="M113" s="337">
        <v>0</v>
      </c>
      <c r="N113" s="337">
        <v>0</v>
      </c>
      <c r="O113" s="338">
        <f>ROUND('ASSET BALANCES'!O113*$CL113/12,2)</f>
        <v>0</v>
      </c>
      <c r="P113" s="338">
        <f>ROUND('ASSET BALANCES'!P113*$CL113/12,2)</f>
        <v>0</v>
      </c>
      <c r="Q113" s="338">
        <f>ROUND('ASSET BALANCES'!Q113*$CL113/12,2)</f>
        <v>0</v>
      </c>
      <c r="R113" s="338">
        <f>ROUND('ASSET BALANCES'!R113*$CL113/12,2)</f>
        <v>0</v>
      </c>
      <c r="S113" s="338">
        <f>ROUND('ASSET BALANCES'!S113*$CL113/12,2)</f>
        <v>0</v>
      </c>
      <c r="T113" s="338">
        <f>ROUND('ASSET BALANCES'!T113*$CL113/12,2)</f>
        <v>0</v>
      </c>
      <c r="U113" s="338">
        <f>ROUND('ASSET BALANCES'!U113*$CL113/12,2)</f>
        <v>0</v>
      </c>
      <c r="V113" s="338">
        <f>ROUND('ASSET BALANCES'!V113*$CL113/12,2)</f>
        <v>0</v>
      </c>
      <c r="W113" s="338">
        <f>ROUND('ASSET BALANCES'!W113*$CL113/12,2)</f>
        <v>0</v>
      </c>
      <c r="X113" s="338">
        <f>ROUND('ASSET BALANCES'!X113*$CL113/12,2)</f>
        <v>0</v>
      </c>
      <c r="Y113" s="338">
        <f>ROUND('ASSET BALANCES'!Y113*$CL113/12,2)</f>
        <v>0</v>
      </c>
      <c r="Z113" s="338">
        <f>ROUND('ASSET BALANCES'!Z113*$CL113/12,2)</f>
        <v>0</v>
      </c>
      <c r="AA113" s="338">
        <f>ROUND('ASSET BALANCES'!AA113*$CM113/12,2)</f>
        <v>0</v>
      </c>
      <c r="AB113" s="338">
        <f>ROUND('ASSET BALANCES'!AB113*$CM113/12,2)</f>
        <v>0</v>
      </c>
      <c r="AC113" s="338">
        <f>ROUND('ASSET BALANCES'!AC113*$CM113/12,2)</f>
        <v>0</v>
      </c>
      <c r="AD113" s="338">
        <f>ROUND('ASSET BALANCES'!AD113*$CM113/12,2)</f>
        <v>0</v>
      </c>
      <c r="AE113" s="338">
        <f>ROUND('ASSET BALANCES'!AE113*$CM113/12,2)</f>
        <v>0</v>
      </c>
      <c r="AF113" s="338">
        <f>ROUND('ASSET BALANCES'!AF113*$CM113/12,2)</f>
        <v>0</v>
      </c>
      <c r="AG113" s="338">
        <f>ROUND('ASSET BALANCES'!AG113*$CM113/12,2)</f>
        <v>0</v>
      </c>
      <c r="AH113" s="338">
        <f>ROUND('ASSET BALANCES'!AH113*$CM113/12,2)</f>
        <v>0</v>
      </c>
      <c r="AI113" s="338">
        <f>ROUND('ASSET BALANCES'!AI113*$CM113/12,2)</f>
        <v>0</v>
      </c>
      <c r="AJ113" s="338">
        <f>ROUND('ASSET BALANCES'!AJ113*$CM113/12,2)</f>
        <v>0</v>
      </c>
      <c r="AK113" s="338">
        <f>ROUND('ASSET BALANCES'!AK113*$CM113/12,2)</f>
        <v>0</v>
      </c>
      <c r="AL113" s="338">
        <f>ROUND('ASSET BALANCES'!AL113*$CM113/12,2)</f>
        <v>0</v>
      </c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38"/>
      <c r="AX113" s="338"/>
      <c r="AY113" s="338"/>
      <c r="AZ113" s="338"/>
      <c r="BA113" s="338"/>
      <c r="BB113" s="338"/>
      <c r="BC113" s="338"/>
      <c r="BD113" s="338"/>
      <c r="BE113" s="338"/>
      <c r="BF113" s="338"/>
      <c r="BG113" s="338"/>
      <c r="BH113" s="338"/>
      <c r="BI113" s="338"/>
      <c r="BJ113" s="338"/>
      <c r="BK113" s="338"/>
      <c r="BL113" s="338"/>
      <c r="BM113" s="338"/>
      <c r="BN113" s="338"/>
      <c r="BO113" s="338"/>
      <c r="BP113" s="338"/>
      <c r="BQ113" s="338"/>
      <c r="BR113" s="338"/>
      <c r="BS113" s="338"/>
      <c r="BT113" s="338"/>
      <c r="BU113" s="338"/>
      <c r="BV113" s="338"/>
      <c r="BW113" s="13">
        <f t="shared" si="15"/>
        <v>0</v>
      </c>
      <c r="BX113" s="13">
        <f t="shared" si="16"/>
        <v>0</v>
      </c>
      <c r="BY113" s="13">
        <f t="shared" si="17"/>
        <v>0</v>
      </c>
      <c r="BZ113" s="13">
        <f t="shared" si="18"/>
        <v>0</v>
      </c>
      <c r="CA113" s="13">
        <f t="shared" si="19"/>
        <v>0</v>
      </c>
      <c r="CB113" s="13">
        <f t="shared" si="20"/>
        <v>0</v>
      </c>
      <c r="CC113" s="333" t="str">
        <f>VLOOKUP($A113,'Depr Group Buckets'!$A:$J,CC$4,FALSE)</f>
        <v>PROD STEAM</v>
      </c>
      <c r="CD113" s="333" t="str">
        <f>VLOOKUP($A113,'Depr Group Buckets'!$A:$J,CD$4,FALSE)</f>
        <v>101/106</v>
      </c>
      <c r="CE113" s="333">
        <f>VLOOKUP($A113,'Depr Group Buckets'!$A:$J,CE$4,FALSE)</f>
        <v>108</v>
      </c>
      <c r="CF113" s="333">
        <f>VLOOKUP($A113,'Depr Group Buckets'!$A:$J,CF$4,FALSE)</f>
        <v>403</v>
      </c>
      <c r="CG113" s="333" t="str">
        <f>VLOOKUP($A113,'Depr Group Buckets'!$A:$J,CG$4,FALSE)</f>
        <v>BIG BEND</v>
      </c>
      <c r="CH113" s="333" t="str">
        <f>VLOOKUP($A113,'Depr Group Buckets'!$A:$J,CH$4,FALSE)</f>
        <v>BIG BEND UNIT 1 SCR</v>
      </c>
      <c r="CI113" s="333" t="str">
        <f>VLOOKUP($A113,'Depr Group Buckets'!$A:$J,CI$4,FALSE)</f>
        <v>Invalid</v>
      </c>
      <c r="CJ113" s="333" t="str">
        <f>VLOOKUP($A113,'Depr Group Buckets'!$A:$J,CJ$4,FALSE)</f>
        <v>316</v>
      </c>
      <c r="CK113" s="21"/>
      <c r="CL113" s="4">
        <f t="shared" si="14"/>
        <v>0.04</v>
      </c>
      <c r="CM113" s="4">
        <f t="shared" si="13"/>
        <v>0</v>
      </c>
      <c r="CN113" s="334"/>
      <c r="CO113" s="334"/>
      <c r="CP113" s="334"/>
      <c r="CQ113" s="4">
        <v>0.04</v>
      </c>
      <c r="CR113" s="4">
        <v>0</v>
      </c>
    </row>
    <row r="114" spans="1:96" x14ac:dyDescent="0.25">
      <c r="A114" s="335">
        <f>'ASSET BALANCES'!$A114</f>
        <v>31652</v>
      </c>
      <c r="B114" s="336" t="str">
        <f>'ASSET BALANCES'!$B114</f>
        <v>316.52 Misc Power Plt Eq-BB2 SCR</v>
      </c>
      <c r="C114" s="337">
        <v>0</v>
      </c>
      <c r="D114" s="337">
        <v>0</v>
      </c>
      <c r="E114" s="337">
        <v>0</v>
      </c>
      <c r="F114" s="337">
        <v>0</v>
      </c>
      <c r="G114" s="337">
        <v>0</v>
      </c>
      <c r="H114" s="337">
        <v>0</v>
      </c>
      <c r="I114" s="337">
        <v>0</v>
      </c>
      <c r="J114" s="337">
        <v>0</v>
      </c>
      <c r="K114" s="337">
        <v>0</v>
      </c>
      <c r="L114" s="337">
        <v>0</v>
      </c>
      <c r="M114" s="337">
        <v>0</v>
      </c>
      <c r="N114" s="337">
        <v>0</v>
      </c>
      <c r="O114" s="338">
        <f>ROUND('ASSET BALANCES'!O114*$CL114/12,2)</f>
        <v>0</v>
      </c>
      <c r="P114" s="338">
        <f>ROUND('ASSET BALANCES'!P114*$CL114/12,2)</f>
        <v>0</v>
      </c>
      <c r="Q114" s="338">
        <f>ROUND('ASSET BALANCES'!Q114*$CL114/12,2)</f>
        <v>0</v>
      </c>
      <c r="R114" s="338">
        <f>ROUND('ASSET BALANCES'!R114*$CL114/12,2)</f>
        <v>0</v>
      </c>
      <c r="S114" s="338">
        <f>ROUND('ASSET BALANCES'!S114*$CL114/12,2)</f>
        <v>0</v>
      </c>
      <c r="T114" s="338">
        <f>ROUND('ASSET BALANCES'!T114*$CL114/12,2)</f>
        <v>0</v>
      </c>
      <c r="U114" s="338">
        <f>ROUND('ASSET BALANCES'!U114*$CL114/12,2)</f>
        <v>0</v>
      </c>
      <c r="V114" s="338">
        <f>ROUND('ASSET BALANCES'!V114*$CL114/12,2)</f>
        <v>0</v>
      </c>
      <c r="W114" s="338">
        <f>ROUND('ASSET BALANCES'!W114*$CL114/12,2)</f>
        <v>0</v>
      </c>
      <c r="X114" s="338">
        <f>ROUND('ASSET BALANCES'!X114*$CL114/12,2)</f>
        <v>0</v>
      </c>
      <c r="Y114" s="338">
        <f>ROUND('ASSET BALANCES'!Y114*$CL114/12,2)</f>
        <v>0</v>
      </c>
      <c r="Z114" s="338">
        <f>ROUND('ASSET BALANCES'!Z114*$CL114/12,2)</f>
        <v>0</v>
      </c>
      <c r="AA114" s="338">
        <f>ROUND('ASSET BALANCES'!AA114*$CM114/12,2)</f>
        <v>0</v>
      </c>
      <c r="AB114" s="338">
        <f>ROUND('ASSET BALANCES'!AB114*$CM114/12,2)</f>
        <v>0</v>
      </c>
      <c r="AC114" s="338">
        <f>ROUND('ASSET BALANCES'!AC114*$CM114/12,2)</f>
        <v>0</v>
      </c>
      <c r="AD114" s="338">
        <f>ROUND('ASSET BALANCES'!AD114*$CM114/12,2)</f>
        <v>0</v>
      </c>
      <c r="AE114" s="338">
        <f>ROUND('ASSET BALANCES'!AE114*$CM114/12,2)</f>
        <v>0</v>
      </c>
      <c r="AF114" s="338">
        <f>ROUND('ASSET BALANCES'!AF114*$CM114/12,2)</f>
        <v>0</v>
      </c>
      <c r="AG114" s="338">
        <f>ROUND('ASSET BALANCES'!AG114*$CM114/12,2)</f>
        <v>0</v>
      </c>
      <c r="AH114" s="338">
        <f>ROUND('ASSET BALANCES'!AH114*$CM114/12,2)</f>
        <v>0</v>
      </c>
      <c r="AI114" s="338">
        <f>ROUND('ASSET BALANCES'!AI114*$CM114/12,2)</f>
        <v>0</v>
      </c>
      <c r="AJ114" s="338">
        <f>ROUND('ASSET BALANCES'!AJ114*$CM114/12,2)</f>
        <v>0</v>
      </c>
      <c r="AK114" s="338">
        <f>ROUND('ASSET BALANCES'!AK114*$CM114/12,2)</f>
        <v>0</v>
      </c>
      <c r="AL114" s="338">
        <f>ROUND('ASSET BALANCES'!AL114*$CM114/12,2)</f>
        <v>0</v>
      </c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338"/>
      <c r="AZ114" s="338"/>
      <c r="BA114" s="338"/>
      <c r="BB114" s="338"/>
      <c r="BC114" s="338"/>
      <c r="BD114" s="338"/>
      <c r="BE114" s="338"/>
      <c r="BF114" s="338"/>
      <c r="BG114" s="338"/>
      <c r="BH114" s="338"/>
      <c r="BI114" s="338"/>
      <c r="BJ114" s="338"/>
      <c r="BK114" s="338"/>
      <c r="BL114" s="338"/>
      <c r="BM114" s="338"/>
      <c r="BN114" s="338"/>
      <c r="BO114" s="338"/>
      <c r="BP114" s="338"/>
      <c r="BQ114" s="338"/>
      <c r="BR114" s="338"/>
      <c r="BS114" s="338"/>
      <c r="BT114" s="338"/>
      <c r="BU114" s="338"/>
      <c r="BV114" s="338"/>
      <c r="BW114" s="13">
        <f t="shared" si="15"/>
        <v>0</v>
      </c>
      <c r="BX114" s="13">
        <f t="shared" si="16"/>
        <v>0</v>
      </c>
      <c r="BY114" s="13">
        <f t="shared" si="17"/>
        <v>0</v>
      </c>
      <c r="BZ114" s="13">
        <f t="shared" si="18"/>
        <v>0</v>
      </c>
      <c r="CA114" s="13">
        <f t="shared" si="19"/>
        <v>0</v>
      </c>
      <c r="CB114" s="13">
        <f t="shared" si="20"/>
        <v>0</v>
      </c>
      <c r="CC114" s="333" t="str">
        <f>VLOOKUP($A114,'Depr Group Buckets'!$A:$J,CC$4,FALSE)</f>
        <v>PROD STEAM</v>
      </c>
      <c r="CD114" s="333" t="str">
        <f>VLOOKUP($A114,'Depr Group Buckets'!$A:$J,CD$4,FALSE)</f>
        <v>101/106</v>
      </c>
      <c r="CE114" s="333">
        <f>VLOOKUP($A114,'Depr Group Buckets'!$A:$J,CE$4,FALSE)</f>
        <v>108</v>
      </c>
      <c r="CF114" s="333">
        <f>VLOOKUP($A114,'Depr Group Buckets'!$A:$J,CF$4,FALSE)</f>
        <v>403</v>
      </c>
      <c r="CG114" s="333" t="str">
        <f>VLOOKUP($A114,'Depr Group Buckets'!$A:$J,CG$4,FALSE)</f>
        <v>BIG BEND</v>
      </c>
      <c r="CH114" s="333" t="str">
        <f>VLOOKUP($A114,'Depr Group Buckets'!$A:$J,CH$4,FALSE)</f>
        <v>BIG BEND UNIT 2 SCR</v>
      </c>
      <c r="CI114" s="333" t="str">
        <f>VLOOKUP($A114,'Depr Group Buckets'!$A:$J,CI$4,FALSE)</f>
        <v>Invalid</v>
      </c>
      <c r="CJ114" s="333" t="str">
        <f>VLOOKUP($A114,'Depr Group Buckets'!$A:$J,CJ$4,FALSE)</f>
        <v>316</v>
      </c>
      <c r="CK114" s="21"/>
      <c r="CL114" s="4">
        <f t="shared" si="14"/>
        <v>3.4000000000000002E-2</v>
      </c>
      <c r="CM114" s="4">
        <f t="shared" si="13"/>
        <v>0</v>
      </c>
      <c r="CN114" s="334"/>
      <c r="CO114" s="334"/>
      <c r="CP114" s="334"/>
      <c r="CQ114" s="4">
        <v>3.4000000000000002E-2</v>
      </c>
      <c r="CR114" s="4">
        <v>0</v>
      </c>
    </row>
    <row r="115" spans="1:96" x14ac:dyDescent="0.25">
      <c r="A115" s="335">
        <f>'ASSET BALANCES'!$A115</f>
        <v>31653</v>
      </c>
      <c r="B115" s="336" t="str">
        <f>'ASSET BALANCES'!$B115</f>
        <v>316.53 Misc Power Plt Eq-BB3 SCR</v>
      </c>
      <c r="C115" s="337">
        <v>0</v>
      </c>
      <c r="D115" s="337">
        <v>0</v>
      </c>
      <c r="E115" s="337">
        <v>0</v>
      </c>
      <c r="F115" s="337">
        <v>0</v>
      </c>
      <c r="G115" s="337">
        <v>0</v>
      </c>
      <c r="H115" s="337">
        <v>0</v>
      </c>
      <c r="I115" s="337">
        <v>0</v>
      </c>
      <c r="J115" s="337">
        <v>0</v>
      </c>
      <c r="K115" s="337">
        <v>0</v>
      </c>
      <c r="L115" s="337">
        <v>0</v>
      </c>
      <c r="M115" s="337">
        <v>0</v>
      </c>
      <c r="N115" s="337">
        <v>0</v>
      </c>
      <c r="O115" s="338">
        <f>ROUND('ASSET BALANCES'!O115*$CL115/12,2)</f>
        <v>0</v>
      </c>
      <c r="P115" s="338">
        <f>ROUND('ASSET BALANCES'!P115*$CL115/12,2)</f>
        <v>0</v>
      </c>
      <c r="Q115" s="338">
        <f>ROUND('ASSET BALANCES'!Q115*$CL115/12,2)</f>
        <v>0</v>
      </c>
      <c r="R115" s="338">
        <f>ROUND('ASSET BALANCES'!R115*$CL115/12,2)</f>
        <v>0</v>
      </c>
      <c r="S115" s="338">
        <f>ROUND('ASSET BALANCES'!S115*$CL115/12,2)</f>
        <v>0</v>
      </c>
      <c r="T115" s="338">
        <f>ROUND('ASSET BALANCES'!T115*$CL115/12,2)</f>
        <v>0</v>
      </c>
      <c r="U115" s="338">
        <f>ROUND('ASSET BALANCES'!U115*$CL115/12,2)</f>
        <v>0</v>
      </c>
      <c r="V115" s="338">
        <f>ROUND('ASSET BALANCES'!V115*$CL115/12,2)</f>
        <v>0</v>
      </c>
      <c r="W115" s="338">
        <f>ROUND('ASSET BALANCES'!W115*$CL115/12,2)</f>
        <v>0</v>
      </c>
      <c r="X115" s="338">
        <f>ROUND('ASSET BALANCES'!X115*$CL115/12,2)</f>
        <v>0</v>
      </c>
      <c r="Y115" s="338">
        <f>ROUND('ASSET BALANCES'!Y115*$CL115/12,2)</f>
        <v>0</v>
      </c>
      <c r="Z115" s="338">
        <f>ROUND('ASSET BALANCES'!Z115*$CL115/12,2)</f>
        <v>0</v>
      </c>
      <c r="AA115" s="338">
        <f>ROUND('ASSET BALANCES'!AA115*$CM115/12,2)</f>
        <v>0</v>
      </c>
      <c r="AB115" s="338">
        <f>ROUND('ASSET BALANCES'!AB115*$CM115/12,2)</f>
        <v>0</v>
      </c>
      <c r="AC115" s="338">
        <f>ROUND('ASSET BALANCES'!AC115*$CM115/12,2)</f>
        <v>0</v>
      </c>
      <c r="AD115" s="338">
        <f>ROUND('ASSET BALANCES'!AD115*$CM115/12,2)</f>
        <v>0</v>
      </c>
      <c r="AE115" s="338">
        <f>ROUND('ASSET BALANCES'!AE115*$CM115/12,2)</f>
        <v>0</v>
      </c>
      <c r="AF115" s="338">
        <f>ROUND('ASSET BALANCES'!AF115*$CM115/12,2)</f>
        <v>0</v>
      </c>
      <c r="AG115" s="338">
        <f>ROUND('ASSET BALANCES'!AG115*$CM115/12,2)</f>
        <v>0</v>
      </c>
      <c r="AH115" s="338">
        <f>ROUND('ASSET BALANCES'!AH115*$CM115/12,2)</f>
        <v>0</v>
      </c>
      <c r="AI115" s="338">
        <f>ROUND('ASSET BALANCES'!AI115*$CM115/12,2)</f>
        <v>0</v>
      </c>
      <c r="AJ115" s="338">
        <f>ROUND('ASSET BALANCES'!AJ115*$CM115/12,2)</f>
        <v>0</v>
      </c>
      <c r="AK115" s="338">
        <f>ROUND('ASSET BALANCES'!AK115*$CM115/12,2)</f>
        <v>0</v>
      </c>
      <c r="AL115" s="338">
        <f>ROUND('ASSET BALANCES'!AL115*$CM115/12,2)</f>
        <v>0</v>
      </c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38"/>
      <c r="AX115" s="338"/>
      <c r="AY115" s="338"/>
      <c r="AZ115" s="338"/>
      <c r="BA115" s="338"/>
      <c r="BB115" s="338"/>
      <c r="BC115" s="338"/>
      <c r="BD115" s="338"/>
      <c r="BE115" s="338"/>
      <c r="BF115" s="338"/>
      <c r="BG115" s="338"/>
      <c r="BH115" s="338"/>
      <c r="BI115" s="338"/>
      <c r="BJ115" s="338"/>
      <c r="BK115" s="338"/>
      <c r="BL115" s="338"/>
      <c r="BM115" s="338"/>
      <c r="BN115" s="338"/>
      <c r="BO115" s="338"/>
      <c r="BP115" s="338"/>
      <c r="BQ115" s="338"/>
      <c r="BR115" s="338"/>
      <c r="BS115" s="338"/>
      <c r="BT115" s="338"/>
      <c r="BU115" s="338"/>
      <c r="BV115" s="338"/>
      <c r="BW115" s="13">
        <f t="shared" si="15"/>
        <v>0</v>
      </c>
      <c r="BX115" s="13">
        <f t="shared" si="16"/>
        <v>0</v>
      </c>
      <c r="BY115" s="13">
        <f t="shared" si="17"/>
        <v>0</v>
      </c>
      <c r="BZ115" s="13">
        <f t="shared" si="18"/>
        <v>0</v>
      </c>
      <c r="CA115" s="13">
        <f t="shared" si="19"/>
        <v>0</v>
      </c>
      <c r="CB115" s="13">
        <f t="shared" si="20"/>
        <v>0</v>
      </c>
      <c r="CC115" s="333" t="str">
        <f>VLOOKUP($A115,'Depr Group Buckets'!$A:$J,CC$4,FALSE)</f>
        <v>PROD STEAM</v>
      </c>
      <c r="CD115" s="333" t="str">
        <f>VLOOKUP($A115,'Depr Group Buckets'!$A:$J,CD$4,FALSE)</f>
        <v>101/106</v>
      </c>
      <c r="CE115" s="333">
        <f>VLOOKUP($A115,'Depr Group Buckets'!$A:$J,CE$4,FALSE)</f>
        <v>108</v>
      </c>
      <c r="CF115" s="333">
        <f>VLOOKUP($A115,'Depr Group Buckets'!$A:$J,CF$4,FALSE)</f>
        <v>403</v>
      </c>
      <c r="CG115" s="333" t="str">
        <f>VLOOKUP($A115,'Depr Group Buckets'!$A:$J,CG$4,FALSE)</f>
        <v>BIG BEND</v>
      </c>
      <c r="CH115" s="333" t="str">
        <f>VLOOKUP($A115,'Depr Group Buckets'!$A:$J,CH$4,FALSE)</f>
        <v>BIG BEND UNIT 3 SCR</v>
      </c>
      <c r="CI115" s="333" t="str">
        <f>VLOOKUP($A115,'Depr Group Buckets'!$A:$J,CI$4,FALSE)</f>
        <v>Invalid</v>
      </c>
      <c r="CJ115" s="333" t="str">
        <f>VLOOKUP($A115,'Depr Group Buckets'!$A:$J,CJ$4,FALSE)</f>
        <v>316</v>
      </c>
      <c r="CK115" s="21"/>
      <c r="CL115" s="4">
        <f t="shared" si="14"/>
        <v>2.9000000000000001E-2</v>
      </c>
      <c r="CM115" s="4">
        <f t="shared" si="13"/>
        <v>0</v>
      </c>
      <c r="CN115" s="334"/>
      <c r="CO115" s="334"/>
      <c r="CP115" s="334"/>
      <c r="CQ115" s="4">
        <v>2.9000000000000001E-2</v>
      </c>
      <c r="CR115" s="4">
        <v>0</v>
      </c>
    </row>
    <row r="116" spans="1:96" x14ac:dyDescent="0.25">
      <c r="A116" s="335">
        <f>'ASSET BALANCES'!$A116</f>
        <v>31654</v>
      </c>
      <c r="B116" s="336" t="str">
        <f>'ASSET BALANCES'!$B116</f>
        <v>316.54 Misc Power Plt Eq-BB4 SCR</v>
      </c>
      <c r="C116" s="337">
        <v>1375.8700000000001</v>
      </c>
      <c r="D116" s="337">
        <v>1375.8700000000001</v>
      </c>
      <c r="E116" s="337">
        <v>1375.8700000000001</v>
      </c>
      <c r="F116" s="337">
        <v>1375.8700000000001</v>
      </c>
      <c r="G116" s="337">
        <v>1375.8700000000001</v>
      </c>
      <c r="H116" s="337">
        <v>1375.8700000000001</v>
      </c>
      <c r="I116" s="337">
        <v>1375.8700000000001</v>
      </c>
      <c r="J116" s="337">
        <v>1375.8700000000001</v>
      </c>
      <c r="K116" s="337">
        <v>1375.8700000000001</v>
      </c>
      <c r="L116" s="337">
        <v>1375.8700000000001</v>
      </c>
      <c r="M116" s="337">
        <v>1375.8700000000001</v>
      </c>
      <c r="N116" s="337">
        <v>1375.8700000000001</v>
      </c>
      <c r="O116" s="338">
        <f>ROUND('ASSET BALANCES'!O116*$CL116/12,2)</f>
        <v>1375.87</v>
      </c>
      <c r="P116" s="338">
        <f>ROUND('ASSET BALANCES'!P116*$CL116/12,2)</f>
        <v>1375.87</v>
      </c>
      <c r="Q116" s="338">
        <f>ROUND('ASSET BALANCES'!Q116*$CL116/12,2)</f>
        <v>1375.87</v>
      </c>
      <c r="R116" s="338">
        <f>ROUND('ASSET BALANCES'!R116*$CL116/12,2)</f>
        <v>1375.87</v>
      </c>
      <c r="S116" s="338">
        <f>ROUND('ASSET BALANCES'!S116*$CL116/12,2)</f>
        <v>1375.87</v>
      </c>
      <c r="T116" s="338">
        <f>ROUND('ASSET BALANCES'!T116*$CL116/12,2)</f>
        <v>1375.87</v>
      </c>
      <c r="U116" s="338">
        <f>ROUND('ASSET BALANCES'!U116*$CL116/12,2)</f>
        <v>1375.87</v>
      </c>
      <c r="V116" s="338">
        <f>ROUND('ASSET BALANCES'!V116*$CL116/12,2)</f>
        <v>1375.87</v>
      </c>
      <c r="W116" s="338">
        <f>ROUND('ASSET BALANCES'!W116*$CL116/12,2)</f>
        <v>1375.87</v>
      </c>
      <c r="X116" s="338">
        <f>ROUND('ASSET BALANCES'!X116*$CL116/12,2)</f>
        <v>1375.87</v>
      </c>
      <c r="Y116" s="338">
        <f>ROUND('ASSET BALANCES'!Y116*$CL116/12,2)</f>
        <v>1375.87</v>
      </c>
      <c r="Z116" s="338">
        <f>ROUND('ASSET BALANCES'!Z116*$CL116/12,2)</f>
        <v>1375.87</v>
      </c>
      <c r="AA116" s="338">
        <f>ROUND('ASSET BALANCES'!AA116*$CM116/12,2)</f>
        <v>1100.69</v>
      </c>
      <c r="AB116" s="338">
        <f>ROUND('ASSET BALANCES'!AB116*$CM116/12,2)</f>
        <v>1100.69</v>
      </c>
      <c r="AC116" s="338">
        <f>ROUND('ASSET BALANCES'!AC116*$CM116/12,2)</f>
        <v>1100.69</v>
      </c>
      <c r="AD116" s="338">
        <f>ROUND('ASSET BALANCES'!AD116*$CM116/12,2)</f>
        <v>1100.69</v>
      </c>
      <c r="AE116" s="338">
        <f>ROUND('ASSET BALANCES'!AE116*$CM116/12,2)</f>
        <v>1100.69</v>
      </c>
      <c r="AF116" s="338">
        <f>ROUND('ASSET BALANCES'!AF116*$CM116/12,2)</f>
        <v>1100.69</v>
      </c>
      <c r="AG116" s="338">
        <f>ROUND('ASSET BALANCES'!AG116*$CM116/12,2)</f>
        <v>1100.69</v>
      </c>
      <c r="AH116" s="338">
        <f>ROUND('ASSET BALANCES'!AH116*$CM116/12,2)</f>
        <v>1100.69</v>
      </c>
      <c r="AI116" s="338">
        <f>ROUND('ASSET BALANCES'!AI116*$CM116/12,2)</f>
        <v>1100.69</v>
      </c>
      <c r="AJ116" s="338">
        <f>ROUND('ASSET BALANCES'!AJ116*$CM116/12,2)</f>
        <v>1100.69</v>
      </c>
      <c r="AK116" s="338">
        <f>ROUND('ASSET BALANCES'!AK116*$CM116/12,2)</f>
        <v>1100.69</v>
      </c>
      <c r="AL116" s="338">
        <f>ROUND('ASSET BALANCES'!AL116*$CM116/12,2)</f>
        <v>1100.69</v>
      </c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38"/>
      <c r="AX116" s="338"/>
      <c r="AY116" s="338"/>
      <c r="AZ116" s="338"/>
      <c r="BA116" s="338"/>
      <c r="BB116" s="338"/>
      <c r="BC116" s="338"/>
      <c r="BD116" s="338"/>
      <c r="BE116" s="338"/>
      <c r="BF116" s="338"/>
      <c r="BG116" s="338"/>
      <c r="BH116" s="338"/>
      <c r="BI116" s="338"/>
      <c r="BJ116" s="338"/>
      <c r="BK116" s="338"/>
      <c r="BL116" s="338"/>
      <c r="BM116" s="338"/>
      <c r="BN116" s="338"/>
      <c r="BO116" s="338"/>
      <c r="BP116" s="338"/>
      <c r="BQ116" s="338"/>
      <c r="BR116" s="338"/>
      <c r="BS116" s="338"/>
      <c r="BT116" s="338"/>
      <c r="BU116" s="338"/>
      <c r="BV116" s="338"/>
      <c r="BW116" s="13">
        <f t="shared" si="15"/>
        <v>16510.439999999999</v>
      </c>
      <c r="BX116" s="13">
        <f t="shared" si="16"/>
        <v>16510.439999999999</v>
      </c>
      <c r="BY116" s="13">
        <f t="shared" si="17"/>
        <v>13208.28</v>
      </c>
      <c r="BZ116" s="13">
        <f t="shared" si="18"/>
        <v>0</v>
      </c>
      <c r="CA116" s="13">
        <f t="shared" si="19"/>
        <v>0</v>
      </c>
      <c r="CB116" s="13">
        <f t="shared" si="20"/>
        <v>0</v>
      </c>
      <c r="CC116" s="333" t="str">
        <f>VLOOKUP($A116,'Depr Group Buckets'!$A:$J,CC$4,FALSE)</f>
        <v>PROD STEAM</v>
      </c>
      <c r="CD116" s="333" t="str">
        <f>VLOOKUP($A116,'Depr Group Buckets'!$A:$J,CD$4,FALSE)</f>
        <v>101/106</v>
      </c>
      <c r="CE116" s="333">
        <f>VLOOKUP($A116,'Depr Group Buckets'!$A:$J,CE$4,FALSE)</f>
        <v>108</v>
      </c>
      <c r="CF116" s="333">
        <f>VLOOKUP($A116,'Depr Group Buckets'!$A:$J,CF$4,FALSE)</f>
        <v>403</v>
      </c>
      <c r="CG116" s="333" t="str">
        <f>VLOOKUP($A116,'Depr Group Buckets'!$A:$J,CG$4,FALSE)</f>
        <v>BIG BEND</v>
      </c>
      <c r="CH116" s="333" t="str">
        <f>VLOOKUP($A116,'Depr Group Buckets'!$A:$J,CH$4,FALSE)</f>
        <v>BIG BEND UNIT 4</v>
      </c>
      <c r="CI116" s="333" t="str">
        <f>VLOOKUP($A116,'Depr Group Buckets'!$A:$J,CI$4,FALSE)</f>
        <v>Valid</v>
      </c>
      <c r="CJ116" s="333" t="str">
        <f>VLOOKUP($A116,'Depr Group Buckets'!$A:$J,CJ$4,FALSE)</f>
        <v>316</v>
      </c>
      <c r="CK116" s="21"/>
      <c r="CL116" s="4">
        <f t="shared" si="14"/>
        <v>2.4E-2</v>
      </c>
      <c r="CM116" s="4">
        <f t="shared" si="13"/>
        <v>1.9199999999999998E-2</v>
      </c>
      <c r="CN116" s="334"/>
      <c r="CO116" s="334"/>
      <c r="CP116" s="334"/>
      <c r="CQ116" s="4">
        <v>2.4E-2</v>
      </c>
      <c r="CR116" s="4">
        <v>1.9199999999999998E-2</v>
      </c>
    </row>
    <row r="117" spans="1:96" x14ac:dyDescent="0.25">
      <c r="A117" s="335">
        <f>'ASSET BALANCES'!$A117</f>
        <v>31700</v>
      </c>
      <c r="B117" s="336" t="str">
        <f>'ASSET BALANCES'!$B117</f>
        <v>317.00 ARO Costs-Steam</v>
      </c>
      <c r="C117" s="337">
        <v>13163.58</v>
      </c>
      <c r="D117" s="337">
        <v>13163.56</v>
      </c>
      <c r="E117" s="337">
        <v>13163.55</v>
      </c>
      <c r="F117" s="337">
        <v>13163.56</v>
      </c>
      <c r="G117" s="337">
        <v>13163.56</v>
      </c>
      <c r="H117" s="337">
        <v>13163.58</v>
      </c>
      <c r="I117" s="337">
        <v>13163.58</v>
      </c>
      <c r="J117" s="337">
        <v>13163.56</v>
      </c>
      <c r="K117" s="337">
        <v>13163.550000000001</v>
      </c>
      <c r="L117" s="337">
        <v>13163.57</v>
      </c>
      <c r="M117" s="337">
        <v>13163.550000000001</v>
      </c>
      <c r="N117" s="337">
        <v>13163.550000000001</v>
      </c>
      <c r="O117" s="338">
        <f>ROUND('ASSET BALANCES'!O117*$CL117/12,2)</f>
        <v>13073.48</v>
      </c>
      <c r="P117" s="338">
        <f>ROUND('ASSET BALANCES'!P117*$CL117/12,2)</f>
        <v>13073.48</v>
      </c>
      <c r="Q117" s="338">
        <f>ROUND('ASSET BALANCES'!Q117*$CL117/12,2)</f>
        <v>13073.48</v>
      </c>
      <c r="R117" s="338">
        <f>ROUND('ASSET BALANCES'!R117*$CL117/12,2)</f>
        <v>13073.48</v>
      </c>
      <c r="S117" s="338">
        <f>ROUND('ASSET BALANCES'!S117*$CL117/12,2)</f>
        <v>13073.48</v>
      </c>
      <c r="T117" s="338">
        <f>ROUND('ASSET BALANCES'!T117*$CL117/12,2)</f>
        <v>13073.48</v>
      </c>
      <c r="U117" s="338">
        <f>ROUND('ASSET BALANCES'!U117*$CL117/12,2)</f>
        <v>13073.48</v>
      </c>
      <c r="V117" s="338">
        <f>ROUND('ASSET BALANCES'!V117*$CL117/12,2)</f>
        <v>13073.48</v>
      </c>
      <c r="W117" s="338">
        <f>ROUND('ASSET BALANCES'!W117*$CL117/12,2)</f>
        <v>13073.48</v>
      </c>
      <c r="X117" s="338">
        <f>ROUND('ASSET BALANCES'!X117*$CL117/12,2)</f>
        <v>13073.48</v>
      </c>
      <c r="Y117" s="338">
        <f>ROUND('ASSET BALANCES'!Y117*$CL117/12,2)</f>
        <v>13073.48</v>
      </c>
      <c r="Z117" s="338">
        <f>ROUND('ASSET BALANCES'!Z117*$CL117/12,2)</f>
        <v>13073.48</v>
      </c>
      <c r="AA117" s="338">
        <f>ROUND('ASSET BALANCES'!AA117*$CM117/12,2)</f>
        <v>13073.48</v>
      </c>
      <c r="AB117" s="338">
        <f>ROUND('ASSET BALANCES'!AB117*$CM117/12,2)</f>
        <v>13073.48</v>
      </c>
      <c r="AC117" s="338">
        <f>ROUND('ASSET BALANCES'!AC117*$CM117/12,2)</f>
        <v>13073.48</v>
      </c>
      <c r="AD117" s="338">
        <f>ROUND('ASSET BALANCES'!AD117*$CM117/12,2)</f>
        <v>13073.48</v>
      </c>
      <c r="AE117" s="338">
        <f>ROUND('ASSET BALANCES'!AE117*$CM117/12,2)</f>
        <v>13073.48</v>
      </c>
      <c r="AF117" s="338">
        <f>ROUND('ASSET BALANCES'!AF117*$CM117/12,2)</f>
        <v>13073.48</v>
      </c>
      <c r="AG117" s="338">
        <f>ROUND('ASSET BALANCES'!AG117*$CM117/12,2)</f>
        <v>13073.48</v>
      </c>
      <c r="AH117" s="338">
        <f>ROUND('ASSET BALANCES'!AH117*$CM117/12,2)</f>
        <v>13073.48</v>
      </c>
      <c r="AI117" s="338">
        <f>ROUND('ASSET BALANCES'!AI117*$CM117/12,2)</f>
        <v>13073.48</v>
      </c>
      <c r="AJ117" s="338">
        <f>ROUND('ASSET BALANCES'!AJ117*$CM117/12,2)</f>
        <v>13073.48</v>
      </c>
      <c r="AK117" s="338">
        <f>ROUND('ASSET BALANCES'!AK117*$CM117/12,2)</f>
        <v>13073.48</v>
      </c>
      <c r="AL117" s="338">
        <f>ROUND('ASSET BALANCES'!AL117*$CM117/12,2)</f>
        <v>13073.48</v>
      </c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8"/>
      <c r="AZ117" s="338"/>
      <c r="BA117" s="338"/>
      <c r="BB117" s="338"/>
      <c r="BC117" s="338"/>
      <c r="BD117" s="338"/>
      <c r="BE117" s="338"/>
      <c r="BF117" s="338"/>
      <c r="BG117" s="338"/>
      <c r="BH117" s="338"/>
      <c r="BI117" s="338"/>
      <c r="BJ117" s="338"/>
      <c r="BK117" s="338"/>
      <c r="BL117" s="338"/>
      <c r="BM117" s="338"/>
      <c r="BN117" s="338"/>
      <c r="BO117" s="338"/>
      <c r="BP117" s="338"/>
      <c r="BQ117" s="338"/>
      <c r="BR117" s="338"/>
      <c r="BS117" s="338"/>
      <c r="BT117" s="338"/>
      <c r="BU117" s="338"/>
      <c r="BV117" s="338"/>
      <c r="BW117" s="13">
        <f t="shared" si="15"/>
        <v>157962.75</v>
      </c>
      <c r="BX117" s="13">
        <f t="shared" si="16"/>
        <v>156881.76</v>
      </c>
      <c r="BY117" s="13">
        <f t="shared" si="17"/>
        <v>156881.76</v>
      </c>
      <c r="BZ117" s="13">
        <f t="shared" si="18"/>
        <v>0</v>
      </c>
      <c r="CA117" s="13">
        <f t="shared" si="19"/>
        <v>0</v>
      </c>
      <c r="CB117" s="13">
        <f t="shared" si="20"/>
        <v>0</v>
      </c>
      <c r="CC117" s="333" t="str">
        <f>VLOOKUP($A117,'Depr Group Buckets'!$A:$J,CC$4,FALSE)</f>
        <v>ARO</v>
      </c>
      <c r="CD117" s="333" t="str">
        <f>VLOOKUP($A117,'Depr Group Buckets'!$A:$J,CD$4,FALSE)</f>
        <v>101/106</v>
      </c>
      <c r="CE117" s="333">
        <f>VLOOKUP($A117,'Depr Group Buckets'!$A:$J,CE$4,FALSE)</f>
        <v>108</v>
      </c>
      <c r="CF117" s="333" t="str">
        <f>VLOOKUP($A117,'Depr Group Buckets'!$A:$J,CF$4,FALSE)</f>
        <v>ARO Def 182</v>
      </c>
      <c r="CG117" s="333" t="str">
        <f>VLOOKUP($A117,'Depr Group Buckets'!$A:$J,CG$4,FALSE)</f>
        <v>ARO</v>
      </c>
      <c r="CH117" s="333" t="str">
        <f>VLOOKUP($A117,'Depr Group Buckets'!$A:$J,CH$4,FALSE)</f>
        <v>ARO</v>
      </c>
      <c r="CI117" s="333" t="str">
        <f>VLOOKUP($A117,'Depr Group Buckets'!$A:$J,CI$4,FALSE)</f>
        <v>Valid</v>
      </c>
      <c r="CJ117" s="333" t="str">
        <f>VLOOKUP($A117,'Depr Group Buckets'!$A:$J,CJ$4,FALSE)</f>
        <v>317</v>
      </c>
      <c r="CK117" s="21"/>
      <c r="CL117" s="4">
        <f t="shared" si="14"/>
        <v>2.7999999999999997E-2</v>
      </c>
      <c r="CM117" s="4">
        <f t="shared" si="13"/>
        <v>2.7999999999999997E-2</v>
      </c>
      <c r="CN117" s="334"/>
      <c r="CO117" s="334"/>
      <c r="CP117" s="334"/>
      <c r="CQ117" s="4">
        <v>2.7999999999999997E-2</v>
      </c>
      <c r="CR117" s="4">
        <v>2.7999999999999997E-2</v>
      </c>
    </row>
    <row r="118" spans="1:96" x14ac:dyDescent="0.25">
      <c r="A118" s="335">
        <f>'ASSET BALANCES'!$A118</f>
        <v>34028</v>
      </c>
      <c r="B118" s="336" t="str">
        <f>'ASSET BALANCES'!$B118</f>
        <v>340.28 Land &amp; Land Rights-Phillips</v>
      </c>
      <c r="C118" s="337">
        <v>0</v>
      </c>
      <c r="D118" s="337">
        <v>0</v>
      </c>
      <c r="E118" s="337">
        <v>0</v>
      </c>
      <c r="F118" s="337">
        <v>0</v>
      </c>
      <c r="G118" s="337">
        <v>0</v>
      </c>
      <c r="H118" s="337">
        <v>0</v>
      </c>
      <c r="I118" s="337">
        <v>0</v>
      </c>
      <c r="J118" s="337">
        <v>0</v>
      </c>
      <c r="K118" s="337">
        <v>0</v>
      </c>
      <c r="L118" s="337">
        <v>0</v>
      </c>
      <c r="M118" s="337">
        <v>0</v>
      </c>
      <c r="N118" s="337">
        <v>0</v>
      </c>
      <c r="O118" s="338">
        <f>ROUND('ASSET BALANCES'!O118*$CL118/12,2)</f>
        <v>0</v>
      </c>
      <c r="P118" s="338">
        <f>ROUND('ASSET BALANCES'!P118*$CL118/12,2)</f>
        <v>0</v>
      </c>
      <c r="Q118" s="338">
        <f>ROUND('ASSET BALANCES'!Q118*$CL118/12,2)</f>
        <v>0</v>
      </c>
      <c r="R118" s="338">
        <f>ROUND('ASSET BALANCES'!R118*$CL118/12,2)</f>
        <v>0</v>
      </c>
      <c r="S118" s="338">
        <f>ROUND('ASSET BALANCES'!S118*$CL118/12,2)</f>
        <v>0</v>
      </c>
      <c r="T118" s="338">
        <f>ROUND('ASSET BALANCES'!T118*$CL118/12,2)</f>
        <v>0</v>
      </c>
      <c r="U118" s="338">
        <f>ROUND('ASSET BALANCES'!U118*$CL118/12,2)</f>
        <v>0</v>
      </c>
      <c r="V118" s="338">
        <f>ROUND('ASSET BALANCES'!V118*$CL118/12,2)</f>
        <v>0</v>
      </c>
      <c r="W118" s="338">
        <f>ROUND('ASSET BALANCES'!W118*$CL118/12,2)</f>
        <v>0</v>
      </c>
      <c r="X118" s="338">
        <f>ROUND('ASSET BALANCES'!X118*$CL118/12,2)</f>
        <v>0</v>
      </c>
      <c r="Y118" s="338">
        <f>ROUND('ASSET BALANCES'!Y118*$CL118/12,2)</f>
        <v>0</v>
      </c>
      <c r="Z118" s="338">
        <f>ROUND('ASSET BALANCES'!Z118*$CL118/12,2)</f>
        <v>0</v>
      </c>
      <c r="AA118" s="338">
        <f>ROUND('ASSET BALANCES'!AA118*$CM118/12,2)</f>
        <v>0</v>
      </c>
      <c r="AB118" s="338">
        <f>ROUND('ASSET BALANCES'!AB118*$CM118/12,2)</f>
        <v>0</v>
      </c>
      <c r="AC118" s="338">
        <f>ROUND('ASSET BALANCES'!AC118*$CM118/12,2)</f>
        <v>0</v>
      </c>
      <c r="AD118" s="338">
        <f>ROUND('ASSET BALANCES'!AD118*$CM118/12,2)</f>
        <v>0</v>
      </c>
      <c r="AE118" s="338">
        <f>ROUND('ASSET BALANCES'!AE118*$CM118/12,2)</f>
        <v>0</v>
      </c>
      <c r="AF118" s="338">
        <f>ROUND('ASSET BALANCES'!AF118*$CM118/12,2)</f>
        <v>0</v>
      </c>
      <c r="AG118" s="338">
        <f>ROUND('ASSET BALANCES'!AG118*$CM118/12,2)</f>
        <v>0</v>
      </c>
      <c r="AH118" s="338">
        <f>ROUND('ASSET BALANCES'!AH118*$CM118/12,2)</f>
        <v>0</v>
      </c>
      <c r="AI118" s="338">
        <f>ROUND('ASSET BALANCES'!AI118*$CM118/12,2)</f>
        <v>0</v>
      </c>
      <c r="AJ118" s="338">
        <f>ROUND('ASSET BALANCES'!AJ118*$CM118/12,2)</f>
        <v>0</v>
      </c>
      <c r="AK118" s="338">
        <f>ROUND('ASSET BALANCES'!AK118*$CM118/12,2)</f>
        <v>0</v>
      </c>
      <c r="AL118" s="338">
        <f>ROUND('ASSET BALANCES'!AL118*$CM118/12,2)</f>
        <v>0</v>
      </c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38"/>
      <c r="AX118" s="338"/>
      <c r="AY118" s="338"/>
      <c r="AZ118" s="338"/>
      <c r="BA118" s="338"/>
      <c r="BB118" s="338"/>
      <c r="BC118" s="338"/>
      <c r="BD118" s="338"/>
      <c r="BE118" s="338"/>
      <c r="BF118" s="338"/>
      <c r="BG118" s="338"/>
      <c r="BH118" s="338"/>
      <c r="BI118" s="338"/>
      <c r="BJ118" s="338"/>
      <c r="BK118" s="338"/>
      <c r="BL118" s="338"/>
      <c r="BM118" s="338"/>
      <c r="BN118" s="338"/>
      <c r="BO118" s="338"/>
      <c r="BP118" s="338"/>
      <c r="BQ118" s="338"/>
      <c r="BR118" s="338"/>
      <c r="BS118" s="338"/>
      <c r="BT118" s="338"/>
      <c r="BU118" s="338"/>
      <c r="BV118" s="338"/>
      <c r="BW118" s="13">
        <f t="shared" si="15"/>
        <v>0</v>
      </c>
      <c r="BX118" s="13">
        <f t="shared" si="16"/>
        <v>0</v>
      </c>
      <c r="BY118" s="13">
        <f t="shared" si="17"/>
        <v>0</v>
      </c>
      <c r="BZ118" s="13">
        <f t="shared" si="18"/>
        <v>0</v>
      </c>
      <c r="CA118" s="13">
        <f t="shared" si="19"/>
        <v>0</v>
      </c>
      <c r="CB118" s="13">
        <f t="shared" si="20"/>
        <v>0</v>
      </c>
      <c r="CC118" s="333" t="str">
        <f>VLOOKUP($A118,'Depr Group Buckets'!$A:$J,CC$4,FALSE)</f>
        <v>LAND</v>
      </c>
      <c r="CD118" s="333" t="str">
        <f>VLOOKUP($A118,'Depr Group Buckets'!$A:$J,CD$4,FALSE)</f>
        <v>101/106</v>
      </c>
      <c r="CE118" s="333">
        <f>VLOOKUP($A118,'Depr Group Buckets'!$A:$J,CE$4,FALSE)</f>
        <v>108</v>
      </c>
      <c r="CF118" s="333" t="str">
        <f>VLOOKUP($A118,'Depr Group Buckets'!$A:$J,CF$4,FALSE)</f>
        <v>LAND</v>
      </c>
      <c r="CG118" s="333" t="str">
        <f>VLOOKUP($A118,'Depr Group Buckets'!$A:$J,CG$4,FALSE)</f>
        <v>LAND</v>
      </c>
      <c r="CH118" s="333" t="str">
        <f>VLOOKUP($A118,'Depr Group Buckets'!$A:$J,CH$4,FALSE)</f>
        <v>LAND</v>
      </c>
      <c r="CI118" s="333" t="str">
        <f>VLOOKUP($A118,'Depr Group Buckets'!$A:$J,CI$4,FALSE)</f>
        <v>Invalid</v>
      </c>
      <c r="CJ118" s="333" t="str">
        <f>VLOOKUP($A118,'Depr Group Buckets'!$A:$J,CJ$4,FALSE)</f>
        <v>340</v>
      </c>
      <c r="CK118" s="21"/>
      <c r="CL118" s="4">
        <f t="shared" si="14"/>
        <v>0</v>
      </c>
      <c r="CM118" s="4">
        <f t="shared" si="13"/>
        <v>0</v>
      </c>
      <c r="CN118" s="334"/>
      <c r="CO118" s="334"/>
      <c r="CP118" s="334"/>
      <c r="CQ118" s="4">
        <v>0</v>
      </c>
      <c r="CR118" s="4">
        <v>0</v>
      </c>
    </row>
    <row r="119" spans="1:96" x14ac:dyDescent="0.25">
      <c r="A119" s="335">
        <f>'ASSET BALANCES'!$A119</f>
        <v>34030</v>
      </c>
      <c r="B119" s="336" t="str">
        <f>'ASSET BALANCES'!$B119</f>
        <v>340.30 Land &amp; Land Rights-BPC</v>
      </c>
      <c r="C119" s="337">
        <v>0</v>
      </c>
      <c r="D119" s="337">
        <v>0</v>
      </c>
      <c r="E119" s="337">
        <v>0</v>
      </c>
      <c r="F119" s="337">
        <v>0</v>
      </c>
      <c r="G119" s="337">
        <v>0</v>
      </c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8">
        <f>ROUND('ASSET BALANCES'!O119*$CL119/12,2)</f>
        <v>0</v>
      </c>
      <c r="P119" s="338">
        <f>ROUND('ASSET BALANCES'!P119*$CL119/12,2)</f>
        <v>0</v>
      </c>
      <c r="Q119" s="338">
        <f>ROUND('ASSET BALANCES'!Q119*$CL119/12,2)</f>
        <v>0</v>
      </c>
      <c r="R119" s="338">
        <f>ROUND('ASSET BALANCES'!R119*$CL119/12,2)</f>
        <v>0</v>
      </c>
      <c r="S119" s="338">
        <f>ROUND('ASSET BALANCES'!S119*$CL119/12,2)</f>
        <v>0</v>
      </c>
      <c r="T119" s="338">
        <f>ROUND('ASSET BALANCES'!T119*$CL119/12,2)</f>
        <v>0</v>
      </c>
      <c r="U119" s="338">
        <f>ROUND('ASSET BALANCES'!U119*$CL119/12,2)</f>
        <v>0</v>
      </c>
      <c r="V119" s="338">
        <f>ROUND('ASSET BALANCES'!V119*$CL119/12,2)</f>
        <v>0</v>
      </c>
      <c r="W119" s="338">
        <f>ROUND('ASSET BALANCES'!W119*$CL119/12,2)</f>
        <v>0</v>
      </c>
      <c r="X119" s="338">
        <f>ROUND('ASSET BALANCES'!X119*$CL119/12,2)</f>
        <v>0</v>
      </c>
      <c r="Y119" s="338">
        <f>ROUND('ASSET BALANCES'!Y119*$CL119/12,2)</f>
        <v>0</v>
      </c>
      <c r="Z119" s="338">
        <f>ROUND('ASSET BALANCES'!Z119*$CL119/12,2)</f>
        <v>0</v>
      </c>
      <c r="AA119" s="338">
        <f>ROUND('ASSET BALANCES'!AA119*$CM119/12,2)</f>
        <v>0</v>
      </c>
      <c r="AB119" s="338">
        <f>ROUND('ASSET BALANCES'!AB119*$CM119/12,2)</f>
        <v>0</v>
      </c>
      <c r="AC119" s="338">
        <f>ROUND('ASSET BALANCES'!AC119*$CM119/12,2)</f>
        <v>0</v>
      </c>
      <c r="AD119" s="338">
        <f>ROUND('ASSET BALANCES'!AD119*$CM119/12,2)</f>
        <v>0</v>
      </c>
      <c r="AE119" s="338">
        <f>ROUND('ASSET BALANCES'!AE119*$CM119/12,2)</f>
        <v>0</v>
      </c>
      <c r="AF119" s="338">
        <f>ROUND('ASSET BALANCES'!AF119*$CM119/12,2)</f>
        <v>0</v>
      </c>
      <c r="AG119" s="338">
        <f>ROUND('ASSET BALANCES'!AG119*$CM119/12,2)</f>
        <v>0</v>
      </c>
      <c r="AH119" s="338">
        <f>ROUND('ASSET BALANCES'!AH119*$CM119/12,2)</f>
        <v>0</v>
      </c>
      <c r="AI119" s="338">
        <f>ROUND('ASSET BALANCES'!AI119*$CM119/12,2)</f>
        <v>0</v>
      </c>
      <c r="AJ119" s="338">
        <f>ROUND('ASSET BALANCES'!AJ119*$CM119/12,2)</f>
        <v>0</v>
      </c>
      <c r="AK119" s="338">
        <f>ROUND('ASSET BALANCES'!AK119*$CM119/12,2)</f>
        <v>0</v>
      </c>
      <c r="AL119" s="338">
        <f>ROUND('ASSET BALANCES'!AL119*$CM119/12,2)</f>
        <v>0</v>
      </c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38"/>
      <c r="AX119" s="338"/>
      <c r="AY119" s="338"/>
      <c r="AZ119" s="338"/>
      <c r="BA119" s="338"/>
      <c r="BB119" s="338"/>
      <c r="BC119" s="338"/>
      <c r="BD119" s="338"/>
      <c r="BE119" s="338"/>
      <c r="BF119" s="338"/>
      <c r="BG119" s="338"/>
      <c r="BH119" s="338"/>
      <c r="BI119" s="338"/>
      <c r="BJ119" s="338"/>
      <c r="BK119" s="338"/>
      <c r="BL119" s="338"/>
      <c r="BM119" s="338"/>
      <c r="BN119" s="338"/>
      <c r="BO119" s="338"/>
      <c r="BP119" s="338"/>
      <c r="BQ119" s="338"/>
      <c r="BR119" s="338"/>
      <c r="BS119" s="338"/>
      <c r="BT119" s="338"/>
      <c r="BU119" s="338"/>
      <c r="BV119" s="338"/>
      <c r="BW119" s="13">
        <f t="shared" si="15"/>
        <v>0</v>
      </c>
      <c r="BX119" s="13">
        <f t="shared" si="16"/>
        <v>0</v>
      </c>
      <c r="BY119" s="13">
        <f t="shared" si="17"/>
        <v>0</v>
      </c>
      <c r="BZ119" s="13">
        <f t="shared" si="18"/>
        <v>0</v>
      </c>
      <c r="CA119" s="13">
        <f t="shared" si="19"/>
        <v>0</v>
      </c>
      <c r="CB119" s="13">
        <f t="shared" si="20"/>
        <v>0</v>
      </c>
      <c r="CC119" s="333" t="str">
        <f>VLOOKUP($A119,'Depr Group Buckets'!$A:$J,CC$4,FALSE)</f>
        <v>LAND</v>
      </c>
      <c r="CD119" s="333" t="str">
        <f>VLOOKUP($A119,'Depr Group Buckets'!$A:$J,CD$4,FALSE)</f>
        <v>101/106</v>
      </c>
      <c r="CE119" s="333">
        <f>VLOOKUP($A119,'Depr Group Buckets'!$A:$J,CE$4,FALSE)</f>
        <v>108</v>
      </c>
      <c r="CF119" s="333" t="str">
        <f>VLOOKUP($A119,'Depr Group Buckets'!$A:$J,CF$4,FALSE)</f>
        <v>LAND</v>
      </c>
      <c r="CG119" s="333" t="str">
        <f>VLOOKUP($A119,'Depr Group Buckets'!$A:$J,CG$4,FALSE)</f>
        <v>LAND</v>
      </c>
      <c r="CH119" s="333" t="str">
        <f>VLOOKUP($A119,'Depr Group Buckets'!$A:$J,CH$4,FALSE)</f>
        <v>LAND</v>
      </c>
      <c r="CI119" s="333" t="str">
        <f>VLOOKUP($A119,'Depr Group Buckets'!$A:$J,CI$4,FALSE)</f>
        <v>Valid</v>
      </c>
      <c r="CJ119" s="333" t="str">
        <f>VLOOKUP($A119,'Depr Group Buckets'!$A:$J,CJ$4,FALSE)</f>
        <v>340</v>
      </c>
      <c r="CK119" s="21"/>
      <c r="CL119" s="4">
        <f t="shared" si="14"/>
        <v>0</v>
      </c>
      <c r="CM119" s="4">
        <f t="shared" si="13"/>
        <v>0</v>
      </c>
      <c r="CN119" s="334"/>
      <c r="CO119" s="334"/>
      <c r="CP119" s="334"/>
      <c r="CQ119" s="4">
        <v>0</v>
      </c>
      <c r="CR119" s="4">
        <v>0</v>
      </c>
    </row>
    <row r="120" spans="1:96" x14ac:dyDescent="0.25">
      <c r="A120" s="335">
        <f>'ASSET BALANCES'!$A120</f>
        <v>34042</v>
      </c>
      <c r="B120" s="336" t="str">
        <f>'ASSET BALANCES'!$B120</f>
        <v>340.42 Land &amp; Land Rights-BBCT1&amp;3</v>
      </c>
      <c r="C120" s="337">
        <v>0</v>
      </c>
      <c r="D120" s="337">
        <v>0</v>
      </c>
      <c r="E120" s="337">
        <v>0</v>
      </c>
      <c r="F120" s="337">
        <v>0</v>
      </c>
      <c r="G120" s="337">
        <v>0</v>
      </c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8">
        <f>ROUND('ASSET BALANCES'!O120*$CL120/12,2)</f>
        <v>0</v>
      </c>
      <c r="P120" s="338">
        <f>ROUND('ASSET BALANCES'!P120*$CL120/12,2)</f>
        <v>0</v>
      </c>
      <c r="Q120" s="338">
        <f>ROUND('ASSET BALANCES'!Q120*$CL120/12,2)</f>
        <v>0</v>
      </c>
      <c r="R120" s="338">
        <f>ROUND('ASSET BALANCES'!R120*$CL120/12,2)</f>
        <v>0</v>
      </c>
      <c r="S120" s="338">
        <f>ROUND('ASSET BALANCES'!S120*$CL120/12,2)</f>
        <v>0</v>
      </c>
      <c r="T120" s="338">
        <f>ROUND('ASSET BALANCES'!T120*$CL120/12,2)</f>
        <v>0</v>
      </c>
      <c r="U120" s="338">
        <f>ROUND('ASSET BALANCES'!U120*$CL120/12,2)</f>
        <v>0</v>
      </c>
      <c r="V120" s="338">
        <f>ROUND('ASSET BALANCES'!V120*$CL120/12,2)</f>
        <v>0</v>
      </c>
      <c r="W120" s="338">
        <f>ROUND('ASSET BALANCES'!W120*$CL120/12,2)</f>
        <v>0</v>
      </c>
      <c r="X120" s="338">
        <f>ROUND('ASSET BALANCES'!X120*$CL120/12,2)</f>
        <v>0</v>
      </c>
      <c r="Y120" s="338">
        <f>ROUND('ASSET BALANCES'!Y120*$CL120/12,2)</f>
        <v>0</v>
      </c>
      <c r="Z120" s="338">
        <f>ROUND('ASSET BALANCES'!Z120*$CL120/12,2)</f>
        <v>0</v>
      </c>
      <c r="AA120" s="338">
        <f>ROUND('ASSET BALANCES'!AA120*$CM120/12,2)</f>
        <v>0</v>
      </c>
      <c r="AB120" s="338">
        <f>ROUND('ASSET BALANCES'!AB120*$CM120/12,2)</f>
        <v>0</v>
      </c>
      <c r="AC120" s="338">
        <f>ROUND('ASSET BALANCES'!AC120*$CM120/12,2)</f>
        <v>0</v>
      </c>
      <c r="AD120" s="338">
        <f>ROUND('ASSET BALANCES'!AD120*$CM120/12,2)</f>
        <v>0</v>
      </c>
      <c r="AE120" s="338">
        <f>ROUND('ASSET BALANCES'!AE120*$CM120/12,2)</f>
        <v>0</v>
      </c>
      <c r="AF120" s="338">
        <f>ROUND('ASSET BALANCES'!AF120*$CM120/12,2)</f>
        <v>0</v>
      </c>
      <c r="AG120" s="338">
        <f>ROUND('ASSET BALANCES'!AG120*$CM120/12,2)</f>
        <v>0</v>
      </c>
      <c r="AH120" s="338">
        <f>ROUND('ASSET BALANCES'!AH120*$CM120/12,2)</f>
        <v>0</v>
      </c>
      <c r="AI120" s="338">
        <f>ROUND('ASSET BALANCES'!AI120*$CM120/12,2)</f>
        <v>0</v>
      </c>
      <c r="AJ120" s="338">
        <f>ROUND('ASSET BALANCES'!AJ120*$CM120/12,2)</f>
        <v>0</v>
      </c>
      <c r="AK120" s="338">
        <f>ROUND('ASSET BALANCES'!AK120*$CM120/12,2)</f>
        <v>0</v>
      </c>
      <c r="AL120" s="338">
        <f>ROUND('ASSET BALANCES'!AL120*$CM120/12,2)</f>
        <v>0</v>
      </c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38"/>
      <c r="AX120" s="338"/>
      <c r="AY120" s="338"/>
      <c r="AZ120" s="338"/>
      <c r="BA120" s="338"/>
      <c r="BB120" s="338"/>
      <c r="BC120" s="338"/>
      <c r="BD120" s="338"/>
      <c r="BE120" s="338"/>
      <c r="BF120" s="338"/>
      <c r="BG120" s="338"/>
      <c r="BH120" s="338"/>
      <c r="BI120" s="338"/>
      <c r="BJ120" s="338"/>
      <c r="BK120" s="338"/>
      <c r="BL120" s="338"/>
      <c r="BM120" s="338"/>
      <c r="BN120" s="338"/>
      <c r="BO120" s="338"/>
      <c r="BP120" s="338"/>
      <c r="BQ120" s="338"/>
      <c r="BR120" s="338"/>
      <c r="BS120" s="338"/>
      <c r="BT120" s="338"/>
      <c r="BU120" s="338"/>
      <c r="BV120" s="338"/>
      <c r="BW120" s="13">
        <f t="shared" si="15"/>
        <v>0</v>
      </c>
      <c r="BX120" s="13">
        <f t="shared" si="16"/>
        <v>0</v>
      </c>
      <c r="BY120" s="13">
        <f t="shared" si="17"/>
        <v>0</v>
      </c>
      <c r="BZ120" s="13">
        <f t="shared" si="18"/>
        <v>0</v>
      </c>
      <c r="CA120" s="13">
        <f t="shared" si="19"/>
        <v>0</v>
      </c>
      <c r="CB120" s="13">
        <f t="shared" si="20"/>
        <v>0</v>
      </c>
      <c r="CC120" s="333" t="str">
        <f>VLOOKUP($A120,'Depr Group Buckets'!$A:$J,CC$4,FALSE)</f>
        <v>LAND</v>
      </c>
      <c r="CD120" s="333" t="str">
        <f>VLOOKUP($A120,'Depr Group Buckets'!$A:$J,CD$4,FALSE)</f>
        <v>101/106</v>
      </c>
      <c r="CE120" s="333">
        <f>VLOOKUP($A120,'Depr Group Buckets'!$A:$J,CE$4,FALSE)</f>
        <v>108</v>
      </c>
      <c r="CF120" s="333" t="str">
        <f>VLOOKUP($A120,'Depr Group Buckets'!$A:$J,CF$4,FALSE)</f>
        <v>LAND</v>
      </c>
      <c r="CG120" s="333" t="str">
        <f>VLOOKUP($A120,'Depr Group Buckets'!$A:$J,CG$4,FALSE)</f>
        <v>LAND</v>
      </c>
      <c r="CH120" s="333" t="str">
        <f>VLOOKUP($A120,'Depr Group Buckets'!$A:$J,CH$4,FALSE)</f>
        <v>LAND</v>
      </c>
      <c r="CI120" s="333" t="str">
        <f>VLOOKUP($A120,'Depr Group Buckets'!$A:$J,CI$4,FALSE)</f>
        <v>Invalid</v>
      </c>
      <c r="CJ120" s="333" t="str">
        <f>VLOOKUP($A120,'Depr Group Buckets'!$A:$J,CJ$4,FALSE)</f>
        <v>340</v>
      </c>
      <c r="CK120" s="21"/>
      <c r="CL120" s="4">
        <f t="shared" si="14"/>
        <v>0</v>
      </c>
      <c r="CM120" s="4">
        <f t="shared" si="13"/>
        <v>0</v>
      </c>
      <c r="CN120" s="334"/>
      <c r="CO120" s="334"/>
      <c r="CP120" s="334"/>
      <c r="CQ120" s="4">
        <v>0</v>
      </c>
      <c r="CR120" s="4">
        <v>0</v>
      </c>
    </row>
    <row r="121" spans="1:96" x14ac:dyDescent="0.25">
      <c r="A121" s="335">
        <f>'ASSET BALANCES'!$A121</f>
        <v>34081</v>
      </c>
      <c r="B121" s="336" t="str">
        <f>'ASSET BALANCES'!$B121</f>
        <v>340.81 Land &amp; Land Rights-Polk U1</v>
      </c>
      <c r="C121" s="337">
        <v>0</v>
      </c>
      <c r="D121" s="337">
        <v>0</v>
      </c>
      <c r="E121" s="337">
        <v>0</v>
      </c>
      <c r="F121" s="337">
        <v>0</v>
      </c>
      <c r="G121" s="337">
        <v>0</v>
      </c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8">
        <f>ROUND('ASSET BALANCES'!O121*$CL121/12,2)</f>
        <v>0</v>
      </c>
      <c r="P121" s="338">
        <f>ROUND('ASSET BALANCES'!P121*$CL121/12,2)</f>
        <v>0</v>
      </c>
      <c r="Q121" s="338">
        <f>ROUND('ASSET BALANCES'!Q121*$CL121/12,2)</f>
        <v>0</v>
      </c>
      <c r="R121" s="338">
        <f>ROUND('ASSET BALANCES'!R121*$CL121/12,2)</f>
        <v>0</v>
      </c>
      <c r="S121" s="338">
        <f>ROUND('ASSET BALANCES'!S121*$CL121/12,2)</f>
        <v>0</v>
      </c>
      <c r="T121" s="338">
        <f>ROUND('ASSET BALANCES'!T121*$CL121/12,2)</f>
        <v>0</v>
      </c>
      <c r="U121" s="338">
        <f>ROUND('ASSET BALANCES'!U121*$CL121/12,2)</f>
        <v>0</v>
      </c>
      <c r="V121" s="338">
        <f>ROUND('ASSET BALANCES'!V121*$CL121/12,2)</f>
        <v>0</v>
      </c>
      <c r="W121" s="338">
        <f>ROUND('ASSET BALANCES'!W121*$CL121/12,2)</f>
        <v>0</v>
      </c>
      <c r="X121" s="338">
        <f>ROUND('ASSET BALANCES'!X121*$CL121/12,2)</f>
        <v>0</v>
      </c>
      <c r="Y121" s="338">
        <f>ROUND('ASSET BALANCES'!Y121*$CL121/12,2)</f>
        <v>0</v>
      </c>
      <c r="Z121" s="338">
        <f>ROUND('ASSET BALANCES'!Z121*$CL121/12,2)</f>
        <v>0</v>
      </c>
      <c r="AA121" s="338">
        <f>ROUND('ASSET BALANCES'!AA121*$CM121/12,2)</f>
        <v>0</v>
      </c>
      <c r="AB121" s="338">
        <f>ROUND('ASSET BALANCES'!AB121*$CM121/12,2)</f>
        <v>0</v>
      </c>
      <c r="AC121" s="338">
        <f>ROUND('ASSET BALANCES'!AC121*$CM121/12,2)</f>
        <v>0</v>
      </c>
      <c r="AD121" s="338">
        <f>ROUND('ASSET BALANCES'!AD121*$CM121/12,2)</f>
        <v>0</v>
      </c>
      <c r="AE121" s="338">
        <f>ROUND('ASSET BALANCES'!AE121*$CM121/12,2)</f>
        <v>0</v>
      </c>
      <c r="AF121" s="338">
        <f>ROUND('ASSET BALANCES'!AF121*$CM121/12,2)</f>
        <v>0</v>
      </c>
      <c r="AG121" s="338">
        <f>ROUND('ASSET BALANCES'!AG121*$CM121/12,2)</f>
        <v>0</v>
      </c>
      <c r="AH121" s="338">
        <f>ROUND('ASSET BALANCES'!AH121*$CM121/12,2)</f>
        <v>0</v>
      </c>
      <c r="AI121" s="338">
        <f>ROUND('ASSET BALANCES'!AI121*$CM121/12,2)</f>
        <v>0</v>
      </c>
      <c r="AJ121" s="338">
        <f>ROUND('ASSET BALANCES'!AJ121*$CM121/12,2)</f>
        <v>0</v>
      </c>
      <c r="AK121" s="338">
        <f>ROUND('ASSET BALANCES'!AK121*$CM121/12,2)</f>
        <v>0</v>
      </c>
      <c r="AL121" s="338">
        <f>ROUND('ASSET BALANCES'!AL121*$CM121/12,2)</f>
        <v>0</v>
      </c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38"/>
      <c r="AX121" s="338"/>
      <c r="AY121" s="338"/>
      <c r="AZ121" s="338"/>
      <c r="BA121" s="338"/>
      <c r="BB121" s="338"/>
      <c r="BC121" s="338"/>
      <c r="BD121" s="338"/>
      <c r="BE121" s="338"/>
      <c r="BF121" s="338"/>
      <c r="BG121" s="338"/>
      <c r="BH121" s="338"/>
      <c r="BI121" s="338"/>
      <c r="BJ121" s="338"/>
      <c r="BK121" s="338"/>
      <c r="BL121" s="338"/>
      <c r="BM121" s="338"/>
      <c r="BN121" s="338"/>
      <c r="BO121" s="338"/>
      <c r="BP121" s="338"/>
      <c r="BQ121" s="338"/>
      <c r="BR121" s="338"/>
      <c r="BS121" s="338"/>
      <c r="BT121" s="338"/>
      <c r="BU121" s="338"/>
      <c r="BV121" s="338"/>
      <c r="BW121" s="13">
        <f t="shared" si="15"/>
        <v>0</v>
      </c>
      <c r="BX121" s="13">
        <f t="shared" si="16"/>
        <v>0</v>
      </c>
      <c r="BY121" s="13">
        <f t="shared" si="17"/>
        <v>0</v>
      </c>
      <c r="BZ121" s="13">
        <f t="shared" si="18"/>
        <v>0</v>
      </c>
      <c r="CA121" s="13">
        <f t="shared" si="19"/>
        <v>0</v>
      </c>
      <c r="CB121" s="13">
        <f t="shared" si="20"/>
        <v>0</v>
      </c>
      <c r="CC121" s="333" t="str">
        <f>VLOOKUP($A121,'Depr Group Buckets'!$A:$J,CC$4,FALSE)</f>
        <v>LAND</v>
      </c>
      <c r="CD121" s="333" t="str">
        <f>VLOOKUP($A121,'Depr Group Buckets'!$A:$J,CD$4,FALSE)</f>
        <v>101/106</v>
      </c>
      <c r="CE121" s="333">
        <f>VLOOKUP($A121,'Depr Group Buckets'!$A:$J,CE$4,FALSE)</f>
        <v>108</v>
      </c>
      <c r="CF121" s="333" t="str">
        <f>VLOOKUP($A121,'Depr Group Buckets'!$A:$J,CF$4,FALSE)</f>
        <v>LAND</v>
      </c>
      <c r="CG121" s="333" t="str">
        <f>VLOOKUP($A121,'Depr Group Buckets'!$A:$J,CG$4,FALSE)</f>
        <v>LAND</v>
      </c>
      <c r="CH121" s="333" t="str">
        <f>VLOOKUP($A121,'Depr Group Buckets'!$A:$J,CH$4,FALSE)</f>
        <v>LAND</v>
      </c>
      <c r="CI121" s="333" t="str">
        <f>VLOOKUP($A121,'Depr Group Buckets'!$A:$J,CI$4,FALSE)</f>
        <v>Valid</v>
      </c>
      <c r="CJ121" s="333" t="str">
        <f>VLOOKUP($A121,'Depr Group Buckets'!$A:$J,CJ$4,FALSE)</f>
        <v>340</v>
      </c>
      <c r="CK121" s="21"/>
      <c r="CL121" s="4">
        <f t="shared" si="14"/>
        <v>0</v>
      </c>
      <c r="CM121" s="4">
        <f t="shared" si="13"/>
        <v>0</v>
      </c>
      <c r="CN121" s="334"/>
      <c r="CO121" s="334"/>
      <c r="CP121" s="334"/>
      <c r="CQ121" s="4">
        <v>0</v>
      </c>
      <c r="CR121" s="4">
        <v>0</v>
      </c>
    </row>
    <row r="122" spans="1:96" x14ac:dyDescent="0.25">
      <c r="A122" s="335">
        <f>'ASSET BALANCES'!$A122</f>
        <v>34099</v>
      </c>
      <c r="B122" s="336" t="str">
        <f>'ASSET BALANCES'!$B122</f>
        <v>340.99 Land &amp; Land Rights-Solar</v>
      </c>
      <c r="C122" s="337">
        <v>0</v>
      </c>
      <c r="D122" s="337">
        <v>0</v>
      </c>
      <c r="E122" s="337">
        <v>0</v>
      </c>
      <c r="F122" s="337">
        <v>0</v>
      </c>
      <c r="G122" s="337">
        <v>0</v>
      </c>
      <c r="H122" s="337">
        <v>0</v>
      </c>
      <c r="I122" s="337">
        <v>0</v>
      </c>
      <c r="J122" s="337">
        <v>0</v>
      </c>
      <c r="K122" s="337">
        <v>0</v>
      </c>
      <c r="L122" s="337">
        <v>0</v>
      </c>
      <c r="M122" s="337">
        <v>0</v>
      </c>
      <c r="N122" s="337">
        <v>0</v>
      </c>
      <c r="O122" s="338">
        <f>ROUND('ASSET BALANCES'!O122*$CL122/12,2)</f>
        <v>0</v>
      </c>
      <c r="P122" s="338">
        <f>ROUND('ASSET BALANCES'!P122*$CL122/12,2)</f>
        <v>0</v>
      </c>
      <c r="Q122" s="338">
        <f>ROUND('ASSET BALANCES'!Q122*$CL122/12,2)</f>
        <v>0</v>
      </c>
      <c r="R122" s="338">
        <f>ROUND('ASSET BALANCES'!R122*$CL122/12,2)</f>
        <v>0</v>
      </c>
      <c r="S122" s="338">
        <f>ROUND('ASSET BALANCES'!S122*$CL122/12,2)</f>
        <v>0</v>
      </c>
      <c r="T122" s="338">
        <f>ROUND('ASSET BALANCES'!T122*$CL122/12,2)</f>
        <v>0</v>
      </c>
      <c r="U122" s="338">
        <f>ROUND('ASSET BALANCES'!U122*$CL122/12,2)</f>
        <v>0</v>
      </c>
      <c r="V122" s="338">
        <f>ROUND('ASSET BALANCES'!V122*$CL122/12,2)</f>
        <v>0</v>
      </c>
      <c r="W122" s="338">
        <f>ROUND('ASSET BALANCES'!W122*$CL122/12,2)</f>
        <v>0</v>
      </c>
      <c r="X122" s="338">
        <f>ROUND('ASSET BALANCES'!X122*$CL122/12,2)</f>
        <v>0</v>
      </c>
      <c r="Y122" s="338">
        <f>ROUND('ASSET BALANCES'!Y122*$CL122/12,2)</f>
        <v>0</v>
      </c>
      <c r="Z122" s="338">
        <f>ROUND('ASSET BALANCES'!Z122*$CL122/12,2)</f>
        <v>0</v>
      </c>
      <c r="AA122" s="338">
        <f>ROUND('ASSET BALANCES'!AA122*$CM122/12,2)</f>
        <v>0</v>
      </c>
      <c r="AB122" s="338">
        <f>ROUND('ASSET BALANCES'!AB122*$CM122/12,2)</f>
        <v>0</v>
      </c>
      <c r="AC122" s="338">
        <f>ROUND('ASSET BALANCES'!AC122*$CM122/12,2)</f>
        <v>0</v>
      </c>
      <c r="AD122" s="338">
        <f>ROUND('ASSET BALANCES'!AD122*$CM122/12,2)</f>
        <v>0</v>
      </c>
      <c r="AE122" s="338">
        <f>ROUND('ASSET BALANCES'!AE122*$CM122/12,2)</f>
        <v>0</v>
      </c>
      <c r="AF122" s="338">
        <f>ROUND('ASSET BALANCES'!AF122*$CM122/12,2)</f>
        <v>0</v>
      </c>
      <c r="AG122" s="338">
        <f>ROUND('ASSET BALANCES'!AG122*$CM122/12,2)</f>
        <v>0</v>
      </c>
      <c r="AH122" s="338">
        <f>ROUND('ASSET BALANCES'!AH122*$CM122/12,2)</f>
        <v>0</v>
      </c>
      <c r="AI122" s="338">
        <f>ROUND('ASSET BALANCES'!AI122*$CM122/12,2)</f>
        <v>0</v>
      </c>
      <c r="AJ122" s="338">
        <f>ROUND('ASSET BALANCES'!AJ122*$CM122/12,2)</f>
        <v>0</v>
      </c>
      <c r="AK122" s="338">
        <f>ROUND('ASSET BALANCES'!AK122*$CM122/12,2)</f>
        <v>0</v>
      </c>
      <c r="AL122" s="338">
        <f>ROUND('ASSET BALANCES'!AL122*$CM122/12,2)</f>
        <v>0</v>
      </c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38"/>
      <c r="AX122" s="338"/>
      <c r="AY122" s="338"/>
      <c r="AZ122" s="338"/>
      <c r="BA122" s="338"/>
      <c r="BB122" s="338"/>
      <c r="BC122" s="338"/>
      <c r="BD122" s="338"/>
      <c r="BE122" s="338"/>
      <c r="BF122" s="338"/>
      <c r="BG122" s="338"/>
      <c r="BH122" s="338"/>
      <c r="BI122" s="338"/>
      <c r="BJ122" s="338"/>
      <c r="BK122" s="338"/>
      <c r="BL122" s="338"/>
      <c r="BM122" s="338"/>
      <c r="BN122" s="338"/>
      <c r="BO122" s="338"/>
      <c r="BP122" s="338"/>
      <c r="BQ122" s="338"/>
      <c r="BR122" s="338"/>
      <c r="BS122" s="338"/>
      <c r="BT122" s="338"/>
      <c r="BU122" s="338"/>
      <c r="BV122" s="338"/>
      <c r="BW122" s="13">
        <f t="shared" si="15"/>
        <v>0</v>
      </c>
      <c r="BX122" s="13">
        <f t="shared" si="16"/>
        <v>0</v>
      </c>
      <c r="BY122" s="13">
        <f t="shared" si="17"/>
        <v>0</v>
      </c>
      <c r="BZ122" s="13">
        <f t="shared" si="18"/>
        <v>0</v>
      </c>
      <c r="CA122" s="13">
        <f t="shared" si="19"/>
        <v>0</v>
      </c>
      <c r="CB122" s="13">
        <f t="shared" si="20"/>
        <v>0</v>
      </c>
      <c r="CC122" s="333" t="str">
        <f>VLOOKUP($A122,'Depr Group Buckets'!$A:$J,CC$4,FALSE)</f>
        <v>LAND</v>
      </c>
      <c r="CD122" s="333" t="str">
        <f>VLOOKUP($A122,'Depr Group Buckets'!$A:$J,CD$4,FALSE)</f>
        <v>101/106</v>
      </c>
      <c r="CE122" s="333">
        <f>VLOOKUP($A122,'Depr Group Buckets'!$A:$J,CE$4,FALSE)</f>
        <v>108</v>
      </c>
      <c r="CF122" s="333" t="str">
        <f>VLOOKUP($A122,'Depr Group Buckets'!$A:$J,CF$4,FALSE)</f>
        <v>LAND</v>
      </c>
      <c r="CG122" s="333" t="str">
        <f>VLOOKUP($A122,'Depr Group Buckets'!$A:$J,CG$4,FALSE)</f>
        <v>LAND</v>
      </c>
      <c r="CH122" s="333" t="str">
        <f>VLOOKUP($A122,'Depr Group Buckets'!$A:$J,CH$4,FALSE)</f>
        <v>LAND</v>
      </c>
      <c r="CI122" s="333" t="str">
        <f>VLOOKUP($A122,'Depr Group Buckets'!$A:$J,CI$4,FALSE)</f>
        <v>Valid</v>
      </c>
      <c r="CJ122" s="333" t="str">
        <f>VLOOKUP($A122,'Depr Group Buckets'!$A:$J,CJ$4,FALSE)</f>
        <v>340</v>
      </c>
      <c r="CK122" s="21"/>
      <c r="CL122" s="4">
        <f t="shared" si="14"/>
        <v>0</v>
      </c>
      <c r="CM122" s="4">
        <f t="shared" si="13"/>
        <v>0</v>
      </c>
      <c r="CN122" s="334"/>
      <c r="CO122" s="334"/>
      <c r="CP122" s="334"/>
      <c r="CQ122" s="4">
        <v>0</v>
      </c>
      <c r="CR122" s="4">
        <v>0</v>
      </c>
    </row>
    <row r="123" spans="1:96" x14ac:dyDescent="0.25">
      <c r="A123" s="335">
        <f>'ASSET BALANCES'!$A123</f>
        <v>34120</v>
      </c>
      <c r="B123" s="336" t="str">
        <f>'ASSET BALANCES'!$B123</f>
        <v>341.20 Str and Improvements-MDAFB</v>
      </c>
      <c r="C123" s="337">
        <v>0</v>
      </c>
      <c r="D123" s="337">
        <v>0</v>
      </c>
      <c r="E123" s="337">
        <v>0</v>
      </c>
      <c r="F123" s="337">
        <v>0</v>
      </c>
      <c r="G123" s="337">
        <v>0</v>
      </c>
      <c r="H123" s="337">
        <v>0</v>
      </c>
      <c r="I123" s="337">
        <v>0</v>
      </c>
      <c r="J123" s="337">
        <v>0</v>
      </c>
      <c r="K123" s="337">
        <v>0</v>
      </c>
      <c r="L123" s="337">
        <v>0</v>
      </c>
      <c r="M123" s="337">
        <v>0</v>
      </c>
      <c r="N123" s="337">
        <v>0</v>
      </c>
      <c r="O123" s="338">
        <f>ROUND('ASSET BALANCES'!O123*$CL123/12,2)</f>
        <v>0</v>
      </c>
      <c r="P123" s="338">
        <f>ROUND('ASSET BALANCES'!P123*$CL123/12,2)</f>
        <v>0</v>
      </c>
      <c r="Q123" s="338">
        <f>ROUND('ASSET BALANCES'!Q123*$CL123/12,2)</f>
        <v>0</v>
      </c>
      <c r="R123" s="338">
        <f>ROUND('ASSET BALANCES'!R123*$CL123/12,2)</f>
        <v>0</v>
      </c>
      <c r="S123" s="338">
        <f>ROUND('ASSET BALANCES'!S123*$CL123/12,2)</f>
        <v>0</v>
      </c>
      <c r="T123" s="338">
        <f>ROUND('ASSET BALANCES'!T123*$CL123/12,2)</f>
        <v>0</v>
      </c>
      <c r="U123" s="338">
        <f>ROUND('ASSET BALANCES'!U123*$CL123/12,2)</f>
        <v>0</v>
      </c>
      <c r="V123" s="338">
        <f>ROUND('ASSET BALANCES'!V123*$CL123/12,2)</f>
        <v>0</v>
      </c>
      <c r="W123" s="338">
        <f>ROUND('ASSET BALANCES'!W123*$CL123/12,2)</f>
        <v>0</v>
      </c>
      <c r="X123" s="338">
        <f>ROUND('ASSET BALANCES'!X123*$CL123/12,2)</f>
        <v>0</v>
      </c>
      <c r="Y123" s="338">
        <f>ROUND('ASSET BALANCES'!Y123*$CL123/12,2)</f>
        <v>0</v>
      </c>
      <c r="Z123" s="338">
        <f>ROUND('ASSET BALANCES'!Z123*$CL123/12,2)</f>
        <v>0</v>
      </c>
      <c r="AA123" s="338">
        <f>ROUND('ASSET BALANCES'!AA123*$CM123/12,2)</f>
        <v>0</v>
      </c>
      <c r="AB123" s="338">
        <f>ROUND('ASSET BALANCES'!AB123*$CM123/12,2)</f>
        <v>0</v>
      </c>
      <c r="AC123" s="338">
        <f>ROUND('ASSET BALANCES'!AC123*$CM123/12,2)</f>
        <v>0</v>
      </c>
      <c r="AD123" s="338">
        <f>ROUND('ASSET BALANCES'!AD123*$CM123/12,2)</f>
        <v>0</v>
      </c>
      <c r="AE123" s="338">
        <f>ROUND('ASSET BALANCES'!AE123*$CM123/12,2)</f>
        <v>0</v>
      </c>
      <c r="AF123" s="338">
        <f>ROUND('ASSET BALANCES'!AF123*$CM123/12,2)</f>
        <v>0</v>
      </c>
      <c r="AG123" s="338">
        <f>ROUND('ASSET BALANCES'!AG123*$CM123/12,2)</f>
        <v>0</v>
      </c>
      <c r="AH123" s="338">
        <f>ROUND('ASSET BALANCES'!AH123*$CM123/12,2)</f>
        <v>0</v>
      </c>
      <c r="AI123" s="338">
        <f>ROUND('ASSET BALANCES'!AI123*$CM123/12,2)</f>
        <v>0</v>
      </c>
      <c r="AJ123" s="338">
        <f>ROUND('ASSET BALANCES'!AJ123*$CM123/12,2)</f>
        <v>0</v>
      </c>
      <c r="AK123" s="338">
        <f>ROUND('ASSET BALANCES'!AK123*$CM123/12,2)</f>
        <v>0</v>
      </c>
      <c r="AL123" s="338">
        <f>ROUND('ASSET BALANCES'!AL123*$CM123/12,2)</f>
        <v>0</v>
      </c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38"/>
      <c r="AX123" s="338"/>
      <c r="AY123" s="338"/>
      <c r="AZ123" s="338"/>
      <c r="BA123" s="338"/>
      <c r="BB123" s="338"/>
      <c r="BC123" s="338"/>
      <c r="BD123" s="338"/>
      <c r="BE123" s="338"/>
      <c r="BF123" s="338"/>
      <c r="BG123" s="338"/>
      <c r="BH123" s="338"/>
      <c r="BI123" s="338"/>
      <c r="BJ123" s="338"/>
      <c r="BK123" s="338"/>
      <c r="BL123" s="338"/>
      <c r="BM123" s="338"/>
      <c r="BN123" s="338"/>
      <c r="BO123" s="338"/>
      <c r="BP123" s="338"/>
      <c r="BQ123" s="338"/>
      <c r="BR123" s="338"/>
      <c r="BS123" s="338"/>
      <c r="BT123" s="338"/>
      <c r="BU123" s="338"/>
      <c r="BV123" s="338"/>
      <c r="BW123" s="13">
        <f t="shared" si="15"/>
        <v>0</v>
      </c>
      <c r="BX123" s="13">
        <f t="shared" si="16"/>
        <v>0</v>
      </c>
      <c r="BY123" s="13">
        <f t="shared" si="17"/>
        <v>0</v>
      </c>
      <c r="BZ123" s="13">
        <f t="shared" si="18"/>
        <v>0</v>
      </c>
      <c r="CA123" s="13">
        <f t="shared" si="19"/>
        <v>0</v>
      </c>
      <c r="CB123" s="13">
        <f t="shared" si="20"/>
        <v>0</v>
      </c>
      <c r="CC123" s="333" t="str">
        <f>VLOOKUP($A123,'Depr Group Buckets'!$A:$J,CC$4,FALSE)</f>
        <v>PROD OTHER</v>
      </c>
      <c r="CD123" s="333" t="str">
        <f>VLOOKUP($A123,'Depr Group Buckets'!$A:$J,CD$4,FALSE)</f>
        <v>101/106</v>
      </c>
      <c r="CE123" s="333">
        <f>VLOOKUP($A123,'Depr Group Buckets'!$A:$J,CE$4,FALSE)</f>
        <v>108</v>
      </c>
      <c r="CF123" s="333">
        <f>VLOOKUP($A123,'Depr Group Buckets'!$A:$J,CF$4,FALSE)</f>
        <v>403</v>
      </c>
      <c r="CG123" s="333" t="str">
        <f>VLOOKUP($A123,'Depr Group Buckets'!$A:$J,CG$4,FALSE)</f>
        <v>MACDILL AFB</v>
      </c>
      <c r="CH123" s="333" t="str">
        <f>VLOOKUP($A123,'Depr Group Buckets'!$A:$J,CH$4,FALSE)</f>
        <v>MACDILL AFB</v>
      </c>
      <c r="CI123" s="333" t="str">
        <f>VLOOKUP($A123,'Depr Group Buckets'!$A:$J,CI$4,FALSE)</f>
        <v>Valid</v>
      </c>
      <c r="CJ123" s="333" t="str">
        <f>VLOOKUP($A123,'Depr Group Buckets'!$A:$J,CJ$4,FALSE)</f>
        <v>341</v>
      </c>
      <c r="CK123" s="21"/>
      <c r="CL123" s="4">
        <f t="shared" si="14"/>
        <v>0</v>
      </c>
      <c r="CM123" s="4">
        <f t="shared" si="13"/>
        <v>2.2000000000000002E-2</v>
      </c>
      <c r="CN123" s="334"/>
      <c r="CO123" s="334"/>
      <c r="CP123" s="334"/>
      <c r="CQ123" s="4">
        <v>0</v>
      </c>
      <c r="CR123" s="4">
        <v>2.2000000000000002E-2</v>
      </c>
    </row>
    <row r="124" spans="1:96" x14ac:dyDescent="0.25">
      <c r="A124" s="335">
        <f>'ASSET BALANCES'!$A124</f>
        <v>34128</v>
      </c>
      <c r="B124" s="336" t="str">
        <f>'ASSET BALANCES'!$B124</f>
        <v>341.28 Str and Improve-Phillips</v>
      </c>
      <c r="C124" s="337">
        <v>0</v>
      </c>
      <c r="D124" s="337">
        <v>0</v>
      </c>
      <c r="E124" s="337">
        <v>0</v>
      </c>
      <c r="F124" s="337">
        <v>0</v>
      </c>
      <c r="G124" s="337">
        <v>0</v>
      </c>
      <c r="H124" s="337">
        <v>0</v>
      </c>
      <c r="I124" s="337">
        <v>0</v>
      </c>
      <c r="J124" s="337">
        <v>0</v>
      </c>
      <c r="K124" s="337">
        <v>0</v>
      </c>
      <c r="L124" s="337">
        <v>0</v>
      </c>
      <c r="M124" s="337">
        <v>0</v>
      </c>
      <c r="N124" s="337">
        <v>0</v>
      </c>
      <c r="O124" s="338">
        <f>ROUND('ASSET BALANCES'!O124*$CL124/12,2)</f>
        <v>0</v>
      </c>
      <c r="P124" s="338">
        <f>ROUND('ASSET BALANCES'!P124*$CL124/12,2)</f>
        <v>0</v>
      </c>
      <c r="Q124" s="338">
        <f>ROUND('ASSET BALANCES'!Q124*$CL124/12,2)</f>
        <v>0</v>
      </c>
      <c r="R124" s="338">
        <f>ROUND('ASSET BALANCES'!R124*$CL124/12,2)</f>
        <v>0</v>
      </c>
      <c r="S124" s="338">
        <f>ROUND('ASSET BALANCES'!S124*$CL124/12,2)</f>
        <v>0</v>
      </c>
      <c r="T124" s="338">
        <f>ROUND('ASSET BALANCES'!T124*$CL124/12,2)</f>
        <v>0</v>
      </c>
      <c r="U124" s="338">
        <f>ROUND('ASSET BALANCES'!U124*$CL124/12,2)</f>
        <v>0</v>
      </c>
      <c r="V124" s="338">
        <f>ROUND('ASSET BALANCES'!V124*$CL124/12,2)</f>
        <v>0</v>
      </c>
      <c r="W124" s="338">
        <f>ROUND('ASSET BALANCES'!W124*$CL124/12,2)</f>
        <v>0</v>
      </c>
      <c r="X124" s="338">
        <f>ROUND('ASSET BALANCES'!X124*$CL124/12,2)</f>
        <v>0</v>
      </c>
      <c r="Y124" s="338">
        <f>ROUND('ASSET BALANCES'!Y124*$CL124/12,2)</f>
        <v>0</v>
      </c>
      <c r="Z124" s="338">
        <f>ROUND('ASSET BALANCES'!Z124*$CL124/12,2)</f>
        <v>0</v>
      </c>
      <c r="AA124" s="338">
        <f>ROUND('ASSET BALANCES'!AA124*$CM124/12,2)</f>
        <v>0</v>
      </c>
      <c r="AB124" s="338">
        <f>ROUND('ASSET BALANCES'!AB124*$CM124/12,2)</f>
        <v>0</v>
      </c>
      <c r="AC124" s="338">
        <f>ROUND('ASSET BALANCES'!AC124*$CM124/12,2)</f>
        <v>0</v>
      </c>
      <c r="AD124" s="338">
        <f>ROUND('ASSET BALANCES'!AD124*$CM124/12,2)</f>
        <v>0</v>
      </c>
      <c r="AE124" s="338">
        <f>ROUND('ASSET BALANCES'!AE124*$CM124/12,2)</f>
        <v>0</v>
      </c>
      <c r="AF124" s="338">
        <f>ROUND('ASSET BALANCES'!AF124*$CM124/12,2)</f>
        <v>0</v>
      </c>
      <c r="AG124" s="338">
        <f>ROUND('ASSET BALANCES'!AG124*$CM124/12,2)</f>
        <v>0</v>
      </c>
      <c r="AH124" s="338">
        <f>ROUND('ASSET BALANCES'!AH124*$CM124/12,2)</f>
        <v>0</v>
      </c>
      <c r="AI124" s="338">
        <f>ROUND('ASSET BALANCES'!AI124*$CM124/12,2)</f>
        <v>0</v>
      </c>
      <c r="AJ124" s="338">
        <f>ROUND('ASSET BALANCES'!AJ124*$CM124/12,2)</f>
        <v>0</v>
      </c>
      <c r="AK124" s="338">
        <f>ROUND('ASSET BALANCES'!AK124*$CM124/12,2)</f>
        <v>0</v>
      </c>
      <c r="AL124" s="338">
        <f>ROUND('ASSET BALANCES'!AL124*$CM124/12,2)</f>
        <v>0</v>
      </c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38"/>
      <c r="AX124" s="338"/>
      <c r="AY124" s="338"/>
      <c r="AZ124" s="338"/>
      <c r="BA124" s="338"/>
      <c r="BB124" s="338"/>
      <c r="BC124" s="338"/>
      <c r="BD124" s="338"/>
      <c r="BE124" s="338"/>
      <c r="BF124" s="338"/>
      <c r="BG124" s="338"/>
      <c r="BH124" s="338"/>
      <c r="BI124" s="338"/>
      <c r="BJ124" s="338"/>
      <c r="BK124" s="338"/>
      <c r="BL124" s="338"/>
      <c r="BM124" s="338"/>
      <c r="BN124" s="338"/>
      <c r="BO124" s="338"/>
      <c r="BP124" s="338"/>
      <c r="BQ124" s="338"/>
      <c r="BR124" s="338"/>
      <c r="BS124" s="338"/>
      <c r="BT124" s="338"/>
      <c r="BU124" s="338"/>
      <c r="BV124" s="338"/>
      <c r="BW124" s="13">
        <f t="shared" si="15"/>
        <v>0</v>
      </c>
      <c r="BX124" s="13">
        <f t="shared" si="16"/>
        <v>0</v>
      </c>
      <c r="BY124" s="13">
        <f t="shared" si="17"/>
        <v>0</v>
      </c>
      <c r="BZ124" s="13">
        <f t="shared" si="18"/>
        <v>0</v>
      </c>
      <c r="CA124" s="13">
        <f t="shared" si="19"/>
        <v>0</v>
      </c>
      <c r="CB124" s="13">
        <f t="shared" si="20"/>
        <v>0</v>
      </c>
      <c r="CC124" s="333" t="str">
        <f>VLOOKUP($A124,'Depr Group Buckets'!$A:$J,CC$4,FALSE)</f>
        <v>PROD OTHER</v>
      </c>
      <c r="CD124" s="333" t="str">
        <f>VLOOKUP($A124,'Depr Group Buckets'!$A:$J,CD$4,FALSE)</f>
        <v>101/106</v>
      </c>
      <c r="CE124" s="333">
        <f>VLOOKUP($A124,'Depr Group Buckets'!$A:$J,CE$4,FALSE)</f>
        <v>108</v>
      </c>
      <c r="CF124" s="333">
        <f>VLOOKUP($A124,'Depr Group Buckets'!$A:$J,CF$4,FALSE)</f>
        <v>403</v>
      </c>
      <c r="CG124" s="333" t="str">
        <f>VLOOKUP($A124,'Depr Group Buckets'!$A:$J,CG$4,FALSE)</f>
        <v>PHILLIPS</v>
      </c>
      <c r="CH124" s="333" t="str">
        <f>VLOOKUP($A124,'Depr Group Buckets'!$A:$J,CH$4,FALSE)</f>
        <v>INACTIVE ACCOUNT</v>
      </c>
      <c r="CI124" s="333" t="str">
        <f>VLOOKUP($A124,'Depr Group Buckets'!$A:$J,CI$4,FALSE)</f>
        <v>Invalid</v>
      </c>
      <c r="CJ124" s="333" t="str">
        <f>VLOOKUP($A124,'Depr Group Buckets'!$A:$J,CJ$4,FALSE)</f>
        <v>341</v>
      </c>
      <c r="CK124" s="21"/>
      <c r="CL124" s="4">
        <f t="shared" si="14"/>
        <v>0</v>
      </c>
      <c r="CM124" s="4">
        <f t="shared" si="13"/>
        <v>0</v>
      </c>
      <c r="CN124" s="334"/>
      <c r="CO124" s="334"/>
      <c r="CP124" s="334"/>
      <c r="CQ124" s="4">
        <v>0</v>
      </c>
      <c r="CR124" s="4">
        <v>0</v>
      </c>
    </row>
    <row r="125" spans="1:96" x14ac:dyDescent="0.25">
      <c r="A125" s="335">
        <f>'ASSET BALANCES'!$A125</f>
        <v>34130</v>
      </c>
      <c r="B125" s="336" t="str">
        <f>'ASSET BALANCES'!$B125</f>
        <v>341.30 Str and Improvements-BPC</v>
      </c>
      <c r="C125" s="337">
        <v>252539.84</v>
      </c>
      <c r="D125" s="337">
        <v>281236.51999999996</v>
      </c>
      <c r="E125" s="337">
        <v>281211.65000000002</v>
      </c>
      <c r="F125" s="337">
        <v>281579.84999999998</v>
      </c>
      <c r="G125" s="337">
        <v>281718.77</v>
      </c>
      <c r="H125" s="337">
        <v>281631.32999999996</v>
      </c>
      <c r="I125" s="337">
        <v>281854.49</v>
      </c>
      <c r="J125" s="337">
        <v>283279.70999999996</v>
      </c>
      <c r="K125" s="337">
        <v>284403.63</v>
      </c>
      <c r="L125" s="337">
        <v>283556.96000000002</v>
      </c>
      <c r="M125" s="337">
        <v>283637.43000000005</v>
      </c>
      <c r="N125" s="337">
        <v>283828.19</v>
      </c>
      <c r="O125" s="338">
        <f>ROUND('ASSET BALANCES'!O125*$CL125/12,2)</f>
        <v>296922.09999999998</v>
      </c>
      <c r="P125" s="338">
        <f>ROUND('ASSET BALANCES'!P125*$CL125/12,2)</f>
        <v>296922.09999999998</v>
      </c>
      <c r="Q125" s="338">
        <f>ROUND('ASSET BALANCES'!Q125*$CL125/12,2)</f>
        <v>296922.09999999998</v>
      </c>
      <c r="R125" s="338">
        <f>ROUND('ASSET BALANCES'!R125*$CL125/12,2)</f>
        <v>296922.09999999998</v>
      </c>
      <c r="S125" s="338">
        <f>ROUND('ASSET BALANCES'!S125*$CL125/12,2)</f>
        <v>296922.09999999998</v>
      </c>
      <c r="T125" s="338">
        <f>ROUND('ASSET BALANCES'!T125*$CL125/12,2)</f>
        <v>316189.36</v>
      </c>
      <c r="U125" s="338">
        <f>ROUND('ASSET BALANCES'!U125*$CL125/12,2)</f>
        <v>317177.71999999997</v>
      </c>
      <c r="V125" s="338">
        <f>ROUND('ASSET BALANCES'!V125*$CL125/12,2)</f>
        <v>317953.23</v>
      </c>
      <c r="W125" s="338">
        <f>ROUND('ASSET BALANCES'!W125*$CL125/12,2)</f>
        <v>317990.99</v>
      </c>
      <c r="X125" s="338">
        <f>ROUND('ASSET BALANCES'!X125*$CL125/12,2)</f>
        <v>317990.99</v>
      </c>
      <c r="Y125" s="338">
        <f>ROUND('ASSET BALANCES'!Y125*$CL125/12,2)</f>
        <v>317990.99</v>
      </c>
      <c r="Z125" s="338">
        <f>ROUND('ASSET BALANCES'!Z125*$CL125/12,2)</f>
        <v>317990.99</v>
      </c>
      <c r="AA125" s="338">
        <f>ROUND('ASSET BALANCES'!AA125*$CM125/12,2)</f>
        <v>346049.02</v>
      </c>
      <c r="AB125" s="338">
        <f>ROUND('ASSET BALANCES'!AB125*$CM125/12,2)</f>
        <v>346049.02</v>
      </c>
      <c r="AC125" s="338">
        <f>ROUND('ASSET BALANCES'!AC125*$CM125/12,2)</f>
        <v>346049.02</v>
      </c>
      <c r="AD125" s="338">
        <f>ROUND('ASSET BALANCES'!AD125*$CM125/12,2)</f>
        <v>346049.02</v>
      </c>
      <c r="AE125" s="338">
        <f>ROUND('ASSET BALANCES'!AE125*$CM125/12,2)</f>
        <v>346049.02</v>
      </c>
      <c r="AF125" s="338">
        <f>ROUND('ASSET BALANCES'!AF125*$CM125/12,2)</f>
        <v>346049.02</v>
      </c>
      <c r="AG125" s="338">
        <f>ROUND('ASSET BALANCES'!AG125*$CM125/12,2)</f>
        <v>346049.02</v>
      </c>
      <c r="AH125" s="338">
        <f>ROUND('ASSET BALANCES'!AH125*$CM125/12,2)</f>
        <v>346049.02</v>
      </c>
      <c r="AI125" s="338">
        <f>ROUND('ASSET BALANCES'!AI125*$CM125/12,2)</f>
        <v>346049.02</v>
      </c>
      <c r="AJ125" s="338">
        <f>ROUND('ASSET BALANCES'!AJ125*$CM125/12,2)</f>
        <v>346049.02</v>
      </c>
      <c r="AK125" s="338">
        <f>ROUND('ASSET BALANCES'!AK125*$CM125/12,2)</f>
        <v>346049.02</v>
      </c>
      <c r="AL125" s="338">
        <f>ROUND('ASSET BALANCES'!AL125*$CM125/12,2)</f>
        <v>346049.02</v>
      </c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338"/>
      <c r="AZ125" s="338"/>
      <c r="BA125" s="338"/>
      <c r="BB125" s="338"/>
      <c r="BC125" s="338"/>
      <c r="BD125" s="338"/>
      <c r="BE125" s="338"/>
      <c r="BF125" s="338"/>
      <c r="BG125" s="338"/>
      <c r="BH125" s="338"/>
      <c r="BI125" s="338"/>
      <c r="BJ125" s="338"/>
      <c r="BK125" s="338"/>
      <c r="BL125" s="338"/>
      <c r="BM125" s="338"/>
      <c r="BN125" s="338"/>
      <c r="BO125" s="338"/>
      <c r="BP125" s="338"/>
      <c r="BQ125" s="338"/>
      <c r="BR125" s="338"/>
      <c r="BS125" s="338"/>
      <c r="BT125" s="338"/>
      <c r="BU125" s="338"/>
      <c r="BV125" s="338"/>
      <c r="BW125" s="13">
        <f t="shared" si="15"/>
        <v>3360478.37</v>
      </c>
      <c r="BX125" s="13">
        <f t="shared" si="16"/>
        <v>3707894.77</v>
      </c>
      <c r="BY125" s="13">
        <f t="shared" si="17"/>
        <v>4152588.24</v>
      </c>
      <c r="BZ125" s="13">
        <f t="shared" si="18"/>
        <v>0</v>
      </c>
      <c r="CA125" s="13">
        <f t="shared" si="19"/>
        <v>0</v>
      </c>
      <c r="CB125" s="13">
        <f t="shared" si="20"/>
        <v>0</v>
      </c>
      <c r="CC125" s="333" t="str">
        <f>VLOOKUP($A125,'Depr Group Buckets'!$A:$J,CC$4,FALSE)</f>
        <v>PROD OTHER</v>
      </c>
      <c r="CD125" s="333" t="str">
        <f>VLOOKUP($A125,'Depr Group Buckets'!$A:$J,CD$4,FALSE)</f>
        <v>101/106</v>
      </c>
      <c r="CE125" s="333">
        <f>VLOOKUP($A125,'Depr Group Buckets'!$A:$J,CE$4,FALSE)</f>
        <v>108</v>
      </c>
      <c r="CF125" s="333">
        <f>VLOOKUP($A125,'Depr Group Buckets'!$A:$J,CF$4,FALSE)</f>
        <v>403</v>
      </c>
      <c r="CG125" s="333" t="str">
        <f>VLOOKUP($A125,'Depr Group Buckets'!$A:$J,CG$4,FALSE)</f>
        <v>BAYSIDE</v>
      </c>
      <c r="CH125" s="333" t="str">
        <f>VLOOKUP($A125,'Depr Group Buckets'!$A:$J,CH$4,FALSE)</f>
        <v>BAYSIDE COMMON</v>
      </c>
      <c r="CI125" s="333" t="str">
        <f>VLOOKUP($A125,'Depr Group Buckets'!$A:$J,CI$4,FALSE)</f>
        <v>Valid</v>
      </c>
      <c r="CJ125" s="333" t="str">
        <f>VLOOKUP($A125,'Depr Group Buckets'!$A:$J,CJ$4,FALSE)</f>
        <v>341</v>
      </c>
      <c r="CK125" s="21"/>
      <c r="CL125" s="4">
        <f t="shared" si="14"/>
        <v>3.4000000000000002E-2</v>
      </c>
      <c r="CM125" s="4">
        <f t="shared" si="13"/>
        <v>3.7000000000000005E-2</v>
      </c>
      <c r="CN125" s="334"/>
      <c r="CO125" s="334"/>
      <c r="CP125" s="334"/>
      <c r="CQ125" s="4">
        <v>3.4000000000000002E-2</v>
      </c>
      <c r="CR125" s="4">
        <v>3.7000000000000005E-2</v>
      </c>
    </row>
    <row r="126" spans="1:96" x14ac:dyDescent="0.25">
      <c r="A126" s="335">
        <f>'ASSET BALANCES'!$A126</f>
        <v>34131</v>
      </c>
      <c r="B126" s="336" t="str">
        <f>'ASSET BALANCES'!$B126</f>
        <v>341.31 Str and Improvements-BP1</v>
      </c>
      <c r="C126" s="337">
        <v>64075.759999999995</v>
      </c>
      <c r="D126" s="337">
        <v>64502.46</v>
      </c>
      <c r="E126" s="337">
        <v>64102.18</v>
      </c>
      <c r="F126" s="337">
        <v>64402.39</v>
      </c>
      <c r="G126" s="337">
        <v>64173</v>
      </c>
      <c r="H126" s="337">
        <v>63900.05</v>
      </c>
      <c r="I126" s="337">
        <v>63753.860000000008</v>
      </c>
      <c r="J126" s="337">
        <v>63753.860000000008</v>
      </c>
      <c r="K126" s="337">
        <v>63753.860000000008</v>
      </c>
      <c r="L126" s="337">
        <v>63759.369999999995</v>
      </c>
      <c r="M126" s="337">
        <v>63759.369999999995</v>
      </c>
      <c r="N126" s="337">
        <v>63759.369999999995</v>
      </c>
      <c r="O126" s="338">
        <f>ROUND('ASSET BALANCES'!O126*$CL126/12,2)</f>
        <v>63759.360000000001</v>
      </c>
      <c r="P126" s="338">
        <f>ROUND('ASSET BALANCES'!P126*$CL126/12,2)</f>
        <v>63759.360000000001</v>
      </c>
      <c r="Q126" s="338">
        <f>ROUND('ASSET BALANCES'!Q126*$CL126/12,2)</f>
        <v>63759.360000000001</v>
      </c>
      <c r="R126" s="338">
        <f>ROUND('ASSET BALANCES'!R126*$CL126/12,2)</f>
        <v>63759.360000000001</v>
      </c>
      <c r="S126" s="338">
        <f>ROUND('ASSET BALANCES'!S126*$CL126/12,2)</f>
        <v>63759.360000000001</v>
      </c>
      <c r="T126" s="338">
        <f>ROUND('ASSET BALANCES'!T126*$CL126/12,2)</f>
        <v>63759.360000000001</v>
      </c>
      <c r="U126" s="338">
        <f>ROUND('ASSET BALANCES'!U126*$CL126/12,2)</f>
        <v>63759.360000000001</v>
      </c>
      <c r="V126" s="338">
        <f>ROUND('ASSET BALANCES'!V126*$CL126/12,2)</f>
        <v>63759.360000000001</v>
      </c>
      <c r="W126" s="338">
        <f>ROUND('ASSET BALANCES'!W126*$CL126/12,2)</f>
        <v>63759.360000000001</v>
      </c>
      <c r="X126" s="338">
        <f>ROUND('ASSET BALANCES'!X126*$CL126/12,2)</f>
        <v>63759.360000000001</v>
      </c>
      <c r="Y126" s="338">
        <f>ROUND('ASSET BALANCES'!Y126*$CL126/12,2)</f>
        <v>63759.360000000001</v>
      </c>
      <c r="Z126" s="338">
        <f>ROUND('ASSET BALANCES'!Z126*$CL126/12,2)</f>
        <v>63759.360000000001</v>
      </c>
      <c r="AA126" s="338">
        <f>ROUND('ASSET BALANCES'!AA126*$CM126/12,2)</f>
        <v>86783.58</v>
      </c>
      <c r="AB126" s="338">
        <f>ROUND('ASSET BALANCES'!AB126*$CM126/12,2)</f>
        <v>86783.58</v>
      </c>
      <c r="AC126" s="338">
        <f>ROUND('ASSET BALANCES'!AC126*$CM126/12,2)</f>
        <v>86783.58</v>
      </c>
      <c r="AD126" s="338">
        <f>ROUND('ASSET BALANCES'!AD126*$CM126/12,2)</f>
        <v>86783.58</v>
      </c>
      <c r="AE126" s="338">
        <f>ROUND('ASSET BALANCES'!AE126*$CM126/12,2)</f>
        <v>86783.58</v>
      </c>
      <c r="AF126" s="338">
        <f>ROUND('ASSET BALANCES'!AF126*$CM126/12,2)</f>
        <v>86783.58</v>
      </c>
      <c r="AG126" s="338">
        <f>ROUND('ASSET BALANCES'!AG126*$CM126/12,2)</f>
        <v>86783.58</v>
      </c>
      <c r="AH126" s="338">
        <f>ROUND('ASSET BALANCES'!AH126*$CM126/12,2)</f>
        <v>86783.58</v>
      </c>
      <c r="AI126" s="338">
        <f>ROUND('ASSET BALANCES'!AI126*$CM126/12,2)</f>
        <v>86783.58</v>
      </c>
      <c r="AJ126" s="338">
        <f>ROUND('ASSET BALANCES'!AJ126*$CM126/12,2)</f>
        <v>86783.58</v>
      </c>
      <c r="AK126" s="338">
        <f>ROUND('ASSET BALANCES'!AK126*$CM126/12,2)</f>
        <v>86783.58</v>
      </c>
      <c r="AL126" s="338">
        <f>ROUND('ASSET BALANCES'!AL126*$CM126/12,2)</f>
        <v>86783.58</v>
      </c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38"/>
      <c r="AX126" s="338"/>
      <c r="AY126" s="338"/>
      <c r="AZ126" s="338"/>
      <c r="BA126" s="338"/>
      <c r="BB126" s="338"/>
      <c r="BC126" s="338"/>
      <c r="BD126" s="338"/>
      <c r="BE126" s="338"/>
      <c r="BF126" s="338"/>
      <c r="BG126" s="338"/>
      <c r="BH126" s="338"/>
      <c r="BI126" s="338"/>
      <c r="BJ126" s="338"/>
      <c r="BK126" s="338"/>
      <c r="BL126" s="338"/>
      <c r="BM126" s="338"/>
      <c r="BN126" s="338"/>
      <c r="BO126" s="338"/>
      <c r="BP126" s="338"/>
      <c r="BQ126" s="338"/>
      <c r="BR126" s="338"/>
      <c r="BS126" s="338"/>
      <c r="BT126" s="338"/>
      <c r="BU126" s="338"/>
      <c r="BV126" s="338"/>
      <c r="BW126" s="13">
        <f t="shared" si="15"/>
        <v>767695.53</v>
      </c>
      <c r="BX126" s="13">
        <f t="shared" si="16"/>
        <v>765112.31999999995</v>
      </c>
      <c r="BY126" s="13">
        <f t="shared" si="17"/>
        <v>1041402.96</v>
      </c>
      <c r="BZ126" s="13">
        <f t="shared" si="18"/>
        <v>0</v>
      </c>
      <c r="CA126" s="13">
        <f t="shared" si="19"/>
        <v>0</v>
      </c>
      <c r="CB126" s="13">
        <f t="shared" si="20"/>
        <v>0</v>
      </c>
      <c r="CC126" s="333" t="str">
        <f>VLOOKUP($A126,'Depr Group Buckets'!$A:$J,CC$4,FALSE)</f>
        <v>PROD OTHER</v>
      </c>
      <c r="CD126" s="333" t="str">
        <f>VLOOKUP($A126,'Depr Group Buckets'!$A:$J,CD$4,FALSE)</f>
        <v>101/106</v>
      </c>
      <c r="CE126" s="333">
        <f>VLOOKUP($A126,'Depr Group Buckets'!$A:$J,CE$4,FALSE)</f>
        <v>108</v>
      </c>
      <c r="CF126" s="333">
        <f>VLOOKUP($A126,'Depr Group Buckets'!$A:$J,CF$4,FALSE)</f>
        <v>403</v>
      </c>
      <c r="CG126" s="333" t="str">
        <f>VLOOKUP($A126,'Depr Group Buckets'!$A:$J,CG$4,FALSE)</f>
        <v>BAYSIDE</v>
      </c>
      <c r="CH126" s="333" t="str">
        <f>VLOOKUP($A126,'Depr Group Buckets'!$A:$J,CH$4,FALSE)</f>
        <v>BAYSIDE UNIT 1</v>
      </c>
      <c r="CI126" s="333" t="str">
        <f>VLOOKUP($A126,'Depr Group Buckets'!$A:$J,CI$4,FALSE)</f>
        <v>Valid</v>
      </c>
      <c r="CJ126" s="333" t="str">
        <f>VLOOKUP($A126,'Depr Group Buckets'!$A:$J,CJ$4,FALSE)</f>
        <v>341</v>
      </c>
      <c r="CK126" s="21"/>
      <c r="CL126" s="4">
        <f t="shared" si="14"/>
        <v>3.5999999999999997E-2</v>
      </c>
      <c r="CM126" s="4">
        <f t="shared" si="13"/>
        <v>4.9000000000000002E-2</v>
      </c>
      <c r="CN126" s="334"/>
      <c r="CO126" s="334"/>
      <c r="CP126" s="334"/>
      <c r="CQ126" s="4">
        <v>3.5999999999999997E-2</v>
      </c>
      <c r="CR126" s="4">
        <v>4.9000000000000002E-2</v>
      </c>
    </row>
    <row r="127" spans="1:96" x14ac:dyDescent="0.25">
      <c r="A127" s="335">
        <f>'ASSET BALANCES'!$A127</f>
        <v>34132</v>
      </c>
      <c r="B127" s="336" t="str">
        <f>'ASSET BALANCES'!$B127</f>
        <v>341.32 Str and Improvements-BP2</v>
      </c>
      <c r="C127" s="337">
        <v>78668.23</v>
      </c>
      <c r="D127" s="337">
        <v>79132.479999999996</v>
      </c>
      <c r="E127" s="337">
        <v>79132.479999999996</v>
      </c>
      <c r="F127" s="337">
        <v>79132.479999999996</v>
      </c>
      <c r="G127" s="337">
        <v>79132.479999999996</v>
      </c>
      <c r="H127" s="337">
        <v>79132.479999999996</v>
      </c>
      <c r="I127" s="337">
        <v>79132.479999999996</v>
      </c>
      <c r="J127" s="337">
        <v>79132.479999999996</v>
      </c>
      <c r="K127" s="337">
        <v>79132.479999999996</v>
      </c>
      <c r="L127" s="337">
        <v>79132.479999999996</v>
      </c>
      <c r="M127" s="337">
        <v>79132.479999999996</v>
      </c>
      <c r="N127" s="337">
        <v>79132.479999999996</v>
      </c>
      <c r="O127" s="338">
        <f>ROUND('ASSET BALANCES'!O127*$CL127/12,2)</f>
        <v>79132.479999999996</v>
      </c>
      <c r="P127" s="338">
        <f>ROUND('ASSET BALANCES'!P127*$CL127/12,2)</f>
        <v>79132.479999999996</v>
      </c>
      <c r="Q127" s="338">
        <f>ROUND('ASSET BALANCES'!Q127*$CL127/12,2)</f>
        <v>79132.479999999996</v>
      </c>
      <c r="R127" s="338">
        <f>ROUND('ASSET BALANCES'!R127*$CL127/12,2)</f>
        <v>79132.479999999996</v>
      </c>
      <c r="S127" s="338">
        <f>ROUND('ASSET BALANCES'!S127*$CL127/12,2)</f>
        <v>79132.479999999996</v>
      </c>
      <c r="T127" s="338">
        <f>ROUND('ASSET BALANCES'!T127*$CL127/12,2)</f>
        <v>79132.479999999996</v>
      </c>
      <c r="U127" s="338">
        <f>ROUND('ASSET BALANCES'!U127*$CL127/12,2)</f>
        <v>79132.479999999996</v>
      </c>
      <c r="V127" s="338">
        <f>ROUND('ASSET BALANCES'!V127*$CL127/12,2)</f>
        <v>79132.479999999996</v>
      </c>
      <c r="W127" s="338">
        <f>ROUND('ASSET BALANCES'!W127*$CL127/12,2)</f>
        <v>79132.479999999996</v>
      </c>
      <c r="X127" s="338">
        <f>ROUND('ASSET BALANCES'!X127*$CL127/12,2)</f>
        <v>79132.479999999996</v>
      </c>
      <c r="Y127" s="338">
        <f>ROUND('ASSET BALANCES'!Y127*$CL127/12,2)</f>
        <v>79132.479999999996</v>
      </c>
      <c r="Z127" s="338">
        <f>ROUND('ASSET BALANCES'!Z127*$CL127/12,2)</f>
        <v>79132.479999999996</v>
      </c>
      <c r="AA127" s="338">
        <f>ROUND('ASSET BALANCES'!AA127*$CM127/12,2)</f>
        <v>95863.35</v>
      </c>
      <c r="AB127" s="338">
        <f>ROUND('ASSET BALANCES'!AB127*$CM127/12,2)</f>
        <v>95863.35</v>
      </c>
      <c r="AC127" s="338">
        <f>ROUND('ASSET BALANCES'!AC127*$CM127/12,2)</f>
        <v>95863.35</v>
      </c>
      <c r="AD127" s="338">
        <f>ROUND('ASSET BALANCES'!AD127*$CM127/12,2)</f>
        <v>95863.35</v>
      </c>
      <c r="AE127" s="338">
        <f>ROUND('ASSET BALANCES'!AE127*$CM127/12,2)</f>
        <v>95863.35</v>
      </c>
      <c r="AF127" s="338">
        <f>ROUND('ASSET BALANCES'!AF127*$CM127/12,2)</f>
        <v>95863.35</v>
      </c>
      <c r="AG127" s="338">
        <f>ROUND('ASSET BALANCES'!AG127*$CM127/12,2)</f>
        <v>95863.35</v>
      </c>
      <c r="AH127" s="338">
        <f>ROUND('ASSET BALANCES'!AH127*$CM127/12,2)</f>
        <v>95863.35</v>
      </c>
      <c r="AI127" s="338">
        <f>ROUND('ASSET BALANCES'!AI127*$CM127/12,2)</f>
        <v>95863.35</v>
      </c>
      <c r="AJ127" s="338">
        <f>ROUND('ASSET BALANCES'!AJ127*$CM127/12,2)</f>
        <v>95863.35</v>
      </c>
      <c r="AK127" s="338">
        <f>ROUND('ASSET BALANCES'!AK127*$CM127/12,2)</f>
        <v>95863.35</v>
      </c>
      <c r="AL127" s="338">
        <f>ROUND('ASSET BALANCES'!AL127*$CM127/12,2)</f>
        <v>95863.35</v>
      </c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38"/>
      <c r="AX127" s="338"/>
      <c r="AY127" s="338"/>
      <c r="AZ127" s="338"/>
      <c r="BA127" s="338"/>
      <c r="BB127" s="338"/>
      <c r="BC127" s="338"/>
      <c r="BD127" s="338"/>
      <c r="BE127" s="338"/>
      <c r="BF127" s="338"/>
      <c r="BG127" s="338"/>
      <c r="BH127" s="338"/>
      <c r="BI127" s="338"/>
      <c r="BJ127" s="338"/>
      <c r="BK127" s="338"/>
      <c r="BL127" s="338"/>
      <c r="BM127" s="338"/>
      <c r="BN127" s="338"/>
      <c r="BO127" s="338"/>
      <c r="BP127" s="338"/>
      <c r="BQ127" s="338"/>
      <c r="BR127" s="338"/>
      <c r="BS127" s="338"/>
      <c r="BT127" s="338"/>
      <c r="BU127" s="338"/>
      <c r="BV127" s="338"/>
      <c r="BW127" s="13">
        <f t="shared" si="15"/>
        <v>949125.51</v>
      </c>
      <c r="BX127" s="13">
        <f t="shared" si="16"/>
        <v>949589.76</v>
      </c>
      <c r="BY127" s="13">
        <f t="shared" si="17"/>
        <v>1150360.2</v>
      </c>
      <c r="BZ127" s="13">
        <f t="shared" si="18"/>
        <v>0</v>
      </c>
      <c r="CA127" s="13">
        <f t="shared" si="19"/>
        <v>0</v>
      </c>
      <c r="CB127" s="13">
        <f t="shared" si="20"/>
        <v>0</v>
      </c>
      <c r="CC127" s="333" t="str">
        <f>VLOOKUP($A127,'Depr Group Buckets'!$A:$J,CC$4,FALSE)</f>
        <v>PROD OTHER</v>
      </c>
      <c r="CD127" s="333" t="str">
        <f>VLOOKUP($A127,'Depr Group Buckets'!$A:$J,CD$4,FALSE)</f>
        <v>101/106</v>
      </c>
      <c r="CE127" s="333">
        <f>VLOOKUP($A127,'Depr Group Buckets'!$A:$J,CE$4,FALSE)</f>
        <v>108</v>
      </c>
      <c r="CF127" s="333">
        <f>VLOOKUP($A127,'Depr Group Buckets'!$A:$J,CF$4,FALSE)</f>
        <v>403</v>
      </c>
      <c r="CG127" s="333" t="str">
        <f>VLOOKUP($A127,'Depr Group Buckets'!$A:$J,CG$4,FALSE)</f>
        <v>BAYSIDE</v>
      </c>
      <c r="CH127" s="333" t="str">
        <f>VLOOKUP($A127,'Depr Group Buckets'!$A:$J,CH$4,FALSE)</f>
        <v>BAYSIDE UNIT 2</v>
      </c>
      <c r="CI127" s="333" t="str">
        <f>VLOOKUP($A127,'Depr Group Buckets'!$A:$J,CI$4,FALSE)</f>
        <v>Valid</v>
      </c>
      <c r="CJ127" s="333" t="str">
        <f>VLOOKUP($A127,'Depr Group Buckets'!$A:$J,CJ$4,FALSE)</f>
        <v>341</v>
      </c>
      <c r="CK127" s="21"/>
      <c r="CL127" s="4">
        <f t="shared" si="14"/>
        <v>3.5000000000000003E-2</v>
      </c>
      <c r="CM127" s="4">
        <f t="shared" si="13"/>
        <v>4.24E-2</v>
      </c>
      <c r="CN127" s="334"/>
      <c r="CO127" s="334"/>
      <c r="CP127" s="334"/>
      <c r="CQ127" s="4">
        <v>3.5000000000000003E-2</v>
      </c>
      <c r="CR127" s="4">
        <v>4.24E-2</v>
      </c>
    </row>
    <row r="128" spans="1:96" x14ac:dyDescent="0.25">
      <c r="A128" s="335">
        <f>'ASSET BALANCES'!$A128</f>
        <v>34133</v>
      </c>
      <c r="B128" s="336" t="str">
        <f>'ASSET BALANCES'!$B128</f>
        <v>341.33 Str and Improvements-BP3</v>
      </c>
      <c r="C128" s="337">
        <v>1914.36</v>
      </c>
      <c r="D128" s="337">
        <v>1914.36</v>
      </c>
      <c r="E128" s="337">
        <v>1914.36</v>
      </c>
      <c r="F128" s="337">
        <v>1914.36</v>
      </c>
      <c r="G128" s="337">
        <v>1914.36</v>
      </c>
      <c r="H128" s="337">
        <v>1914.36</v>
      </c>
      <c r="I128" s="337">
        <v>1914.36</v>
      </c>
      <c r="J128" s="337">
        <v>1914.36</v>
      </c>
      <c r="K128" s="337">
        <v>1914.36</v>
      </c>
      <c r="L128" s="337">
        <v>1914.36</v>
      </c>
      <c r="M128" s="337">
        <v>1914.36</v>
      </c>
      <c r="N128" s="337">
        <v>1914.36</v>
      </c>
      <c r="O128" s="338">
        <f>ROUND('ASSET BALANCES'!O128*$CL128/12,2)</f>
        <v>1914.35</v>
      </c>
      <c r="P128" s="338">
        <f>ROUND('ASSET BALANCES'!P128*$CL128/12,2)</f>
        <v>1914.35</v>
      </c>
      <c r="Q128" s="338">
        <f>ROUND('ASSET BALANCES'!Q128*$CL128/12,2)</f>
        <v>1914.35</v>
      </c>
      <c r="R128" s="338">
        <f>ROUND('ASSET BALANCES'!R128*$CL128/12,2)</f>
        <v>1914.35</v>
      </c>
      <c r="S128" s="338">
        <f>ROUND('ASSET BALANCES'!S128*$CL128/12,2)</f>
        <v>1914.35</v>
      </c>
      <c r="T128" s="338">
        <f>ROUND('ASSET BALANCES'!T128*$CL128/12,2)</f>
        <v>1914.35</v>
      </c>
      <c r="U128" s="338">
        <f>ROUND('ASSET BALANCES'!U128*$CL128/12,2)</f>
        <v>1914.35</v>
      </c>
      <c r="V128" s="338">
        <f>ROUND('ASSET BALANCES'!V128*$CL128/12,2)</f>
        <v>1914.35</v>
      </c>
      <c r="W128" s="338">
        <f>ROUND('ASSET BALANCES'!W128*$CL128/12,2)</f>
        <v>1914.35</v>
      </c>
      <c r="X128" s="338">
        <f>ROUND('ASSET BALANCES'!X128*$CL128/12,2)</f>
        <v>1914.35</v>
      </c>
      <c r="Y128" s="338">
        <f>ROUND('ASSET BALANCES'!Y128*$CL128/12,2)</f>
        <v>1914.35</v>
      </c>
      <c r="Z128" s="338">
        <f>ROUND('ASSET BALANCES'!Z128*$CL128/12,2)</f>
        <v>1914.35</v>
      </c>
      <c r="AA128" s="338">
        <f>ROUND('ASSET BALANCES'!AA128*$CM128/12,2)</f>
        <v>2319.1</v>
      </c>
      <c r="AB128" s="338">
        <f>ROUND('ASSET BALANCES'!AB128*$CM128/12,2)</f>
        <v>2319.1</v>
      </c>
      <c r="AC128" s="338">
        <f>ROUND('ASSET BALANCES'!AC128*$CM128/12,2)</f>
        <v>2319.1</v>
      </c>
      <c r="AD128" s="338">
        <f>ROUND('ASSET BALANCES'!AD128*$CM128/12,2)</f>
        <v>2319.1</v>
      </c>
      <c r="AE128" s="338">
        <f>ROUND('ASSET BALANCES'!AE128*$CM128/12,2)</f>
        <v>2319.1</v>
      </c>
      <c r="AF128" s="338">
        <f>ROUND('ASSET BALANCES'!AF128*$CM128/12,2)</f>
        <v>2319.1</v>
      </c>
      <c r="AG128" s="338">
        <f>ROUND('ASSET BALANCES'!AG128*$CM128/12,2)</f>
        <v>2319.1</v>
      </c>
      <c r="AH128" s="338">
        <f>ROUND('ASSET BALANCES'!AH128*$CM128/12,2)</f>
        <v>2319.1</v>
      </c>
      <c r="AI128" s="338">
        <f>ROUND('ASSET BALANCES'!AI128*$CM128/12,2)</f>
        <v>2319.1</v>
      </c>
      <c r="AJ128" s="338">
        <f>ROUND('ASSET BALANCES'!AJ128*$CM128/12,2)</f>
        <v>2319.1</v>
      </c>
      <c r="AK128" s="338">
        <f>ROUND('ASSET BALANCES'!AK128*$CM128/12,2)</f>
        <v>2319.1</v>
      </c>
      <c r="AL128" s="338">
        <f>ROUND('ASSET BALANCES'!AL128*$CM128/12,2)</f>
        <v>2319.1</v>
      </c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38"/>
      <c r="AX128" s="338"/>
      <c r="AY128" s="338"/>
      <c r="AZ128" s="338"/>
      <c r="BA128" s="338"/>
      <c r="BB128" s="338"/>
      <c r="BC128" s="338"/>
      <c r="BD128" s="338"/>
      <c r="BE128" s="338"/>
      <c r="BF128" s="338"/>
      <c r="BG128" s="338"/>
      <c r="BH128" s="338"/>
      <c r="BI128" s="338"/>
      <c r="BJ128" s="338"/>
      <c r="BK128" s="338"/>
      <c r="BL128" s="338"/>
      <c r="BM128" s="338"/>
      <c r="BN128" s="338"/>
      <c r="BO128" s="338"/>
      <c r="BP128" s="338"/>
      <c r="BQ128" s="338"/>
      <c r="BR128" s="338"/>
      <c r="BS128" s="338"/>
      <c r="BT128" s="338"/>
      <c r="BU128" s="338"/>
      <c r="BV128" s="338"/>
      <c r="BW128" s="13">
        <f t="shared" si="15"/>
        <v>22972.32</v>
      </c>
      <c r="BX128" s="13">
        <f t="shared" si="16"/>
        <v>22972.2</v>
      </c>
      <c r="BY128" s="13">
        <f t="shared" si="17"/>
        <v>27829.200000000001</v>
      </c>
      <c r="BZ128" s="13">
        <f t="shared" si="18"/>
        <v>0</v>
      </c>
      <c r="CA128" s="13">
        <f t="shared" si="19"/>
        <v>0</v>
      </c>
      <c r="CB128" s="13">
        <f t="shared" si="20"/>
        <v>0</v>
      </c>
      <c r="CC128" s="333" t="str">
        <f>VLOOKUP($A128,'Depr Group Buckets'!$A:$J,CC$4,FALSE)</f>
        <v>PROD OTHER</v>
      </c>
      <c r="CD128" s="333" t="str">
        <f>VLOOKUP($A128,'Depr Group Buckets'!$A:$J,CD$4,FALSE)</f>
        <v>101/106</v>
      </c>
      <c r="CE128" s="333">
        <f>VLOOKUP($A128,'Depr Group Buckets'!$A:$J,CE$4,FALSE)</f>
        <v>108</v>
      </c>
      <c r="CF128" s="333">
        <f>VLOOKUP($A128,'Depr Group Buckets'!$A:$J,CF$4,FALSE)</f>
        <v>403</v>
      </c>
      <c r="CG128" s="333" t="str">
        <f>VLOOKUP($A128,'Depr Group Buckets'!$A:$J,CG$4,FALSE)</f>
        <v>BAYSIDE</v>
      </c>
      <c r="CH128" s="333" t="str">
        <f>VLOOKUP($A128,'Depr Group Buckets'!$A:$J,CH$4,FALSE)</f>
        <v>BAYSIDE CT 3</v>
      </c>
      <c r="CI128" s="333" t="str">
        <f>VLOOKUP($A128,'Depr Group Buckets'!$A:$J,CI$4,FALSE)</f>
        <v>Valid</v>
      </c>
      <c r="CJ128" s="333" t="str">
        <f>VLOOKUP($A128,'Depr Group Buckets'!$A:$J,CJ$4,FALSE)</f>
        <v>341</v>
      </c>
      <c r="CK128" s="21"/>
      <c r="CL128" s="4">
        <f t="shared" si="14"/>
        <v>3.5000000000000003E-2</v>
      </c>
      <c r="CM128" s="4">
        <f t="shared" si="13"/>
        <v>4.24E-2</v>
      </c>
      <c r="CN128" s="334"/>
      <c r="CO128" s="334"/>
      <c r="CP128" s="334"/>
      <c r="CQ128" s="4">
        <v>3.5000000000000003E-2</v>
      </c>
      <c r="CR128" s="4">
        <v>4.24E-2</v>
      </c>
    </row>
    <row r="129" spans="1:96" x14ac:dyDescent="0.25">
      <c r="A129" s="335">
        <f>'ASSET BALANCES'!$A129</f>
        <v>34134</v>
      </c>
      <c r="B129" s="336" t="str">
        <f>'ASSET BALANCES'!$B129</f>
        <v>341.34 Str and Improvements-BP4</v>
      </c>
      <c r="C129" s="337">
        <v>1029.9100000000001</v>
      </c>
      <c r="D129" s="337">
        <v>1029.9100000000001</v>
      </c>
      <c r="E129" s="337">
        <v>1029.9100000000001</v>
      </c>
      <c r="F129" s="337">
        <v>1029.9100000000001</v>
      </c>
      <c r="G129" s="337">
        <v>1029.9100000000001</v>
      </c>
      <c r="H129" s="337">
        <v>1029.9100000000001</v>
      </c>
      <c r="I129" s="337">
        <v>1029.9100000000001</v>
      </c>
      <c r="J129" s="337">
        <v>1029.9100000000001</v>
      </c>
      <c r="K129" s="337">
        <v>1029.9100000000001</v>
      </c>
      <c r="L129" s="337">
        <v>1029.9100000000001</v>
      </c>
      <c r="M129" s="337">
        <v>1029.9100000000001</v>
      </c>
      <c r="N129" s="337">
        <v>1029.9100000000001</v>
      </c>
      <c r="O129" s="338">
        <f>ROUND('ASSET BALANCES'!O129*$CL129/12,2)</f>
        <v>1029.92</v>
      </c>
      <c r="P129" s="338">
        <f>ROUND('ASSET BALANCES'!P129*$CL129/12,2)</f>
        <v>1029.92</v>
      </c>
      <c r="Q129" s="338">
        <f>ROUND('ASSET BALANCES'!Q129*$CL129/12,2)</f>
        <v>1029.92</v>
      </c>
      <c r="R129" s="338">
        <f>ROUND('ASSET BALANCES'!R129*$CL129/12,2)</f>
        <v>1029.92</v>
      </c>
      <c r="S129" s="338">
        <f>ROUND('ASSET BALANCES'!S129*$CL129/12,2)</f>
        <v>1029.92</v>
      </c>
      <c r="T129" s="338">
        <f>ROUND('ASSET BALANCES'!T129*$CL129/12,2)</f>
        <v>1029.92</v>
      </c>
      <c r="U129" s="338">
        <f>ROUND('ASSET BALANCES'!U129*$CL129/12,2)</f>
        <v>1029.92</v>
      </c>
      <c r="V129" s="338">
        <f>ROUND('ASSET BALANCES'!V129*$CL129/12,2)</f>
        <v>1029.92</v>
      </c>
      <c r="W129" s="338">
        <f>ROUND('ASSET BALANCES'!W129*$CL129/12,2)</f>
        <v>1029.92</v>
      </c>
      <c r="X129" s="338">
        <f>ROUND('ASSET BALANCES'!X129*$CL129/12,2)</f>
        <v>1029.92</v>
      </c>
      <c r="Y129" s="338">
        <f>ROUND('ASSET BALANCES'!Y129*$CL129/12,2)</f>
        <v>1029.92</v>
      </c>
      <c r="Z129" s="338">
        <f>ROUND('ASSET BALANCES'!Z129*$CL129/12,2)</f>
        <v>1029.92</v>
      </c>
      <c r="AA129" s="338">
        <f>ROUND('ASSET BALANCES'!AA129*$CM129/12,2)</f>
        <v>1221.77</v>
      </c>
      <c r="AB129" s="338">
        <f>ROUND('ASSET BALANCES'!AB129*$CM129/12,2)</f>
        <v>1221.77</v>
      </c>
      <c r="AC129" s="338">
        <f>ROUND('ASSET BALANCES'!AC129*$CM129/12,2)</f>
        <v>1221.77</v>
      </c>
      <c r="AD129" s="338">
        <f>ROUND('ASSET BALANCES'!AD129*$CM129/12,2)</f>
        <v>1221.77</v>
      </c>
      <c r="AE129" s="338">
        <f>ROUND('ASSET BALANCES'!AE129*$CM129/12,2)</f>
        <v>1221.77</v>
      </c>
      <c r="AF129" s="338">
        <f>ROUND('ASSET BALANCES'!AF129*$CM129/12,2)</f>
        <v>1221.77</v>
      </c>
      <c r="AG129" s="338">
        <f>ROUND('ASSET BALANCES'!AG129*$CM129/12,2)</f>
        <v>1221.77</v>
      </c>
      <c r="AH129" s="338">
        <f>ROUND('ASSET BALANCES'!AH129*$CM129/12,2)</f>
        <v>1221.77</v>
      </c>
      <c r="AI129" s="338">
        <f>ROUND('ASSET BALANCES'!AI129*$CM129/12,2)</f>
        <v>1221.77</v>
      </c>
      <c r="AJ129" s="338">
        <f>ROUND('ASSET BALANCES'!AJ129*$CM129/12,2)</f>
        <v>1221.77</v>
      </c>
      <c r="AK129" s="338">
        <f>ROUND('ASSET BALANCES'!AK129*$CM129/12,2)</f>
        <v>1221.77</v>
      </c>
      <c r="AL129" s="338">
        <f>ROUND('ASSET BALANCES'!AL129*$CM129/12,2)</f>
        <v>1221.77</v>
      </c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38"/>
      <c r="AX129" s="338"/>
      <c r="AY129" s="338"/>
      <c r="AZ129" s="338"/>
      <c r="BA129" s="338"/>
      <c r="BB129" s="338"/>
      <c r="BC129" s="338"/>
      <c r="BD129" s="338"/>
      <c r="BE129" s="338"/>
      <c r="BF129" s="338"/>
      <c r="BG129" s="338"/>
      <c r="BH129" s="338"/>
      <c r="BI129" s="338"/>
      <c r="BJ129" s="338"/>
      <c r="BK129" s="338"/>
      <c r="BL129" s="338"/>
      <c r="BM129" s="338"/>
      <c r="BN129" s="338"/>
      <c r="BO129" s="338"/>
      <c r="BP129" s="338"/>
      <c r="BQ129" s="338"/>
      <c r="BR129" s="338"/>
      <c r="BS129" s="338"/>
      <c r="BT129" s="338"/>
      <c r="BU129" s="338"/>
      <c r="BV129" s="338"/>
      <c r="BW129" s="13">
        <f t="shared" si="15"/>
        <v>12358.92</v>
      </c>
      <c r="BX129" s="13">
        <f t="shared" si="16"/>
        <v>12359.04</v>
      </c>
      <c r="BY129" s="13">
        <f t="shared" si="17"/>
        <v>14661.24</v>
      </c>
      <c r="BZ129" s="13">
        <f t="shared" si="18"/>
        <v>0</v>
      </c>
      <c r="CA129" s="13">
        <f t="shared" si="19"/>
        <v>0</v>
      </c>
      <c r="CB129" s="13">
        <f t="shared" si="20"/>
        <v>0</v>
      </c>
      <c r="CC129" s="333" t="str">
        <f>VLOOKUP($A129,'Depr Group Buckets'!$A:$J,CC$4,FALSE)</f>
        <v>PROD OTHER</v>
      </c>
      <c r="CD129" s="333" t="str">
        <f>VLOOKUP($A129,'Depr Group Buckets'!$A:$J,CD$4,FALSE)</f>
        <v>101/106</v>
      </c>
      <c r="CE129" s="333">
        <f>VLOOKUP($A129,'Depr Group Buckets'!$A:$J,CE$4,FALSE)</f>
        <v>108</v>
      </c>
      <c r="CF129" s="333">
        <f>VLOOKUP($A129,'Depr Group Buckets'!$A:$J,CF$4,FALSE)</f>
        <v>403</v>
      </c>
      <c r="CG129" s="333" t="str">
        <f>VLOOKUP($A129,'Depr Group Buckets'!$A:$J,CG$4,FALSE)</f>
        <v>BAYSIDE</v>
      </c>
      <c r="CH129" s="333" t="str">
        <f>VLOOKUP($A129,'Depr Group Buckets'!$A:$J,CH$4,FALSE)</f>
        <v>BAYSIDE CT 4</v>
      </c>
      <c r="CI129" s="333" t="str">
        <f>VLOOKUP($A129,'Depr Group Buckets'!$A:$J,CI$4,FALSE)</f>
        <v>Valid</v>
      </c>
      <c r="CJ129" s="333" t="str">
        <f>VLOOKUP($A129,'Depr Group Buckets'!$A:$J,CJ$4,FALSE)</f>
        <v>341</v>
      </c>
      <c r="CK129" s="21"/>
      <c r="CL129" s="4">
        <f t="shared" si="14"/>
        <v>5.0999999999999997E-2</v>
      </c>
      <c r="CM129" s="4">
        <f t="shared" si="13"/>
        <v>6.0499999999999998E-2</v>
      </c>
      <c r="CN129" s="334"/>
      <c r="CO129" s="334"/>
      <c r="CP129" s="334"/>
      <c r="CQ129" s="4">
        <v>5.0999999999999997E-2</v>
      </c>
      <c r="CR129" s="4">
        <v>6.0499999999999998E-2</v>
      </c>
    </row>
    <row r="130" spans="1:96" x14ac:dyDescent="0.25">
      <c r="A130" s="335">
        <f>'ASSET BALANCES'!$A130</f>
        <v>34135</v>
      </c>
      <c r="B130" s="336" t="str">
        <f>'ASSET BALANCES'!$B130</f>
        <v>341.35 Str and Improvements-BP5</v>
      </c>
      <c r="C130" s="337">
        <v>2908.08</v>
      </c>
      <c r="D130" s="337">
        <v>2908.08</v>
      </c>
      <c r="E130" s="337">
        <v>2908.08</v>
      </c>
      <c r="F130" s="337">
        <v>2908.08</v>
      </c>
      <c r="G130" s="337">
        <v>2908.08</v>
      </c>
      <c r="H130" s="337">
        <v>2908.08</v>
      </c>
      <c r="I130" s="337">
        <v>2908.08</v>
      </c>
      <c r="J130" s="337">
        <v>2908.08</v>
      </c>
      <c r="K130" s="337">
        <v>2908.08</v>
      </c>
      <c r="L130" s="337">
        <v>2908.08</v>
      </c>
      <c r="M130" s="337">
        <v>2908.08</v>
      </c>
      <c r="N130" s="337">
        <v>2908.08</v>
      </c>
      <c r="O130" s="338">
        <f>ROUND('ASSET BALANCES'!O130*$CL130/12,2)</f>
        <v>2908.09</v>
      </c>
      <c r="P130" s="338">
        <f>ROUND('ASSET BALANCES'!P130*$CL130/12,2)</f>
        <v>2908.09</v>
      </c>
      <c r="Q130" s="338">
        <f>ROUND('ASSET BALANCES'!Q130*$CL130/12,2)</f>
        <v>2908.09</v>
      </c>
      <c r="R130" s="338">
        <f>ROUND('ASSET BALANCES'!R130*$CL130/12,2)</f>
        <v>2908.09</v>
      </c>
      <c r="S130" s="338">
        <f>ROUND('ASSET BALANCES'!S130*$CL130/12,2)</f>
        <v>2908.09</v>
      </c>
      <c r="T130" s="338">
        <f>ROUND('ASSET BALANCES'!T130*$CL130/12,2)</f>
        <v>2908.09</v>
      </c>
      <c r="U130" s="338">
        <f>ROUND('ASSET BALANCES'!U130*$CL130/12,2)</f>
        <v>2908.09</v>
      </c>
      <c r="V130" s="338">
        <f>ROUND('ASSET BALANCES'!V130*$CL130/12,2)</f>
        <v>2908.09</v>
      </c>
      <c r="W130" s="338">
        <f>ROUND('ASSET BALANCES'!W130*$CL130/12,2)</f>
        <v>2908.09</v>
      </c>
      <c r="X130" s="338">
        <f>ROUND('ASSET BALANCES'!X130*$CL130/12,2)</f>
        <v>2908.09</v>
      </c>
      <c r="Y130" s="338">
        <f>ROUND('ASSET BALANCES'!Y130*$CL130/12,2)</f>
        <v>2908.09</v>
      </c>
      <c r="Z130" s="338">
        <f>ROUND('ASSET BALANCES'!Z130*$CL130/12,2)</f>
        <v>2908.09</v>
      </c>
      <c r="AA130" s="338">
        <f>ROUND('ASSET BALANCES'!AA130*$CM130/12,2)</f>
        <v>3212.11</v>
      </c>
      <c r="AB130" s="338">
        <f>ROUND('ASSET BALANCES'!AB130*$CM130/12,2)</f>
        <v>3212.11</v>
      </c>
      <c r="AC130" s="338">
        <f>ROUND('ASSET BALANCES'!AC130*$CM130/12,2)</f>
        <v>3212.11</v>
      </c>
      <c r="AD130" s="338">
        <f>ROUND('ASSET BALANCES'!AD130*$CM130/12,2)</f>
        <v>3212.11</v>
      </c>
      <c r="AE130" s="338">
        <f>ROUND('ASSET BALANCES'!AE130*$CM130/12,2)</f>
        <v>3212.11</v>
      </c>
      <c r="AF130" s="338">
        <f>ROUND('ASSET BALANCES'!AF130*$CM130/12,2)</f>
        <v>3212.11</v>
      </c>
      <c r="AG130" s="338">
        <f>ROUND('ASSET BALANCES'!AG130*$CM130/12,2)</f>
        <v>3212.11</v>
      </c>
      <c r="AH130" s="338">
        <f>ROUND('ASSET BALANCES'!AH130*$CM130/12,2)</f>
        <v>3212.11</v>
      </c>
      <c r="AI130" s="338">
        <f>ROUND('ASSET BALANCES'!AI130*$CM130/12,2)</f>
        <v>3212.11</v>
      </c>
      <c r="AJ130" s="338">
        <f>ROUND('ASSET BALANCES'!AJ130*$CM130/12,2)</f>
        <v>3212.11</v>
      </c>
      <c r="AK130" s="338">
        <f>ROUND('ASSET BALANCES'!AK130*$CM130/12,2)</f>
        <v>3212.11</v>
      </c>
      <c r="AL130" s="338">
        <f>ROUND('ASSET BALANCES'!AL130*$CM130/12,2)</f>
        <v>3212.11</v>
      </c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38"/>
      <c r="AX130" s="338"/>
      <c r="AY130" s="338"/>
      <c r="AZ130" s="338"/>
      <c r="BA130" s="338"/>
      <c r="BB130" s="338"/>
      <c r="BC130" s="338"/>
      <c r="BD130" s="338"/>
      <c r="BE130" s="338"/>
      <c r="BF130" s="338"/>
      <c r="BG130" s="338"/>
      <c r="BH130" s="338"/>
      <c r="BI130" s="338"/>
      <c r="BJ130" s="338"/>
      <c r="BK130" s="338"/>
      <c r="BL130" s="338"/>
      <c r="BM130" s="338"/>
      <c r="BN130" s="338"/>
      <c r="BO130" s="338"/>
      <c r="BP130" s="338"/>
      <c r="BQ130" s="338"/>
      <c r="BR130" s="338"/>
      <c r="BS130" s="338"/>
      <c r="BT130" s="338"/>
      <c r="BU130" s="338"/>
      <c r="BV130" s="338"/>
      <c r="BW130" s="13">
        <f t="shared" si="15"/>
        <v>34896.959999999999</v>
      </c>
      <c r="BX130" s="13">
        <f t="shared" si="16"/>
        <v>34897.08</v>
      </c>
      <c r="BY130" s="13">
        <f t="shared" si="17"/>
        <v>38545.32</v>
      </c>
      <c r="BZ130" s="13">
        <f t="shared" si="18"/>
        <v>0</v>
      </c>
      <c r="CA130" s="13">
        <f t="shared" si="19"/>
        <v>0</v>
      </c>
      <c r="CB130" s="13">
        <f t="shared" si="20"/>
        <v>0</v>
      </c>
      <c r="CC130" s="333" t="str">
        <f>VLOOKUP($A130,'Depr Group Buckets'!$A:$J,CC$4,FALSE)</f>
        <v>PROD OTHER</v>
      </c>
      <c r="CD130" s="333" t="str">
        <f>VLOOKUP($A130,'Depr Group Buckets'!$A:$J,CD$4,FALSE)</f>
        <v>101/106</v>
      </c>
      <c r="CE130" s="333">
        <f>VLOOKUP($A130,'Depr Group Buckets'!$A:$J,CE$4,FALSE)</f>
        <v>108</v>
      </c>
      <c r="CF130" s="333">
        <f>VLOOKUP($A130,'Depr Group Buckets'!$A:$J,CF$4,FALSE)</f>
        <v>403</v>
      </c>
      <c r="CG130" s="333" t="str">
        <f>VLOOKUP($A130,'Depr Group Buckets'!$A:$J,CG$4,FALSE)</f>
        <v>BAYSIDE</v>
      </c>
      <c r="CH130" s="333" t="str">
        <f>VLOOKUP($A130,'Depr Group Buckets'!$A:$J,CH$4,FALSE)</f>
        <v>BAYSIDE CT 5</v>
      </c>
      <c r="CI130" s="333" t="str">
        <f>VLOOKUP($A130,'Depr Group Buckets'!$A:$J,CI$4,FALSE)</f>
        <v>Valid</v>
      </c>
      <c r="CJ130" s="333" t="str">
        <f>VLOOKUP($A130,'Depr Group Buckets'!$A:$J,CJ$4,FALSE)</f>
        <v>341</v>
      </c>
      <c r="CK130" s="21"/>
      <c r="CL130" s="4">
        <f t="shared" si="14"/>
        <v>4.3999999999999997E-2</v>
      </c>
      <c r="CM130" s="4">
        <f t="shared" ref="CM130:CM193" si="21">CHOOSE($CM$1,$CQ130,$CR130)</f>
        <v>4.8600000000000004E-2</v>
      </c>
      <c r="CN130" s="334"/>
      <c r="CO130" s="334"/>
      <c r="CP130" s="334"/>
      <c r="CQ130" s="4">
        <v>4.3999999999999997E-2</v>
      </c>
      <c r="CR130" s="4">
        <v>4.8600000000000004E-2</v>
      </c>
    </row>
    <row r="131" spans="1:96" x14ac:dyDescent="0.25">
      <c r="A131" s="335">
        <f>'ASSET BALANCES'!$A131</f>
        <v>34136</v>
      </c>
      <c r="B131" s="336" t="str">
        <f>'ASSET BALANCES'!$B131</f>
        <v>341.36 Str and Improvements-BP6</v>
      </c>
      <c r="C131" s="337">
        <v>6861.93</v>
      </c>
      <c r="D131" s="337">
        <v>6861.93</v>
      </c>
      <c r="E131" s="337">
        <v>6861.93</v>
      </c>
      <c r="F131" s="337">
        <v>6861.93</v>
      </c>
      <c r="G131" s="337">
        <v>6861.93</v>
      </c>
      <c r="H131" s="337">
        <v>6861.93</v>
      </c>
      <c r="I131" s="337">
        <v>6861.93</v>
      </c>
      <c r="J131" s="337">
        <v>6861.93</v>
      </c>
      <c r="K131" s="337">
        <v>6861.93</v>
      </c>
      <c r="L131" s="337">
        <v>6861.93</v>
      </c>
      <c r="M131" s="337">
        <v>6861.93</v>
      </c>
      <c r="N131" s="337">
        <v>6861.93</v>
      </c>
      <c r="O131" s="338">
        <f>ROUND('ASSET BALANCES'!O131*$CL131/12,2)</f>
        <v>6861.93</v>
      </c>
      <c r="P131" s="338">
        <f>ROUND('ASSET BALANCES'!P131*$CL131/12,2)</f>
        <v>6861.93</v>
      </c>
      <c r="Q131" s="338">
        <f>ROUND('ASSET BALANCES'!Q131*$CL131/12,2)</f>
        <v>6861.93</v>
      </c>
      <c r="R131" s="338">
        <f>ROUND('ASSET BALANCES'!R131*$CL131/12,2)</f>
        <v>6861.93</v>
      </c>
      <c r="S131" s="338">
        <f>ROUND('ASSET BALANCES'!S131*$CL131/12,2)</f>
        <v>6861.93</v>
      </c>
      <c r="T131" s="338">
        <f>ROUND('ASSET BALANCES'!T131*$CL131/12,2)</f>
        <v>6861.93</v>
      </c>
      <c r="U131" s="338">
        <f>ROUND('ASSET BALANCES'!U131*$CL131/12,2)</f>
        <v>6861.93</v>
      </c>
      <c r="V131" s="338">
        <f>ROUND('ASSET BALANCES'!V131*$CL131/12,2)</f>
        <v>6861.93</v>
      </c>
      <c r="W131" s="338">
        <f>ROUND('ASSET BALANCES'!W131*$CL131/12,2)</f>
        <v>6861.93</v>
      </c>
      <c r="X131" s="338">
        <f>ROUND('ASSET BALANCES'!X131*$CL131/12,2)</f>
        <v>6861.93</v>
      </c>
      <c r="Y131" s="338">
        <f>ROUND('ASSET BALANCES'!Y131*$CL131/12,2)</f>
        <v>6861.93</v>
      </c>
      <c r="Z131" s="338">
        <f>ROUND('ASSET BALANCES'!Z131*$CL131/12,2)</f>
        <v>6861.93</v>
      </c>
      <c r="AA131" s="338">
        <f>ROUND('ASSET BALANCES'!AA131*$CM131/12,2)</f>
        <v>8012.97</v>
      </c>
      <c r="AB131" s="338">
        <f>ROUND('ASSET BALANCES'!AB131*$CM131/12,2)</f>
        <v>8012.97</v>
      </c>
      <c r="AC131" s="338">
        <f>ROUND('ASSET BALANCES'!AC131*$CM131/12,2)</f>
        <v>8012.97</v>
      </c>
      <c r="AD131" s="338">
        <f>ROUND('ASSET BALANCES'!AD131*$CM131/12,2)</f>
        <v>8012.97</v>
      </c>
      <c r="AE131" s="338">
        <f>ROUND('ASSET BALANCES'!AE131*$CM131/12,2)</f>
        <v>8012.97</v>
      </c>
      <c r="AF131" s="338">
        <f>ROUND('ASSET BALANCES'!AF131*$CM131/12,2)</f>
        <v>8012.97</v>
      </c>
      <c r="AG131" s="338">
        <f>ROUND('ASSET BALANCES'!AG131*$CM131/12,2)</f>
        <v>8012.97</v>
      </c>
      <c r="AH131" s="338">
        <f>ROUND('ASSET BALANCES'!AH131*$CM131/12,2)</f>
        <v>8012.97</v>
      </c>
      <c r="AI131" s="338">
        <f>ROUND('ASSET BALANCES'!AI131*$CM131/12,2)</f>
        <v>8012.97</v>
      </c>
      <c r="AJ131" s="338">
        <f>ROUND('ASSET BALANCES'!AJ131*$CM131/12,2)</f>
        <v>8012.97</v>
      </c>
      <c r="AK131" s="338">
        <f>ROUND('ASSET BALANCES'!AK131*$CM131/12,2)</f>
        <v>8012.97</v>
      </c>
      <c r="AL131" s="338">
        <f>ROUND('ASSET BALANCES'!AL131*$CM131/12,2)</f>
        <v>8012.97</v>
      </c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38"/>
      <c r="AX131" s="338"/>
      <c r="AY131" s="338"/>
      <c r="AZ131" s="338"/>
      <c r="BA131" s="338"/>
      <c r="BB131" s="338"/>
      <c r="BC131" s="338"/>
      <c r="BD131" s="338"/>
      <c r="BE131" s="338"/>
      <c r="BF131" s="338"/>
      <c r="BG131" s="338"/>
      <c r="BH131" s="338"/>
      <c r="BI131" s="338"/>
      <c r="BJ131" s="338"/>
      <c r="BK131" s="338"/>
      <c r="BL131" s="338"/>
      <c r="BM131" s="338"/>
      <c r="BN131" s="338"/>
      <c r="BO131" s="338"/>
      <c r="BP131" s="338"/>
      <c r="BQ131" s="338"/>
      <c r="BR131" s="338"/>
      <c r="BS131" s="338"/>
      <c r="BT131" s="338"/>
      <c r="BU131" s="338"/>
      <c r="BV131" s="338"/>
      <c r="BW131" s="13">
        <f t="shared" si="15"/>
        <v>82343.16</v>
      </c>
      <c r="BX131" s="13">
        <f t="shared" si="16"/>
        <v>82343.16</v>
      </c>
      <c r="BY131" s="13">
        <f t="shared" si="17"/>
        <v>96155.64</v>
      </c>
      <c r="BZ131" s="13">
        <f t="shared" si="18"/>
        <v>0</v>
      </c>
      <c r="CA131" s="13">
        <f t="shared" si="19"/>
        <v>0</v>
      </c>
      <c r="CB131" s="13">
        <f t="shared" si="20"/>
        <v>0</v>
      </c>
      <c r="CC131" s="333" t="str">
        <f>VLOOKUP($A131,'Depr Group Buckets'!$A:$J,CC$4,FALSE)</f>
        <v>PROD OTHER</v>
      </c>
      <c r="CD131" s="333" t="str">
        <f>VLOOKUP($A131,'Depr Group Buckets'!$A:$J,CD$4,FALSE)</f>
        <v>101/106</v>
      </c>
      <c r="CE131" s="333">
        <f>VLOOKUP($A131,'Depr Group Buckets'!$A:$J,CE$4,FALSE)</f>
        <v>108</v>
      </c>
      <c r="CF131" s="333">
        <f>VLOOKUP($A131,'Depr Group Buckets'!$A:$J,CF$4,FALSE)</f>
        <v>403</v>
      </c>
      <c r="CG131" s="333" t="str">
        <f>VLOOKUP($A131,'Depr Group Buckets'!$A:$J,CG$4,FALSE)</f>
        <v>BAYSIDE</v>
      </c>
      <c r="CH131" s="333" t="str">
        <f>VLOOKUP($A131,'Depr Group Buckets'!$A:$J,CH$4,FALSE)</f>
        <v>BAYSIDE CT 6</v>
      </c>
      <c r="CI131" s="333" t="str">
        <f>VLOOKUP($A131,'Depr Group Buckets'!$A:$J,CI$4,FALSE)</f>
        <v>Valid</v>
      </c>
      <c r="CJ131" s="333" t="str">
        <f>VLOOKUP($A131,'Depr Group Buckets'!$A:$J,CJ$4,FALSE)</f>
        <v>341</v>
      </c>
      <c r="CK131" s="21"/>
      <c r="CL131" s="4">
        <f t="shared" si="14"/>
        <v>3.1E-2</v>
      </c>
      <c r="CM131" s="4">
        <f t="shared" si="21"/>
        <v>3.6200000000000003E-2</v>
      </c>
      <c r="CN131" s="334"/>
      <c r="CO131" s="334"/>
      <c r="CP131" s="334"/>
      <c r="CQ131" s="4">
        <v>3.1E-2</v>
      </c>
      <c r="CR131" s="4">
        <v>3.6200000000000003E-2</v>
      </c>
    </row>
    <row r="132" spans="1:96" x14ac:dyDescent="0.25">
      <c r="A132" s="335">
        <f>'ASSET BALANCES'!$A132</f>
        <v>34141</v>
      </c>
      <c r="B132" s="336" t="str">
        <f>'ASSET BALANCES'!$B132</f>
        <v>341.41 Str and Improvements-BBCT1</v>
      </c>
      <c r="C132" s="337">
        <v>0</v>
      </c>
      <c r="D132" s="337">
        <v>0</v>
      </c>
      <c r="E132" s="337">
        <v>0</v>
      </c>
      <c r="F132" s="337">
        <v>0</v>
      </c>
      <c r="G132" s="337">
        <v>0</v>
      </c>
      <c r="H132" s="337">
        <v>0</v>
      </c>
      <c r="I132" s="337">
        <v>0</v>
      </c>
      <c r="J132" s="337">
        <v>0</v>
      </c>
      <c r="K132" s="337">
        <v>0</v>
      </c>
      <c r="L132" s="337">
        <v>0</v>
      </c>
      <c r="M132" s="337">
        <v>0</v>
      </c>
      <c r="N132" s="337">
        <v>0</v>
      </c>
      <c r="O132" s="338">
        <f>ROUND('ASSET BALANCES'!O132*$CL132/12,2)</f>
        <v>0</v>
      </c>
      <c r="P132" s="338">
        <f>ROUND('ASSET BALANCES'!P132*$CL132/12,2)</f>
        <v>0</v>
      </c>
      <c r="Q132" s="338">
        <f>ROUND('ASSET BALANCES'!Q132*$CL132/12,2)</f>
        <v>0</v>
      </c>
      <c r="R132" s="338">
        <f>ROUND('ASSET BALANCES'!R132*$CL132/12,2)</f>
        <v>0</v>
      </c>
      <c r="S132" s="338">
        <f>ROUND('ASSET BALANCES'!S132*$CL132/12,2)</f>
        <v>0</v>
      </c>
      <c r="T132" s="338">
        <f>ROUND('ASSET BALANCES'!T132*$CL132/12,2)</f>
        <v>0</v>
      </c>
      <c r="U132" s="338">
        <f>ROUND('ASSET BALANCES'!U132*$CL132/12,2)</f>
        <v>0</v>
      </c>
      <c r="V132" s="338">
        <f>ROUND('ASSET BALANCES'!V132*$CL132/12,2)</f>
        <v>0</v>
      </c>
      <c r="W132" s="338">
        <f>ROUND('ASSET BALANCES'!W132*$CL132/12,2)</f>
        <v>0</v>
      </c>
      <c r="X132" s="338">
        <f>ROUND('ASSET BALANCES'!X132*$CL132/12,2)</f>
        <v>0</v>
      </c>
      <c r="Y132" s="338">
        <f>ROUND('ASSET BALANCES'!Y132*$CL132/12,2)</f>
        <v>0</v>
      </c>
      <c r="Z132" s="338">
        <f>ROUND('ASSET BALANCES'!Z132*$CL132/12,2)</f>
        <v>0</v>
      </c>
      <c r="AA132" s="338">
        <f>ROUND('ASSET BALANCES'!AA132*$CM132/12,2)</f>
        <v>0</v>
      </c>
      <c r="AB132" s="338">
        <f>ROUND('ASSET BALANCES'!AB132*$CM132/12,2)</f>
        <v>0</v>
      </c>
      <c r="AC132" s="338">
        <f>ROUND('ASSET BALANCES'!AC132*$CM132/12,2)</f>
        <v>0</v>
      </c>
      <c r="AD132" s="338">
        <f>ROUND('ASSET BALANCES'!AD132*$CM132/12,2)</f>
        <v>0</v>
      </c>
      <c r="AE132" s="338">
        <f>ROUND('ASSET BALANCES'!AE132*$CM132/12,2)</f>
        <v>0</v>
      </c>
      <c r="AF132" s="338">
        <f>ROUND('ASSET BALANCES'!AF132*$CM132/12,2)</f>
        <v>0</v>
      </c>
      <c r="AG132" s="338">
        <f>ROUND('ASSET BALANCES'!AG132*$CM132/12,2)</f>
        <v>0</v>
      </c>
      <c r="AH132" s="338">
        <f>ROUND('ASSET BALANCES'!AH132*$CM132/12,2)</f>
        <v>0</v>
      </c>
      <c r="AI132" s="338">
        <f>ROUND('ASSET BALANCES'!AI132*$CM132/12,2)</f>
        <v>0</v>
      </c>
      <c r="AJ132" s="338">
        <f>ROUND('ASSET BALANCES'!AJ132*$CM132/12,2)</f>
        <v>0</v>
      </c>
      <c r="AK132" s="338">
        <f>ROUND('ASSET BALANCES'!AK132*$CM132/12,2)</f>
        <v>0</v>
      </c>
      <c r="AL132" s="338">
        <f>ROUND('ASSET BALANCES'!AL132*$CM132/12,2)</f>
        <v>0</v>
      </c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338"/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13">
        <f t="shared" si="15"/>
        <v>0</v>
      </c>
      <c r="BX132" s="13">
        <f t="shared" si="16"/>
        <v>0</v>
      </c>
      <c r="BY132" s="13">
        <f t="shared" si="17"/>
        <v>0</v>
      </c>
      <c r="BZ132" s="13">
        <f t="shared" si="18"/>
        <v>0</v>
      </c>
      <c r="CA132" s="13">
        <f t="shared" si="19"/>
        <v>0</v>
      </c>
      <c r="CB132" s="13">
        <f t="shared" si="20"/>
        <v>0</v>
      </c>
      <c r="CC132" s="333" t="str">
        <f>VLOOKUP($A132,'Depr Group Buckets'!$A:$J,CC$4,FALSE)</f>
        <v>PROD OTHER</v>
      </c>
      <c r="CD132" s="333" t="str">
        <f>VLOOKUP($A132,'Depr Group Buckets'!$A:$J,CD$4,FALSE)</f>
        <v>101/106</v>
      </c>
      <c r="CE132" s="333">
        <f>VLOOKUP($A132,'Depr Group Buckets'!$A:$J,CE$4,FALSE)</f>
        <v>108</v>
      </c>
      <c r="CF132" s="333">
        <f>VLOOKUP($A132,'Depr Group Buckets'!$A:$J,CF$4,FALSE)</f>
        <v>403</v>
      </c>
      <c r="CG132" s="333" t="str">
        <f>VLOOKUP($A132,'Depr Group Buckets'!$A:$J,CG$4,FALSE)</f>
        <v>BIG BEND</v>
      </c>
      <c r="CH132" s="333" t="str">
        <f>VLOOKUP($A132,'Depr Group Buckets'!$A:$J,CH$4,FALSE)</f>
        <v>INACTIVE ACCOUNT</v>
      </c>
      <c r="CI132" s="333" t="str">
        <f>VLOOKUP($A132,'Depr Group Buckets'!$A:$J,CI$4,FALSE)</f>
        <v>Invalid</v>
      </c>
      <c r="CJ132" s="333" t="str">
        <f>VLOOKUP($A132,'Depr Group Buckets'!$A:$J,CJ$4,FALSE)</f>
        <v>341</v>
      </c>
      <c r="CK132" s="21"/>
      <c r="CL132" s="4">
        <f t="shared" si="14"/>
        <v>0</v>
      </c>
      <c r="CM132" s="4">
        <f t="shared" si="21"/>
        <v>0</v>
      </c>
      <c r="CN132" s="334"/>
      <c r="CO132" s="334"/>
      <c r="CP132" s="334"/>
      <c r="CQ132" s="4">
        <v>0</v>
      </c>
      <c r="CR132" s="4">
        <v>0</v>
      </c>
    </row>
    <row r="133" spans="1:96" x14ac:dyDescent="0.25">
      <c r="A133" s="335">
        <f>'ASSET BALANCES'!$A133</f>
        <v>34142</v>
      </c>
      <c r="B133" s="336" t="str">
        <f>'ASSET BALANCES'!$B133</f>
        <v>341.42 Str and Improvements-BBCT2&amp;3</v>
      </c>
      <c r="C133" s="337">
        <v>0</v>
      </c>
      <c r="D133" s="337">
        <v>0</v>
      </c>
      <c r="E133" s="337">
        <v>0</v>
      </c>
      <c r="F133" s="337">
        <v>0</v>
      </c>
      <c r="G133" s="337">
        <v>0</v>
      </c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8">
        <f>ROUND('ASSET BALANCES'!O133*$CL133/12,2)</f>
        <v>0</v>
      </c>
      <c r="P133" s="338">
        <f>ROUND('ASSET BALANCES'!P133*$CL133/12,2)</f>
        <v>0</v>
      </c>
      <c r="Q133" s="338">
        <f>ROUND('ASSET BALANCES'!Q133*$CL133/12,2)</f>
        <v>0</v>
      </c>
      <c r="R133" s="338">
        <f>ROUND('ASSET BALANCES'!R133*$CL133/12,2)</f>
        <v>0</v>
      </c>
      <c r="S133" s="338">
        <f>ROUND('ASSET BALANCES'!S133*$CL133/12,2)</f>
        <v>0</v>
      </c>
      <c r="T133" s="338">
        <f>ROUND('ASSET BALANCES'!T133*$CL133/12,2)</f>
        <v>0</v>
      </c>
      <c r="U133" s="338">
        <f>ROUND('ASSET BALANCES'!U133*$CL133/12,2)</f>
        <v>0</v>
      </c>
      <c r="V133" s="338">
        <f>ROUND('ASSET BALANCES'!V133*$CL133/12,2)</f>
        <v>0</v>
      </c>
      <c r="W133" s="338">
        <f>ROUND('ASSET BALANCES'!W133*$CL133/12,2)</f>
        <v>0</v>
      </c>
      <c r="X133" s="338">
        <f>ROUND('ASSET BALANCES'!X133*$CL133/12,2)</f>
        <v>0</v>
      </c>
      <c r="Y133" s="338">
        <f>ROUND('ASSET BALANCES'!Y133*$CL133/12,2)</f>
        <v>0</v>
      </c>
      <c r="Z133" s="338">
        <f>ROUND('ASSET BALANCES'!Z133*$CL133/12,2)</f>
        <v>0</v>
      </c>
      <c r="AA133" s="338">
        <f>ROUND('ASSET BALANCES'!AA133*$CM133/12,2)</f>
        <v>0</v>
      </c>
      <c r="AB133" s="338">
        <f>ROUND('ASSET BALANCES'!AB133*$CM133/12,2)</f>
        <v>0</v>
      </c>
      <c r="AC133" s="338">
        <f>ROUND('ASSET BALANCES'!AC133*$CM133/12,2)</f>
        <v>0</v>
      </c>
      <c r="AD133" s="338">
        <f>ROUND('ASSET BALANCES'!AD133*$CM133/12,2)</f>
        <v>0</v>
      </c>
      <c r="AE133" s="338">
        <f>ROUND('ASSET BALANCES'!AE133*$CM133/12,2)</f>
        <v>0</v>
      </c>
      <c r="AF133" s="338">
        <f>ROUND('ASSET BALANCES'!AF133*$CM133/12,2)</f>
        <v>0</v>
      </c>
      <c r="AG133" s="338">
        <f>ROUND('ASSET BALANCES'!AG133*$CM133/12,2)</f>
        <v>0</v>
      </c>
      <c r="AH133" s="338">
        <f>ROUND('ASSET BALANCES'!AH133*$CM133/12,2)</f>
        <v>0</v>
      </c>
      <c r="AI133" s="338">
        <f>ROUND('ASSET BALANCES'!AI133*$CM133/12,2)</f>
        <v>0</v>
      </c>
      <c r="AJ133" s="338">
        <f>ROUND('ASSET BALANCES'!AJ133*$CM133/12,2)</f>
        <v>0</v>
      </c>
      <c r="AK133" s="338">
        <f>ROUND('ASSET BALANCES'!AK133*$CM133/12,2)</f>
        <v>0</v>
      </c>
      <c r="AL133" s="338">
        <f>ROUND('ASSET BALANCES'!AL133*$CM133/12,2)</f>
        <v>0</v>
      </c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38"/>
      <c r="AX133" s="338"/>
      <c r="AY133" s="338"/>
      <c r="AZ133" s="338"/>
      <c r="BA133" s="338"/>
      <c r="BB133" s="338"/>
      <c r="BC133" s="338"/>
      <c r="BD133" s="338"/>
      <c r="BE133" s="338"/>
      <c r="BF133" s="338"/>
      <c r="BG133" s="338"/>
      <c r="BH133" s="338"/>
      <c r="BI133" s="338"/>
      <c r="BJ133" s="338"/>
      <c r="BK133" s="338"/>
      <c r="BL133" s="338"/>
      <c r="BM133" s="338"/>
      <c r="BN133" s="338"/>
      <c r="BO133" s="338"/>
      <c r="BP133" s="338"/>
      <c r="BQ133" s="338"/>
      <c r="BR133" s="338"/>
      <c r="BS133" s="338"/>
      <c r="BT133" s="338"/>
      <c r="BU133" s="338"/>
      <c r="BV133" s="338"/>
      <c r="BW133" s="13">
        <f t="shared" si="15"/>
        <v>0</v>
      </c>
      <c r="BX133" s="13">
        <f t="shared" si="16"/>
        <v>0</v>
      </c>
      <c r="BY133" s="13">
        <f t="shared" si="17"/>
        <v>0</v>
      </c>
      <c r="BZ133" s="13">
        <f t="shared" si="18"/>
        <v>0</v>
      </c>
      <c r="CA133" s="13">
        <f t="shared" si="19"/>
        <v>0</v>
      </c>
      <c r="CB133" s="13">
        <f t="shared" si="20"/>
        <v>0</v>
      </c>
      <c r="CC133" s="333" t="str">
        <f>VLOOKUP($A133,'Depr Group Buckets'!$A:$J,CC$4,FALSE)</f>
        <v>PROD OTHER</v>
      </c>
      <c r="CD133" s="333" t="str">
        <f>VLOOKUP($A133,'Depr Group Buckets'!$A:$J,CD$4,FALSE)</f>
        <v>101/106</v>
      </c>
      <c r="CE133" s="333">
        <f>VLOOKUP($A133,'Depr Group Buckets'!$A:$J,CE$4,FALSE)</f>
        <v>108</v>
      </c>
      <c r="CF133" s="333">
        <f>VLOOKUP($A133,'Depr Group Buckets'!$A:$J,CF$4,FALSE)</f>
        <v>403</v>
      </c>
      <c r="CG133" s="333" t="str">
        <f>VLOOKUP($A133,'Depr Group Buckets'!$A:$J,CG$4,FALSE)</f>
        <v>BIG BEND</v>
      </c>
      <c r="CH133" s="333" t="str">
        <f>VLOOKUP($A133,'Depr Group Buckets'!$A:$J,CH$4,FALSE)</f>
        <v>INACTIVE ACCOUNT</v>
      </c>
      <c r="CI133" s="333" t="str">
        <f>VLOOKUP($A133,'Depr Group Buckets'!$A:$J,CI$4,FALSE)</f>
        <v>Invalid</v>
      </c>
      <c r="CJ133" s="333" t="str">
        <f>VLOOKUP($A133,'Depr Group Buckets'!$A:$J,CJ$4,FALSE)</f>
        <v>341</v>
      </c>
      <c r="CK133" s="21"/>
      <c r="CL133" s="4">
        <f t="shared" si="14"/>
        <v>0</v>
      </c>
      <c r="CM133" s="4">
        <f t="shared" si="21"/>
        <v>0</v>
      </c>
      <c r="CN133" s="334"/>
      <c r="CO133" s="334"/>
      <c r="CP133" s="334"/>
      <c r="CQ133" s="4">
        <v>0</v>
      </c>
      <c r="CR133" s="4">
        <v>0</v>
      </c>
    </row>
    <row r="134" spans="1:96" x14ac:dyDescent="0.25">
      <c r="A134" s="335">
        <f>'ASSET BALANCES'!$A134</f>
        <v>34143</v>
      </c>
      <c r="B134" s="336" t="str">
        <f>'ASSET BALANCES'!$B134</f>
        <v>341.43 Str and Improvements-BBCCST1</v>
      </c>
      <c r="C134" s="337">
        <v>5535.49</v>
      </c>
      <c r="D134" s="337">
        <v>5535.49</v>
      </c>
      <c r="E134" s="337">
        <v>5535.49</v>
      </c>
      <c r="F134" s="337">
        <v>5535.49</v>
      </c>
      <c r="G134" s="337">
        <v>5535.49</v>
      </c>
      <c r="H134" s="337">
        <v>5535.49</v>
      </c>
      <c r="I134" s="337">
        <v>5535.49</v>
      </c>
      <c r="J134" s="337">
        <v>5535.49</v>
      </c>
      <c r="K134" s="337">
        <v>5535.49</v>
      </c>
      <c r="L134" s="337">
        <v>5535.49</v>
      </c>
      <c r="M134" s="337">
        <v>5535.49</v>
      </c>
      <c r="N134" s="337">
        <v>5535.49</v>
      </c>
      <c r="O134" s="338">
        <f>ROUND('ASSET BALANCES'!O134*$CL134/12,2)</f>
        <v>5535.49</v>
      </c>
      <c r="P134" s="338">
        <f>ROUND('ASSET BALANCES'!P134*$CL134/12,2)</f>
        <v>5535.49</v>
      </c>
      <c r="Q134" s="338">
        <f>ROUND('ASSET BALANCES'!Q134*$CL134/12,2)</f>
        <v>5535.49</v>
      </c>
      <c r="R134" s="338">
        <f>ROUND('ASSET BALANCES'!R134*$CL134/12,2)</f>
        <v>5535.49</v>
      </c>
      <c r="S134" s="338">
        <f>ROUND('ASSET BALANCES'!S134*$CL134/12,2)</f>
        <v>5535.49</v>
      </c>
      <c r="T134" s="338">
        <f>ROUND('ASSET BALANCES'!T134*$CL134/12,2)</f>
        <v>5535.49</v>
      </c>
      <c r="U134" s="338">
        <f>ROUND('ASSET BALANCES'!U134*$CL134/12,2)</f>
        <v>5535.49</v>
      </c>
      <c r="V134" s="338">
        <f>ROUND('ASSET BALANCES'!V134*$CL134/12,2)</f>
        <v>5535.49</v>
      </c>
      <c r="W134" s="338">
        <f>ROUND('ASSET BALANCES'!W134*$CL134/12,2)</f>
        <v>5535.49</v>
      </c>
      <c r="X134" s="338">
        <f>ROUND('ASSET BALANCES'!X134*$CL134/12,2)</f>
        <v>5535.49</v>
      </c>
      <c r="Y134" s="338">
        <f>ROUND('ASSET BALANCES'!Y134*$CL134/12,2)</f>
        <v>5535.49</v>
      </c>
      <c r="Z134" s="338">
        <f>ROUND('ASSET BALANCES'!Z134*$CL134/12,2)</f>
        <v>5535.49</v>
      </c>
      <c r="AA134" s="338">
        <f>ROUND('ASSET BALANCES'!AA134*$CM134/12,2)</f>
        <v>6547.15</v>
      </c>
      <c r="AB134" s="338">
        <f>ROUND('ASSET BALANCES'!AB134*$CM134/12,2)</f>
        <v>6547.15</v>
      </c>
      <c r="AC134" s="338">
        <f>ROUND('ASSET BALANCES'!AC134*$CM134/12,2)</f>
        <v>6547.15</v>
      </c>
      <c r="AD134" s="338">
        <f>ROUND('ASSET BALANCES'!AD134*$CM134/12,2)</f>
        <v>6547.15</v>
      </c>
      <c r="AE134" s="338">
        <f>ROUND('ASSET BALANCES'!AE134*$CM134/12,2)</f>
        <v>6547.15</v>
      </c>
      <c r="AF134" s="338">
        <f>ROUND('ASSET BALANCES'!AF134*$CM134/12,2)</f>
        <v>6547.15</v>
      </c>
      <c r="AG134" s="338">
        <f>ROUND('ASSET BALANCES'!AG134*$CM134/12,2)</f>
        <v>6547.15</v>
      </c>
      <c r="AH134" s="338">
        <f>ROUND('ASSET BALANCES'!AH134*$CM134/12,2)</f>
        <v>6547.15</v>
      </c>
      <c r="AI134" s="338">
        <f>ROUND('ASSET BALANCES'!AI134*$CM134/12,2)</f>
        <v>6547.15</v>
      </c>
      <c r="AJ134" s="338">
        <f>ROUND('ASSET BALANCES'!AJ134*$CM134/12,2)</f>
        <v>6547.15</v>
      </c>
      <c r="AK134" s="338">
        <f>ROUND('ASSET BALANCES'!AK134*$CM134/12,2)</f>
        <v>6547.15</v>
      </c>
      <c r="AL134" s="338">
        <f>ROUND('ASSET BALANCES'!AL134*$CM134/12,2)</f>
        <v>6547.15</v>
      </c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38"/>
      <c r="AX134" s="338"/>
      <c r="AY134" s="338"/>
      <c r="AZ134" s="338"/>
      <c r="BA134" s="338"/>
      <c r="BB134" s="338"/>
      <c r="BC134" s="338"/>
      <c r="BD134" s="338"/>
      <c r="BE134" s="338"/>
      <c r="BF134" s="338"/>
      <c r="BG134" s="338"/>
      <c r="BH134" s="338"/>
      <c r="BI134" s="338"/>
      <c r="BJ134" s="338"/>
      <c r="BK134" s="338"/>
      <c r="BL134" s="338"/>
      <c r="BM134" s="338"/>
      <c r="BN134" s="338"/>
      <c r="BO134" s="338"/>
      <c r="BP134" s="338"/>
      <c r="BQ134" s="338"/>
      <c r="BR134" s="338"/>
      <c r="BS134" s="338"/>
      <c r="BT134" s="338"/>
      <c r="BU134" s="338"/>
      <c r="BV134" s="338"/>
      <c r="BW134" s="13">
        <f t="shared" si="15"/>
        <v>66425.88</v>
      </c>
      <c r="BX134" s="13">
        <f t="shared" si="16"/>
        <v>66425.88</v>
      </c>
      <c r="BY134" s="13">
        <f t="shared" si="17"/>
        <v>78565.8</v>
      </c>
      <c r="BZ134" s="13">
        <f t="shared" si="18"/>
        <v>0</v>
      </c>
      <c r="CA134" s="13">
        <f t="shared" si="19"/>
        <v>0</v>
      </c>
      <c r="CB134" s="13">
        <f t="shared" si="20"/>
        <v>0</v>
      </c>
      <c r="CC134" s="333" t="str">
        <f>VLOOKUP($A134,'Depr Group Buckets'!$A:$J,CC$4,FALSE)</f>
        <v>PROD OTHER</v>
      </c>
      <c r="CD134" s="333" t="str">
        <f>VLOOKUP($A134,'Depr Group Buckets'!$A:$J,CD$4,FALSE)</f>
        <v>101/106</v>
      </c>
      <c r="CE134" s="333">
        <f>VLOOKUP($A134,'Depr Group Buckets'!$A:$J,CE$4,FALSE)</f>
        <v>108</v>
      </c>
      <c r="CF134" s="333">
        <f>VLOOKUP($A134,'Depr Group Buckets'!$A:$J,CF$4,FALSE)</f>
        <v>403</v>
      </c>
      <c r="CG134" s="333" t="str">
        <f>VLOOKUP($A134,'Depr Group Buckets'!$A:$J,CG$4,FALSE)</f>
        <v>BIG BEND</v>
      </c>
      <c r="CH134" s="333" t="str">
        <f>VLOOKUP($A134,'Depr Group Buckets'!$A:$J,CH$4,FALSE)</f>
        <v>BIG BEND NEW STEAM TURBINE 1</v>
      </c>
      <c r="CI134" s="333" t="str">
        <f>VLOOKUP($A134,'Depr Group Buckets'!$A:$J,CI$4,FALSE)</f>
        <v>Valid</v>
      </c>
      <c r="CJ134" s="333" t="str">
        <f>VLOOKUP($A134,'Depr Group Buckets'!$A:$J,CJ$4,FALSE)</f>
        <v>341</v>
      </c>
      <c r="CK134" s="21"/>
      <c r="CL134" s="4">
        <f t="shared" ref="CL134:CL197" si="22">$CQ134</f>
        <v>2.9000000000000001E-2</v>
      </c>
      <c r="CM134" s="4">
        <f t="shared" si="21"/>
        <v>3.4300000000000004E-2</v>
      </c>
      <c r="CN134" s="334"/>
      <c r="CO134" s="334"/>
      <c r="CP134" s="334"/>
      <c r="CQ134" s="4">
        <v>2.9000000000000001E-2</v>
      </c>
      <c r="CR134" s="4">
        <v>3.4300000000000004E-2</v>
      </c>
    </row>
    <row r="135" spans="1:96" x14ac:dyDescent="0.25">
      <c r="A135" s="335">
        <f>'ASSET BALANCES'!$A135</f>
        <v>34144</v>
      </c>
      <c r="B135" s="336" t="str">
        <f>'ASSET BALANCES'!$B135</f>
        <v>341.44 Str and Improvements-BBCT4</v>
      </c>
      <c r="C135" s="337">
        <v>9933.25</v>
      </c>
      <c r="D135" s="337">
        <v>9933.25</v>
      </c>
      <c r="E135" s="337">
        <v>9933.25</v>
      </c>
      <c r="F135" s="337">
        <v>9933.25</v>
      </c>
      <c r="G135" s="337">
        <v>9933.25</v>
      </c>
      <c r="H135" s="337">
        <v>9933.25</v>
      </c>
      <c r="I135" s="337">
        <v>9933.25</v>
      </c>
      <c r="J135" s="337">
        <v>9933.25</v>
      </c>
      <c r="K135" s="337">
        <v>9933.25</v>
      </c>
      <c r="L135" s="337">
        <v>9933.25</v>
      </c>
      <c r="M135" s="337">
        <v>9933.25</v>
      </c>
      <c r="N135" s="337">
        <v>9933.25</v>
      </c>
      <c r="O135" s="338">
        <f>ROUND('ASSET BALANCES'!O135*$CL135/12,2)</f>
        <v>10007.65</v>
      </c>
      <c r="P135" s="338">
        <f>ROUND('ASSET BALANCES'!P135*$CL135/12,2)</f>
        <v>10007.65</v>
      </c>
      <c r="Q135" s="338">
        <f>ROUND('ASSET BALANCES'!Q135*$CL135/12,2)</f>
        <v>10007.65</v>
      </c>
      <c r="R135" s="338">
        <f>ROUND('ASSET BALANCES'!R135*$CL135/12,2)</f>
        <v>10007.65</v>
      </c>
      <c r="S135" s="338">
        <f>ROUND('ASSET BALANCES'!S135*$CL135/12,2)</f>
        <v>10007.65</v>
      </c>
      <c r="T135" s="338">
        <f>ROUND('ASSET BALANCES'!T135*$CL135/12,2)</f>
        <v>10007.65</v>
      </c>
      <c r="U135" s="338">
        <f>ROUND('ASSET BALANCES'!U135*$CL135/12,2)</f>
        <v>10007.65</v>
      </c>
      <c r="V135" s="338">
        <f>ROUND('ASSET BALANCES'!V135*$CL135/12,2)</f>
        <v>10007.65</v>
      </c>
      <c r="W135" s="338">
        <f>ROUND('ASSET BALANCES'!W135*$CL135/12,2)</f>
        <v>10007.65</v>
      </c>
      <c r="X135" s="338">
        <f>ROUND('ASSET BALANCES'!X135*$CL135/12,2)</f>
        <v>10007.65</v>
      </c>
      <c r="Y135" s="338">
        <f>ROUND('ASSET BALANCES'!Y135*$CL135/12,2)</f>
        <v>10007.65</v>
      </c>
      <c r="Z135" s="338">
        <f>ROUND('ASSET BALANCES'!Z135*$CL135/12,2)</f>
        <v>10007.65</v>
      </c>
      <c r="AA135" s="338">
        <f>ROUND('ASSET BALANCES'!AA135*$CM135/12,2)</f>
        <v>9396.07</v>
      </c>
      <c r="AB135" s="338">
        <f>ROUND('ASSET BALANCES'!AB135*$CM135/12,2)</f>
        <v>9396.07</v>
      </c>
      <c r="AC135" s="338">
        <f>ROUND('ASSET BALANCES'!AC135*$CM135/12,2)</f>
        <v>9396.07</v>
      </c>
      <c r="AD135" s="338">
        <f>ROUND('ASSET BALANCES'!AD135*$CM135/12,2)</f>
        <v>9396.07</v>
      </c>
      <c r="AE135" s="338">
        <f>ROUND('ASSET BALANCES'!AE135*$CM135/12,2)</f>
        <v>9396.07</v>
      </c>
      <c r="AF135" s="338">
        <f>ROUND('ASSET BALANCES'!AF135*$CM135/12,2)</f>
        <v>9396.07</v>
      </c>
      <c r="AG135" s="338">
        <f>ROUND('ASSET BALANCES'!AG135*$CM135/12,2)</f>
        <v>9396.07</v>
      </c>
      <c r="AH135" s="338">
        <f>ROUND('ASSET BALANCES'!AH135*$CM135/12,2)</f>
        <v>9396.07</v>
      </c>
      <c r="AI135" s="338">
        <f>ROUND('ASSET BALANCES'!AI135*$CM135/12,2)</f>
        <v>9396.07</v>
      </c>
      <c r="AJ135" s="338">
        <f>ROUND('ASSET BALANCES'!AJ135*$CM135/12,2)</f>
        <v>9396.07</v>
      </c>
      <c r="AK135" s="338">
        <f>ROUND('ASSET BALANCES'!AK135*$CM135/12,2)</f>
        <v>9396.07</v>
      </c>
      <c r="AL135" s="338">
        <f>ROUND('ASSET BALANCES'!AL135*$CM135/12,2)</f>
        <v>9396.07</v>
      </c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38"/>
      <c r="AX135" s="338"/>
      <c r="AY135" s="338"/>
      <c r="AZ135" s="338"/>
      <c r="BA135" s="338"/>
      <c r="BB135" s="338"/>
      <c r="BC135" s="338"/>
      <c r="BD135" s="338"/>
      <c r="BE135" s="338"/>
      <c r="BF135" s="338"/>
      <c r="BG135" s="338"/>
      <c r="BH135" s="338"/>
      <c r="BI135" s="338"/>
      <c r="BJ135" s="338"/>
      <c r="BK135" s="338"/>
      <c r="BL135" s="338"/>
      <c r="BM135" s="338"/>
      <c r="BN135" s="338"/>
      <c r="BO135" s="338"/>
      <c r="BP135" s="338"/>
      <c r="BQ135" s="338"/>
      <c r="BR135" s="338"/>
      <c r="BS135" s="338"/>
      <c r="BT135" s="338"/>
      <c r="BU135" s="338"/>
      <c r="BV135" s="338"/>
      <c r="BW135" s="13">
        <f t="shared" ref="BW135:BW198" si="23">ROUND(SUM(C135:N135),2)</f>
        <v>119199</v>
      </c>
      <c r="BX135" s="13">
        <f t="shared" ref="BX135:BX198" si="24">ROUND(SUM(O135:Z135),2)</f>
        <v>120091.8</v>
      </c>
      <c r="BY135" s="13">
        <f t="shared" ref="BY135:BY198" si="25">ROUND(SUM(AA135:AL135),2)</f>
        <v>112752.84</v>
      </c>
      <c r="BZ135" s="13">
        <f t="shared" ref="BZ135:BZ198" si="26">ROUND(SUM(AM135:AX135),2)</f>
        <v>0</v>
      </c>
      <c r="CA135" s="13">
        <f t="shared" ref="CA135:CA198" si="27">ROUND(SUM(AY135:BJ135),2)</f>
        <v>0</v>
      </c>
      <c r="CB135" s="13">
        <f t="shared" ref="CB135:CB198" si="28">ROUND(SUM(BK135:BV135),2)</f>
        <v>0</v>
      </c>
      <c r="CC135" s="333" t="str">
        <f>VLOOKUP($A135,'Depr Group Buckets'!$A:$J,CC$4,FALSE)</f>
        <v>PROD OTHER</v>
      </c>
      <c r="CD135" s="333" t="str">
        <f>VLOOKUP($A135,'Depr Group Buckets'!$A:$J,CD$4,FALSE)</f>
        <v>101/106</v>
      </c>
      <c r="CE135" s="333">
        <f>VLOOKUP($A135,'Depr Group Buckets'!$A:$J,CE$4,FALSE)</f>
        <v>108</v>
      </c>
      <c r="CF135" s="333">
        <f>VLOOKUP($A135,'Depr Group Buckets'!$A:$J,CF$4,FALSE)</f>
        <v>403</v>
      </c>
      <c r="CG135" s="333" t="str">
        <f>VLOOKUP($A135,'Depr Group Buckets'!$A:$J,CG$4,FALSE)</f>
        <v>BIG BEND</v>
      </c>
      <c r="CH135" s="333" t="str">
        <f>VLOOKUP($A135,'Depr Group Buckets'!$A:$J,CH$4,FALSE)</f>
        <v>BIG BEND CT 4</v>
      </c>
      <c r="CI135" s="333" t="str">
        <f>VLOOKUP($A135,'Depr Group Buckets'!$A:$J,CI$4,FALSE)</f>
        <v>Valid</v>
      </c>
      <c r="CJ135" s="333" t="str">
        <f>VLOOKUP($A135,'Depr Group Buckets'!$A:$J,CJ$4,FALSE)</f>
        <v>341</v>
      </c>
      <c r="CK135" s="21"/>
      <c r="CL135" s="4">
        <f t="shared" si="22"/>
        <v>3.5999999999999997E-2</v>
      </c>
      <c r="CM135" s="4">
        <f t="shared" si="21"/>
        <v>3.3799999999999997E-2</v>
      </c>
      <c r="CN135" s="334"/>
      <c r="CO135" s="334"/>
      <c r="CP135" s="334"/>
      <c r="CQ135" s="4">
        <v>3.5999999999999997E-2</v>
      </c>
      <c r="CR135" s="4">
        <v>3.3799999999999997E-2</v>
      </c>
    </row>
    <row r="136" spans="1:96" x14ac:dyDescent="0.25">
      <c r="A136" s="335">
        <f>'ASSET BALANCES'!$A136</f>
        <v>34145</v>
      </c>
      <c r="B136" s="336" t="str">
        <f>'ASSET BALANCES'!$B136</f>
        <v>341.45 Str and Improvements-BBCT5</v>
      </c>
      <c r="C136" s="337">
        <v>0</v>
      </c>
      <c r="D136" s="337">
        <v>0</v>
      </c>
      <c r="E136" s="337">
        <v>0</v>
      </c>
      <c r="F136" s="337">
        <v>0</v>
      </c>
      <c r="G136" s="337">
        <v>0</v>
      </c>
      <c r="H136" s="337">
        <v>0</v>
      </c>
      <c r="I136" s="337">
        <v>0</v>
      </c>
      <c r="J136" s="337">
        <v>0</v>
      </c>
      <c r="K136" s="337">
        <v>0</v>
      </c>
      <c r="L136" s="337">
        <v>0</v>
      </c>
      <c r="M136" s="337">
        <v>0</v>
      </c>
      <c r="N136" s="337">
        <v>0</v>
      </c>
      <c r="O136" s="338">
        <f>ROUND('ASSET BALANCES'!O136*$CL136/12,2)</f>
        <v>0</v>
      </c>
      <c r="P136" s="338">
        <f>ROUND('ASSET BALANCES'!P136*$CL136/12,2)</f>
        <v>0</v>
      </c>
      <c r="Q136" s="338">
        <f>ROUND('ASSET BALANCES'!Q136*$CL136/12,2)</f>
        <v>0</v>
      </c>
      <c r="R136" s="338">
        <f>ROUND('ASSET BALANCES'!R136*$CL136/12,2)</f>
        <v>0</v>
      </c>
      <c r="S136" s="338">
        <f>ROUND('ASSET BALANCES'!S136*$CL136/12,2)</f>
        <v>0</v>
      </c>
      <c r="T136" s="338">
        <f>ROUND('ASSET BALANCES'!T136*$CL136/12,2)</f>
        <v>0</v>
      </c>
      <c r="U136" s="338">
        <f>ROUND('ASSET BALANCES'!U136*$CL136/12,2)</f>
        <v>0</v>
      </c>
      <c r="V136" s="338">
        <f>ROUND('ASSET BALANCES'!V136*$CL136/12,2)</f>
        <v>0</v>
      </c>
      <c r="W136" s="338">
        <f>ROUND('ASSET BALANCES'!W136*$CL136/12,2)</f>
        <v>0</v>
      </c>
      <c r="X136" s="338">
        <f>ROUND('ASSET BALANCES'!X136*$CL136/12,2)</f>
        <v>0</v>
      </c>
      <c r="Y136" s="338">
        <f>ROUND('ASSET BALANCES'!Y136*$CL136/12,2)</f>
        <v>0</v>
      </c>
      <c r="Z136" s="338">
        <f>ROUND('ASSET BALANCES'!Z136*$CL136/12,2)</f>
        <v>0</v>
      </c>
      <c r="AA136" s="338">
        <f>ROUND('ASSET BALANCES'!AA136*$CM136/12,2)</f>
        <v>0</v>
      </c>
      <c r="AB136" s="338">
        <f>ROUND('ASSET BALANCES'!AB136*$CM136/12,2)</f>
        <v>0</v>
      </c>
      <c r="AC136" s="338">
        <f>ROUND('ASSET BALANCES'!AC136*$CM136/12,2)</f>
        <v>0</v>
      </c>
      <c r="AD136" s="338">
        <f>ROUND('ASSET BALANCES'!AD136*$CM136/12,2)</f>
        <v>0</v>
      </c>
      <c r="AE136" s="338">
        <f>ROUND('ASSET BALANCES'!AE136*$CM136/12,2)</f>
        <v>0</v>
      </c>
      <c r="AF136" s="338">
        <f>ROUND('ASSET BALANCES'!AF136*$CM136/12,2)</f>
        <v>0</v>
      </c>
      <c r="AG136" s="338">
        <f>ROUND('ASSET BALANCES'!AG136*$CM136/12,2)</f>
        <v>0</v>
      </c>
      <c r="AH136" s="338">
        <f>ROUND('ASSET BALANCES'!AH136*$CM136/12,2)</f>
        <v>0</v>
      </c>
      <c r="AI136" s="338">
        <f>ROUND('ASSET BALANCES'!AI136*$CM136/12,2)</f>
        <v>0</v>
      </c>
      <c r="AJ136" s="338">
        <f>ROUND('ASSET BALANCES'!AJ136*$CM136/12,2)</f>
        <v>0</v>
      </c>
      <c r="AK136" s="338">
        <f>ROUND('ASSET BALANCES'!AK136*$CM136/12,2)</f>
        <v>0</v>
      </c>
      <c r="AL136" s="338">
        <f>ROUND('ASSET BALANCES'!AL136*$CM136/12,2)</f>
        <v>0</v>
      </c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38"/>
      <c r="AX136" s="338"/>
      <c r="AY136" s="338"/>
      <c r="AZ136" s="338"/>
      <c r="BA136" s="338"/>
      <c r="BB136" s="338"/>
      <c r="BC136" s="338"/>
      <c r="BD136" s="338"/>
      <c r="BE136" s="338"/>
      <c r="BF136" s="338"/>
      <c r="BG136" s="338"/>
      <c r="BH136" s="338"/>
      <c r="BI136" s="338"/>
      <c r="BJ136" s="338"/>
      <c r="BK136" s="338"/>
      <c r="BL136" s="338"/>
      <c r="BM136" s="338"/>
      <c r="BN136" s="338"/>
      <c r="BO136" s="338"/>
      <c r="BP136" s="338"/>
      <c r="BQ136" s="338"/>
      <c r="BR136" s="338"/>
      <c r="BS136" s="338"/>
      <c r="BT136" s="338"/>
      <c r="BU136" s="338"/>
      <c r="BV136" s="338"/>
      <c r="BW136" s="13">
        <f t="shared" si="23"/>
        <v>0</v>
      </c>
      <c r="BX136" s="13">
        <f t="shared" si="24"/>
        <v>0</v>
      </c>
      <c r="BY136" s="13">
        <f t="shared" si="25"/>
        <v>0</v>
      </c>
      <c r="BZ136" s="13">
        <f t="shared" si="26"/>
        <v>0</v>
      </c>
      <c r="CA136" s="13">
        <f t="shared" si="27"/>
        <v>0</v>
      </c>
      <c r="CB136" s="13">
        <f t="shared" si="28"/>
        <v>0</v>
      </c>
      <c r="CC136" s="333" t="str">
        <f>VLOOKUP($A136,'Depr Group Buckets'!$A:$J,CC$4,FALSE)</f>
        <v>PROD OTHER</v>
      </c>
      <c r="CD136" s="333" t="str">
        <f>VLOOKUP($A136,'Depr Group Buckets'!$A:$J,CD$4,FALSE)</f>
        <v>101/106</v>
      </c>
      <c r="CE136" s="333">
        <f>VLOOKUP($A136,'Depr Group Buckets'!$A:$J,CE$4,FALSE)</f>
        <v>108</v>
      </c>
      <c r="CF136" s="333">
        <f>VLOOKUP($A136,'Depr Group Buckets'!$A:$J,CF$4,FALSE)</f>
        <v>403</v>
      </c>
      <c r="CG136" s="333" t="str">
        <f>VLOOKUP($A136,'Depr Group Buckets'!$A:$J,CG$4,FALSE)</f>
        <v>BIG BEND</v>
      </c>
      <c r="CH136" s="333" t="str">
        <f>VLOOKUP($A136,'Depr Group Buckets'!$A:$J,CH$4,FALSE)</f>
        <v xml:space="preserve">BIG BEND CT 5 </v>
      </c>
      <c r="CI136" s="333" t="str">
        <f>VLOOKUP($A136,'Depr Group Buckets'!$A:$J,CI$4,FALSE)</f>
        <v>Valid</v>
      </c>
      <c r="CJ136" s="333" t="str">
        <f>VLOOKUP($A136,'Depr Group Buckets'!$A:$J,CJ$4,FALSE)</f>
        <v>341</v>
      </c>
      <c r="CK136" s="21"/>
      <c r="CL136" s="4">
        <f t="shared" si="22"/>
        <v>2.9000000000000001E-2</v>
      </c>
      <c r="CM136" s="4">
        <f t="shared" si="21"/>
        <v>2.2000000000000002E-2</v>
      </c>
      <c r="CN136" s="334"/>
      <c r="CO136" s="334"/>
      <c r="CP136" s="334"/>
      <c r="CQ136" s="4">
        <v>2.9000000000000001E-2</v>
      </c>
      <c r="CR136" s="4">
        <v>2.2000000000000002E-2</v>
      </c>
    </row>
    <row r="137" spans="1:96" x14ac:dyDescent="0.25">
      <c r="A137" s="335">
        <f>'ASSET BALANCES'!$A137</f>
        <v>34146</v>
      </c>
      <c r="B137" s="336" t="str">
        <f>'ASSET BALANCES'!$B137</f>
        <v>341.46 Str and Improvements-BBCT6</v>
      </c>
      <c r="C137" s="337">
        <v>0</v>
      </c>
      <c r="D137" s="337">
        <v>0</v>
      </c>
      <c r="E137" s="337">
        <v>0</v>
      </c>
      <c r="F137" s="337">
        <v>0</v>
      </c>
      <c r="G137" s="337">
        <v>0</v>
      </c>
      <c r="H137" s="337">
        <v>0</v>
      </c>
      <c r="I137" s="337">
        <v>0</v>
      </c>
      <c r="J137" s="337">
        <v>0</v>
      </c>
      <c r="K137" s="337">
        <v>0</v>
      </c>
      <c r="L137" s="337">
        <v>0</v>
      </c>
      <c r="M137" s="337">
        <v>0</v>
      </c>
      <c r="N137" s="337">
        <v>0</v>
      </c>
      <c r="O137" s="338">
        <f>ROUND('ASSET BALANCES'!O137*$CL137/12,2)</f>
        <v>0</v>
      </c>
      <c r="P137" s="338">
        <f>ROUND('ASSET BALANCES'!P137*$CL137/12,2)</f>
        <v>0</v>
      </c>
      <c r="Q137" s="338">
        <f>ROUND('ASSET BALANCES'!Q137*$CL137/12,2)</f>
        <v>0</v>
      </c>
      <c r="R137" s="338">
        <f>ROUND('ASSET BALANCES'!R137*$CL137/12,2)</f>
        <v>0</v>
      </c>
      <c r="S137" s="338">
        <f>ROUND('ASSET BALANCES'!S137*$CL137/12,2)</f>
        <v>0</v>
      </c>
      <c r="T137" s="338">
        <f>ROUND('ASSET BALANCES'!T137*$CL137/12,2)</f>
        <v>0</v>
      </c>
      <c r="U137" s="338">
        <f>ROUND('ASSET BALANCES'!U137*$CL137/12,2)</f>
        <v>0</v>
      </c>
      <c r="V137" s="338">
        <f>ROUND('ASSET BALANCES'!V137*$CL137/12,2)</f>
        <v>0</v>
      </c>
      <c r="W137" s="338">
        <f>ROUND('ASSET BALANCES'!W137*$CL137/12,2)</f>
        <v>0</v>
      </c>
      <c r="X137" s="338">
        <f>ROUND('ASSET BALANCES'!X137*$CL137/12,2)</f>
        <v>0</v>
      </c>
      <c r="Y137" s="338">
        <f>ROUND('ASSET BALANCES'!Y137*$CL137/12,2)</f>
        <v>0</v>
      </c>
      <c r="Z137" s="338">
        <f>ROUND('ASSET BALANCES'!Z137*$CL137/12,2)</f>
        <v>0</v>
      </c>
      <c r="AA137" s="338">
        <f>ROUND('ASSET BALANCES'!AA137*$CM137/12,2)</f>
        <v>0</v>
      </c>
      <c r="AB137" s="338">
        <f>ROUND('ASSET BALANCES'!AB137*$CM137/12,2)</f>
        <v>0</v>
      </c>
      <c r="AC137" s="338">
        <f>ROUND('ASSET BALANCES'!AC137*$CM137/12,2)</f>
        <v>0</v>
      </c>
      <c r="AD137" s="338">
        <f>ROUND('ASSET BALANCES'!AD137*$CM137/12,2)</f>
        <v>0</v>
      </c>
      <c r="AE137" s="338">
        <f>ROUND('ASSET BALANCES'!AE137*$CM137/12,2)</f>
        <v>0</v>
      </c>
      <c r="AF137" s="338">
        <f>ROUND('ASSET BALANCES'!AF137*$CM137/12,2)</f>
        <v>0</v>
      </c>
      <c r="AG137" s="338">
        <f>ROUND('ASSET BALANCES'!AG137*$CM137/12,2)</f>
        <v>0</v>
      </c>
      <c r="AH137" s="338">
        <f>ROUND('ASSET BALANCES'!AH137*$CM137/12,2)</f>
        <v>0</v>
      </c>
      <c r="AI137" s="338">
        <f>ROUND('ASSET BALANCES'!AI137*$CM137/12,2)</f>
        <v>0</v>
      </c>
      <c r="AJ137" s="338">
        <f>ROUND('ASSET BALANCES'!AJ137*$CM137/12,2)</f>
        <v>0</v>
      </c>
      <c r="AK137" s="338">
        <f>ROUND('ASSET BALANCES'!AK137*$CM137/12,2)</f>
        <v>0</v>
      </c>
      <c r="AL137" s="338">
        <f>ROUND('ASSET BALANCES'!AL137*$CM137/12,2)</f>
        <v>0</v>
      </c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38"/>
      <c r="AX137" s="338"/>
      <c r="AY137" s="338"/>
      <c r="AZ137" s="338"/>
      <c r="BA137" s="338"/>
      <c r="BB137" s="338"/>
      <c r="BC137" s="338"/>
      <c r="BD137" s="338"/>
      <c r="BE137" s="338"/>
      <c r="BF137" s="338"/>
      <c r="BG137" s="338"/>
      <c r="BH137" s="338"/>
      <c r="BI137" s="338"/>
      <c r="BJ137" s="338"/>
      <c r="BK137" s="338"/>
      <c r="BL137" s="338"/>
      <c r="BM137" s="338"/>
      <c r="BN137" s="338"/>
      <c r="BO137" s="338"/>
      <c r="BP137" s="338"/>
      <c r="BQ137" s="338"/>
      <c r="BR137" s="338"/>
      <c r="BS137" s="338"/>
      <c r="BT137" s="338"/>
      <c r="BU137" s="338"/>
      <c r="BV137" s="338"/>
      <c r="BW137" s="13">
        <f t="shared" si="23"/>
        <v>0</v>
      </c>
      <c r="BX137" s="13">
        <f t="shared" si="24"/>
        <v>0</v>
      </c>
      <c r="BY137" s="13">
        <f t="shared" si="25"/>
        <v>0</v>
      </c>
      <c r="BZ137" s="13">
        <f t="shared" si="26"/>
        <v>0</v>
      </c>
      <c r="CA137" s="13">
        <f t="shared" si="27"/>
        <v>0</v>
      </c>
      <c r="CB137" s="13">
        <f t="shared" si="28"/>
        <v>0</v>
      </c>
      <c r="CC137" s="333" t="str">
        <f>VLOOKUP($A137,'Depr Group Buckets'!$A:$J,CC$4,FALSE)</f>
        <v>PROD OTHER</v>
      </c>
      <c r="CD137" s="333" t="str">
        <f>VLOOKUP($A137,'Depr Group Buckets'!$A:$J,CD$4,FALSE)</f>
        <v>101/106</v>
      </c>
      <c r="CE137" s="333">
        <f>VLOOKUP($A137,'Depr Group Buckets'!$A:$J,CE$4,FALSE)</f>
        <v>108</v>
      </c>
      <c r="CF137" s="333">
        <f>VLOOKUP($A137,'Depr Group Buckets'!$A:$J,CF$4,FALSE)</f>
        <v>403</v>
      </c>
      <c r="CG137" s="333" t="str">
        <f>VLOOKUP($A137,'Depr Group Buckets'!$A:$J,CG$4,FALSE)</f>
        <v>BIG BEND</v>
      </c>
      <c r="CH137" s="333" t="str">
        <f>VLOOKUP($A137,'Depr Group Buckets'!$A:$J,CH$4,FALSE)</f>
        <v>BIG BEND CT 6</v>
      </c>
      <c r="CI137" s="333" t="str">
        <f>VLOOKUP($A137,'Depr Group Buckets'!$A:$J,CI$4,FALSE)</f>
        <v>Valid</v>
      </c>
      <c r="CJ137" s="333" t="str">
        <f>VLOOKUP($A137,'Depr Group Buckets'!$A:$J,CJ$4,FALSE)</f>
        <v>341</v>
      </c>
      <c r="CK137" s="21"/>
      <c r="CL137" s="4">
        <f t="shared" si="22"/>
        <v>2.9000000000000001E-2</v>
      </c>
      <c r="CM137" s="4">
        <f t="shared" si="21"/>
        <v>2.2000000000000002E-2</v>
      </c>
      <c r="CN137" s="334"/>
      <c r="CO137" s="334"/>
      <c r="CP137" s="334"/>
      <c r="CQ137" s="4">
        <v>2.9000000000000001E-2</v>
      </c>
      <c r="CR137" s="4">
        <v>2.2000000000000002E-2</v>
      </c>
    </row>
    <row r="138" spans="1:96" x14ac:dyDescent="0.25">
      <c r="A138" s="335">
        <f>'ASSET BALANCES'!$A138</f>
        <v>34180</v>
      </c>
      <c r="B138" s="336" t="str">
        <f>'ASSET BALANCES'!$B138</f>
        <v>341.80 Str and Improve-Polk Comm</v>
      </c>
      <c r="C138" s="337">
        <v>497616.43</v>
      </c>
      <c r="D138" s="337">
        <v>497476.93000000005</v>
      </c>
      <c r="E138" s="337">
        <v>496882.09</v>
      </c>
      <c r="F138" s="337">
        <v>497528.06</v>
      </c>
      <c r="G138" s="337">
        <v>497531.82</v>
      </c>
      <c r="H138" s="337">
        <v>497567.54000000004</v>
      </c>
      <c r="I138" s="337">
        <v>497575.61</v>
      </c>
      <c r="J138" s="337">
        <v>497957.5</v>
      </c>
      <c r="K138" s="337">
        <v>497968.47</v>
      </c>
      <c r="L138" s="337">
        <v>497959.69</v>
      </c>
      <c r="M138" s="337">
        <v>498317.39</v>
      </c>
      <c r="N138" s="337">
        <v>498346.83</v>
      </c>
      <c r="O138" s="338">
        <f>ROUND('ASSET BALANCES'!O138*$CL138/12,2)</f>
        <v>498657.93</v>
      </c>
      <c r="P138" s="338">
        <f>ROUND('ASSET BALANCES'!P138*$CL138/12,2)</f>
        <v>498657.93</v>
      </c>
      <c r="Q138" s="338">
        <f>ROUND('ASSET BALANCES'!Q138*$CL138/12,2)</f>
        <v>498657.93</v>
      </c>
      <c r="R138" s="338">
        <f>ROUND('ASSET BALANCES'!R138*$CL138/12,2)</f>
        <v>498657.93</v>
      </c>
      <c r="S138" s="338">
        <f>ROUND('ASSET BALANCES'!S138*$CL138/12,2)</f>
        <v>498657.93</v>
      </c>
      <c r="T138" s="338">
        <f>ROUND('ASSET BALANCES'!T138*$CL138/12,2)</f>
        <v>498657.93</v>
      </c>
      <c r="U138" s="338">
        <f>ROUND('ASSET BALANCES'!U138*$CL138/12,2)</f>
        <v>498657.93</v>
      </c>
      <c r="V138" s="338">
        <f>ROUND('ASSET BALANCES'!V138*$CL138/12,2)</f>
        <v>498657.93</v>
      </c>
      <c r="W138" s="338">
        <f>ROUND('ASSET BALANCES'!W138*$CL138/12,2)</f>
        <v>498657.93</v>
      </c>
      <c r="X138" s="338">
        <f>ROUND('ASSET BALANCES'!X138*$CL138/12,2)</f>
        <v>498657.93</v>
      </c>
      <c r="Y138" s="338">
        <f>ROUND('ASSET BALANCES'!Y138*$CL138/12,2)</f>
        <v>498657.93</v>
      </c>
      <c r="Z138" s="338">
        <f>ROUND('ASSET BALANCES'!Z138*$CL138/12,2)</f>
        <v>498657.93</v>
      </c>
      <c r="AA138" s="338">
        <f>ROUND('ASSET BALANCES'!AA138*$CM138/12,2)</f>
        <v>479355.05</v>
      </c>
      <c r="AB138" s="338">
        <f>ROUND('ASSET BALANCES'!AB138*$CM138/12,2)</f>
        <v>479355.05</v>
      </c>
      <c r="AC138" s="338">
        <f>ROUND('ASSET BALANCES'!AC138*$CM138/12,2)</f>
        <v>479355.05</v>
      </c>
      <c r="AD138" s="338">
        <f>ROUND('ASSET BALANCES'!AD138*$CM138/12,2)</f>
        <v>479355.05</v>
      </c>
      <c r="AE138" s="338">
        <f>ROUND('ASSET BALANCES'!AE138*$CM138/12,2)</f>
        <v>479355.05</v>
      </c>
      <c r="AF138" s="338">
        <f>ROUND('ASSET BALANCES'!AF138*$CM138/12,2)</f>
        <v>479355.05</v>
      </c>
      <c r="AG138" s="338">
        <f>ROUND('ASSET BALANCES'!AG138*$CM138/12,2)</f>
        <v>479355.05</v>
      </c>
      <c r="AH138" s="338">
        <f>ROUND('ASSET BALANCES'!AH138*$CM138/12,2)</f>
        <v>479355.05</v>
      </c>
      <c r="AI138" s="338">
        <f>ROUND('ASSET BALANCES'!AI138*$CM138/12,2)</f>
        <v>479355.05</v>
      </c>
      <c r="AJ138" s="338">
        <f>ROUND('ASSET BALANCES'!AJ138*$CM138/12,2)</f>
        <v>479355.05</v>
      </c>
      <c r="AK138" s="338">
        <f>ROUND('ASSET BALANCES'!AK138*$CM138/12,2)</f>
        <v>479355.05</v>
      </c>
      <c r="AL138" s="338">
        <f>ROUND('ASSET BALANCES'!AL138*$CM138/12,2)</f>
        <v>479355.05</v>
      </c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38"/>
      <c r="AX138" s="338"/>
      <c r="AY138" s="338"/>
      <c r="AZ138" s="338"/>
      <c r="BA138" s="338"/>
      <c r="BB138" s="338"/>
      <c r="BC138" s="338"/>
      <c r="BD138" s="338"/>
      <c r="BE138" s="338"/>
      <c r="BF138" s="338"/>
      <c r="BG138" s="338"/>
      <c r="BH138" s="338"/>
      <c r="BI138" s="338"/>
      <c r="BJ138" s="338"/>
      <c r="BK138" s="338"/>
      <c r="BL138" s="338"/>
      <c r="BM138" s="338"/>
      <c r="BN138" s="338"/>
      <c r="BO138" s="338"/>
      <c r="BP138" s="338"/>
      <c r="BQ138" s="338"/>
      <c r="BR138" s="338"/>
      <c r="BS138" s="338"/>
      <c r="BT138" s="338"/>
      <c r="BU138" s="338"/>
      <c r="BV138" s="338"/>
      <c r="BW138" s="13">
        <f t="shared" si="23"/>
        <v>5972728.3600000003</v>
      </c>
      <c r="BX138" s="13">
        <f t="shared" si="24"/>
        <v>5983895.1600000001</v>
      </c>
      <c r="BY138" s="13">
        <f t="shared" si="25"/>
        <v>5752260.5999999996</v>
      </c>
      <c r="BZ138" s="13">
        <f t="shared" si="26"/>
        <v>0</v>
      </c>
      <c r="CA138" s="13">
        <f t="shared" si="27"/>
        <v>0</v>
      </c>
      <c r="CB138" s="13">
        <f t="shared" si="28"/>
        <v>0</v>
      </c>
      <c r="CC138" s="333" t="str">
        <f>VLOOKUP($A138,'Depr Group Buckets'!$A:$J,CC$4,FALSE)</f>
        <v>PROD OTHER</v>
      </c>
      <c r="CD138" s="333" t="str">
        <f>VLOOKUP($A138,'Depr Group Buckets'!$A:$J,CD$4,FALSE)</f>
        <v>101/106</v>
      </c>
      <c r="CE138" s="333">
        <f>VLOOKUP($A138,'Depr Group Buckets'!$A:$J,CE$4,FALSE)</f>
        <v>108</v>
      </c>
      <c r="CF138" s="333">
        <f>VLOOKUP($A138,'Depr Group Buckets'!$A:$J,CF$4,FALSE)</f>
        <v>403</v>
      </c>
      <c r="CG138" s="333" t="str">
        <f>VLOOKUP($A138,'Depr Group Buckets'!$A:$J,CG$4,FALSE)</f>
        <v>POLK</v>
      </c>
      <c r="CH138" s="333" t="str">
        <f>VLOOKUP($A138,'Depr Group Buckets'!$A:$J,CH$4,FALSE)</f>
        <v>POLK COMMON</v>
      </c>
      <c r="CI138" s="333" t="str">
        <f>VLOOKUP($A138,'Depr Group Buckets'!$A:$J,CI$4,FALSE)</f>
        <v>Valid</v>
      </c>
      <c r="CJ138" s="333" t="str">
        <f>VLOOKUP($A138,'Depr Group Buckets'!$A:$J,CJ$4,FALSE)</f>
        <v>341</v>
      </c>
      <c r="CK138" s="21"/>
      <c r="CL138" s="4">
        <f t="shared" si="22"/>
        <v>3.1E-2</v>
      </c>
      <c r="CM138" s="4">
        <f t="shared" si="21"/>
        <v>2.98E-2</v>
      </c>
      <c r="CN138" s="334"/>
      <c r="CO138" s="334"/>
      <c r="CP138" s="334"/>
      <c r="CQ138" s="4">
        <v>3.1E-2</v>
      </c>
      <c r="CR138" s="4">
        <v>2.98E-2</v>
      </c>
    </row>
    <row r="139" spans="1:96" x14ac:dyDescent="0.25">
      <c r="A139" s="335">
        <f>'ASSET BALANCES'!$A139</f>
        <v>34181</v>
      </c>
      <c r="B139" s="336" t="str">
        <f>'ASSET BALANCES'!$B139</f>
        <v>341.81 Str and Improvements-Polk U1</v>
      </c>
      <c r="C139" s="337">
        <v>165773.01</v>
      </c>
      <c r="D139" s="337">
        <v>163729.07999999999</v>
      </c>
      <c r="E139" s="337">
        <v>163729.07999999999</v>
      </c>
      <c r="F139" s="337">
        <v>163729.07999999999</v>
      </c>
      <c r="G139" s="337">
        <v>163758.65000000002</v>
      </c>
      <c r="H139" s="337">
        <v>163758.65000000002</v>
      </c>
      <c r="I139" s="337">
        <v>163562.93</v>
      </c>
      <c r="J139" s="337">
        <v>163564.4</v>
      </c>
      <c r="K139" s="337">
        <v>163564.4</v>
      </c>
      <c r="L139" s="337">
        <v>163564.4</v>
      </c>
      <c r="M139" s="337">
        <v>163660.43</v>
      </c>
      <c r="N139" s="337">
        <v>163728.93000000002</v>
      </c>
      <c r="O139" s="338">
        <f>ROUND('ASSET BALANCES'!O139*$CL139/12,2)</f>
        <v>163728.93</v>
      </c>
      <c r="P139" s="338">
        <f>ROUND('ASSET BALANCES'!P139*$CL139/12,2)</f>
        <v>163728.93</v>
      </c>
      <c r="Q139" s="338">
        <f>ROUND('ASSET BALANCES'!Q139*$CL139/12,2)</f>
        <v>163728.93</v>
      </c>
      <c r="R139" s="338">
        <f>ROUND('ASSET BALANCES'!R139*$CL139/12,2)</f>
        <v>163728.93</v>
      </c>
      <c r="S139" s="338">
        <f>ROUND('ASSET BALANCES'!S139*$CL139/12,2)</f>
        <v>163728.93</v>
      </c>
      <c r="T139" s="338">
        <f>ROUND('ASSET BALANCES'!T139*$CL139/12,2)</f>
        <v>163728.93</v>
      </c>
      <c r="U139" s="338">
        <f>ROUND('ASSET BALANCES'!U139*$CL139/12,2)</f>
        <v>163728.93</v>
      </c>
      <c r="V139" s="338">
        <f>ROUND('ASSET BALANCES'!V139*$CL139/12,2)</f>
        <v>163728.93</v>
      </c>
      <c r="W139" s="338">
        <f>ROUND('ASSET BALANCES'!W139*$CL139/12,2)</f>
        <v>163728.93</v>
      </c>
      <c r="X139" s="338">
        <f>ROUND('ASSET BALANCES'!X139*$CL139/12,2)</f>
        <v>163728.93</v>
      </c>
      <c r="Y139" s="338">
        <f>ROUND('ASSET BALANCES'!Y139*$CL139/12,2)</f>
        <v>163728.93</v>
      </c>
      <c r="Z139" s="338">
        <f>ROUND('ASSET BALANCES'!Z139*$CL139/12,2)</f>
        <v>163728.93</v>
      </c>
      <c r="AA139" s="338">
        <f>ROUND('ASSET BALANCES'!AA139*$CM139/12,2)</f>
        <v>216830.21</v>
      </c>
      <c r="AB139" s="338">
        <f>ROUND('ASSET BALANCES'!AB139*$CM139/12,2)</f>
        <v>216830.21</v>
      </c>
      <c r="AC139" s="338">
        <f>ROUND('ASSET BALANCES'!AC139*$CM139/12,2)</f>
        <v>216830.21</v>
      </c>
      <c r="AD139" s="338">
        <f>ROUND('ASSET BALANCES'!AD139*$CM139/12,2)</f>
        <v>216830.21</v>
      </c>
      <c r="AE139" s="338">
        <f>ROUND('ASSET BALANCES'!AE139*$CM139/12,2)</f>
        <v>216830.21</v>
      </c>
      <c r="AF139" s="338">
        <f>ROUND('ASSET BALANCES'!AF139*$CM139/12,2)</f>
        <v>216830.21</v>
      </c>
      <c r="AG139" s="338">
        <f>ROUND('ASSET BALANCES'!AG139*$CM139/12,2)</f>
        <v>216830.21</v>
      </c>
      <c r="AH139" s="338">
        <f>ROUND('ASSET BALANCES'!AH139*$CM139/12,2)</f>
        <v>216830.21</v>
      </c>
      <c r="AI139" s="338">
        <f>ROUND('ASSET BALANCES'!AI139*$CM139/12,2)</f>
        <v>216830.21</v>
      </c>
      <c r="AJ139" s="338">
        <f>ROUND('ASSET BALANCES'!AJ139*$CM139/12,2)</f>
        <v>216830.21</v>
      </c>
      <c r="AK139" s="338">
        <f>ROUND('ASSET BALANCES'!AK139*$CM139/12,2)</f>
        <v>216830.21</v>
      </c>
      <c r="AL139" s="338">
        <f>ROUND('ASSET BALANCES'!AL139*$CM139/12,2)</f>
        <v>216830.21</v>
      </c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38"/>
      <c r="AX139" s="338"/>
      <c r="AY139" s="338"/>
      <c r="AZ139" s="338"/>
      <c r="BA139" s="338"/>
      <c r="BB139" s="338"/>
      <c r="BC139" s="338"/>
      <c r="BD139" s="338"/>
      <c r="BE139" s="338"/>
      <c r="BF139" s="338"/>
      <c r="BG139" s="338"/>
      <c r="BH139" s="338"/>
      <c r="BI139" s="338"/>
      <c r="BJ139" s="338"/>
      <c r="BK139" s="338"/>
      <c r="BL139" s="338"/>
      <c r="BM139" s="338"/>
      <c r="BN139" s="338"/>
      <c r="BO139" s="338"/>
      <c r="BP139" s="338"/>
      <c r="BQ139" s="338"/>
      <c r="BR139" s="338"/>
      <c r="BS139" s="338"/>
      <c r="BT139" s="338"/>
      <c r="BU139" s="338"/>
      <c r="BV139" s="338"/>
      <c r="BW139" s="13">
        <f t="shared" si="23"/>
        <v>1966123.04</v>
      </c>
      <c r="BX139" s="13">
        <f t="shared" si="24"/>
        <v>1964747.16</v>
      </c>
      <c r="BY139" s="13">
        <f t="shared" si="25"/>
        <v>2601962.52</v>
      </c>
      <c r="BZ139" s="13">
        <f t="shared" si="26"/>
        <v>0</v>
      </c>
      <c r="CA139" s="13">
        <f t="shared" si="27"/>
        <v>0</v>
      </c>
      <c r="CB139" s="13">
        <f t="shared" si="28"/>
        <v>0</v>
      </c>
      <c r="CC139" s="333" t="str">
        <f>VLOOKUP($A139,'Depr Group Buckets'!$A:$J,CC$4,FALSE)</f>
        <v>PROD OTHER</v>
      </c>
      <c r="CD139" s="333" t="str">
        <f>VLOOKUP($A139,'Depr Group Buckets'!$A:$J,CD$4,FALSE)</f>
        <v>101/106</v>
      </c>
      <c r="CE139" s="333">
        <f>VLOOKUP($A139,'Depr Group Buckets'!$A:$J,CE$4,FALSE)</f>
        <v>108</v>
      </c>
      <c r="CF139" s="333">
        <f>VLOOKUP($A139,'Depr Group Buckets'!$A:$J,CF$4,FALSE)</f>
        <v>403</v>
      </c>
      <c r="CG139" s="333" t="str">
        <f>VLOOKUP($A139,'Depr Group Buckets'!$A:$J,CG$4,FALSE)</f>
        <v>POLK</v>
      </c>
      <c r="CH139" s="333" t="str">
        <f>VLOOKUP($A139,'Depr Group Buckets'!$A:$J,CH$4,FALSE)</f>
        <v>POLK UNIT 1</v>
      </c>
      <c r="CI139" s="333" t="str">
        <f>VLOOKUP($A139,'Depr Group Buckets'!$A:$J,CI$4,FALSE)</f>
        <v>Valid</v>
      </c>
      <c r="CJ139" s="333" t="str">
        <f>VLOOKUP($A139,'Depr Group Buckets'!$A:$J,CJ$4,FALSE)</f>
        <v>341</v>
      </c>
      <c r="CK139" s="21"/>
      <c r="CL139" s="4">
        <f t="shared" si="22"/>
        <v>3.6999999999999998E-2</v>
      </c>
      <c r="CM139" s="4">
        <f t="shared" si="21"/>
        <v>4.9000000000000002E-2</v>
      </c>
      <c r="CN139" s="334"/>
      <c r="CO139" s="334"/>
      <c r="CP139" s="334"/>
      <c r="CQ139" s="4">
        <v>3.6999999999999998E-2</v>
      </c>
      <c r="CR139" s="4">
        <v>4.9000000000000002E-2</v>
      </c>
    </row>
    <row r="140" spans="1:96" x14ac:dyDescent="0.25">
      <c r="A140" s="335">
        <f>'ASSET BALANCES'!$A140</f>
        <v>34182</v>
      </c>
      <c r="B140" s="336" t="str">
        <f>'ASSET BALANCES'!$B140</f>
        <v>341.82 Str and Improvements-Polk U2</v>
      </c>
      <c r="C140" s="337">
        <v>5084.1600000000008</v>
      </c>
      <c r="D140" s="337">
        <v>5084.1600000000008</v>
      </c>
      <c r="E140" s="337">
        <v>5084.1600000000008</v>
      </c>
      <c r="F140" s="337">
        <v>5084.1600000000008</v>
      </c>
      <c r="G140" s="337">
        <v>5084.1600000000008</v>
      </c>
      <c r="H140" s="337">
        <v>5072.8</v>
      </c>
      <c r="I140" s="337">
        <v>5074.67</v>
      </c>
      <c r="J140" s="337">
        <v>5074.67</v>
      </c>
      <c r="K140" s="337">
        <v>5074.67</v>
      </c>
      <c r="L140" s="337">
        <v>5074.67</v>
      </c>
      <c r="M140" s="337">
        <v>5074.67</v>
      </c>
      <c r="N140" s="337">
        <v>5074.67</v>
      </c>
      <c r="O140" s="338">
        <f>ROUND('ASSET BALANCES'!O140*$CL140/12,2)</f>
        <v>5074.67</v>
      </c>
      <c r="P140" s="338">
        <f>ROUND('ASSET BALANCES'!P140*$CL140/12,2)</f>
        <v>5074.67</v>
      </c>
      <c r="Q140" s="338">
        <f>ROUND('ASSET BALANCES'!Q140*$CL140/12,2)</f>
        <v>5074.67</v>
      </c>
      <c r="R140" s="338">
        <f>ROUND('ASSET BALANCES'!R140*$CL140/12,2)</f>
        <v>5074.67</v>
      </c>
      <c r="S140" s="338">
        <f>ROUND('ASSET BALANCES'!S140*$CL140/12,2)</f>
        <v>5074.67</v>
      </c>
      <c r="T140" s="338">
        <f>ROUND('ASSET BALANCES'!T140*$CL140/12,2)</f>
        <v>5074.67</v>
      </c>
      <c r="U140" s="338">
        <f>ROUND('ASSET BALANCES'!U140*$CL140/12,2)</f>
        <v>5074.67</v>
      </c>
      <c r="V140" s="338">
        <f>ROUND('ASSET BALANCES'!V140*$CL140/12,2)</f>
        <v>5074.67</v>
      </c>
      <c r="W140" s="338">
        <f>ROUND('ASSET BALANCES'!W140*$CL140/12,2)</f>
        <v>5074.67</v>
      </c>
      <c r="X140" s="338">
        <f>ROUND('ASSET BALANCES'!X140*$CL140/12,2)</f>
        <v>5074.67</v>
      </c>
      <c r="Y140" s="338">
        <f>ROUND('ASSET BALANCES'!Y140*$CL140/12,2)</f>
        <v>5074.67</v>
      </c>
      <c r="Z140" s="338">
        <f>ROUND('ASSET BALANCES'!Z140*$CL140/12,2)</f>
        <v>5074.67</v>
      </c>
      <c r="AA140" s="338">
        <f>ROUND('ASSET BALANCES'!AA140*$CM140/12,2)</f>
        <v>4411.0600000000004</v>
      </c>
      <c r="AB140" s="338">
        <f>ROUND('ASSET BALANCES'!AB140*$CM140/12,2)</f>
        <v>4411.0600000000004</v>
      </c>
      <c r="AC140" s="338">
        <f>ROUND('ASSET BALANCES'!AC140*$CM140/12,2)</f>
        <v>4411.0600000000004</v>
      </c>
      <c r="AD140" s="338">
        <f>ROUND('ASSET BALANCES'!AD140*$CM140/12,2)</f>
        <v>4411.0600000000004</v>
      </c>
      <c r="AE140" s="338">
        <f>ROUND('ASSET BALANCES'!AE140*$CM140/12,2)</f>
        <v>4411.0600000000004</v>
      </c>
      <c r="AF140" s="338">
        <f>ROUND('ASSET BALANCES'!AF140*$CM140/12,2)</f>
        <v>4411.0600000000004</v>
      </c>
      <c r="AG140" s="338">
        <f>ROUND('ASSET BALANCES'!AG140*$CM140/12,2)</f>
        <v>4411.0600000000004</v>
      </c>
      <c r="AH140" s="338">
        <f>ROUND('ASSET BALANCES'!AH140*$CM140/12,2)</f>
        <v>4411.0600000000004</v>
      </c>
      <c r="AI140" s="338">
        <f>ROUND('ASSET BALANCES'!AI140*$CM140/12,2)</f>
        <v>4411.0600000000004</v>
      </c>
      <c r="AJ140" s="338">
        <f>ROUND('ASSET BALANCES'!AJ140*$CM140/12,2)</f>
        <v>4411.0600000000004</v>
      </c>
      <c r="AK140" s="338">
        <f>ROUND('ASSET BALANCES'!AK140*$CM140/12,2)</f>
        <v>4411.0600000000004</v>
      </c>
      <c r="AL140" s="338">
        <f>ROUND('ASSET BALANCES'!AL140*$CM140/12,2)</f>
        <v>4411.0600000000004</v>
      </c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38"/>
      <c r="AX140" s="338"/>
      <c r="AY140" s="338"/>
      <c r="AZ140" s="338"/>
      <c r="BA140" s="338"/>
      <c r="BB140" s="338"/>
      <c r="BC140" s="338"/>
      <c r="BD140" s="338"/>
      <c r="BE140" s="338"/>
      <c r="BF140" s="338"/>
      <c r="BG140" s="338"/>
      <c r="BH140" s="338"/>
      <c r="BI140" s="338"/>
      <c r="BJ140" s="338"/>
      <c r="BK140" s="338"/>
      <c r="BL140" s="338"/>
      <c r="BM140" s="338"/>
      <c r="BN140" s="338"/>
      <c r="BO140" s="338"/>
      <c r="BP140" s="338"/>
      <c r="BQ140" s="338"/>
      <c r="BR140" s="338"/>
      <c r="BS140" s="338"/>
      <c r="BT140" s="338"/>
      <c r="BU140" s="338"/>
      <c r="BV140" s="338"/>
      <c r="BW140" s="13">
        <f t="shared" si="23"/>
        <v>60941.62</v>
      </c>
      <c r="BX140" s="13">
        <f t="shared" si="24"/>
        <v>60896.04</v>
      </c>
      <c r="BY140" s="13">
        <f t="shared" si="25"/>
        <v>52932.72</v>
      </c>
      <c r="BZ140" s="13">
        <f t="shared" si="26"/>
        <v>0</v>
      </c>
      <c r="CA140" s="13">
        <f t="shared" si="27"/>
        <v>0</v>
      </c>
      <c r="CB140" s="13">
        <f t="shared" si="28"/>
        <v>0</v>
      </c>
      <c r="CC140" s="333" t="str">
        <f>VLOOKUP($A140,'Depr Group Buckets'!$A:$J,CC$4,FALSE)</f>
        <v>PROD OTHER</v>
      </c>
      <c r="CD140" s="333" t="str">
        <f>VLOOKUP($A140,'Depr Group Buckets'!$A:$J,CD$4,FALSE)</f>
        <v>101/106</v>
      </c>
      <c r="CE140" s="333">
        <f>VLOOKUP($A140,'Depr Group Buckets'!$A:$J,CE$4,FALSE)</f>
        <v>108</v>
      </c>
      <c r="CF140" s="333">
        <f>VLOOKUP($A140,'Depr Group Buckets'!$A:$J,CF$4,FALSE)</f>
        <v>403</v>
      </c>
      <c r="CG140" s="333" t="str">
        <f>VLOOKUP($A140,'Depr Group Buckets'!$A:$J,CG$4,FALSE)</f>
        <v>POLK</v>
      </c>
      <c r="CH140" s="333" t="str">
        <f>VLOOKUP($A140,'Depr Group Buckets'!$A:$J,CH$4,FALSE)</f>
        <v>POLK UNIT 2</v>
      </c>
      <c r="CI140" s="333" t="str">
        <f>VLOOKUP($A140,'Depr Group Buckets'!$A:$J,CI$4,FALSE)</f>
        <v>Valid</v>
      </c>
      <c r="CJ140" s="333" t="str">
        <f>VLOOKUP($A140,'Depr Group Buckets'!$A:$J,CJ$4,FALSE)</f>
        <v>341</v>
      </c>
      <c r="CK140" s="21"/>
      <c r="CL140" s="4">
        <f t="shared" si="22"/>
        <v>2.5999999999999999E-2</v>
      </c>
      <c r="CM140" s="4">
        <f t="shared" si="21"/>
        <v>2.2599999999999999E-2</v>
      </c>
      <c r="CN140" s="334"/>
      <c r="CO140" s="334"/>
      <c r="CP140" s="334"/>
      <c r="CQ140" s="4">
        <v>2.5999999999999999E-2</v>
      </c>
      <c r="CR140" s="4">
        <v>2.2599999999999999E-2</v>
      </c>
    </row>
    <row r="141" spans="1:96" x14ac:dyDescent="0.25">
      <c r="A141" s="335">
        <f>'ASSET BALANCES'!$A141</f>
        <v>34183</v>
      </c>
      <c r="B141" s="336" t="str">
        <f>'ASSET BALANCES'!$B141</f>
        <v>341.83 Str and Improvements-Polk U3</v>
      </c>
      <c r="C141" s="337">
        <v>23202.129999999997</v>
      </c>
      <c r="D141" s="337">
        <v>23202.129999999997</v>
      </c>
      <c r="E141" s="337">
        <v>23202.129999999997</v>
      </c>
      <c r="F141" s="337">
        <v>23202.129999999997</v>
      </c>
      <c r="G141" s="337">
        <v>23202.129999999997</v>
      </c>
      <c r="H141" s="337">
        <v>23202.129999999997</v>
      </c>
      <c r="I141" s="337">
        <v>23202.129999999997</v>
      </c>
      <c r="J141" s="337">
        <v>23202.129999999997</v>
      </c>
      <c r="K141" s="337">
        <v>23202.129999999997</v>
      </c>
      <c r="L141" s="337">
        <v>23202.129999999997</v>
      </c>
      <c r="M141" s="337">
        <v>23202.129999999997</v>
      </c>
      <c r="N141" s="337">
        <v>23202.129999999997</v>
      </c>
      <c r="O141" s="338">
        <f>ROUND('ASSET BALANCES'!O141*$CL141/12,2)</f>
        <v>23202.13</v>
      </c>
      <c r="P141" s="338">
        <f>ROUND('ASSET BALANCES'!P141*$CL141/12,2)</f>
        <v>23202.13</v>
      </c>
      <c r="Q141" s="338">
        <f>ROUND('ASSET BALANCES'!Q141*$CL141/12,2)</f>
        <v>23202.13</v>
      </c>
      <c r="R141" s="338">
        <f>ROUND('ASSET BALANCES'!R141*$CL141/12,2)</f>
        <v>23202.13</v>
      </c>
      <c r="S141" s="338">
        <f>ROUND('ASSET BALANCES'!S141*$CL141/12,2)</f>
        <v>23202.13</v>
      </c>
      <c r="T141" s="338">
        <f>ROUND('ASSET BALANCES'!T141*$CL141/12,2)</f>
        <v>23202.13</v>
      </c>
      <c r="U141" s="338">
        <f>ROUND('ASSET BALANCES'!U141*$CL141/12,2)</f>
        <v>23202.13</v>
      </c>
      <c r="V141" s="338">
        <f>ROUND('ASSET BALANCES'!V141*$CL141/12,2)</f>
        <v>23202.13</v>
      </c>
      <c r="W141" s="338">
        <f>ROUND('ASSET BALANCES'!W141*$CL141/12,2)</f>
        <v>23202.13</v>
      </c>
      <c r="X141" s="338">
        <f>ROUND('ASSET BALANCES'!X141*$CL141/12,2)</f>
        <v>23202.13</v>
      </c>
      <c r="Y141" s="338">
        <f>ROUND('ASSET BALANCES'!Y141*$CL141/12,2)</f>
        <v>23202.13</v>
      </c>
      <c r="Z141" s="338">
        <f>ROUND('ASSET BALANCES'!Z141*$CL141/12,2)</f>
        <v>23202.13</v>
      </c>
      <c r="AA141" s="338">
        <f>ROUND('ASSET BALANCES'!AA141*$CM141/12,2)</f>
        <v>20257.25</v>
      </c>
      <c r="AB141" s="338">
        <f>ROUND('ASSET BALANCES'!AB141*$CM141/12,2)</f>
        <v>20257.25</v>
      </c>
      <c r="AC141" s="338">
        <f>ROUND('ASSET BALANCES'!AC141*$CM141/12,2)</f>
        <v>20257.25</v>
      </c>
      <c r="AD141" s="338">
        <f>ROUND('ASSET BALANCES'!AD141*$CM141/12,2)</f>
        <v>20257.25</v>
      </c>
      <c r="AE141" s="338">
        <f>ROUND('ASSET BALANCES'!AE141*$CM141/12,2)</f>
        <v>20257.25</v>
      </c>
      <c r="AF141" s="338">
        <f>ROUND('ASSET BALANCES'!AF141*$CM141/12,2)</f>
        <v>20257.25</v>
      </c>
      <c r="AG141" s="338">
        <f>ROUND('ASSET BALANCES'!AG141*$CM141/12,2)</f>
        <v>20257.25</v>
      </c>
      <c r="AH141" s="338">
        <f>ROUND('ASSET BALANCES'!AH141*$CM141/12,2)</f>
        <v>20257.25</v>
      </c>
      <c r="AI141" s="338">
        <f>ROUND('ASSET BALANCES'!AI141*$CM141/12,2)</f>
        <v>20257.25</v>
      </c>
      <c r="AJ141" s="338">
        <f>ROUND('ASSET BALANCES'!AJ141*$CM141/12,2)</f>
        <v>20257.25</v>
      </c>
      <c r="AK141" s="338">
        <f>ROUND('ASSET BALANCES'!AK141*$CM141/12,2)</f>
        <v>20257.25</v>
      </c>
      <c r="AL141" s="338">
        <f>ROUND('ASSET BALANCES'!AL141*$CM141/12,2)</f>
        <v>20257.25</v>
      </c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  <c r="BG141" s="338"/>
      <c r="BH141" s="338"/>
      <c r="BI141" s="338"/>
      <c r="BJ141" s="338"/>
      <c r="BK141" s="338"/>
      <c r="BL141" s="338"/>
      <c r="BM141" s="338"/>
      <c r="BN141" s="338"/>
      <c r="BO141" s="338"/>
      <c r="BP141" s="338"/>
      <c r="BQ141" s="338"/>
      <c r="BR141" s="338"/>
      <c r="BS141" s="338"/>
      <c r="BT141" s="338"/>
      <c r="BU141" s="338"/>
      <c r="BV141" s="338"/>
      <c r="BW141" s="13">
        <f t="shared" si="23"/>
        <v>278425.56</v>
      </c>
      <c r="BX141" s="13">
        <f t="shared" si="24"/>
        <v>278425.56</v>
      </c>
      <c r="BY141" s="13">
        <f t="shared" si="25"/>
        <v>243087</v>
      </c>
      <c r="BZ141" s="13">
        <f t="shared" si="26"/>
        <v>0</v>
      </c>
      <c r="CA141" s="13">
        <f t="shared" si="27"/>
        <v>0</v>
      </c>
      <c r="CB141" s="13">
        <f t="shared" si="28"/>
        <v>0</v>
      </c>
      <c r="CC141" s="333" t="str">
        <f>VLOOKUP($A141,'Depr Group Buckets'!$A:$J,CC$4,FALSE)</f>
        <v>PROD OTHER</v>
      </c>
      <c r="CD141" s="333" t="str">
        <f>VLOOKUP($A141,'Depr Group Buckets'!$A:$J,CD$4,FALSE)</f>
        <v>101/106</v>
      </c>
      <c r="CE141" s="333">
        <f>VLOOKUP($A141,'Depr Group Buckets'!$A:$J,CE$4,FALSE)</f>
        <v>108</v>
      </c>
      <c r="CF141" s="333">
        <f>VLOOKUP($A141,'Depr Group Buckets'!$A:$J,CF$4,FALSE)</f>
        <v>403</v>
      </c>
      <c r="CG141" s="333" t="str">
        <f>VLOOKUP($A141,'Depr Group Buckets'!$A:$J,CG$4,FALSE)</f>
        <v>POLK</v>
      </c>
      <c r="CH141" s="333" t="str">
        <f>VLOOKUP($A141,'Depr Group Buckets'!$A:$J,CH$4,FALSE)</f>
        <v>POLK UNIT 3</v>
      </c>
      <c r="CI141" s="333" t="str">
        <f>VLOOKUP($A141,'Depr Group Buckets'!$A:$J,CI$4,FALSE)</f>
        <v>Valid</v>
      </c>
      <c r="CJ141" s="333" t="str">
        <f>VLOOKUP($A141,'Depr Group Buckets'!$A:$J,CJ$4,FALSE)</f>
        <v>341</v>
      </c>
      <c r="CK141" s="21"/>
      <c r="CL141" s="4">
        <f t="shared" si="22"/>
        <v>2.5999999999999999E-2</v>
      </c>
      <c r="CM141" s="4">
        <f t="shared" si="21"/>
        <v>2.2700000000000001E-2</v>
      </c>
      <c r="CN141" s="334"/>
      <c r="CO141" s="334"/>
      <c r="CP141" s="334"/>
      <c r="CQ141" s="4">
        <v>2.5999999999999999E-2</v>
      </c>
      <c r="CR141" s="4">
        <v>2.2700000000000001E-2</v>
      </c>
    </row>
    <row r="142" spans="1:96" x14ac:dyDescent="0.25">
      <c r="A142" s="335">
        <f>'ASSET BALANCES'!$A142</f>
        <v>34184</v>
      </c>
      <c r="B142" s="336" t="str">
        <f>'ASSET BALANCES'!$B142</f>
        <v>341.84 Str and Improvements-Polk U4</v>
      </c>
      <c r="C142" s="337">
        <v>13092.390000000001</v>
      </c>
      <c r="D142" s="337">
        <v>13092.390000000001</v>
      </c>
      <c r="E142" s="337">
        <v>13092.390000000001</v>
      </c>
      <c r="F142" s="337">
        <v>13092.390000000001</v>
      </c>
      <c r="G142" s="337">
        <v>13092.390000000001</v>
      </c>
      <c r="H142" s="337">
        <v>13092.390000000001</v>
      </c>
      <c r="I142" s="337">
        <v>13092.390000000001</v>
      </c>
      <c r="J142" s="337">
        <v>13092.390000000001</v>
      </c>
      <c r="K142" s="337">
        <v>13092.390000000001</v>
      </c>
      <c r="L142" s="337">
        <v>13092.390000000001</v>
      </c>
      <c r="M142" s="337">
        <v>13092.390000000001</v>
      </c>
      <c r="N142" s="337">
        <v>13077.140000000001</v>
      </c>
      <c r="O142" s="338">
        <f>ROUND('ASSET BALANCES'!O142*$CL142/12,2)</f>
        <v>13077.14</v>
      </c>
      <c r="P142" s="338">
        <f>ROUND('ASSET BALANCES'!P142*$CL142/12,2)</f>
        <v>13077.14</v>
      </c>
      <c r="Q142" s="338">
        <f>ROUND('ASSET BALANCES'!Q142*$CL142/12,2)</f>
        <v>13077.14</v>
      </c>
      <c r="R142" s="338">
        <f>ROUND('ASSET BALANCES'!R142*$CL142/12,2)</f>
        <v>13077.14</v>
      </c>
      <c r="S142" s="338">
        <f>ROUND('ASSET BALANCES'!S142*$CL142/12,2)</f>
        <v>13077.14</v>
      </c>
      <c r="T142" s="338">
        <f>ROUND('ASSET BALANCES'!T142*$CL142/12,2)</f>
        <v>13077.14</v>
      </c>
      <c r="U142" s="338">
        <f>ROUND('ASSET BALANCES'!U142*$CL142/12,2)</f>
        <v>13077.14</v>
      </c>
      <c r="V142" s="338">
        <f>ROUND('ASSET BALANCES'!V142*$CL142/12,2)</f>
        <v>13077.14</v>
      </c>
      <c r="W142" s="338">
        <f>ROUND('ASSET BALANCES'!W142*$CL142/12,2)</f>
        <v>13077.14</v>
      </c>
      <c r="X142" s="338">
        <f>ROUND('ASSET BALANCES'!X142*$CL142/12,2)</f>
        <v>13077.14</v>
      </c>
      <c r="Y142" s="338">
        <f>ROUND('ASSET BALANCES'!Y142*$CL142/12,2)</f>
        <v>13077.14</v>
      </c>
      <c r="Z142" s="338">
        <f>ROUND('ASSET BALANCES'!Z142*$CL142/12,2)</f>
        <v>13077.14</v>
      </c>
      <c r="AA142" s="338">
        <f>ROUND('ASSET BALANCES'!AA142*$CM142/12,2)</f>
        <v>13270.88</v>
      </c>
      <c r="AB142" s="338">
        <f>ROUND('ASSET BALANCES'!AB142*$CM142/12,2)</f>
        <v>13270.88</v>
      </c>
      <c r="AC142" s="338">
        <f>ROUND('ASSET BALANCES'!AC142*$CM142/12,2)</f>
        <v>13270.88</v>
      </c>
      <c r="AD142" s="338">
        <f>ROUND('ASSET BALANCES'!AD142*$CM142/12,2)</f>
        <v>13270.88</v>
      </c>
      <c r="AE142" s="338">
        <f>ROUND('ASSET BALANCES'!AE142*$CM142/12,2)</f>
        <v>13270.88</v>
      </c>
      <c r="AF142" s="338">
        <f>ROUND('ASSET BALANCES'!AF142*$CM142/12,2)</f>
        <v>13270.88</v>
      </c>
      <c r="AG142" s="338">
        <f>ROUND('ASSET BALANCES'!AG142*$CM142/12,2)</f>
        <v>13270.88</v>
      </c>
      <c r="AH142" s="338">
        <f>ROUND('ASSET BALANCES'!AH142*$CM142/12,2)</f>
        <v>13270.88</v>
      </c>
      <c r="AI142" s="338">
        <f>ROUND('ASSET BALANCES'!AI142*$CM142/12,2)</f>
        <v>13270.88</v>
      </c>
      <c r="AJ142" s="338">
        <f>ROUND('ASSET BALANCES'!AJ142*$CM142/12,2)</f>
        <v>13270.88</v>
      </c>
      <c r="AK142" s="338">
        <f>ROUND('ASSET BALANCES'!AK142*$CM142/12,2)</f>
        <v>13270.88</v>
      </c>
      <c r="AL142" s="338">
        <f>ROUND('ASSET BALANCES'!AL142*$CM142/12,2)</f>
        <v>13270.88</v>
      </c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38"/>
      <c r="AX142" s="338"/>
      <c r="AY142" s="338"/>
      <c r="AZ142" s="338"/>
      <c r="BA142" s="338"/>
      <c r="BB142" s="338"/>
      <c r="BC142" s="338"/>
      <c r="BD142" s="338"/>
      <c r="BE142" s="338"/>
      <c r="BF142" s="338"/>
      <c r="BG142" s="338"/>
      <c r="BH142" s="338"/>
      <c r="BI142" s="338"/>
      <c r="BJ142" s="338"/>
      <c r="BK142" s="338"/>
      <c r="BL142" s="338"/>
      <c r="BM142" s="338"/>
      <c r="BN142" s="338"/>
      <c r="BO142" s="338"/>
      <c r="BP142" s="338"/>
      <c r="BQ142" s="338"/>
      <c r="BR142" s="338"/>
      <c r="BS142" s="338"/>
      <c r="BT142" s="338"/>
      <c r="BU142" s="338"/>
      <c r="BV142" s="338"/>
      <c r="BW142" s="13">
        <f t="shared" si="23"/>
        <v>157093.43</v>
      </c>
      <c r="BX142" s="13">
        <f t="shared" si="24"/>
        <v>156925.68</v>
      </c>
      <c r="BY142" s="13">
        <f t="shared" si="25"/>
        <v>159250.56</v>
      </c>
      <c r="BZ142" s="13">
        <f t="shared" si="26"/>
        <v>0</v>
      </c>
      <c r="CA142" s="13">
        <f t="shared" si="27"/>
        <v>0</v>
      </c>
      <c r="CB142" s="13">
        <f t="shared" si="28"/>
        <v>0</v>
      </c>
      <c r="CC142" s="333" t="str">
        <f>VLOOKUP($A142,'Depr Group Buckets'!$A:$J,CC$4,FALSE)</f>
        <v>PROD OTHER</v>
      </c>
      <c r="CD142" s="333" t="str">
        <f>VLOOKUP($A142,'Depr Group Buckets'!$A:$J,CD$4,FALSE)</f>
        <v>101/106</v>
      </c>
      <c r="CE142" s="333">
        <f>VLOOKUP($A142,'Depr Group Buckets'!$A:$J,CE$4,FALSE)</f>
        <v>108</v>
      </c>
      <c r="CF142" s="333">
        <f>VLOOKUP($A142,'Depr Group Buckets'!$A:$J,CF$4,FALSE)</f>
        <v>403</v>
      </c>
      <c r="CG142" s="333" t="str">
        <f>VLOOKUP($A142,'Depr Group Buckets'!$A:$J,CG$4,FALSE)</f>
        <v>POLK</v>
      </c>
      <c r="CH142" s="333" t="str">
        <f>VLOOKUP($A142,'Depr Group Buckets'!$A:$J,CH$4,FALSE)</f>
        <v>POLK UNIT 4</v>
      </c>
      <c r="CI142" s="333" t="str">
        <f>VLOOKUP($A142,'Depr Group Buckets'!$A:$J,CI$4,FALSE)</f>
        <v>Valid</v>
      </c>
      <c r="CJ142" s="333" t="str">
        <f>VLOOKUP($A142,'Depr Group Buckets'!$A:$J,CJ$4,FALSE)</f>
        <v>341</v>
      </c>
      <c r="CK142" s="21"/>
      <c r="CL142" s="4">
        <f t="shared" si="22"/>
        <v>2.7E-2</v>
      </c>
      <c r="CM142" s="4">
        <f t="shared" si="21"/>
        <v>2.7400000000000001E-2</v>
      </c>
      <c r="CN142" s="334"/>
      <c r="CO142" s="334"/>
      <c r="CP142" s="334"/>
      <c r="CQ142" s="4">
        <v>2.7E-2</v>
      </c>
      <c r="CR142" s="4">
        <v>2.7400000000000001E-2</v>
      </c>
    </row>
    <row r="143" spans="1:96" x14ac:dyDescent="0.25">
      <c r="A143" s="335">
        <f>'ASSET BALANCES'!$A143</f>
        <v>34185</v>
      </c>
      <c r="B143" s="336" t="str">
        <f>'ASSET BALANCES'!$B143</f>
        <v>341.85 Str and Improvements-Polk U5</v>
      </c>
      <c r="C143" s="337">
        <v>12929.800000000001</v>
      </c>
      <c r="D143" s="337">
        <v>12929.800000000001</v>
      </c>
      <c r="E143" s="337">
        <v>12929.800000000001</v>
      </c>
      <c r="F143" s="337">
        <v>12929.800000000001</v>
      </c>
      <c r="G143" s="337">
        <v>12929.800000000001</v>
      </c>
      <c r="H143" s="337">
        <v>12929.800000000001</v>
      </c>
      <c r="I143" s="337">
        <v>12929.800000000001</v>
      </c>
      <c r="J143" s="337">
        <v>12929.800000000001</v>
      </c>
      <c r="K143" s="337">
        <v>12929.800000000001</v>
      </c>
      <c r="L143" s="337">
        <v>12929.800000000001</v>
      </c>
      <c r="M143" s="337">
        <v>12929.800000000001</v>
      </c>
      <c r="N143" s="337">
        <v>12929.800000000001</v>
      </c>
      <c r="O143" s="338">
        <f>ROUND('ASSET BALANCES'!O143*$CL143/12,2)</f>
        <v>12929.81</v>
      </c>
      <c r="P143" s="338">
        <f>ROUND('ASSET BALANCES'!P143*$CL143/12,2)</f>
        <v>12929.81</v>
      </c>
      <c r="Q143" s="338">
        <f>ROUND('ASSET BALANCES'!Q143*$CL143/12,2)</f>
        <v>12929.81</v>
      </c>
      <c r="R143" s="338">
        <f>ROUND('ASSET BALANCES'!R143*$CL143/12,2)</f>
        <v>12929.81</v>
      </c>
      <c r="S143" s="338">
        <f>ROUND('ASSET BALANCES'!S143*$CL143/12,2)</f>
        <v>12929.81</v>
      </c>
      <c r="T143" s="338">
        <f>ROUND('ASSET BALANCES'!T143*$CL143/12,2)</f>
        <v>12929.81</v>
      </c>
      <c r="U143" s="338">
        <f>ROUND('ASSET BALANCES'!U143*$CL143/12,2)</f>
        <v>12929.81</v>
      </c>
      <c r="V143" s="338">
        <f>ROUND('ASSET BALANCES'!V143*$CL143/12,2)</f>
        <v>12929.81</v>
      </c>
      <c r="W143" s="338">
        <f>ROUND('ASSET BALANCES'!W143*$CL143/12,2)</f>
        <v>12929.81</v>
      </c>
      <c r="X143" s="338">
        <f>ROUND('ASSET BALANCES'!X143*$CL143/12,2)</f>
        <v>12929.81</v>
      </c>
      <c r="Y143" s="338">
        <f>ROUND('ASSET BALANCES'!Y143*$CL143/12,2)</f>
        <v>12929.81</v>
      </c>
      <c r="Z143" s="338">
        <f>ROUND('ASSET BALANCES'!Z143*$CL143/12,2)</f>
        <v>12929.81</v>
      </c>
      <c r="AA143" s="338">
        <f>ROUND('ASSET BALANCES'!AA143*$CM143/12,2)</f>
        <v>13025.58</v>
      </c>
      <c r="AB143" s="338">
        <f>ROUND('ASSET BALANCES'!AB143*$CM143/12,2)</f>
        <v>13025.58</v>
      </c>
      <c r="AC143" s="338">
        <f>ROUND('ASSET BALANCES'!AC143*$CM143/12,2)</f>
        <v>13025.58</v>
      </c>
      <c r="AD143" s="338">
        <f>ROUND('ASSET BALANCES'!AD143*$CM143/12,2)</f>
        <v>13025.58</v>
      </c>
      <c r="AE143" s="338">
        <f>ROUND('ASSET BALANCES'!AE143*$CM143/12,2)</f>
        <v>13025.58</v>
      </c>
      <c r="AF143" s="338">
        <f>ROUND('ASSET BALANCES'!AF143*$CM143/12,2)</f>
        <v>13025.58</v>
      </c>
      <c r="AG143" s="338">
        <f>ROUND('ASSET BALANCES'!AG143*$CM143/12,2)</f>
        <v>13025.58</v>
      </c>
      <c r="AH143" s="338">
        <f>ROUND('ASSET BALANCES'!AH143*$CM143/12,2)</f>
        <v>13025.58</v>
      </c>
      <c r="AI143" s="338">
        <f>ROUND('ASSET BALANCES'!AI143*$CM143/12,2)</f>
        <v>13025.58</v>
      </c>
      <c r="AJ143" s="338">
        <f>ROUND('ASSET BALANCES'!AJ143*$CM143/12,2)</f>
        <v>13025.58</v>
      </c>
      <c r="AK143" s="338">
        <f>ROUND('ASSET BALANCES'!AK143*$CM143/12,2)</f>
        <v>13025.58</v>
      </c>
      <c r="AL143" s="338">
        <f>ROUND('ASSET BALANCES'!AL143*$CM143/12,2)</f>
        <v>13025.58</v>
      </c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38"/>
      <c r="AX143" s="338"/>
      <c r="AY143" s="338"/>
      <c r="AZ143" s="338"/>
      <c r="BA143" s="338"/>
      <c r="BB143" s="338"/>
      <c r="BC143" s="338"/>
      <c r="BD143" s="338"/>
      <c r="BE143" s="338"/>
      <c r="BF143" s="338"/>
      <c r="BG143" s="338"/>
      <c r="BH143" s="338"/>
      <c r="BI143" s="338"/>
      <c r="BJ143" s="338"/>
      <c r="BK143" s="338"/>
      <c r="BL143" s="338"/>
      <c r="BM143" s="338"/>
      <c r="BN143" s="338"/>
      <c r="BO143" s="338"/>
      <c r="BP143" s="338"/>
      <c r="BQ143" s="338"/>
      <c r="BR143" s="338"/>
      <c r="BS143" s="338"/>
      <c r="BT143" s="338"/>
      <c r="BU143" s="338"/>
      <c r="BV143" s="338"/>
      <c r="BW143" s="13">
        <f t="shared" si="23"/>
        <v>155157.6</v>
      </c>
      <c r="BX143" s="13">
        <f t="shared" si="24"/>
        <v>155157.72</v>
      </c>
      <c r="BY143" s="13">
        <f t="shared" si="25"/>
        <v>156306.96</v>
      </c>
      <c r="BZ143" s="13">
        <f t="shared" si="26"/>
        <v>0</v>
      </c>
      <c r="CA143" s="13">
        <f t="shared" si="27"/>
        <v>0</v>
      </c>
      <c r="CB143" s="13">
        <f t="shared" si="28"/>
        <v>0</v>
      </c>
      <c r="CC143" s="333" t="str">
        <f>VLOOKUP($A143,'Depr Group Buckets'!$A:$J,CC$4,FALSE)</f>
        <v>PROD OTHER</v>
      </c>
      <c r="CD143" s="333" t="str">
        <f>VLOOKUP($A143,'Depr Group Buckets'!$A:$J,CD$4,FALSE)</f>
        <v>101/106</v>
      </c>
      <c r="CE143" s="333">
        <f>VLOOKUP($A143,'Depr Group Buckets'!$A:$J,CE$4,FALSE)</f>
        <v>108</v>
      </c>
      <c r="CF143" s="333">
        <f>VLOOKUP($A143,'Depr Group Buckets'!$A:$J,CF$4,FALSE)</f>
        <v>403</v>
      </c>
      <c r="CG143" s="333" t="str">
        <f>VLOOKUP($A143,'Depr Group Buckets'!$A:$J,CG$4,FALSE)</f>
        <v>POLK</v>
      </c>
      <c r="CH143" s="333" t="str">
        <f>VLOOKUP($A143,'Depr Group Buckets'!$A:$J,CH$4,FALSE)</f>
        <v>POLK UNIT 5</v>
      </c>
      <c r="CI143" s="333" t="str">
        <f>VLOOKUP($A143,'Depr Group Buckets'!$A:$J,CI$4,FALSE)</f>
        <v>Valid</v>
      </c>
      <c r="CJ143" s="333" t="str">
        <f>VLOOKUP($A143,'Depr Group Buckets'!$A:$J,CJ$4,FALSE)</f>
        <v>341</v>
      </c>
      <c r="CK143" s="21"/>
      <c r="CL143" s="4">
        <f t="shared" si="22"/>
        <v>2.7E-2</v>
      </c>
      <c r="CM143" s="4">
        <f t="shared" si="21"/>
        <v>2.7200000000000002E-2</v>
      </c>
      <c r="CN143" s="334"/>
      <c r="CO143" s="334"/>
      <c r="CP143" s="334"/>
      <c r="CQ143" s="4">
        <v>2.7E-2</v>
      </c>
      <c r="CR143" s="4">
        <v>2.7200000000000002E-2</v>
      </c>
    </row>
    <row r="144" spans="1:96" x14ac:dyDescent="0.25">
      <c r="A144" s="335">
        <f>'ASSET BALANCES'!$A144</f>
        <v>34186</v>
      </c>
      <c r="B144" s="336" t="str">
        <f>'ASSET BALANCES'!$B144</f>
        <v>341.86 Str and Improvements-PKCCST</v>
      </c>
      <c r="C144" s="337">
        <v>28978.2</v>
      </c>
      <c r="D144" s="337">
        <v>28978.2</v>
      </c>
      <c r="E144" s="337">
        <v>28978.2</v>
      </c>
      <c r="F144" s="337">
        <v>28978.2</v>
      </c>
      <c r="G144" s="337">
        <v>28978.2</v>
      </c>
      <c r="H144" s="337">
        <v>28978.2</v>
      </c>
      <c r="I144" s="337">
        <v>28978.2</v>
      </c>
      <c r="J144" s="337">
        <v>28978.2</v>
      </c>
      <c r="K144" s="337">
        <v>28978.2</v>
      </c>
      <c r="L144" s="337">
        <v>28978.2</v>
      </c>
      <c r="M144" s="337">
        <v>28978.2</v>
      </c>
      <c r="N144" s="337">
        <v>28978.2</v>
      </c>
      <c r="O144" s="338">
        <f>ROUND('ASSET BALANCES'!O144*$CL144/12,2)</f>
        <v>28978.2</v>
      </c>
      <c r="P144" s="338">
        <f>ROUND('ASSET BALANCES'!P144*$CL144/12,2)</f>
        <v>28978.2</v>
      </c>
      <c r="Q144" s="338">
        <f>ROUND('ASSET BALANCES'!Q144*$CL144/12,2)</f>
        <v>28978.2</v>
      </c>
      <c r="R144" s="338">
        <f>ROUND('ASSET BALANCES'!R144*$CL144/12,2)</f>
        <v>28978.2</v>
      </c>
      <c r="S144" s="338">
        <f>ROUND('ASSET BALANCES'!S144*$CL144/12,2)</f>
        <v>28978.2</v>
      </c>
      <c r="T144" s="338">
        <f>ROUND('ASSET BALANCES'!T144*$CL144/12,2)</f>
        <v>28978.2</v>
      </c>
      <c r="U144" s="338">
        <f>ROUND('ASSET BALANCES'!U144*$CL144/12,2)</f>
        <v>28978.2</v>
      </c>
      <c r="V144" s="338">
        <f>ROUND('ASSET BALANCES'!V144*$CL144/12,2)</f>
        <v>28978.2</v>
      </c>
      <c r="W144" s="338">
        <f>ROUND('ASSET BALANCES'!W144*$CL144/12,2)</f>
        <v>28978.2</v>
      </c>
      <c r="X144" s="338">
        <f>ROUND('ASSET BALANCES'!X144*$CL144/12,2)</f>
        <v>28978.2</v>
      </c>
      <c r="Y144" s="338">
        <f>ROUND('ASSET BALANCES'!Y144*$CL144/12,2)</f>
        <v>28978.2</v>
      </c>
      <c r="Z144" s="338">
        <f>ROUND('ASSET BALANCES'!Z144*$CL144/12,2)</f>
        <v>28978.2</v>
      </c>
      <c r="AA144" s="338">
        <f>ROUND('ASSET BALANCES'!AA144*$CM144/12,2)</f>
        <v>32656.2</v>
      </c>
      <c r="AB144" s="338">
        <f>ROUND('ASSET BALANCES'!AB144*$CM144/12,2)</f>
        <v>32656.2</v>
      </c>
      <c r="AC144" s="338">
        <f>ROUND('ASSET BALANCES'!AC144*$CM144/12,2)</f>
        <v>32656.2</v>
      </c>
      <c r="AD144" s="338">
        <f>ROUND('ASSET BALANCES'!AD144*$CM144/12,2)</f>
        <v>32656.2</v>
      </c>
      <c r="AE144" s="338">
        <f>ROUND('ASSET BALANCES'!AE144*$CM144/12,2)</f>
        <v>32656.2</v>
      </c>
      <c r="AF144" s="338">
        <f>ROUND('ASSET BALANCES'!AF144*$CM144/12,2)</f>
        <v>32656.2</v>
      </c>
      <c r="AG144" s="338">
        <f>ROUND('ASSET BALANCES'!AG144*$CM144/12,2)</f>
        <v>32656.2</v>
      </c>
      <c r="AH144" s="338">
        <f>ROUND('ASSET BALANCES'!AH144*$CM144/12,2)</f>
        <v>32656.2</v>
      </c>
      <c r="AI144" s="338">
        <f>ROUND('ASSET BALANCES'!AI144*$CM144/12,2)</f>
        <v>32656.2</v>
      </c>
      <c r="AJ144" s="338">
        <f>ROUND('ASSET BALANCES'!AJ144*$CM144/12,2)</f>
        <v>32656.2</v>
      </c>
      <c r="AK144" s="338">
        <f>ROUND('ASSET BALANCES'!AK144*$CM144/12,2)</f>
        <v>34757.839999999997</v>
      </c>
      <c r="AL144" s="338">
        <f>ROUND('ASSET BALANCES'!AL144*$CM144/12,2)</f>
        <v>34968.01</v>
      </c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38"/>
      <c r="AX144" s="338"/>
      <c r="AY144" s="338"/>
      <c r="AZ144" s="338"/>
      <c r="BA144" s="338"/>
      <c r="BB144" s="338"/>
      <c r="BC144" s="338"/>
      <c r="BD144" s="338"/>
      <c r="BE144" s="338"/>
      <c r="BF144" s="338"/>
      <c r="BG144" s="338"/>
      <c r="BH144" s="338"/>
      <c r="BI144" s="338"/>
      <c r="BJ144" s="338"/>
      <c r="BK144" s="338"/>
      <c r="BL144" s="338"/>
      <c r="BM144" s="338"/>
      <c r="BN144" s="338"/>
      <c r="BO144" s="338"/>
      <c r="BP144" s="338"/>
      <c r="BQ144" s="338"/>
      <c r="BR144" s="338"/>
      <c r="BS144" s="338"/>
      <c r="BT144" s="338"/>
      <c r="BU144" s="338"/>
      <c r="BV144" s="338"/>
      <c r="BW144" s="13">
        <f t="shared" si="23"/>
        <v>347738.4</v>
      </c>
      <c r="BX144" s="13">
        <f t="shared" si="24"/>
        <v>347738.4</v>
      </c>
      <c r="BY144" s="13">
        <f t="shared" si="25"/>
        <v>396287.85</v>
      </c>
      <c r="BZ144" s="13">
        <f t="shared" si="26"/>
        <v>0</v>
      </c>
      <c r="CA144" s="13">
        <f t="shared" si="27"/>
        <v>0</v>
      </c>
      <c r="CB144" s="13">
        <f t="shared" si="28"/>
        <v>0</v>
      </c>
      <c r="CC144" s="333" t="str">
        <f>VLOOKUP($A144,'Depr Group Buckets'!$A:$J,CC$4,FALSE)</f>
        <v>PROD OTHER</v>
      </c>
      <c r="CD144" s="333" t="str">
        <f>VLOOKUP($A144,'Depr Group Buckets'!$A:$J,CD$4,FALSE)</f>
        <v>101/106</v>
      </c>
      <c r="CE144" s="333">
        <f>VLOOKUP($A144,'Depr Group Buckets'!$A:$J,CE$4,FALSE)</f>
        <v>108</v>
      </c>
      <c r="CF144" s="333">
        <f>VLOOKUP($A144,'Depr Group Buckets'!$A:$J,CF$4,FALSE)</f>
        <v>403</v>
      </c>
      <c r="CG144" s="333" t="str">
        <f>VLOOKUP($A144,'Depr Group Buckets'!$A:$J,CG$4,FALSE)</f>
        <v>POLK</v>
      </c>
      <c r="CH144" s="333" t="str">
        <f>VLOOKUP($A144,'Depr Group Buckets'!$A:$J,CH$4,FALSE)</f>
        <v>POLK CCST (2-5)</v>
      </c>
      <c r="CI144" s="333" t="str">
        <f>VLOOKUP($A144,'Depr Group Buckets'!$A:$J,CI$4,FALSE)</f>
        <v>Valid</v>
      </c>
      <c r="CJ144" s="333" t="str">
        <f>VLOOKUP($A144,'Depr Group Buckets'!$A:$J,CJ$4,FALSE)</f>
        <v>341</v>
      </c>
      <c r="CK144" s="21"/>
      <c r="CL144" s="4">
        <f t="shared" si="22"/>
        <v>2.5999999999999999E-2</v>
      </c>
      <c r="CM144" s="4">
        <f t="shared" si="21"/>
        <v>2.9300000000000003E-2</v>
      </c>
      <c r="CN144" s="334"/>
      <c r="CO144" s="334"/>
      <c r="CP144" s="334"/>
      <c r="CQ144" s="4">
        <v>2.5999999999999999E-2</v>
      </c>
      <c r="CR144" s="4">
        <v>2.9300000000000003E-2</v>
      </c>
    </row>
    <row r="145" spans="1:96" x14ac:dyDescent="0.25">
      <c r="A145" s="335">
        <f>'ASSET BALANCES'!$A145</f>
        <v>34198</v>
      </c>
      <c r="B145" s="336" t="str">
        <f>'ASSET BALANCES'!$B145</f>
        <v>341.98 Str and Improvements-DCMG</v>
      </c>
      <c r="C145" s="337">
        <v>0</v>
      </c>
      <c r="D145" s="337">
        <v>0</v>
      </c>
      <c r="E145" s="337">
        <v>0</v>
      </c>
      <c r="F145" s="337">
        <v>0</v>
      </c>
      <c r="G145" s="337">
        <v>0</v>
      </c>
      <c r="H145" s="337">
        <v>0</v>
      </c>
      <c r="I145" s="337">
        <v>0</v>
      </c>
      <c r="J145" s="337">
        <v>0</v>
      </c>
      <c r="K145" s="337">
        <v>0</v>
      </c>
      <c r="L145" s="337">
        <v>0</v>
      </c>
      <c r="M145" s="337">
        <v>0</v>
      </c>
      <c r="N145" s="337">
        <v>0</v>
      </c>
      <c r="O145" s="314">
        <f>ROUND('ASSET BALANCES'!O145*$CL145/12,2)</f>
        <v>0</v>
      </c>
      <c r="P145" s="314">
        <f>ROUND('ASSET BALANCES'!P145*$CL145/12,2)</f>
        <v>0</v>
      </c>
      <c r="Q145" s="314">
        <f>ROUND('ASSET BALANCES'!Q145*$CL145/12,2)</f>
        <v>0</v>
      </c>
      <c r="R145" s="314">
        <f>ROUND('ASSET BALANCES'!R145*$CL145/12,2)</f>
        <v>0</v>
      </c>
      <c r="S145" s="314">
        <f>ROUND('ASSET BALANCES'!S145*$CL145/12,2)</f>
        <v>0</v>
      </c>
      <c r="T145" s="314">
        <f>ROUND('ASSET BALANCES'!T145*$CL145/12,2)</f>
        <v>0</v>
      </c>
      <c r="U145" s="314">
        <f>ROUND('ASSET BALANCES'!U145*$CL145/12,2)</f>
        <v>0</v>
      </c>
      <c r="V145" s="314">
        <f>ROUND('ASSET BALANCES'!V145*$CL145/12,2)</f>
        <v>0</v>
      </c>
      <c r="W145" s="314">
        <f>ROUND('ASSET BALANCES'!W145*$CL145/12,2)</f>
        <v>0</v>
      </c>
      <c r="X145" s="314">
        <f>ROUND('ASSET BALANCES'!X145*$CL145/12,2)</f>
        <v>0</v>
      </c>
      <c r="Y145" s="314">
        <f>ROUND('ASSET BALANCES'!Y145*$CL145/12,2)</f>
        <v>0</v>
      </c>
      <c r="Z145" s="314">
        <f>ROUND('ASSET BALANCES'!Z145*$CL145/12,2)</f>
        <v>0</v>
      </c>
      <c r="AA145" s="338">
        <f>ROUND('ASSET BALANCES'!AA145*$CM145/12,2)</f>
        <v>0</v>
      </c>
      <c r="AB145" s="338">
        <f>ROUND('ASSET BALANCES'!AB145*$CM145/12,2)</f>
        <v>0</v>
      </c>
      <c r="AC145" s="338">
        <f>ROUND('ASSET BALANCES'!AC145*$CM145/12,2)</f>
        <v>0</v>
      </c>
      <c r="AD145" s="338">
        <f>ROUND('ASSET BALANCES'!AD145*$CM145/12,2)</f>
        <v>0</v>
      </c>
      <c r="AE145" s="338">
        <f>ROUND('ASSET BALANCES'!AE145*$CM145/12,2)</f>
        <v>0</v>
      </c>
      <c r="AF145" s="338">
        <f>ROUND('ASSET BALANCES'!AF145*$CM145/12,2)</f>
        <v>0</v>
      </c>
      <c r="AG145" s="338">
        <f>ROUND('ASSET BALANCES'!AG145*$CM145/12,2)</f>
        <v>0</v>
      </c>
      <c r="AH145" s="338">
        <f>ROUND('ASSET BALANCES'!AH145*$CM145/12,2)</f>
        <v>0</v>
      </c>
      <c r="AI145" s="338">
        <f>ROUND('ASSET BALANCES'!AI145*$CM145/12,2)</f>
        <v>0</v>
      </c>
      <c r="AJ145" s="338">
        <f>ROUND('ASSET BALANCES'!AJ145*$CM145/12,2)</f>
        <v>0</v>
      </c>
      <c r="AK145" s="338">
        <f>ROUND('ASSET BALANCES'!AK145*$CM145/12,2)</f>
        <v>0</v>
      </c>
      <c r="AL145" s="338">
        <f>ROUND('ASSET BALANCES'!AL145*$CM145/12,2)</f>
        <v>0</v>
      </c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38"/>
      <c r="AX145" s="338"/>
      <c r="AY145" s="338"/>
      <c r="AZ145" s="338"/>
      <c r="BA145" s="338"/>
      <c r="BB145" s="338"/>
      <c r="BC145" s="338"/>
      <c r="BD145" s="338"/>
      <c r="BE145" s="338"/>
      <c r="BF145" s="338"/>
      <c r="BG145" s="338"/>
      <c r="BH145" s="338"/>
      <c r="BI145" s="338"/>
      <c r="BJ145" s="338"/>
      <c r="BK145" s="338"/>
      <c r="BL145" s="338"/>
      <c r="BM145" s="338"/>
      <c r="BN145" s="338"/>
      <c r="BO145" s="338"/>
      <c r="BP145" s="338"/>
      <c r="BQ145" s="338"/>
      <c r="BR145" s="338"/>
      <c r="BS145" s="338"/>
      <c r="BT145" s="338"/>
      <c r="BU145" s="338"/>
      <c r="BV145" s="338"/>
      <c r="BW145" s="13">
        <f t="shared" si="23"/>
        <v>0</v>
      </c>
      <c r="BX145" s="13">
        <f t="shared" si="24"/>
        <v>0</v>
      </c>
      <c r="BY145" s="13">
        <f t="shared" si="25"/>
        <v>0</v>
      </c>
      <c r="BZ145" s="13">
        <f t="shared" si="26"/>
        <v>0</v>
      </c>
      <c r="CA145" s="13">
        <f t="shared" si="27"/>
        <v>0</v>
      </c>
      <c r="CB145" s="13">
        <f t="shared" si="28"/>
        <v>0</v>
      </c>
      <c r="CC145" s="333" t="str">
        <f>VLOOKUP($A145,'Depr Group Buckets'!$A:$J,CC$4,FALSE)</f>
        <v>PROD OTHER</v>
      </c>
      <c r="CD145" s="333" t="str">
        <f>VLOOKUP($A145,'Depr Group Buckets'!$A:$J,CD$4,FALSE)</f>
        <v>101/106</v>
      </c>
      <c r="CE145" s="333">
        <f>VLOOKUP($A145,'Depr Group Buckets'!$A:$J,CE$4,FALSE)</f>
        <v>108</v>
      </c>
      <c r="CF145" s="333">
        <f>VLOOKUP($A145,'Depr Group Buckets'!$A:$J,CF$4,FALSE)</f>
        <v>403</v>
      </c>
      <c r="CG145" s="333" t="str">
        <f>VLOOKUP($A145,'Depr Group Buckets'!$A:$J,CG$4,FALSE)</f>
        <v>DC MICROGRID</v>
      </c>
      <c r="CH145" s="333" t="str">
        <f>VLOOKUP($A145,'Depr Group Buckets'!$A:$J,CH$4,FALSE)</f>
        <v>DC MICRO GRID</v>
      </c>
      <c r="CI145" s="333" t="str">
        <f>VLOOKUP($A145,'Depr Group Buckets'!$A:$J,CI$4,FALSE)</f>
        <v>Valid</v>
      </c>
      <c r="CJ145" s="333" t="str">
        <f>VLOOKUP($A145,'Depr Group Buckets'!$A:$J,CJ$4,FALSE)</f>
        <v>341</v>
      </c>
      <c r="CK145" s="21"/>
      <c r="CL145" s="4">
        <f t="shared" si="22"/>
        <v>3.3000000000000002E-2</v>
      </c>
      <c r="CM145" s="4">
        <f t="shared" si="21"/>
        <v>3.3300000000000003E-2</v>
      </c>
      <c r="CN145" s="334"/>
      <c r="CO145" s="334"/>
      <c r="CP145" s="334"/>
      <c r="CQ145" s="4">
        <v>3.3000000000000002E-2</v>
      </c>
      <c r="CR145" s="4">
        <v>3.3300000000000003E-2</v>
      </c>
    </row>
    <row r="146" spans="1:96" x14ac:dyDescent="0.25">
      <c r="A146" s="335">
        <f>'ASSET BALANCES'!$A146</f>
        <v>34199</v>
      </c>
      <c r="B146" s="336" t="str">
        <f>'ASSET BALANCES'!$B146</f>
        <v>341.99 Str and Improvements-Solar</v>
      </c>
      <c r="C146" s="337">
        <v>890919.81</v>
      </c>
      <c r="D146" s="337">
        <v>891766.86</v>
      </c>
      <c r="E146" s="337">
        <v>891847.21</v>
      </c>
      <c r="F146" s="337">
        <v>893513.15</v>
      </c>
      <c r="G146" s="337">
        <v>893651.93</v>
      </c>
      <c r="H146" s="337">
        <v>894127.89</v>
      </c>
      <c r="I146" s="337">
        <v>894366.86</v>
      </c>
      <c r="J146" s="337">
        <v>894665.48</v>
      </c>
      <c r="K146" s="337">
        <v>894249.33000000007</v>
      </c>
      <c r="L146" s="337">
        <v>894257.82000000007</v>
      </c>
      <c r="M146" s="337">
        <v>894302.79</v>
      </c>
      <c r="N146" s="337">
        <v>894125.33000000007</v>
      </c>
      <c r="O146" s="338">
        <f>ROUND('ASSET BALANCES'!O146*$CL146/12,2)</f>
        <v>1087596.43</v>
      </c>
      <c r="P146" s="338">
        <f>ROUND('ASSET BALANCES'!P146*$CL146/12,2)</f>
        <v>1087861.69</v>
      </c>
      <c r="Q146" s="338">
        <f>ROUND('ASSET BALANCES'!Q146*$CL146/12,2)</f>
        <v>1087862.05</v>
      </c>
      <c r="R146" s="338">
        <f>ROUND('ASSET BALANCES'!R146*$CL146/12,2)</f>
        <v>1089398.22</v>
      </c>
      <c r="S146" s="338">
        <f>ROUND('ASSET BALANCES'!S146*$CL146/12,2)</f>
        <v>1089772.27</v>
      </c>
      <c r="T146" s="338">
        <f>ROUND('ASSET BALANCES'!T146*$CL146/12,2)</f>
        <v>1089772.27</v>
      </c>
      <c r="U146" s="338">
        <f>ROUND('ASSET BALANCES'!U146*$CL146/12,2)</f>
        <v>1089772.27</v>
      </c>
      <c r="V146" s="338">
        <f>ROUND('ASSET BALANCES'!V146*$CL146/12,2)</f>
        <v>1089772.27</v>
      </c>
      <c r="W146" s="338">
        <f>ROUND('ASSET BALANCES'!W146*$CL146/12,2)</f>
        <v>1089772.27</v>
      </c>
      <c r="X146" s="338">
        <f>ROUND('ASSET BALANCES'!X146*$CL146/12,2)</f>
        <v>1089772.27</v>
      </c>
      <c r="Y146" s="338">
        <f>ROUND('ASSET BALANCES'!Y146*$CL146/12,2)</f>
        <v>1136355.0900000001</v>
      </c>
      <c r="Z146" s="338">
        <f>ROUND('ASSET BALANCES'!Z146*$CL146/12,2)</f>
        <v>1137498.18</v>
      </c>
      <c r="AA146" s="338">
        <f>ROUND('ASSET BALANCES'!AA146*$CM146/12,2)</f>
        <v>1321935.6299999999</v>
      </c>
      <c r="AB146" s="338">
        <f>ROUND('ASSET BALANCES'!AB146*$CM146/12,2)</f>
        <v>1321935.6299999999</v>
      </c>
      <c r="AC146" s="338">
        <f>ROUND('ASSET BALANCES'!AC146*$CM146/12,2)</f>
        <v>1321935.6299999999</v>
      </c>
      <c r="AD146" s="338">
        <f>ROUND('ASSET BALANCES'!AD146*$CM146/12,2)</f>
        <v>1321935.6299999999</v>
      </c>
      <c r="AE146" s="338">
        <f>ROUND('ASSET BALANCES'!AE146*$CM146/12,2)</f>
        <v>1321935.6299999999</v>
      </c>
      <c r="AF146" s="338">
        <f>ROUND('ASSET BALANCES'!AF146*$CM146/12,2)</f>
        <v>1321935.6299999999</v>
      </c>
      <c r="AG146" s="338">
        <f>ROUND('ASSET BALANCES'!AG146*$CM146/12,2)</f>
        <v>1321935.6299999999</v>
      </c>
      <c r="AH146" s="338">
        <f>ROUND('ASSET BALANCES'!AH146*$CM146/12,2)</f>
        <v>1321935.6299999999</v>
      </c>
      <c r="AI146" s="338">
        <f>ROUND('ASSET BALANCES'!AI146*$CM146/12,2)</f>
        <v>1321935.6299999999</v>
      </c>
      <c r="AJ146" s="338">
        <f>ROUND('ASSET BALANCES'!AJ146*$CM146/12,2)</f>
        <v>1321935.6299999999</v>
      </c>
      <c r="AK146" s="338">
        <f>ROUND('ASSET BALANCES'!AK146*$CM146/12,2)</f>
        <v>1321935.6299999999</v>
      </c>
      <c r="AL146" s="338">
        <f>ROUND('ASSET BALANCES'!AL146*$CM146/12,2)</f>
        <v>1321935.6299999999</v>
      </c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38"/>
      <c r="AX146" s="338"/>
      <c r="AY146" s="338"/>
      <c r="AZ146" s="338"/>
      <c r="BA146" s="338"/>
      <c r="BB146" s="338"/>
      <c r="BC146" s="338"/>
      <c r="BD146" s="338"/>
      <c r="BE146" s="338"/>
      <c r="BF146" s="338"/>
      <c r="BG146" s="338"/>
      <c r="BH146" s="338"/>
      <c r="BI146" s="338"/>
      <c r="BJ146" s="338"/>
      <c r="BK146" s="338"/>
      <c r="BL146" s="338"/>
      <c r="BM146" s="338"/>
      <c r="BN146" s="338"/>
      <c r="BO146" s="338"/>
      <c r="BP146" s="338"/>
      <c r="BQ146" s="338"/>
      <c r="BR146" s="338"/>
      <c r="BS146" s="338"/>
      <c r="BT146" s="338"/>
      <c r="BU146" s="338"/>
      <c r="BV146" s="338"/>
      <c r="BW146" s="13">
        <f t="shared" si="23"/>
        <v>10721794.460000001</v>
      </c>
      <c r="BX146" s="13">
        <f t="shared" si="24"/>
        <v>13165205.279999999</v>
      </c>
      <c r="BY146" s="13">
        <f t="shared" si="25"/>
        <v>15863227.560000001</v>
      </c>
      <c r="BZ146" s="13">
        <f t="shared" si="26"/>
        <v>0</v>
      </c>
      <c r="CA146" s="13">
        <f t="shared" si="27"/>
        <v>0</v>
      </c>
      <c r="CB146" s="13">
        <f t="shared" si="28"/>
        <v>0</v>
      </c>
      <c r="CC146" s="333" t="str">
        <f>VLOOKUP($A146,'Depr Group Buckets'!$A:$J,CC$4,FALSE)</f>
        <v>PROD OTHER</v>
      </c>
      <c r="CD146" s="333" t="str">
        <f>VLOOKUP($A146,'Depr Group Buckets'!$A:$J,CD$4,FALSE)</f>
        <v>101/106</v>
      </c>
      <c r="CE146" s="333">
        <f>VLOOKUP($A146,'Depr Group Buckets'!$A:$J,CE$4,FALSE)</f>
        <v>108</v>
      </c>
      <c r="CF146" s="333">
        <f>VLOOKUP($A146,'Depr Group Buckets'!$A:$J,CF$4,FALSE)</f>
        <v>403</v>
      </c>
      <c r="CG146" s="333" t="str">
        <f>VLOOKUP($A146,'Depr Group Buckets'!$A:$J,CG$4,FALSE)</f>
        <v>SOLAR</v>
      </c>
      <c r="CH146" s="333" t="str">
        <f>VLOOKUP($A146,'Depr Group Buckets'!$A:$J,CH$4,FALSE)</f>
        <v>SOLAR SITES</v>
      </c>
      <c r="CI146" s="333" t="str">
        <f>VLOOKUP($A146,'Depr Group Buckets'!$A:$J,CI$4,FALSE)</f>
        <v>Valid</v>
      </c>
      <c r="CJ146" s="333" t="str">
        <f>VLOOKUP($A146,'Depr Group Buckets'!$A:$J,CJ$4,FALSE)</f>
        <v>341</v>
      </c>
      <c r="CK146" s="21"/>
      <c r="CL146" s="4">
        <f t="shared" si="22"/>
        <v>2.9000000000000001E-2</v>
      </c>
      <c r="CM146" s="4">
        <f t="shared" si="21"/>
        <v>3.3700000000000001E-2</v>
      </c>
      <c r="CN146" s="334"/>
      <c r="CO146" s="334"/>
      <c r="CP146" s="334"/>
      <c r="CQ146" s="4">
        <v>2.9000000000000001E-2</v>
      </c>
      <c r="CR146" s="4">
        <v>3.3700000000000001E-2</v>
      </c>
    </row>
    <row r="147" spans="1:96" x14ac:dyDescent="0.25">
      <c r="A147" s="335">
        <f>'ASSET BALANCES'!$A147</f>
        <v>34220</v>
      </c>
      <c r="B147" s="336" t="str">
        <f>'ASSET BALANCES'!$B147</f>
        <v>342.20 Fuel Holders,Prod Acc-MDAFB</v>
      </c>
      <c r="C147" s="337">
        <v>0</v>
      </c>
      <c r="D147" s="337">
        <v>0</v>
      </c>
      <c r="E147" s="337">
        <v>0</v>
      </c>
      <c r="F147" s="337">
        <v>0</v>
      </c>
      <c r="G147" s="337">
        <v>0</v>
      </c>
      <c r="H147" s="337">
        <v>0</v>
      </c>
      <c r="I147" s="337">
        <v>0</v>
      </c>
      <c r="J147" s="337">
        <v>0</v>
      </c>
      <c r="K147" s="337">
        <v>0</v>
      </c>
      <c r="L147" s="337">
        <v>0</v>
      </c>
      <c r="M147" s="337">
        <v>0</v>
      </c>
      <c r="N147" s="337">
        <v>0</v>
      </c>
      <c r="O147" s="338">
        <f>ROUND('ASSET BALANCES'!O147*$CL147/12,2)</f>
        <v>0</v>
      </c>
      <c r="P147" s="338">
        <f>ROUND('ASSET BALANCES'!P147*$CL147/12,2)</f>
        <v>0</v>
      </c>
      <c r="Q147" s="338">
        <f>ROUND('ASSET BALANCES'!Q147*$CL147/12,2)</f>
        <v>0</v>
      </c>
      <c r="R147" s="338">
        <f>ROUND('ASSET BALANCES'!R147*$CL147/12,2)</f>
        <v>0</v>
      </c>
      <c r="S147" s="338">
        <f>ROUND('ASSET BALANCES'!S147*$CL147/12,2)</f>
        <v>0</v>
      </c>
      <c r="T147" s="338">
        <f>ROUND('ASSET BALANCES'!T147*$CL147/12,2)</f>
        <v>0</v>
      </c>
      <c r="U147" s="338">
        <f>ROUND('ASSET BALANCES'!U147*$CL147/12,2)</f>
        <v>0</v>
      </c>
      <c r="V147" s="338">
        <f>ROUND('ASSET BALANCES'!V147*$CL147/12,2)</f>
        <v>0</v>
      </c>
      <c r="W147" s="338">
        <f>ROUND('ASSET BALANCES'!W147*$CL147/12,2)</f>
        <v>0</v>
      </c>
      <c r="X147" s="338">
        <f>ROUND('ASSET BALANCES'!X147*$CL147/12,2)</f>
        <v>0</v>
      </c>
      <c r="Y147" s="338">
        <f>ROUND('ASSET BALANCES'!Y147*$CL147/12,2)</f>
        <v>0</v>
      </c>
      <c r="Z147" s="338">
        <f>ROUND('ASSET BALANCES'!Z147*$CL147/12,2)</f>
        <v>0</v>
      </c>
      <c r="AA147" s="338">
        <f>ROUND('ASSET BALANCES'!AA147*$CM147/12,2)</f>
        <v>0</v>
      </c>
      <c r="AB147" s="338">
        <f>ROUND('ASSET BALANCES'!AB147*$CM147/12,2)</f>
        <v>0</v>
      </c>
      <c r="AC147" s="338">
        <f>ROUND('ASSET BALANCES'!AC147*$CM147/12,2)</f>
        <v>0</v>
      </c>
      <c r="AD147" s="338">
        <f>ROUND('ASSET BALANCES'!AD147*$CM147/12,2)</f>
        <v>0</v>
      </c>
      <c r="AE147" s="338">
        <f>ROUND('ASSET BALANCES'!AE147*$CM147/12,2)</f>
        <v>92802.81</v>
      </c>
      <c r="AF147" s="338">
        <f>ROUND('ASSET BALANCES'!AF147*$CM147/12,2)</f>
        <v>93980.29</v>
      </c>
      <c r="AG147" s="338">
        <f>ROUND('ASSET BALANCES'!AG147*$CM147/12,2)</f>
        <v>94035.14</v>
      </c>
      <c r="AH147" s="338">
        <f>ROUND('ASSET BALANCES'!AH147*$CM147/12,2)</f>
        <v>95896.38</v>
      </c>
      <c r="AI147" s="338">
        <f>ROUND('ASSET BALANCES'!AI147*$CM147/12,2)</f>
        <v>95915.41</v>
      </c>
      <c r="AJ147" s="338">
        <f>ROUND('ASSET BALANCES'!AJ147*$CM147/12,2)</f>
        <v>95921.7</v>
      </c>
      <c r="AK147" s="338">
        <f>ROUND('ASSET BALANCES'!AK147*$CM147/12,2)</f>
        <v>95926.98</v>
      </c>
      <c r="AL147" s="338">
        <f>ROUND('ASSET BALANCES'!AL147*$CM147/12,2)</f>
        <v>97270.59</v>
      </c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38"/>
      <c r="AX147" s="338"/>
      <c r="AY147" s="338"/>
      <c r="AZ147" s="338"/>
      <c r="BA147" s="338"/>
      <c r="BB147" s="338"/>
      <c r="BC147" s="338"/>
      <c r="BD147" s="338"/>
      <c r="BE147" s="338"/>
      <c r="BF147" s="338"/>
      <c r="BG147" s="338"/>
      <c r="BH147" s="338"/>
      <c r="BI147" s="338"/>
      <c r="BJ147" s="338"/>
      <c r="BK147" s="338"/>
      <c r="BL147" s="338"/>
      <c r="BM147" s="338"/>
      <c r="BN147" s="338"/>
      <c r="BO147" s="338"/>
      <c r="BP147" s="338"/>
      <c r="BQ147" s="338"/>
      <c r="BR147" s="338"/>
      <c r="BS147" s="338"/>
      <c r="BT147" s="338"/>
      <c r="BU147" s="338"/>
      <c r="BV147" s="338"/>
      <c r="BW147" s="13">
        <f t="shared" si="23"/>
        <v>0</v>
      </c>
      <c r="BX147" s="13">
        <f t="shared" si="24"/>
        <v>0</v>
      </c>
      <c r="BY147" s="13">
        <f t="shared" si="25"/>
        <v>761749.3</v>
      </c>
      <c r="BZ147" s="13">
        <f t="shared" si="26"/>
        <v>0</v>
      </c>
      <c r="CA147" s="13">
        <f t="shared" si="27"/>
        <v>0</v>
      </c>
      <c r="CB147" s="13">
        <f t="shared" si="28"/>
        <v>0</v>
      </c>
      <c r="CC147" s="333" t="str">
        <f>VLOOKUP($A147,'Depr Group Buckets'!$A:$J,CC$4,FALSE)</f>
        <v>PROD OTHER</v>
      </c>
      <c r="CD147" s="333" t="str">
        <f>VLOOKUP($A147,'Depr Group Buckets'!$A:$J,CD$4,FALSE)</f>
        <v>101/106</v>
      </c>
      <c r="CE147" s="333">
        <f>VLOOKUP($A147,'Depr Group Buckets'!$A:$J,CE$4,FALSE)</f>
        <v>108</v>
      </c>
      <c r="CF147" s="333">
        <f>VLOOKUP($A147,'Depr Group Buckets'!$A:$J,CF$4,FALSE)</f>
        <v>403</v>
      </c>
      <c r="CG147" s="333" t="str">
        <f>VLOOKUP($A147,'Depr Group Buckets'!$A:$J,CG$4,FALSE)</f>
        <v>MACDILL AFB</v>
      </c>
      <c r="CH147" s="333" t="str">
        <f>VLOOKUP($A147,'Depr Group Buckets'!$A:$J,CH$4,FALSE)</f>
        <v>MACDILL AFB</v>
      </c>
      <c r="CI147" s="333" t="str">
        <f>VLOOKUP($A147,'Depr Group Buckets'!$A:$J,CI$4,FALSE)</f>
        <v>Valid</v>
      </c>
      <c r="CJ147" s="333" t="str">
        <f>VLOOKUP($A147,'Depr Group Buckets'!$A:$J,CJ$4,FALSE)</f>
        <v>342</v>
      </c>
      <c r="CK147" s="21"/>
      <c r="CL147" s="4">
        <f t="shared" si="22"/>
        <v>0</v>
      </c>
      <c r="CM147" s="4">
        <f t="shared" si="21"/>
        <v>2.2000000000000002E-2</v>
      </c>
      <c r="CN147" s="334"/>
      <c r="CO147" s="334"/>
      <c r="CP147" s="334"/>
      <c r="CQ147" s="4">
        <v>0</v>
      </c>
      <c r="CR147" s="4">
        <v>2.2000000000000002E-2</v>
      </c>
    </row>
    <row r="148" spans="1:96" x14ac:dyDescent="0.25">
      <c r="A148" s="335">
        <f>'ASSET BALANCES'!$A148</f>
        <v>34228</v>
      </c>
      <c r="B148" s="336" t="str">
        <f>'ASSET BALANCES'!$B148</f>
        <v>342.28 FuelHolders,ProdAcc-Phillips</v>
      </c>
      <c r="C148" s="337">
        <v>0</v>
      </c>
      <c r="D148" s="337">
        <v>0</v>
      </c>
      <c r="E148" s="337">
        <v>0</v>
      </c>
      <c r="F148" s="337">
        <v>0</v>
      </c>
      <c r="G148" s="337">
        <v>0</v>
      </c>
      <c r="H148" s="337">
        <v>0</v>
      </c>
      <c r="I148" s="337">
        <v>0</v>
      </c>
      <c r="J148" s="337">
        <v>0</v>
      </c>
      <c r="K148" s="337">
        <v>0</v>
      </c>
      <c r="L148" s="337">
        <v>0</v>
      </c>
      <c r="M148" s="337">
        <v>0</v>
      </c>
      <c r="N148" s="337">
        <v>0</v>
      </c>
      <c r="O148" s="338">
        <f>ROUND('ASSET BALANCES'!O148*$CL148/12,2)</f>
        <v>0</v>
      </c>
      <c r="P148" s="338">
        <f>ROUND('ASSET BALANCES'!P148*$CL148/12,2)</f>
        <v>0</v>
      </c>
      <c r="Q148" s="338">
        <f>ROUND('ASSET BALANCES'!Q148*$CL148/12,2)</f>
        <v>0</v>
      </c>
      <c r="R148" s="338">
        <f>ROUND('ASSET BALANCES'!R148*$CL148/12,2)</f>
        <v>0</v>
      </c>
      <c r="S148" s="338">
        <f>ROUND('ASSET BALANCES'!S148*$CL148/12,2)</f>
        <v>0</v>
      </c>
      <c r="T148" s="338">
        <f>ROUND('ASSET BALANCES'!T148*$CL148/12,2)</f>
        <v>0</v>
      </c>
      <c r="U148" s="338">
        <f>ROUND('ASSET BALANCES'!U148*$CL148/12,2)</f>
        <v>0</v>
      </c>
      <c r="V148" s="338">
        <f>ROUND('ASSET BALANCES'!V148*$CL148/12,2)</f>
        <v>0</v>
      </c>
      <c r="W148" s="338">
        <f>ROUND('ASSET BALANCES'!W148*$CL148/12,2)</f>
        <v>0</v>
      </c>
      <c r="X148" s="338">
        <f>ROUND('ASSET BALANCES'!X148*$CL148/12,2)</f>
        <v>0</v>
      </c>
      <c r="Y148" s="338">
        <f>ROUND('ASSET BALANCES'!Y148*$CL148/12,2)</f>
        <v>0</v>
      </c>
      <c r="Z148" s="338">
        <f>ROUND('ASSET BALANCES'!Z148*$CL148/12,2)</f>
        <v>0</v>
      </c>
      <c r="AA148" s="338">
        <f>ROUND('ASSET BALANCES'!AA148*$CM148/12,2)</f>
        <v>0</v>
      </c>
      <c r="AB148" s="338">
        <f>ROUND('ASSET BALANCES'!AB148*$CM148/12,2)</f>
        <v>0</v>
      </c>
      <c r="AC148" s="338">
        <f>ROUND('ASSET BALANCES'!AC148*$CM148/12,2)</f>
        <v>0</v>
      </c>
      <c r="AD148" s="338">
        <f>ROUND('ASSET BALANCES'!AD148*$CM148/12,2)</f>
        <v>0</v>
      </c>
      <c r="AE148" s="338">
        <f>ROUND('ASSET BALANCES'!AE148*$CM148/12,2)</f>
        <v>0</v>
      </c>
      <c r="AF148" s="338">
        <f>ROUND('ASSET BALANCES'!AF148*$CM148/12,2)</f>
        <v>0</v>
      </c>
      <c r="AG148" s="338">
        <f>ROUND('ASSET BALANCES'!AG148*$CM148/12,2)</f>
        <v>0</v>
      </c>
      <c r="AH148" s="338">
        <f>ROUND('ASSET BALANCES'!AH148*$CM148/12,2)</f>
        <v>0</v>
      </c>
      <c r="AI148" s="338">
        <f>ROUND('ASSET BALANCES'!AI148*$CM148/12,2)</f>
        <v>0</v>
      </c>
      <c r="AJ148" s="338">
        <f>ROUND('ASSET BALANCES'!AJ148*$CM148/12,2)</f>
        <v>0</v>
      </c>
      <c r="AK148" s="338">
        <f>ROUND('ASSET BALANCES'!AK148*$CM148/12,2)</f>
        <v>0</v>
      </c>
      <c r="AL148" s="338">
        <f>ROUND('ASSET BALANCES'!AL148*$CM148/12,2)</f>
        <v>0</v>
      </c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38"/>
      <c r="AX148" s="338"/>
      <c r="AY148" s="338"/>
      <c r="AZ148" s="338"/>
      <c r="BA148" s="338"/>
      <c r="BB148" s="338"/>
      <c r="BC148" s="338"/>
      <c r="BD148" s="338"/>
      <c r="BE148" s="338"/>
      <c r="BF148" s="338"/>
      <c r="BG148" s="338"/>
      <c r="BH148" s="338"/>
      <c r="BI148" s="338"/>
      <c r="BJ148" s="338"/>
      <c r="BK148" s="338"/>
      <c r="BL148" s="338"/>
      <c r="BM148" s="338"/>
      <c r="BN148" s="338"/>
      <c r="BO148" s="338"/>
      <c r="BP148" s="338"/>
      <c r="BQ148" s="338"/>
      <c r="BR148" s="338"/>
      <c r="BS148" s="338"/>
      <c r="BT148" s="338"/>
      <c r="BU148" s="338"/>
      <c r="BV148" s="338"/>
      <c r="BW148" s="13">
        <f t="shared" si="23"/>
        <v>0</v>
      </c>
      <c r="BX148" s="13">
        <f t="shared" si="24"/>
        <v>0</v>
      </c>
      <c r="BY148" s="13">
        <f t="shared" si="25"/>
        <v>0</v>
      </c>
      <c r="BZ148" s="13">
        <f t="shared" si="26"/>
        <v>0</v>
      </c>
      <c r="CA148" s="13">
        <f t="shared" si="27"/>
        <v>0</v>
      </c>
      <c r="CB148" s="13">
        <f t="shared" si="28"/>
        <v>0</v>
      </c>
      <c r="CC148" s="333" t="str">
        <f>VLOOKUP($A148,'Depr Group Buckets'!$A:$J,CC$4,FALSE)</f>
        <v>PROD OTHER</v>
      </c>
      <c r="CD148" s="333" t="str">
        <f>VLOOKUP($A148,'Depr Group Buckets'!$A:$J,CD$4,FALSE)</f>
        <v>101/106</v>
      </c>
      <c r="CE148" s="333">
        <f>VLOOKUP($A148,'Depr Group Buckets'!$A:$J,CE$4,FALSE)</f>
        <v>108</v>
      </c>
      <c r="CF148" s="333">
        <f>VLOOKUP($A148,'Depr Group Buckets'!$A:$J,CF$4,FALSE)</f>
        <v>403</v>
      </c>
      <c r="CG148" s="333" t="str">
        <f>VLOOKUP($A148,'Depr Group Buckets'!$A:$J,CG$4,FALSE)</f>
        <v>PHILLIPS</v>
      </c>
      <c r="CH148" s="333" t="str">
        <f>VLOOKUP($A148,'Depr Group Buckets'!$A:$J,CH$4,FALSE)</f>
        <v>INACTIVE ACCOUNT</v>
      </c>
      <c r="CI148" s="333" t="str">
        <f>VLOOKUP($A148,'Depr Group Buckets'!$A:$J,CI$4,FALSE)</f>
        <v>Invalid</v>
      </c>
      <c r="CJ148" s="333" t="str">
        <f>VLOOKUP($A148,'Depr Group Buckets'!$A:$J,CJ$4,FALSE)</f>
        <v>342</v>
      </c>
      <c r="CK148" s="21"/>
      <c r="CL148" s="4">
        <f t="shared" si="22"/>
        <v>0</v>
      </c>
      <c r="CM148" s="4">
        <f t="shared" si="21"/>
        <v>0</v>
      </c>
      <c r="CN148" s="334"/>
      <c r="CO148" s="334"/>
      <c r="CP148" s="334"/>
      <c r="CQ148" s="4">
        <v>0</v>
      </c>
      <c r="CR148" s="4">
        <v>0</v>
      </c>
    </row>
    <row r="149" spans="1:96" x14ac:dyDescent="0.25">
      <c r="A149" s="335">
        <f>'ASSET BALANCES'!$A149</f>
        <v>34230</v>
      </c>
      <c r="B149" s="336" t="str">
        <f>'ASSET BALANCES'!$B149</f>
        <v>342.30 Fuel Holders,Prod Acc-BPC</v>
      </c>
      <c r="C149" s="337">
        <v>61021</v>
      </c>
      <c r="D149" s="337">
        <v>61027.78</v>
      </c>
      <c r="E149" s="337">
        <v>61024.549999999996</v>
      </c>
      <c r="F149" s="337">
        <v>61024.549999999996</v>
      </c>
      <c r="G149" s="337">
        <v>61024.549999999996</v>
      </c>
      <c r="H149" s="337">
        <v>61024.549999999996</v>
      </c>
      <c r="I149" s="337">
        <v>61121.56</v>
      </c>
      <c r="J149" s="337">
        <v>61121.56</v>
      </c>
      <c r="K149" s="337">
        <v>61121.56</v>
      </c>
      <c r="L149" s="337">
        <v>61121.56</v>
      </c>
      <c r="M149" s="337">
        <v>61074.590000000004</v>
      </c>
      <c r="N149" s="337">
        <v>61074.590000000004</v>
      </c>
      <c r="O149" s="338">
        <f>ROUND('ASSET BALANCES'!O149*$CL149/12,2)</f>
        <v>61040.38</v>
      </c>
      <c r="P149" s="338">
        <f>ROUND('ASSET BALANCES'!P149*$CL149/12,2)</f>
        <v>65133.9</v>
      </c>
      <c r="Q149" s="338">
        <f>ROUND('ASSET BALANCES'!Q149*$CL149/12,2)</f>
        <v>68794.850000000006</v>
      </c>
      <c r="R149" s="338">
        <f>ROUND('ASSET BALANCES'!R149*$CL149/12,2)</f>
        <v>91872.1</v>
      </c>
      <c r="S149" s="338">
        <f>ROUND('ASSET BALANCES'!S149*$CL149/12,2)</f>
        <v>93689.1</v>
      </c>
      <c r="T149" s="338">
        <f>ROUND('ASSET BALANCES'!T149*$CL149/12,2)</f>
        <v>98229.92</v>
      </c>
      <c r="U149" s="338">
        <f>ROUND('ASSET BALANCES'!U149*$CL149/12,2)</f>
        <v>100622.81</v>
      </c>
      <c r="V149" s="338">
        <f>ROUND('ASSET BALANCES'!V149*$CL149/12,2)</f>
        <v>100993.71</v>
      </c>
      <c r="W149" s="338">
        <f>ROUND('ASSET BALANCES'!W149*$CL149/12,2)</f>
        <v>101364.61</v>
      </c>
      <c r="X149" s="338">
        <f>ROUND('ASSET BALANCES'!X149*$CL149/12,2)</f>
        <v>102135.51</v>
      </c>
      <c r="Y149" s="338">
        <f>ROUND('ASSET BALANCES'!Y149*$CL149/12,2)</f>
        <v>102508.42</v>
      </c>
      <c r="Z149" s="338">
        <f>ROUND('ASSET BALANCES'!Z149*$CL149/12,2)</f>
        <v>102893.32</v>
      </c>
      <c r="AA149" s="338">
        <f>ROUND('ASSET BALANCES'!AA149*$CM149/12,2)</f>
        <v>146669.28</v>
      </c>
      <c r="AB149" s="338">
        <f>ROUND('ASSET BALANCES'!AB149*$CM149/12,2)</f>
        <v>151146.79999999999</v>
      </c>
      <c r="AC149" s="338">
        <f>ROUND('ASSET BALANCES'!AC149*$CM149/12,2)</f>
        <v>152909.14000000001</v>
      </c>
      <c r="AD149" s="338">
        <f>ROUND('ASSET BALANCES'!AD149*$CM149/12,2)</f>
        <v>156486.76999999999</v>
      </c>
      <c r="AE149" s="338">
        <f>ROUND('ASSET BALANCES'!AE149*$CM149/12,2)</f>
        <v>158544.94</v>
      </c>
      <c r="AF149" s="338">
        <f>ROUND('ASSET BALANCES'!AF149*$CM149/12,2)</f>
        <v>159893.12</v>
      </c>
      <c r="AG149" s="338">
        <f>ROUND('ASSET BALANCES'!AG149*$CM149/12,2)</f>
        <v>161241.29</v>
      </c>
      <c r="AH149" s="338">
        <f>ROUND('ASSET BALANCES'!AH149*$CM149/12,2)</f>
        <v>162589.46</v>
      </c>
      <c r="AI149" s="338">
        <f>ROUND('ASSET BALANCES'!AI149*$CM149/12,2)</f>
        <v>163937.64000000001</v>
      </c>
      <c r="AJ149" s="338">
        <f>ROUND('ASSET BALANCES'!AJ149*$CM149/12,2)</f>
        <v>166049.06</v>
      </c>
      <c r="AK149" s="338">
        <f>ROUND('ASSET BALANCES'!AK149*$CM149/12,2)</f>
        <v>167474.15</v>
      </c>
      <c r="AL149" s="338">
        <f>ROUND('ASSET BALANCES'!AL149*$CM149/12,2)</f>
        <v>168899.24</v>
      </c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38"/>
      <c r="AX149" s="338"/>
      <c r="AY149" s="338"/>
      <c r="AZ149" s="338"/>
      <c r="BA149" s="338"/>
      <c r="BB149" s="338"/>
      <c r="BC149" s="338"/>
      <c r="BD149" s="338"/>
      <c r="BE149" s="338"/>
      <c r="BF149" s="338"/>
      <c r="BG149" s="338"/>
      <c r="BH149" s="338"/>
      <c r="BI149" s="338"/>
      <c r="BJ149" s="338"/>
      <c r="BK149" s="338"/>
      <c r="BL149" s="338"/>
      <c r="BM149" s="338"/>
      <c r="BN149" s="338"/>
      <c r="BO149" s="338"/>
      <c r="BP149" s="338"/>
      <c r="BQ149" s="338"/>
      <c r="BR149" s="338"/>
      <c r="BS149" s="338"/>
      <c r="BT149" s="338"/>
      <c r="BU149" s="338"/>
      <c r="BV149" s="338"/>
      <c r="BW149" s="13">
        <f t="shared" si="23"/>
        <v>732782.4</v>
      </c>
      <c r="BX149" s="13">
        <f t="shared" si="24"/>
        <v>1089278.6299999999</v>
      </c>
      <c r="BY149" s="13">
        <f t="shared" si="25"/>
        <v>1915840.89</v>
      </c>
      <c r="BZ149" s="13">
        <f t="shared" si="26"/>
        <v>0</v>
      </c>
      <c r="CA149" s="13">
        <f t="shared" si="27"/>
        <v>0</v>
      </c>
      <c r="CB149" s="13">
        <f t="shared" si="28"/>
        <v>0</v>
      </c>
      <c r="CC149" s="333" t="str">
        <f>VLOOKUP($A149,'Depr Group Buckets'!$A:$J,CC$4,FALSE)</f>
        <v>PROD OTHER</v>
      </c>
      <c r="CD149" s="333" t="str">
        <f>VLOOKUP($A149,'Depr Group Buckets'!$A:$J,CD$4,FALSE)</f>
        <v>101/106</v>
      </c>
      <c r="CE149" s="333">
        <f>VLOOKUP($A149,'Depr Group Buckets'!$A:$J,CE$4,FALSE)</f>
        <v>108</v>
      </c>
      <c r="CF149" s="333">
        <f>VLOOKUP($A149,'Depr Group Buckets'!$A:$J,CF$4,FALSE)</f>
        <v>403</v>
      </c>
      <c r="CG149" s="333" t="str">
        <f>VLOOKUP($A149,'Depr Group Buckets'!$A:$J,CG$4,FALSE)</f>
        <v>BAYSIDE</v>
      </c>
      <c r="CH149" s="333" t="str">
        <f>VLOOKUP($A149,'Depr Group Buckets'!$A:$J,CH$4,FALSE)</f>
        <v>BAYSIDE COMMON</v>
      </c>
      <c r="CI149" s="333" t="str">
        <f>VLOOKUP($A149,'Depr Group Buckets'!$A:$J,CI$4,FALSE)</f>
        <v>Valid</v>
      </c>
      <c r="CJ149" s="333" t="str">
        <f>VLOOKUP($A149,'Depr Group Buckets'!$A:$J,CJ$4,FALSE)</f>
        <v>342</v>
      </c>
      <c r="CK149" s="21"/>
      <c r="CL149" s="4">
        <f t="shared" si="22"/>
        <v>0.03</v>
      </c>
      <c r="CM149" s="4">
        <f t="shared" si="21"/>
        <v>4.2599999999999999E-2</v>
      </c>
      <c r="CN149" s="334"/>
      <c r="CO149" s="334"/>
      <c r="CP149" s="334"/>
      <c r="CQ149" s="4">
        <v>0.03</v>
      </c>
      <c r="CR149" s="4">
        <v>4.2599999999999999E-2</v>
      </c>
    </row>
    <row r="150" spans="1:96" x14ac:dyDescent="0.25">
      <c r="A150" s="335">
        <f>'ASSET BALANCES'!$A150</f>
        <v>34231</v>
      </c>
      <c r="B150" s="336" t="str">
        <f>'ASSET BALANCES'!$B150</f>
        <v>342.31 Fuel Holders,Prod Acc-BP1</v>
      </c>
      <c r="C150" s="337">
        <v>269332.59999999998</v>
      </c>
      <c r="D150" s="337">
        <v>273743.06</v>
      </c>
      <c r="E150" s="337">
        <v>273167.65000000002</v>
      </c>
      <c r="F150" s="337">
        <v>273073.81</v>
      </c>
      <c r="G150" s="337">
        <v>276208.18</v>
      </c>
      <c r="H150" s="337">
        <v>276287.39</v>
      </c>
      <c r="I150" s="337">
        <v>275058.69</v>
      </c>
      <c r="J150" s="337">
        <v>275959.14</v>
      </c>
      <c r="K150" s="337">
        <v>275741.95</v>
      </c>
      <c r="L150" s="337">
        <v>274681.65999999997</v>
      </c>
      <c r="M150" s="337">
        <v>274681.65999999997</v>
      </c>
      <c r="N150" s="337">
        <v>274681.65999999997</v>
      </c>
      <c r="O150" s="338">
        <f>ROUND('ASSET BALANCES'!O150*$CL150/12,2)</f>
        <v>275853.95</v>
      </c>
      <c r="P150" s="338">
        <f>ROUND('ASSET BALANCES'!P150*$CL150/12,2)</f>
        <v>277207.23</v>
      </c>
      <c r="Q150" s="338">
        <f>ROUND('ASSET BALANCES'!Q150*$CL150/12,2)</f>
        <v>281585.71999999997</v>
      </c>
      <c r="R150" s="338">
        <f>ROUND('ASSET BALANCES'!R150*$CL150/12,2)</f>
        <v>284390.21999999997</v>
      </c>
      <c r="S150" s="338">
        <f>ROUND('ASSET BALANCES'!S150*$CL150/12,2)</f>
        <v>285464.15000000002</v>
      </c>
      <c r="T150" s="338">
        <f>ROUND('ASSET BALANCES'!T150*$CL150/12,2)</f>
        <v>298293.19</v>
      </c>
      <c r="U150" s="338">
        <f>ROUND('ASSET BALANCES'!U150*$CL150/12,2)</f>
        <v>298481.12</v>
      </c>
      <c r="V150" s="338">
        <f>ROUND('ASSET BALANCES'!V150*$CL150/12,2)</f>
        <v>298743.51</v>
      </c>
      <c r="W150" s="338">
        <f>ROUND('ASSET BALANCES'!W150*$CL150/12,2)</f>
        <v>298823.67</v>
      </c>
      <c r="X150" s="338">
        <f>ROUND('ASSET BALANCES'!X150*$CL150/12,2)</f>
        <v>301791.14</v>
      </c>
      <c r="Y150" s="338">
        <f>ROUND('ASSET BALANCES'!Y150*$CL150/12,2)</f>
        <v>301869.90999999997</v>
      </c>
      <c r="Z150" s="338">
        <f>ROUND('ASSET BALANCES'!Z150*$CL150/12,2)</f>
        <v>301996.68</v>
      </c>
      <c r="AA150" s="338">
        <f>ROUND('ASSET BALANCES'!AA150*$CM150/12,2)</f>
        <v>355797.47</v>
      </c>
      <c r="AB150" s="338">
        <f>ROUND('ASSET BALANCES'!AB150*$CM150/12,2)</f>
        <v>358421.34</v>
      </c>
      <c r="AC150" s="338">
        <f>ROUND('ASSET BALANCES'!AC150*$CM150/12,2)</f>
        <v>358421.34</v>
      </c>
      <c r="AD150" s="338">
        <f>ROUND('ASSET BALANCES'!AD150*$CM150/12,2)</f>
        <v>376130.46</v>
      </c>
      <c r="AE150" s="338">
        <f>ROUND('ASSET BALANCES'!AE150*$CM150/12,2)</f>
        <v>377206.46</v>
      </c>
      <c r="AF150" s="338">
        <f>ROUND('ASSET BALANCES'!AF150*$CM150/12,2)</f>
        <v>383865.76</v>
      </c>
      <c r="AG150" s="338">
        <f>ROUND('ASSET BALANCES'!AG150*$CM150/12,2)</f>
        <v>390280.43</v>
      </c>
      <c r="AH150" s="338">
        <f>ROUND('ASSET BALANCES'!AH150*$CM150/12,2)</f>
        <v>393224.43</v>
      </c>
      <c r="AI150" s="338">
        <f>ROUND('ASSET BALANCES'!AI150*$CM150/12,2)</f>
        <v>393980.56</v>
      </c>
      <c r="AJ150" s="338">
        <f>ROUND('ASSET BALANCES'!AJ150*$CM150/12,2)</f>
        <v>396865.7</v>
      </c>
      <c r="AK150" s="338">
        <f>ROUND('ASSET BALANCES'!AK150*$CM150/12,2)</f>
        <v>396944.2</v>
      </c>
      <c r="AL150" s="338">
        <f>ROUND('ASSET BALANCES'!AL150*$CM150/12,2)</f>
        <v>397022.7</v>
      </c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38"/>
      <c r="AX150" s="338"/>
      <c r="AY150" s="338"/>
      <c r="AZ150" s="338"/>
      <c r="BA150" s="338"/>
      <c r="BB150" s="338"/>
      <c r="BC150" s="338"/>
      <c r="BD150" s="338"/>
      <c r="BE150" s="338"/>
      <c r="BF150" s="338"/>
      <c r="BG150" s="338"/>
      <c r="BH150" s="338"/>
      <c r="BI150" s="338"/>
      <c r="BJ150" s="338"/>
      <c r="BK150" s="338"/>
      <c r="BL150" s="338"/>
      <c r="BM150" s="338"/>
      <c r="BN150" s="338"/>
      <c r="BO150" s="338"/>
      <c r="BP150" s="338"/>
      <c r="BQ150" s="338"/>
      <c r="BR150" s="338"/>
      <c r="BS150" s="338"/>
      <c r="BT150" s="338"/>
      <c r="BU150" s="338"/>
      <c r="BV150" s="338"/>
      <c r="BW150" s="13">
        <f t="shared" si="23"/>
        <v>3292617.45</v>
      </c>
      <c r="BX150" s="13">
        <f t="shared" si="24"/>
        <v>3504500.49</v>
      </c>
      <c r="BY150" s="13">
        <f t="shared" si="25"/>
        <v>4578160.8499999996</v>
      </c>
      <c r="BZ150" s="13">
        <f t="shared" si="26"/>
        <v>0</v>
      </c>
      <c r="CA150" s="13">
        <f t="shared" si="27"/>
        <v>0</v>
      </c>
      <c r="CB150" s="13">
        <f t="shared" si="28"/>
        <v>0</v>
      </c>
      <c r="CC150" s="333" t="str">
        <f>VLOOKUP($A150,'Depr Group Buckets'!$A:$J,CC$4,FALSE)</f>
        <v>PROD OTHER</v>
      </c>
      <c r="CD150" s="333" t="str">
        <f>VLOOKUP($A150,'Depr Group Buckets'!$A:$J,CD$4,FALSE)</f>
        <v>101/106</v>
      </c>
      <c r="CE150" s="333">
        <f>VLOOKUP($A150,'Depr Group Buckets'!$A:$J,CE$4,FALSE)</f>
        <v>108</v>
      </c>
      <c r="CF150" s="333">
        <f>VLOOKUP($A150,'Depr Group Buckets'!$A:$J,CF$4,FALSE)</f>
        <v>403</v>
      </c>
      <c r="CG150" s="333" t="str">
        <f>VLOOKUP($A150,'Depr Group Buckets'!$A:$J,CG$4,FALSE)</f>
        <v>BAYSIDE</v>
      </c>
      <c r="CH150" s="333" t="str">
        <f>VLOOKUP($A150,'Depr Group Buckets'!$A:$J,CH$4,FALSE)</f>
        <v>BAYSIDE UNIT 1</v>
      </c>
      <c r="CI150" s="333" t="str">
        <f>VLOOKUP($A150,'Depr Group Buckets'!$A:$J,CI$4,FALSE)</f>
        <v>Valid</v>
      </c>
      <c r="CJ150" s="333" t="str">
        <f>VLOOKUP($A150,'Depr Group Buckets'!$A:$J,CJ$4,FALSE)</f>
        <v>342</v>
      </c>
      <c r="CK150" s="21"/>
      <c r="CL150" s="4">
        <f t="shared" si="22"/>
        <v>0.04</v>
      </c>
      <c r="CM150" s="4">
        <f t="shared" si="21"/>
        <v>4.7100000000000003E-2</v>
      </c>
      <c r="CN150" s="334"/>
      <c r="CO150" s="334"/>
      <c r="CP150" s="334"/>
      <c r="CQ150" s="4">
        <v>0.04</v>
      </c>
      <c r="CR150" s="4">
        <v>4.7100000000000003E-2</v>
      </c>
    </row>
    <row r="151" spans="1:96" x14ac:dyDescent="0.25">
      <c r="A151" s="335">
        <f>'ASSET BALANCES'!$A151</f>
        <v>34232</v>
      </c>
      <c r="B151" s="336" t="str">
        <f>'ASSET BALANCES'!$B151</f>
        <v>342.32 Fuel Holders,Prod Acc-BP2</v>
      </c>
      <c r="C151" s="337">
        <v>342396.22000000003</v>
      </c>
      <c r="D151" s="337">
        <v>343229.86</v>
      </c>
      <c r="E151" s="337">
        <v>343229.86</v>
      </c>
      <c r="F151" s="337">
        <v>343229.86000000004</v>
      </c>
      <c r="G151" s="337">
        <v>343230.59</v>
      </c>
      <c r="H151" s="337">
        <v>343210.77</v>
      </c>
      <c r="I151" s="337">
        <v>343210.77</v>
      </c>
      <c r="J151" s="337">
        <v>343184.78</v>
      </c>
      <c r="K151" s="337">
        <v>345354.51</v>
      </c>
      <c r="L151" s="337">
        <v>345354.51</v>
      </c>
      <c r="M151" s="337">
        <v>345477.66000000003</v>
      </c>
      <c r="N151" s="337">
        <v>345581.53</v>
      </c>
      <c r="O151" s="338">
        <f>ROUND('ASSET BALANCES'!O151*$CL151/12,2)</f>
        <v>345581.53</v>
      </c>
      <c r="P151" s="338">
        <f>ROUND('ASSET BALANCES'!P151*$CL151/12,2)</f>
        <v>346866.97</v>
      </c>
      <c r="Q151" s="338">
        <f>ROUND('ASSET BALANCES'!Q151*$CL151/12,2)</f>
        <v>349481.96</v>
      </c>
      <c r="R151" s="338">
        <f>ROUND('ASSET BALANCES'!R151*$CL151/12,2)</f>
        <v>360017.97</v>
      </c>
      <c r="S151" s="338">
        <f>ROUND('ASSET BALANCES'!S151*$CL151/12,2)</f>
        <v>360781.31</v>
      </c>
      <c r="T151" s="338">
        <f>ROUND('ASSET BALANCES'!T151*$CL151/12,2)</f>
        <v>424903.31</v>
      </c>
      <c r="U151" s="338">
        <f>ROUND('ASSET BALANCES'!U151*$CL151/12,2)</f>
        <v>439066.31</v>
      </c>
      <c r="V151" s="338">
        <f>ROUND('ASSET BALANCES'!V151*$CL151/12,2)</f>
        <v>442419.67</v>
      </c>
      <c r="W151" s="338">
        <f>ROUND('ASSET BALANCES'!W151*$CL151/12,2)</f>
        <v>444606.01</v>
      </c>
      <c r="X151" s="338">
        <f>ROUND('ASSET BALANCES'!X151*$CL151/12,2)</f>
        <v>462056.61</v>
      </c>
      <c r="Y151" s="338">
        <f>ROUND('ASSET BALANCES'!Y151*$CL151/12,2)</f>
        <v>462363.62</v>
      </c>
      <c r="Z151" s="338">
        <f>ROUND('ASSET BALANCES'!Z151*$CL151/12,2)</f>
        <v>462678.1</v>
      </c>
      <c r="AA151" s="338">
        <f>ROUND('ASSET BALANCES'!AA151*$CM151/12,2)</f>
        <v>665887.25</v>
      </c>
      <c r="AB151" s="338">
        <f>ROUND('ASSET BALANCES'!AB151*$CM151/12,2)</f>
        <v>665896.52</v>
      </c>
      <c r="AC151" s="338">
        <f>ROUND('ASSET BALANCES'!AC151*$CM151/12,2)</f>
        <v>666396.27</v>
      </c>
      <c r="AD151" s="338">
        <f>ROUND('ASSET BALANCES'!AD151*$CM151/12,2)</f>
        <v>667366.99</v>
      </c>
      <c r="AE151" s="338">
        <f>ROUND('ASSET BALANCES'!AE151*$CM151/12,2)</f>
        <v>667375.86</v>
      </c>
      <c r="AF151" s="338">
        <f>ROUND('ASSET BALANCES'!AF151*$CM151/12,2)</f>
        <v>667384.74</v>
      </c>
      <c r="AG151" s="338">
        <f>ROUND('ASSET BALANCES'!AG151*$CM151/12,2)</f>
        <v>667419.74</v>
      </c>
      <c r="AH151" s="338">
        <f>ROUND('ASSET BALANCES'!AH151*$CM151/12,2)</f>
        <v>676566.41</v>
      </c>
      <c r="AI151" s="338">
        <f>ROUND('ASSET BALANCES'!AI151*$CM151/12,2)</f>
        <v>677873.07</v>
      </c>
      <c r="AJ151" s="338">
        <f>ROUND('ASSET BALANCES'!AJ151*$CM151/12,2)</f>
        <v>680113.07</v>
      </c>
      <c r="AK151" s="338">
        <f>ROUND('ASSET BALANCES'!AK151*$CM151/12,2)</f>
        <v>681419.74</v>
      </c>
      <c r="AL151" s="338">
        <f>ROUND('ASSET BALANCES'!AL151*$CM151/12,2)</f>
        <v>681419.74</v>
      </c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38"/>
      <c r="AX151" s="338"/>
      <c r="AY151" s="338"/>
      <c r="AZ151" s="338"/>
      <c r="BA151" s="338"/>
      <c r="BB151" s="338"/>
      <c r="BC151" s="338"/>
      <c r="BD151" s="338"/>
      <c r="BE151" s="338"/>
      <c r="BF151" s="338"/>
      <c r="BG151" s="338"/>
      <c r="BH151" s="338"/>
      <c r="BI151" s="338"/>
      <c r="BJ151" s="338"/>
      <c r="BK151" s="338"/>
      <c r="BL151" s="338"/>
      <c r="BM151" s="338"/>
      <c r="BN151" s="338"/>
      <c r="BO151" s="338"/>
      <c r="BP151" s="338"/>
      <c r="BQ151" s="338"/>
      <c r="BR151" s="338"/>
      <c r="BS151" s="338"/>
      <c r="BT151" s="338"/>
      <c r="BU151" s="338"/>
      <c r="BV151" s="338"/>
      <c r="BW151" s="13">
        <f t="shared" si="23"/>
        <v>4126690.92</v>
      </c>
      <c r="BX151" s="13">
        <f t="shared" si="24"/>
        <v>4900823.37</v>
      </c>
      <c r="BY151" s="13">
        <f t="shared" si="25"/>
        <v>8065119.4000000004</v>
      </c>
      <c r="BZ151" s="13">
        <f t="shared" si="26"/>
        <v>0</v>
      </c>
      <c r="CA151" s="13">
        <f t="shared" si="27"/>
        <v>0</v>
      </c>
      <c r="CB151" s="13">
        <f t="shared" si="28"/>
        <v>0</v>
      </c>
      <c r="CC151" s="333" t="str">
        <f>VLOOKUP($A151,'Depr Group Buckets'!$A:$J,CC$4,FALSE)</f>
        <v>PROD OTHER</v>
      </c>
      <c r="CD151" s="333" t="str">
        <f>VLOOKUP($A151,'Depr Group Buckets'!$A:$J,CD$4,FALSE)</f>
        <v>101/106</v>
      </c>
      <c r="CE151" s="333">
        <f>VLOOKUP($A151,'Depr Group Buckets'!$A:$J,CE$4,FALSE)</f>
        <v>108</v>
      </c>
      <c r="CF151" s="333">
        <f>VLOOKUP($A151,'Depr Group Buckets'!$A:$J,CF$4,FALSE)</f>
        <v>403</v>
      </c>
      <c r="CG151" s="333" t="str">
        <f>VLOOKUP($A151,'Depr Group Buckets'!$A:$J,CG$4,FALSE)</f>
        <v>BAYSIDE</v>
      </c>
      <c r="CH151" s="333" t="str">
        <f>VLOOKUP($A151,'Depr Group Buckets'!$A:$J,CH$4,FALSE)</f>
        <v>BAYSIDE UNIT 2</v>
      </c>
      <c r="CI151" s="333" t="str">
        <f>VLOOKUP($A151,'Depr Group Buckets'!$A:$J,CI$4,FALSE)</f>
        <v>Valid</v>
      </c>
      <c r="CJ151" s="333" t="str">
        <f>VLOOKUP($A151,'Depr Group Buckets'!$A:$J,CJ$4,FALSE)</f>
        <v>342</v>
      </c>
      <c r="CK151" s="21"/>
      <c r="CL151" s="4">
        <f t="shared" si="22"/>
        <v>3.9E-2</v>
      </c>
      <c r="CM151" s="4">
        <f t="shared" si="21"/>
        <v>5.5999999999999994E-2</v>
      </c>
      <c r="CN151" s="334"/>
      <c r="CO151" s="334"/>
      <c r="CP151" s="334"/>
      <c r="CQ151" s="4">
        <v>3.9E-2</v>
      </c>
      <c r="CR151" s="4">
        <v>5.5999999999999994E-2</v>
      </c>
    </row>
    <row r="152" spans="1:96" x14ac:dyDescent="0.25">
      <c r="A152" s="335">
        <f>'ASSET BALANCES'!$A152</f>
        <v>34233</v>
      </c>
      <c r="B152" s="336" t="str">
        <f>'ASSET BALANCES'!$B152</f>
        <v>342.33 Fuel Holders,Prod Acc-BP3</v>
      </c>
      <c r="C152" s="337">
        <v>9339.0400000000009</v>
      </c>
      <c r="D152" s="337">
        <v>9346.34</v>
      </c>
      <c r="E152" s="337">
        <v>9346.34</v>
      </c>
      <c r="F152" s="337">
        <v>9346.34</v>
      </c>
      <c r="G152" s="337">
        <v>9346.34</v>
      </c>
      <c r="H152" s="337">
        <v>9346.34</v>
      </c>
      <c r="I152" s="337">
        <v>9346.34</v>
      </c>
      <c r="J152" s="337">
        <v>9346.34</v>
      </c>
      <c r="K152" s="337">
        <v>9346.34</v>
      </c>
      <c r="L152" s="337">
        <v>9346.34</v>
      </c>
      <c r="M152" s="337">
        <v>9346.34</v>
      </c>
      <c r="N152" s="337">
        <v>9346.34</v>
      </c>
      <c r="O152" s="338">
        <f>ROUND('ASSET BALANCES'!O152*$CL152/12,2)</f>
        <v>9346.34</v>
      </c>
      <c r="P152" s="338">
        <f>ROUND('ASSET BALANCES'!P152*$CL152/12,2)</f>
        <v>9351.14</v>
      </c>
      <c r="Q152" s="338">
        <f>ROUND('ASSET BALANCES'!Q152*$CL152/12,2)</f>
        <v>9355.94</v>
      </c>
      <c r="R152" s="338">
        <f>ROUND('ASSET BALANCES'!R152*$CL152/12,2)</f>
        <v>9430.0400000000009</v>
      </c>
      <c r="S152" s="338">
        <f>ROUND('ASSET BALANCES'!S152*$CL152/12,2)</f>
        <v>9439.64</v>
      </c>
      <c r="T152" s="338">
        <f>ROUND('ASSET BALANCES'!T152*$CL152/12,2)</f>
        <v>12356.96</v>
      </c>
      <c r="U152" s="338">
        <f>ROUND('ASSET BALANCES'!U152*$CL152/12,2)</f>
        <v>12376.6</v>
      </c>
      <c r="V152" s="338">
        <f>ROUND('ASSET BALANCES'!V152*$CL152/12,2)</f>
        <v>12397.85</v>
      </c>
      <c r="W152" s="338">
        <f>ROUND('ASSET BALANCES'!W152*$CL152/12,2)</f>
        <v>12419.09</v>
      </c>
      <c r="X152" s="338">
        <f>ROUND('ASSET BALANCES'!X152*$CL152/12,2)</f>
        <v>12440.34</v>
      </c>
      <c r="Y152" s="338">
        <f>ROUND('ASSET BALANCES'!Y152*$CL152/12,2)</f>
        <v>12463.18</v>
      </c>
      <c r="Z152" s="338">
        <f>ROUND('ASSET BALANCES'!Z152*$CL152/12,2)</f>
        <v>12495.63</v>
      </c>
      <c r="AA152" s="338">
        <f>ROUND('ASSET BALANCES'!AA152*$CM152/12,2)</f>
        <v>12653.6</v>
      </c>
      <c r="AB152" s="338">
        <f>ROUND('ASSET BALANCES'!AB152*$CM152/12,2)</f>
        <v>12653.6</v>
      </c>
      <c r="AC152" s="338">
        <f>ROUND('ASSET BALANCES'!AC152*$CM152/12,2)</f>
        <v>12653.6</v>
      </c>
      <c r="AD152" s="338">
        <f>ROUND('ASSET BALANCES'!AD152*$CM152/12,2)</f>
        <v>12653.6</v>
      </c>
      <c r="AE152" s="338">
        <f>ROUND('ASSET BALANCES'!AE152*$CM152/12,2)</f>
        <v>12653.6</v>
      </c>
      <c r="AF152" s="338">
        <f>ROUND('ASSET BALANCES'!AF152*$CM152/12,2)</f>
        <v>12653.6</v>
      </c>
      <c r="AG152" s="338">
        <f>ROUND('ASSET BALANCES'!AG152*$CM152/12,2)</f>
        <v>12653.6</v>
      </c>
      <c r="AH152" s="338">
        <f>ROUND('ASSET BALANCES'!AH152*$CM152/12,2)</f>
        <v>12653.6</v>
      </c>
      <c r="AI152" s="338">
        <f>ROUND('ASSET BALANCES'!AI152*$CM152/12,2)</f>
        <v>12653.6</v>
      </c>
      <c r="AJ152" s="338">
        <f>ROUND('ASSET BALANCES'!AJ152*$CM152/12,2)</f>
        <v>12653.6</v>
      </c>
      <c r="AK152" s="338">
        <f>ROUND('ASSET BALANCES'!AK152*$CM152/12,2)</f>
        <v>12653.6</v>
      </c>
      <c r="AL152" s="338">
        <f>ROUND('ASSET BALANCES'!AL152*$CM152/12,2)</f>
        <v>12653.6</v>
      </c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38"/>
      <c r="AX152" s="338"/>
      <c r="AY152" s="338"/>
      <c r="AZ152" s="338"/>
      <c r="BA152" s="338"/>
      <c r="BB152" s="338"/>
      <c r="BC152" s="338"/>
      <c r="BD152" s="338"/>
      <c r="BE152" s="338"/>
      <c r="BF152" s="338"/>
      <c r="BG152" s="338"/>
      <c r="BH152" s="338"/>
      <c r="BI152" s="338"/>
      <c r="BJ152" s="338"/>
      <c r="BK152" s="338"/>
      <c r="BL152" s="338"/>
      <c r="BM152" s="338"/>
      <c r="BN152" s="338"/>
      <c r="BO152" s="338"/>
      <c r="BP152" s="338"/>
      <c r="BQ152" s="338"/>
      <c r="BR152" s="338"/>
      <c r="BS152" s="338"/>
      <c r="BT152" s="338"/>
      <c r="BU152" s="338"/>
      <c r="BV152" s="338"/>
      <c r="BW152" s="13">
        <f t="shared" si="23"/>
        <v>112148.78</v>
      </c>
      <c r="BX152" s="13">
        <f t="shared" si="24"/>
        <v>133872.75</v>
      </c>
      <c r="BY152" s="13">
        <f t="shared" si="25"/>
        <v>151843.20000000001</v>
      </c>
      <c r="BZ152" s="13">
        <f t="shared" si="26"/>
        <v>0</v>
      </c>
      <c r="CA152" s="13">
        <f t="shared" si="27"/>
        <v>0</v>
      </c>
      <c r="CB152" s="13">
        <f t="shared" si="28"/>
        <v>0</v>
      </c>
      <c r="CC152" s="333" t="str">
        <f>VLOOKUP($A152,'Depr Group Buckets'!$A:$J,CC$4,FALSE)</f>
        <v>PROD OTHER</v>
      </c>
      <c r="CD152" s="333" t="str">
        <f>VLOOKUP($A152,'Depr Group Buckets'!$A:$J,CD$4,FALSE)</f>
        <v>101/106</v>
      </c>
      <c r="CE152" s="333">
        <f>VLOOKUP($A152,'Depr Group Buckets'!$A:$J,CE$4,FALSE)</f>
        <v>108</v>
      </c>
      <c r="CF152" s="333">
        <f>VLOOKUP($A152,'Depr Group Buckets'!$A:$J,CF$4,FALSE)</f>
        <v>403</v>
      </c>
      <c r="CG152" s="333" t="str">
        <f>VLOOKUP($A152,'Depr Group Buckets'!$A:$J,CG$4,FALSE)</f>
        <v>BAYSIDE</v>
      </c>
      <c r="CH152" s="333" t="str">
        <f>VLOOKUP($A152,'Depr Group Buckets'!$A:$J,CH$4,FALSE)</f>
        <v>BAYSIDE CT 3</v>
      </c>
      <c r="CI152" s="333" t="str">
        <f>VLOOKUP($A152,'Depr Group Buckets'!$A:$J,CI$4,FALSE)</f>
        <v>Valid</v>
      </c>
      <c r="CJ152" s="333" t="str">
        <f>VLOOKUP($A152,'Depr Group Buckets'!$A:$J,CJ$4,FALSE)</f>
        <v>342</v>
      </c>
      <c r="CK152" s="21"/>
      <c r="CL152" s="4">
        <f t="shared" si="22"/>
        <v>3.2000000000000001E-2</v>
      </c>
      <c r="CM152" s="4">
        <f t="shared" si="21"/>
        <v>3.2300000000000002E-2</v>
      </c>
      <c r="CN152" s="334"/>
      <c r="CO152" s="334"/>
      <c r="CP152" s="334"/>
      <c r="CQ152" s="4">
        <v>3.2000000000000001E-2</v>
      </c>
      <c r="CR152" s="4">
        <v>3.2300000000000002E-2</v>
      </c>
    </row>
    <row r="153" spans="1:96" x14ac:dyDescent="0.25">
      <c r="A153" s="335">
        <f>'ASSET BALANCES'!$A153</f>
        <v>34234</v>
      </c>
      <c r="B153" s="336" t="str">
        <f>'ASSET BALANCES'!$B153</f>
        <v>342.34 Fuel Holders,Prod Acc-BP4</v>
      </c>
      <c r="C153" s="337">
        <v>8965.56</v>
      </c>
      <c r="D153" s="337">
        <v>8965.56</v>
      </c>
      <c r="E153" s="337">
        <v>8965.56</v>
      </c>
      <c r="F153" s="337">
        <v>8965.56</v>
      </c>
      <c r="G153" s="337">
        <v>8965.56</v>
      </c>
      <c r="H153" s="337">
        <v>8965.56</v>
      </c>
      <c r="I153" s="337">
        <v>8965.56</v>
      </c>
      <c r="J153" s="337">
        <v>8965.56</v>
      </c>
      <c r="K153" s="337">
        <v>8965.56</v>
      </c>
      <c r="L153" s="337">
        <v>8965.56</v>
      </c>
      <c r="M153" s="337">
        <v>8965.56</v>
      </c>
      <c r="N153" s="337">
        <v>8965.56</v>
      </c>
      <c r="O153" s="338">
        <f>ROUND('ASSET BALANCES'!O153*$CL153/12,2)</f>
        <v>8965.5499999999993</v>
      </c>
      <c r="P153" s="338">
        <f>ROUND('ASSET BALANCES'!P153*$CL153/12,2)</f>
        <v>8965.5499999999993</v>
      </c>
      <c r="Q153" s="338">
        <f>ROUND('ASSET BALANCES'!Q153*$CL153/12,2)</f>
        <v>8965.5499999999993</v>
      </c>
      <c r="R153" s="338">
        <f>ROUND('ASSET BALANCES'!R153*$CL153/12,2)</f>
        <v>9024.26</v>
      </c>
      <c r="S153" s="338">
        <f>ROUND('ASSET BALANCES'!S153*$CL153/12,2)</f>
        <v>9024.26</v>
      </c>
      <c r="T153" s="338">
        <f>ROUND('ASSET BALANCES'!T153*$CL153/12,2)</f>
        <v>9024.26</v>
      </c>
      <c r="U153" s="338">
        <f>ROUND('ASSET BALANCES'!U153*$CL153/12,2)</f>
        <v>9024.26</v>
      </c>
      <c r="V153" s="338">
        <f>ROUND('ASSET BALANCES'!V153*$CL153/12,2)</f>
        <v>9024.26</v>
      </c>
      <c r="W153" s="338">
        <f>ROUND('ASSET BALANCES'!W153*$CL153/12,2)</f>
        <v>9024.26</v>
      </c>
      <c r="X153" s="338">
        <f>ROUND('ASSET BALANCES'!X153*$CL153/12,2)</f>
        <v>9024.26</v>
      </c>
      <c r="Y153" s="338">
        <f>ROUND('ASSET BALANCES'!Y153*$CL153/12,2)</f>
        <v>9024.26</v>
      </c>
      <c r="Z153" s="338">
        <f>ROUND('ASSET BALANCES'!Z153*$CL153/12,2)</f>
        <v>9024.26</v>
      </c>
      <c r="AA153" s="338">
        <f>ROUND('ASSET BALANCES'!AA153*$CM153/12,2)</f>
        <v>7924.43</v>
      </c>
      <c r="AB153" s="338">
        <f>ROUND('ASSET BALANCES'!AB153*$CM153/12,2)</f>
        <v>7924.43</v>
      </c>
      <c r="AC153" s="338">
        <f>ROUND('ASSET BALANCES'!AC153*$CM153/12,2)</f>
        <v>7924.43</v>
      </c>
      <c r="AD153" s="338">
        <f>ROUND('ASSET BALANCES'!AD153*$CM153/12,2)</f>
        <v>7924.43</v>
      </c>
      <c r="AE153" s="338">
        <f>ROUND('ASSET BALANCES'!AE153*$CM153/12,2)</f>
        <v>7924.43</v>
      </c>
      <c r="AF153" s="338">
        <f>ROUND('ASSET BALANCES'!AF153*$CM153/12,2)</f>
        <v>7924.43</v>
      </c>
      <c r="AG153" s="338">
        <f>ROUND('ASSET BALANCES'!AG153*$CM153/12,2)</f>
        <v>7924.43</v>
      </c>
      <c r="AH153" s="338">
        <f>ROUND('ASSET BALANCES'!AH153*$CM153/12,2)</f>
        <v>7924.43</v>
      </c>
      <c r="AI153" s="338">
        <f>ROUND('ASSET BALANCES'!AI153*$CM153/12,2)</f>
        <v>7924.43</v>
      </c>
      <c r="AJ153" s="338">
        <f>ROUND('ASSET BALANCES'!AJ153*$CM153/12,2)</f>
        <v>7924.43</v>
      </c>
      <c r="AK153" s="338">
        <f>ROUND('ASSET BALANCES'!AK153*$CM153/12,2)</f>
        <v>7924.43</v>
      </c>
      <c r="AL153" s="338">
        <f>ROUND('ASSET BALANCES'!AL153*$CM153/12,2)</f>
        <v>7924.43</v>
      </c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38"/>
      <c r="AX153" s="338"/>
      <c r="AY153" s="338"/>
      <c r="AZ153" s="338"/>
      <c r="BA153" s="338"/>
      <c r="BB153" s="338"/>
      <c r="BC153" s="338"/>
      <c r="BD153" s="338"/>
      <c r="BE153" s="338"/>
      <c r="BF153" s="338"/>
      <c r="BG153" s="338"/>
      <c r="BH153" s="338"/>
      <c r="BI153" s="338"/>
      <c r="BJ153" s="338"/>
      <c r="BK153" s="338"/>
      <c r="BL153" s="338"/>
      <c r="BM153" s="338"/>
      <c r="BN153" s="338"/>
      <c r="BO153" s="338"/>
      <c r="BP153" s="338"/>
      <c r="BQ153" s="338"/>
      <c r="BR153" s="338"/>
      <c r="BS153" s="338"/>
      <c r="BT153" s="338"/>
      <c r="BU153" s="338"/>
      <c r="BV153" s="338"/>
      <c r="BW153" s="13">
        <f t="shared" si="23"/>
        <v>107586.72</v>
      </c>
      <c r="BX153" s="13">
        <f t="shared" si="24"/>
        <v>108114.99</v>
      </c>
      <c r="BY153" s="13">
        <f t="shared" si="25"/>
        <v>95093.16</v>
      </c>
      <c r="BZ153" s="13">
        <f t="shared" si="26"/>
        <v>0</v>
      </c>
      <c r="CA153" s="13">
        <f t="shared" si="27"/>
        <v>0</v>
      </c>
      <c r="CB153" s="13">
        <f t="shared" si="28"/>
        <v>0</v>
      </c>
      <c r="CC153" s="333" t="str">
        <f>VLOOKUP($A153,'Depr Group Buckets'!$A:$J,CC$4,FALSE)</f>
        <v>PROD OTHER</v>
      </c>
      <c r="CD153" s="333" t="str">
        <f>VLOOKUP($A153,'Depr Group Buckets'!$A:$J,CD$4,FALSE)</f>
        <v>101/106</v>
      </c>
      <c r="CE153" s="333">
        <f>VLOOKUP($A153,'Depr Group Buckets'!$A:$J,CE$4,FALSE)</f>
        <v>108</v>
      </c>
      <c r="CF153" s="333">
        <f>VLOOKUP($A153,'Depr Group Buckets'!$A:$J,CF$4,FALSE)</f>
        <v>403</v>
      </c>
      <c r="CG153" s="333" t="str">
        <f>VLOOKUP($A153,'Depr Group Buckets'!$A:$J,CG$4,FALSE)</f>
        <v>BAYSIDE</v>
      </c>
      <c r="CH153" s="333" t="str">
        <f>VLOOKUP($A153,'Depr Group Buckets'!$A:$J,CH$4,FALSE)</f>
        <v>BAYSIDE CT 4</v>
      </c>
      <c r="CI153" s="333" t="str">
        <f>VLOOKUP($A153,'Depr Group Buckets'!$A:$J,CI$4,FALSE)</f>
        <v>Valid</v>
      </c>
      <c r="CJ153" s="333" t="str">
        <f>VLOOKUP($A153,'Depr Group Buckets'!$A:$J,CJ$4,FALSE)</f>
        <v>342</v>
      </c>
      <c r="CK153" s="21"/>
      <c r="CL153" s="4">
        <f t="shared" si="22"/>
        <v>3.2000000000000001E-2</v>
      </c>
      <c r="CM153" s="4">
        <f t="shared" si="21"/>
        <v>2.81E-2</v>
      </c>
      <c r="CN153" s="334"/>
      <c r="CO153" s="334"/>
      <c r="CP153" s="334"/>
      <c r="CQ153" s="4">
        <v>3.2000000000000001E-2</v>
      </c>
      <c r="CR153" s="4">
        <v>2.81E-2</v>
      </c>
    </row>
    <row r="154" spans="1:96" x14ac:dyDescent="0.25">
      <c r="A154" s="335">
        <f>'ASSET BALANCES'!$A154</f>
        <v>34235</v>
      </c>
      <c r="B154" s="336" t="str">
        <f>'ASSET BALANCES'!$B154</f>
        <v>342.35 Fuel Holders,Prod Acc-BP5</v>
      </c>
      <c r="C154" s="337">
        <v>5626.7300000000005</v>
      </c>
      <c r="D154" s="337">
        <v>5626.7300000000005</v>
      </c>
      <c r="E154" s="337">
        <v>5626.7300000000005</v>
      </c>
      <c r="F154" s="337">
        <v>5626.7300000000005</v>
      </c>
      <c r="G154" s="337">
        <v>5626.7300000000005</v>
      </c>
      <c r="H154" s="337">
        <v>5626.7300000000005</v>
      </c>
      <c r="I154" s="337">
        <v>5626.7300000000005</v>
      </c>
      <c r="J154" s="337">
        <v>5626.7300000000005</v>
      </c>
      <c r="K154" s="337">
        <v>5626.7300000000005</v>
      </c>
      <c r="L154" s="337">
        <v>5626.7300000000005</v>
      </c>
      <c r="M154" s="337">
        <v>5626.7300000000005</v>
      </c>
      <c r="N154" s="337">
        <v>5626.7300000000005</v>
      </c>
      <c r="O154" s="338">
        <f>ROUND('ASSET BALANCES'!O154*$CL154/12,2)</f>
        <v>5626.73</v>
      </c>
      <c r="P154" s="338">
        <f>ROUND('ASSET BALANCES'!P154*$CL154/12,2)</f>
        <v>6028.34</v>
      </c>
      <c r="Q154" s="338">
        <f>ROUND('ASSET BALANCES'!Q154*$CL154/12,2)</f>
        <v>6028.34</v>
      </c>
      <c r="R154" s="338">
        <f>ROUND('ASSET BALANCES'!R154*$CL154/12,2)</f>
        <v>6117.8</v>
      </c>
      <c r="S154" s="338">
        <f>ROUND('ASSET BALANCES'!S154*$CL154/12,2)</f>
        <v>6117.8</v>
      </c>
      <c r="T154" s="338">
        <f>ROUND('ASSET BALANCES'!T154*$CL154/12,2)</f>
        <v>6117.8</v>
      </c>
      <c r="U154" s="338">
        <f>ROUND('ASSET BALANCES'!U154*$CL154/12,2)</f>
        <v>6117.8</v>
      </c>
      <c r="V154" s="338">
        <f>ROUND('ASSET BALANCES'!V154*$CL154/12,2)</f>
        <v>6117.8</v>
      </c>
      <c r="W154" s="338">
        <f>ROUND('ASSET BALANCES'!W154*$CL154/12,2)</f>
        <v>6117.8</v>
      </c>
      <c r="X154" s="338">
        <f>ROUND('ASSET BALANCES'!X154*$CL154/12,2)</f>
        <v>6117.8</v>
      </c>
      <c r="Y154" s="338">
        <f>ROUND('ASSET BALANCES'!Y154*$CL154/12,2)</f>
        <v>6117.8</v>
      </c>
      <c r="Z154" s="338">
        <f>ROUND('ASSET BALANCES'!Z154*$CL154/12,2)</f>
        <v>6117.8</v>
      </c>
      <c r="AA154" s="338">
        <f>ROUND('ASSET BALANCES'!AA154*$CM154/12,2)</f>
        <v>5654.33</v>
      </c>
      <c r="AB154" s="338">
        <f>ROUND('ASSET BALANCES'!AB154*$CM154/12,2)</f>
        <v>5654.33</v>
      </c>
      <c r="AC154" s="338">
        <f>ROUND('ASSET BALANCES'!AC154*$CM154/12,2)</f>
        <v>5654.33</v>
      </c>
      <c r="AD154" s="338">
        <f>ROUND('ASSET BALANCES'!AD154*$CM154/12,2)</f>
        <v>5654.33</v>
      </c>
      <c r="AE154" s="338">
        <f>ROUND('ASSET BALANCES'!AE154*$CM154/12,2)</f>
        <v>5654.33</v>
      </c>
      <c r="AF154" s="338">
        <f>ROUND('ASSET BALANCES'!AF154*$CM154/12,2)</f>
        <v>5654.33</v>
      </c>
      <c r="AG154" s="338">
        <f>ROUND('ASSET BALANCES'!AG154*$CM154/12,2)</f>
        <v>5654.33</v>
      </c>
      <c r="AH154" s="338">
        <f>ROUND('ASSET BALANCES'!AH154*$CM154/12,2)</f>
        <v>5654.33</v>
      </c>
      <c r="AI154" s="338">
        <f>ROUND('ASSET BALANCES'!AI154*$CM154/12,2)</f>
        <v>5654.33</v>
      </c>
      <c r="AJ154" s="338">
        <f>ROUND('ASSET BALANCES'!AJ154*$CM154/12,2)</f>
        <v>5654.33</v>
      </c>
      <c r="AK154" s="338">
        <f>ROUND('ASSET BALANCES'!AK154*$CM154/12,2)</f>
        <v>5654.33</v>
      </c>
      <c r="AL154" s="338">
        <f>ROUND('ASSET BALANCES'!AL154*$CM154/12,2)</f>
        <v>5654.33</v>
      </c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38"/>
      <c r="AX154" s="338"/>
      <c r="AY154" s="338"/>
      <c r="AZ154" s="338"/>
      <c r="BA154" s="338"/>
      <c r="BB154" s="338"/>
      <c r="BC154" s="338"/>
      <c r="BD154" s="338"/>
      <c r="BE154" s="338"/>
      <c r="BF154" s="338"/>
      <c r="BG154" s="338"/>
      <c r="BH154" s="338"/>
      <c r="BI154" s="338"/>
      <c r="BJ154" s="338"/>
      <c r="BK154" s="338"/>
      <c r="BL154" s="338"/>
      <c r="BM154" s="338"/>
      <c r="BN154" s="338"/>
      <c r="BO154" s="338"/>
      <c r="BP154" s="338"/>
      <c r="BQ154" s="338"/>
      <c r="BR154" s="338"/>
      <c r="BS154" s="338"/>
      <c r="BT154" s="338"/>
      <c r="BU154" s="338"/>
      <c r="BV154" s="338"/>
      <c r="BW154" s="13">
        <f t="shared" si="23"/>
        <v>67520.759999999995</v>
      </c>
      <c r="BX154" s="13">
        <f t="shared" si="24"/>
        <v>72743.61</v>
      </c>
      <c r="BY154" s="13">
        <f t="shared" si="25"/>
        <v>67851.960000000006</v>
      </c>
      <c r="BZ154" s="13">
        <f t="shared" si="26"/>
        <v>0</v>
      </c>
      <c r="CA154" s="13">
        <f t="shared" si="27"/>
        <v>0</v>
      </c>
      <c r="CB154" s="13">
        <f t="shared" si="28"/>
        <v>0</v>
      </c>
      <c r="CC154" s="333" t="str">
        <f>VLOOKUP($A154,'Depr Group Buckets'!$A:$J,CC$4,FALSE)</f>
        <v>PROD OTHER</v>
      </c>
      <c r="CD154" s="333" t="str">
        <f>VLOOKUP($A154,'Depr Group Buckets'!$A:$J,CD$4,FALSE)</f>
        <v>101/106</v>
      </c>
      <c r="CE154" s="333">
        <f>VLOOKUP($A154,'Depr Group Buckets'!$A:$J,CE$4,FALSE)</f>
        <v>108</v>
      </c>
      <c r="CF154" s="333">
        <f>VLOOKUP($A154,'Depr Group Buckets'!$A:$J,CF$4,FALSE)</f>
        <v>403</v>
      </c>
      <c r="CG154" s="333" t="str">
        <f>VLOOKUP($A154,'Depr Group Buckets'!$A:$J,CG$4,FALSE)</f>
        <v>BAYSIDE</v>
      </c>
      <c r="CH154" s="333" t="str">
        <f>VLOOKUP($A154,'Depr Group Buckets'!$A:$J,CH$4,FALSE)</f>
        <v>BAYSIDE CT 5</v>
      </c>
      <c r="CI154" s="333" t="str">
        <f>VLOOKUP($A154,'Depr Group Buckets'!$A:$J,CI$4,FALSE)</f>
        <v>Valid</v>
      </c>
      <c r="CJ154" s="333" t="str">
        <f>VLOOKUP($A154,'Depr Group Buckets'!$A:$J,CJ$4,FALSE)</f>
        <v>342</v>
      </c>
      <c r="CK154" s="21"/>
      <c r="CL154" s="4">
        <f t="shared" si="22"/>
        <v>3.3000000000000002E-2</v>
      </c>
      <c r="CM154" s="4">
        <f t="shared" si="21"/>
        <v>3.0499999999999999E-2</v>
      </c>
      <c r="CN154" s="334"/>
      <c r="CO154" s="334"/>
      <c r="CP154" s="334"/>
      <c r="CQ154" s="4">
        <v>3.3000000000000002E-2</v>
      </c>
      <c r="CR154" s="4">
        <v>3.0499999999999999E-2</v>
      </c>
    </row>
    <row r="155" spans="1:96" x14ac:dyDescent="0.25">
      <c r="A155" s="335">
        <f>'ASSET BALANCES'!$A155</f>
        <v>34236</v>
      </c>
      <c r="B155" s="336" t="str">
        <f>'ASSET BALANCES'!$B155</f>
        <v>342.36 Fuel Holders,Prod Acc-BP6</v>
      </c>
      <c r="C155" s="337">
        <v>4739.9400000000005</v>
      </c>
      <c r="D155" s="337">
        <v>4739.9400000000005</v>
      </c>
      <c r="E155" s="337">
        <v>4739.9400000000005</v>
      </c>
      <c r="F155" s="337">
        <v>4739.9400000000005</v>
      </c>
      <c r="G155" s="337">
        <v>4739.9400000000005</v>
      </c>
      <c r="H155" s="337">
        <v>4739.9400000000005</v>
      </c>
      <c r="I155" s="337">
        <v>4739.9400000000005</v>
      </c>
      <c r="J155" s="337">
        <v>4739.9400000000005</v>
      </c>
      <c r="K155" s="337">
        <v>4739.9400000000005</v>
      </c>
      <c r="L155" s="337">
        <v>4739.9400000000005</v>
      </c>
      <c r="M155" s="337">
        <v>4739.9400000000005</v>
      </c>
      <c r="N155" s="337">
        <v>4739.9400000000005</v>
      </c>
      <c r="O155" s="338">
        <f>ROUND('ASSET BALANCES'!O155*$CL155/12,2)</f>
        <v>4739.9399999999996</v>
      </c>
      <c r="P155" s="338">
        <f>ROUND('ASSET BALANCES'!P155*$CL155/12,2)</f>
        <v>4739.9399999999996</v>
      </c>
      <c r="Q155" s="338">
        <f>ROUND('ASSET BALANCES'!Q155*$CL155/12,2)</f>
        <v>4739.9399999999996</v>
      </c>
      <c r="R155" s="338">
        <f>ROUND('ASSET BALANCES'!R155*$CL155/12,2)</f>
        <v>4818.91</v>
      </c>
      <c r="S155" s="338">
        <f>ROUND('ASSET BALANCES'!S155*$CL155/12,2)</f>
        <v>4818.91</v>
      </c>
      <c r="T155" s="338">
        <f>ROUND('ASSET BALANCES'!T155*$CL155/12,2)</f>
        <v>4818.91</v>
      </c>
      <c r="U155" s="338">
        <f>ROUND('ASSET BALANCES'!U155*$CL155/12,2)</f>
        <v>4818.91</v>
      </c>
      <c r="V155" s="338">
        <f>ROUND('ASSET BALANCES'!V155*$CL155/12,2)</f>
        <v>4818.91</v>
      </c>
      <c r="W155" s="338">
        <f>ROUND('ASSET BALANCES'!W155*$CL155/12,2)</f>
        <v>4818.91</v>
      </c>
      <c r="X155" s="338">
        <f>ROUND('ASSET BALANCES'!X155*$CL155/12,2)</f>
        <v>4818.91</v>
      </c>
      <c r="Y155" s="338">
        <f>ROUND('ASSET BALANCES'!Y155*$CL155/12,2)</f>
        <v>4818.91</v>
      </c>
      <c r="Z155" s="338">
        <f>ROUND('ASSET BALANCES'!Z155*$CL155/12,2)</f>
        <v>4818.91</v>
      </c>
      <c r="AA155" s="338">
        <f>ROUND('ASSET BALANCES'!AA155*$CM155/12,2)</f>
        <v>3698.84</v>
      </c>
      <c r="AB155" s="338">
        <f>ROUND('ASSET BALANCES'!AB155*$CM155/12,2)</f>
        <v>3698.84</v>
      </c>
      <c r="AC155" s="338">
        <f>ROUND('ASSET BALANCES'!AC155*$CM155/12,2)</f>
        <v>3698.84</v>
      </c>
      <c r="AD155" s="338">
        <f>ROUND('ASSET BALANCES'!AD155*$CM155/12,2)</f>
        <v>3698.84</v>
      </c>
      <c r="AE155" s="338">
        <f>ROUND('ASSET BALANCES'!AE155*$CM155/12,2)</f>
        <v>3698.84</v>
      </c>
      <c r="AF155" s="338">
        <f>ROUND('ASSET BALANCES'!AF155*$CM155/12,2)</f>
        <v>3698.84</v>
      </c>
      <c r="AG155" s="338">
        <f>ROUND('ASSET BALANCES'!AG155*$CM155/12,2)</f>
        <v>3698.84</v>
      </c>
      <c r="AH155" s="338">
        <f>ROUND('ASSET BALANCES'!AH155*$CM155/12,2)</f>
        <v>3698.84</v>
      </c>
      <c r="AI155" s="338">
        <f>ROUND('ASSET BALANCES'!AI155*$CM155/12,2)</f>
        <v>3698.84</v>
      </c>
      <c r="AJ155" s="338">
        <f>ROUND('ASSET BALANCES'!AJ155*$CM155/12,2)</f>
        <v>3698.84</v>
      </c>
      <c r="AK155" s="338">
        <f>ROUND('ASSET BALANCES'!AK155*$CM155/12,2)</f>
        <v>3698.84</v>
      </c>
      <c r="AL155" s="338">
        <f>ROUND('ASSET BALANCES'!AL155*$CM155/12,2)</f>
        <v>3698.84</v>
      </c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38"/>
      <c r="AX155" s="338"/>
      <c r="AY155" s="338"/>
      <c r="AZ155" s="338"/>
      <c r="BA155" s="338"/>
      <c r="BB155" s="338"/>
      <c r="BC155" s="338"/>
      <c r="BD155" s="338"/>
      <c r="BE155" s="338"/>
      <c r="BF155" s="338"/>
      <c r="BG155" s="338"/>
      <c r="BH155" s="338"/>
      <c r="BI155" s="338"/>
      <c r="BJ155" s="338"/>
      <c r="BK155" s="338"/>
      <c r="BL155" s="338"/>
      <c r="BM155" s="338"/>
      <c r="BN155" s="338"/>
      <c r="BO155" s="338"/>
      <c r="BP155" s="338"/>
      <c r="BQ155" s="338"/>
      <c r="BR155" s="338"/>
      <c r="BS155" s="338"/>
      <c r="BT155" s="338"/>
      <c r="BU155" s="338"/>
      <c r="BV155" s="338"/>
      <c r="BW155" s="13">
        <f t="shared" si="23"/>
        <v>56879.28</v>
      </c>
      <c r="BX155" s="13">
        <f t="shared" si="24"/>
        <v>57590.01</v>
      </c>
      <c r="BY155" s="13">
        <f t="shared" si="25"/>
        <v>44386.080000000002</v>
      </c>
      <c r="BZ155" s="13">
        <f t="shared" si="26"/>
        <v>0</v>
      </c>
      <c r="CA155" s="13">
        <f t="shared" si="27"/>
        <v>0</v>
      </c>
      <c r="CB155" s="13">
        <f t="shared" si="28"/>
        <v>0</v>
      </c>
      <c r="CC155" s="333" t="str">
        <f>VLOOKUP($A155,'Depr Group Buckets'!$A:$J,CC$4,FALSE)</f>
        <v>PROD OTHER</v>
      </c>
      <c r="CD155" s="333" t="str">
        <f>VLOOKUP($A155,'Depr Group Buckets'!$A:$J,CD$4,FALSE)</f>
        <v>101/106</v>
      </c>
      <c r="CE155" s="333">
        <f>VLOOKUP($A155,'Depr Group Buckets'!$A:$J,CE$4,FALSE)</f>
        <v>108</v>
      </c>
      <c r="CF155" s="333">
        <f>VLOOKUP($A155,'Depr Group Buckets'!$A:$J,CF$4,FALSE)</f>
        <v>403</v>
      </c>
      <c r="CG155" s="333" t="str">
        <f>VLOOKUP($A155,'Depr Group Buckets'!$A:$J,CG$4,FALSE)</f>
        <v>BAYSIDE</v>
      </c>
      <c r="CH155" s="333" t="str">
        <f>VLOOKUP($A155,'Depr Group Buckets'!$A:$J,CH$4,FALSE)</f>
        <v>BAYSIDE CT 6</v>
      </c>
      <c r="CI155" s="333" t="str">
        <f>VLOOKUP($A155,'Depr Group Buckets'!$A:$J,CI$4,FALSE)</f>
        <v>Valid</v>
      </c>
      <c r="CJ155" s="333" t="str">
        <f>VLOOKUP($A155,'Depr Group Buckets'!$A:$J,CJ$4,FALSE)</f>
        <v>342</v>
      </c>
      <c r="CK155" s="21"/>
      <c r="CL155" s="4">
        <f t="shared" si="22"/>
        <v>3.6999999999999998E-2</v>
      </c>
      <c r="CM155" s="4">
        <f t="shared" si="21"/>
        <v>2.8399999999999998E-2</v>
      </c>
      <c r="CN155" s="334"/>
      <c r="CO155" s="334"/>
      <c r="CP155" s="334"/>
      <c r="CQ155" s="4">
        <v>3.6999999999999998E-2</v>
      </c>
      <c r="CR155" s="4">
        <v>2.8399999999999998E-2</v>
      </c>
    </row>
    <row r="156" spans="1:96" x14ac:dyDescent="0.25">
      <c r="A156" s="335">
        <f>'ASSET BALANCES'!$A156</f>
        <v>34241</v>
      </c>
      <c r="B156" s="336" t="str">
        <f>'ASSET BALANCES'!$B156</f>
        <v>342.41 Fuel Holders,Prod Acc-BBCT1</v>
      </c>
      <c r="C156" s="337">
        <v>0</v>
      </c>
      <c r="D156" s="337">
        <v>0</v>
      </c>
      <c r="E156" s="337">
        <v>0</v>
      </c>
      <c r="F156" s="337">
        <v>0</v>
      </c>
      <c r="G156" s="337">
        <v>0</v>
      </c>
      <c r="H156" s="337">
        <v>0</v>
      </c>
      <c r="I156" s="337">
        <v>0</v>
      </c>
      <c r="J156" s="337">
        <v>0</v>
      </c>
      <c r="K156" s="337">
        <v>0</v>
      </c>
      <c r="L156" s="337">
        <v>0</v>
      </c>
      <c r="M156" s="337">
        <v>0</v>
      </c>
      <c r="N156" s="337">
        <v>0</v>
      </c>
      <c r="O156" s="338">
        <f>ROUND('ASSET BALANCES'!O156*$CL156/12,2)</f>
        <v>0</v>
      </c>
      <c r="P156" s="338">
        <f>ROUND('ASSET BALANCES'!P156*$CL156/12,2)</f>
        <v>0</v>
      </c>
      <c r="Q156" s="338">
        <f>ROUND('ASSET BALANCES'!Q156*$CL156/12,2)</f>
        <v>0</v>
      </c>
      <c r="R156" s="338">
        <f>ROUND('ASSET BALANCES'!R156*$CL156/12,2)</f>
        <v>0</v>
      </c>
      <c r="S156" s="338">
        <f>ROUND('ASSET BALANCES'!S156*$CL156/12,2)</f>
        <v>0</v>
      </c>
      <c r="T156" s="338">
        <f>ROUND('ASSET BALANCES'!T156*$CL156/12,2)</f>
        <v>0</v>
      </c>
      <c r="U156" s="338">
        <f>ROUND('ASSET BALANCES'!U156*$CL156/12,2)</f>
        <v>0</v>
      </c>
      <c r="V156" s="338">
        <f>ROUND('ASSET BALANCES'!V156*$CL156/12,2)</f>
        <v>0</v>
      </c>
      <c r="W156" s="338">
        <f>ROUND('ASSET BALANCES'!W156*$CL156/12,2)</f>
        <v>0</v>
      </c>
      <c r="X156" s="338">
        <f>ROUND('ASSET BALANCES'!X156*$CL156/12,2)</f>
        <v>0</v>
      </c>
      <c r="Y156" s="338">
        <f>ROUND('ASSET BALANCES'!Y156*$CL156/12,2)</f>
        <v>0</v>
      </c>
      <c r="Z156" s="338">
        <f>ROUND('ASSET BALANCES'!Z156*$CL156/12,2)</f>
        <v>0</v>
      </c>
      <c r="AA156" s="338">
        <f>ROUND('ASSET BALANCES'!AA156*$CM156/12,2)</f>
        <v>0</v>
      </c>
      <c r="AB156" s="338">
        <f>ROUND('ASSET BALANCES'!AB156*$CM156/12,2)</f>
        <v>0</v>
      </c>
      <c r="AC156" s="338">
        <f>ROUND('ASSET BALANCES'!AC156*$CM156/12,2)</f>
        <v>0</v>
      </c>
      <c r="AD156" s="338">
        <f>ROUND('ASSET BALANCES'!AD156*$CM156/12,2)</f>
        <v>0</v>
      </c>
      <c r="AE156" s="338">
        <f>ROUND('ASSET BALANCES'!AE156*$CM156/12,2)</f>
        <v>0</v>
      </c>
      <c r="AF156" s="338">
        <f>ROUND('ASSET BALANCES'!AF156*$CM156/12,2)</f>
        <v>0</v>
      </c>
      <c r="AG156" s="338">
        <f>ROUND('ASSET BALANCES'!AG156*$CM156/12,2)</f>
        <v>0</v>
      </c>
      <c r="AH156" s="338">
        <f>ROUND('ASSET BALANCES'!AH156*$CM156/12,2)</f>
        <v>0</v>
      </c>
      <c r="AI156" s="338">
        <f>ROUND('ASSET BALANCES'!AI156*$CM156/12,2)</f>
        <v>0</v>
      </c>
      <c r="AJ156" s="338">
        <f>ROUND('ASSET BALANCES'!AJ156*$CM156/12,2)</f>
        <v>0</v>
      </c>
      <c r="AK156" s="338">
        <f>ROUND('ASSET BALANCES'!AK156*$CM156/12,2)</f>
        <v>0</v>
      </c>
      <c r="AL156" s="338">
        <f>ROUND('ASSET BALANCES'!AL156*$CM156/12,2)</f>
        <v>0</v>
      </c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38"/>
      <c r="AX156" s="338"/>
      <c r="AY156" s="338"/>
      <c r="AZ156" s="338"/>
      <c r="BA156" s="338"/>
      <c r="BB156" s="338"/>
      <c r="BC156" s="338"/>
      <c r="BD156" s="338"/>
      <c r="BE156" s="338"/>
      <c r="BF156" s="338"/>
      <c r="BG156" s="338"/>
      <c r="BH156" s="338"/>
      <c r="BI156" s="338"/>
      <c r="BJ156" s="338"/>
      <c r="BK156" s="338"/>
      <c r="BL156" s="338"/>
      <c r="BM156" s="338"/>
      <c r="BN156" s="338"/>
      <c r="BO156" s="338"/>
      <c r="BP156" s="338"/>
      <c r="BQ156" s="338"/>
      <c r="BR156" s="338"/>
      <c r="BS156" s="338"/>
      <c r="BT156" s="338"/>
      <c r="BU156" s="338"/>
      <c r="BV156" s="338"/>
      <c r="BW156" s="13">
        <f t="shared" si="23"/>
        <v>0</v>
      </c>
      <c r="BX156" s="13">
        <f t="shared" si="24"/>
        <v>0</v>
      </c>
      <c r="BY156" s="13">
        <f t="shared" si="25"/>
        <v>0</v>
      </c>
      <c r="BZ156" s="13">
        <f t="shared" si="26"/>
        <v>0</v>
      </c>
      <c r="CA156" s="13">
        <f t="shared" si="27"/>
        <v>0</v>
      </c>
      <c r="CB156" s="13">
        <f t="shared" si="28"/>
        <v>0</v>
      </c>
      <c r="CC156" s="333" t="str">
        <f>VLOOKUP($A156,'Depr Group Buckets'!$A:$J,CC$4,FALSE)</f>
        <v>PROD OTHER</v>
      </c>
      <c r="CD156" s="333" t="str">
        <f>VLOOKUP($A156,'Depr Group Buckets'!$A:$J,CD$4,FALSE)</f>
        <v>101/106</v>
      </c>
      <c r="CE156" s="333">
        <f>VLOOKUP($A156,'Depr Group Buckets'!$A:$J,CE$4,FALSE)</f>
        <v>108</v>
      </c>
      <c r="CF156" s="333">
        <f>VLOOKUP($A156,'Depr Group Buckets'!$A:$J,CF$4,FALSE)</f>
        <v>403</v>
      </c>
      <c r="CG156" s="333" t="str">
        <f>VLOOKUP($A156,'Depr Group Buckets'!$A:$J,CG$4,FALSE)</f>
        <v>BIG BEND</v>
      </c>
      <c r="CH156" s="333" t="str">
        <f>VLOOKUP($A156,'Depr Group Buckets'!$A:$J,CH$4,FALSE)</f>
        <v>INACTIVE ACCOUNT</v>
      </c>
      <c r="CI156" s="333" t="str">
        <f>VLOOKUP($A156,'Depr Group Buckets'!$A:$J,CI$4,FALSE)</f>
        <v>Invalid</v>
      </c>
      <c r="CJ156" s="333" t="str">
        <f>VLOOKUP($A156,'Depr Group Buckets'!$A:$J,CJ$4,FALSE)</f>
        <v>342</v>
      </c>
      <c r="CK156" s="21"/>
      <c r="CL156" s="4">
        <f t="shared" si="22"/>
        <v>0</v>
      </c>
      <c r="CM156" s="4">
        <f t="shared" si="21"/>
        <v>0</v>
      </c>
      <c r="CN156" s="334"/>
      <c r="CO156" s="334"/>
      <c r="CP156" s="334"/>
      <c r="CQ156" s="4">
        <v>0</v>
      </c>
      <c r="CR156" s="4">
        <v>0</v>
      </c>
    </row>
    <row r="157" spans="1:96" x14ac:dyDescent="0.25">
      <c r="A157" s="335">
        <f>'ASSET BALANCES'!$A157</f>
        <v>34242</v>
      </c>
      <c r="B157" s="336" t="str">
        <f>'ASSET BALANCES'!$B157</f>
        <v>342.42 Fuel Holders,ProdAcc-BBCT2&amp;3</v>
      </c>
      <c r="C157" s="337">
        <v>0</v>
      </c>
      <c r="D157" s="337">
        <v>0</v>
      </c>
      <c r="E157" s="337">
        <v>0</v>
      </c>
      <c r="F157" s="337">
        <v>0</v>
      </c>
      <c r="G157" s="337">
        <v>0</v>
      </c>
      <c r="H157" s="337">
        <v>0</v>
      </c>
      <c r="I157" s="337">
        <v>0</v>
      </c>
      <c r="J157" s="337">
        <v>0</v>
      </c>
      <c r="K157" s="337">
        <v>0</v>
      </c>
      <c r="L157" s="337">
        <v>0</v>
      </c>
      <c r="M157" s="337">
        <v>0</v>
      </c>
      <c r="N157" s="337">
        <v>0</v>
      </c>
      <c r="O157" s="338">
        <f>ROUND('ASSET BALANCES'!O157*$CL157/12,2)</f>
        <v>0</v>
      </c>
      <c r="P157" s="338">
        <f>ROUND('ASSET BALANCES'!P157*$CL157/12,2)</f>
        <v>0</v>
      </c>
      <c r="Q157" s="338">
        <f>ROUND('ASSET BALANCES'!Q157*$CL157/12,2)</f>
        <v>0</v>
      </c>
      <c r="R157" s="338">
        <f>ROUND('ASSET BALANCES'!R157*$CL157/12,2)</f>
        <v>0</v>
      </c>
      <c r="S157" s="338">
        <f>ROUND('ASSET BALANCES'!S157*$CL157/12,2)</f>
        <v>0</v>
      </c>
      <c r="T157" s="338">
        <f>ROUND('ASSET BALANCES'!T157*$CL157/12,2)</f>
        <v>0</v>
      </c>
      <c r="U157" s="338">
        <f>ROUND('ASSET BALANCES'!U157*$CL157/12,2)</f>
        <v>0</v>
      </c>
      <c r="V157" s="338">
        <f>ROUND('ASSET BALANCES'!V157*$CL157/12,2)</f>
        <v>0</v>
      </c>
      <c r="W157" s="338">
        <f>ROUND('ASSET BALANCES'!W157*$CL157/12,2)</f>
        <v>0</v>
      </c>
      <c r="X157" s="338">
        <f>ROUND('ASSET BALANCES'!X157*$CL157/12,2)</f>
        <v>0</v>
      </c>
      <c r="Y157" s="338">
        <f>ROUND('ASSET BALANCES'!Y157*$CL157/12,2)</f>
        <v>0</v>
      </c>
      <c r="Z157" s="338">
        <f>ROUND('ASSET BALANCES'!Z157*$CL157/12,2)</f>
        <v>0</v>
      </c>
      <c r="AA157" s="338">
        <f>ROUND('ASSET BALANCES'!AA157*$CM157/12,2)</f>
        <v>0</v>
      </c>
      <c r="AB157" s="338">
        <f>ROUND('ASSET BALANCES'!AB157*$CM157/12,2)</f>
        <v>0</v>
      </c>
      <c r="AC157" s="338">
        <f>ROUND('ASSET BALANCES'!AC157*$CM157/12,2)</f>
        <v>0</v>
      </c>
      <c r="AD157" s="338">
        <f>ROUND('ASSET BALANCES'!AD157*$CM157/12,2)</f>
        <v>0</v>
      </c>
      <c r="AE157" s="338">
        <f>ROUND('ASSET BALANCES'!AE157*$CM157/12,2)</f>
        <v>0</v>
      </c>
      <c r="AF157" s="338">
        <f>ROUND('ASSET BALANCES'!AF157*$CM157/12,2)</f>
        <v>0</v>
      </c>
      <c r="AG157" s="338">
        <f>ROUND('ASSET BALANCES'!AG157*$CM157/12,2)</f>
        <v>0</v>
      </c>
      <c r="AH157" s="338">
        <f>ROUND('ASSET BALANCES'!AH157*$CM157/12,2)</f>
        <v>0</v>
      </c>
      <c r="AI157" s="338">
        <f>ROUND('ASSET BALANCES'!AI157*$CM157/12,2)</f>
        <v>0</v>
      </c>
      <c r="AJ157" s="338">
        <f>ROUND('ASSET BALANCES'!AJ157*$CM157/12,2)</f>
        <v>0</v>
      </c>
      <c r="AK157" s="338">
        <f>ROUND('ASSET BALANCES'!AK157*$CM157/12,2)</f>
        <v>0</v>
      </c>
      <c r="AL157" s="338">
        <f>ROUND('ASSET BALANCES'!AL157*$CM157/12,2)</f>
        <v>0</v>
      </c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38"/>
      <c r="AX157" s="338"/>
      <c r="AY157" s="338"/>
      <c r="AZ157" s="338"/>
      <c r="BA157" s="338"/>
      <c r="BB157" s="338"/>
      <c r="BC157" s="338"/>
      <c r="BD157" s="338"/>
      <c r="BE157" s="338"/>
      <c r="BF157" s="338"/>
      <c r="BG157" s="338"/>
      <c r="BH157" s="338"/>
      <c r="BI157" s="338"/>
      <c r="BJ157" s="338"/>
      <c r="BK157" s="338"/>
      <c r="BL157" s="338"/>
      <c r="BM157" s="338"/>
      <c r="BN157" s="338"/>
      <c r="BO157" s="338"/>
      <c r="BP157" s="338"/>
      <c r="BQ157" s="338"/>
      <c r="BR157" s="338"/>
      <c r="BS157" s="338"/>
      <c r="BT157" s="338"/>
      <c r="BU157" s="338"/>
      <c r="BV157" s="338"/>
      <c r="BW157" s="13">
        <f t="shared" si="23"/>
        <v>0</v>
      </c>
      <c r="BX157" s="13">
        <f t="shared" si="24"/>
        <v>0</v>
      </c>
      <c r="BY157" s="13">
        <f t="shared" si="25"/>
        <v>0</v>
      </c>
      <c r="BZ157" s="13">
        <f t="shared" si="26"/>
        <v>0</v>
      </c>
      <c r="CA157" s="13">
        <f t="shared" si="27"/>
        <v>0</v>
      </c>
      <c r="CB157" s="13">
        <f t="shared" si="28"/>
        <v>0</v>
      </c>
      <c r="CC157" s="333" t="str">
        <f>VLOOKUP($A157,'Depr Group Buckets'!$A:$J,CC$4,FALSE)</f>
        <v>PROD OTHER</v>
      </c>
      <c r="CD157" s="333" t="str">
        <f>VLOOKUP($A157,'Depr Group Buckets'!$A:$J,CD$4,FALSE)</f>
        <v>101/106</v>
      </c>
      <c r="CE157" s="333">
        <f>VLOOKUP($A157,'Depr Group Buckets'!$A:$J,CE$4,FALSE)</f>
        <v>108</v>
      </c>
      <c r="CF157" s="333">
        <f>VLOOKUP($A157,'Depr Group Buckets'!$A:$J,CF$4,FALSE)</f>
        <v>403</v>
      </c>
      <c r="CG157" s="333" t="str">
        <f>VLOOKUP($A157,'Depr Group Buckets'!$A:$J,CG$4,FALSE)</f>
        <v>BIG BEND</v>
      </c>
      <c r="CH157" s="333" t="str">
        <f>VLOOKUP($A157,'Depr Group Buckets'!$A:$J,CH$4,FALSE)</f>
        <v>INACTIVE ACCOUNT</v>
      </c>
      <c r="CI157" s="333" t="str">
        <f>VLOOKUP($A157,'Depr Group Buckets'!$A:$J,CI$4,FALSE)</f>
        <v>Invalid</v>
      </c>
      <c r="CJ157" s="333" t="str">
        <f>VLOOKUP($A157,'Depr Group Buckets'!$A:$J,CJ$4,FALSE)</f>
        <v>342</v>
      </c>
      <c r="CK157" s="21"/>
      <c r="CL157" s="4">
        <f t="shared" si="22"/>
        <v>0</v>
      </c>
      <c r="CM157" s="4">
        <f t="shared" si="21"/>
        <v>0</v>
      </c>
      <c r="CN157" s="334"/>
      <c r="CO157" s="334"/>
      <c r="CP157" s="334"/>
      <c r="CQ157" s="4">
        <v>0</v>
      </c>
      <c r="CR157" s="4">
        <v>0</v>
      </c>
    </row>
    <row r="158" spans="1:96" x14ac:dyDescent="0.25">
      <c r="A158" s="335">
        <f>'ASSET BALANCES'!$A158</f>
        <v>34243</v>
      </c>
      <c r="B158" s="336" t="str">
        <f>'ASSET BALANCES'!$B158</f>
        <v>342.43 Fuel Holders,ProdAcc-BBCCST1</v>
      </c>
      <c r="C158" s="337">
        <v>7512.05</v>
      </c>
      <c r="D158" s="337">
        <v>7512.05</v>
      </c>
      <c r="E158" s="337">
        <v>7512.05</v>
      </c>
      <c r="F158" s="337">
        <v>7512.05</v>
      </c>
      <c r="G158" s="337">
        <v>7512.05</v>
      </c>
      <c r="H158" s="337">
        <v>7512.05</v>
      </c>
      <c r="I158" s="337">
        <v>7512.05</v>
      </c>
      <c r="J158" s="337">
        <v>7512.05</v>
      </c>
      <c r="K158" s="337">
        <v>7512.05</v>
      </c>
      <c r="L158" s="337">
        <v>7490.17</v>
      </c>
      <c r="M158" s="337">
        <v>7490.17</v>
      </c>
      <c r="N158" s="337">
        <v>7490.17</v>
      </c>
      <c r="O158" s="338">
        <f>ROUND('ASSET BALANCES'!O158*$CL158/12,2)</f>
        <v>7490.17</v>
      </c>
      <c r="P158" s="338">
        <f>ROUND('ASSET BALANCES'!P158*$CL158/12,2)</f>
        <v>7535.48</v>
      </c>
      <c r="Q158" s="338">
        <f>ROUND('ASSET BALANCES'!Q158*$CL158/12,2)</f>
        <v>7580.79</v>
      </c>
      <c r="R158" s="338">
        <f>ROUND('ASSET BALANCES'!R158*$CL158/12,2)</f>
        <v>7626.1</v>
      </c>
      <c r="S158" s="338">
        <f>ROUND('ASSET BALANCES'!S158*$CL158/12,2)</f>
        <v>7671.42</v>
      </c>
      <c r="T158" s="338">
        <f>ROUND('ASSET BALANCES'!T158*$CL158/12,2)</f>
        <v>8330.44</v>
      </c>
      <c r="U158" s="338">
        <f>ROUND('ASSET BALANCES'!U158*$CL158/12,2)</f>
        <v>8375.75</v>
      </c>
      <c r="V158" s="338">
        <f>ROUND('ASSET BALANCES'!V158*$CL158/12,2)</f>
        <v>8421.07</v>
      </c>
      <c r="W158" s="338">
        <f>ROUND('ASSET BALANCES'!W158*$CL158/12,2)</f>
        <v>8466.3799999999992</v>
      </c>
      <c r="X158" s="338">
        <f>ROUND('ASSET BALANCES'!X158*$CL158/12,2)</f>
        <v>8511.69</v>
      </c>
      <c r="Y158" s="338">
        <f>ROUND('ASSET BALANCES'!Y158*$CL158/12,2)</f>
        <v>8557</v>
      </c>
      <c r="Z158" s="338">
        <f>ROUND('ASSET BALANCES'!Z158*$CL158/12,2)</f>
        <v>8602.32</v>
      </c>
      <c r="AA158" s="338">
        <f>ROUND('ASSET BALANCES'!AA158*$CM158/12,2)</f>
        <v>6619.91</v>
      </c>
      <c r="AB158" s="338">
        <f>ROUND('ASSET BALANCES'!AB158*$CM158/12,2)</f>
        <v>6619.91</v>
      </c>
      <c r="AC158" s="338">
        <f>ROUND('ASSET BALANCES'!AC158*$CM158/12,2)</f>
        <v>6619.91</v>
      </c>
      <c r="AD158" s="338">
        <f>ROUND('ASSET BALANCES'!AD158*$CM158/12,2)</f>
        <v>6619.91</v>
      </c>
      <c r="AE158" s="338">
        <f>ROUND('ASSET BALANCES'!AE158*$CM158/12,2)</f>
        <v>6619.91</v>
      </c>
      <c r="AF158" s="338">
        <f>ROUND('ASSET BALANCES'!AF158*$CM158/12,2)</f>
        <v>6619.91</v>
      </c>
      <c r="AG158" s="338">
        <f>ROUND('ASSET BALANCES'!AG158*$CM158/12,2)</f>
        <v>6661.85</v>
      </c>
      <c r="AH158" s="338">
        <f>ROUND('ASSET BALANCES'!AH158*$CM158/12,2)</f>
        <v>6661.85</v>
      </c>
      <c r="AI158" s="338">
        <f>ROUND('ASSET BALANCES'!AI158*$CM158/12,2)</f>
        <v>6661.85</v>
      </c>
      <c r="AJ158" s="338">
        <f>ROUND('ASSET BALANCES'!AJ158*$CM158/12,2)</f>
        <v>6661.85</v>
      </c>
      <c r="AK158" s="338">
        <f>ROUND('ASSET BALANCES'!AK158*$CM158/12,2)</f>
        <v>6661.85</v>
      </c>
      <c r="AL158" s="338">
        <f>ROUND('ASSET BALANCES'!AL158*$CM158/12,2)</f>
        <v>6661.85</v>
      </c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38"/>
      <c r="AX158" s="338"/>
      <c r="AY158" s="338"/>
      <c r="AZ158" s="338"/>
      <c r="BA158" s="338"/>
      <c r="BB158" s="338"/>
      <c r="BC158" s="338"/>
      <c r="BD158" s="338"/>
      <c r="BE158" s="338"/>
      <c r="BF158" s="338"/>
      <c r="BG158" s="338"/>
      <c r="BH158" s="338"/>
      <c r="BI158" s="338"/>
      <c r="BJ158" s="338"/>
      <c r="BK158" s="338"/>
      <c r="BL158" s="338"/>
      <c r="BM158" s="338"/>
      <c r="BN158" s="338"/>
      <c r="BO158" s="338"/>
      <c r="BP158" s="338"/>
      <c r="BQ158" s="338"/>
      <c r="BR158" s="338"/>
      <c r="BS158" s="338"/>
      <c r="BT158" s="338"/>
      <c r="BU158" s="338"/>
      <c r="BV158" s="338"/>
      <c r="BW158" s="13">
        <f t="shared" si="23"/>
        <v>90078.96</v>
      </c>
      <c r="BX158" s="13">
        <f t="shared" si="24"/>
        <v>97168.61</v>
      </c>
      <c r="BY158" s="13">
        <f t="shared" si="25"/>
        <v>79690.559999999998</v>
      </c>
      <c r="BZ158" s="13">
        <f t="shared" si="26"/>
        <v>0</v>
      </c>
      <c r="CA158" s="13">
        <f t="shared" si="27"/>
        <v>0</v>
      </c>
      <c r="CB158" s="13">
        <f t="shared" si="28"/>
        <v>0</v>
      </c>
      <c r="CC158" s="333" t="str">
        <f>VLOOKUP($A158,'Depr Group Buckets'!$A:$J,CC$4,FALSE)</f>
        <v>PROD OTHER</v>
      </c>
      <c r="CD158" s="333" t="str">
        <f>VLOOKUP($A158,'Depr Group Buckets'!$A:$J,CD$4,FALSE)</f>
        <v>101/106</v>
      </c>
      <c r="CE158" s="333">
        <f>VLOOKUP($A158,'Depr Group Buckets'!$A:$J,CE$4,FALSE)</f>
        <v>108</v>
      </c>
      <c r="CF158" s="333">
        <f>VLOOKUP($A158,'Depr Group Buckets'!$A:$J,CF$4,FALSE)</f>
        <v>403</v>
      </c>
      <c r="CG158" s="333" t="str">
        <f>VLOOKUP($A158,'Depr Group Buckets'!$A:$J,CG$4,FALSE)</f>
        <v>BIG BEND</v>
      </c>
      <c r="CH158" s="333" t="str">
        <f>VLOOKUP($A158,'Depr Group Buckets'!$A:$J,CH$4,FALSE)</f>
        <v>BIG BEND NEW STEAM TURBINE 1</v>
      </c>
      <c r="CI158" s="333" t="str">
        <f>VLOOKUP($A158,'Depr Group Buckets'!$A:$J,CI$4,FALSE)</f>
        <v>Valid</v>
      </c>
      <c r="CJ158" s="333" t="str">
        <f>VLOOKUP($A158,'Depr Group Buckets'!$A:$J,CJ$4,FALSE)</f>
        <v>342</v>
      </c>
      <c r="CK158" s="21"/>
      <c r="CL158" s="4">
        <f t="shared" si="22"/>
        <v>2.9000000000000001E-2</v>
      </c>
      <c r="CM158" s="4">
        <f t="shared" si="21"/>
        <v>2.2200000000000001E-2</v>
      </c>
      <c r="CN158" s="334"/>
      <c r="CO158" s="334"/>
      <c r="CP158" s="334"/>
      <c r="CQ158" s="4">
        <v>2.9000000000000001E-2</v>
      </c>
      <c r="CR158" s="4">
        <v>2.2200000000000001E-2</v>
      </c>
    </row>
    <row r="159" spans="1:96" x14ac:dyDescent="0.25">
      <c r="A159" s="335">
        <f>'ASSET BALANCES'!$A159</f>
        <v>34244</v>
      </c>
      <c r="B159" s="336" t="str">
        <f>'ASSET BALANCES'!$B159</f>
        <v>342.44 Fuel Holders,Prod Acc-BBCT4</v>
      </c>
      <c r="C159" s="337">
        <v>5098.5599999999995</v>
      </c>
      <c r="D159" s="337">
        <v>5098.5599999999995</v>
      </c>
      <c r="E159" s="337">
        <v>5098.5599999999995</v>
      </c>
      <c r="F159" s="337">
        <v>5098.5599999999995</v>
      </c>
      <c r="G159" s="337">
        <v>5098.5599999999995</v>
      </c>
      <c r="H159" s="337">
        <v>5098.5599999999995</v>
      </c>
      <c r="I159" s="337">
        <v>5098.5599999999995</v>
      </c>
      <c r="J159" s="337">
        <v>5098.5599999999995</v>
      </c>
      <c r="K159" s="337">
        <v>5098.5599999999995</v>
      </c>
      <c r="L159" s="337">
        <v>5098.5599999999995</v>
      </c>
      <c r="M159" s="337">
        <v>5098.5599999999995</v>
      </c>
      <c r="N159" s="337">
        <v>5098.5599999999995</v>
      </c>
      <c r="O159" s="338">
        <f>ROUND('ASSET BALANCES'!O159*$CL159/12,2)</f>
        <v>5081.07</v>
      </c>
      <c r="P159" s="338">
        <f>ROUND('ASSET BALANCES'!P159*$CL159/12,2)</f>
        <v>7747.98</v>
      </c>
      <c r="Q159" s="338">
        <f>ROUND('ASSET BALANCES'!Q159*$CL159/12,2)</f>
        <v>7756.17</v>
      </c>
      <c r="R159" s="338">
        <f>ROUND('ASSET BALANCES'!R159*$CL159/12,2)</f>
        <v>7825.7</v>
      </c>
      <c r="S159" s="338">
        <f>ROUND('ASSET BALANCES'!S159*$CL159/12,2)</f>
        <v>7842.08</v>
      </c>
      <c r="T159" s="338">
        <f>ROUND('ASSET BALANCES'!T159*$CL159/12,2)</f>
        <v>7861.19</v>
      </c>
      <c r="U159" s="338">
        <f>ROUND('ASSET BALANCES'!U159*$CL159/12,2)</f>
        <v>7880.3</v>
      </c>
      <c r="V159" s="338">
        <f>ROUND('ASSET BALANCES'!V159*$CL159/12,2)</f>
        <v>7902.14</v>
      </c>
      <c r="W159" s="338">
        <f>ROUND('ASSET BALANCES'!W159*$CL159/12,2)</f>
        <v>7923.98</v>
      </c>
      <c r="X159" s="338">
        <f>ROUND('ASSET BALANCES'!X159*$CL159/12,2)</f>
        <v>7945.82</v>
      </c>
      <c r="Y159" s="338">
        <f>ROUND('ASSET BALANCES'!Y159*$CL159/12,2)</f>
        <v>7970.39</v>
      </c>
      <c r="Z159" s="338">
        <f>ROUND('ASSET BALANCES'!Z159*$CL159/12,2)</f>
        <v>8011.34</v>
      </c>
      <c r="AA159" s="338">
        <f>ROUND('ASSET BALANCES'!AA159*$CM159/12,2)</f>
        <v>13805.17</v>
      </c>
      <c r="AB159" s="338">
        <f>ROUND('ASSET BALANCES'!AB159*$CM159/12,2)</f>
        <v>13805.17</v>
      </c>
      <c r="AC159" s="338">
        <f>ROUND('ASSET BALANCES'!AC159*$CM159/12,2)</f>
        <v>13805.17</v>
      </c>
      <c r="AD159" s="338">
        <f>ROUND('ASSET BALANCES'!AD159*$CM159/12,2)</f>
        <v>13805.17</v>
      </c>
      <c r="AE159" s="338">
        <f>ROUND('ASSET BALANCES'!AE159*$CM159/12,2)</f>
        <v>13805.17</v>
      </c>
      <c r="AF159" s="338">
        <f>ROUND('ASSET BALANCES'!AF159*$CM159/12,2)</f>
        <v>13805.17</v>
      </c>
      <c r="AG159" s="338">
        <f>ROUND('ASSET BALANCES'!AG159*$CM159/12,2)</f>
        <v>13805.17</v>
      </c>
      <c r="AH159" s="338">
        <f>ROUND('ASSET BALANCES'!AH159*$CM159/12,2)</f>
        <v>13805.17</v>
      </c>
      <c r="AI159" s="338">
        <f>ROUND('ASSET BALANCES'!AI159*$CM159/12,2)</f>
        <v>13805.17</v>
      </c>
      <c r="AJ159" s="338">
        <f>ROUND('ASSET BALANCES'!AJ159*$CM159/12,2)</f>
        <v>13805.17</v>
      </c>
      <c r="AK159" s="338">
        <f>ROUND('ASSET BALANCES'!AK159*$CM159/12,2)</f>
        <v>13805.17</v>
      </c>
      <c r="AL159" s="338">
        <f>ROUND('ASSET BALANCES'!AL159*$CM159/12,2)</f>
        <v>13805.17</v>
      </c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38"/>
      <c r="AX159" s="338"/>
      <c r="AY159" s="338"/>
      <c r="AZ159" s="338"/>
      <c r="BA159" s="338"/>
      <c r="BB159" s="338"/>
      <c r="BC159" s="338"/>
      <c r="BD159" s="338"/>
      <c r="BE159" s="338"/>
      <c r="BF159" s="338"/>
      <c r="BG159" s="338"/>
      <c r="BH159" s="338"/>
      <c r="BI159" s="338"/>
      <c r="BJ159" s="338"/>
      <c r="BK159" s="338"/>
      <c r="BL159" s="338"/>
      <c r="BM159" s="338"/>
      <c r="BN159" s="338"/>
      <c r="BO159" s="338"/>
      <c r="BP159" s="338"/>
      <c r="BQ159" s="338"/>
      <c r="BR159" s="338"/>
      <c r="BS159" s="338"/>
      <c r="BT159" s="338"/>
      <c r="BU159" s="338"/>
      <c r="BV159" s="338"/>
      <c r="BW159" s="13">
        <f t="shared" si="23"/>
        <v>61182.720000000001</v>
      </c>
      <c r="BX159" s="13">
        <f t="shared" si="24"/>
        <v>91748.160000000003</v>
      </c>
      <c r="BY159" s="13">
        <f t="shared" si="25"/>
        <v>165662.04</v>
      </c>
      <c r="BZ159" s="13">
        <f t="shared" si="26"/>
        <v>0</v>
      </c>
      <c r="CA159" s="13">
        <f t="shared" si="27"/>
        <v>0</v>
      </c>
      <c r="CB159" s="13">
        <f t="shared" si="28"/>
        <v>0</v>
      </c>
      <c r="CC159" s="333" t="str">
        <f>VLOOKUP($A159,'Depr Group Buckets'!$A:$J,CC$4,FALSE)</f>
        <v>PROD OTHER</v>
      </c>
      <c r="CD159" s="333" t="str">
        <f>VLOOKUP($A159,'Depr Group Buckets'!$A:$J,CD$4,FALSE)</f>
        <v>101/106</v>
      </c>
      <c r="CE159" s="333">
        <f>VLOOKUP($A159,'Depr Group Buckets'!$A:$J,CE$4,FALSE)</f>
        <v>108</v>
      </c>
      <c r="CF159" s="333">
        <f>VLOOKUP($A159,'Depr Group Buckets'!$A:$J,CF$4,FALSE)</f>
        <v>403</v>
      </c>
      <c r="CG159" s="333" t="str">
        <f>VLOOKUP($A159,'Depr Group Buckets'!$A:$J,CG$4,FALSE)</f>
        <v>BIG BEND</v>
      </c>
      <c r="CH159" s="333" t="str">
        <f>VLOOKUP($A159,'Depr Group Buckets'!$A:$J,CH$4,FALSE)</f>
        <v>BIG BEND CT 4</v>
      </c>
      <c r="CI159" s="333" t="str">
        <f>VLOOKUP($A159,'Depr Group Buckets'!$A:$J,CI$4,FALSE)</f>
        <v>Valid</v>
      </c>
      <c r="CJ159" s="333" t="str">
        <f>VLOOKUP($A159,'Depr Group Buckets'!$A:$J,CJ$4,FALSE)</f>
        <v>342</v>
      </c>
      <c r="CK159" s="21"/>
      <c r="CL159" s="4">
        <f t="shared" si="22"/>
        <v>2.5999999999999999E-2</v>
      </c>
      <c r="CM159" s="4">
        <f t="shared" si="21"/>
        <v>4.4500000000000005E-2</v>
      </c>
      <c r="CN159" s="334"/>
      <c r="CO159" s="334"/>
      <c r="CP159" s="334"/>
      <c r="CQ159" s="4">
        <v>2.5999999999999999E-2</v>
      </c>
      <c r="CR159" s="4">
        <v>4.4500000000000005E-2</v>
      </c>
    </row>
    <row r="160" spans="1:96" x14ac:dyDescent="0.25">
      <c r="A160" s="335">
        <f>'ASSET BALANCES'!$A160</f>
        <v>34245</v>
      </c>
      <c r="B160" s="336" t="str">
        <f>'ASSET BALANCES'!$B160</f>
        <v>342.45 Fuel Holders,Prod Acc-BBCT5</v>
      </c>
      <c r="C160" s="337">
        <v>0</v>
      </c>
      <c r="D160" s="337">
        <v>0</v>
      </c>
      <c r="E160" s="337">
        <v>0</v>
      </c>
      <c r="F160" s="337">
        <v>0</v>
      </c>
      <c r="G160" s="337">
        <v>0</v>
      </c>
      <c r="H160" s="337">
        <v>0</v>
      </c>
      <c r="I160" s="337">
        <v>0</v>
      </c>
      <c r="J160" s="337">
        <v>0</v>
      </c>
      <c r="K160" s="337">
        <v>0</v>
      </c>
      <c r="L160" s="337">
        <v>0</v>
      </c>
      <c r="M160" s="337">
        <v>0</v>
      </c>
      <c r="N160" s="337">
        <v>0</v>
      </c>
      <c r="O160" s="338">
        <f>ROUND('ASSET BALANCES'!O160*$CL160/12,2)</f>
        <v>0</v>
      </c>
      <c r="P160" s="338">
        <f>ROUND('ASSET BALANCES'!P160*$CL160/12,2)</f>
        <v>201.72</v>
      </c>
      <c r="Q160" s="338">
        <f>ROUND('ASSET BALANCES'!Q160*$CL160/12,2)</f>
        <v>219.68</v>
      </c>
      <c r="R160" s="338">
        <f>ROUND('ASSET BALANCES'!R160*$CL160/12,2)</f>
        <v>249.06</v>
      </c>
      <c r="S160" s="338">
        <f>ROUND('ASSET BALANCES'!S160*$CL160/12,2)</f>
        <v>278.45</v>
      </c>
      <c r="T160" s="338">
        <f>ROUND('ASSET BALANCES'!T160*$CL160/12,2)</f>
        <v>410.7</v>
      </c>
      <c r="U160" s="338">
        <f>ROUND('ASSET BALANCES'!U160*$CL160/12,2)</f>
        <v>443.89</v>
      </c>
      <c r="V160" s="338">
        <f>ROUND('ASSET BALANCES'!V160*$CL160/12,2)</f>
        <v>480.88</v>
      </c>
      <c r="W160" s="338">
        <f>ROUND('ASSET BALANCES'!W160*$CL160/12,2)</f>
        <v>517.88</v>
      </c>
      <c r="X160" s="338">
        <f>ROUND('ASSET BALANCES'!X160*$CL160/12,2)</f>
        <v>554.87</v>
      </c>
      <c r="Y160" s="338">
        <f>ROUND('ASSET BALANCES'!Y160*$CL160/12,2)</f>
        <v>595.67999999999995</v>
      </c>
      <c r="Z160" s="338">
        <f>ROUND('ASSET BALANCES'!Z160*$CL160/12,2)</f>
        <v>659.31</v>
      </c>
      <c r="AA160" s="338">
        <f>ROUND('ASSET BALANCES'!AA160*$CM160/12,2)</f>
        <v>967.14</v>
      </c>
      <c r="AB160" s="338">
        <f>ROUND('ASSET BALANCES'!AB160*$CM160/12,2)</f>
        <v>967.14</v>
      </c>
      <c r="AC160" s="338">
        <f>ROUND('ASSET BALANCES'!AC160*$CM160/12,2)</f>
        <v>967.14</v>
      </c>
      <c r="AD160" s="338">
        <f>ROUND('ASSET BALANCES'!AD160*$CM160/12,2)</f>
        <v>967.14</v>
      </c>
      <c r="AE160" s="338">
        <f>ROUND('ASSET BALANCES'!AE160*$CM160/12,2)</f>
        <v>967.14</v>
      </c>
      <c r="AF160" s="338">
        <f>ROUND('ASSET BALANCES'!AF160*$CM160/12,2)</f>
        <v>967.14</v>
      </c>
      <c r="AG160" s="338">
        <f>ROUND('ASSET BALANCES'!AG160*$CM160/12,2)</f>
        <v>1321.51</v>
      </c>
      <c r="AH160" s="338">
        <f>ROUND('ASSET BALANCES'!AH160*$CM160/12,2)</f>
        <v>1368.76</v>
      </c>
      <c r="AI160" s="338">
        <f>ROUND('ASSET BALANCES'!AI160*$CM160/12,2)</f>
        <v>1416.01</v>
      </c>
      <c r="AJ160" s="338">
        <f>ROUND('ASSET BALANCES'!AJ160*$CM160/12,2)</f>
        <v>1463.26</v>
      </c>
      <c r="AK160" s="338">
        <f>ROUND('ASSET BALANCES'!AK160*$CM160/12,2)</f>
        <v>1510.51</v>
      </c>
      <c r="AL160" s="338">
        <f>ROUND('ASSET BALANCES'!AL160*$CM160/12,2)</f>
        <v>1557.76</v>
      </c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38"/>
      <c r="AX160" s="338"/>
      <c r="AY160" s="338"/>
      <c r="AZ160" s="338"/>
      <c r="BA160" s="338"/>
      <c r="BB160" s="338"/>
      <c r="BC160" s="338"/>
      <c r="BD160" s="338"/>
      <c r="BE160" s="338"/>
      <c r="BF160" s="338"/>
      <c r="BG160" s="338"/>
      <c r="BH160" s="338"/>
      <c r="BI160" s="338"/>
      <c r="BJ160" s="338"/>
      <c r="BK160" s="338"/>
      <c r="BL160" s="338"/>
      <c r="BM160" s="338"/>
      <c r="BN160" s="338"/>
      <c r="BO160" s="338"/>
      <c r="BP160" s="338"/>
      <c r="BQ160" s="338"/>
      <c r="BR160" s="338"/>
      <c r="BS160" s="338"/>
      <c r="BT160" s="338"/>
      <c r="BU160" s="338"/>
      <c r="BV160" s="338"/>
      <c r="BW160" s="13">
        <f t="shared" si="23"/>
        <v>0</v>
      </c>
      <c r="BX160" s="13">
        <f t="shared" si="24"/>
        <v>4612.12</v>
      </c>
      <c r="BY160" s="13">
        <f t="shared" si="25"/>
        <v>14440.65</v>
      </c>
      <c r="BZ160" s="13">
        <f t="shared" si="26"/>
        <v>0</v>
      </c>
      <c r="CA160" s="13">
        <f t="shared" si="27"/>
        <v>0</v>
      </c>
      <c r="CB160" s="13">
        <f t="shared" si="28"/>
        <v>0</v>
      </c>
      <c r="CC160" s="333" t="str">
        <f>VLOOKUP($A160,'Depr Group Buckets'!$A:$J,CC$4,FALSE)</f>
        <v>PROD OTHER</v>
      </c>
      <c r="CD160" s="333" t="str">
        <f>VLOOKUP($A160,'Depr Group Buckets'!$A:$J,CD$4,FALSE)</f>
        <v>101/106</v>
      </c>
      <c r="CE160" s="333">
        <f>VLOOKUP($A160,'Depr Group Buckets'!$A:$J,CE$4,FALSE)</f>
        <v>108</v>
      </c>
      <c r="CF160" s="333">
        <f>VLOOKUP($A160,'Depr Group Buckets'!$A:$J,CF$4,FALSE)</f>
        <v>403</v>
      </c>
      <c r="CG160" s="333" t="str">
        <f>VLOOKUP($A160,'Depr Group Buckets'!$A:$J,CG$4,FALSE)</f>
        <v>BIG BEND</v>
      </c>
      <c r="CH160" s="333" t="str">
        <f>VLOOKUP($A160,'Depr Group Buckets'!$A:$J,CH$4,FALSE)</f>
        <v xml:space="preserve">BIG BEND CT 5 </v>
      </c>
      <c r="CI160" s="333" t="str">
        <f>VLOOKUP($A160,'Depr Group Buckets'!$A:$J,CI$4,FALSE)</f>
        <v>Valid</v>
      </c>
      <c r="CJ160" s="333" t="str">
        <f>VLOOKUP($A160,'Depr Group Buckets'!$A:$J,CJ$4,FALSE)</f>
        <v>342</v>
      </c>
      <c r="CK160" s="21"/>
      <c r="CL160" s="4">
        <f t="shared" si="22"/>
        <v>2.9000000000000001E-2</v>
      </c>
      <c r="CM160" s="4">
        <f t="shared" si="21"/>
        <v>3.78E-2</v>
      </c>
      <c r="CN160" s="334"/>
      <c r="CO160" s="334"/>
      <c r="CP160" s="334"/>
      <c r="CQ160" s="4">
        <v>2.9000000000000001E-2</v>
      </c>
      <c r="CR160" s="4">
        <v>3.78E-2</v>
      </c>
    </row>
    <row r="161" spans="1:96" x14ac:dyDescent="0.25">
      <c r="A161" s="335">
        <f>'ASSET BALANCES'!$A161</f>
        <v>34246</v>
      </c>
      <c r="B161" s="336" t="str">
        <f>'ASSET BALANCES'!$B161</f>
        <v>342.46 Fuel Holders,Prod Acc-BBCT6</v>
      </c>
      <c r="C161" s="337">
        <v>0</v>
      </c>
      <c r="D161" s="337">
        <v>0</v>
      </c>
      <c r="E161" s="337">
        <v>0</v>
      </c>
      <c r="F161" s="337">
        <v>0</v>
      </c>
      <c r="G161" s="337">
        <v>0</v>
      </c>
      <c r="H161" s="337">
        <v>0</v>
      </c>
      <c r="I161" s="337">
        <v>0</v>
      </c>
      <c r="J161" s="337">
        <v>0</v>
      </c>
      <c r="K161" s="337">
        <v>0</v>
      </c>
      <c r="L161" s="337">
        <v>0</v>
      </c>
      <c r="M161" s="337">
        <v>0</v>
      </c>
      <c r="N161" s="337">
        <v>0</v>
      </c>
      <c r="O161" s="338">
        <f>ROUND('ASSET BALANCES'!O161*$CL161/12,2)</f>
        <v>0</v>
      </c>
      <c r="P161" s="338">
        <f>ROUND('ASSET BALANCES'!P161*$CL161/12,2)</f>
        <v>17.96</v>
      </c>
      <c r="Q161" s="338">
        <f>ROUND('ASSET BALANCES'!Q161*$CL161/12,2)</f>
        <v>35.93</v>
      </c>
      <c r="R161" s="338">
        <f>ROUND('ASSET BALANCES'!R161*$CL161/12,2)</f>
        <v>358.85</v>
      </c>
      <c r="S161" s="338">
        <f>ROUND('ASSET BALANCES'!S161*$CL161/12,2)</f>
        <v>508.22</v>
      </c>
      <c r="T161" s="338">
        <f>ROUND('ASSET BALANCES'!T161*$CL161/12,2)</f>
        <v>606.66</v>
      </c>
      <c r="U161" s="338">
        <f>ROUND('ASSET BALANCES'!U161*$CL161/12,2)</f>
        <v>639.84</v>
      </c>
      <c r="V161" s="338">
        <f>ROUND('ASSET BALANCES'!V161*$CL161/12,2)</f>
        <v>676.84</v>
      </c>
      <c r="W161" s="338">
        <f>ROUND('ASSET BALANCES'!W161*$CL161/12,2)</f>
        <v>713.84</v>
      </c>
      <c r="X161" s="338">
        <f>ROUND('ASSET BALANCES'!X161*$CL161/12,2)</f>
        <v>750.83</v>
      </c>
      <c r="Y161" s="338">
        <f>ROUND('ASSET BALANCES'!Y161*$CL161/12,2)</f>
        <v>791.63</v>
      </c>
      <c r="Z161" s="338">
        <f>ROUND('ASSET BALANCES'!Z161*$CL161/12,2)</f>
        <v>855.27</v>
      </c>
      <c r="AA161" s="338">
        <f>ROUND('ASSET BALANCES'!AA161*$CM161/12,2)</f>
        <v>1180.51</v>
      </c>
      <c r="AB161" s="338">
        <f>ROUND('ASSET BALANCES'!AB161*$CM161/12,2)</f>
        <v>1180.51</v>
      </c>
      <c r="AC161" s="338">
        <f>ROUND('ASSET BALANCES'!AC161*$CM161/12,2)</f>
        <v>1180.51</v>
      </c>
      <c r="AD161" s="338">
        <f>ROUND('ASSET BALANCES'!AD161*$CM161/12,2)</f>
        <v>1180.51</v>
      </c>
      <c r="AE161" s="338">
        <f>ROUND('ASSET BALANCES'!AE161*$CM161/12,2)</f>
        <v>1180.51</v>
      </c>
      <c r="AF161" s="338">
        <f>ROUND('ASSET BALANCES'!AF161*$CM161/12,2)</f>
        <v>1180.51</v>
      </c>
      <c r="AG161" s="338">
        <f>ROUND('ASSET BALANCES'!AG161*$CM161/12,2)</f>
        <v>1180.51</v>
      </c>
      <c r="AH161" s="338">
        <f>ROUND('ASSET BALANCES'!AH161*$CM161/12,2)</f>
        <v>1180.51</v>
      </c>
      <c r="AI161" s="338">
        <f>ROUND('ASSET BALANCES'!AI161*$CM161/12,2)</f>
        <v>1180.51</v>
      </c>
      <c r="AJ161" s="338">
        <f>ROUND('ASSET BALANCES'!AJ161*$CM161/12,2)</f>
        <v>1180.51</v>
      </c>
      <c r="AK161" s="338">
        <f>ROUND('ASSET BALANCES'!AK161*$CM161/12,2)</f>
        <v>1180.51</v>
      </c>
      <c r="AL161" s="338">
        <f>ROUND('ASSET BALANCES'!AL161*$CM161/12,2)</f>
        <v>1180.51</v>
      </c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38"/>
      <c r="AX161" s="338"/>
      <c r="AY161" s="338"/>
      <c r="AZ161" s="338"/>
      <c r="BA161" s="338"/>
      <c r="BB161" s="338"/>
      <c r="BC161" s="338"/>
      <c r="BD161" s="338"/>
      <c r="BE161" s="338"/>
      <c r="BF161" s="338"/>
      <c r="BG161" s="338"/>
      <c r="BH161" s="338"/>
      <c r="BI161" s="338"/>
      <c r="BJ161" s="338"/>
      <c r="BK161" s="338"/>
      <c r="BL161" s="338"/>
      <c r="BM161" s="338"/>
      <c r="BN161" s="338"/>
      <c r="BO161" s="338"/>
      <c r="BP161" s="338"/>
      <c r="BQ161" s="338"/>
      <c r="BR161" s="338"/>
      <c r="BS161" s="338"/>
      <c r="BT161" s="338"/>
      <c r="BU161" s="338"/>
      <c r="BV161" s="338"/>
      <c r="BW161" s="13">
        <f t="shared" si="23"/>
        <v>0</v>
      </c>
      <c r="BX161" s="13">
        <f t="shared" si="24"/>
        <v>5955.87</v>
      </c>
      <c r="BY161" s="13">
        <f t="shared" si="25"/>
        <v>14166.12</v>
      </c>
      <c r="BZ161" s="13">
        <f t="shared" si="26"/>
        <v>0</v>
      </c>
      <c r="CA161" s="13">
        <f t="shared" si="27"/>
        <v>0</v>
      </c>
      <c r="CB161" s="13">
        <f t="shared" si="28"/>
        <v>0</v>
      </c>
      <c r="CC161" s="333" t="str">
        <f>VLOOKUP($A161,'Depr Group Buckets'!$A:$J,CC$4,FALSE)</f>
        <v>PROD OTHER</v>
      </c>
      <c r="CD161" s="333" t="str">
        <f>VLOOKUP($A161,'Depr Group Buckets'!$A:$J,CD$4,FALSE)</f>
        <v>101/106</v>
      </c>
      <c r="CE161" s="333">
        <f>VLOOKUP($A161,'Depr Group Buckets'!$A:$J,CE$4,FALSE)</f>
        <v>108</v>
      </c>
      <c r="CF161" s="333">
        <f>VLOOKUP($A161,'Depr Group Buckets'!$A:$J,CF$4,FALSE)</f>
        <v>403</v>
      </c>
      <c r="CG161" s="333" t="str">
        <f>VLOOKUP($A161,'Depr Group Buckets'!$A:$J,CG$4,FALSE)</f>
        <v>BIG BEND</v>
      </c>
      <c r="CH161" s="333" t="str">
        <f>VLOOKUP($A161,'Depr Group Buckets'!$A:$J,CH$4,FALSE)</f>
        <v>BIG BEND CT 6</v>
      </c>
      <c r="CI161" s="333" t="str">
        <f>VLOOKUP($A161,'Depr Group Buckets'!$A:$J,CI$4,FALSE)</f>
        <v>Valid</v>
      </c>
      <c r="CJ161" s="333" t="str">
        <f>VLOOKUP($A161,'Depr Group Buckets'!$A:$J,CJ$4,FALSE)</f>
        <v>342</v>
      </c>
      <c r="CK161" s="21"/>
      <c r="CL161" s="4">
        <f t="shared" si="22"/>
        <v>2.9000000000000001E-2</v>
      </c>
      <c r="CM161" s="4">
        <f t="shared" si="21"/>
        <v>3.6499999999999998E-2</v>
      </c>
      <c r="CN161" s="334"/>
      <c r="CO161" s="334"/>
      <c r="CP161" s="334"/>
      <c r="CQ161" s="4">
        <v>2.9000000000000001E-2</v>
      </c>
      <c r="CR161" s="4">
        <v>3.6499999999999998E-2</v>
      </c>
    </row>
    <row r="162" spans="1:96" x14ac:dyDescent="0.25">
      <c r="A162" s="335">
        <f>'ASSET BALANCES'!$A162</f>
        <v>34280</v>
      </c>
      <c r="B162" s="336" t="str">
        <f>'ASSET BALANCES'!$B162</f>
        <v>342.80 Fuel Holders,Prod Acc-Polk C</v>
      </c>
      <c r="C162" s="337">
        <v>24866.55</v>
      </c>
      <c r="D162" s="337">
        <v>24866.55</v>
      </c>
      <c r="E162" s="337">
        <v>24866.55</v>
      </c>
      <c r="F162" s="337">
        <v>24866.55</v>
      </c>
      <c r="G162" s="337">
        <v>24866.55</v>
      </c>
      <c r="H162" s="337">
        <v>24866.55</v>
      </c>
      <c r="I162" s="337">
        <v>24866.55</v>
      </c>
      <c r="J162" s="337">
        <v>24866.55</v>
      </c>
      <c r="K162" s="337">
        <v>24866.55</v>
      </c>
      <c r="L162" s="337">
        <v>24987.33</v>
      </c>
      <c r="M162" s="337">
        <v>24987.33</v>
      </c>
      <c r="N162" s="337">
        <v>24987.33</v>
      </c>
      <c r="O162" s="338">
        <f>ROUND('ASSET BALANCES'!O162*$CL162/12,2)</f>
        <v>26992.53</v>
      </c>
      <c r="P162" s="338">
        <f>ROUND('ASSET BALANCES'!P162*$CL162/12,2)</f>
        <v>27679.95</v>
      </c>
      <c r="Q162" s="338">
        <f>ROUND('ASSET BALANCES'!Q162*$CL162/12,2)</f>
        <v>27792.68</v>
      </c>
      <c r="R162" s="338">
        <f>ROUND('ASSET BALANCES'!R162*$CL162/12,2)</f>
        <v>28006.28</v>
      </c>
      <c r="S162" s="338">
        <f>ROUND('ASSET BALANCES'!S162*$CL162/12,2)</f>
        <v>28444.66</v>
      </c>
      <c r="T162" s="338">
        <f>ROUND('ASSET BALANCES'!T162*$CL162/12,2)</f>
        <v>28578.02</v>
      </c>
      <c r="U162" s="338">
        <f>ROUND('ASSET BALANCES'!U162*$CL162/12,2)</f>
        <v>28903.47</v>
      </c>
      <c r="V162" s="338">
        <f>ROUND('ASSET BALANCES'!V162*$CL162/12,2)</f>
        <v>29067.27</v>
      </c>
      <c r="W162" s="338">
        <f>ROUND('ASSET BALANCES'!W162*$CL162/12,2)</f>
        <v>29180</v>
      </c>
      <c r="X162" s="338">
        <f>ROUND('ASSET BALANCES'!X162*$CL162/12,2)</f>
        <v>29292.73</v>
      </c>
      <c r="Y162" s="338">
        <f>ROUND('ASSET BALANCES'!Y162*$CL162/12,2)</f>
        <v>29405.46</v>
      </c>
      <c r="Z162" s="338">
        <f>ROUND('ASSET BALANCES'!Z162*$CL162/12,2)</f>
        <v>29518.19</v>
      </c>
      <c r="AA162" s="338">
        <f>ROUND('ASSET BALANCES'!AA162*$CM162/12,2)</f>
        <v>33027.980000000003</v>
      </c>
      <c r="AB162" s="338">
        <f>ROUND('ASSET BALANCES'!AB162*$CM162/12,2)</f>
        <v>33205.94</v>
      </c>
      <c r="AC162" s="338">
        <f>ROUND('ASSET BALANCES'!AC162*$CM162/12,2)</f>
        <v>33383.9</v>
      </c>
      <c r="AD162" s="338">
        <f>ROUND('ASSET BALANCES'!AD162*$CM162/12,2)</f>
        <v>33561.870000000003</v>
      </c>
      <c r="AE162" s="338">
        <f>ROUND('ASSET BALANCES'!AE162*$CM162/12,2)</f>
        <v>34328.25</v>
      </c>
      <c r="AF162" s="338">
        <f>ROUND('ASSET BALANCES'!AF162*$CM162/12,2)</f>
        <v>34472.519999999997</v>
      </c>
      <c r="AG162" s="338">
        <f>ROUND('ASSET BALANCES'!AG162*$CM162/12,2)</f>
        <v>34616.800000000003</v>
      </c>
      <c r="AH162" s="338">
        <f>ROUND('ASSET BALANCES'!AH162*$CM162/12,2)</f>
        <v>34761.08</v>
      </c>
      <c r="AI162" s="338">
        <f>ROUND('ASSET BALANCES'!AI162*$CM162/12,2)</f>
        <v>34905.360000000001</v>
      </c>
      <c r="AJ162" s="338">
        <f>ROUND('ASSET BALANCES'!AJ162*$CM162/12,2)</f>
        <v>35526.639999999999</v>
      </c>
      <c r="AK162" s="338">
        <f>ROUND('ASSET BALANCES'!AK162*$CM162/12,2)</f>
        <v>35704.6</v>
      </c>
      <c r="AL162" s="338">
        <f>ROUND('ASSET BALANCES'!AL162*$CM162/12,2)</f>
        <v>36179.360000000001</v>
      </c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38"/>
      <c r="AX162" s="338"/>
      <c r="AY162" s="338"/>
      <c r="AZ162" s="338"/>
      <c r="BA162" s="338"/>
      <c r="BB162" s="338"/>
      <c r="BC162" s="338"/>
      <c r="BD162" s="338"/>
      <c r="BE162" s="338"/>
      <c r="BF162" s="338"/>
      <c r="BG162" s="338"/>
      <c r="BH162" s="338"/>
      <c r="BI162" s="338"/>
      <c r="BJ162" s="338"/>
      <c r="BK162" s="338"/>
      <c r="BL162" s="338"/>
      <c r="BM162" s="338"/>
      <c r="BN162" s="338"/>
      <c r="BO162" s="338"/>
      <c r="BP162" s="338"/>
      <c r="BQ162" s="338"/>
      <c r="BR162" s="338"/>
      <c r="BS162" s="338"/>
      <c r="BT162" s="338"/>
      <c r="BU162" s="338"/>
      <c r="BV162" s="338"/>
      <c r="BW162" s="13">
        <f t="shared" si="23"/>
        <v>298760.94</v>
      </c>
      <c r="BX162" s="13">
        <f t="shared" si="24"/>
        <v>342861.24</v>
      </c>
      <c r="BY162" s="13">
        <f t="shared" si="25"/>
        <v>413674.3</v>
      </c>
      <c r="BZ162" s="13">
        <f t="shared" si="26"/>
        <v>0</v>
      </c>
      <c r="CA162" s="13">
        <f t="shared" si="27"/>
        <v>0</v>
      </c>
      <c r="CB162" s="13">
        <f t="shared" si="28"/>
        <v>0</v>
      </c>
      <c r="CC162" s="333" t="str">
        <f>VLOOKUP($A162,'Depr Group Buckets'!$A:$J,CC$4,FALSE)</f>
        <v>PROD OTHER</v>
      </c>
      <c r="CD162" s="333" t="str">
        <f>VLOOKUP($A162,'Depr Group Buckets'!$A:$J,CD$4,FALSE)</f>
        <v>101/106</v>
      </c>
      <c r="CE162" s="333">
        <f>VLOOKUP($A162,'Depr Group Buckets'!$A:$J,CE$4,FALSE)</f>
        <v>108</v>
      </c>
      <c r="CF162" s="333">
        <f>VLOOKUP($A162,'Depr Group Buckets'!$A:$J,CF$4,FALSE)</f>
        <v>403</v>
      </c>
      <c r="CG162" s="333" t="str">
        <f>VLOOKUP($A162,'Depr Group Buckets'!$A:$J,CG$4,FALSE)</f>
        <v>POLK</v>
      </c>
      <c r="CH162" s="333" t="str">
        <f>VLOOKUP($A162,'Depr Group Buckets'!$A:$J,CH$4,FALSE)</f>
        <v>POLK COMMON</v>
      </c>
      <c r="CI162" s="333" t="str">
        <f>VLOOKUP($A162,'Depr Group Buckets'!$A:$J,CI$4,FALSE)</f>
        <v>Valid</v>
      </c>
      <c r="CJ162" s="333" t="str">
        <f>VLOOKUP($A162,'Depr Group Buckets'!$A:$J,CJ$4,FALSE)</f>
        <v>342</v>
      </c>
      <c r="CK162" s="21"/>
      <c r="CL162" s="4">
        <f t="shared" si="22"/>
        <v>0.03</v>
      </c>
      <c r="CM162" s="4">
        <f t="shared" si="21"/>
        <v>3.1800000000000002E-2</v>
      </c>
      <c r="CN162" s="334"/>
      <c r="CO162" s="334"/>
      <c r="CP162" s="334"/>
      <c r="CQ162" s="4">
        <v>0.03</v>
      </c>
      <c r="CR162" s="4">
        <v>3.1800000000000002E-2</v>
      </c>
    </row>
    <row r="163" spans="1:96" x14ac:dyDescent="0.25">
      <c r="A163" s="335">
        <f>'ASSET BALANCES'!$A163</f>
        <v>34281</v>
      </c>
      <c r="B163" s="336" t="str">
        <f>'ASSET BALANCES'!$B163</f>
        <v>342.81 Fuel Holders,Prod Acc-Polk 1</v>
      </c>
      <c r="C163" s="337">
        <v>840521.01</v>
      </c>
      <c r="D163" s="337">
        <v>840456.38</v>
      </c>
      <c r="E163" s="337">
        <v>840378.28</v>
      </c>
      <c r="F163" s="337">
        <v>840378.28</v>
      </c>
      <c r="G163" s="337">
        <v>840378.28</v>
      </c>
      <c r="H163" s="337">
        <v>840378.28</v>
      </c>
      <c r="I163" s="337">
        <v>840378.28</v>
      </c>
      <c r="J163" s="337">
        <v>840378.28</v>
      </c>
      <c r="K163" s="337">
        <v>840458.98</v>
      </c>
      <c r="L163" s="337">
        <v>840189.02</v>
      </c>
      <c r="M163" s="337">
        <v>840189.02</v>
      </c>
      <c r="N163" s="337">
        <v>840222.88</v>
      </c>
      <c r="O163" s="338">
        <f>ROUND('ASSET BALANCES'!O163*$CL163/12,2)</f>
        <v>840044.83</v>
      </c>
      <c r="P163" s="338">
        <f>ROUND('ASSET BALANCES'!P163*$CL163/12,2)</f>
        <v>843180.79</v>
      </c>
      <c r="Q163" s="338">
        <f>ROUND('ASSET BALANCES'!Q163*$CL163/12,2)</f>
        <v>843683.26</v>
      </c>
      <c r="R163" s="338">
        <f>ROUND('ASSET BALANCES'!R163*$CL163/12,2)</f>
        <v>844796.08</v>
      </c>
      <c r="S163" s="338">
        <f>ROUND('ASSET BALANCES'!S163*$CL163/12,2)</f>
        <v>845406.7</v>
      </c>
      <c r="T163" s="338">
        <f>ROUND('ASSET BALANCES'!T163*$CL163/12,2)</f>
        <v>846673.41</v>
      </c>
      <c r="U163" s="338">
        <f>ROUND('ASSET BALANCES'!U163*$CL163/12,2)</f>
        <v>846875.49</v>
      </c>
      <c r="V163" s="338">
        <f>ROUND('ASSET BALANCES'!V163*$CL163/12,2)</f>
        <v>846972.63</v>
      </c>
      <c r="W163" s="338">
        <f>ROUND('ASSET BALANCES'!W163*$CL163/12,2)</f>
        <v>847069.77</v>
      </c>
      <c r="X163" s="338">
        <f>ROUND('ASSET BALANCES'!X163*$CL163/12,2)</f>
        <v>847179.28</v>
      </c>
      <c r="Y163" s="338">
        <f>ROUND('ASSET BALANCES'!Y163*$CL163/12,2)</f>
        <v>847283.88</v>
      </c>
      <c r="Z163" s="338">
        <f>ROUND('ASSET BALANCES'!Z163*$CL163/12,2)</f>
        <v>847381.03</v>
      </c>
      <c r="AA163" s="338">
        <f>ROUND('ASSET BALANCES'!AA163*$CM163/12,2)</f>
        <v>774567.72</v>
      </c>
      <c r="AB163" s="338">
        <f>ROUND('ASSET BALANCES'!AB163*$CM163/12,2)</f>
        <v>774659.82</v>
      </c>
      <c r="AC163" s="338">
        <f>ROUND('ASSET BALANCES'!AC163*$CM163/12,2)</f>
        <v>774751.92</v>
      </c>
      <c r="AD163" s="338">
        <f>ROUND('ASSET BALANCES'!AD163*$CM163/12,2)</f>
        <v>774844.02</v>
      </c>
      <c r="AE163" s="338">
        <f>ROUND('ASSET BALANCES'!AE163*$CM163/12,2)</f>
        <v>774936.12</v>
      </c>
      <c r="AF163" s="338">
        <f>ROUND('ASSET BALANCES'!AF163*$CM163/12,2)</f>
        <v>900153.61</v>
      </c>
      <c r="AG163" s="338">
        <f>ROUND('ASSET BALANCES'!AG163*$CM163/12,2)</f>
        <v>900245.71</v>
      </c>
      <c r="AH163" s="338">
        <f>ROUND('ASSET BALANCES'!AH163*$CM163/12,2)</f>
        <v>900337.81</v>
      </c>
      <c r="AI163" s="338">
        <f>ROUND('ASSET BALANCES'!AI163*$CM163/12,2)</f>
        <v>900429.91</v>
      </c>
      <c r="AJ163" s="338">
        <f>ROUND('ASSET BALANCES'!AJ163*$CM163/12,2)</f>
        <v>900522</v>
      </c>
      <c r="AK163" s="338">
        <f>ROUND('ASSET BALANCES'!AK163*$CM163/12,2)</f>
        <v>900614.1</v>
      </c>
      <c r="AL163" s="338">
        <f>ROUND('ASSET BALANCES'!AL163*$CM163/12,2)</f>
        <v>900706.2</v>
      </c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38"/>
      <c r="AX163" s="338"/>
      <c r="AY163" s="338"/>
      <c r="AZ163" s="338"/>
      <c r="BA163" s="338"/>
      <c r="BB163" s="338"/>
      <c r="BC163" s="338"/>
      <c r="BD163" s="338"/>
      <c r="BE163" s="338"/>
      <c r="BF163" s="338"/>
      <c r="BG163" s="338"/>
      <c r="BH163" s="338"/>
      <c r="BI163" s="338"/>
      <c r="BJ163" s="338"/>
      <c r="BK163" s="338"/>
      <c r="BL163" s="338"/>
      <c r="BM163" s="338"/>
      <c r="BN163" s="338"/>
      <c r="BO163" s="338"/>
      <c r="BP163" s="338"/>
      <c r="BQ163" s="338"/>
      <c r="BR163" s="338"/>
      <c r="BS163" s="338"/>
      <c r="BT163" s="338"/>
      <c r="BU163" s="338"/>
      <c r="BV163" s="338"/>
      <c r="BW163" s="13">
        <f t="shared" si="23"/>
        <v>10084306.970000001</v>
      </c>
      <c r="BX163" s="13">
        <f t="shared" si="24"/>
        <v>10146547.15</v>
      </c>
      <c r="BY163" s="13">
        <f t="shared" si="25"/>
        <v>10176768.939999999</v>
      </c>
      <c r="BZ163" s="13">
        <f t="shared" si="26"/>
        <v>0</v>
      </c>
      <c r="CA163" s="13">
        <f t="shared" si="27"/>
        <v>0</v>
      </c>
      <c r="CB163" s="13">
        <f t="shared" si="28"/>
        <v>0</v>
      </c>
      <c r="CC163" s="333" t="str">
        <f>VLOOKUP($A163,'Depr Group Buckets'!$A:$J,CC$4,FALSE)</f>
        <v>PROD OTHER</v>
      </c>
      <c r="CD163" s="333" t="str">
        <f>VLOOKUP($A163,'Depr Group Buckets'!$A:$J,CD$4,FALSE)</f>
        <v>101/106</v>
      </c>
      <c r="CE163" s="333">
        <f>VLOOKUP($A163,'Depr Group Buckets'!$A:$J,CE$4,FALSE)</f>
        <v>108</v>
      </c>
      <c r="CF163" s="333">
        <f>VLOOKUP($A163,'Depr Group Buckets'!$A:$J,CF$4,FALSE)</f>
        <v>403</v>
      </c>
      <c r="CG163" s="333" t="str">
        <f>VLOOKUP($A163,'Depr Group Buckets'!$A:$J,CG$4,FALSE)</f>
        <v>POLK</v>
      </c>
      <c r="CH163" s="333" t="str">
        <f>VLOOKUP($A163,'Depr Group Buckets'!$A:$J,CH$4,FALSE)</f>
        <v>POLK UNIT 1</v>
      </c>
      <c r="CI163" s="333" t="str">
        <f>VLOOKUP($A163,'Depr Group Buckets'!$A:$J,CI$4,FALSE)</f>
        <v>Valid</v>
      </c>
      <c r="CJ163" s="333" t="str">
        <f>VLOOKUP($A163,'Depr Group Buckets'!$A:$J,CJ$4,FALSE)</f>
        <v>342</v>
      </c>
      <c r="CK163" s="21"/>
      <c r="CL163" s="4">
        <f t="shared" si="22"/>
        <v>4.1000000000000002E-2</v>
      </c>
      <c r="CM163" s="4">
        <f t="shared" si="21"/>
        <v>3.73E-2</v>
      </c>
      <c r="CN163" s="334"/>
      <c r="CO163" s="334"/>
      <c r="CP163" s="334"/>
      <c r="CQ163" s="4">
        <v>4.1000000000000002E-2</v>
      </c>
      <c r="CR163" s="4">
        <v>3.73E-2</v>
      </c>
    </row>
    <row r="164" spans="1:96" x14ac:dyDescent="0.25">
      <c r="A164" s="335">
        <f>'ASSET BALANCES'!$A164</f>
        <v>34282</v>
      </c>
      <c r="B164" s="336" t="str">
        <f>'ASSET BALANCES'!$B164</f>
        <v>342.82 Fuel Holders,Prod Acc-Polk 2</v>
      </c>
      <c r="C164" s="337">
        <v>7869.58</v>
      </c>
      <c r="D164" s="337">
        <v>7869.58</v>
      </c>
      <c r="E164" s="337">
        <v>7869.58</v>
      </c>
      <c r="F164" s="337">
        <v>7869.58</v>
      </c>
      <c r="G164" s="337">
        <v>7869.58</v>
      </c>
      <c r="H164" s="337">
        <v>7869.58</v>
      </c>
      <c r="I164" s="337">
        <v>7869.58</v>
      </c>
      <c r="J164" s="337">
        <v>7869.58</v>
      </c>
      <c r="K164" s="337">
        <v>7869.58</v>
      </c>
      <c r="L164" s="337">
        <v>7869.58</v>
      </c>
      <c r="M164" s="337">
        <v>7869.58</v>
      </c>
      <c r="N164" s="337">
        <v>7869.58</v>
      </c>
      <c r="O164" s="338">
        <f>ROUND('ASSET BALANCES'!O164*$CL164/12,2)</f>
        <v>7869.57</v>
      </c>
      <c r="P164" s="338">
        <f>ROUND('ASSET BALANCES'!P164*$CL164/12,2)</f>
        <v>7923.65</v>
      </c>
      <c r="Q164" s="338">
        <f>ROUND('ASSET BALANCES'!Q164*$CL164/12,2)</f>
        <v>7930.82</v>
      </c>
      <c r="R164" s="338">
        <f>ROUND('ASSET BALANCES'!R164*$CL164/12,2)</f>
        <v>7991.95</v>
      </c>
      <c r="S164" s="338">
        <f>ROUND('ASSET BALANCES'!S164*$CL164/12,2)</f>
        <v>8104.47</v>
      </c>
      <c r="T164" s="338">
        <f>ROUND('ASSET BALANCES'!T164*$CL164/12,2)</f>
        <v>8111.63</v>
      </c>
      <c r="U164" s="338">
        <f>ROUND('ASSET BALANCES'!U164*$CL164/12,2)</f>
        <v>8118.8</v>
      </c>
      <c r="V164" s="338">
        <f>ROUND('ASSET BALANCES'!V164*$CL164/12,2)</f>
        <v>8125.97</v>
      </c>
      <c r="W164" s="338">
        <f>ROUND('ASSET BALANCES'!W164*$CL164/12,2)</f>
        <v>8200.89</v>
      </c>
      <c r="X164" s="338">
        <f>ROUND('ASSET BALANCES'!X164*$CL164/12,2)</f>
        <v>8216.5300000000007</v>
      </c>
      <c r="Y164" s="338">
        <f>ROUND('ASSET BALANCES'!Y164*$CL164/12,2)</f>
        <v>8232.16</v>
      </c>
      <c r="Z164" s="338">
        <f>ROUND('ASSET BALANCES'!Z164*$CL164/12,2)</f>
        <v>8247.7999999999993</v>
      </c>
      <c r="AA164" s="338">
        <f>ROUND('ASSET BALANCES'!AA164*$CM164/12,2)</f>
        <v>9551.18</v>
      </c>
      <c r="AB164" s="338">
        <f>ROUND('ASSET BALANCES'!AB164*$CM164/12,2)</f>
        <v>9598.2199999999993</v>
      </c>
      <c r="AC164" s="338">
        <f>ROUND('ASSET BALANCES'!AC164*$CM164/12,2)</f>
        <v>9640.52</v>
      </c>
      <c r="AD164" s="338">
        <f>ROUND('ASSET BALANCES'!AD164*$CM164/12,2)</f>
        <v>9684.4</v>
      </c>
      <c r="AE164" s="338">
        <f>ROUND('ASSET BALANCES'!AE164*$CM164/12,2)</f>
        <v>9729.86</v>
      </c>
      <c r="AF164" s="338">
        <f>ROUND('ASSET BALANCES'!AF164*$CM164/12,2)</f>
        <v>9775.32</v>
      </c>
      <c r="AG164" s="338">
        <f>ROUND('ASSET BALANCES'!AG164*$CM164/12,2)</f>
        <v>9819.2000000000007</v>
      </c>
      <c r="AH164" s="338">
        <f>ROUND('ASSET BALANCES'!AH164*$CM164/12,2)</f>
        <v>9866.24</v>
      </c>
      <c r="AI164" s="338">
        <f>ROUND('ASSET BALANCES'!AI164*$CM164/12,2)</f>
        <v>9910.1200000000008</v>
      </c>
      <c r="AJ164" s="338">
        <f>ROUND('ASSET BALANCES'!AJ164*$CM164/12,2)</f>
        <v>9955.57</v>
      </c>
      <c r="AK164" s="338">
        <f>ROUND('ASSET BALANCES'!AK164*$CM164/12,2)</f>
        <v>10190.98</v>
      </c>
      <c r="AL164" s="338">
        <f>ROUND('ASSET BALANCES'!AL164*$CM164/12,2)</f>
        <v>13621.18</v>
      </c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38"/>
      <c r="AX164" s="338"/>
      <c r="AY164" s="338"/>
      <c r="AZ164" s="338"/>
      <c r="BA164" s="338"/>
      <c r="BB164" s="338"/>
      <c r="BC164" s="338"/>
      <c r="BD164" s="338"/>
      <c r="BE164" s="338"/>
      <c r="BF164" s="338"/>
      <c r="BG164" s="338"/>
      <c r="BH164" s="338"/>
      <c r="BI164" s="338"/>
      <c r="BJ164" s="338"/>
      <c r="BK164" s="338"/>
      <c r="BL164" s="338"/>
      <c r="BM164" s="338"/>
      <c r="BN164" s="338"/>
      <c r="BO164" s="338"/>
      <c r="BP164" s="338"/>
      <c r="BQ164" s="338"/>
      <c r="BR164" s="338"/>
      <c r="BS164" s="338"/>
      <c r="BT164" s="338"/>
      <c r="BU164" s="338"/>
      <c r="BV164" s="338"/>
      <c r="BW164" s="13">
        <f t="shared" si="23"/>
        <v>94434.96</v>
      </c>
      <c r="BX164" s="13">
        <f t="shared" si="24"/>
        <v>97074.240000000005</v>
      </c>
      <c r="BY164" s="13">
        <f t="shared" si="25"/>
        <v>121342.79</v>
      </c>
      <c r="BZ164" s="13">
        <f t="shared" si="26"/>
        <v>0</v>
      </c>
      <c r="CA164" s="13">
        <f t="shared" si="27"/>
        <v>0</v>
      </c>
      <c r="CB164" s="13">
        <f t="shared" si="28"/>
        <v>0</v>
      </c>
      <c r="CC164" s="333" t="str">
        <f>VLOOKUP($A164,'Depr Group Buckets'!$A:$J,CC$4,FALSE)</f>
        <v>PROD OTHER</v>
      </c>
      <c r="CD164" s="333" t="str">
        <f>VLOOKUP($A164,'Depr Group Buckets'!$A:$J,CD$4,FALSE)</f>
        <v>101/106</v>
      </c>
      <c r="CE164" s="333">
        <f>VLOOKUP($A164,'Depr Group Buckets'!$A:$J,CE$4,FALSE)</f>
        <v>108</v>
      </c>
      <c r="CF164" s="333">
        <f>VLOOKUP($A164,'Depr Group Buckets'!$A:$J,CF$4,FALSE)</f>
        <v>403</v>
      </c>
      <c r="CG164" s="333" t="str">
        <f>VLOOKUP($A164,'Depr Group Buckets'!$A:$J,CG$4,FALSE)</f>
        <v>POLK</v>
      </c>
      <c r="CH164" s="333" t="str">
        <f>VLOOKUP($A164,'Depr Group Buckets'!$A:$J,CH$4,FALSE)</f>
        <v>POLK UNIT 2</v>
      </c>
      <c r="CI164" s="333" t="str">
        <f>VLOOKUP($A164,'Depr Group Buckets'!$A:$J,CI$4,FALSE)</f>
        <v>Valid</v>
      </c>
      <c r="CJ164" s="333" t="str">
        <f>VLOOKUP($A164,'Depr Group Buckets'!$A:$J,CJ$4,FALSE)</f>
        <v>342</v>
      </c>
      <c r="CK164" s="21"/>
      <c r="CL164" s="4">
        <f t="shared" si="22"/>
        <v>4.2999999999999997E-2</v>
      </c>
      <c r="CM164" s="4">
        <f t="shared" si="21"/>
        <v>3.0800000000000001E-2</v>
      </c>
      <c r="CN164" s="334"/>
      <c r="CO164" s="334"/>
      <c r="CP164" s="334"/>
      <c r="CQ164" s="4">
        <v>4.2999999999999997E-2</v>
      </c>
      <c r="CR164" s="4">
        <v>3.0800000000000001E-2</v>
      </c>
    </row>
    <row r="165" spans="1:96" x14ac:dyDescent="0.25">
      <c r="A165" s="335">
        <f>'ASSET BALANCES'!$A165</f>
        <v>34283</v>
      </c>
      <c r="B165" s="336" t="str">
        <f>'ASSET BALANCES'!$B165</f>
        <v>342.83 Fuel Holders,Prod Acc-Polk 3</v>
      </c>
      <c r="C165" s="337">
        <v>3876.73</v>
      </c>
      <c r="D165" s="337">
        <v>3876.73</v>
      </c>
      <c r="E165" s="337">
        <v>3883.73</v>
      </c>
      <c r="F165" s="337">
        <v>3883.7300000000005</v>
      </c>
      <c r="G165" s="337">
        <v>3883.7300000000005</v>
      </c>
      <c r="H165" s="337">
        <v>3883.7300000000005</v>
      </c>
      <c r="I165" s="337">
        <v>3883.7300000000005</v>
      </c>
      <c r="J165" s="337">
        <v>3883.7300000000005</v>
      </c>
      <c r="K165" s="337">
        <v>3883.7300000000005</v>
      </c>
      <c r="L165" s="337">
        <v>3883.7300000000005</v>
      </c>
      <c r="M165" s="337">
        <v>3883.7300000000005</v>
      </c>
      <c r="N165" s="337">
        <v>3883.7300000000005</v>
      </c>
      <c r="O165" s="338">
        <f>ROUND('ASSET BALANCES'!O165*$CL165/12,2)</f>
        <v>3883.73</v>
      </c>
      <c r="P165" s="338">
        <f>ROUND('ASSET BALANCES'!P165*$CL165/12,2)</f>
        <v>3883.73</v>
      </c>
      <c r="Q165" s="338">
        <f>ROUND('ASSET BALANCES'!Q165*$CL165/12,2)</f>
        <v>3891.45</v>
      </c>
      <c r="R165" s="338">
        <f>ROUND('ASSET BALANCES'!R165*$CL165/12,2)</f>
        <v>3937.18</v>
      </c>
      <c r="S165" s="338">
        <f>ROUND('ASSET BALANCES'!S165*$CL165/12,2)</f>
        <v>4008.44</v>
      </c>
      <c r="T165" s="338">
        <f>ROUND('ASSET BALANCES'!T165*$CL165/12,2)</f>
        <v>4008.44</v>
      </c>
      <c r="U165" s="338">
        <f>ROUND('ASSET BALANCES'!U165*$CL165/12,2)</f>
        <v>4125.05</v>
      </c>
      <c r="V165" s="338">
        <f>ROUND('ASSET BALANCES'!V165*$CL165/12,2)</f>
        <v>4125.05</v>
      </c>
      <c r="W165" s="338">
        <f>ROUND('ASSET BALANCES'!W165*$CL165/12,2)</f>
        <v>4175.47</v>
      </c>
      <c r="X165" s="338">
        <f>ROUND('ASSET BALANCES'!X165*$CL165/12,2)</f>
        <v>4181.7700000000004</v>
      </c>
      <c r="Y165" s="338">
        <f>ROUND('ASSET BALANCES'!Y165*$CL165/12,2)</f>
        <v>4188.08</v>
      </c>
      <c r="Z165" s="338">
        <f>ROUND('ASSET BALANCES'!Z165*$CL165/12,2)</f>
        <v>4194.38</v>
      </c>
      <c r="AA165" s="338">
        <f>ROUND('ASSET BALANCES'!AA165*$CM165/12,2)</f>
        <v>3940.46</v>
      </c>
      <c r="AB165" s="338">
        <f>ROUND('ASSET BALANCES'!AB165*$CM165/12,2)</f>
        <v>3940.46</v>
      </c>
      <c r="AC165" s="338">
        <f>ROUND('ASSET BALANCES'!AC165*$CM165/12,2)</f>
        <v>3940.46</v>
      </c>
      <c r="AD165" s="338">
        <f>ROUND('ASSET BALANCES'!AD165*$CM165/12,2)</f>
        <v>3940.46</v>
      </c>
      <c r="AE165" s="338">
        <f>ROUND('ASSET BALANCES'!AE165*$CM165/12,2)</f>
        <v>3940.46</v>
      </c>
      <c r="AF165" s="338">
        <f>ROUND('ASSET BALANCES'!AF165*$CM165/12,2)</f>
        <v>3940.46</v>
      </c>
      <c r="AG165" s="338">
        <f>ROUND('ASSET BALANCES'!AG165*$CM165/12,2)</f>
        <v>3940.46</v>
      </c>
      <c r="AH165" s="338">
        <f>ROUND('ASSET BALANCES'!AH165*$CM165/12,2)</f>
        <v>3940.46</v>
      </c>
      <c r="AI165" s="338">
        <f>ROUND('ASSET BALANCES'!AI165*$CM165/12,2)</f>
        <v>3940.46</v>
      </c>
      <c r="AJ165" s="338">
        <f>ROUND('ASSET BALANCES'!AJ165*$CM165/12,2)</f>
        <v>3940.46</v>
      </c>
      <c r="AK165" s="338">
        <f>ROUND('ASSET BALANCES'!AK165*$CM165/12,2)</f>
        <v>3940.46</v>
      </c>
      <c r="AL165" s="338">
        <f>ROUND('ASSET BALANCES'!AL165*$CM165/12,2)</f>
        <v>3940.46</v>
      </c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38"/>
      <c r="AX165" s="338"/>
      <c r="AY165" s="338"/>
      <c r="AZ165" s="338"/>
      <c r="BA165" s="338"/>
      <c r="BB165" s="338"/>
      <c r="BC165" s="338"/>
      <c r="BD165" s="338"/>
      <c r="BE165" s="338"/>
      <c r="BF165" s="338"/>
      <c r="BG165" s="338"/>
      <c r="BH165" s="338"/>
      <c r="BI165" s="338"/>
      <c r="BJ165" s="338"/>
      <c r="BK165" s="338"/>
      <c r="BL165" s="338"/>
      <c r="BM165" s="338"/>
      <c r="BN165" s="338"/>
      <c r="BO165" s="338"/>
      <c r="BP165" s="338"/>
      <c r="BQ165" s="338"/>
      <c r="BR165" s="338"/>
      <c r="BS165" s="338"/>
      <c r="BT165" s="338"/>
      <c r="BU165" s="338"/>
      <c r="BV165" s="338"/>
      <c r="BW165" s="13">
        <f t="shared" si="23"/>
        <v>46590.76</v>
      </c>
      <c r="BX165" s="13">
        <f t="shared" si="24"/>
        <v>48602.77</v>
      </c>
      <c r="BY165" s="13">
        <f t="shared" si="25"/>
        <v>47285.52</v>
      </c>
      <c r="BZ165" s="13">
        <f t="shared" si="26"/>
        <v>0</v>
      </c>
      <c r="CA165" s="13">
        <f t="shared" si="27"/>
        <v>0</v>
      </c>
      <c r="CB165" s="13">
        <f t="shared" si="28"/>
        <v>0</v>
      </c>
      <c r="CC165" s="333" t="str">
        <f>VLOOKUP($A165,'Depr Group Buckets'!$A:$J,CC$4,FALSE)</f>
        <v>PROD OTHER</v>
      </c>
      <c r="CD165" s="333" t="str">
        <f>VLOOKUP($A165,'Depr Group Buckets'!$A:$J,CD$4,FALSE)</f>
        <v>101/106</v>
      </c>
      <c r="CE165" s="333">
        <f>VLOOKUP($A165,'Depr Group Buckets'!$A:$J,CE$4,FALSE)</f>
        <v>108</v>
      </c>
      <c r="CF165" s="333">
        <f>VLOOKUP($A165,'Depr Group Buckets'!$A:$J,CF$4,FALSE)</f>
        <v>403</v>
      </c>
      <c r="CG165" s="333" t="str">
        <f>VLOOKUP($A165,'Depr Group Buckets'!$A:$J,CG$4,FALSE)</f>
        <v>POLK</v>
      </c>
      <c r="CH165" s="333" t="str">
        <f>VLOOKUP($A165,'Depr Group Buckets'!$A:$J,CH$4,FALSE)</f>
        <v>POLK UNIT 3</v>
      </c>
      <c r="CI165" s="333" t="str">
        <f>VLOOKUP($A165,'Depr Group Buckets'!$A:$J,CI$4,FALSE)</f>
        <v>Valid</v>
      </c>
      <c r="CJ165" s="333" t="str">
        <f>VLOOKUP($A165,'Depr Group Buckets'!$A:$J,CJ$4,FALSE)</f>
        <v>342</v>
      </c>
      <c r="CK165" s="21"/>
      <c r="CL165" s="4">
        <f t="shared" si="22"/>
        <v>3.2000000000000001E-2</v>
      </c>
      <c r="CM165" s="4">
        <f t="shared" si="21"/>
        <v>2.5600000000000001E-2</v>
      </c>
      <c r="CN165" s="334"/>
      <c r="CO165" s="334"/>
      <c r="CP165" s="334"/>
      <c r="CQ165" s="4">
        <v>3.2000000000000001E-2</v>
      </c>
      <c r="CR165" s="4">
        <v>2.5600000000000001E-2</v>
      </c>
    </row>
    <row r="166" spans="1:96" x14ac:dyDescent="0.25">
      <c r="A166" s="335">
        <f>'ASSET BALANCES'!$A166</f>
        <v>34284</v>
      </c>
      <c r="B166" s="336" t="str">
        <f>'ASSET BALANCES'!$B166</f>
        <v>342.84 Fuel Holders,Prod Acc-Polk 4</v>
      </c>
      <c r="C166" s="337">
        <v>5335.7099999999991</v>
      </c>
      <c r="D166" s="337">
        <v>5335.7099999999991</v>
      </c>
      <c r="E166" s="337">
        <v>5335.7099999999991</v>
      </c>
      <c r="F166" s="337">
        <v>5335.7100000000009</v>
      </c>
      <c r="G166" s="337">
        <v>5335.7100000000009</v>
      </c>
      <c r="H166" s="337">
        <v>5335.7100000000009</v>
      </c>
      <c r="I166" s="337">
        <v>5335.7100000000009</v>
      </c>
      <c r="J166" s="337">
        <v>5335.7100000000009</v>
      </c>
      <c r="K166" s="337">
        <v>5335.7100000000009</v>
      </c>
      <c r="L166" s="337">
        <v>5335.7100000000009</v>
      </c>
      <c r="M166" s="337">
        <v>5335.7100000000009</v>
      </c>
      <c r="N166" s="337">
        <v>5335.7100000000009</v>
      </c>
      <c r="O166" s="338">
        <f>ROUND('ASSET BALANCES'!O166*$CL166/12,2)</f>
        <v>5335.71</v>
      </c>
      <c r="P166" s="338">
        <f>ROUND('ASSET BALANCES'!P166*$CL166/12,2)</f>
        <v>5335.71</v>
      </c>
      <c r="Q166" s="338">
        <f>ROUND('ASSET BALANCES'!Q166*$CL166/12,2)</f>
        <v>5335.71</v>
      </c>
      <c r="R166" s="338">
        <f>ROUND('ASSET BALANCES'!R166*$CL166/12,2)</f>
        <v>5462.81</v>
      </c>
      <c r="S166" s="338">
        <f>ROUND('ASSET BALANCES'!S166*$CL166/12,2)</f>
        <v>5523.67</v>
      </c>
      <c r="T166" s="338">
        <f>ROUND('ASSET BALANCES'!T166*$CL166/12,2)</f>
        <v>5523.67</v>
      </c>
      <c r="U166" s="338">
        <f>ROUND('ASSET BALANCES'!U166*$CL166/12,2)</f>
        <v>5624.42</v>
      </c>
      <c r="V166" s="338">
        <f>ROUND('ASSET BALANCES'!V166*$CL166/12,2)</f>
        <v>5624.42</v>
      </c>
      <c r="W166" s="338">
        <f>ROUND('ASSET BALANCES'!W166*$CL166/12,2)</f>
        <v>5668.54</v>
      </c>
      <c r="X166" s="338">
        <f>ROUND('ASSET BALANCES'!X166*$CL166/12,2)</f>
        <v>5674.06</v>
      </c>
      <c r="Y166" s="338">
        <f>ROUND('ASSET BALANCES'!Y166*$CL166/12,2)</f>
        <v>5679.58</v>
      </c>
      <c r="Z166" s="338">
        <f>ROUND('ASSET BALANCES'!Z166*$CL166/12,2)</f>
        <v>5685.09</v>
      </c>
      <c r="AA166" s="338">
        <f>ROUND('ASSET BALANCES'!AA166*$CM166/12,2)</f>
        <v>8764.49</v>
      </c>
      <c r="AB166" s="338">
        <f>ROUND('ASSET BALANCES'!AB166*$CM166/12,2)</f>
        <v>8764.49</v>
      </c>
      <c r="AC166" s="338">
        <f>ROUND('ASSET BALANCES'!AC166*$CM166/12,2)</f>
        <v>8764.49</v>
      </c>
      <c r="AD166" s="338">
        <f>ROUND('ASSET BALANCES'!AD166*$CM166/12,2)</f>
        <v>8764.49</v>
      </c>
      <c r="AE166" s="338">
        <f>ROUND('ASSET BALANCES'!AE166*$CM166/12,2)</f>
        <v>8764.49</v>
      </c>
      <c r="AF166" s="338">
        <f>ROUND('ASSET BALANCES'!AF166*$CM166/12,2)</f>
        <v>8764.49</v>
      </c>
      <c r="AG166" s="338">
        <f>ROUND('ASSET BALANCES'!AG166*$CM166/12,2)</f>
        <v>8764.49</v>
      </c>
      <c r="AH166" s="338">
        <f>ROUND('ASSET BALANCES'!AH166*$CM166/12,2)</f>
        <v>8764.49</v>
      </c>
      <c r="AI166" s="338">
        <f>ROUND('ASSET BALANCES'!AI166*$CM166/12,2)</f>
        <v>8764.49</v>
      </c>
      <c r="AJ166" s="338">
        <f>ROUND('ASSET BALANCES'!AJ166*$CM166/12,2)</f>
        <v>8764.49</v>
      </c>
      <c r="AK166" s="338">
        <f>ROUND('ASSET BALANCES'!AK166*$CM166/12,2)</f>
        <v>8764.49</v>
      </c>
      <c r="AL166" s="338">
        <f>ROUND('ASSET BALANCES'!AL166*$CM166/12,2)</f>
        <v>8764.49</v>
      </c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38"/>
      <c r="AX166" s="338"/>
      <c r="AY166" s="338"/>
      <c r="AZ166" s="338"/>
      <c r="BA166" s="338"/>
      <c r="BB166" s="338"/>
      <c r="BC166" s="338"/>
      <c r="BD166" s="338"/>
      <c r="BE166" s="338"/>
      <c r="BF166" s="338"/>
      <c r="BG166" s="338"/>
      <c r="BH166" s="338"/>
      <c r="BI166" s="338"/>
      <c r="BJ166" s="338"/>
      <c r="BK166" s="338"/>
      <c r="BL166" s="338"/>
      <c r="BM166" s="338"/>
      <c r="BN166" s="338"/>
      <c r="BO166" s="338"/>
      <c r="BP166" s="338"/>
      <c r="BQ166" s="338"/>
      <c r="BR166" s="338"/>
      <c r="BS166" s="338"/>
      <c r="BT166" s="338"/>
      <c r="BU166" s="338"/>
      <c r="BV166" s="338"/>
      <c r="BW166" s="13">
        <f t="shared" si="23"/>
        <v>64028.52</v>
      </c>
      <c r="BX166" s="13">
        <f t="shared" si="24"/>
        <v>66473.39</v>
      </c>
      <c r="BY166" s="13">
        <f t="shared" si="25"/>
        <v>105173.88</v>
      </c>
      <c r="BZ166" s="13">
        <f t="shared" si="26"/>
        <v>0</v>
      </c>
      <c r="CA166" s="13">
        <f t="shared" si="27"/>
        <v>0</v>
      </c>
      <c r="CB166" s="13">
        <f t="shared" si="28"/>
        <v>0</v>
      </c>
      <c r="CC166" s="333" t="str">
        <f>VLOOKUP($A166,'Depr Group Buckets'!$A:$J,CC$4,FALSE)</f>
        <v>PROD OTHER</v>
      </c>
      <c r="CD166" s="333" t="str">
        <f>VLOOKUP($A166,'Depr Group Buckets'!$A:$J,CD$4,FALSE)</f>
        <v>101/106</v>
      </c>
      <c r="CE166" s="333">
        <f>VLOOKUP($A166,'Depr Group Buckets'!$A:$J,CE$4,FALSE)</f>
        <v>108</v>
      </c>
      <c r="CF166" s="333">
        <f>VLOOKUP($A166,'Depr Group Buckets'!$A:$J,CF$4,FALSE)</f>
        <v>403</v>
      </c>
      <c r="CG166" s="333" t="str">
        <f>VLOOKUP($A166,'Depr Group Buckets'!$A:$J,CG$4,FALSE)</f>
        <v>POLK</v>
      </c>
      <c r="CH166" s="333" t="str">
        <f>VLOOKUP($A166,'Depr Group Buckets'!$A:$J,CH$4,FALSE)</f>
        <v>POLK UNIT 4</v>
      </c>
      <c r="CI166" s="333" t="str">
        <f>VLOOKUP($A166,'Depr Group Buckets'!$A:$J,CI$4,FALSE)</f>
        <v>Valid</v>
      </c>
      <c r="CJ166" s="333" t="str">
        <f>VLOOKUP($A166,'Depr Group Buckets'!$A:$J,CJ$4,FALSE)</f>
        <v>342</v>
      </c>
      <c r="CK166" s="21"/>
      <c r="CL166" s="4">
        <f t="shared" si="22"/>
        <v>2.8000000000000001E-2</v>
      </c>
      <c r="CM166" s="4">
        <f t="shared" si="21"/>
        <v>3.8800000000000001E-2</v>
      </c>
      <c r="CN166" s="334"/>
      <c r="CO166" s="334"/>
      <c r="CP166" s="334"/>
      <c r="CQ166" s="4">
        <v>2.8000000000000001E-2</v>
      </c>
      <c r="CR166" s="4">
        <v>3.8800000000000001E-2</v>
      </c>
    </row>
    <row r="167" spans="1:96" x14ac:dyDescent="0.25">
      <c r="A167" s="335">
        <f>'ASSET BALANCES'!$A167</f>
        <v>34285</v>
      </c>
      <c r="B167" s="336" t="str">
        <f>'ASSET BALANCES'!$B167</f>
        <v>342.85 Fuel Holders,Prod Acc-Polk 5</v>
      </c>
      <c r="C167" s="337">
        <v>7856.24</v>
      </c>
      <c r="D167" s="337">
        <v>7856.24</v>
      </c>
      <c r="E167" s="337">
        <v>7856.24</v>
      </c>
      <c r="F167" s="337">
        <v>7856.24</v>
      </c>
      <c r="G167" s="337">
        <v>7856.24</v>
      </c>
      <c r="H167" s="337">
        <v>7856.24</v>
      </c>
      <c r="I167" s="337">
        <v>7856.24</v>
      </c>
      <c r="J167" s="337">
        <v>7856.24</v>
      </c>
      <c r="K167" s="337">
        <v>8193.5</v>
      </c>
      <c r="L167" s="337">
        <v>8193.5</v>
      </c>
      <c r="M167" s="337">
        <v>8193.5</v>
      </c>
      <c r="N167" s="337">
        <v>8193.5</v>
      </c>
      <c r="O167" s="338">
        <f>ROUND('ASSET BALANCES'!O167*$CL167/12,2)</f>
        <v>8193.51</v>
      </c>
      <c r="P167" s="338">
        <f>ROUND('ASSET BALANCES'!P167*$CL167/12,2)</f>
        <v>8195.19</v>
      </c>
      <c r="Q167" s="338">
        <f>ROUND('ASSET BALANCES'!Q167*$CL167/12,2)</f>
        <v>8195.19</v>
      </c>
      <c r="R167" s="338">
        <f>ROUND('ASSET BALANCES'!R167*$CL167/12,2)</f>
        <v>8330.9599999999991</v>
      </c>
      <c r="S167" s="338">
        <f>ROUND('ASSET BALANCES'!S167*$CL167/12,2)</f>
        <v>8474.7999999999993</v>
      </c>
      <c r="T167" s="338">
        <f>ROUND('ASSET BALANCES'!T167*$CL167/12,2)</f>
        <v>8474.7999999999993</v>
      </c>
      <c r="U167" s="338">
        <f>ROUND('ASSET BALANCES'!U167*$CL167/12,2)</f>
        <v>8604.83</v>
      </c>
      <c r="V167" s="338">
        <f>ROUND('ASSET BALANCES'!V167*$CL167/12,2)</f>
        <v>8604.83</v>
      </c>
      <c r="W167" s="338">
        <f>ROUND('ASSET BALANCES'!W167*$CL167/12,2)</f>
        <v>8663.1299999999992</v>
      </c>
      <c r="X167" s="338">
        <f>ROUND('ASSET BALANCES'!X167*$CL167/12,2)</f>
        <v>8670.42</v>
      </c>
      <c r="Y167" s="338">
        <f>ROUND('ASSET BALANCES'!Y167*$CL167/12,2)</f>
        <v>8677.7099999999991</v>
      </c>
      <c r="Z167" s="338">
        <f>ROUND('ASSET BALANCES'!Z167*$CL167/12,2)</f>
        <v>8685</v>
      </c>
      <c r="AA167" s="338">
        <f>ROUND('ASSET BALANCES'!AA167*$CM167/12,2)</f>
        <v>8062.24</v>
      </c>
      <c r="AB167" s="338">
        <f>ROUND('ASSET BALANCES'!AB167*$CM167/12,2)</f>
        <v>8062.24</v>
      </c>
      <c r="AC167" s="338">
        <f>ROUND('ASSET BALANCES'!AC167*$CM167/12,2)</f>
        <v>8062.24</v>
      </c>
      <c r="AD167" s="338">
        <f>ROUND('ASSET BALANCES'!AD167*$CM167/12,2)</f>
        <v>8062.24</v>
      </c>
      <c r="AE167" s="338">
        <f>ROUND('ASSET BALANCES'!AE167*$CM167/12,2)</f>
        <v>8062.24</v>
      </c>
      <c r="AF167" s="338">
        <f>ROUND('ASSET BALANCES'!AF167*$CM167/12,2)</f>
        <v>8062.24</v>
      </c>
      <c r="AG167" s="338">
        <f>ROUND('ASSET BALANCES'!AG167*$CM167/12,2)</f>
        <v>8062.24</v>
      </c>
      <c r="AH167" s="338">
        <f>ROUND('ASSET BALANCES'!AH167*$CM167/12,2)</f>
        <v>8062.24</v>
      </c>
      <c r="AI167" s="338">
        <f>ROUND('ASSET BALANCES'!AI167*$CM167/12,2)</f>
        <v>8062.24</v>
      </c>
      <c r="AJ167" s="338">
        <f>ROUND('ASSET BALANCES'!AJ167*$CM167/12,2)</f>
        <v>8062.24</v>
      </c>
      <c r="AK167" s="338">
        <f>ROUND('ASSET BALANCES'!AK167*$CM167/12,2)</f>
        <v>8062.24</v>
      </c>
      <c r="AL167" s="338">
        <f>ROUND('ASSET BALANCES'!AL167*$CM167/12,2)</f>
        <v>12430.18</v>
      </c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38"/>
      <c r="AX167" s="338"/>
      <c r="AY167" s="338"/>
      <c r="AZ167" s="338"/>
      <c r="BA167" s="338"/>
      <c r="BB167" s="338"/>
      <c r="BC167" s="338"/>
      <c r="BD167" s="338"/>
      <c r="BE167" s="338"/>
      <c r="BF167" s="338"/>
      <c r="BG167" s="338"/>
      <c r="BH167" s="338"/>
      <c r="BI167" s="338"/>
      <c r="BJ167" s="338"/>
      <c r="BK167" s="338"/>
      <c r="BL167" s="338"/>
      <c r="BM167" s="338"/>
      <c r="BN167" s="338"/>
      <c r="BO167" s="338"/>
      <c r="BP167" s="338"/>
      <c r="BQ167" s="338"/>
      <c r="BR167" s="338"/>
      <c r="BS167" s="338"/>
      <c r="BT167" s="338"/>
      <c r="BU167" s="338"/>
      <c r="BV167" s="338"/>
      <c r="BW167" s="13">
        <f t="shared" si="23"/>
        <v>95623.92</v>
      </c>
      <c r="BX167" s="13">
        <f t="shared" si="24"/>
        <v>101770.37</v>
      </c>
      <c r="BY167" s="13">
        <f t="shared" si="25"/>
        <v>101114.82</v>
      </c>
      <c r="BZ167" s="13">
        <f t="shared" si="26"/>
        <v>0</v>
      </c>
      <c r="CA167" s="13">
        <f t="shared" si="27"/>
        <v>0</v>
      </c>
      <c r="CB167" s="13">
        <f t="shared" si="28"/>
        <v>0</v>
      </c>
      <c r="CC167" s="333" t="str">
        <f>VLOOKUP($A167,'Depr Group Buckets'!$A:$J,CC$4,FALSE)</f>
        <v>PROD OTHER</v>
      </c>
      <c r="CD167" s="333" t="str">
        <f>VLOOKUP($A167,'Depr Group Buckets'!$A:$J,CD$4,FALSE)</f>
        <v>101/106</v>
      </c>
      <c r="CE167" s="333">
        <f>VLOOKUP($A167,'Depr Group Buckets'!$A:$J,CE$4,FALSE)</f>
        <v>108</v>
      </c>
      <c r="CF167" s="333">
        <f>VLOOKUP($A167,'Depr Group Buckets'!$A:$J,CF$4,FALSE)</f>
        <v>403</v>
      </c>
      <c r="CG167" s="333" t="str">
        <f>VLOOKUP($A167,'Depr Group Buckets'!$A:$J,CG$4,FALSE)</f>
        <v>POLK</v>
      </c>
      <c r="CH167" s="333" t="str">
        <f>VLOOKUP($A167,'Depr Group Buckets'!$A:$J,CH$4,FALSE)</f>
        <v>POLK UNIT 5</v>
      </c>
      <c r="CI167" s="333" t="str">
        <f>VLOOKUP($A167,'Depr Group Buckets'!$A:$J,CI$4,FALSE)</f>
        <v>Valid</v>
      </c>
      <c r="CJ167" s="333" t="str">
        <f>VLOOKUP($A167,'Depr Group Buckets'!$A:$J,CJ$4,FALSE)</f>
        <v>342</v>
      </c>
      <c r="CK167" s="21"/>
      <c r="CL167" s="4">
        <f t="shared" si="22"/>
        <v>3.6999999999999998E-2</v>
      </c>
      <c r="CM167" s="4">
        <f t="shared" si="21"/>
        <v>3.1300000000000001E-2</v>
      </c>
      <c r="CN167" s="334"/>
      <c r="CO167" s="334"/>
      <c r="CP167" s="334"/>
      <c r="CQ167" s="4">
        <v>3.6999999999999998E-2</v>
      </c>
      <c r="CR167" s="4">
        <v>3.1300000000000001E-2</v>
      </c>
    </row>
    <row r="168" spans="1:96" x14ac:dyDescent="0.25">
      <c r="A168" s="335">
        <f>'ASSET BALANCES'!$A168</f>
        <v>34286</v>
      </c>
      <c r="B168" s="336" t="str">
        <f>'ASSET BALANCES'!$B168</f>
        <v>342.86 Fuel Holders,Prod Acc-PKCCST</v>
      </c>
      <c r="C168" s="337">
        <v>534972.91</v>
      </c>
      <c r="D168" s="337">
        <v>534972.91</v>
      </c>
      <c r="E168" s="337">
        <v>534922.02</v>
      </c>
      <c r="F168" s="337">
        <v>534922.02</v>
      </c>
      <c r="G168" s="337">
        <v>534922.02</v>
      </c>
      <c r="H168" s="337">
        <v>534922.02</v>
      </c>
      <c r="I168" s="337">
        <v>534922.02</v>
      </c>
      <c r="J168" s="337">
        <v>534922.02</v>
      </c>
      <c r="K168" s="337">
        <v>534535.17000000004</v>
      </c>
      <c r="L168" s="337">
        <v>534535.43000000005</v>
      </c>
      <c r="M168" s="337">
        <v>534535.43000000005</v>
      </c>
      <c r="N168" s="337">
        <v>534535.43000000005</v>
      </c>
      <c r="O168" s="338">
        <f>ROUND('ASSET BALANCES'!O168*$CL168/12,2)</f>
        <v>534604.16</v>
      </c>
      <c r="P168" s="338">
        <f>ROUND('ASSET BALANCES'!P168*$CL168/12,2)</f>
        <v>535510.93000000005</v>
      </c>
      <c r="Q168" s="338">
        <f>ROUND('ASSET BALANCES'!Q168*$CL168/12,2)</f>
        <v>535617.41</v>
      </c>
      <c r="R168" s="338">
        <f>ROUND('ASSET BALANCES'!R168*$CL168/12,2)</f>
        <v>535723.89</v>
      </c>
      <c r="S168" s="338">
        <f>ROUND('ASSET BALANCES'!S168*$CL168/12,2)</f>
        <v>535830.37</v>
      </c>
      <c r="T168" s="338">
        <f>ROUND('ASSET BALANCES'!T168*$CL168/12,2)</f>
        <v>535936.85</v>
      </c>
      <c r="U168" s="338">
        <f>ROUND('ASSET BALANCES'!U168*$CL168/12,2)</f>
        <v>536043.34</v>
      </c>
      <c r="V168" s="338">
        <f>ROUND('ASSET BALANCES'!V168*$CL168/12,2)</f>
        <v>536149.81999999995</v>
      </c>
      <c r="W168" s="338">
        <f>ROUND('ASSET BALANCES'!W168*$CL168/12,2)</f>
        <v>536256.30000000005</v>
      </c>
      <c r="X168" s="338">
        <f>ROUND('ASSET BALANCES'!X168*$CL168/12,2)</f>
        <v>536362.78</v>
      </c>
      <c r="Y168" s="338">
        <f>ROUND('ASSET BALANCES'!Y168*$CL168/12,2)</f>
        <v>536469.26</v>
      </c>
      <c r="Z168" s="338">
        <f>ROUND('ASSET BALANCES'!Z168*$CL168/12,2)</f>
        <v>537217.41</v>
      </c>
      <c r="AA168" s="338">
        <f>ROUND('ASSET BALANCES'!AA168*$CM168/12,2)</f>
        <v>604550.89</v>
      </c>
      <c r="AB168" s="338">
        <f>ROUND('ASSET BALANCES'!AB168*$CM168/12,2)</f>
        <v>604742.27</v>
      </c>
      <c r="AC168" s="338">
        <f>ROUND('ASSET BALANCES'!AC168*$CM168/12,2)</f>
        <v>604933.65</v>
      </c>
      <c r="AD168" s="338">
        <f>ROUND('ASSET BALANCES'!AD168*$CM168/12,2)</f>
        <v>605125.04</v>
      </c>
      <c r="AE168" s="338">
        <f>ROUND('ASSET BALANCES'!AE168*$CM168/12,2)</f>
        <v>605316.42000000004</v>
      </c>
      <c r="AF168" s="338">
        <f>ROUND('ASSET BALANCES'!AF168*$CM168/12,2)</f>
        <v>605507.80000000005</v>
      </c>
      <c r="AG168" s="338">
        <f>ROUND('ASSET BALANCES'!AG168*$CM168/12,2)</f>
        <v>605699.18999999994</v>
      </c>
      <c r="AH168" s="338">
        <f>ROUND('ASSET BALANCES'!AH168*$CM168/12,2)</f>
        <v>605890.56999999995</v>
      </c>
      <c r="AI168" s="338">
        <f>ROUND('ASSET BALANCES'!AI168*$CM168/12,2)</f>
        <v>606081.94999999995</v>
      </c>
      <c r="AJ168" s="338">
        <f>ROUND('ASSET BALANCES'!AJ168*$CM168/12,2)</f>
        <v>606273.32999999996</v>
      </c>
      <c r="AK168" s="338">
        <f>ROUND('ASSET BALANCES'!AK168*$CM168/12,2)</f>
        <v>606464.72</v>
      </c>
      <c r="AL168" s="338">
        <f>ROUND('ASSET BALANCES'!AL168*$CM168/12,2)</f>
        <v>606656.1</v>
      </c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38"/>
      <c r="AX168" s="338"/>
      <c r="AY168" s="338"/>
      <c r="AZ168" s="338"/>
      <c r="BA168" s="338"/>
      <c r="BB168" s="338"/>
      <c r="BC168" s="338"/>
      <c r="BD168" s="338"/>
      <c r="BE168" s="338"/>
      <c r="BF168" s="338"/>
      <c r="BG168" s="338"/>
      <c r="BH168" s="338"/>
      <c r="BI168" s="338"/>
      <c r="BJ168" s="338"/>
      <c r="BK168" s="338"/>
      <c r="BL168" s="338"/>
      <c r="BM168" s="338"/>
      <c r="BN168" s="338"/>
      <c r="BO168" s="338"/>
      <c r="BP168" s="338"/>
      <c r="BQ168" s="338"/>
      <c r="BR168" s="338"/>
      <c r="BS168" s="338"/>
      <c r="BT168" s="338"/>
      <c r="BU168" s="338"/>
      <c r="BV168" s="338"/>
      <c r="BW168" s="13">
        <f t="shared" si="23"/>
        <v>6417619.4000000004</v>
      </c>
      <c r="BX168" s="13">
        <f t="shared" si="24"/>
        <v>6431722.5199999996</v>
      </c>
      <c r="BY168" s="13">
        <f t="shared" si="25"/>
        <v>7267241.9299999997</v>
      </c>
      <c r="BZ168" s="13">
        <f t="shared" si="26"/>
        <v>0</v>
      </c>
      <c r="CA168" s="13">
        <f t="shared" si="27"/>
        <v>0</v>
      </c>
      <c r="CB168" s="13">
        <f t="shared" si="28"/>
        <v>0</v>
      </c>
      <c r="CC168" s="333" t="str">
        <f>VLOOKUP($A168,'Depr Group Buckets'!$A:$J,CC$4,FALSE)</f>
        <v>PROD OTHER</v>
      </c>
      <c r="CD168" s="333" t="str">
        <f>VLOOKUP($A168,'Depr Group Buckets'!$A:$J,CD$4,FALSE)</f>
        <v>101/106</v>
      </c>
      <c r="CE168" s="333">
        <f>VLOOKUP($A168,'Depr Group Buckets'!$A:$J,CE$4,FALSE)</f>
        <v>108</v>
      </c>
      <c r="CF168" s="333">
        <f>VLOOKUP($A168,'Depr Group Buckets'!$A:$J,CF$4,FALSE)</f>
        <v>403</v>
      </c>
      <c r="CG168" s="333" t="str">
        <f>VLOOKUP($A168,'Depr Group Buckets'!$A:$J,CG$4,FALSE)</f>
        <v>POLK</v>
      </c>
      <c r="CH168" s="333" t="str">
        <f>VLOOKUP($A168,'Depr Group Buckets'!$A:$J,CH$4,FALSE)</f>
        <v>POLK CCST (2-5)</v>
      </c>
      <c r="CI168" s="333" t="str">
        <f>VLOOKUP($A168,'Depr Group Buckets'!$A:$J,CI$4,FALSE)</f>
        <v>Valid</v>
      </c>
      <c r="CJ168" s="333" t="str">
        <f>VLOOKUP($A168,'Depr Group Buckets'!$A:$J,CJ$4,FALSE)</f>
        <v>342</v>
      </c>
      <c r="CK168" s="21"/>
      <c r="CL168" s="4">
        <f t="shared" si="22"/>
        <v>0.03</v>
      </c>
      <c r="CM168" s="4">
        <f t="shared" si="21"/>
        <v>3.3700000000000001E-2</v>
      </c>
      <c r="CN168" s="334"/>
      <c r="CO168" s="334"/>
      <c r="CP168" s="334"/>
      <c r="CQ168" s="4">
        <v>0.03</v>
      </c>
      <c r="CR168" s="4">
        <v>3.3700000000000001E-2</v>
      </c>
    </row>
    <row r="169" spans="1:96" x14ac:dyDescent="0.25">
      <c r="A169" s="335">
        <f>'ASSET BALANCES'!$A169</f>
        <v>34287</v>
      </c>
      <c r="B169" s="336" t="str">
        <f>'ASSET BALANCES'!$B169</f>
        <v>342.87 Fuel Clause Polk 1</v>
      </c>
      <c r="C169" s="337">
        <v>0</v>
      </c>
      <c r="D169" s="337">
        <v>0</v>
      </c>
      <c r="E169" s="337">
        <v>0</v>
      </c>
      <c r="F169" s="337">
        <v>0</v>
      </c>
      <c r="G169" s="337">
        <v>0</v>
      </c>
      <c r="H169" s="337">
        <v>0</v>
      </c>
      <c r="I169" s="337">
        <v>0</v>
      </c>
      <c r="J169" s="337">
        <v>0</v>
      </c>
      <c r="K169" s="337">
        <v>0</v>
      </c>
      <c r="L169" s="337">
        <v>0</v>
      </c>
      <c r="M169" s="337">
        <v>0</v>
      </c>
      <c r="N169" s="337">
        <v>0</v>
      </c>
      <c r="O169" s="338">
        <f>ROUND('ASSET BALANCES'!O169*$CL169/12,2)</f>
        <v>0</v>
      </c>
      <c r="P169" s="338">
        <f>ROUND('ASSET BALANCES'!P169*$CL169/12,2)</f>
        <v>0</v>
      </c>
      <c r="Q169" s="338">
        <f>ROUND('ASSET BALANCES'!Q169*$CL169/12,2)</f>
        <v>0</v>
      </c>
      <c r="R169" s="338">
        <f>ROUND('ASSET BALANCES'!R169*$CL169/12,2)</f>
        <v>0</v>
      </c>
      <c r="S169" s="338">
        <f>ROUND('ASSET BALANCES'!S169*$CL169/12,2)</f>
        <v>0</v>
      </c>
      <c r="T169" s="338">
        <f>ROUND('ASSET BALANCES'!T169*$CL169/12,2)</f>
        <v>0</v>
      </c>
      <c r="U169" s="338">
        <f>ROUND('ASSET BALANCES'!U169*$CL169/12,2)</f>
        <v>0</v>
      </c>
      <c r="V169" s="338">
        <f>ROUND('ASSET BALANCES'!V169*$CL169/12,2)</f>
        <v>0</v>
      </c>
      <c r="W169" s="338">
        <f>ROUND('ASSET BALANCES'!W169*$CL169/12,2)</f>
        <v>0</v>
      </c>
      <c r="X169" s="338">
        <f>ROUND('ASSET BALANCES'!X169*$CL169/12,2)</f>
        <v>0</v>
      </c>
      <c r="Y169" s="338">
        <f>ROUND('ASSET BALANCES'!Y169*$CL169/12,2)</f>
        <v>0</v>
      </c>
      <c r="Z169" s="338">
        <f>ROUND('ASSET BALANCES'!Z169*$CL169/12,2)</f>
        <v>0</v>
      </c>
      <c r="AA169" s="338">
        <f>ROUND('ASSET BALANCES'!AA169*$CM169/12,2)</f>
        <v>0</v>
      </c>
      <c r="AB169" s="338">
        <f>ROUND('ASSET BALANCES'!AB169*$CM169/12,2)</f>
        <v>0</v>
      </c>
      <c r="AC169" s="338">
        <f>ROUND('ASSET BALANCES'!AC169*$CM169/12,2)</f>
        <v>0</v>
      </c>
      <c r="AD169" s="338">
        <f>ROUND('ASSET BALANCES'!AD169*$CM169/12,2)</f>
        <v>0</v>
      </c>
      <c r="AE169" s="338">
        <f>ROUND('ASSET BALANCES'!AE169*$CM169/12,2)</f>
        <v>0</v>
      </c>
      <c r="AF169" s="338">
        <f>ROUND('ASSET BALANCES'!AF169*$CM169/12,2)</f>
        <v>0</v>
      </c>
      <c r="AG169" s="338">
        <f>ROUND('ASSET BALANCES'!AG169*$CM169/12,2)</f>
        <v>0</v>
      </c>
      <c r="AH169" s="338">
        <f>ROUND('ASSET BALANCES'!AH169*$CM169/12,2)</f>
        <v>0</v>
      </c>
      <c r="AI169" s="338">
        <f>ROUND('ASSET BALANCES'!AI169*$CM169/12,2)</f>
        <v>0</v>
      </c>
      <c r="AJ169" s="338">
        <f>ROUND('ASSET BALANCES'!AJ169*$CM169/12,2)</f>
        <v>0</v>
      </c>
      <c r="AK169" s="338">
        <f>ROUND('ASSET BALANCES'!AK169*$CM169/12,2)</f>
        <v>0</v>
      </c>
      <c r="AL169" s="338">
        <f>ROUND('ASSET BALANCES'!AL169*$CM169/12,2)</f>
        <v>0</v>
      </c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38"/>
      <c r="AX169" s="338"/>
      <c r="AY169" s="338"/>
      <c r="AZ169" s="338"/>
      <c r="BA169" s="338"/>
      <c r="BB169" s="338"/>
      <c r="BC169" s="338"/>
      <c r="BD169" s="338"/>
      <c r="BE169" s="338"/>
      <c r="BF169" s="338"/>
      <c r="BG169" s="338"/>
      <c r="BH169" s="338"/>
      <c r="BI169" s="338"/>
      <c r="BJ169" s="338"/>
      <c r="BK169" s="338"/>
      <c r="BL169" s="338"/>
      <c r="BM169" s="338"/>
      <c r="BN169" s="338"/>
      <c r="BO169" s="338"/>
      <c r="BP169" s="338"/>
      <c r="BQ169" s="338"/>
      <c r="BR169" s="338"/>
      <c r="BS169" s="338"/>
      <c r="BT169" s="338"/>
      <c r="BU169" s="338"/>
      <c r="BV169" s="338"/>
      <c r="BW169" s="13">
        <f t="shared" si="23"/>
        <v>0</v>
      </c>
      <c r="BX169" s="13">
        <f t="shared" si="24"/>
        <v>0</v>
      </c>
      <c r="BY169" s="13">
        <f t="shared" si="25"/>
        <v>0</v>
      </c>
      <c r="BZ169" s="13">
        <f t="shared" si="26"/>
        <v>0</v>
      </c>
      <c r="CA169" s="13">
        <f t="shared" si="27"/>
        <v>0</v>
      </c>
      <c r="CB169" s="13">
        <f t="shared" si="28"/>
        <v>0</v>
      </c>
      <c r="CC169" s="333" t="str">
        <f>VLOOKUP($A169,'Depr Group Buckets'!$A:$J,CC$4,FALSE)</f>
        <v>AMORT</v>
      </c>
      <c r="CD169" s="333" t="str">
        <f>VLOOKUP($A169,'Depr Group Buckets'!$A:$J,CD$4,FALSE)</f>
        <v>101/106</v>
      </c>
      <c r="CE169" s="333">
        <f>VLOOKUP($A169,'Depr Group Buckets'!$A:$J,CE$4,FALSE)</f>
        <v>108</v>
      </c>
      <c r="CF169" s="333">
        <f>VLOOKUP($A169,'Depr Group Buckets'!$A:$J,CF$4,FALSE)</f>
        <v>403</v>
      </c>
      <c r="CG169" s="333" t="str">
        <f>VLOOKUP($A169,'Depr Group Buckets'!$A:$J,CG$4,FALSE)</f>
        <v>AMORT</v>
      </c>
      <c r="CH169" s="333" t="str">
        <f>VLOOKUP($A169,'Depr Group Buckets'!$A:$J,CH$4,FALSE)</f>
        <v>AMORT</v>
      </c>
      <c r="CI169" s="333" t="str">
        <f>VLOOKUP($A169,'Depr Group Buckets'!$A:$J,CI$4,FALSE)</f>
        <v>Valid</v>
      </c>
      <c r="CJ169" s="333" t="str">
        <f>VLOOKUP($A169,'Depr Group Buckets'!$A:$J,CJ$4,FALSE)</f>
        <v>342</v>
      </c>
      <c r="CK169" s="21"/>
      <c r="CL169" s="4">
        <f t="shared" si="22"/>
        <v>0.2</v>
      </c>
      <c r="CM169" s="4">
        <f t="shared" si="21"/>
        <v>0.2</v>
      </c>
      <c r="CN169" s="334"/>
      <c r="CO169" s="334"/>
      <c r="CP169" s="334"/>
      <c r="CQ169" s="4">
        <v>0.2</v>
      </c>
      <c r="CR169" s="4">
        <v>0.2</v>
      </c>
    </row>
    <row r="170" spans="1:96" x14ac:dyDescent="0.25">
      <c r="A170" s="335">
        <f>'ASSET BALANCES'!$A170</f>
        <v>34320</v>
      </c>
      <c r="B170" s="336" t="str">
        <f>'ASSET BALANCES'!$B170</f>
        <v>343.20 Prime Movers-MDAFB</v>
      </c>
      <c r="C170" s="337">
        <v>0</v>
      </c>
      <c r="D170" s="337">
        <v>0</v>
      </c>
      <c r="E170" s="337">
        <v>0</v>
      </c>
      <c r="F170" s="337">
        <v>0</v>
      </c>
      <c r="G170" s="337">
        <v>0</v>
      </c>
      <c r="H170" s="337">
        <v>0</v>
      </c>
      <c r="I170" s="337">
        <v>0</v>
      </c>
      <c r="J170" s="337">
        <v>0</v>
      </c>
      <c r="K170" s="337">
        <v>0</v>
      </c>
      <c r="L170" s="337">
        <v>0</v>
      </c>
      <c r="M170" s="337">
        <v>0</v>
      </c>
      <c r="N170" s="337">
        <v>0</v>
      </c>
      <c r="O170" s="338">
        <f>ROUND('ASSET BALANCES'!O170*$CL170/12,2)</f>
        <v>0</v>
      </c>
      <c r="P170" s="338">
        <f>ROUND('ASSET BALANCES'!P170*$CL170/12,2)</f>
        <v>0</v>
      </c>
      <c r="Q170" s="338">
        <f>ROUND('ASSET BALANCES'!Q170*$CL170/12,2)</f>
        <v>0</v>
      </c>
      <c r="R170" s="338">
        <f>ROUND('ASSET BALANCES'!R170*$CL170/12,2)</f>
        <v>0</v>
      </c>
      <c r="S170" s="338">
        <f>ROUND('ASSET BALANCES'!S170*$CL170/12,2)</f>
        <v>0</v>
      </c>
      <c r="T170" s="338">
        <f>ROUND('ASSET BALANCES'!T170*$CL170/12,2)</f>
        <v>0</v>
      </c>
      <c r="U170" s="338">
        <f>ROUND('ASSET BALANCES'!U170*$CL170/12,2)</f>
        <v>0</v>
      </c>
      <c r="V170" s="338">
        <f>ROUND('ASSET BALANCES'!V170*$CL170/12,2)</f>
        <v>0</v>
      </c>
      <c r="W170" s="338">
        <f>ROUND('ASSET BALANCES'!W170*$CL170/12,2)</f>
        <v>0</v>
      </c>
      <c r="X170" s="338">
        <f>ROUND('ASSET BALANCES'!X170*$CL170/12,2)</f>
        <v>0</v>
      </c>
      <c r="Y170" s="338">
        <f>ROUND('ASSET BALANCES'!Y170*$CL170/12,2)</f>
        <v>0</v>
      </c>
      <c r="Z170" s="338">
        <f>ROUND('ASSET BALANCES'!Z170*$CL170/12,2)</f>
        <v>0</v>
      </c>
      <c r="AA170" s="338">
        <f>ROUND('ASSET BALANCES'!AA170*$CM170/12,2)</f>
        <v>0</v>
      </c>
      <c r="AB170" s="338">
        <f>ROUND('ASSET BALANCES'!AB170*$CM170/12,2)</f>
        <v>0</v>
      </c>
      <c r="AC170" s="338">
        <f>ROUND('ASSET BALANCES'!AC170*$CM170/12,2)</f>
        <v>0</v>
      </c>
      <c r="AD170" s="338">
        <f>ROUND('ASSET BALANCES'!AD170*$CM170/12,2)</f>
        <v>0</v>
      </c>
      <c r="AE170" s="338">
        <f>ROUND('ASSET BALANCES'!AE170*$CM170/12,2)</f>
        <v>87740.84</v>
      </c>
      <c r="AF170" s="338">
        <f>ROUND('ASSET BALANCES'!AF170*$CM170/12,2)</f>
        <v>88854.09</v>
      </c>
      <c r="AG170" s="338">
        <f>ROUND('ASSET BALANCES'!AG170*$CM170/12,2)</f>
        <v>88905.95</v>
      </c>
      <c r="AH170" s="338">
        <f>ROUND('ASSET BALANCES'!AH170*$CM170/12,2)</f>
        <v>90665.67</v>
      </c>
      <c r="AI170" s="338">
        <f>ROUND('ASSET BALANCES'!AI170*$CM170/12,2)</f>
        <v>90683.66</v>
      </c>
      <c r="AJ170" s="338">
        <f>ROUND('ASSET BALANCES'!AJ170*$CM170/12,2)</f>
        <v>90689.61</v>
      </c>
      <c r="AK170" s="338">
        <f>ROUND('ASSET BALANCES'!AK170*$CM170/12,2)</f>
        <v>90694.6</v>
      </c>
      <c r="AL170" s="338">
        <f>ROUND('ASSET BALANCES'!AL170*$CM170/12,2)</f>
        <v>91964.92</v>
      </c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38"/>
      <c r="AX170" s="338"/>
      <c r="AY170" s="338"/>
      <c r="AZ170" s="338"/>
      <c r="BA170" s="338"/>
      <c r="BB170" s="338"/>
      <c r="BC170" s="338"/>
      <c r="BD170" s="338"/>
      <c r="BE170" s="338"/>
      <c r="BF170" s="338"/>
      <c r="BG170" s="338"/>
      <c r="BH170" s="338"/>
      <c r="BI170" s="338"/>
      <c r="BJ170" s="338"/>
      <c r="BK170" s="338"/>
      <c r="BL170" s="338"/>
      <c r="BM170" s="338"/>
      <c r="BN170" s="338"/>
      <c r="BO170" s="338"/>
      <c r="BP170" s="338"/>
      <c r="BQ170" s="338"/>
      <c r="BR170" s="338"/>
      <c r="BS170" s="338"/>
      <c r="BT170" s="338"/>
      <c r="BU170" s="338"/>
      <c r="BV170" s="338"/>
      <c r="BW170" s="13">
        <f t="shared" si="23"/>
        <v>0</v>
      </c>
      <c r="BX170" s="13">
        <f t="shared" si="24"/>
        <v>0</v>
      </c>
      <c r="BY170" s="13">
        <f t="shared" si="25"/>
        <v>720199.34</v>
      </c>
      <c r="BZ170" s="13">
        <f t="shared" si="26"/>
        <v>0</v>
      </c>
      <c r="CA170" s="13">
        <f t="shared" si="27"/>
        <v>0</v>
      </c>
      <c r="CB170" s="13">
        <f t="shared" si="28"/>
        <v>0</v>
      </c>
      <c r="CC170" s="333" t="str">
        <f>VLOOKUP($A170,'Depr Group Buckets'!$A:$J,CC$4,FALSE)</f>
        <v>PROD OTHER</v>
      </c>
      <c r="CD170" s="333" t="str">
        <f>VLOOKUP($A170,'Depr Group Buckets'!$A:$J,CD$4,FALSE)</f>
        <v>101/106</v>
      </c>
      <c r="CE170" s="333">
        <f>VLOOKUP($A170,'Depr Group Buckets'!$A:$J,CE$4,FALSE)</f>
        <v>108</v>
      </c>
      <c r="CF170" s="333">
        <f>VLOOKUP($A170,'Depr Group Buckets'!$A:$J,CF$4,FALSE)</f>
        <v>403</v>
      </c>
      <c r="CG170" s="333" t="str">
        <f>VLOOKUP($A170,'Depr Group Buckets'!$A:$J,CG$4,FALSE)</f>
        <v>MACDILL AFB</v>
      </c>
      <c r="CH170" s="333" t="str">
        <f>VLOOKUP($A170,'Depr Group Buckets'!$A:$J,CH$4,FALSE)</f>
        <v>MACDILL AFB</v>
      </c>
      <c r="CI170" s="333" t="str">
        <f>VLOOKUP($A170,'Depr Group Buckets'!$A:$J,CI$4,FALSE)</f>
        <v>Valid</v>
      </c>
      <c r="CJ170" s="333" t="str">
        <f>VLOOKUP($A170,'Depr Group Buckets'!$A:$J,CJ$4,FALSE)</f>
        <v>343</v>
      </c>
      <c r="CK170" s="21"/>
      <c r="CL170" s="4">
        <f t="shared" si="22"/>
        <v>0</v>
      </c>
      <c r="CM170" s="4">
        <f t="shared" si="21"/>
        <v>2.0799999999999999E-2</v>
      </c>
      <c r="CN170" s="334"/>
      <c r="CO170" s="334"/>
      <c r="CP170" s="334"/>
      <c r="CQ170" s="4">
        <v>0</v>
      </c>
      <c r="CR170" s="4">
        <v>2.0799999999999999E-2</v>
      </c>
    </row>
    <row r="171" spans="1:96" x14ac:dyDescent="0.25">
      <c r="A171" s="335">
        <f>'ASSET BALANCES'!$A171</f>
        <v>34328</v>
      </c>
      <c r="B171" s="336" t="str">
        <f>'ASSET BALANCES'!$B171</f>
        <v>343.28 Prime Movers-Phillips</v>
      </c>
      <c r="C171" s="337">
        <v>0</v>
      </c>
      <c r="D171" s="337">
        <v>0</v>
      </c>
      <c r="E171" s="337">
        <v>0</v>
      </c>
      <c r="F171" s="337">
        <v>0</v>
      </c>
      <c r="G171" s="337">
        <v>0</v>
      </c>
      <c r="H171" s="337">
        <v>0</v>
      </c>
      <c r="I171" s="337">
        <v>0</v>
      </c>
      <c r="J171" s="337">
        <v>0</v>
      </c>
      <c r="K171" s="337">
        <v>0</v>
      </c>
      <c r="L171" s="337">
        <v>0</v>
      </c>
      <c r="M171" s="337">
        <v>0</v>
      </c>
      <c r="N171" s="337">
        <v>0</v>
      </c>
      <c r="O171" s="338">
        <f>ROUND('ASSET BALANCES'!O171*$CL171/12,2)</f>
        <v>0</v>
      </c>
      <c r="P171" s="338">
        <f>ROUND('ASSET BALANCES'!P171*$CL171/12,2)</f>
        <v>0</v>
      </c>
      <c r="Q171" s="338">
        <f>ROUND('ASSET BALANCES'!Q171*$CL171/12,2)</f>
        <v>0</v>
      </c>
      <c r="R171" s="338">
        <f>ROUND('ASSET BALANCES'!R171*$CL171/12,2)</f>
        <v>0</v>
      </c>
      <c r="S171" s="338">
        <f>ROUND('ASSET BALANCES'!S171*$CL171/12,2)</f>
        <v>0</v>
      </c>
      <c r="T171" s="338">
        <f>ROUND('ASSET BALANCES'!T171*$CL171/12,2)</f>
        <v>0</v>
      </c>
      <c r="U171" s="338">
        <f>ROUND('ASSET BALANCES'!U171*$CL171/12,2)</f>
        <v>0</v>
      </c>
      <c r="V171" s="338">
        <f>ROUND('ASSET BALANCES'!V171*$CL171/12,2)</f>
        <v>0</v>
      </c>
      <c r="W171" s="338">
        <f>ROUND('ASSET BALANCES'!W171*$CL171/12,2)</f>
        <v>0</v>
      </c>
      <c r="X171" s="338">
        <f>ROUND('ASSET BALANCES'!X171*$CL171/12,2)</f>
        <v>0</v>
      </c>
      <c r="Y171" s="338">
        <f>ROUND('ASSET BALANCES'!Y171*$CL171/12,2)</f>
        <v>0</v>
      </c>
      <c r="Z171" s="338">
        <f>ROUND('ASSET BALANCES'!Z171*$CL171/12,2)</f>
        <v>0</v>
      </c>
      <c r="AA171" s="338">
        <f>ROUND('ASSET BALANCES'!AA171*$CM171/12,2)</f>
        <v>0</v>
      </c>
      <c r="AB171" s="338">
        <f>ROUND('ASSET BALANCES'!AB171*$CM171/12,2)</f>
        <v>0</v>
      </c>
      <c r="AC171" s="338">
        <f>ROUND('ASSET BALANCES'!AC171*$CM171/12,2)</f>
        <v>0</v>
      </c>
      <c r="AD171" s="338">
        <f>ROUND('ASSET BALANCES'!AD171*$CM171/12,2)</f>
        <v>0</v>
      </c>
      <c r="AE171" s="338">
        <f>ROUND('ASSET BALANCES'!AE171*$CM171/12,2)</f>
        <v>0</v>
      </c>
      <c r="AF171" s="338">
        <f>ROUND('ASSET BALANCES'!AF171*$CM171/12,2)</f>
        <v>0</v>
      </c>
      <c r="AG171" s="338">
        <f>ROUND('ASSET BALANCES'!AG171*$CM171/12,2)</f>
        <v>0</v>
      </c>
      <c r="AH171" s="338">
        <f>ROUND('ASSET BALANCES'!AH171*$CM171/12,2)</f>
        <v>0</v>
      </c>
      <c r="AI171" s="338">
        <f>ROUND('ASSET BALANCES'!AI171*$CM171/12,2)</f>
        <v>0</v>
      </c>
      <c r="AJ171" s="338">
        <f>ROUND('ASSET BALANCES'!AJ171*$CM171/12,2)</f>
        <v>0</v>
      </c>
      <c r="AK171" s="338">
        <f>ROUND('ASSET BALANCES'!AK171*$CM171/12,2)</f>
        <v>0</v>
      </c>
      <c r="AL171" s="338">
        <f>ROUND('ASSET BALANCES'!AL171*$CM171/12,2)</f>
        <v>0</v>
      </c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38"/>
      <c r="AX171" s="338"/>
      <c r="AY171" s="338"/>
      <c r="AZ171" s="338"/>
      <c r="BA171" s="338"/>
      <c r="BB171" s="338"/>
      <c r="BC171" s="338"/>
      <c r="BD171" s="338"/>
      <c r="BE171" s="338"/>
      <c r="BF171" s="338"/>
      <c r="BG171" s="338"/>
      <c r="BH171" s="338"/>
      <c r="BI171" s="338"/>
      <c r="BJ171" s="338"/>
      <c r="BK171" s="338"/>
      <c r="BL171" s="338"/>
      <c r="BM171" s="338"/>
      <c r="BN171" s="338"/>
      <c r="BO171" s="338"/>
      <c r="BP171" s="338"/>
      <c r="BQ171" s="338"/>
      <c r="BR171" s="338"/>
      <c r="BS171" s="338"/>
      <c r="BT171" s="338"/>
      <c r="BU171" s="338"/>
      <c r="BV171" s="338"/>
      <c r="BW171" s="13">
        <f t="shared" si="23"/>
        <v>0</v>
      </c>
      <c r="BX171" s="13">
        <f t="shared" si="24"/>
        <v>0</v>
      </c>
      <c r="BY171" s="13">
        <f t="shared" si="25"/>
        <v>0</v>
      </c>
      <c r="BZ171" s="13">
        <f t="shared" si="26"/>
        <v>0</v>
      </c>
      <c r="CA171" s="13">
        <f t="shared" si="27"/>
        <v>0</v>
      </c>
      <c r="CB171" s="13">
        <f t="shared" si="28"/>
        <v>0</v>
      </c>
      <c r="CC171" s="333" t="str">
        <f>VLOOKUP($A171,'Depr Group Buckets'!$A:$J,CC$4,FALSE)</f>
        <v>PROD OTHER</v>
      </c>
      <c r="CD171" s="333" t="str">
        <f>VLOOKUP($A171,'Depr Group Buckets'!$A:$J,CD$4,FALSE)</f>
        <v>101/106</v>
      </c>
      <c r="CE171" s="333">
        <f>VLOOKUP($A171,'Depr Group Buckets'!$A:$J,CE$4,FALSE)</f>
        <v>108</v>
      </c>
      <c r="CF171" s="333">
        <f>VLOOKUP($A171,'Depr Group Buckets'!$A:$J,CF$4,FALSE)</f>
        <v>403</v>
      </c>
      <c r="CG171" s="333" t="str">
        <f>VLOOKUP($A171,'Depr Group Buckets'!$A:$J,CG$4,FALSE)</f>
        <v>PHILLIPS</v>
      </c>
      <c r="CH171" s="333" t="str">
        <f>VLOOKUP($A171,'Depr Group Buckets'!$A:$J,CH$4,FALSE)</f>
        <v>INACTIVE ACCOUNT</v>
      </c>
      <c r="CI171" s="333" t="str">
        <f>VLOOKUP($A171,'Depr Group Buckets'!$A:$J,CI$4,FALSE)</f>
        <v>Invalid</v>
      </c>
      <c r="CJ171" s="333" t="str">
        <f>VLOOKUP($A171,'Depr Group Buckets'!$A:$J,CJ$4,FALSE)</f>
        <v>343</v>
      </c>
      <c r="CK171" s="21"/>
      <c r="CL171" s="4">
        <f t="shared" si="22"/>
        <v>0</v>
      </c>
      <c r="CM171" s="4">
        <f t="shared" si="21"/>
        <v>0</v>
      </c>
      <c r="CN171" s="334"/>
      <c r="CO171" s="334"/>
      <c r="CP171" s="334"/>
      <c r="CQ171" s="4">
        <v>0</v>
      </c>
      <c r="CR171" s="4">
        <v>0</v>
      </c>
    </row>
    <row r="172" spans="1:96" x14ac:dyDescent="0.25">
      <c r="A172" s="335">
        <f>'ASSET BALANCES'!$A172</f>
        <v>34330</v>
      </c>
      <c r="B172" s="336" t="str">
        <f>'ASSET BALANCES'!$B172</f>
        <v>343.30 Prime Movers-BPC</v>
      </c>
      <c r="C172" s="337">
        <v>177738.89</v>
      </c>
      <c r="D172" s="337">
        <v>176986.73</v>
      </c>
      <c r="E172" s="337">
        <v>177646.53999999998</v>
      </c>
      <c r="F172" s="337">
        <v>177646.53999999998</v>
      </c>
      <c r="G172" s="337">
        <v>177645.63</v>
      </c>
      <c r="H172" s="337">
        <v>177645.63</v>
      </c>
      <c r="I172" s="337">
        <v>177645.63</v>
      </c>
      <c r="J172" s="337">
        <v>177645.63</v>
      </c>
      <c r="K172" s="337">
        <v>177645.63</v>
      </c>
      <c r="L172" s="337">
        <v>177645.63</v>
      </c>
      <c r="M172" s="337">
        <v>179463.79</v>
      </c>
      <c r="N172" s="337">
        <v>180668.13</v>
      </c>
      <c r="O172" s="338">
        <f>ROUND('ASSET BALANCES'!O172*$CL172/12,2)</f>
        <v>180721.46</v>
      </c>
      <c r="P172" s="338">
        <f>ROUND('ASSET BALANCES'!P172*$CL172/12,2)</f>
        <v>188226.25</v>
      </c>
      <c r="Q172" s="338">
        <f>ROUND('ASSET BALANCES'!Q172*$CL172/12,2)</f>
        <v>194937.99</v>
      </c>
      <c r="R172" s="338">
        <f>ROUND('ASSET BALANCES'!R172*$CL172/12,2)</f>
        <v>237246.29</v>
      </c>
      <c r="S172" s="338">
        <f>ROUND('ASSET BALANCES'!S172*$CL172/12,2)</f>
        <v>240577.44</v>
      </c>
      <c r="T172" s="338">
        <f>ROUND('ASSET BALANCES'!T172*$CL172/12,2)</f>
        <v>248902.28</v>
      </c>
      <c r="U172" s="338">
        <f>ROUND('ASSET BALANCES'!U172*$CL172/12,2)</f>
        <v>253289.25</v>
      </c>
      <c r="V172" s="338">
        <f>ROUND('ASSET BALANCES'!V172*$CL172/12,2)</f>
        <v>253969.23</v>
      </c>
      <c r="W172" s="338">
        <f>ROUND('ASSET BALANCES'!W172*$CL172/12,2)</f>
        <v>254649.22</v>
      </c>
      <c r="X172" s="338">
        <f>ROUND('ASSET BALANCES'!X172*$CL172/12,2)</f>
        <v>256062.54</v>
      </c>
      <c r="Y172" s="338">
        <f>ROUND('ASSET BALANCES'!Y172*$CL172/12,2)</f>
        <v>256746.2</v>
      </c>
      <c r="Z172" s="338">
        <f>ROUND('ASSET BALANCES'!Z172*$CL172/12,2)</f>
        <v>257451.85</v>
      </c>
      <c r="AA172" s="338">
        <f>ROUND('ASSET BALANCES'!AA172*$CM172/12,2)</f>
        <v>256767.61</v>
      </c>
      <c r="AB172" s="338">
        <f>ROUND('ASSET BALANCES'!AB172*$CM172/12,2)</f>
        <v>262516.92</v>
      </c>
      <c r="AC172" s="338">
        <f>ROUND('ASSET BALANCES'!AC172*$CM172/12,2)</f>
        <v>264779.83</v>
      </c>
      <c r="AD172" s="338">
        <f>ROUND('ASSET BALANCES'!AD172*$CM172/12,2)</f>
        <v>269373.64</v>
      </c>
      <c r="AE172" s="338">
        <f>ROUND('ASSET BALANCES'!AE172*$CM172/12,2)</f>
        <v>272016.40999999997</v>
      </c>
      <c r="AF172" s="338">
        <f>ROUND('ASSET BALANCES'!AF172*$CM172/12,2)</f>
        <v>273747.52</v>
      </c>
      <c r="AG172" s="338">
        <f>ROUND('ASSET BALANCES'!AG172*$CM172/12,2)</f>
        <v>275478.62</v>
      </c>
      <c r="AH172" s="338">
        <f>ROUND('ASSET BALANCES'!AH172*$CM172/12,2)</f>
        <v>277209.73</v>
      </c>
      <c r="AI172" s="338">
        <f>ROUND('ASSET BALANCES'!AI172*$CM172/12,2)</f>
        <v>278940.83</v>
      </c>
      <c r="AJ172" s="338">
        <f>ROUND('ASSET BALANCES'!AJ172*$CM172/12,2)</f>
        <v>281651.98</v>
      </c>
      <c r="AK172" s="338">
        <f>ROUND('ASSET BALANCES'!AK172*$CM172/12,2)</f>
        <v>283481.84999999998</v>
      </c>
      <c r="AL172" s="338">
        <f>ROUND('ASSET BALANCES'!AL172*$CM172/12,2)</f>
        <v>285311.71999999997</v>
      </c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38"/>
      <c r="AX172" s="338"/>
      <c r="AY172" s="338"/>
      <c r="AZ172" s="338"/>
      <c r="BA172" s="338"/>
      <c r="BB172" s="338"/>
      <c r="BC172" s="338"/>
      <c r="BD172" s="338"/>
      <c r="BE172" s="338"/>
      <c r="BF172" s="338"/>
      <c r="BG172" s="338"/>
      <c r="BH172" s="338"/>
      <c r="BI172" s="338"/>
      <c r="BJ172" s="338"/>
      <c r="BK172" s="338"/>
      <c r="BL172" s="338"/>
      <c r="BM172" s="338"/>
      <c r="BN172" s="338"/>
      <c r="BO172" s="338"/>
      <c r="BP172" s="338"/>
      <c r="BQ172" s="338"/>
      <c r="BR172" s="338"/>
      <c r="BS172" s="338"/>
      <c r="BT172" s="338"/>
      <c r="BU172" s="338"/>
      <c r="BV172" s="338"/>
      <c r="BW172" s="13">
        <f t="shared" si="23"/>
        <v>2136024.4</v>
      </c>
      <c r="BX172" s="13">
        <f t="shared" si="24"/>
        <v>2822780</v>
      </c>
      <c r="BY172" s="13">
        <f t="shared" si="25"/>
        <v>3281276.66</v>
      </c>
      <c r="BZ172" s="13">
        <f t="shared" si="26"/>
        <v>0</v>
      </c>
      <c r="CA172" s="13">
        <f t="shared" si="27"/>
        <v>0</v>
      </c>
      <c r="CB172" s="13">
        <f t="shared" si="28"/>
        <v>0</v>
      </c>
      <c r="CC172" s="333" t="str">
        <f>VLOOKUP($A172,'Depr Group Buckets'!$A:$J,CC$4,FALSE)</f>
        <v>PROD OTHER</v>
      </c>
      <c r="CD172" s="333" t="str">
        <f>VLOOKUP($A172,'Depr Group Buckets'!$A:$J,CD$4,FALSE)</f>
        <v>101/106</v>
      </c>
      <c r="CE172" s="333">
        <f>VLOOKUP($A172,'Depr Group Buckets'!$A:$J,CE$4,FALSE)</f>
        <v>108</v>
      </c>
      <c r="CF172" s="333">
        <f>VLOOKUP($A172,'Depr Group Buckets'!$A:$J,CF$4,FALSE)</f>
        <v>403</v>
      </c>
      <c r="CG172" s="333" t="str">
        <f>VLOOKUP($A172,'Depr Group Buckets'!$A:$J,CG$4,FALSE)</f>
        <v>BAYSIDE</v>
      </c>
      <c r="CH172" s="333" t="str">
        <f>VLOOKUP($A172,'Depr Group Buckets'!$A:$J,CH$4,FALSE)</f>
        <v>BAYSIDE COMMON</v>
      </c>
      <c r="CI172" s="333" t="str">
        <f>VLOOKUP($A172,'Depr Group Buckets'!$A:$J,CI$4,FALSE)</f>
        <v>Valid</v>
      </c>
      <c r="CJ172" s="333" t="str">
        <f>VLOOKUP($A172,'Depr Group Buckets'!$A:$J,CJ$4,FALSE)</f>
        <v>343</v>
      </c>
      <c r="CK172" s="21"/>
      <c r="CL172" s="4">
        <f t="shared" si="22"/>
        <v>5.5E-2</v>
      </c>
      <c r="CM172" s="4">
        <f t="shared" si="21"/>
        <v>5.4699999999999999E-2</v>
      </c>
      <c r="CN172" s="334"/>
      <c r="CO172" s="334"/>
      <c r="CP172" s="334"/>
      <c r="CQ172" s="4">
        <v>5.5E-2</v>
      </c>
      <c r="CR172" s="4">
        <v>5.4699999999999999E-2</v>
      </c>
    </row>
    <row r="173" spans="1:96" x14ac:dyDescent="0.25">
      <c r="A173" s="335">
        <f>'ASSET BALANCES'!$A173</f>
        <v>34331</v>
      </c>
      <c r="B173" s="336" t="str">
        <f>'ASSET BALANCES'!$B173</f>
        <v>343.31 Prime Movers-BP1</v>
      </c>
      <c r="C173" s="337">
        <v>1093162.55</v>
      </c>
      <c r="D173" s="337">
        <v>1095330.31</v>
      </c>
      <c r="E173" s="337">
        <v>1222802.43</v>
      </c>
      <c r="F173" s="337">
        <v>1238352.74</v>
      </c>
      <c r="G173" s="337">
        <v>1246042.73</v>
      </c>
      <c r="H173" s="337">
        <v>1246021.27</v>
      </c>
      <c r="I173" s="337">
        <v>1247921.94</v>
      </c>
      <c r="J173" s="337">
        <v>1259492.72</v>
      </c>
      <c r="K173" s="337">
        <v>1259719.1200000001</v>
      </c>
      <c r="L173" s="337">
        <v>1259998.1900000002</v>
      </c>
      <c r="M173" s="337">
        <v>1258349.3999999999</v>
      </c>
      <c r="N173" s="337">
        <v>1258546.71</v>
      </c>
      <c r="O173" s="338">
        <f>ROUND('ASSET BALANCES'!O173*$CL173/12,2)</f>
        <v>1267021.3899999999</v>
      </c>
      <c r="P173" s="338">
        <f>ROUND('ASSET BALANCES'!P173*$CL173/12,2)</f>
        <v>1269085.1399999999</v>
      </c>
      <c r="Q173" s="338">
        <f>ROUND('ASSET BALANCES'!Q173*$CL173/12,2)</f>
        <v>1275762.3400000001</v>
      </c>
      <c r="R173" s="338">
        <f>ROUND('ASSET BALANCES'!R173*$CL173/12,2)</f>
        <v>1280039.2</v>
      </c>
      <c r="S173" s="338">
        <f>ROUND('ASSET BALANCES'!S173*$CL173/12,2)</f>
        <v>1281676.95</v>
      </c>
      <c r="T173" s="338">
        <f>ROUND('ASSET BALANCES'!T173*$CL173/12,2)</f>
        <v>1301241.23</v>
      </c>
      <c r="U173" s="338">
        <f>ROUND('ASSET BALANCES'!U173*$CL173/12,2)</f>
        <v>1301527.83</v>
      </c>
      <c r="V173" s="338">
        <f>ROUND('ASSET BALANCES'!V173*$CL173/12,2)</f>
        <v>1301927.96</v>
      </c>
      <c r="W173" s="338">
        <f>ROUND('ASSET BALANCES'!W173*$CL173/12,2)</f>
        <v>1302050.21</v>
      </c>
      <c r="X173" s="338">
        <f>ROUND('ASSET BALANCES'!X173*$CL173/12,2)</f>
        <v>1306575.6100000001</v>
      </c>
      <c r="Y173" s="338">
        <f>ROUND('ASSET BALANCES'!Y173*$CL173/12,2)</f>
        <v>1306695.73</v>
      </c>
      <c r="Z173" s="338">
        <f>ROUND('ASSET BALANCES'!Z173*$CL173/12,2)</f>
        <v>1306889.06</v>
      </c>
      <c r="AA173" s="338">
        <f>ROUND('ASSET BALANCES'!AA173*$CM173/12,2)</f>
        <v>1107857.5900000001</v>
      </c>
      <c r="AB173" s="338">
        <f>ROUND('ASSET BALANCES'!AB173*$CM173/12,2)</f>
        <v>1110737.72</v>
      </c>
      <c r="AC173" s="338">
        <f>ROUND('ASSET BALANCES'!AC173*$CM173/12,2)</f>
        <v>1110737.72</v>
      </c>
      <c r="AD173" s="338">
        <f>ROUND('ASSET BALANCES'!AD173*$CM173/12,2)</f>
        <v>1130176.3999999999</v>
      </c>
      <c r="AE173" s="338">
        <f>ROUND('ASSET BALANCES'!AE173*$CM173/12,2)</f>
        <v>1131357.48</v>
      </c>
      <c r="AF173" s="338">
        <f>ROUND('ASSET BALANCES'!AF173*$CM173/12,2)</f>
        <v>1138667.1599999999</v>
      </c>
      <c r="AG173" s="338">
        <f>ROUND('ASSET BALANCES'!AG173*$CM173/12,2)</f>
        <v>1145708.31</v>
      </c>
      <c r="AH173" s="338">
        <f>ROUND('ASSET BALANCES'!AH173*$CM173/12,2)</f>
        <v>1148939.8400000001</v>
      </c>
      <c r="AI173" s="338">
        <f>ROUND('ASSET BALANCES'!AI173*$CM173/12,2)</f>
        <v>1149769.82</v>
      </c>
      <c r="AJ173" s="338">
        <f>ROUND('ASSET BALANCES'!AJ173*$CM173/12,2)</f>
        <v>1152936.73</v>
      </c>
      <c r="AK173" s="338">
        <f>ROUND('ASSET BALANCES'!AK173*$CM173/12,2)</f>
        <v>1153022.8899999999</v>
      </c>
      <c r="AL173" s="338">
        <f>ROUND('ASSET BALANCES'!AL173*$CM173/12,2)</f>
        <v>1153109.06</v>
      </c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38"/>
      <c r="AX173" s="338"/>
      <c r="AY173" s="338"/>
      <c r="AZ173" s="338"/>
      <c r="BA173" s="338"/>
      <c r="BB173" s="338"/>
      <c r="BC173" s="338"/>
      <c r="BD173" s="338"/>
      <c r="BE173" s="338"/>
      <c r="BF173" s="338"/>
      <c r="BG173" s="338"/>
      <c r="BH173" s="338"/>
      <c r="BI173" s="338"/>
      <c r="BJ173" s="338"/>
      <c r="BK173" s="338"/>
      <c r="BL173" s="338"/>
      <c r="BM173" s="338"/>
      <c r="BN173" s="338"/>
      <c r="BO173" s="338"/>
      <c r="BP173" s="338"/>
      <c r="BQ173" s="338"/>
      <c r="BR173" s="338"/>
      <c r="BS173" s="338"/>
      <c r="BT173" s="338"/>
      <c r="BU173" s="338"/>
      <c r="BV173" s="338"/>
      <c r="BW173" s="13">
        <f t="shared" si="23"/>
        <v>14685740.109999999</v>
      </c>
      <c r="BX173" s="13">
        <f t="shared" si="24"/>
        <v>15500492.65</v>
      </c>
      <c r="BY173" s="13">
        <f t="shared" si="25"/>
        <v>13633020.720000001</v>
      </c>
      <c r="BZ173" s="13">
        <f t="shared" si="26"/>
        <v>0</v>
      </c>
      <c r="CA173" s="13">
        <f t="shared" si="27"/>
        <v>0</v>
      </c>
      <c r="CB173" s="13">
        <f t="shared" si="28"/>
        <v>0</v>
      </c>
      <c r="CC173" s="333" t="str">
        <f>VLOOKUP($A173,'Depr Group Buckets'!$A:$J,CC$4,FALSE)</f>
        <v>PROD OTHER</v>
      </c>
      <c r="CD173" s="333" t="str">
        <f>VLOOKUP($A173,'Depr Group Buckets'!$A:$J,CD$4,FALSE)</f>
        <v>101/106</v>
      </c>
      <c r="CE173" s="333">
        <f>VLOOKUP($A173,'Depr Group Buckets'!$A:$J,CE$4,FALSE)</f>
        <v>108</v>
      </c>
      <c r="CF173" s="333">
        <f>VLOOKUP($A173,'Depr Group Buckets'!$A:$J,CF$4,FALSE)</f>
        <v>403</v>
      </c>
      <c r="CG173" s="333" t="str">
        <f>VLOOKUP($A173,'Depr Group Buckets'!$A:$J,CG$4,FALSE)</f>
        <v>BAYSIDE</v>
      </c>
      <c r="CH173" s="333" t="str">
        <f>VLOOKUP($A173,'Depr Group Buckets'!$A:$J,CH$4,FALSE)</f>
        <v>BAYSIDE UNIT 1</v>
      </c>
      <c r="CI173" s="333" t="str">
        <f>VLOOKUP($A173,'Depr Group Buckets'!$A:$J,CI$4,FALSE)</f>
        <v>Valid</v>
      </c>
      <c r="CJ173" s="333" t="str">
        <f>VLOOKUP($A173,'Depr Group Buckets'!$A:$J,CJ$4,FALSE)</f>
        <v>343</v>
      </c>
      <c r="CK173" s="21"/>
      <c r="CL173" s="4">
        <f t="shared" si="22"/>
        <v>6.0999999999999999E-2</v>
      </c>
      <c r="CM173" s="4">
        <f t="shared" si="21"/>
        <v>5.1699999999999996E-2</v>
      </c>
      <c r="CN173" s="334"/>
      <c r="CO173" s="334"/>
      <c r="CP173" s="334"/>
      <c r="CQ173" s="4">
        <v>6.0999999999999999E-2</v>
      </c>
      <c r="CR173" s="4">
        <v>5.1699999999999996E-2</v>
      </c>
    </row>
    <row r="174" spans="1:96" x14ac:dyDescent="0.25">
      <c r="A174" s="335">
        <f>'ASSET BALANCES'!$A174</f>
        <v>34332</v>
      </c>
      <c r="B174" s="336" t="str">
        <f>'ASSET BALANCES'!$B174</f>
        <v>343.32 Prime Movers-BP2</v>
      </c>
      <c r="C174" s="337">
        <v>1490707.44</v>
      </c>
      <c r="D174" s="337">
        <v>1490413.6800000002</v>
      </c>
      <c r="E174" s="337">
        <v>1490429.63</v>
      </c>
      <c r="F174" s="337">
        <v>1490343.94</v>
      </c>
      <c r="G174" s="337">
        <v>1490343.94</v>
      </c>
      <c r="H174" s="337">
        <v>1490339.42</v>
      </c>
      <c r="I174" s="337">
        <v>1490339.42</v>
      </c>
      <c r="J174" s="337">
        <v>1490339.42</v>
      </c>
      <c r="K174" s="337">
        <v>1490339.42</v>
      </c>
      <c r="L174" s="337">
        <v>1490339.42</v>
      </c>
      <c r="M174" s="337">
        <v>1490659.21</v>
      </c>
      <c r="N174" s="337">
        <v>1490659.21</v>
      </c>
      <c r="O174" s="338">
        <f>ROUND('ASSET BALANCES'!O174*$CL174/12,2)</f>
        <v>1493281.56</v>
      </c>
      <c r="P174" s="338">
        <f>ROUND('ASSET BALANCES'!P174*$CL174/12,2)</f>
        <v>1495325.08</v>
      </c>
      <c r="Q174" s="338">
        <f>ROUND('ASSET BALANCES'!Q174*$CL174/12,2)</f>
        <v>1499482.24</v>
      </c>
      <c r="R174" s="338">
        <f>ROUND('ASSET BALANCES'!R174*$CL174/12,2)</f>
        <v>1516231.8</v>
      </c>
      <c r="S174" s="338">
        <f>ROUND('ASSET BALANCES'!S174*$CL174/12,2)</f>
        <v>1517445.31</v>
      </c>
      <c r="T174" s="338">
        <f>ROUND('ASSET BALANCES'!T174*$CL174/12,2)</f>
        <v>1619382.85</v>
      </c>
      <c r="U174" s="338">
        <f>ROUND('ASSET BALANCES'!U174*$CL174/12,2)</f>
        <v>1641898.38</v>
      </c>
      <c r="V174" s="338">
        <f>ROUND('ASSET BALANCES'!V174*$CL174/12,2)</f>
        <v>1647229.38</v>
      </c>
      <c r="W174" s="338">
        <f>ROUND('ASSET BALANCES'!W174*$CL174/12,2)</f>
        <v>1650705.09</v>
      </c>
      <c r="X174" s="338">
        <f>ROUND('ASSET BALANCES'!X174*$CL174/12,2)</f>
        <v>1678447.07</v>
      </c>
      <c r="Y174" s="338">
        <f>ROUND('ASSET BALANCES'!Y174*$CL174/12,2)</f>
        <v>1678935.14</v>
      </c>
      <c r="Z174" s="338">
        <f>ROUND('ASSET BALANCES'!Z174*$CL174/12,2)</f>
        <v>1679435.07</v>
      </c>
      <c r="AA174" s="338">
        <f>ROUND('ASSET BALANCES'!AA174*$CM174/12,2)</f>
        <v>1464208.12</v>
      </c>
      <c r="AB174" s="338">
        <f>ROUND('ASSET BALANCES'!AB174*$CM174/12,2)</f>
        <v>1464217.07</v>
      </c>
      <c r="AC174" s="338">
        <f>ROUND('ASSET BALANCES'!AC174*$CM174/12,2)</f>
        <v>1464698.97</v>
      </c>
      <c r="AD174" s="338">
        <f>ROUND('ASSET BALANCES'!AD174*$CM174/12,2)</f>
        <v>1465635.02</v>
      </c>
      <c r="AE174" s="338">
        <f>ROUND('ASSET BALANCES'!AE174*$CM174/12,2)</f>
        <v>1465643.57</v>
      </c>
      <c r="AF174" s="338">
        <f>ROUND('ASSET BALANCES'!AF174*$CM174/12,2)</f>
        <v>1465652.13</v>
      </c>
      <c r="AG174" s="338">
        <f>ROUND('ASSET BALANCES'!AG174*$CM174/12,2)</f>
        <v>1465685.89</v>
      </c>
      <c r="AH174" s="338">
        <f>ROUND('ASSET BALANCES'!AH174*$CM174/12,2)</f>
        <v>1474505.89</v>
      </c>
      <c r="AI174" s="338">
        <f>ROUND('ASSET BALANCES'!AI174*$CM174/12,2)</f>
        <v>1475765.89</v>
      </c>
      <c r="AJ174" s="338">
        <f>ROUND('ASSET BALANCES'!AJ174*$CM174/12,2)</f>
        <v>1477925.89</v>
      </c>
      <c r="AK174" s="338">
        <f>ROUND('ASSET BALANCES'!AK174*$CM174/12,2)</f>
        <v>1479185.89</v>
      </c>
      <c r="AL174" s="338">
        <f>ROUND('ASSET BALANCES'!AL174*$CM174/12,2)</f>
        <v>1479185.89</v>
      </c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38"/>
      <c r="AX174" s="338"/>
      <c r="AY174" s="338"/>
      <c r="AZ174" s="338"/>
      <c r="BA174" s="338"/>
      <c r="BB174" s="338"/>
      <c r="BC174" s="338"/>
      <c r="BD174" s="338"/>
      <c r="BE174" s="338"/>
      <c r="BF174" s="338"/>
      <c r="BG174" s="338"/>
      <c r="BH174" s="338"/>
      <c r="BI174" s="338"/>
      <c r="BJ174" s="338"/>
      <c r="BK174" s="338"/>
      <c r="BL174" s="338"/>
      <c r="BM174" s="338"/>
      <c r="BN174" s="338"/>
      <c r="BO174" s="338"/>
      <c r="BP174" s="338"/>
      <c r="BQ174" s="338"/>
      <c r="BR174" s="338"/>
      <c r="BS174" s="338"/>
      <c r="BT174" s="338"/>
      <c r="BU174" s="338"/>
      <c r="BV174" s="338"/>
      <c r="BW174" s="13">
        <f t="shared" si="23"/>
        <v>17885254.149999999</v>
      </c>
      <c r="BX174" s="13">
        <f t="shared" si="24"/>
        <v>19117798.969999999</v>
      </c>
      <c r="BY174" s="13">
        <f t="shared" si="25"/>
        <v>17642310.219999999</v>
      </c>
      <c r="BZ174" s="13">
        <f t="shared" si="26"/>
        <v>0</v>
      </c>
      <c r="CA174" s="13">
        <f t="shared" si="27"/>
        <v>0</v>
      </c>
      <c r="CB174" s="13">
        <f t="shared" si="28"/>
        <v>0</v>
      </c>
      <c r="CC174" s="333" t="str">
        <f>VLOOKUP($A174,'Depr Group Buckets'!$A:$J,CC$4,FALSE)</f>
        <v>PROD OTHER</v>
      </c>
      <c r="CD174" s="333" t="str">
        <f>VLOOKUP($A174,'Depr Group Buckets'!$A:$J,CD$4,FALSE)</f>
        <v>101/106</v>
      </c>
      <c r="CE174" s="333">
        <f>VLOOKUP($A174,'Depr Group Buckets'!$A:$J,CE$4,FALSE)</f>
        <v>108</v>
      </c>
      <c r="CF174" s="333">
        <f>VLOOKUP($A174,'Depr Group Buckets'!$A:$J,CF$4,FALSE)</f>
        <v>403</v>
      </c>
      <c r="CG174" s="333" t="str">
        <f>VLOOKUP($A174,'Depr Group Buckets'!$A:$J,CG$4,FALSE)</f>
        <v>BAYSIDE</v>
      </c>
      <c r="CH174" s="333" t="str">
        <f>VLOOKUP($A174,'Depr Group Buckets'!$A:$J,CH$4,FALSE)</f>
        <v>BAYSIDE UNIT 2</v>
      </c>
      <c r="CI174" s="333" t="str">
        <f>VLOOKUP($A174,'Depr Group Buckets'!$A:$J,CI$4,FALSE)</f>
        <v>Valid</v>
      </c>
      <c r="CJ174" s="333" t="str">
        <f>VLOOKUP($A174,'Depr Group Buckets'!$A:$J,CJ$4,FALSE)</f>
        <v>343</v>
      </c>
      <c r="CK174" s="21"/>
      <c r="CL174" s="4">
        <f t="shared" si="22"/>
        <v>6.2E-2</v>
      </c>
      <c r="CM174" s="4">
        <f t="shared" si="21"/>
        <v>5.4000000000000006E-2</v>
      </c>
      <c r="CN174" s="334"/>
      <c r="CO174" s="334"/>
      <c r="CP174" s="334"/>
      <c r="CQ174" s="4">
        <v>6.2E-2</v>
      </c>
      <c r="CR174" s="4">
        <v>5.4000000000000006E-2</v>
      </c>
    </row>
    <row r="175" spans="1:96" x14ac:dyDescent="0.25">
      <c r="A175" s="335">
        <f>'ASSET BALANCES'!$A175</f>
        <v>34333</v>
      </c>
      <c r="B175" s="336" t="str">
        <f>'ASSET BALANCES'!$B175</f>
        <v>343.33 Prime Movers-BP3</v>
      </c>
      <c r="C175" s="337">
        <v>39934.979999999996</v>
      </c>
      <c r="D175" s="337">
        <v>39934.979999999996</v>
      </c>
      <c r="E175" s="337">
        <v>39934.979999999996</v>
      </c>
      <c r="F175" s="337">
        <v>39934.979999999996</v>
      </c>
      <c r="G175" s="337">
        <v>39934.979999999996</v>
      </c>
      <c r="H175" s="337">
        <v>39934.979999999996</v>
      </c>
      <c r="I175" s="337">
        <v>39934.979999999996</v>
      </c>
      <c r="J175" s="337">
        <v>39934.979999999996</v>
      </c>
      <c r="K175" s="337">
        <v>39934.979999999996</v>
      </c>
      <c r="L175" s="337">
        <v>39934.979999999996</v>
      </c>
      <c r="M175" s="337">
        <v>39934.979999999996</v>
      </c>
      <c r="N175" s="337">
        <v>40306.1</v>
      </c>
      <c r="O175" s="338">
        <f>ROUND('ASSET BALANCES'!O175*$CL175/12,2)</f>
        <v>40310.32</v>
      </c>
      <c r="P175" s="338">
        <f>ROUND('ASSET BALANCES'!P175*$CL175/12,2)</f>
        <v>40314.97</v>
      </c>
      <c r="Q175" s="338">
        <f>ROUND('ASSET BALANCES'!Q175*$CL175/12,2)</f>
        <v>40319.620000000003</v>
      </c>
      <c r="R175" s="338">
        <f>ROUND('ASSET BALANCES'!R175*$CL175/12,2)</f>
        <v>40391.4</v>
      </c>
      <c r="S175" s="338">
        <f>ROUND('ASSET BALANCES'!S175*$CL175/12,2)</f>
        <v>40400.699999999997</v>
      </c>
      <c r="T175" s="338">
        <f>ROUND('ASSET BALANCES'!T175*$CL175/12,2)</f>
        <v>43226.86</v>
      </c>
      <c r="U175" s="338">
        <f>ROUND('ASSET BALANCES'!U175*$CL175/12,2)</f>
        <v>43245.89</v>
      </c>
      <c r="V175" s="338">
        <f>ROUND('ASSET BALANCES'!V175*$CL175/12,2)</f>
        <v>43266.47</v>
      </c>
      <c r="W175" s="338">
        <f>ROUND('ASSET BALANCES'!W175*$CL175/12,2)</f>
        <v>43287.05</v>
      </c>
      <c r="X175" s="338">
        <f>ROUND('ASSET BALANCES'!X175*$CL175/12,2)</f>
        <v>43307.63</v>
      </c>
      <c r="Y175" s="338">
        <f>ROUND('ASSET BALANCES'!Y175*$CL175/12,2)</f>
        <v>43329.760000000002</v>
      </c>
      <c r="Z175" s="338">
        <f>ROUND('ASSET BALANCES'!Z175*$CL175/12,2)</f>
        <v>43361.19</v>
      </c>
      <c r="AA175" s="338">
        <f>ROUND('ASSET BALANCES'!AA175*$CM175/12,2)</f>
        <v>29680.25</v>
      </c>
      <c r="AB175" s="338">
        <f>ROUND('ASSET BALANCES'!AB175*$CM175/12,2)</f>
        <v>29680.25</v>
      </c>
      <c r="AC175" s="338">
        <f>ROUND('ASSET BALANCES'!AC175*$CM175/12,2)</f>
        <v>29680.25</v>
      </c>
      <c r="AD175" s="338">
        <f>ROUND('ASSET BALANCES'!AD175*$CM175/12,2)</f>
        <v>29680.25</v>
      </c>
      <c r="AE175" s="338">
        <f>ROUND('ASSET BALANCES'!AE175*$CM175/12,2)</f>
        <v>29680.25</v>
      </c>
      <c r="AF175" s="338">
        <f>ROUND('ASSET BALANCES'!AF175*$CM175/12,2)</f>
        <v>29680.25</v>
      </c>
      <c r="AG175" s="338">
        <f>ROUND('ASSET BALANCES'!AG175*$CM175/12,2)</f>
        <v>29680.25</v>
      </c>
      <c r="AH175" s="338">
        <f>ROUND('ASSET BALANCES'!AH175*$CM175/12,2)</f>
        <v>29680.25</v>
      </c>
      <c r="AI175" s="338">
        <f>ROUND('ASSET BALANCES'!AI175*$CM175/12,2)</f>
        <v>29680.25</v>
      </c>
      <c r="AJ175" s="338">
        <f>ROUND('ASSET BALANCES'!AJ175*$CM175/12,2)</f>
        <v>29680.25</v>
      </c>
      <c r="AK175" s="338">
        <f>ROUND('ASSET BALANCES'!AK175*$CM175/12,2)</f>
        <v>29680.25</v>
      </c>
      <c r="AL175" s="338">
        <f>ROUND('ASSET BALANCES'!AL175*$CM175/12,2)</f>
        <v>29680.25</v>
      </c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38"/>
      <c r="AX175" s="338"/>
      <c r="AY175" s="338"/>
      <c r="AZ175" s="338"/>
      <c r="BA175" s="338"/>
      <c r="BB175" s="338"/>
      <c r="BC175" s="338"/>
      <c r="BD175" s="338"/>
      <c r="BE175" s="338"/>
      <c r="BF175" s="338"/>
      <c r="BG175" s="338"/>
      <c r="BH175" s="338"/>
      <c r="BI175" s="338"/>
      <c r="BJ175" s="338"/>
      <c r="BK175" s="338"/>
      <c r="BL175" s="338"/>
      <c r="BM175" s="338"/>
      <c r="BN175" s="338"/>
      <c r="BO175" s="338"/>
      <c r="BP175" s="338"/>
      <c r="BQ175" s="338"/>
      <c r="BR175" s="338"/>
      <c r="BS175" s="338"/>
      <c r="BT175" s="338"/>
      <c r="BU175" s="338"/>
      <c r="BV175" s="338"/>
      <c r="BW175" s="13">
        <f t="shared" si="23"/>
        <v>479590.88</v>
      </c>
      <c r="BX175" s="13">
        <f t="shared" si="24"/>
        <v>504761.86</v>
      </c>
      <c r="BY175" s="13">
        <f t="shared" si="25"/>
        <v>356163</v>
      </c>
      <c r="BZ175" s="13">
        <f t="shared" si="26"/>
        <v>0</v>
      </c>
      <c r="CA175" s="13">
        <f t="shared" si="27"/>
        <v>0</v>
      </c>
      <c r="CB175" s="13">
        <f t="shared" si="28"/>
        <v>0</v>
      </c>
      <c r="CC175" s="333" t="str">
        <f>VLOOKUP($A175,'Depr Group Buckets'!$A:$J,CC$4,FALSE)</f>
        <v>PROD OTHER</v>
      </c>
      <c r="CD175" s="333" t="str">
        <f>VLOOKUP($A175,'Depr Group Buckets'!$A:$J,CD$4,FALSE)</f>
        <v>101/106</v>
      </c>
      <c r="CE175" s="333">
        <f>VLOOKUP($A175,'Depr Group Buckets'!$A:$J,CE$4,FALSE)</f>
        <v>108</v>
      </c>
      <c r="CF175" s="333">
        <f>VLOOKUP($A175,'Depr Group Buckets'!$A:$J,CF$4,FALSE)</f>
        <v>403</v>
      </c>
      <c r="CG175" s="333" t="str">
        <f>VLOOKUP($A175,'Depr Group Buckets'!$A:$J,CG$4,FALSE)</f>
        <v>BAYSIDE</v>
      </c>
      <c r="CH175" s="333" t="str">
        <f>VLOOKUP($A175,'Depr Group Buckets'!$A:$J,CH$4,FALSE)</f>
        <v>BAYSIDE CT 3</v>
      </c>
      <c r="CI175" s="333" t="str">
        <f>VLOOKUP($A175,'Depr Group Buckets'!$A:$J,CI$4,FALSE)</f>
        <v>Valid</v>
      </c>
      <c r="CJ175" s="333" t="str">
        <f>VLOOKUP($A175,'Depr Group Buckets'!$A:$J,CJ$4,FALSE)</f>
        <v>343</v>
      </c>
      <c r="CK175" s="21"/>
      <c r="CL175" s="4">
        <f t="shared" si="22"/>
        <v>3.1E-2</v>
      </c>
      <c r="CM175" s="4">
        <f t="shared" si="21"/>
        <v>2.12E-2</v>
      </c>
      <c r="CN175" s="334"/>
      <c r="CO175" s="334"/>
      <c r="CP175" s="334"/>
      <c r="CQ175" s="4">
        <v>3.1E-2</v>
      </c>
      <c r="CR175" s="4">
        <v>2.12E-2</v>
      </c>
    </row>
    <row r="176" spans="1:96" x14ac:dyDescent="0.25">
      <c r="A176" s="335">
        <f>'ASSET BALANCES'!$A176</f>
        <v>34334</v>
      </c>
      <c r="B176" s="336" t="str">
        <f>'ASSET BALANCES'!$B176</f>
        <v>343.34 Prime Movers-BP4</v>
      </c>
      <c r="C176" s="337">
        <v>42354.71</v>
      </c>
      <c r="D176" s="337">
        <v>42354.71</v>
      </c>
      <c r="E176" s="337">
        <v>42354.71</v>
      </c>
      <c r="F176" s="337">
        <v>42354.71</v>
      </c>
      <c r="G176" s="337">
        <v>42354.71</v>
      </c>
      <c r="H176" s="337">
        <v>42354.71</v>
      </c>
      <c r="I176" s="337">
        <v>42354.71</v>
      </c>
      <c r="J176" s="337">
        <v>42354.71</v>
      </c>
      <c r="K176" s="337">
        <v>42354.71</v>
      </c>
      <c r="L176" s="337">
        <v>42354.71</v>
      </c>
      <c r="M176" s="337">
        <v>42354.71</v>
      </c>
      <c r="N176" s="337">
        <v>42742.55</v>
      </c>
      <c r="O176" s="338">
        <f>ROUND('ASSET BALANCES'!O176*$CL176/12,2)</f>
        <v>42746.91</v>
      </c>
      <c r="P176" s="338">
        <f>ROUND('ASSET BALANCES'!P176*$CL176/12,2)</f>
        <v>42746.91</v>
      </c>
      <c r="Q176" s="338">
        <f>ROUND('ASSET BALANCES'!Q176*$CL176/12,2)</f>
        <v>42746.91</v>
      </c>
      <c r="R176" s="338">
        <f>ROUND('ASSET BALANCES'!R176*$CL176/12,2)</f>
        <v>42805.61</v>
      </c>
      <c r="S176" s="338">
        <f>ROUND('ASSET BALANCES'!S176*$CL176/12,2)</f>
        <v>42805.61</v>
      </c>
      <c r="T176" s="338">
        <f>ROUND('ASSET BALANCES'!T176*$CL176/12,2)</f>
        <v>42805.61</v>
      </c>
      <c r="U176" s="338">
        <f>ROUND('ASSET BALANCES'!U176*$CL176/12,2)</f>
        <v>42805.61</v>
      </c>
      <c r="V176" s="338">
        <f>ROUND('ASSET BALANCES'!V176*$CL176/12,2)</f>
        <v>42805.61</v>
      </c>
      <c r="W176" s="338">
        <f>ROUND('ASSET BALANCES'!W176*$CL176/12,2)</f>
        <v>42805.61</v>
      </c>
      <c r="X176" s="338">
        <f>ROUND('ASSET BALANCES'!X176*$CL176/12,2)</f>
        <v>42805.61</v>
      </c>
      <c r="Y176" s="338">
        <f>ROUND('ASSET BALANCES'!Y176*$CL176/12,2)</f>
        <v>42805.61</v>
      </c>
      <c r="Z176" s="338">
        <f>ROUND('ASSET BALANCES'!Z176*$CL176/12,2)</f>
        <v>42805.61</v>
      </c>
      <c r="AA176" s="338">
        <f>ROUND('ASSET BALANCES'!AA176*$CM176/12,2)</f>
        <v>27422.35</v>
      </c>
      <c r="AB176" s="338">
        <f>ROUND('ASSET BALANCES'!AB176*$CM176/12,2)</f>
        <v>27422.35</v>
      </c>
      <c r="AC176" s="338">
        <f>ROUND('ASSET BALANCES'!AC176*$CM176/12,2)</f>
        <v>27422.35</v>
      </c>
      <c r="AD176" s="338">
        <f>ROUND('ASSET BALANCES'!AD176*$CM176/12,2)</f>
        <v>27422.35</v>
      </c>
      <c r="AE176" s="338">
        <f>ROUND('ASSET BALANCES'!AE176*$CM176/12,2)</f>
        <v>27422.35</v>
      </c>
      <c r="AF176" s="338">
        <f>ROUND('ASSET BALANCES'!AF176*$CM176/12,2)</f>
        <v>27422.35</v>
      </c>
      <c r="AG176" s="338">
        <f>ROUND('ASSET BALANCES'!AG176*$CM176/12,2)</f>
        <v>27422.35</v>
      </c>
      <c r="AH176" s="338">
        <f>ROUND('ASSET BALANCES'!AH176*$CM176/12,2)</f>
        <v>27422.35</v>
      </c>
      <c r="AI176" s="338">
        <f>ROUND('ASSET BALANCES'!AI176*$CM176/12,2)</f>
        <v>27422.35</v>
      </c>
      <c r="AJ176" s="338">
        <f>ROUND('ASSET BALANCES'!AJ176*$CM176/12,2)</f>
        <v>27422.35</v>
      </c>
      <c r="AK176" s="338">
        <f>ROUND('ASSET BALANCES'!AK176*$CM176/12,2)</f>
        <v>27422.35</v>
      </c>
      <c r="AL176" s="338">
        <f>ROUND('ASSET BALANCES'!AL176*$CM176/12,2)</f>
        <v>27422.35</v>
      </c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  <c r="BG176" s="338"/>
      <c r="BH176" s="338"/>
      <c r="BI176" s="338"/>
      <c r="BJ176" s="338"/>
      <c r="BK176" s="338"/>
      <c r="BL176" s="338"/>
      <c r="BM176" s="338"/>
      <c r="BN176" s="338"/>
      <c r="BO176" s="338"/>
      <c r="BP176" s="338"/>
      <c r="BQ176" s="338"/>
      <c r="BR176" s="338"/>
      <c r="BS176" s="338"/>
      <c r="BT176" s="338"/>
      <c r="BU176" s="338"/>
      <c r="BV176" s="338"/>
      <c r="BW176" s="13">
        <f t="shared" si="23"/>
        <v>508644.36</v>
      </c>
      <c r="BX176" s="13">
        <f t="shared" si="24"/>
        <v>513491.22</v>
      </c>
      <c r="BY176" s="13">
        <f t="shared" si="25"/>
        <v>329068.2</v>
      </c>
      <c r="BZ176" s="13">
        <f t="shared" si="26"/>
        <v>0</v>
      </c>
      <c r="CA176" s="13">
        <f t="shared" si="27"/>
        <v>0</v>
      </c>
      <c r="CB176" s="13">
        <f t="shared" si="28"/>
        <v>0</v>
      </c>
      <c r="CC176" s="333" t="str">
        <f>VLOOKUP($A176,'Depr Group Buckets'!$A:$J,CC$4,FALSE)</f>
        <v>PROD OTHER</v>
      </c>
      <c r="CD176" s="333" t="str">
        <f>VLOOKUP($A176,'Depr Group Buckets'!$A:$J,CD$4,FALSE)</f>
        <v>101/106</v>
      </c>
      <c r="CE176" s="333">
        <f>VLOOKUP($A176,'Depr Group Buckets'!$A:$J,CE$4,FALSE)</f>
        <v>108</v>
      </c>
      <c r="CF176" s="333">
        <f>VLOOKUP($A176,'Depr Group Buckets'!$A:$J,CF$4,FALSE)</f>
        <v>403</v>
      </c>
      <c r="CG176" s="333" t="str">
        <f>VLOOKUP($A176,'Depr Group Buckets'!$A:$J,CG$4,FALSE)</f>
        <v>BAYSIDE</v>
      </c>
      <c r="CH176" s="333" t="str">
        <f>VLOOKUP($A176,'Depr Group Buckets'!$A:$J,CH$4,FALSE)</f>
        <v>BAYSIDE CT 4</v>
      </c>
      <c r="CI176" s="333" t="str">
        <f>VLOOKUP($A176,'Depr Group Buckets'!$A:$J,CI$4,FALSE)</f>
        <v>Valid</v>
      </c>
      <c r="CJ176" s="333" t="str">
        <f>VLOOKUP($A176,'Depr Group Buckets'!$A:$J,CJ$4,FALSE)</f>
        <v>343</v>
      </c>
      <c r="CK176" s="21"/>
      <c r="CL176" s="4">
        <f t="shared" si="22"/>
        <v>3.2000000000000001E-2</v>
      </c>
      <c r="CM176" s="4">
        <f t="shared" si="21"/>
        <v>2.0499999999999997E-2</v>
      </c>
      <c r="CN176" s="334"/>
      <c r="CO176" s="334"/>
      <c r="CP176" s="334"/>
      <c r="CQ176" s="4">
        <v>3.2000000000000001E-2</v>
      </c>
      <c r="CR176" s="4">
        <v>2.0499999999999997E-2</v>
      </c>
    </row>
    <row r="177" spans="1:96" x14ac:dyDescent="0.25">
      <c r="A177" s="335">
        <f>'ASSET BALANCES'!$A177</f>
        <v>34335</v>
      </c>
      <c r="B177" s="336" t="str">
        <f>'ASSET BALANCES'!$B177</f>
        <v>343.35 Prime Movers-BP5</v>
      </c>
      <c r="C177" s="337">
        <v>52765.68</v>
      </c>
      <c r="D177" s="337">
        <v>52765.68</v>
      </c>
      <c r="E177" s="337">
        <v>52765.68</v>
      </c>
      <c r="F177" s="337">
        <v>52765.68</v>
      </c>
      <c r="G177" s="337">
        <v>52765.68</v>
      </c>
      <c r="H177" s="337">
        <v>52765.68</v>
      </c>
      <c r="I177" s="337">
        <v>52765.68</v>
      </c>
      <c r="J177" s="337">
        <v>52765.68</v>
      </c>
      <c r="K177" s="337">
        <v>52765.68</v>
      </c>
      <c r="L177" s="337">
        <v>52765.68</v>
      </c>
      <c r="M177" s="337">
        <v>52765.68</v>
      </c>
      <c r="N177" s="337">
        <v>52765.68</v>
      </c>
      <c r="O177" s="338">
        <f>ROUND('ASSET BALANCES'!O177*$CL177/12,2)</f>
        <v>52765.68</v>
      </c>
      <c r="P177" s="338">
        <f>ROUND('ASSET BALANCES'!P177*$CL177/12,2)</f>
        <v>53179.46</v>
      </c>
      <c r="Q177" s="338">
        <f>ROUND('ASSET BALANCES'!Q177*$CL177/12,2)</f>
        <v>53179.46</v>
      </c>
      <c r="R177" s="338">
        <f>ROUND('ASSET BALANCES'!R177*$CL177/12,2)</f>
        <v>53271.63</v>
      </c>
      <c r="S177" s="338">
        <f>ROUND('ASSET BALANCES'!S177*$CL177/12,2)</f>
        <v>53271.63</v>
      </c>
      <c r="T177" s="338">
        <f>ROUND('ASSET BALANCES'!T177*$CL177/12,2)</f>
        <v>53271.63</v>
      </c>
      <c r="U177" s="338">
        <f>ROUND('ASSET BALANCES'!U177*$CL177/12,2)</f>
        <v>53271.63</v>
      </c>
      <c r="V177" s="338">
        <f>ROUND('ASSET BALANCES'!V177*$CL177/12,2)</f>
        <v>53271.63</v>
      </c>
      <c r="W177" s="338">
        <f>ROUND('ASSET BALANCES'!W177*$CL177/12,2)</f>
        <v>53271.63</v>
      </c>
      <c r="X177" s="338">
        <f>ROUND('ASSET BALANCES'!X177*$CL177/12,2)</f>
        <v>53271.63</v>
      </c>
      <c r="Y177" s="338">
        <f>ROUND('ASSET BALANCES'!Y177*$CL177/12,2)</f>
        <v>53271.63</v>
      </c>
      <c r="Z177" s="338">
        <f>ROUND('ASSET BALANCES'!Z177*$CL177/12,2)</f>
        <v>53271.63</v>
      </c>
      <c r="AA177" s="338">
        <f>ROUND('ASSET BALANCES'!AA177*$CM177/12,2)</f>
        <v>32433.02</v>
      </c>
      <c r="AB177" s="338">
        <f>ROUND('ASSET BALANCES'!AB177*$CM177/12,2)</f>
        <v>32433.02</v>
      </c>
      <c r="AC177" s="338">
        <f>ROUND('ASSET BALANCES'!AC177*$CM177/12,2)</f>
        <v>32433.02</v>
      </c>
      <c r="AD177" s="338">
        <f>ROUND('ASSET BALANCES'!AD177*$CM177/12,2)</f>
        <v>32433.02</v>
      </c>
      <c r="AE177" s="338">
        <f>ROUND('ASSET BALANCES'!AE177*$CM177/12,2)</f>
        <v>32433.02</v>
      </c>
      <c r="AF177" s="338">
        <f>ROUND('ASSET BALANCES'!AF177*$CM177/12,2)</f>
        <v>32433.02</v>
      </c>
      <c r="AG177" s="338">
        <f>ROUND('ASSET BALANCES'!AG177*$CM177/12,2)</f>
        <v>32433.02</v>
      </c>
      <c r="AH177" s="338">
        <f>ROUND('ASSET BALANCES'!AH177*$CM177/12,2)</f>
        <v>32433.02</v>
      </c>
      <c r="AI177" s="338">
        <f>ROUND('ASSET BALANCES'!AI177*$CM177/12,2)</f>
        <v>32433.02</v>
      </c>
      <c r="AJ177" s="338">
        <f>ROUND('ASSET BALANCES'!AJ177*$CM177/12,2)</f>
        <v>32433.02</v>
      </c>
      <c r="AK177" s="338">
        <f>ROUND('ASSET BALANCES'!AK177*$CM177/12,2)</f>
        <v>32433.02</v>
      </c>
      <c r="AL177" s="338">
        <f>ROUND('ASSET BALANCES'!AL177*$CM177/12,2)</f>
        <v>32433.02</v>
      </c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338"/>
      <c r="AZ177" s="338"/>
      <c r="BA177" s="338"/>
      <c r="BB177" s="338"/>
      <c r="BC177" s="338"/>
      <c r="BD177" s="338"/>
      <c r="BE177" s="338"/>
      <c r="BF177" s="338"/>
      <c r="BG177" s="338"/>
      <c r="BH177" s="338"/>
      <c r="BI177" s="338"/>
      <c r="BJ177" s="338"/>
      <c r="BK177" s="338"/>
      <c r="BL177" s="338"/>
      <c r="BM177" s="338"/>
      <c r="BN177" s="338"/>
      <c r="BO177" s="338"/>
      <c r="BP177" s="338"/>
      <c r="BQ177" s="338"/>
      <c r="BR177" s="338"/>
      <c r="BS177" s="338"/>
      <c r="BT177" s="338"/>
      <c r="BU177" s="338"/>
      <c r="BV177" s="338"/>
      <c r="BW177" s="13">
        <f t="shared" si="23"/>
        <v>633188.16</v>
      </c>
      <c r="BX177" s="13">
        <f t="shared" si="24"/>
        <v>638569.27</v>
      </c>
      <c r="BY177" s="13">
        <f t="shared" si="25"/>
        <v>389196.24</v>
      </c>
      <c r="BZ177" s="13">
        <f t="shared" si="26"/>
        <v>0</v>
      </c>
      <c r="CA177" s="13">
        <f t="shared" si="27"/>
        <v>0</v>
      </c>
      <c r="CB177" s="13">
        <f t="shared" si="28"/>
        <v>0</v>
      </c>
      <c r="CC177" s="333" t="str">
        <f>VLOOKUP($A177,'Depr Group Buckets'!$A:$J,CC$4,FALSE)</f>
        <v>PROD OTHER</v>
      </c>
      <c r="CD177" s="333" t="str">
        <f>VLOOKUP($A177,'Depr Group Buckets'!$A:$J,CD$4,FALSE)</f>
        <v>101/106</v>
      </c>
      <c r="CE177" s="333">
        <f>VLOOKUP($A177,'Depr Group Buckets'!$A:$J,CE$4,FALSE)</f>
        <v>108</v>
      </c>
      <c r="CF177" s="333">
        <f>VLOOKUP($A177,'Depr Group Buckets'!$A:$J,CF$4,FALSE)</f>
        <v>403</v>
      </c>
      <c r="CG177" s="333" t="str">
        <f>VLOOKUP($A177,'Depr Group Buckets'!$A:$J,CG$4,FALSE)</f>
        <v>BAYSIDE</v>
      </c>
      <c r="CH177" s="333" t="str">
        <f>VLOOKUP($A177,'Depr Group Buckets'!$A:$J,CH$4,FALSE)</f>
        <v>BAYSIDE CT 5</v>
      </c>
      <c r="CI177" s="333" t="str">
        <f>VLOOKUP($A177,'Depr Group Buckets'!$A:$J,CI$4,FALSE)</f>
        <v>Valid</v>
      </c>
      <c r="CJ177" s="333" t="str">
        <f>VLOOKUP($A177,'Depr Group Buckets'!$A:$J,CJ$4,FALSE)</f>
        <v>343</v>
      </c>
      <c r="CK177" s="21"/>
      <c r="CL177" s="4">
        <f t="shared" si="22"/>
        <v>3.4000000000000002E-2</v>
      </c>
      <c r="CM177" s="4">
        <f t="shared" si="21"/>
        <v>2.07E-2</v>
      </c>
      <c r="CN177" s="334"/>
      <c r="CO177" s="334"/>
      <c r="CP177" s="334"/>
      <c r="CQ177" s="4">
        <v>3.4000000000000002E-2</v>
      </c>
      <c r="CR177" s="4">
        <v>2.07E-2</v>
      </c>
    </row>
    <row r="178" spans="1:96" x14ac:dyDescent="0.25">
      <c r="A178" s="335">
        <f>'ASSET BALANCES'!$A178</f>
        <v>34336</v>
      </c>
      <c r="B178" s="336" t="str">
        <f>'ASSET BALANCES'!$B178</f>
        <v>343.36 Prime Movers-BP6</v>
      </c>
      <c r="C178" s="337">
        <v>39412.080000000002</v>
      </c>
      <c r="D178" s="337">
        <v>39412.080000000002</v>
      </c>
      <c r="E178" s="337">
        <v>39412.080000000002</v>
      </c>
      <c r="F178" s="337">
        <v>39412.080000000002</v>
      </c>
      <c r="G178" s="337">
        <v>39412.080000000002</v>
      </c>
      <c r="H178" s="337">
        <v>39412.080000000002</v>
      </c>
      <c r="I178" s="337">
        <v>39412.080000000002</v>
      </c>
      <c r="J178" s="337">
        <v>39412.080000000002</v>
      </c>
      <c r="K178" s="337">
        <v>39412.080000000002</v>
      </c>
      <c r="L178" s="337">
        <v>39412.080000000002</v>
      </c>
      <c r="M178" s="337">
        <v>39412.080000000002</v>
      </c>
      <c r="N178" s="337">
        <v>39412.080000000002</v>
      </c>
      <c r="O178" s="338">
        <f>ROUND('ASSET BALANCES'!O178*$CL178/12,2)</f>
        <v>39412.080000000002</v>
      </c>
      <c r="P178" s="338">
        <f>ROUND('ASSET BALANCES'!P178*$CL178/12,2)</f>
        <v>39412.080000000002</v>
      </c>
      <c r="Q178" s="338">
        <f>ROUND('ASSET BALANCES'!Q178*$CL178/12,2)</f>
        <v>39412.080000000002</v>
      </c>
      <c r="R178" s="338">
        <f>ROUND('ASSET BALANCES'!R178*$CL178/12,2)</f>
        <v>39469.71</v>
      </c>
      <c r="S178" s="338">
        <f>ROUND('ASSET BALANCES'!S178*$CL178/12,2)</f>
        <v>39469.71</v>
      </c>
      <c r="T178" s="338">
        <f>ROUND('ASSET BALANCES'!T178*$CL178/12,2)</f>
        <v>39469.71</v>
      </c>
      <c r="U178" s="338">
        <f>ROUND('ASSET BALANCES'!U178*$CL178/12,2)</f>
        <v>39469.71</v>
      </c>
      <c r="V178" s="338">
        <f>ROUND('ASSET BALANCES'!V178*$CL178/12,2)</f>
        <v>39469.71</v>
      </c>
      <c r="W178" s="338">
        <f>ROUND('ASSET BALANCES'!W178*$CL178/12,2)</f>
        <v>39469.71</v>
      </c>
      <c r="X178" s="338">
        <f>ROUND('ASSET BALANCES'!X178*$CL178/12,2)</f>
        <v>39469.71</v>
      </c>
      <c r="Y178" s="338">
        <f>ROUND('ASSET BALANCES'!Y178*$CL178/12,2)</f>
        <v>39469.71</v>
      </c>
      <c r="Z178" s="338">
        <f>ROUND('ASSET BALANCES'!Z178*$CL178/12,2)</f>
        <v>39469.71</v>
      </c>
      <c r="AA178" s="338">
        <f>ROUND('ASSET BALANCES'!AA178*$CM178/12,2)</f>
        <v>26313.14</v>
      </c>
      <c r="AB178" s="338">
        <f>ROUND('ASSET BALANCES'!AB178*$CM178/12,2)</f>
        <v>26313.14</v>
      </c>
      <c r="AC178" s="338">
        <f>ROUND('ASSET BALANCES'!AC178*$CM178/12,2)</f>
        <v>26313.14</v>
      </c>
      <c r="AD178" s="338">
        <f>ROUND('ASSET BALANCES'!AD178*$CM178/12,2)</f>
        <v>26313.14</v>
      </c>
      <c r="AE178" s="338">
        <f>ROUND('ASSET BALANCES'!AE178*$CM178/12,2)</f>
        <v>26313.14</v>
      </c>
      <c r="AF178" s="338">
        <f>ROUND('ASSET BALANCES'!AF178*$CM178/12,2)</f>
        <v>26313.14</v>
      </c>
      <c r="AG178" s="338">
        <f>ROUND('ASSET BALANCES'!AG178*$CM178/12,2)</f>
        <v>26313.14</v>
      </c>
      <c r="AH178" s="338">
        <f>ROUND('ASSET BALANCES'!AH178*$CM178/12,2)</f>
        <v>26313.14</v>
      </c>
      <c r="AI178" s="338">
        <f>ROUND('ASSET BALANCES'!AI178*$CM178/12,2)</f>
        <v>26313.14</v>
      </c>
      <c r="AJ178" s="338">
        <f>ROUND('ASSET BALANCES'!AJ178*$CM178/12,2)</f>
        <v>26313.14</v>
      </c>
      <c r="AK178" s="338">
        <f>ROUND('ASSET BALANCES'!AK178*$CM178/12,2)</f>
        <v>26313.14</v>
      </c>
      <c r="AL178" s="338">
        <f>ROUND('ASSET BALANCES'!AL178*$CM178/12,2)</f>
        <v>26313.14</v>
      </c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38"/>
      <c r="AX178" s="338"/>
      <c r="AY178" s="338"/>
      <c r="AZ178" s="338"/>
      <c r="BA178" s="338"/>
      <c r="BB178" s="338"/>
      <c r="BC178" s="338"/>
      <c r="BD178" s="338"/>
      <c r="BE178" s="338"/>
      <c r="BF178" s="338"/>
      <c r="BG178" s="338"/>
      <c r="BH178" s="338"/>
      <c r="BI178" s="338"/>
      <c r="BJ178" s="338"/>
      <c r="BK178" s="338"/>
      <c r="BL178" s="338"/>
      <c r="BM178" s="338"/>
      <c r="BN178" s="338"/>
      <c r="BO178" s="338"/>
      <c r="BP178" s="338"/>
      <c r="BQ178" s="338"/>
      <c r="BR178" s="338"/>
      <c r="BS178" s="338"/>
      <c r="BT178" s="338"/>
      <c r="BU178" s="338"/>
      <c r="BV178" s="338"/>
      <c r="BW178" s="13">
        <f t="shared" si="23"/>
        <v>472944.96</v>
      </c>
      <c r="BX178" s="13">
        <f t="shared" si="24"/>
        <v>473463.63</v>
      </c>
      <c r="BY178" s="13">
        <f t="shared" si="25"/>
        <v>315757.68</v>
      </c>
      <c r="BZ178" s="13">
        <f t="shared" si="26"/>
        <v>0</v>
      </c>
      <c r="CA178" s="13">
        <f t="shared" si="27"/>
        <v>0</v>
      </c>
      <c r="CB178" s="13">
        <f t="shared" si="28"/>
        <v>0</v>
      </c>
      <c r="CC178" s="333" t="str">
        <f>VLOOKUP($A178,'Depr Group Buckets'!$A:$J,CC$4,FALSE)</f>
        <v>PROD OTHER</v>
      </c>
      <c r="CD178" s="333" t="str">
        <f>VLOOKUP($A178,'Depr Group Buckets'!$A:$J,CD$4,FALSE)</f>
        <v>101/106</v>
      </c>
      <c r="CE178" s="333">
        <f>VLOOKUP($A178,'Depr Group Buckets'!$A:$J,CE$4,FALSE)</f>
        <v>108</v>
      </c>
      <c r="CF178" s="333">
        <f>VLOOKUP($A178,'Depr Group Buckets'!$A:$J,CF$4,FALSE)</f>
        <v>403</v>
      </c>
      <c r="CG178" s="333" t="str">
        <f>VLOOKUP($A178,'Depr Group Buckets'!$A:$J,CG$4,FALSE)</f>
        <v>BAYSIDE</v>
      </c>
      <c r="CH178" s="333" t="str">
        <f>VLOOKUP($A178,'Depr Group Buckets'!$A:$J,CH$4,FALSE)</f>
        <v>BAYSIDE CT 6</v>
      </c>
      <c r="CI178" s="333" t="str">
        <f>VLOOKUP($A178,'Depr Group Buckets'!$A:$J,CI$4,FALSE)</f>
        <v>Valid</v>
      </c>
      <c r="CJ178" s="333" t="str">
        <f>VLOOKUP($A178,'Depr Group Buckets'!$A:$J,CJ$4,FALSE)</f>
        <v>343</v>
      </c>
      <c r="CK178" s="21"/>
      <c r="CL178" s="4">
        <f t="shared" si="22"/>
        <v>2.7E-2</v>
      </c>
      <c r="CM178" s="4">
        <f t="shared" si="21"/>
        <v>1.8000000000000002E-2</v>
      </c>
      <c r="CN178" s="334"/>
      <c r="CO178" s="334"/>
      <c r="CP178" s="334"/>
      <c r="CQ178" s="4">
        <v>2.7E-2</v>
      </c>
      <c r="CR178" s="4">
        <v>1.8000000000000002E-2</v>
      </c>
    </row>
    <row r="179" spans="1:96" x14ac:dyDescent="0.25">
      <c r="A179" s="335">
        <f>'ASSET BALANCES'!$A179</f>
        <v>34341</v>
      </c>
      <c r="B179" s="336" t="str">
        <f>'ASSET BALANCES'!$B179</f>
        <v>343.41 Prime Movers-BBCT1</v>
      </c>
      <c r="C179" s="337">
        <v>0</v>
      </c>
      <c r="D179" s="337">
        <v>0</v>
      </c>
      <c r="E179" s="337">
        <v>0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K179" s="337">
        <v>0</v>
      </c>
      <c r="L179" s="337">
        <v>0</v>
      </c>
      <c r="M179" s="337">
        <v>0</v>
      </c>
      <c r="N179" s="337">
        <v>0</v>
      </c>
      <c r="O179" s="338">
        <f>ROUND('ASSET BALANCES'!O179*$CL179/12,2)</f>
        <v>0</v>
      </c>
      <c r="P179" s="338">
        <f>ROUND('ASSET BALANCES'!P179*$CL179/12,2)</f>
        <v>0</v>
      </c>
      <c r="Q179" s="338">
        <f>ROUND('ASSET BALANCES'!Q179*$CL179/12,2)</f>
        <v>0</v>
      </c>
      <c r="R179" s="338">
        <f>ROUND('ASSET BALANCES'!R179*$CL179/12,2)</f>
        <v>0</v>
      </c>
      <c r="S179" s="338">
        <f>ROUND('ASSET BALANCES'!S179*$CL179/12,2)</f>
        <v>0</v>
      </c>
      <c r="T179" s="338">
        <f>ROUND('ASSET BALANCES'!T179*$CL179/12,2)</f>
        <v>0</v>
      </c>
      <c r="U179" s="338">
        <f>ROUND('ASSET BALANCES'!U179*$CL179/12,2)</f>
        <v>0</v>
      </c>
      <c r="V179" s="338">
        <f>ROUND('ASSET BALANCES'!V179*$CL179/12,2)</f>
        <v>0</v>
      </c>
      <c r="W179" s="338">
        <f>ROUND('ASSET BALANCES'!W179*$CL179/12,2)</f>
        <v>0</v>
      </c>
      <c r="X179" s="338">
        <f>ROUND('ASSET BALANCES'!X179*$CL179/12,2)</f>
        <v>0</v>
      </c>
      <c r="Y179" s="338">
        <f>ROUND('ASSET BALANCES'!Y179*$CL179/12,2)</f>
        <v>0</v>
      </c>
      <c r="Z179" s="338">
        <f>ROUND('ASSET BALANCES'!Z179*$CL179/12,2)</f>
        <v>0</v>
      </c>
      <c r="AA179" s="338">
        <f>ROUND('ASSET BALANCES'!AA179*$CM179/12,2)</f>
        <v>0</v>
      </c>
      <c r="AB179" s="338">
        <f>ROUND('ASSET BALANCES'!AB179*$CM179/12,2)</f>
        <v>0</v>
      </c>
      <c r="AC179" s="338">
        <f>ROUND('ASSET BALANCES'!AC179*$CM179/12,2)</f>
        <v>0</v>
      </c>
      <c r="AD179" s="338">
        <f>ROUND('ASSET BALANCES'!AD179*$CM179/12,2)</f>
        <v>0</v>
      </c>
      <c r="AE179" s="338">
        <f>ROUND('ASSET BALANCES'!AE179*$CM179/12,2)</f>
        <v>0</v>
      </c>
      <c r="AF179" s="338">
        <f>ROUND('ASSET BALANCES'!AF179*$CM179/12,2)</f>
        <v>0</v>
      </c>
      <c r="AG179" s="338">
        <f>ROUND('ASSET BALANCES'!AG179*$CM179/12,2)</f>
        <v>0</v>
      </c>
      <c r="AH179" s="338">
        <f>ROUND('ASSET BALANCES'!AH179*$CM179/12,2)</f>
        <v>0</v>
      </c>
      <c r="AI179" s="338">
        <f>ROUND('ASSET BALANCES'!AI179*$CM179/12,2)</f>
        <v>0</v>
      </c>
      <c r="AJ179" s="338">
        <f>ROUND('ASSET BALANCES'!AJ179*$CM179/12,2)</f>
        <v>0</v>
      </c>
      <c r="AK179" s="338">
        <f>ROUND('ASSET BALANCES'!AK179*$CM179/12,2)</f>
        <v>0</v>
      </c>
      <c r="AL179" s="338">
        <f>ROUND('ASSET BALANCES'!AL179*$CM179/12,2)</f>
        <v>0</v>
      </c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38"/>
      <c r="AX179" s="338"/>
      <c r="AY179" s="338"/>
      <c r="AZ179" s="338"/>
      <c r="BA179" s="338"/>
      <c r="BB179" s="338"/>
      <c r="BC179" s="338"/>
      <c r="BD179" s="338"/>
      <c r="BE179" s="338"/>
      <c r="BF179" s="338"/>
      <c r="BG179" s="338"/>
      <c r="BH179" s="338"/>
      <c r="BI179" s="338"/>
      <c r="BJ179" s="338"/>
      <c r="BK179" s="338"/>
      <c r="BL179" s="338"/>
      <c r="BM179" s="338"/>
      <c r="BN179" s="338"/>
      <c r="BO179" s="338"/>
      <c r="BP179" s="338"/>
      <c r="BQ179" s="338"/>
      <c r="BR179" s="338"/>
      <c r="BS179" s="338"/>
      <c r="BT179" s="338"/>
      <c r="BU179" s="338"/>
      <c r="BV179" s="338"/>
      <c r="BW179" s="13">
        <f t="shared" si="23"/>
        <v>0</v>
      </c>
      <c r="BX179" s="13">
        <f t="shared" si="24"/>
        <v>0</v>
      </c>
      <c r="BY179" s="13">
        <f t="shared" si="25"/>
        <v>0</v>
      </c>
      <c r="BZ179" s="13">
        <f t="shared" si="26"/>
        <v>0</v>
      </c>
      <c r="CA179" s="13">
        <f t="shared" si="27"/>
        <v>0</v>
      </c>
      <c r="CB179" s="13">
        <f t="shared" si="28"/>
        <v>0</v>
      </c>
      <c r="CC179" s="333" t="str">
        <f>VLOOKUP($A179,'Depr Group Buckets'!$A:$J,CC$4,FALSE)</f>
        <v>PROD OTHER</v>
      </c>
      <c r="CD179" s="333" t="str">
        <f>VLOOKUP($A179,'Depr Group Buckets'!$A:$J,CD$4,FALSE)</f>
        <v>101/106</v>
      </c>
      <c r="CE179" s="333">
        <f>VLOOKUP($A179,'Depr Group Buckets'!$A:$J,CE$4,FALSE)</f>
        <v>108</v>
      </c>
      <c r="CF179" s="333">
        <f>VLOOKUP($A179,'Depr Group Buckets'!$A:$J,CF$4,FALSE)</f>
        <v>403</v>
      </c>
      <c r="CG179" s="333" t="str">
        <f>VLOOKUP($A179,'Depr Group Buckets'!$A:$J,CG$4,FALSE)</f>
        <v>BIG BEND</v>
      </c>
      <c r="CH179" s="333" t="str">
        <f>VLOOKUP($A179,'Depr Group Buckets'!$A:$J,CH$4,FALSE)</f>
        <v>INACTIVE ACCOUNT</v>
      </c>
      <c r="CI179" s="333" t="str">
        <f>VLOOKUP($A179,'Depr Group Buckets'!$A:$J,CI$4,FALSE)</f>
        <v>Invalid</v>
      </c>
      <c r="CJ179" s="333" t="str">
        <f>VLOOKUP($A179,'Depr Group Buckets'!$A:$J,CJ$4,FALSE)</f>
        <v>343</v>
      </c>
      <c r="CK179" s="21"/>
      <c r="CL179" s="4">
        <f t="shared" si="22"/>
        <v>0</v>
      </c>
      <c r="CM179" s="4">
        <f t="shared" si="21"/>
        <v>0</v>
      </c>
      <c r="CN179" s="334"/>
      <c r="CO179" s="334"/>
      <c r="CP179" s="334"/>
      <c r="CQ179" s="4">
        <v>0</v>
      </c>
      <c r="CR179" s="4">
        <v>0</v>
      </c>
    </row>
    <row r="180" spans="1:96" x14ac:dyDescent="0.25">
      <c r="A180" s="335">
        <f>'ASSET BALANCES'!$A180</f>
        <v>34342</v>
      </c>
      <c r="B180" s="336" t="str">
        <f>'ASSET BALANCES'!$B180</f>
        <v>343.42 Prime Movers-BBCT2&amp;3</v>
      </c>
      <c r="C180" s="337">
        <v>0</v>
      </c>
      <c r="D180" s="337">
        <v>0</v>
      </c>
      <c r="E180" s="337">
        <v>0</v>
      </c>
      <c r="F180" s="337">
        <v>0</v>
      </c>
      <c r="G180" s="337">
        <v>0</v>
      </c>
      <c r="H180" s="337">
        <v>0</v>
      </c>
      <c r="I180" s="337">
        <v>0</v>
      </c>
      <c r="J180" s="337">
        <v>0</v>
      </c>
      <c r="K180" s="337">
        <v>0</v>
      </c>
      <c r="L180" s="337">
        <v>0</v>
      </c>
      <c r="M180" s="337">
        <v>0</v>
      </c>
      <c r="N180" s="337">
        <v>0</v>
      </c>
      <c r="O180" s="338">
        <f>ROUND('ASSET BALANCES'!O180*$CL180/12,2)</f>
        <v>0</v>
      </c>
      <c r="P180" s="338">
        <f>ROUND('ASSET BALANCES'!P180*$CL180/12,2)</f>
        <v>0</v>
      </c>
      <c r="Q180" s="338">
        <f>ROUND('ASSET BALANCES'!Q180*$CL180/12,2)</f>
        <v>0</v>
      </c>
      <c r="R180" s="338">
        <f>ROUND('ASSET BALANCES'!R180*$CL180/12,2)</f>
        <v>0</v>
      </c>
      <c r="S180" s="338">
        <f>ROUND('ASSET BALANCES'!S180*$CL180/12,2)</f>
        <v>0</v>
      </c>
      <c r="T180" s="338">
        <f>ROUND('ASSET BALANCES'!T180*$CL180/12,2)</f>
        <v>0</v>
      </c>
      <c r="U180" s="338">
        <f>ROUND('ASSET BALANCES'!U180*$CL180/12,2)</f>
        <v>0</v>
      </c>
      <c r="V180" s="338">
        <f>ROUND('ASSET BALANCES'!V180*$CL180/12,2)</f>
        <v>0</v>
      </c>
      <c r="W180" s="338">
        <f>ROUND('ASSET BALANCES'!W180*$CL180/12,2)</f>
        <v>0</v>
      </c>
      <c r="X180" s="338">
        <f>ROUND('ASSET BALANCES'!X180*$CL180/12,2)</f>
        <v>0</v>
      </c>
      <c r="Y180" s="338">
        <f>ROUND('ASSET BALANCES'!Y180*$CL180/12,2)</f>
        <v>0</v>
      </c>
      <c r="Z180" s="338">
        <f>ROUND('ASSET BALANCES'!Z180*$CL180/12,2)</f>
        <v>0</v>
      </c>
      <c r="AA180" s="338">
        <f>ROUND('ASSET BALANCES'!AA180*$CM180/12,2)</f>
        <v>0</v>
      </c>
      <c r="AB180" s="338">
        <f>ROUND('ASSET BALANCES'!AB180*$CM180/12,2)</f>
        <v>0</v>
      </c>
      <c r="AC180" s="338">
        <f>ROUND('ASSET BALANCES'!AC180*$CM180/12,2)</f>
        <v>0</v>
      </c>
      <c r="AD180" s="338">
        <f>ROUND('ASSET BALANCES'!AD180*$CM180/12,2)</f>
        <v>0</v>
      </c>
      <c r="AE180" s="338">
        <f>ROUND('ASSET BALANCES'!AE180*$CM180/12,2)</f>
        <v>0</v>
      </c>
      <c r="AF180" s="338">
        <f>ROUND('ASSET BALANCES'!AF180*$CM180/12,2)</f>
        <v>0</v>
      </c>
      <c r="AG180" s="338">
        <f>ROUND('ASSET BALANCES'!AG180*$CM180/12,2)</f>
        <v>0</v>
      </c>
      <c r="AH180" s="338">
        <f>ROUND('ASSET BALANCES'!AH180*$CM180/12,2)</f>
        <v>0</v>
      </c>
      <c r="AI180" s="338">
        <f>ROUND('ASSET BALANCES'!AI180*$CM180/12,2)</f>
        <v>0</v>
      </c>
      <c r="AJ180" s="338">
        <f>ROUND('ASSET BALANCES'!AJ180*$CM180/12,2)</f>
        <v>0</v>
      </c>
      <c r="AK180" s="338">
        <f>ROUND('ASSET BALANCES'!AK180*$CM180/12,2)</f>
        <v>0</v>
      </c>
      <c r="AL180" s="338">
        <f>ROUND('ASSET BALANCES'!AL180*$CM180/12,2)</f>
        <v>0</v>
      </c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38"/>
      <c r="AX180" s="338"/>
      <c r="AY180" s="338"/>
      <c r="AZ180" s="338"/>
      <c r="BA180" s="338"/>
      <c r="BB180" s="338"/>
      <c r="BC180" s="338"/>
      <c r="BD180" s="338"/>
      <c r="BE180" s="338"/>
      <c r="BF180" s="338"/>
      <c r="BG180" s="338"/>
      <c r="BH180" s="338"/>
      <c r="BI180" s="338"/>
      <c r="BJ180" s="338"/>
      <c r="BK180" s="338"/>
      <c r="BL180" s="338"/>
      <c r="BM180" s="338"/>
      <c r="BN180" s="338"/>
      <c r="BO180" s="338"/>
      <c r="BP180" s="338"/>
      <c r="BQ180" s="338"/>
      <c r="BR180" s="338"/>
      <c r="BS180" s="338"/>
      <c r="BT180" s="338"/>
      <c r="BU180" s="338"/>
      <c r="BV180" s="338"/>
      <c r="BW180" s="13">
        <f t="shared" si="23"/>
        <v>0</v>
      </c>
      <c r="BX180" s="13">
        <f t="shared" si="24"/>
        <v>0</v>
      </c>
      <c r="BY180" s="13">
        <f t="shared" si="25"/>
        <v>0</v>
      </c>
      <c r="BZ180" s="13">
        <f t="shared" si="26"/>
        <v>0</v>
      </c>
      <c r="CA180" s="13">
        <f t="shared" si="27"/>
        <v>0</v>
      </c>
      <c r="CB180" s="13">
        <f t="shared" si="28"/>
        <v>0</v>
      </c>
      <c r="CC180" s="333" t="str">
        <f>VLOOKUP($A180,'Depr Group Buckets'!$A:$J,CC$4,FALSE)</f>
        <v>PROD OTHER</v>
      </c>
      <c r="CD180" s="333" t="str">
        <f>VLOOKUP($A180,'Depr Group Buckets'!$A:$J,CD$4,FALSE)</f>
        <v>101/106</v>
      </c>
      <c r="CE180" s="333">
        <f>VLOOKUP($A180,'Depr Group Buckets'!$A:$J,CE$4,FALSE)</f>
        <v>108</v>
      </c>
      <c r="CF180" s="333">
        <f>VLOOKUP($A180,'Depr Group Buckets'!$A:$J,CF$4,FALSE)</f>
        <v>403</v>
      </c>
      <c r="CG180" s="333" t="str">
        <f>VLOOKUP($A180,'Depr Group Buckets'!$A:$J,CG$4,FALSE)</f>
        <v>BIG BEND</v>
      </c>
      <c r="CH180" s="333" t="str">
        <f>VLOOKUP($A180,'Depr Group Buckets'!$A:$J,CH$4,FALSE)</f>
        <v>INACTIVE ACCOUNT</v>
      </c>
      <c r="CI180" s="333" t="str">
        <f>VLOOKUP($A180,'Depr Group Buckets'!$A:$J,CI$4,FALSE)</f>
        <v>Invalid</v>
      </c>
      <c r="CJ180" s="333" t="str">
        <f>VLOOKUP($A180,'Depr Group Buckets'!$A:$J,CJ$4,FALSE)</f>
        <v>343</v>
      </c>
      <c r="CK180" s="21"/>
      <c r="CL180" s="4">
        <f t="shared" si="22"/>
        <v>0</v>
      </c>
      <c r="CM180" s="4">
        <f t="shared" si="21"/>
        <v>0</v>
      </c>
      <c r="CN180" s="334"/>
      <c r="CO180" s="334"/>
      <c r="CP180" s="334"/>
      <c r="CQ180" s="4">
        <v>0</v>
      </c>
      <c r="CR180" s="4">
        <v>0</v>
      </c>
    </row>
    <row r="181" spans="1:96" x14ac:dyDescent="0.25">
      <c r="A181" s="335">
        <f>'ASSET BALANCES'!$A181</f>
        <v>34343</v>
      </c>
      <c r="B181" s="336" t="str">
        <f>'ASSET BALANCES'!$B181</f>
        <v>343.43 Prime Movers-BBCCST1</v>
      </c>
      <c r="C181" s="337">
        <v>1093329.56</v>
      </c>
      <c r="D181" s="337">
        <v>1095571.67</v>
      </c>
      <c r="E181" s="337">
        <v>1097082.52</v>
      </c>
      <c r="F181" s="337">
        <v>1099067.73</v>
      </c>
      <c r="G181" s="337">
        <v>1103366.2</v>
      </c>
      <c r="H181" s="337">
        <v>1106292.8700000001</v>
      </c>
      <c r="I181" s="337">
        <v>1106753.92</v>
      </c>
      <c r="J181" s="337">
        <v>1107899.6000000001</v>
      </c>
      <c r="K181" s="337">
        <v>1108570.68</v>
      </c>
      <c r="L181" s="337">
        <v>1108483.3799999999</v>
      </c>
      <c r="M181" s="337">
        <v>1108532.3</v>
      </c>
      <c r="N181" s="337">
        <v>1108615.53</v>
      </c>
      <c r="O181" s="338">
        <f>ROUND('ASSET BALANCES'!O181*$CL181/12,2)</f>
        <v>1108661.4099999999</v>
      </c>
      <c r="P181" s="338">
        <f>ROUND('ASSET BALANCES'!P181*$CL181/12,2)</f>
        <v>1108706.73</v>
      </c>
      <c r="Q181" s="338">
        <f>ROUND('ASSET BALANCES'!Q181*$CL181/12,2)</f>
        <v>1108752.04</v>
      </c>
      <c r="R181" s="338">
        <f>ROUND('ASSET BALANCES'!R181*$CL181/12,2)</f>
        <v>1108797.3500000001</v>
      </c>
      <c r="S181" s="338">
        <f>ROUND('ASSET BALANCES'!S181*$CL181/12,2)</f>
        <v>1108842.6599999999</v>
      </c>
      <c r="T181" s="338">
        <f>ROUND('ASSET BALANCES'!T181*$CL181/12,2)</f>
        <v>1109501.69</v>
      </c>
      <c r="U181" s="338">
        <f>ROUND('ASSET BALANCES'!U181*$CL181/12,2)</f>
        <v>1109547</v>
      </c>
      <c r="V181" s="338">
        <f>ROUND('ASSET BALANCES'!V181*$CL181/12,2)</f>
        <v>1109592.31</v>
      </c>
      <c r="W181" s="338">
        <f>ROUND('ASSET BALANCES'!W181*$CL181/12,2)</f>
        <v>1109637.6200000001</v>
      </c>
      <c r="X181" s="338">
        <f>ROUND('ASSET BALANCES'!X181*$CL181/12,2)</f>
        <v>1109682.94</v>
      </c>
      <c r="Y181" s="338">
        <f>ROUND('ASSET BALANCES'!Y181*$CL181/12,2)</f>
        <v>1109728.25</v>
      </c>
      <c r="Z181" s="338">
        <f>ROUND('ASSET BALANCES'!Z181*$CL181/12,2)</f>
        <v>1109773.56</v>
      </c>
      <c r="AA181" s="338">
        <f>ROUND('ASSET BALANCES'!AA181*$CM181/12,2)</f>
        <v>1393014.04</v>
      </c>
      <c r="AB181" s="338">
        <f>ROUND('ASSET BALANCES'!AB181*$CM181/12,2)</f>
        <v>1393014.04</v>
      </c>
      <c r="AC181" s="338">
        <f>ROUND('ASSET BALANCES'!AC181*$CM181/12,2)</f>
        <v>1393014.04</v>
      </c>
      <c r="AD181" s="338">
        <f>ROUND('ASSET BALANCES'!AD181*$CM181/12,2)</f>
        <v>1393014.04</v>
      </c>
      <c r="AE181" s="338">
        <f>ROUND('ASSET BALANCES'!AE181*$CM181/12,2)</f>
        <v>1393014.04</v>
      </c>
      <c r="AF181" s="338">
        <f>ROUND('ASSET BALANCES'!AF181*$CM181/12,2)</f>
        <v>1393014.04</v>
      </c>
      <c r="AG181" s="338">
        <f>ROUND('ASSET BALANCES'!AG181*$CM181/12,2)</f>
        <v>1393082.81</v>
      </c>
      <c r="AH181" s="338">
        <f>ROUND('ASSET BALANCES'!AH181*$CM181/12,2)</f>
        <v>1393082.81</v>
      </c>
      <c r="AI181" s="338">
        <f>ROUND('ASSET BALANCES'!AI181*$CM181/12,2)</f>
        <v>1393082.81</v>
      </c>
      <c r="AJ181" s="338">
        <f>ROUND('ASSET BALANCES'!AJ181*$CM181/12,2)</f>
        <v>1393082.81</v>
      </c>
      <c r="AK181" s="338">
        <f>ROUND('ASSET BALANCES'!AK181*$CM181/12,2)</f>
        <v>1393082.81</v>
      </c>
      <c r="AL181" s="338">
        <f>ROUND('ASSET BALANCES'!AL181*$CM181/12,2)</f>
        <v>1393082.81</v>
      </c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38"/>
      <c r="AX181" s="338"/>
      <c r="AY181" s="338"/>
      <c r="AZ181" s="338"/>
      <c r="BA181" s="338"/>
      <c r="BB181" s="338"/>
      <c r="BC181" s="338"/>
      <c r="BD181" s="338"/>
      <c r="BE181" s="338"/>
      <c r="BF181" s="338"/>
      <c r="BG181" s="338"/>
      <c r="BH181" s="338"/>
      <c r="BI181" s="338"/>
      <c r="BJ181" s="338"/>
      <c r="BK181" s="338"/>
      <c r="BL181" s="338"/>
      <c r="BM181" s="338"/>
      <c r="BN181" s="338"/>
      <c r="BO181" s="338"/>
      <c r="BP181" s="338"/>
      <c r="BQ181" s="338"/>
      <c r="BR181" s="338"/>
      <c r="BS181" s="338"/>
      <c r="BT181" s="338"/>
      <c r="BU181" s="338"/>
      <c r="BV181" s="338"/>
      <c r="BW181" s="13">
        <f t="shared" si="23"/>
        <v>13243565.960000001</v>
      </c>
      <c r="BX181" s="13">
        <f t="shared" si="24"/>
        <v>13311223.560000001</v>
      </c>
      <c r="BY181" s="13">
        <f t="shared" si="25"/>
        <v>16716581.1</v>
      </c>
      <c r="BZ181" s="13">
        <f t="shared" si="26"/>
        <v>0</v>
      </c>
      <c r="CA181" s="13">
        <f t="shared" si="27"/>
        <v>0</v>
      </c>
      <c r="CB181" s="13">
        <f t="shared" si="28"/>
        <v>0</v>
      </c>
      <c r="CC181" s="333" t="str">
        <f>VLOOKUP($A181,'Depr Group Buckets'!$A:$J,CC$4,FALSE)</f>
        <v>PROD OTHER</v>
      </c>
      <c r="CD181" s="333" t="str">
        <f>VLOOKUP($A181,'Depr Group Buckets'!$A:$J,CD$4,FALSE)</f>
        <v>101/106</v>
      </c>
      <c r="CE181" s="333">
        <f>VLOOKUP($A181,'Depr Group Buckets'!$A:$J,CE$4,FALSE)</f>
        <v>108</v>
      </c>
      <c r="CF181" s="333">
        <f>VLOOKUP($A181,'Depr Group Buckets'!$A:$J,CF$4,FALSE)</f>
        <v>403</v>
      </c>
      <c r="CG181" s="333" t="str">
        <f>VLOOKUP($A181,'Depr Group Buckets'!$A:$J,CG$4,FALSE)</f>
        <v>BIG BEND</v>
      </c>
      <c r="CH181" s="333" t="str">
        <f>VLOOKUP($A181,'Depr Group Buckets'!$A:$J,CH$4,FALSE)</f>
        <v>BIG BEND NEW STEAM TURBINE 1</v>
      </c>
      <c r="CI181" s="333" t="str">
        <f>VLOOKUP($A181,'Depr Group Buckets'!$A:$J,CI$4,FALSE)</f>
        <v>Valid</v>
      </c>
      <c r="CJ181" s="333" t="str">
        <f>VLOOKUP($A181,'Depr Group Buckets'!$A:$J,CJ$4,FALSE)</f>
        <v>343</v>
      </c>
      <c r="CK181" s="21"/>
      <c r="CL181" s="4">
        <f t="shared" si="22"/>
        <v>2.9000000000000001E-2</v>
      </c>
      <c r="CM181" s="4">
        <f t="shared" si="21"/>
        <v>3.6400000000000002E-2</v>
      </c>
      <c r="CN181" s="334"/>
      <c r="CO181" s="334"/>
      <c r="CP181" s="334"/>
      <c r="CQ181" s="4">
        <v>2.9000000000000001E-2</v>
      </c>
      <c r="CR181" s="4">
        <v>3.6400000000000002E-2</v>
      </c>
    </row>
    <row r="182" spans="1:96" x14ac:dyDescent="0.25">
      <c r="A182" s="335">
        <f>'ASSET BALANCES'!$A182</f>
        <v>34344</v>
      </c>
      <c r="B182" s="336" t="str">
        <f>'ASSET BALANCES'!$B182</f>
        <v>343.44 Prime Movers-BBCT4</v>
      </c>
      <c r="C182" s="337">
        <v>52786.84</v>
      </c>
      <c r="D182" s="337">
        <v>52791.3</v>
      </c>
      <c r="E182" s="337">
        <v>52791.3</v>
      </c>
      <c r="F182" s="337">
        <v>53279.61</v>
      </c>
      <c r="G182" s="337">
        <v>53279.61</v>
      </c>
      <c r="H182" s="337">
        <v>53279.61</v>
      </c>
      <c r="I182" s="337">
        <v>53279.61</v>
      </c>
      <c r="J182" s="337">
        <v>52493.5</v>
      </c>
      <c r="K182" s="337">
        <v>52493.5</v>
      </c>
      <c r="L182" s="337">
        <v>52512.639999999999</v>
      </c>
      <c r="M182" s="337">
        <v>52493.5</v>
      </c>
      <c r="N182" s="337">
        <v>52493.5</v>
      </c>
      <c r="O182" s="338">
        <f>ROUND('ASSET BALANCES'!O182*$CL182/12,2)</f>
        <v>52525.98</v>
      </c>
      <c r="P182" s="338">
        <f>ROUND('ASSET BALANCES'!P182*$CL182/12,2)</f>
        <v>55705.75</v>
      </c>
      <c r="Q182" s="338">
        <f>ROUND('ASSET BALANCES'!Q182*$CL182/12,2)</f>
        <v>55715.519999999997</v>
      </c>
      <c r="R182" s="338">
        <f>ROUND('ASSET BALANCES'!R182*$CL182/12,2)</f>
        <v>55798.42</v>
      </c>
      <c r="S182" s="338">
        <f>ROUND('ASSET BALANCES'!S182*$CL182/12,2)</f>
        <v>55817.95</v>
      </c>
      <c r="T182" s="338">
        <f>ROUND('ASSET BALANCES'!T182*$CL182/12,2)</f>
        <v>55840.74</v>
      </c>
      <c r="U182" s="338">
        <f>ROUND('ASSET BALANCES'!U182*$CL182/12,2)</f>
        <v>55863.519999999997</v>
      </c>
      <c r="V182" s="338">
        <f>ROUND('ASSET BALANCES'!V182*$CL182/12,2)</f>
        <v>55889.56</v>
      </c>
      <c r="W182" s="338">
        <f>ROUND('ASSET BALANCES'!W182*$CL182/12,2)</f>
        <v>55915.6</v>
      </c>
      <c r="X182" s="338">
        <f>ROUND('ASSET BALANCES'!X182*$CL182/12,2)</f>
        <v>55941.64</v>
      </c>
      <c r="Y182" s="338">
        <f>ROUND('ASSET BALANCES'!Y182*$CL182/12,2)</f>
        <v>55970.94</v>
      </c>
      <c r="Z182" s="338">
        <f>ROUND('ASSET BALANCES'!Z182*$CL182/12,2)</f>
        <v>56019.76</v>
      </c>
      <c r="AA182" s="338">
        <f>ROUND('ASSET BALANCES'!AA182*$CM182/12,2)</f>
        <v>49209.94</v>
      </c>
      <c r="AB182" s="338">
        <f>ROUND('ASSET BALANCES'!AB182*$CM182/12,2)</f>
        <v>49209.94</v>
      </c>
      <c r="AC182" s="338">
        <f>ROUND('ASSET BALANCES'!AC182*$CM182/12,2)</f>
        <v>49209.94</v>
      </c>
      <c r="AD182" s="338">
        <f>ROUND('ASSET BALANCES'!AD182*$CM182/12,2)</f>
        <v>49209.94</v>
      </c>
      <c r="AE182" s="338">
        <f>ROUND('ASSET BALANCES'!AE182*$CM182/12,2)</f>
        <v>49209.94</v>
      </c>
      <c r="AF182" s="338">
        <f>ROUND('ASSET BALANCES'!AF182*$CM182/12,2)</f>
        <v>49209.94</v>
      </c>
      <c r="AG182" s="338">
        <f>ROUND('ASSET BALANCES'!AG182*$CM182/12,2)</f>
        <v>49209.94</v>
      </c>
      <c r="AH182" s="338">
        <f>ROUND('ASSET BALANCES'!AH182*$CM182/12,2)</f>
        <v>49209.94</v>
      </c>
      <c r="AI182" s="338">
        <f>ROUND('ASSET BALANCES'!AI182*$CM182/12,2)</f>
        <v>49209.94</v>
      </c>
      <c r="AJ182" s="338">
        <f>ROUND('ASSET BALANCES'!AJ182*$CM182/12,2)</f>
        <v>49209.94</v>
      </c>
      <c r="AK182" s="338">
        <f>ROUND('ASSET BALANCES'!AK182*$CM182/12,2)</f>
        <v>49209.94</v>
      </c>
      <c r="AL182" s="338">
        <f>ROUND('ASSET BALANCES'!AL182*$CM182/12,2)</f>
        <v>49209.94</v>
      </c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38"/>
      <c r="AX182" s="338"/>
      <c r="AY182" s="338"/>
      <c r="AZ182" s="338"/>
      <c r="BA182" s="338"/>
      <c r="BB182" s="338"/>
      <c r="BC182" s="338"/>
      <c r="BD182" s="338"/>
      <c r="BE182" s="338"/>
      <c r="BF182" s="338"/>
      <c r="BG182" s="338"/>
      <c r="BH182" s="338"/>
      <c r="BI182" s="338"/>
      <c r="BJ182" s="338"/>
      <c r="BK182" s="338"/>
      <c r="BL182" s="338"/>
      <c r="BM182" s="338"/>
      <c r="BN182" s="338"/>
      <c r="BO182" s="338"/>
      <c r="BP182" s="338"/>
      <c r="BQ182" s="338"/>
      <c r="BR182" s="338"/>
      <c r="BS182" s="338"/>
      <c r="BT182" s="338"/>
      <c r="BU182" s="338"/>
      <c r="BV182" s="338"/>
      <c r="BW182" s="13">
        <f t="shared" si="23"/>
        <v>633974.52</v>
      </c>
      <c r="BX182" s="13">
        <f t="shared" si="24"/>
        <v>667005.38</v>
      </c>
      <c r="BY182" s="13">
        <f t="shared" si="25"/>
        <v>590519.28</v>
      </c>
      <c r="BZ182" s="13">
        <f t="shared" si="26"/>
        <v>0</v>
      </c>
      <c r="CA182" s="13">
        <f t="shared" si="27"/>
        <v>0</v>
      </c>
      <c r="CB182" s="13">
        <f t="shared" si="28"/>
        <v>0</v>
      </c>
      <c r="CC182" s="333" t="str">
        <f>VLOOKUP($A182,'Depr Group Buckets'!$A:$J,CC$4,FALSE)</f>
        <v>PROD OTHER</v>
      </c>
      <c r="CD182" s="333" t="str">
        <f>VLOOKUP($A182,'Depr Group Buckets'!$A:$J,CD$4,FALSE)</f>
        <v>101/106</v>
      </c>
      <c r="CE182" s="333">
        <f>VLOOKUP($A182,'Depr Group Buckets'!$A:$J,CE$4,FALSE)</f>
        <v>108</v>
      </c>
      <c r="CF182" s="333">
        <f>VLOOKUP($A182,'Depr Group Buckets'!$A:$J,CF$4,FALSE)</f>
        <v>403</v>
      </c>
      <c r="CG182" s="333" t="str">
        <f>VLOOKUP($A182,'Depr Group Buckets'!$A:$J,CG$4,FALSE)</f>
        <v>BIG BEND</v>
      </c>
      <c r="CH182" s="333" t="str">
        <f>VLOOKUP($A182,'Depr Group Buckets'!$A:$J,CH$4,FALSE)</f>
        <v>BIG BEND CT 4</v>
      </c>
      <c r="CI182" s="333" t="str">
        <f>VLOOKUP($A182,'Depr Group Buckets'!$A:$J,CI$4,FALSE)</f>
        <v>Valid</v>
      </c>
      <c r="CJ182" s="333" t="str">
        <f>VLOOKUP($A182,'Depr Group Buckets'!$A:$J,CJ$4,FALSE)</f>
        <v>343</v>
      </c>
      <c r="CK182" s="21"/>
      <c r="CL182" s="4">
        <f t="shared" si="22"/>
        <v>3.1E-2</v>
      </c>
      <c r="CM182" s="4">
        <f t="shared" si="21"/>
        <v>2.7200000000000002E-2</v>
      </c>
      <c r="CN182" s="334"/>
      <c r="CO182" s="334"/>
      <c r="CP182" s="334"/>
      <c r="CQ182" s="4">
        <v>3.1E-2</v>
      </c>
      <c r="CR182" s="4">
        <v>2.7200000000000002E-2</v>
      </c>
    </row>
    <row r="183" spans="1:96" x14ac:dyDescent="0.25">
      <c r="A183" s="335">
        <f>'ASSET BALANCES'!$A183</f>
        <v>34345</v>
      </c>
      <c r="B183" s="336" t="str">
        <f>'ASSET BALANCES'!$B183</f>
        <v>343.45 Prime Movers-BBCT5</v>
      </c>
      <c r="C183" s="337">
        <v>425755.33</v>
      </c>
      <c r="D183" s="337">
        <v>425754.5</v>
      </c>
      <c r="E183" s="337">
        <v>425361.82</v>
      </c>
      <c r="F183" s="337">
        <v>425621.59</v>
      </c>
      <c r="G183" s="337">
        <v>425621.59</v>
      </c>
      <c r="H183" s="337">
        <v>425621.59</v>
      </c>
      <c r="I183" s="337">
        <v>425747.22000000003</v>
      </c>
      <c r="J183" s="337">
        <v>425750.12</v>
      </c>
      <c r="K183" s="337">
        <v>425750.12</v>
      </c>
      <c r="L183" s="337">
        <v>425750.12</v>
      </c>
      <c r="M183" s="337">
        <v>426586.02</v>
      </c>
      <c r="N183" s="337">
        <v>426586.02</v>
      </c>
      <c r="O183" s="338">
        <f>ROUND('ASSET BALANCES'!O183*$CL183/12,2)</f>
        <v>426586.02</v>
      </c>
      <c r="P183" s="338">
        <f>ROUND('ASSET BALANCES'!P183*$CL183/12,2)</f>
        <v>426787.74</v>
      </c>
      <c r="Q183" s="338">
        <f>ROUND('ASSET BALANCES'!Q183*$CL183/12,2)</f>
        <v>426805.71</v>
      </c>
      <c r="R183" s="338">
        <f>ROUND('ASSET BALANCES'!R183*$CL183/12,2)</f>
        <v>426835.09</v>
      </c>
      <c r="S183" s="338">
        <f>ROUND('ASSET BALANCES'!S183*$CL183/12,2)</f>
        <v>426864.47</v>
      </c>
      <c r="T183" s="338">
        <f>ROUND('ASSET BALANCES'!T183*$CL183/12,2)</f>
        <v>426996.72</v>
      </c>
      <c r="U183" s="338">
        <f>ROUND('ASSET BALANCES'!U183*$CL183/12,2)</f>
        <v>427029.91</v>
      </c>
      <c r="V183" s="338">
        <f>ROUND('ASSET BALANCES'!V183*$CL183/12,2)</f>
        <v>427066.91</v>
      </c>
      <c r="W183" s="338">
        <f>ROUND('ASSET BALANCES'!W183*$CL183/12,2)</f>
        <v>427103.9</v>
      </c>
      <c r="X183" s="338">
        <f>ROUND('ASSET BALANCES'!X183*$CL183/12,2)</f>
        <v>427140.9</v>
      </c>
      <c r="Y183" s="338">
        <f>ROUND('ASSET BALANCES'!Y183*$CL183/12,2)</f>
        <v>427181.7</v>
      </c>
      <c r="Z183" s="338">
        <f>ROUND('ASSET BALANCES'!Z183*$CL183/12,2)</f>
        <v>427245.34</v>
      </c>
      <c r="AA183" s="338">
        <f>ROUND('ASSET BALANCES'!AA183*$CM183/12,2)</f>
        <v>515740.7</v>
      </c>
      <c r="AB183" s="338">
        <f>ROUND('ASSET BALANCES'!AB183*$CM183/12,2)</f>
        <v>515740.7</v>
      </c>
      <c r="AC183" s="338">
        <f>ROUND('ASSET BALANCES'!AC183*$CM183/12,2)</f>
        <v>515740.7</v>
      </c>
      <c r="AD183" s="338">
        <f>ROUND('ASSET BALANCES'!AD183*$CM183/12,2)</f>
        <v>515740.7</v>
      </c>
      <c r="AE183" s="338">
        <f>ROUND('ASSET BALANCES'!AE183*$CM183/12,2)</f>
        <v>515740.7</v>
      </c>
      <c r="AF183" s="338">
        <f>ROUND('ASSET BALANCES'!AF183*$CM183/12,2)</f>
        <v>515740.7</v>
      </c>
      <c r="AG183" s="338">
        <f>ROUND('ASSET BALANCES'!AG183*$CM183/12,2)</f>
        <v>516068.83</v>
      </c>
      <c r="AH183" s="338">
        <f>ROUND('ASSET BALANCES'!AH183*$CM183/12,2)</f>
        <v>516112.58</v>
      </c>
      <c r="AI183" s="338">
        <f>ROUND('ASSET BALANCES'!AI183*$CM183/12,2)</f>
        <v>516156.33</v>
      </c>
      <c r="AJ183" s="338">
        <f>ROUND('ASSET BALANCES'!AJ183*$CM183/12,2)</f>
        <v>516200.08</v>
      </c>
      <c r="AK183" s="338">
        <f>ROUND('ASSET BALANCES'!AK183*$CM183/12,2)</f>
        <v>516243.83</v>
      </c>
      <c r="AL183" s="338">
        <f>ROUND('ASSET BALANCES'!AL183*$CM183/12,2)</f>
        <v>516287.58</v>
      </c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38"/>
      <c r="AX183" s="338"/>
      <c r="AY183" s="338"/>
      <c r="AZ183" s="338"/>
      <c r="BA183" s="338"/>
      <c r="BB183" s="338"/>
      <c r="BC183" s="338"/>
      <c r="BD183" s="338"/>
      <c r="BE183" s="338"/>
      <c r="BF183" s="338"/>
      <c r="BG183" s="338"/>
      <c r="BH183" s="338"/>
      <c r="BI183" s="338"/>
      <c r="BJ183" s="338"/>
      <c r="BK183" s="338"/>
      <c r="BL183" s="338"/>
      <c r="BM183" s="338"/>
      <c r="BN183" s="338"/>
      <c r="BO183" s="338"/>
      <c r="BP183" s="338"/>
      <c r="BQ183" s="338"/>
      <c r="BR183" s="338"/>
      <c r="BS183" s="338"/>
      <c r="BT183" s="338"/>
      <c r="BU183" s="338"/>
      <c r="BV183" s="338"/>
      <c r="BW183" s="13">
        <f t="shared" si="23"/>
        <v>5109906.04</v>
      </c>
      <c r="BX183" s="13">
        <f t="shared" si="24"/>
        <v>5123644.41</v>
      </c>
      <c r="BY183" s="13">
        <f t="shared" si="25"/>
        <v>6191513.4299999997</v>
      </c>
      <c r="BZ183" s="13">
        <f t="shared" si="26"/>
        <v>0</v>
      </c>
      <c r="CA183" s="13">
        <f t="shared" si="27"/>
        <v>0</v>
      </c>
      <c r="CB183" s="13">
        <f t="shared" si="28"/>
        <v>0</v>
      </c>
      <c r="CC183" s="333" t="str">
        <f>VLOOKUP($A183,'Depr Group Buckets'!$A:$J,CC$4,FALSE)</f>
        <v>PROD OTHER</v>
      </c>
      <c r="CD183" s="333" t="str">
        <f>VLOOKUP($A183,'Depr Group Buckets'!$A:$J,CD$4,FALSE)</f>
        <v>101/106</v>
      </c>
      <c r="CE183" s="333">
        <f>VLOOKUP($A183,'Depr Group Buckets'!$A:$J,CE$4,FALSE)</f>
        <v>108</v>
      </c>
      <c r="CF183" s="333">
        <f>VLOOKUP($A183,'Depr Group Buckets'!$A:$J,CF$4,FALSE)</f>
        <v>403</v>
      </c>
      <c r="CG183" s="333" t="str">
        <f>VLOOKUP($A183,'Depr Group Buckets'!$A:$J,CG$4,FALSE)</f>
        <v>BIG BEND</v>
      </c>
      <c r="CH183" s="333" t="str">
        <f>VLOOKUP($A183,'Depr Group Buckets'!$A:$J,CH$4,FALSE)</f>
        <v xml:space="preserve">BIG BEND CT 5 </v>
      </c>
      <c r="CI183" s="333" t="str">
        <f>VLOOKUP($A183,'Depr Group Buckets'!$A:$J,CI$4,FALSE)</f>
        <v>Valid</v>
      </c>
      <c r="CJ183" s="333" t="str">
        <f>VLOOKUP($A183,'Depr Group Buckets'!$A:$J,CJ$4,FALSE)</f>
        <v>343</v>
      </c>
      <c r="CK183" s="21"/>
      <c r="CL183" s="4">
        <f t="shared" si="22"/>
        <v>2.9000000000000001E-2</v>
      </c>
      <c r="CM183" s="4">
        <f t="shared" si="21"/>
        <v>3.5000000000000003E-2</v>
      </c>
      <c r="CN183" s="334"/>
      <c r="CO183" s="334"/>
      <c r="CP183" s="334"/>
      <c r="CQ183" s="4">
        <v>2.9000000000000001E-2</v>
      </c>
      <c r="CR183" s="4">
        <v>3.5000000000000003E-2</v>
      </c>
    </row>
    <row r="184" spans="1:96" x14ac:dyDescent="0.25">
      <c r="A184" s="335">
        <f>'ASSET BALANCES'!$A184</f>
        <v>34346</v>
      </c>
      <c r="B184" s="336" t="str">
        <f>'ASSET BALANCES'!$B184</f>
        <v>343.46 Prime Movers-BBCT6</v>
      </c>
      <c r="C184" s="337">
        <v>422593.67</v>
      </c>
      <c r="D184" s="337">
        <v>422594.5</v>
      </c>
      <c r="E184" s="337">
        <v>422414.97</v>
      </c>
      <c r="F184" s="337">
        <v>422546.53</v>
      </c>
      <c r="G184" s="337">
        <v>422546.53</v>
      </c>
      <c r="H184" s="337">
        <v>422546.53</v>
      </c>
      <c r="I184" s="337">
        <v>422672.17</v>
      </c>
      <c r="J184" s="337">
        <v>422680.87</v>
      </c>
      <c r="K184" s="337">
        <v>422680.87</v>
      </c>
      <c r="L184" s="337">
        <v>422680.87</v>
      </c>
      <c r="M184" s="337">
        <v>423516.77</v>
      </c>
      <c r="N184" s="337">
        <v>423516.77</v>
      </c>
      <c r="O184" s="338">
        <f>ROUND('ASSET BALANCES'!O184*$CL184/12,2)</f>
        <v>423516.77</v>
      </c>
      <c r="P184" s="338">
        <f>ROUND('ASSET BALANCES'!P184*$CL184/12,2)</f>
        <v>423534.74</v>
      </c>
      <c r="Q184" s="338">
        <f>ROUND('ASSET BALANCES'!Q184*$CL184/12,2)</f>
        <v>423552.7</v>
      </c>
      <c r="R184" s="338">
        <f>ROUND('ASSET BALANCES'!R184*$CL184/12,2)</f>
        <v>423875.62</v>
      </c>
      <c r="S184" s="338">
        <f>ROUND('ASSET BALANCES'!S184*$CL184/12,2)</f>
        <v>424024.99</v>
      </c>
      <c r="T184" s="338">
        <f>ROUND('ASSET BALANCES'!T184*$CL184/12,2)</f>
        <v>424123.43</v>
      </c>
      <c r="U184" s="338">
        <f>ROUND('ASSET BALANCES'!U184*$CL184/12,2)</f>
        <v>424156.62</v>
      </c>
      <c r="V184" s="338">
        <f>ROUND('ASSET BALANCES'!V184*$CL184/12,2)</f>
        <v>424193.61</v>
      </c>
      <c r="W184" s="338">
        <f>ROUND('ASSET BALANCES'!W184*$CL184/12,2)</f>
        <v>424230.61</v>
      </c>
      <c r="X184" s="338">
        <f>ROUND('ASSET BALANCES'!X184*$CL184/12,2)</f>
        <v>424267.6</v>
      </c>
      <c r="Y184" s="338">
        <f>ROUND('ASSET BALANCES'!Y184*$CL184/12,2)</f>
        <v>424308.4</v>
      </c>
      <c r="Z184" s="338">
        <f>ROUND('ASSET BALANCES'!Z184*$CL184/12,2)</f>
        <v>424372.04</v>
      </c>
      <c r="AA184" s="338">
        <f>ROUND('ASSET BALANCES'!AA184*$CM184/12,2)</f>
        <v>512272.93</v>
      </c>
      <c r="AB184" s="338">
        <f>ROUND('ASSET BALANCES'!AB184*$CM184/12,2)</f>
        <v>512272.93</v>
      </c>
      <c r="AC184" s="338">
        <f>ROUND('ASSET BALANCES'!AC184*$CM184/12,2)</f>
        <v>512272.93</v>
      </c>
      <c r="AD184" s="338">
        <f>ROUND('ASSET BALANCES'!AD184*$CM184/12,2)</f>
        <v>512272.93</v>
      </c>
      <c r="AE184" s="338">
        <f>ROUND('ASSET BALANCES'!AE184*$CM184/12,2)</f>
        <v>512272.93</v>
      </c>
      <c r="AF184" s="338">
        <f>ROUND('ASSET BALANCES'!AF184*$CM184/12,2)</f>
        <v>512272.93</v>
      </c>
      <c r="AG184" s="338">
        <f>ROUND('ASSET BALANCES'!AG184*$CM184/12,2)</f>
        <v>512272.93</v>
      </c>
      <c r="AH184" s="338">
        <f>ROUND('ASSET BALANCES'!AH184*$CM184/12,2)</f>
        <v>512272.93</v>
      </c>
      <c r="AI184" s="338">
        <f>ROUND('ASSET BALANCES'!AI184*$CM184/12,2)</f>
        <v>512272.93</v>
      </c>
      <c r="AJ184" s="338">
        <f>ROUND('ASSET BALANCES'!AJ184*$CM184/12,2)</f>
        <v>512272.93</v>
      </c>
      <c r="AK184" s="338">
        <f>ROUND('ASSET BALANCES'!AK184*$CM184/12,2)</f>
        <v>512272.93</v>
      </c>
      <c r="AL184" s="338">
        <f>ROUND('ASSET BALANCES'!AL184*$CM184/12,2)</f>
        <v>512272.93</v>
      </c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38"/>
      <c r="AX184" s="338"/>
      <c r="AY184" s="338"/>
      <c r="AZ184" s="338"/>
      <c r="BA184" s="338"/>
      <c r="BB184" s="338"/>
      <c r="BC184" s="338"/>
      <c r="BD184" s="338"/>
      <c r="BE184" s="338"/>
      <c r="BF184" s="338"/>
      <c r="BG184" s="338"/>
      <c r="BH184" s="338"/>
      <c r="BI184" s="338"/>
      <c r="BJ184" s="338"/>
      <c r="BK184" s="338"/>
      <c r="BL184" s="338"/>
      <c r="BM184" s="338"/>
      <c r="BN184" s="338"/>
      <c r="BO184" s="338"/>
      <c r="BP184" s="338"/>
      <c r="BQ184" s="338"/>
      <c r="BR184" s="338"/>
      <c r="BS184" s="338"/>
      <c r="BT184" s="338"/>
      <c r="BU184" s="338"/>
      <c r="BV184" s="338"/>
      <c r="BW184" s="13">
        <f t="shared" si="23"/>
        <v>5072991.05</v>
      </c>
      <c r="BX184" s="13">
        <f t="shared" si="24"/>
        <v>5088157.13</v>
      </c>
      <c r="BY184" s="13">
        <f t="shared" si="25"/>
        <v>6147275.1600000001</v>
      </c>
      <c r="BZ184" s="13">
        <f t="shared" si="26"/>
        <v>0</v>
      </c>
      <c r="CA184" s="13">
        <f t="shared" si="27"/>
        <v>0</v>
      </c>
      <c r="CB184" s="13">
        <f t="shared" si="28"/>
        <v>0</v>
      </c>
      <c r="CC184" s="333" t="str">
        <f>VLOOKUP($A184,'Depr Group Buckets'!$A:$J,CC$4,FALSE)</f>
        <v>PROD OTHER</v>
      </c>
      <c r="CD184" s="333" t="str">
        <f>VLOOKUP($A184,'Depr Group Buckets'!$A:$J,CD$4,FALSE)</f>
        <v>101/106</v>
      </c>
      <c r="CE184" s="333">
        <f>VLOOKUP($A184,'Depr Group Buckets'!$A:$J,CE$4,FALSE)</f>
        <v>108</v>
      </c>
      <c r="CF184" s="333">
        <f>VLOOKUP($A184,'Depr Group Buckets'!$A:$J,CF$4,FALSE)</f>
        <v>403</v>
      </c>
      <c r="CG184" s="333" t="str">
        <f>VLOOKUP($A184,'Depr Group Buckets'!$A:$J,CG$4,FALSE)</f>
        <v>BIG BEND</v>
      </c>
      <c r="CH184" s="333" t="str">
        <f>VLOOKUP($A184,'Depr Group Buckets'!$A:$J,CH$4,FALSE)</f>
        <v>BIG BEND CT 6</v>
      </c>
      <c r="CI184" s="333" t="str">
        <f>VLOOKUP($A184,'Depr Group Buckets'!$A:$J,CI$4,FALSE)</f>
        <v>Valid</v>
      </c>
      <c r="CJ184" s="333" t="str">
        <f>VLOOKUP($A184,'Depr Group Buckets'!$A:$J,CJ$4,FALSE)</f>
        <v>343</v>
      </c>
      <c r="CK184" s="21"/>
      <c r="CL184" s="4">
        <f t="shared" si="22"/>
        <v>2.9000000000000001E-2</v>
      </c>
      <c r="CM184" s="4">
        <f t="shared" si="21"/>
        <v>3.5000000000000003E-2</v>
      </c>
      <c r="CN184" s="334"/>
      <c r="CO184" s="334"/>
      <c r="CP184" s="334"/>
      <c r="CQ184" s="4">
        <v>2.9000000000000001E-2</v>
      </c>
      <c r="CR184" s="4">
        <v>3.5000000000000003E-2</v>
      </c>
    </row>
    <row r="185" spans="1:96" x14ac:dyDescent="0.25">
      <c r="A185" s="335">
        <f>'ASSET BALANCES'!$A185</f>
        <v>34352</v>
      </c>
      <c r="B185" s="336" t="str">
        <f>'ASSET BALANCES'!$B185</f>
        <v>343.52 Prime Movers-Gannon Dismantl</v>
      </c>
      <c r="C185" s="337">
        <v>0</v>
      </c>
      <c r="D185" s="337">
        <v>0</v>
      </c>
      <c r="E185" s="337">
        <v>0</v>
      </c>
      <c r="F185" s="337">
        <v>0</v>
      </c>
      <c r="G185" s="337">
        <v>0</v>
      </c>
      <c r="H185" s="337">
        <v>0</v>
      </c>
      <c r="I185" s="337">
        <v>0</v>
      </c>
      <c r="J185" s="337">
        <v>0</v>
      </c>
      <c r="K185" s="337">
        <v>0</v>
      </c>
      <c r="L185" s="337">
        <v>0</v>
      </c>
      <c r="M185" s="337">
        <v>0</v>
      </c>
      <c r="N185" s="337">
        <v>0</v>
      </c>
      <c r="O185" s="338">
        <f>ROUND('ASSET BALANCES'!O185*$CL185/12,2)</f>
        <v>0</v>
      </c>
      <c r="P185" s="338">
        <f>ROUND('ASSET BALANCES'!P185*$CL185/12,2)</f>
        <v>0</v>
      </c>
      <c r="Q185" s="338">
        <f>ROUND('ASSET BALANCES'!Q185*$CL185/12,2)</f>
        <v>0</v>
      </c>
      <c r="R185" s="338">
        <f>ROUND('ASSET BALANCES'!R185*$CL185/12,2)</f>
        <v>0</v>
      </c>
      <c r="S185" s="338">
        <f>ROUND('ASSET BALANCES'!S185*$CL185/12,2)</f>
        <v>0</v>
      </c>
      <c r="T185" s="338">
        <f>ROUND('ASSET BALANCES'!T185*$CL185/12,2)</f>
        <v>0</v>
      </c>
      <c r="U185" s="338">
        <f>ROUND('ASSET BALANCES'!U185*$CL185/12,2)</f>
        <v>0</v>
      </c>
      <c r="V185" s="338">
        <f>ROUND('ASSET BALANCES'!V185*$CL185/12,2)</f>
        <v>0</v>
      </c>
      <c r="W185" s="338">
        <f>ROUND('ASSET BALANCES'!W185*$CL185/12,2)</f>
        <v>0</v>
      </c>
      <c r="X185" s="338">
        <f>ROUND('ASSET BALANCES'!X185*$CL185/12,2)</f>
        <v>0</v>
      </c>
      <c r="Y185" s="338">
        <f>ROUND('ASSET BALANCES'!Y185*$CL185/12,2)</f>
        <v>0</v>
      </c>
      <c r="Z185" s="338">
        <f>ROUND('ASSET BALANCES'!Z185*$CL185/12,2)</f>
        <v>0</v>
      </c>
      <c r="AA185" s="338">
        <f>ROUND('ASSET BALANCES'!AA185*$CM185/12,2)</f>
        <v>0</v>
      </c>
      <c r="AB185" s="338">
        <f>ROUND('ASSET BALANCES'!AB185*$CM185/12,2)</f>
        <v>0</v>
      </c>
      <c r="AC185" s="338">
        <f>ROUND('ASSET BALANCES'!AC185*$CM185/12,2)</f>
        <v>0</v>
      </c>
      <c r="AD185" s="338">
        <f>ROUND('ASSET BALANCES'!AD185*$CM185/12,2)</f>
        <v>0</v>
      </c>
      <c r="AE185" s="338">
        <f>ROUND('ASSET BALANCES'!AE185*$CM185/12,2)</f>
        <v>0</v>
      </c>
      <c r="AF185" s="338">
        <f>ROUND('ASSET BALANCES'!AF185*$CM185/12,2)</f>
        <v>0</v>
      </c>
      <c r="AG185" s="338">
        <f>ROUND('ASSET BALANCES'!AG185*$CM185/12,2)</f>
        <v>0</v>
      </c>
      <c r="AH185" s="338">
        <f>ROUND('ASSET BALANCES'!AH185*$CM185/12,2)</f>
        <v>0</v>
      </c>
      <c r="AI185" s="338">
        <f>ROUND('ASSET BALANCES'!AI185*$CM185/12,2)</f>
        <v>0</v>
      </c>
      <c r="AJ185" s="338">
        <f>ROUND('ASSET BALANCES'!AJ185*$CM185/12,2)</f>
        <v>0</v>
      </c>
      <c r="AK185" s="338">
        <f>ROUND('ASSET BALANCES'!AK185*$CM185/12,2)</f>
        <v>0</v>
      </c>
      <c r="AL185" s="338">
        <f>ROUND('ASSET BALANCES'!AL185*$CM185/12,2)</f>
        <v>0</v>
      </c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38"/>
      <c r="AX185" s="338"/>
      <c r="AY185" s="338"/>
      <c r="AZ185" s="338"/>
      <c r="BA185" s="338"/>
      <c r="BB185" s="338"/>
      <c r="BC185" s="338"/>
      <c r="BD185" s="338"/>
      <c r="BE185" s="338"/>
      <c r="BF185" s="338"/>
      <c r="BG185" s="338"/>
      <c r="BH185" s="338"/>
      <c r="BI185" s="338"/>
      <c r="BJ185" s="338"/>
      <c r="BK185" s="338"/>
      <c r="BL185" s="338"/>
      <c r="BM185" s="338"/>
      <c r="BN185" s="338"/>
      <c r="BO185" s="338"/>
      <c r="BP185" s="338"/>
      <c r="BQ185" s="338"/>
      <c r="BR185" s="338"/>
      <c r="BS185" s="338"/>
      <c r="BT185" s="338"/>
      <c r="BU185" s="338"/>
      <c r="BV185" s="338"/>
      <c r="BW185" s="13">
        <f t="shared" si="23"/>
        <v>0</v>
      </c>
      <c r="BX185" s="13">
        <f t="shared" si="24"/>
        <v>0</v>
      </c>
      <c r="BY185" s="13">
        <f t="shared" si="25"/>
        <v>0</v>
      </c>
      <c r="BZ185" s="13">
        <f t="shared" si="26"/>
        <v>0</v>
      </c>
      <c r="CA185" s="13">
        <f t="shared" si="27"/>
        <v>0</v>
      </c>
      <c r="CB185" s="13">
        <f t="shared" si="28"/>
        <v>0</v>
      </c>
      <c r="CC185" s="333" t="str">
        <f>VLOOKUP($A185,'Depr Group Buckets'!$A:$J,CC$4,FALSE)</f>
        <v>PROD OTHER</v>
      </c>
      <c r="CD185" s="333" t="str">
        <f>VLOOKUP($A185,'Depr Group Buckets'!$A:$J,CD$4,FALSE)</f>
        <v>101/106</v>
      </c>
      <c r="CE185" s="333">
        <f>VLOOKUP($A185,'Depr Group Buckets'!$A:$J,CE$4,FALSE)</f>
        <v>108</v>
      </c>
      <c r="CF185" s="333">
        <f>VLOOKUP($A185,'Depr Group Buckets'!$A:$J,CF$4,FALSE)</f>
        <v>403</v>
      </c>
      <c r="CG185" s="333" t="str">
        <f>VLOOKUP($A185,'Depr Group Buckets'!$A:$J,CG$4,FALSE)</f>
        <v>BAYSIDE</v>
      </c>
      <c r="CH185" s="333" t="str">
        <f>VLOOKUP($A185,'Depr Group Buckets'!$A:$J,CH$4,FALSE)</f>
        <v>INACTIVE ACCOUNT</v>
      </c>
      <c r="CI185" s="333" t="str">
        <f>VLOOKUP($A185,'Depr Group Buckets'!$A:$J,CI$4,FALSE)</f>
        <v>Invalid</v>
      </c>
      <c r="CJ185" s="333" t="str">
        <f>VLOOKUP($A185,'Depr Group Buckets'!$A:$J,CJ$4,FALSE)</f>
        <v>343</v>
      </c>
      <c r="CK185" s="21"/>
      <c r="CL185" s="4">
        <f t="shared" si="22"/>
        <v>0</v>
      </c>
      <c r="CM185" s="4">
        <f t="shared" si="21"/>
        <v>0</v>
      </c>
      <c r="CN185" s="334"/>
      <c r="CO185" s="334"/>
      <c r="CP185" s="334"/>
      <c r="CQ185" s="4">
        <v>0</v>
      </c>
      <c r="CR185" s="4">
        <v>0</v>
      </c>
    </row>
    <row r="186" spans="1:96" x14ac:dyDescent="0.25">
      <c r="A186" s="335">
        <f>'ASSET BALANCES'!$A186</f>
        <v>34380</v>
      </c>
      <c r="B186" s="336" t="str">
        <f>'ASSET BALANCES'!$B186</f>
        <v>343.80 Prime Movers-Polk Common</v>
      </c>
      <c r="C186" s="337">
        <v>33443.39</v>
      </c>
      <c r="D186" s="337">
        <v>33443.75</v>
      </c>
      <c r="E186" s="337">
        <v>33443.89</v>
      </c>
      <c r="F186" s="337">
        <v>33458.22</v>
      </c>
      <c r="G186" s="337">
        <v>33458.22</v>
      </c>
      <c r="H186" s="337">
        <v>33458.22</v>
      </c>
      <c r="I186" s="337">
        <v>33471.11</v>
      </c>
      <c r="J186" s="337">
        <v>33471.11</v>
      </c>
      <c r="K186" s="337">
        <v>33471.11</v>
      </c>
      <c r="L186" s="337">
        <v>33471.11</v>
      </c>
      <c r="M186" s="337">
        <v>33471.11</v>
      </c>
      <c r="N186" s="337">
        <v>33471.11</v>
      </c>
      <c r="O186" s="338">
        <f>ROUND('ASSET BALANCES'!O186*$CL186/12,2)</f>
        <v>35123.53</v>
      </c>
      <c r="P186" s="338">
        <f>ROUND('ASSET BALANCES'!P186*$CL186/12,2)</f>
        <v>35948.44</v>
      </c>
      <c r="Q186" s="338">
        <f>ROUND('ASSET BALANCES'!Q186*$CL186/12,2)</f>
        <v>36083.72</v>
      </c>
      <c r="R186" s="338">
        <f>ROUND('ASSET BALANCES'!R186*$CL186/12,2)</f>
        <v>36340.04</v>
      </c>
      <c r="S186" s="338">
        <f>ROUND('ASSET BALANCES'!S186*$CL186/12,2)</f>
        <v>36866.089999999997</v>
      </c>
      <c r="T186" s="338">
        <f>ROUND('ASSET BALANCES'!T186*$CL186/12,2)</f>
        <v>37026.120000000003</v>
      </c>
      <c r="U186" s="338">
        <f>ROUND('ASSET BALANCES'!U186*$CL186/12,2)</f>
        <v>37416.660000000003</v>
      </c>
      <c r="V186" s="338">
        <f>ROUND('ASSET BALANCES'!V186*$CL186/12,2)</f>
        <v>37613.22</v>
      </c>
      <c r="W186" s="338">
        <f>ROUND('ASSET BALANCES'!W186*$CL186/12,2)</f>
        <v>37748.5</v>
      </c>
      <c r="X186" s="338">
        <f>ROUND('ASSET BALANCES'!X186*$CL186/12,2)</f>
        <v>37883.769999999997</v>
      </c>
      <c r="Y186" s="338">
        <f>ROUND('ASSET BALANCES'!Y186*$CL186/12,2)</f>
        <v>38019.050000000003</v>
      </c>
      <c r="Z186" s="338">
        <f>ROUND('ASSET BALANCES'!Z186*$CL186/12,2)</f>
        <v>38154.33</v>
      </c>
      <c r="AA186" s="338">
        <f>ROUND('ASSET BALANCES'!AA186*$CM186/12,2)</f>
        <v>42128.800000000003</v>
      </c>
      <c r="AB186" s="338">
        <f>ROUND('ASSET BALANCES'!AB186*$CM186/12,2)</f>
        <v>42340.34</v>
      </c>
      <c r="AC186" s="338">
        <f>ROUND('ASSET BALANCES'!AC186*$CM186/12,2)</f>
        <v>42551.88</v>
      </c>
      <c r="AD186" s="338">
        <f>ROUND('ASSET BALANCES'!AD186*$CM186/12,2)</f>
        <v>42763.42</v>
      </c>
      <c r="AE186" s="338">
        <f>ROUND('ASSET BALANCES'!AE186*$CM186/12,2)</f>
        <v>43674.400000000001</v>
      </c>
      <c r="AF186" s="338">
        <f>ROUND('ASSET BALANCES'!AF186*$CM186/12,2)</f>
        <v>43845.9</v>
      </c>
      <c r="AG186" s="338">
        <f>ROUND('ASSET BALANCES'!AG186*$CM186/12,2)</f>
        <v>44017.4</v>
      </c>
      <c r="AH186" s="338">
        <f>ROUND('ASSET BALANCES'!AH186*$CM186/12,2)</f>
        <v>44188.9</v>
      </c>
      <c r="AI186" s="338">
        <f>ROUND('ASSET BALANCES'!AI186*$CM186/12,2)</f>
        <v>44360.4</v>
      </c>
      <c r="AJ186" s="338">
        <f>ROUND('ASSET BALANCES'!AJ186*$CM186/12,2)</f>
        <v>45098.9</v>
      </c>
      <c r="AK186" s="338">
        <f>ROUND('ASSET BALANCES'!AK186*$CM186/12,2)</f>
        <v>45310.44</v>
      </c>
      <c r="AL186" s="338">
        <f>ROUND('ASSET BALANCES'!AL186*$CM186/12,2)</f>
        <v>45874.78</v>
      </c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38"/>
      <c r="AX186" s="338"/>
      <c r="AY186" s="338"/>
      <c r="AZ186" s="338"/>
      <c r="BA186" s="338"/>
      <c r="BB186" s="338"/>
      <c r="BC186" s="338"/>
      <c r="BD186" s="338"/>
      <c r="BE186" s="338"/>
      <c r="BF186" s="338"/>
      <c r="BG186" s="338"/>
      <c r="BH186" s="338"/>
      <c r="BI186" s="338"/>
      <c r="BJ186" s="338"/>
      <c r="BK186" s="338"/>
      <c r="BL186" s="338"/>
      <c r="BM186" s="338"/>
      <c r="BN186" s="338"/>
      <c r="BO186" s="338"/>
      <c r="BP186" s="338"/>
      <c r="BQ186" s="338"/>
      <c r="BR186" s="338"/>
      <c r="BS186" s="338"/>
      <c r="BT186" s="338"/>
      <c r="BU186" s="338"/>
      <c r="BV186" s="338"/>
      <c r="BW186" s="13">
        <f t="shared" si="23"/>
        <v>401532.35</v>
      </c>
      <c r="BX186" s="13">
        <f t="shared" si="24"/>
        <v>444223.47</v>
      </c>
      <c r="BY186" s="13">
        <f t="shared" si="25"/>
        <v>526155.56000000006</v>
      </c>
      <c r="BZ186" s="13">
        <f t="shared" si="26"/>
        <v>0</v>
      </c>
      <c r="CA186" s="13">
        <f t="shared" si="27"/>
        <v>0</v>
      </c>
      <c r="CB186" s="13">
        <f t="shared" si="28"/>
        <v>0</v>
      </c>
      <c r="CC186" s="333" t="str">
        <f>VLOOKUP($A186,'Depr Group Buckets'!$A:$J,CC$4,FALSE)</f>
        <v>PROD OTHER</v>
      </c>
      <c r="CD186" s="333" t="str">
        <f>VLOOKUP($A186,'Depr Group Buckets'!$A:$J,CD$4,FALSE)</f>
        <v>101/106</v>
      </c>
      <c r="CE186" s="333">
        <f>VLOOKUP($A186,'Depr Group Buckets'!$A:$J,CE$4,FALSE)</f>
        <v>108</v>
      </c>
      <c r="CF186" s="333">
        <f>VLOOKUP($A186,'Depr Group Buckets'!$A:$J,CF$4,FALSE)</f>
        <v>403</v>
      </c>
      <c r="CG186" s="333" t="str">
        <f>VLOOKUP($A186,'Depr Group Buckets'!$A:$J,CG$4,FALSE)</f>
        <v>POLK</v>
      </c>
      <c r="CH186" s="333" t="str">
        <f>VLOOKUP($A186,'Depr Group Buckets'!$A:$J,CH$4,FALSE)</f>
        <v>POLK COMMON</v>
      </c>
      <c r="CI186" s="333" t="str">
        <f>VLOOKUP($A186,'Depr Group Buckets'!$A:$J,CI$4,FALSE)</f>
        <v>Valid</v>
      </c>
      <c r="CJ186" s="333" t="str">
        <f>VLOOKUP($A186,'Depr Group Buckets'!$A:$J,CJ$4,FALSE)</f>
        <v>343</v>
      </c>
      <c r="CK186" s="21"/>
      <c r="CL186" s="4">
        <f t="shared" si="22"/>
        <v>3.5999999999999997E-2</v>
      </c>
      <c r="CM186" s="4">
        <f t="shared" si="21"/>
        <v>3.78E-2</v>
      </c>
      <c r="CN186" s="334"/>
      <c r="CO186" s="334"/>
      <c r="CP186" s="334"/>
      <c r="CQ186" s="4">
        <v>3.5999999999999997E-2</v>
      </c>
      <c r="CR186" s="4">
        <v>3.78E-2</v>
      </c>
    </row>
    <row r="187" spans="1:96" x14ac:dyDescent="0.25">
      <c r="A187" s="335">
        <f>'ASSET BALANCES'!$A187</f>
        <v>34381</v>
      </c>
      <c r="B187" s="336" t="str">
        <f>'ASSET BALANCES'!$B187</f>
        <v>343.81 Prime Movers-Polk U1</v>
      </c>
      <c r="C187" s="337">
        <v>617750.97</v>
      </c>
      <c r="D187" s="337">
        <v>617662.79</v>
      </c>
      <c r="E187" s="337">
        <v>610704.29</v>
      </c>
      <c r="F187" s="337">
        <v>610704.29</v>
      </c>
      <c r="G187" s="337">
        <v>610704.29</v>
      </c>
      <c r="H187" s="337">
        <v>610704.29</v>
      </c>
      <c r="I187" s="337">
        <v>610704.29</v>
      </c>
      <c r="J187" s="337">
        <v>610704.29</v>
      </c>
      <c r="K187" s="337">
        <v>615609.52</v>
      </c>
      <c r="L187" s="337">
        <v>614931.42999999993</v>
      </c>
      <c r="M187" s="337">
        <v>615838.29</v>
      </c>
      <c r="N187" s="337">
        <v>615838.29</v>
      </c>
      <c r="O187" s="338">
        <f>ROUND('ASSET BALANCES'!O187*$CL187/12,2)</f>
        <v>615998.92000000004</v>
      </c>
      <c r="P187" s="338">
        <f>ROUND('ASSET BALANCES'!P187*$CL187/12,2)</f>
        <v>619517.31999999995</v>
      </c>
      <c r="Q187" s="338">
        <f>ROUND('ASSET BALANCES'!Q187*$CL187/12,2)</f>
        <v>620081.06999999995</v>
      </c>
      <c r="R187" s="338">
        <f>ROUND('ASSET BALANCES'!R187*$CL187/12,2)</f>
        <v>621329.6</v>
      </c>
      <c r="S187" s="338">
        <f>ROUND('ASSET BALANCES'!S187*$CL187/12,2)</f>
        <v>622014.68999999994</v>
      </c>
      <c r="T187" s="338">
        <f>ROUND('ASSET BALANCES'!T187*$CL187/12,2)</f>
        <v>623435.87</v>
      </c>
      <c r="U187" s="338">
        <f>ROUND('ASSET BALANCES'!U187*$CL187/12,2)</f>
        <v>623662.6</v>
      </c>
      <c r="V187" s="338">
        <f>ROUND('ASSET BALANCES'!V187*$CL187/12,2)</f>
        <v>623771.57999999996</v>
      </c>
      <c r="W187" s="338">
        <f>ROUND('ASSET BALANCES'!W187*$CL187/12,2)</f>
        <v>623880.56999999995</v>
      </c>
      <c r="X187" s="338">
        <f>ROUND('ASSET BALANCES'!X187*$CL187/12,2)</f>
        <v>624003.43000000005</v>
      </c>
      <c r="Y187" s="338">
        <f>ROUND('ASSET BALANCES'!Y187*$CL187/12,2)</f>
        <v>624120.79</v>
      </c>
      <c r="Z187" s="338">
        <f>ROUND('ASSET BALANCES'!Z187*$CL187/12,2)</f>
        <v>624229.78</v>
      </c>
      <c r="AA187" s="338">
        <f>ROUND('ASSET BALANCES'!AA187*$CM187/12,2)</f>
        <v>585002.1</v>
      </c>
      <c r="AB187" s="338">
        <f>ROUND('ASSET BALANCES'!AB187*$CM187/12,2)</f>
        <v>585107.78</v>
      </c>
      <c r="AC187" s="338">
        <f>ROUND('ASSET BALANCES'!AC187*$CM187/12,2)</f>
        <v>585213.46</v>
      </c>
      <c r="AD187" s="338">
        <f>ROUND('ASSET BALANCES'!AD187*$CM187/12,2)</f>
        <v>585319.14</v>
      </c>
      <c r="AE187" s="338">
        <f>ROUND('ASSET BALANCES'!AE187*$CM187/12,2)</f>
        <v>585424.81999999995</v>
      </c>
      <c r="AF187" s="338">
        <f>ROUND('ASSET BALANCES'!AF187*$CM187/12,2)</f>
        <v>729106.02</v>
      </c>
      <c r="AG187" s="338">
        <f>ROUND('ASSET BALANCES'!AG187*$CM187/12,2)</f>
        <v>729211.7</v>
      </c>
      <c r="AH187" s="338">
        <f>ROUND('ASSET BALANCES'!AH187*$CM187/12,2)</f>
        <v>729317.38</v>
      </c>
      <c r="AI187" s="338">
        <f>ROUND('ASSET BALANCES'!AI187*$CM187/12,2)</f>
        <v>729423.05</v>
      </c>
      <c r="AJ187" s="338">
        <f>ROUND('ASSET BALANCES'!AJ187*$CM187/12,2)</f>
        <v>729528.73</v>
      </c>
      <c r="AK187" s="338">
        <f>ROUND('ASSET BALANCES'!AK187*$CM187/12,2)</f>
        <v>729634.41</v>
      </c>
      <c r="AL187" s="338">
        <f>ROUND('ASSET BALANCES'!AL187*$CM187/12,2)</f>
        <v>729740.09</v>
      </c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38"/>
      <c r="AX187" s="338"/>
      <c r="AY187" s="338"/>
      <c r="AZ187" s="338"/>
      <c r="BA187" s="338"/>
      <c r="BB187" s="338"/>
      <c r="BC187" s="338"/>
      <c r="BD187" s="338"/>
      <c r="BE187" s="338"/>
      <c r="BF187" s="338"/>
      <c r="BG187" s="338"/>
      <c r="BH187" s="338"/>
      <c r="BI187" s="338"/>
      <c r="BJ187" s="338"/>
      <c r="BK187" s="338"/>
      <c r="BL187" s="338"/>
      <c r="BM187" s="338"/>
      <c r="BN187" s="338"/>
      <c r="BO187" s="338"/>
      <c r="BP187" s="338"/>
      <c r="BQ187" s="338"/>
      <c r="BR187" s="338"/>
      <c r="BS187" s="338"/>
      <c r="BT187" s="338"/>
      <c r="BU187" s="338"/>
      <c r="BV187" s="338"/>
      <c r="BW187" s="13">
        <f t="shared" si="23"/>
        <v>7361857.0300000003</v>
      </c>
      <c r="BX187" s="13">
        <f t="shared" si="24"/>
        <v>7466046.2199999997</v>
      </c>
      <c r="BY187" s="13">
        <f t="shared" si="25"/>
        <v>8032028.6799999997</v>
      </c>
      <c r="BZ187" s="13">
        <f t="shared" si="26"/>
        <v>0</v>
      </c>
      <c r="CA187" s="13">
        <f t="shared" si="27"/>
        <v>0</v>
      </c>
      <c r="CB187" s="13">
        <f t="shared" si="28"/>
        <v>0</v>
      </c>
      <c r="CC187" s="333" t="str">
        <f>VLOOKUP($A187,'Depr Group Buckets'!$A:$J,CC$4,FALSE)</f>
        <v>PROD OTHER</v>
      </c>
      <c r="CD187" s="333" t="str">
        <f>VLOOKUP($A187,'Depr Group Buckets'!$A:$J,CD$4,FALSE)</f>
        <v>101/106</v>
      </c>
      <c r="CE187" s="333">
        <f>VLOOKUP($A187,'Depr Group Buckets'!$A:$J,CE$4,FALSE)</f>
        <v>108</v>
      </c>
      <c r="CF187" s="333">
        <f>VLOOKUP($A187,'Depr Group Buckets'!$A:$J,CF$4,FALSE)</f>
        <v>403</v>
      </c>
      <c r="CG187" s="333" t="str">
        <f>VLOOKUP($A187,'Depr Group Buckets'!$A:$J,CG$4,FALSE)</f>
        <v>POLK</v>
      </c>
      <c r="CH187" s="333" t="str">
        <f>VLOOKUP($A187,'Depr Group Buckets'!$A:$J,CH$4,FALSE)</f>
        <v>POLK UNIT 1</v>
      </c>
      <c r="CI187" s="333" t="str">
        <f>VLOOKUP($A187,'Depr Group Buckets'!$A:$J,CI$4,FALSE)</f>
        <v>Valid</v>
      </c>
      <c r="CJ187" s="333" t="str">
        <f>VLOOKUP($A187,'Depr Group Buckets'!$A:$J,CJ$4,FALSE)</f>
        <v>343</v>
      </c>
      <c r="CK187" s="21"/>
      <c r="CL187" s="4">
        <f t="shared" si="22"/>
        <v>4.5999999999999999E-2</v>
      </c>
      <c r="CM187" s="4">
        <f t="shared" si="21"/>
        <v>4.2800000000000005E-2</v>
      </c>
      <c r="CN187" s="334"/>
      <c r="CO187" s="334"/>
      <c r="CP187" s="334"/>
      <c r="CQ187" s="4">
        <v>4.5999999999999999E-2</v>
      </c>
      <c r="CR187" s="4">
        <v>4.2800000000000005E-2</v>
      </c>
    </row>
    <row r="188" spans="1:96" x14ac:dyDescent="0.25">
      <c r="A188" s="335">
        <f>'ASSET BALANCES'!$A188</f>
        <v>34382</v>
      </c>
      <c r="B188" s="336" t="str">
        <f>'ASSET BALANCES'!$B188</f>
        <v>343.82 Prime Movers-Polk U2</v>
      </c>
      <c r="C188" s="337">
        <v>146550.35999999999</v>
      </c>
      <c r="D188" s="337">
        <v>146562.34000000003</v>
      </c>
      <c r="E188" s="337">
        <v>146562.34000000003</v>
      </c>
      <c r="F188" s="337">
        <v>146562.34000000003</v>
      </c>
      <c r="G188" s="337">
        <v>146562.34000000003</v>
      </c>
      <c r="H188" s="337">
        <v>146562.34000000003</v>
      </c>
      <c r="I188" s="337">
        <v>146562.34000000003</v>
      </c>
      <c r="J188" s="337">
        <v>146562.34000000003</v>
      </c>
      <c r="K188" s="337">
        <v>146562.34000000003</v>
      </c>
      <c r="L188" s="337">
        <v>146562.34000000003</v>
      </c>
      <c r="M188" s="337">
        <v>146745.56</v>
      </c>
      <c r="N188" s="337">
        <v>146745.56</v>
      </c>
      <c r="O188" s="338">
        <f>ROUND('ASSET BALANCES'!O188*$CL188/12,2)</f>
        <v>146764.18</v>
      </c>
      <c r="P188" s="338">
        <f>ROUND('ASSET BALANCES'!P188*$CL188/12,2)</f>
        <v>146825.81</v>
      </c>
      <c r="Q188" s="338">
        <f>ROUND('ASSET BALANCES'!Q188*$CL188/12,2)</f>
        <v>146833.97</v>
      </c>
      <c r="R188" s="338">
        <f>ROUND('ASSET BALANCES'!R188*$CL188/12,2)</f>
        <v>146903.64000000001</v>
      </c>
      <c r="S188" s="338">
        <f>ROUND('ASSET BALANCES'!S188*$CL188/12,2)</f>
        <v>147031.85</v>
      </c>
      <c r="T188" s="338">
        <f>ROUND('ASSET BALANCES'!T188*$CL188/12,2)</f>
        <v>147040.01999999999</v>
      </c>
      <c r="U188" s="338">
        <f>ROUND('ASSET BALANCES'!U188*$CL188/12,2)</f>
        <v>147048.18</v>
      </c>
      <c r="V188" s="338">
        <f>ROUND('ASSET BALANCES'!V188*$CL188/12,2)</f>
        <v>147056.35</v>
      </c>
      <c r="W188" s="338">
        <f>ROUND('ASSET BALANCES'!W188*$CL188/12,2)</f>
        <v>147141.73000000001</v>
      </c>
      <c r="X188" s="338">
        <f>ROUND('ASSET BALANCES'!X188*$CL188/12,2)</f>
        <v>147159.54999999999</v>
      </c>
      <c r="Y188" s="338">
        <f>ROUND('ASSET BALANCES'!Y188*$CL188/12,2)</f>
        <v>147177.37</v>
      </c>
      <c r="Z188" s="338">
        <f>ROUND('ASSET BALANCES'!Z188*$CL188/12,2)</f>
        <v>147195.18</v>
      </c>
      <c r="AA188" s="338">
        <f>ROUND('ASSET BALANCES'!AA188*$CM188/12,2)</f>
        <v>122393.28</v>
      </c>
      <c r="AB188" s="338">
        <f>ROUND('ASSET BALANCES'!AB188*$CM188/12,2)</f>
        <v>122453.14</v>
      </c>
      <c r="AC188" s="338">
        <f>ROUND('ASSET BALANCES'!AC188*$CM188/12,2)</f>
        <v>122506.98</v>
      </c>
      <c r="AD188" s="338">
        <f>ROUND('ASSET BALANCES'!AD188*$CM188/12,2)</f>
        <v>122562.82</v>
      </c>
      <c r="AE188" s="338">
        <f>ROUND('ASSET BALANCES'!AE188*$CM188/12,2)</f>
        <v>122620.68</v>
      </c>
      <c r="AF188" s="338">
        <f>ROUND('ASSET BALANCES'!AF188*$CM188/12,2)</f>
        <v>122678.54</v>
      </c>
      <c r="AG188" s="338">
        <f>ROUND('ASSET BALANCES'!AG188*$CM188/12,2)</f>
        <v>122734.38</v>
      </c>
      <c r="AH188" s="338">
        <f>ROUND('ASSET BALANCES'!AH188*$CM188/12,2)</f>
        <v>122794.25</v>
      </c>
      <c r="AI188" s="338">
        <f>ROUND('ASSET BALANCES'!AI188*$CM188/12,2)</f>
        <v>122850.1</v>
      </c>
      <c r="AJ188" s="338">
        <f>ROUND('ASSET BALANCES'!AJ188*$CM188/12,2)</f>
        <v>122907.95</v>
      </c>
      <c r="AK188" s="338">
        <f>ROUND('ASSET BALANCES'!AK188*$CM188/12,2)</f>
        <v>123207.56</v>
      </c>
      <c r="AL188" s="338">
        <f>ROUND('ASSET BALANCES'!AL188*$CM188/12,2)</f>
        <v>127573.27</v>
      </c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38"/>
      <c r="AX188" s="338"/>
      <c r="AY188" s="338"/>
      <c r="AZ188" s="338"/>
      <c r="BA188" s="338"/>
      <c r="BB188" s="338"/>
      <c r="BC188" s="338"/>
      <c r="BD188" s="338"/>
      <c r="BE188" s="338"/>
      <c r="BF188" s="338"/>
      <c r="BG188" s="338"/>
      <c r="BH188" s="338"/>
      <c r="BI188" s="338"/>
      <c r="BJ188" s="338"/>
      <c r="BK188" s="338"/>
      <c r="BL188" s="338"/>
      <c r="BM188" s="338"/>
      <c r="BN188" s="338"/>
      <c r="BO188" s="338"/>
      <c r="BP188" s="338"/>
      <c r="BQ188" s="338"/>
      <c r="BR188" s="338"/>
      <c r="BS188" s="338"/>
      <c r="BT188" s="338"/>
      <c r="BU188" s="338"/>
      <c r="BV188" s="338"/>
      <c r="BW188" s="13">
        <f t="shared" si="23"/>
        <v>1759102.54</v>
      </c>
      <c r="BX188" s="13">
        <f t="shared" si="24"/>
        <v>1764177.83</v>
      </c>
      <c r="BY188" s="13">
        <f t="shared" si="25"/>
        <v>1477282.95</v>
      </c>
      <c r="BZ188" s="13">
        <f t="shared" si="26"/>
        <v>0</v>
      </c>
      <c r="CA188" s="13">
        <f t="shared" si="27"/>
        <v>0</v>
      </c>
      <c r="CB188" s="13">
        <f t="shared" si="28"/>
        <v>0</v>
      </c>
      <c r="CC188" s="333" t="str">
        <f>VLOOKUP($A188,'Depr Group Buckets'!$A:$J,CC$4,FALSE)</f>
        <v>PROD OTHER</v>
      </c>
      <c r="CD188" s="333" t="str">
        <f>VLOOKUP($A188,'Depr Group Buckets'!$A:$J,CD$4,FALSE)</f>
        <v>101/106</v>
      </c>
      <c r="CE188" s="333">
        <f>VLOOKUP($A188,'Depr Group Buckets'!$A:$J,CE$4,FALSE)</f>
        <v>108</v>
      </c>
      <c r="CF188" s="333">
        <f>VLOOKUP($A188,'Depr Group Buckets'!$A:$J,CF$4,FALSE)</f>
        <v>403</v>
      </c>
      <c r="CG188" s="333" t="str">
        <f>VLOOKUP($A188,'Depr Group Buckets'!$A:$J,CG$4,FALSE)</f>
        <v>POLK</v>
      </c>
      <c r="CH188" s="333" t="str">
        <f>VLOOKUP($A188,'Depr Group Buckets'!$A:$J,CH$4,FALSE)</f>
        <v>POLK UNIT 2</v>
      </c>
      <c r="CI188" s="333" t="str">
        <f>VLOOKUP($A188,'Depr Group Buckets'!$A:$J,CI$4,FALSE)</f>
        <v>Valid</v>
      </c>
      <c r="CJ188" s="333" t="str">
        <f>VLOOKUP($A188,'Depr Group Buckets'!$A:$J,CJ$4,FALSE)</f>
        <v>343</v>
      </c>
      <c r="CK188" s="21"/>
      <c r="CL188" s="4">
        <f t="shared" si="22"/>
        <v>4.9000000000000002E-2</v>
      </c>
      <c r="CM188" s="4">
        <f t="shared" si="21"/>
        <v>3.9199999999999999E-2</v>
      </c>
      <c r="CN188" s="334"/>
      <c r="CO188" s="334"/>
      <c r="CP188" s="334"/>
      <c r="CQ188" s="4">
        <v>4.9000000000000002E-2</v>
      </c>
      <c r="CR188" s="4">
        <v>3.9199999999999999E-2</v>
      </c>
    </row>
    <row r="189" spans="1:96" x14ac:dyDescent="0.25">
      <c r="A189" s="335">
        <f>'ASSET BALANCES'!$A189</f>
        <v>34383</v>
      </c>
      <c r="B189" s="336" t="str">
        <f>'ASSET BALANCES'!$B189</f>
        <v>343.83 Prime Movers-Polk U3</v>
      </c>
      <c r="C189" s="337">
        <v>115025.37</v>
      </c>
      <c r="D189" s="337">
        <v>115025.37</v>
      </c>
      <c r="E189" s="337">
        <v>115025.37</v>
      </c>
      <c r="F189" s="337">
        <v>115025.37000000001</v>
      </c>
      <c r="G189" s="337">
        <v>115025.37000000001</v>
      </c>
      <c r="H189" s="337">
        <v>115025.37000000001</v>
      </c>
      <c r="I189" s="337">
        <v>115025.37000000001</v>
      </c>
      <c r="J189" s="337">
        <v>115025.37000000001</v>
      </c>
      <c r="K189" s="337">
        <v>115025.37000000001</v>
      </c>
      <c r="L189" s="337">
        <v>115025.37000000001</v>
      </c>
      <c r="M189" s="337">
        <v>114962.51</v>
      </c>
      <c r="N189" s="337">
        <v>114962.51</v>
      </c>
      <c r="O189" s="338">
        <f>ROUND('ASSET BALANCES'!O189*$CL189/12,2)</f>
        <v>114962.51</v>
      </c>
      <c r="P189" s="338">
        <f>ROUND('ASSET BALANCES'!P189*$CL189/12,2)</f>
        <v>114962.51</v>
      </c>
      <c r="Q189" s="338">
        <f>ROUND('ASSET BALANCES'!Q189*$CL189/12,2)</f>
        <v>114971.19</v>
      </c>
      <c r="R189" s="338">
        <f>ROUND('ASSET BALANCES'!R189*$CL189/12,2)</f>
        <v>115022.64</v>
      </c>
      <c r="S189" s="338">
        <f>ROUND('ASSET BALANCES'!S189*$CL189/12,2)</f>
        <v>115102.81</v>
      </c>
      <c r="T189" s="338">
        <f>ROUND('ASSET BALANCES'!T189*$CL189/12,2)</f>
        <v>115102.81</v>
      </c>
      <c r="U189" s="338">
        <f>ROUND('ASSET BALANCES'!U189*$CL189/12,2)</f>
        <v>115234</v>
      </c>
      <c r="V189" s="338">
        <f>ROUND('ASSET BALANCES'!V189*$CL189/12,2)</f>
        <v>115234</v>
      </c>
      <c r="W189" s="338">
        <f>ROUND('ASSET BALANCES'!W189*$CL189/12,2)</f>
        <v>115290.72</v>
      </c>
      <c r="X189" s="338">
        <f>ROUND('ASSET BALANCES'!X189*$CL189/12,2)</f>
        <v>115297.81</v>
      </c>
      <c r="Y189" s="338">
        <f>ROUND('ASSET BALANCES'!Y189*$CL189/12,2)</f>
        <v>115304.9</v>
      </c>
      <c r="Z189" s="338">
        <f>ROUND('ASSET BALANCES'!Z189*$CL189/12,2)</f>
        <v>115312</v>
      </c>
      <c r="AA189" s="338">
        <f>ROUND('ASSET BALANCES'!AA189*$CM189/12,2)</f>
        <v>72906.710000000006</v>
      </c>
      <c r="AB189" s="338">
        <f>ROUND('ASSET BALANCES'!AB189*$CM189/12,2)</f>
        <v>72906.710000000006</v>
      </c>
      <c r="AC189" s="338">
        <f>ROUND('ASSET BALANCES'!AC189*$CM189/12,2)</f>
        <v>72906.710000000006</v>
      </c>
      <c r="AD189" s="338">
        <f>ROUND('ASSET BALANCES'!AD189*$CM189/12,2)</f>
        <v>72906.710000000006</v>
      </c>
      <c r="AE189" s="338">
        <f>ROUND('ASSET BALANCES'!AE189*$CM189/12,2)</f>
        <v>72906.710000000006</v>
      </c>
      <c r="AF189" s="338">
        <f>ROUND('ASSET BALANCES'!AF189*$CM189/12,2)</f>
        <v>72906.710000000006</v>
      </c>
      <c r="AG189" s="338">
        <f>ROUND('ASSET BALANCES'!AG189*$CM189/12,2)</f>
        <v>72906.710000000006</v>
      </c>
      <c r="AH189" s="338">
        <f>ROUND('ASSET BALANCES'!AH189*$CM189/12,2)</f>
        <v>72906.710000000006</v>
      </c>
      <c r="AI189" s="338">
        <f>ROUND('ASSET BALANCES'!AI189*$CM189/12,2)</f>
        <v>72906.710000000006</v>
      </c>
      <c r="AJ189" s="338">
        <f>ROUND('ASSET BALANCES'!AJ189*$CM189/12,2)</f>
        <v>72906.710000000006</v>
      </c>
      <c r="AK189" s="338">
        <f>ROUND('ASSET BALANCES'!AK189*$CM189/12,2)</f>
        <v>72906.710000000006</v>
      </c>
      <c r="AL189" s="338">
        <f>ROUND('ASSET BALANCES'!AL189*$CM189/12,2)</f>
        <v>72906.710000000006</v>
      </c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38"/>
      <c r="AX189" s="338"/>
      <c r="AY189" s="338"/>
      <c r="AZ189" s="338"/>
      <c r="BA189" s="338"/>
      <c r="BB189" s="338"/>
      <c r="BC189" s="338"/>
      <c r="BD189" s="338"/>
      <c r="BE189" s="338"/>
      <c r="BF189" s="338"/>
      <c r="BG189" s="338"/>
      <c r="BH189" s="338"/>
      <c r="BI189" s="338"/>
      <c r="BJ189" s="338"/>
      <c r="BK189" s="338"/>
      <c r="BL189" s="338"/>
      <c r="BM189" s="338"/>
      <c r="BN189" s="338"/>
      <c r="BO189" s="338"/>
      <c r="BP189" s="338"/>
      <c r="BQ189" s="338"/>
      <c r="BR189" s="338"/>
      <c r="BS189" s="338"/>
      <c r="BT189" s="338"/>
      <c r="BU189" s="338"/>
      <c r="BV189" s="338"/>
      <c r="BW189" s="13">
        <f t="shared" si="23"/>
        <v>1380178.72</v>
      </c>
      <c r="BX189" s="13">
        <f t="shared" si="24"/>
        <v>1381797.9</v>
      </c>
      <c r="BY189" s="13">
        <f t="shared" si="25"/>
        <v>874880.52</v>
      </c>
      <c r="BZ189" s="13">
        <f t="shared" si="26"/>
        <v>0</v>
      </c>
      <c r="CA189" s="13">
        <f t="shared" si="27"/>
        <v>0</v>
      </c>
      <c r="CB189" s="13">
        <f t="shared" si="28"/>
        <v>0</v>
      </c>
      <c r="CC189" s="333" t="str">
        <f>VLOOKUP($A189,'Depr Group Buckets'!$A:$J,CC$4,FALSE)</f>
        <v>PROD OTHER</v>
      </c>
      <c r="CD189" s="333" t="str">
        <f>VLOOKUP($A189,'Depr Group Buckets'!$A:$J,CD$4,FALSE)</f>
        <v>101/106</v>
      </c>
      <c r="CE189" s="333">
        <f>VLOOKUP($A189,'Depr Group Buckets'!$A:$J,CE$4,FALSE)</f>
        <v>108</v>
      </c>
      <c r="CF189" s="333">
        <f>VLOOKUP($A189,'Depr Group Buckets'!$A:$J,CF$4,FALSE)</f>
        <v>403</v>
      </c>
      <c r="CG189" s="333" t="str">
        <f>VLOOKUP($A189,'Depr Group Buckets'!$A:$J,CG$4,FALSE)</f>
        <v>POLK</v>
      </c>
      <c r="CH189" s="333" t="str">
        <f>VLOOKUP($A189,'Depr Group Buckets'!$A:$J,CH$4,FALSE)</f>
        <v>POLK UNIT 3</v>
      </c>
      <c r="CI189" s="333" t="str">
        <f>VLOOKUP($A189,'Depr Group Buckets'!$A:$J,CI$4,FALSE)</f>
        <v>Valid</v>
      </c>
      <c r="CJ189" s="333" t="str">
        <f>VLOOKUP($A189,'Depr Group Buckets'!$A:$J,CJ$4,FALSE)</f>
        <v>343</v>
      </c>
      <c r="CK189" s="21"/>
      <c r="CL189" s="4">
        <f t="shared" si="22"/>
        <v>3.5999999999999997E-2</v>
      </c>
      <c r="CM189" s="4">
        <f t="shared" si="21"/>
        <v>2.2599999999999999E-2</v>
      </c>
      <c r="CN189" s="334"/>
      <c r="CO189" s="334"/>
      <c r="CP189" s="334"/>
      <c r="CQ189" s="4">
        <v>3.5999999999999997E-2</v>
      </c>
      <c r="CR189" s="4">
        <v>2.2599999999999999E-2</v>
      </c>
    </row>
    <row r="190" spans="1:96" x14ac:dyDescent="0.25">
      <c r="A190" s="335">
        <f>'ASSET BALANCES'!$A190</f>
        <v>34384</v>
      </c>
      <c r="B190" s="336" t="str">
        <f>'ASSET BALANCES'!$B190</f>
        <v>343.84 Prime Movers-Polk U4</v>
      </c>
      <c r="C190" s="337">
        <v>110969.4</v>
      </c>
      <c r="D190" s="337">
        <v>110969.4</v>
      </c>
      <c r="E190" s="337">
        <v>110969.4</v>
      </c>
      <c r="F190" s="337">
        <v>110969.4</v>
      </c>
      <c r="G190" s="337">
        <v>110969.4</v>
      </c>
      <c r="H190" s="337">
        <v>110969.4</v>
      </c>
      <c r="I190" s="337">
        <v>110969.4</v>
      </c>
      <c r="J190" s="337">
        <v>110969.4</v>
      </c>
      <c r="K190" s="337">
        <v>110969.4</v>
      </c>
      <c r="L190" s="337">
        <v>110969.4</v>
      </c>
      <c r="M190" s="337">
        <v>110981.12</v>
      </c>
      <c r="N190" s="337">
        <v>110866.27</v>
      </c>
      <c r="O190" s="338">
        <f>ROUND('ASSET BALANCES'!O190*$CL190/12,2)</f>
        <v>110866.27</v>
      </c>
      <c r="P190" s="338">
        <f>ROUND('ASSET BALANCES'!P190*$CL190/12,2)</f>
        <v>110866.27</v>
      </c>
      <c r="Q190" s="338">
        <f>ROUND('ASSET BALANCES'!Q190*$CL190/12,2)</f>
        <v>110866.27</v>
      </c>
      <c r="R190" s="338">
        <f>ROUND('ASSET BALANCES'!R190*$CL190/12,2)</f>
        <v>111079.62</v>
      </c>
      <c r="S190" s="338">
        <f>ROUND('ASSET BALANCES'!S190*$CL190/12,2)</f>
        <v>111181.78</v>
      </c>
      <c r="T190" s="338">
        <f>ROUND('ASSET BALANCES'!T190*$CL190/12,2)</f>
        <v>111181.78</v>
      </c>
      <c r="U190" s="338">
        <f>ROUND('ASSET BALANCES'!U190*$CL190/12,2)</f>
        <v>111350.9</v>
      </c>
      <c r="V190" s="338">
        <f>ROUND('ASSET BALANCES'!V190*$CL190/12,2)</f>
        <v>111350.9</v>
      </c>
      <c r="W190" s="338">
        <f>ROUND('ASSET BALANCES'!W190*$CL190/12,2)</f>
        <v>111424.96000000001</v>
      </c>
      <c r="X190" s="338">
        <f>ROUND('ASSET BALANCES'!X190*$CL190/12,2)</f>
        <v>111434.22</v>
      </c>
      <c r="Y190" s="338">
        <f>ROUND('ASSET BALANCES'!Y190*$CL190/12,2)</f>
        <v>111443.48</v>
      </c>
      <c r="Z190" s="338">
        <f>ROUND('ASSET BALANCES'!Z190*$CL190/12,2)</f>
        <v>111452.73</v>
      </c>
      <c r="AA190" s="338">
        <f>ROUND('ASSET BALANCES'!AA190*$CM190/12,2)</f>
        <v>97682.73</v>
      </c>
      <c r="AB190" s="338">
        <f>ROUND('ASSET BALANCES'!AB190*$CM190/12,2)</f>
        <v>97682.73</v>
      </c>
      <c r="AC190" s="338">
        <f>ROUND('ASSET BALANCES'!AC190*$CM190/12,2)</f>
        <v>97682.73</v>
      </c>
      <c r="AD190" s="338">
        <f>ROUND('ASSET BALANCES'!AD190*$CM190/12,2)</f>
        <v>97682.73</v>
      </c>
      <c r="AE190" s="338">
        <f>ROUND('ASSET BALANCES'!AE190*$CM190/12,2)</f>
        <v>97682.73</v>
      </c>
      <c r="AF190" s="338">
        <f>ROUND('ASSET BALANCES'!AF190*$CM190/12,2)</f>
        <v>97682.73</v>
      </c>
      <c r="AG190" s="338">
        <f>ROUND('ASSET BALANCES'!AG190*$CM190/12,2)</f>
        <v>97682.73</v>
      </c>
      <c r="AH190" s="338">
        <f>ROUND('ASSET BALANCES'!AH190*$CM190/12,2)</f>
        <v>97682.73</v>
      </c>
      <c r="AI190" s="338">
        <f>ROUND('ASSET BALANCES'!AI190*$CM190/12,2)</f>
        <v>97682.73</v>
      </c>
      <c r="AJ190" s="338">
        <f>ROUND('ASSET BALANCES'!AJ190*$CM190/12,2)</f>
        <v>97682.73</v>
      </c>
      <c r="AK190" s="338">
        <f>ROUND('ASSET BALANCES'!AK190*$CM190/12,2)</f>
        <v>97682.73</v>
      </c>
      <c r="AL190" s="338">
        <f>ROUND('ASSET BALANCES'!AL190*$CM190/12,2)</f>
        <v>97682.73</v>
      </c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38"/>
      <c r="AX190" s="338"/>
      <c r="AY190" s="338"/>
      <c r="AZ190" s="338"/>
      <c r="BA190" s="338"/>
      <c r="BB190" s="338"/>
      <c r="BC190" s="338"/>
      <c r="BD190" s="338"/>
      <c r="BE190" s="338"/>
      <c r="BF190" s="338"/>
      <c r="BG190" s="338"/>
      <c r="BH190" s="338"/>
      <c r="BI190" s="338"/>
      <c r="BJ190" s="338"/>
      <c r="BK190" s="338"/>
      <c r="BL190" s="338"/>
      <c r="BM190" s="338"/>
      <c r="BN190" s="338"/>
      <c r="BO190" s="338"/>
      <c r="BP190" s="338"/>
      <c r="BQ190" s="338"/>
      <c r="BR190" s="338"/>
      <c r="BS190" s="338"/>
      <c r="BT190" s="338"/>
      <c r="BU190" s="338"/>
      <c r="BV190" s="338"/>
      <c r="BW190" s="13">
        <f t="shared" si="23"/>
        <v>1331541.3899999999</v>
      </c>
      <c r="BX190" s="13">
        <f t="shared" si="24"/>
        <v>1334499.18</v>
      </c>
      <c r="BY190" s="13">
        <f t="shared" si="25"/>
        <v>1172192.76</v>
      </c>
      <c r="BZ190" s="13">
        <f t="shared" si="26"/>
        <v>0</v>
      </c>
      <c r="CA190" s="13">
        <f t="shared" si="27"/>
        <v>0</v>
      </c>
      <c r="CB190" s="13">
        <f t="shared" si="28"/>
        <v>0</v>
      </c>
      <c r="CC190" s="333" t="str">
        <f>VLOOKUP($A190,'Depr Group Buckets'!$A:$J,CC$4,FALSE)</f>
        <v>PROD OTHER</v>
      </c>
      <c r="CD190" s="333" t="str">
        <f>VLOOKUP($A190,'Depr Group Buckets'!$A:$J,CD$4,FALSE)</f>
        <v>101/106</v>
      </c>
      <c r="CE190" s="333">
        <f>VLOOKUP($A190,'Depr Group Buckets'!$A:$J,CE$4,FALSE)</f>
        <v>108</v>
      </c>
      <c r="CF190" s="333">
        <f>VLOOKUP($A190,'Depr Group Buckets'!$A:$J,CF$4,FALSE)</f>
        <v>403</v>
      </c>
      <c r="CG190" s="333" t="str">
        <f>VLOOKUP($A190,'Depr Group Buckets'!$A:$J,CG$4,FALSE)</f>
        <v>POLK</v>
      </c>
      <c r="CH190" s="333" t="str">
        <f>VLOOKUP($A190,'Depr Group Buckets'!$A:$J,CH$4,FALSE)</f>
        <v>POLK UNIT 4</v>
      </c>
      <c r="CI190" s="333" t="str">
        <f>VLOOKUP($A190,'Depr Group Buckets'!$A:$J,CI$4,FALSE)</f>
        <v>Valid</v>
      </c>
      <c r="CJ190" s="333" t="str">
        <f>VLOOKUP($A190,'Depr Group Buckets'!$A:$J,CJ$4,FALSE)</f>
        <v>343</v>
      </c>
      <c r="CK190" s="21"/>
      <c r="CL190" s="4">
        <f t="shared" si="22"/>
        <v>4.7E-2</v>
      </c>
      <c r="CM190" s="4">
        <f t="shared" si="21"/>
        <v>4.0800000000000003E-2</v>
      </c>
      <c r="CN190" s="334"/>
      <c r="CO190" s="334"/>
      <c r="CP190" s="334"/>
      <c r="CQ190" s="4">
        <v>4.7E-2</v>
      </c>
      <c r="CR190" s="4">
        <v>4.0800000000000003E-2</v>
      </c>
    </row>
    <row r="191" spans="1:96" x14ac:dyDescent="0.25">
      <c r="A191" s="335">
        <f>'ASSET BALANCES'!$A191</f>
        <v>34385</v>
      </c>
      <c r="B191" s="336" t="str">
        <f>'ASSET BALANCES'!$B191</f>
        <v>343.85 Prime Movers-Polk U5</v>
      </c>
      <c r="C191" s="337">
        <v>105111.12</v>
      </c>
      <c r="D191" s="337">
        <v>105121.31</v>
      </c>
      <c r="E191" s="337">
        <v>105124.55</v>
      </c>
      <c r="F191" s="337">
        <v>105126.11000000002</v>
      </c>
      <c r="G191" s="337">
        <v>105126.11000000002</v>
      </c>
      <c r="H191" s="337">
        <v>105126.11000000002</v>
      </c>
      <c r="I191" s="337">
        <v>105126.11000000002</v>
      </c>
      <c r="J191" s="337">
        <v>105126.11000000002</v>
      </c>
      <c r="K191" s="337">
        <v>104670.34000000001</v>
      </c>
      <c r="L191" s="337">
        <v>104670.34000000001</v>
      </c>
      <c r="M191" s="337">
        <v>104599.99</v>
      </c>
      <c r="N191" s="337">
        <v>104599.99</v>
      </c>
      <c r="O191" s="338">
        <f>ROUND('ASSET BALANCES'!O191*$CL191/12,2)</f>
        <v>104599.98</v>
      </c>
      <c r="P191" s="338">
        <f>ROUND('ASSET BALANCES'!P191*$CL191/12,2)</f>
        <v>104602.27</v>
      </c>
      <c r="Q191" s="338">
        <f>ROUND('ASSET BALANCES'!Q191*$CL191/12,2)</f>
        <v>104602.27</v>
      </c>
      <c r="R191" s="338">
        <f>ROUND('ASSET BALANCES'!R191*$CL191/12,2)</f>
        <v>104785.74</v>
      </c>
      <c r="S191" s="338">
        <f>ROUND('ASSET BALANCES'!S191*$CL191/12,2)</f>
        <v>104980.11</v>
      </c>
      <c r="T191" s="338">
        <f>ROUND('ASSET BALANCES'!T191*$CL191/12,2)</f>
        <v>104980.11</v>
      </c>
      <c r="U191" s="338">
        <f>ROUND('ASSET BALANCES'!U191*$CL191/12,2)</f>
        <v>105155.83</v>
      </c>
      <c r="V191" s="338">
        <f>ROUND('ASSET BALANCES'!V191*$CL191/12,2)</f>
        <v>105155.83</v>
      </c>
      <c r="W191" s="338">
        <f>ROUND('ASSET BALANCES'!W191*$CL191/12,2)</f>
        <v>105234.62</v>
      </c>
      <c r="X191" s="338">
        <f>ROUND('ASSET BALANCES'!X191*$CL191/12,2)</f>
        <v>105244.47</v>
      </c>
      <c r="Y191" s="338">
        <f>ROUND('ASSET BALANCES'!Y191*$CL191/12,2)</f>
        <v>105254.31</v>
      </c>
      <c r="Z191" s="338">
        <f>ROUND('ASSET BALANCES'!Z191*$CL191/12,2)</f>
        <v>105264.16</v>
      </c>
      <c r="AA191" s="338">
        <f>ROUND('ASSET BALANCES'!AA191*$CM191/12,2)</f>
        <v>88955.96</v>
      </c>
      <c r="AB191" s="338">
        <f>ROUND('ASSET BALANCES'!AB191*$CM191/12,2)</f>
        <v>88955.96</v>
      </c>
      <c r="AC191" s="338">
        <f>ROUND('ASSET BALANCES'!AC191*$CM191/12,2)</f>
        <v>88955.96</v>
      </c>
      <c r="AD191" s="338">
        <f>ROUND('ASSET BALANCES'!AD191*$CM191/12,2)</f>
        <v>88955.96</v>
      </c>
      <c r="AE191" s="338">
        <f>ROUND('ASSET BALANCES'!AE191*$CM191/12,2)</f>
        <v>88955.96</v>
      </c>
      <c r="AF191" s="338">
        <f>ROUND('ASSET BALANCES'!AF191*$CM191/12,2)</f>
        <v>88955.96</v>
      </c>
      <c r="AG191" s="338">
        <f>ROUND('ASSET BALANCES'!AG191*$CM191/12,2)</f>
        <v>88955.96</v>
      </c>
      <c r="AH191" s="338">
        <f>ROUND('ASSET BALANCES'!AH191*$CM191/12,2)</f>
        <v>88955.96</v>
      </c>
      <c r="AI191" s="338">
        <f>ROUND('ASSET BALANCES'!AI191*$CM191/12,2)</f>
        <v>88955.96</v>
      </c>
      <c r="AJ191" s="338">
        <f>ROUND('ASSET BALANCES'!AJ191*$CM191/12,2)</f>
        <v>88955.96</v>
      </c>
      <c r="AK191" s="338">
        <f>ROUND('ASSET BALANCES'!AK191*$CM191/12,2)</f>
        <v>88955.96</v>
      </c>
      <c r="AL191" s="338">
        <f>ROUND('ASSET BALANCES'!AL191*$CM191/12,2)</f>
        <v>94789.19</v>
      </c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38"/>
      <c r="AX191" s="338"/>
      <c r="AY191" s="338"/>
      <c r="AZ191" s="338"/>
      <c r="BA191" s="338"/>
      <c r="BB191" s="338"/>
      <c r="BC191" s="338"/>
      <c r="BD191" s="338"/>
      <c r="BE191" s="338"/>
      <c r="BF191" s="338"/>
      <c r="BG191" s="338"/>
      <c r="BH191" s="338"/>
      <c r="BI191" s="338"/>
      <c r="BJ191" s="338"/>
      <c r="BK191" s="338"/>
      <c r="BL191" s="338"/>
      <c r="BM191" s="338"/>
      <c r="BN191" s="338"/>
      <c r="BO191" s="338"/>
      <c r="BP191" s="338"/>
      <c r="BQ191" s="338"/>
      <c r="BR191" s="338"/>
      <c r="BS191" s="338"/>
      <c r="BT191" s="338"/>
      <c r="BU191" s="338"/>
      <c r="BV191" s="338"/>
      <c r="BW191" s="13">
        <f t="shared" si="23"/>
        <v>1259528.19</v>
      </c>
      <c r="BX191" s="13">
        <f t="shared" si="24"/>
        <v>1259859.7</v>
      </c>
      <c r="BY191" s="13">
        <f t="shared" si="25"/>
        <v>1073304.75</v>
      </c>
      <c r="BZ191" s="13">
        <f t="shared" si="26"/>
        <v>0</v>
      </c>
      <c r="CA191" s="13">
        <f t="shared" si="27"/>
        <v>0</v>
      </c>
      <c r="CB191" s="13">
        <f t="shared" si="28"/>
        <v>0</v>
      </c>
      <c r="CC191" s="333" t="str">
        <f>VLOOKUP($A191,'Depr Group Buckets'!$A:$J,CC$4,FALSE)</f>
        <v>PROD OTHER</v>
      </c>
      <c r="CD191" s="333" t="str">
        <f>VLOOKUP($A191,'Depr Group Buckets'!$A:$J,CD$4,FALSE)</f>
        <v>101/106</v>
      </c>
      <c r="CE191" s="333">
        <f>VLOOKUP($A191,'Depr Group Buckets'!$A:$J,CE$4,FALSE)</f>
        <v>108</v>
      </c>
      <c r="CF191" s="333">
        <f>VLOOKUP($A191,'Depr Group Buckets'!$A:$J,CF$4,FALSE)</f>
        <v>403</v>
      </c>
      <c r="CG191" s="333" t="str">
        <f>VLOOKUP($A191,'Depr Group Buckets'!$A:$J,CG$4,FALSE)</f>
        <v>POLK</v>
      </c>
      <c r="CH191" s="333" t="str">
        <f>VLOOKUP($A191,'Depr Group Buckets'!$A:$J,CH$4,FALSE)</f>
        <v>POLK UNIT 5</v>
      </c>
      <c r="CI191" s="333" t="str">
        <f>VLOOKUP($A191,'Depr Group Buckets'!$A:$J,CI$4,FALSE)</f>
        <v>Valid</v>
      </c>
      <c r="CJ191" s="333" t="str">
        <f>VLOOKUP($A191,'Depr Group Buckets'!$A:$J,CJ$4,FALSE)</f>
        <v>343</v>
      </c>
      <c r="CK191" s="21"/>
      <c r="CL191" s="4">
        <f t="shared" si="22"/>
        <v>0.05</v>
      </c>
      <c r="CM191" s="4">
        <f t="shared" si="21"/>
        <v>4.1799999999999997E-2</v>
      </c>
      <c r="CN191" s="334"/>
      <c r="CO191" s="334"/>
      <c r="CP191" s="334"/>
      <c r="CQ191" s="4">
        <v>0.05</v>
      </c>
      <c r="CR191" s="4">
        <v>4.1799999999999997E-2</v>
      </c>
    </row>
    <row r="192" spans="1:96" x14ac:dyDescent="0.25">
      <c r="A192" s="335">
        <f>'ASSET BALANCES'!$A192</f>
        <v>34386</v>
      </c>
      <c r="B192" s="336" t="str">
        <f>'ASSET BALANCES'!$B192</f>
        <v>343.86 Prime Movers-PKCCST</v>
      </c>
      <c r="C192" s="337">
        <v>578784.29</v>
      </c>
      <c r="D192" s="337">
        <v>578784.29</v>
      </c>
      <c r="E192" s="337">
        <v>578784.29</v>
      </c>
      <c r="F192" s="337">
        <v>578783.71</v>
      </c>
      <c r="G192" s="337">
        <v>578770.79</v>
      </c>
      <c r="H192" s="337">
        <v>578770.79</v>
      </c>
      <c r="I192" s="337">
        <v>578770.79</v>
      </c>
      <c r="J192" s="337">
        <v>578770.79</v>
      </c>
      <c r="K192" s="337">
        <v>578466.03</v>
      </c>
      <c r="L192" s="337">
        <v>578466.03</v>
      </c>
      <c r="M192" s="337">
        <v>578466.03</v>
      </c>
      <c r="N192" s="337">
        <v>578466.03</v>
      </c>
      <c r="O192" s="338">
        <f>ROUND('ASSET BALANCES'!O192*$CL192/12,2)</f>
        <v>578466.03</v>
      </c>
      <c r="P192" s="338">
        <f>ROUND('ASSET BALANCES'!P192*$CL192/12,2)</f>
        <v>579403.02</v>
      </c>
      <c r="Q192" s="338">
        <f>ROUND('ASSET BALANCES'!Q192*$CL192/12,2)</f>
        <v>579513.05000000005</v>
      </c>
      <c r="R192" s="338">
        <f>ROUND('ASSET BALANCES'!R192*$CL192/12,2)</f>
        <v>579623.07999999996</v>
      </c>
      <c r="S192" s="338">
        <f>ROUND('ASSET BALANCES'!S192*$CL192/12,2)</f>
        <v>579733.11</v>
      </c>
      <c r="T192" s="338">
        <f>ROUND('ASSET BALANCES'!T192*$CL192/12,2)</f>
        <v>579843.15</v>
      </c>
      <c r="U192" s="338">
        <f>ROUND('ASSET BALANCES'!U192*$CL192/12,2)</f>
        <v>579953.18000000005</v>
      </c>
      <c r="V192" s="338">
        <f>ROUND('ASSET BALANCES'!V192*$CL192/12,2)</f>
        <v>580063.21</v>
      </c>
      <c r="W192" s="338">
        <f>ROUND('ASSET BALANCES'!W192*$CL192/12,2)</f>
        <v>580173.24</v>
      </c>
      <c r="X192" s="338">
        <f>ROUND('ASSET BALANCES'!X192*$CL192/12,2)</f>
        <v>580283.27</v>
      </c>
      <c r="Y192" s="338">
        <f>ROUND('ASSET BALANCES'!Y192*$CL192/12,2)</f>
        <v>580393.30000000005</v>
      </c>
      <c r="Z192" s="338">
        <f>ROUND('ASSET BALANCES'!Z192*$CL192/12,2)</f>
        <v>581166.39</v>
      </c>
      <c r="AA192" s="338">
        <f>ROUND('ASSET BALANCES'!AA192*$CM192/12,2)</f>
        <v>653517.93999999994</v>
      </c>
      <c r="AB192" s="338">
        <f>ROUND('ASSET BALANCES'!AB192*$CM192/12,2)</f>
        <v>653715.56999999995</v>
      </c>
      <c r="AC192" s="338">
        <f>ROUND('ASSET BALANCES'!AC192*$CM192/12,2)</f>
        <v>653913.19999999995</v>
      </c>
      <c r="AD192" s="338">
        <f>ROUND('ASSET BALANCES'!AD192*$CM192/12,2)</f>
        <v>654110.82999999996</v>
      </c>
      <c r="AE192" s="338">
        <f>ROUND('ASSET BALANCES'!AE192*$CM192/12,2)</f>
        <v>654308.46</v>
      </c>
      <c r="AF192" s="338">
        <f>ROUND('ASSET BALANCES'!AF192*$CM192/12,2)</f>
        <v>654506.09</v>
      </c>
      <c r="AG192" s="338">
        <f>ROUND('ASSET BALANCES'!AG192*$CM192/12,2)</f>
        <v>654703.72</v>
      </c>
      <c r="AH192" s="338">
        <f>ROUND('ASSET BALANCES'!AH192*$CM192/12,2)</f>
        <v>654901.35</v>
      </c>
      <c r="AI192" s="338">
        <f>ROUND('ASSET BALANCES'!AI192*$CM192/12,2)</f>
        <v>655098.98</v>
      </c>
      <c r="AJ192" s="338">
        <f>ROUND('ASSET BALANCES'!AJ192*$CM192/12,2)</f>
        <v>655296.61</v>
      </c>
      <c r="AK192" s="338">
        <f>ROUND('ASSET BALANCES'!AK192*$CM192/12,2)</f>
        <v>655494.24</v>
      </c>
      <c r="AL192" s="338">
        <f>ROUND('ASSET BALANCES'!AL192*$CM192/12,2)</f>
        <v>655691.87</v>
      </c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38"/>
      <c r="AX192" s="338"/>
      <c r="AY192" s="338"/>
      <c r="AZ192" s="338"/>
      <c r="BA192" s="338"/>
      <c r="BB192" s="338"/>
      <c r="BC192" s="338"/>
      <c r="BD192" s="338"/>
      <c r="BE192" s="338"/>
      <c r="BF192" s="338"/>
      <c r="BG192" s="338"/>
      <c r="BH192" s="338"/>
      <c r="BI192" s="338"/>
      <c r="BJ192" s="338"/>
      <c r="BK192" s="338"/>
      <c r="BL192" s="338"/>
      <c r="BM192" s="338"/>
      <c r="BN192" s="338"/>
      <c r="BO192" s="338"/>
      <c r="BP192" s="338"/>
      <c r="BQ192" s="338"/>
      <c r="BR192" s="338"/>
      <c r="BS192" s="338"/>
      <c r="BT192" s="338"/>
      <c r="BU192" s="338"/>
      <c r="BV192" s="338"/>
      <c r="BW192" s="13">
        <f t="shared" si="23"/>
        <v>6944083.8600000003</v>
      </c>
      <c r="BX192" s="13">
        <f t="shared" si="24"/>
        <v>6958614.0300000003</v>
      </c>
      <c r="BY192" s="13">
        <f t="shared" si="25"/>
        <v>7855258.8600000003</v>
      </c>
      <c r="BZ192" s="13">
        <f t="shared" si="26"/>
        <v>0</v>
      </c>
      <c r="CA192" s="13">
        <f t="shared" si="27"/>
        <v>0</v>
      </c>
      <c r="CB192" s="13">
        <f t="shared" si="28"/>
        <v>0</v>
      </c>
      <c r="CC192" s="333" t="str">
        <f>VLOOKUP($A192,'Depr Group Buckets'!$A:$J,CC$4,FALSE)</f>
        <v>PROD OTHER</v>
      </c>
      <c r="CD192" s="333" t="str">
        <f>VLOOKUP($A192,'Depr Group Buckets'!$A:$J,CD$4,FALSE)</f>
        <v>101/106</v>
      </c>
      <c r="CE192" s="333">
        <f>VLOOKUP($A192,'Depr Group Buckets'!$A:$J,CE$4,FALSE)</f>
        <v>108</v>
      </c>
      <c r="CF192" s="333">
        <f>VLOOKUP($A192,'Depr Group Buckets'!$A:$J,CF$4,FALSE)</f>
        <v>403</v>
      </c>
      <c r="CG192" s="333" t="str">
        <f>VLOOKUP($A192,'Depr Group Buckets'!$A:$J,CG$4,FALSE)</f>
        <v>POLK</v>
      </c>
      <c r="CH192" s="333" t="str">
        <f>VLOOKUP($A192,'Depr Group Buckets'!$A:$J,CH$4,FALSE)</f>
        <v>POLK CCST (2-5)</v>
      </c>
      <c r="CI192" s="333" t="str">
        <f>VLOOKUP($A192,'Depr Group Buckets'!$A:$J,CI$4,FALSE)</f>
        <v>Valid</v>
      </c>
      <c r="CJ192" s="333" t="str">
        <f>VLOOKUP($A192,'Depr Group Buckets'!$A:$J,CJ$4,FALSE)</f>
        <v>343</v>
      </c>
      <c r="CK192" s="21"/>
      <c r="CL192" s="4">
        <f t="shared" si="22"/>
        <v>3.1E-2</v>
      </c>
      <c r="CM192" s="4">
        <f t="shared" si="21"/>
        <v>3.4800000000000005E-2</v>
      </c>
      <c r="CN192" s="334"/>
      <c r="CO192" s="334"/>
      <c r="CP192" s="334"/>
      <c r="CQ192" s="4">
        <v>3.1E-2</v>
      </c>
      <c r="CR192" s="4">
        <v>3.4800000000000005E-2</v>
      </c>
    </row>
    <row r="193" spans="1:96" x14ac:dyDescent="0.25">
      <c r="A193" s="335">
        <f>'ASSET BALANCES'!$A193</f>
        <v>34390</v>
      </c>
      <c r="B193" s="336" t="str">
        <f>'ASSET BALANCES'!$B193</f>
        <v>343.90 Prime Movers-Tampa Biosolids</v>
      </c>
      <c r="C193" s="337">
        <v>0</v>
      </c>
      <c r="D193" s="337">
        <v>0</v>
      </c>
      <c r="E193" s="337">
        <v>0</v>
      </c>
      <c r="F193" s="337">
        <v>0</v>
      </c>
      <c r="G193" s="337">
        <v>0</v>
      </c>
      <c r="H193" s="337">
        <v>0</v>
      </c>
      <c r="I193" s="337">
        <v>0</v>
      </c>
      <c r="J193" s="337">
        <v>0</v>
      </c>
      <c r="K193" s="337">
        <v>0</v>
      </c>
      <c r="L193" s="337">
        <v>0</v>
      </c>
      <c r="M193" s="337">
        <v>0</v>
      </c>
      <c r="N193" s="337">
        <v>0</v>
      </c>
      <c r="O193" s="338">
        <f>ROUND('ASSET BALANCES'!O193*$CL193/12,2)</f>
        <v>0</v>
      </c>
      <c r="P193" s="338">
        <f>ROUND('ASSET BALANCES'!P193*$CL193/12,2)</f>
        <v>0</v>
      </c>
      <c r="Q193" s="338">
        <f>ROUND('ASSET BALANCES'!Q193*$CL193/12,2)</f>
        <v>0</v>
      </c>
      <c r="R193" s="338">
        <f>ROUND('ASSET BALANCES'!R193*$CL193/12,2)</f>
        <v>0</v>
      </c>
      <c r="S193" s="338">
        <f>ROUND('ASSET BALANCES'!S193*$CL193/12,2)</f>
        <v>0</v>
      </c>
      <c r="T193" s="338">
        <f>ROUND('ASSET BALANCES'!T193*$CL193/12,2)</f>
        <v>0</v>
      </c>
      <c r="U193" s="338">
        <f>ROUND('ASSET BALANCES'!U193*$CL193/12,2)</f>
        <v>0</v>
      </c>
      <c r="V193" s="338">
        <f>ROUND('ASSET BALANCES'!V193*$CL193/12,2)</f>
        <v>0</v>
      </c>
      <c r="W193" s="338">
        <f>ROUND('ASSET BALANCES'!W193*$CL193/12,2)</f>
        <v>0</v>
      </c>
      <c r="X193" s="338">
        <f>ROUND('ASSET BALANCES'!X193*$CL193/12,2)</f>
        <v>0</v>
      </c>
      <c r="Y193" s="338">
        <f>ROUND('ASSET BALANCES'!Y193*$CL193/12,2)</f>
        <v>0</v>
      </c>
      <c r="Z193" s="338">
        <f>ROUND('ASSET BALANCES'!Z193*$CL193/12,2)</f>
        <v>0</v>
      </c>
      <c r="AA193" s="338">
        <f>ROUND('ASSET BALANCES'!AA193*$CM193/12,2)</f>
        <v>0</v>
      </c>
      <c r="AB193" s="338">
        <f>ROUND('ASSET BALANCES'!AB193*$CM193/12,2)</f>
        <v>0</v>
      </c>
      <c r="AC193" s="338">
        <f>ROUND('ASSET BALANCES'!AC193*$CM193/12,2)</f>
        <v>0</v>
      </c>
      <c r="AD193" s="338">
        <f>ROUND('ASSET BALANCES'!AD193*$CM193/12,2)</f>
        <v>0</v>
      </c>
      <c r="AE193" s="338">
        <f>ROUND('ASSET BALANCES'!AE193*$CM193/12,2)</f>
        <v>0</v>
      </c>
      <c r="AF193" s="338">
        <f>ROUND('ASSET BALANCES'!AF193*$CM193/12,2)</f>
        <v>0</v>
      </c>
      <c r="AG193" s="338">
        <f>ROUND('ASSET BALANCES'!AG193*$CM193/12,2)</f>
        <v>0</v>
      </c>
      <c r="AH193" s="338">
        <f>ROUND('ASSET BALANCES'!AH193*$CM193/12,2)</f>
        <v>0</v>
      </c>
      <c r="AI193" s="338">
        <f>ROUND('ASSET BALANCES'!AI193*$CM193/12,2)</f>
        <v>0</v>
      </c>
      <c r="AJ193" s="338">
        <f>ROUND('ASSET BALANCES'!AJ193*$CM193/12,2)</f>
        <v>0</v>
      </c>
      <c r="AK193" s="338">
        <f>ROUND('ASSET BALANCES'!AK193*$CM193/12,2)</f>
        <v>0</v>
      </c>
      <c r="AL193" s="338">
        <f>ROUND('ASSET BALANCES'!AL193*$CM193/12,2)</f>
        <v>0</v>
      </c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38"/>
      <c r="AX193" s="338"/>
      <c r="AY193" s="338"/>
      <c r="AZ193" s="338"/>
      <c r="BA193" s="338"/>
      <c r="BB193" s="338"/>
      <c r="BC193" s="338"/>
      <c r="BD193" s="338"/>
      <c r="BE193" s="338"/>
      <c r="BF193" s="338"/>
      <c r="BG193" s="338"/>
      <c r="BH193" s="338"/>
      <c r="BI193" s="338"/>
      <c r="BJ193" s="338"/>
      <c r="BK193" s="338"/>
      <c r="BL193" s="338"/>
      <c r="BM193" s="338"/>
      <c r="BN193" s="338"/>
      <c r="BO193" s="338"/>
      <c r="BP193" s="338"/>
      <c r="BQ193" s="338"/>
      <c r="BR193" s="338"/>
      <c r="BS193" s="338"/>
      <c r="BT193" s="338"/>
      <c r="BU193" s="338"/>
      <c r="BV193" s="338"/>
      <c r="BW193" s="13">
        <f t="shared" si="23"/>
        <v>0</v>
      </c>
      <c r="BX193" s="13">
        <f t="shared" si="24"/>
        <v>0</v>
      </c>
      <c r="BY193" s="13">
        <f t="shared" si="25"/>
        <v>0</v>
      </c>
      <c r="BZ193" s="13">
        <f t="shared" si="26"/>
        <v>0</v>
      </c>
      <c r="CA193" s="13">
        <f t="shared" si="27"/>
        <v>0</v>
      </c>
      <c r="CB193" s="13">
        <f t="shared" si="28"/>
        <v>0</v>
      </c>
      <c r="CC193" s="333" t="str">
        <f>VLOOKUP($A193,'Depr Group Buckets'!$A:$J,CC$4,FALSE)</f>
        <v>PROD OTHER</v>
      </c>
      <c r="CD193" s="333" t="str">
        <f>VLOOKUP($A193,'Depr Group Buckets'!$A:$J,CD$4,FALSE)</f>
        <v>101/106</v>
      </c>
      <c r="CE193" s="333">
        <f>VLOOKUP($A193,'Depr Group Buckets'!$A:$J,CE$4,FALSE)</f>
        <v>108</v>
      </c>
      <c r="CF193" s="333">
        <f>VLOOKUP($A193,'Depr Group Buckets'!$A:$J,CF$4,FALSE)</f>
        <v>403</v>
      </c>
      <c r="CG193" s="333" t="str">
        <f>VLOOKUP($A193,'Depr Group Buckets'!$A:$J,CG$4,FALSE)</f>
        <v>COT</v>
      </c>
      <c r="CH193" s="333" t="str">
        <f>VLOOKUP($A193,'Depr Group Buckets'!$A:$J,CH$4,FALSE)</f>
        <v>INACTIVE ACCOUNT</v>
      </c>
      <c r="CI193" s="333" t="str">
        <f>VLOOKUP($A193,'Depr Group Buckets'!$A:$J,CI$4,FALSE)</f>
        <v>Invalid</v>
      </c>
      <c r="CJ193" s="333" t="str">
        <f>VLOOKUP($A193,'Depr Group Buckets'!$A:$J,CJ$4,FALSE)</f>
        <v>343</v>
      </c>
      <c r="CK193" s="21"/>
      <c r="CL193" s="4">
        <f t="shared" si="22"/>
        <v>0</v>
      </c>
      <c r="CM193" s="4">
        <f t="shared" si="21"/>
        <v>0</v>
      </c>
      <c r="CN193" s="334"/>
      <c r="CO193" s="334"/>
      <c r="CP193" s="334"/>
      <c r="CQ193" s="4">
        <v>0</v>
      </c>
      <c r="CR193" s="4">
        <v>0</v>
      </c>
    </row>
    <row r="194" spans="1:96" x14ac:dyDescent="0.25">
      <c r="A194" s="335">
        <f>'ASSET BALANCES'!$A194</f>
        <v>34398</v>
      </c>
      <c r="B194" s="336" t="str">
        <f>'ASSET BALANCES'!$B194</f>
        <v>343.98 Prime Movers-DCMG</v>
      </c>
      <c r="C194" s="337">
        <v>2485.81</v>
      </c>
      <c r="D194" s="337">
        <v>2493.4299999999998</v>
      </c>
      <c r="E194" s="337">
        <v>2508.35</v>
      </c>
      <c r="F194" s="337">
        <v>2517.8000000000002</v>
      </c>
      <c r="G194" s="337">
        <v>2525.2400000000002</v>
      </c>
      <c r="H194" s="337">
        <v>2537.9</v>
      </c>
      <c r="I194" s="337">
        <v>2545.27</v>
      </c>
      <c r="J194" s="337">
        <v>2549.2600000000002</v>
      </c>
      <c r="K194" s="337">
        <v>2556.11</v>
      </c>
      <c r="L194" s="337">
        <v>2566.4700000000003</v>
      </c>
      <c r="M194" s="337">
        <v>2573.42</v>
      </c>
      <c r="N194" s="337">
        <v>2582.7800000000002</v>
      </c>
      <c r="O194" s="314">
        <f>ROUND('ASSET BALANCES'!O194*$CL194/12,2)</f>
        <v>2586.85</v>
      </c>
      <c r="P194" s="314">
        <f>ROUND('ASSET BALANCES'!P194*$CL194/12,2)</f>
        <v>2586.85</v>
      </c>
      <c r="Q194" s="314">
        <f>ROUND('ASSET BALANCES'!Q194*$CL194/12,2)</f>
        <v>2586.85</v>
      </c>
      <c r="R194" s="314">
        <f>ROUND('ASSET BALANCES'!R194*$CL194/12,2)</f>
        <v>2586.85</v>
      </c>
      <c r="S194" s="314">
        <f>ROUND('ASSET BALANCES'!S194*$CL194/12,2)</f>
        <v>2586.85</v>
      </c>
      <c r="T194" s="314">
        <f>ROUND('ASSET BALANCES'!T194*$CL194/12,2)</f>
        <v>2586.85</v>
      </c>
      <c r="U194" s="314">
        <f>ROUND('ASSET BALANCES'!U194*$CL194/12,2)</f>
        <v>2586.85</v>
      </c>
      <c r="V194" s="314">
        <f>ROUND('ASSET BALANCES'!V194*$CL194/12,2)</f>
        <v>2586.85</v>
      </c>
      <c r="W194" s="314">
        <f>ROUND('ASSET BALANCES'!W194*$CL194/12,2)</f>
        <v>2586.85</v>
      </c>
      <c r="X194" s="314">
        <f>ROUND('ASSET BALANCES'!X194*$CL194/12,2)</f>
        <v>2586.85</v>
      </c>
      <c r="Y194" s="314">
        <f>ROUND('ASSET BALANCES'!Y194*$CL194/12,2)</f>
        <v>2586.85</v>
      </c>
      <c r="Z194" s="314">
        <f>ROUND('ASSET BALANCES'!Z194*$CL194/12,2)</f>
        <v>2586.85</v>
      </c>
      <c r="AA194" s="338">
        <f>ROUND('ASSET BALANCES'!AA194*$CM194/12,2)</f>
        <v>2673.08</v>
      </c>
      <c r="AB194" s="338">
        <f>ROUND('ASSET BALANCES'!AB194*$CM194/12,2)</f>
        <v>2673.08</v>
      </c>
      <c r="AC194" s="338">
        <f>ROUND('ASSET BALANCES'!AC194*$CM194/12,2)</f>
        <v>2673.08</v>
      </c>
      <c r="AD194" s="338">
        <f>ROUND('ASSET BALANCES'!AD194*$CM194/12,2)</f>
        <v>2673.08</v>
      </c>
      <c r="AE194" s="338">
        <f>ROUND('ASSET BALANCES'!AE194*$CM194/12,2)</f>
        <v>2673.08</v>
      </c>
      <c r="AF194" s="338">
        <f>ROUND('ASSET BALANCES'!AF194*$CM194/12,2)</f>
        <v>2673.08</v>
      </c>
      <c r="AG194" s="338">
        <f>ROUND('ASSET BALANCES'!AG194*$CM194/12,2)</f>
        <v>2673.08</v>
      </c>
      <c r="AH194" s="338">
        <f>ROUND('ASSET BALANCES'!AH194*$CM194/12,2)</f>
        <v>2673.08</v>
      </c>
      <c r="AI194" s="338">
        <f>ROUND('ASSET BALANCES'!AI194*$CM194/12,2)</f>
        <v>2673.08</v>
      </c>
      <c r="AJ194" s="338">
        <f>ROUND('ASSET BALANCES'!AJ194*$CM194/12,2)</f>
        <v>2673.08</v>
      </c>
      <c r="AK194" s="338">
        <f>ROUND('ASSET BALANCES'!AK194*$CM194/12,2)</f>
        <v>2673.08</v>
      </c>
      <c r="AL194" s="338">
        <f>ROUND('ASSET BALANCES'!AL194*$CM194/12,2)</f>
        <v>2673.08</v>
      </c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38"/>
      <c r="AX194" s="338"/>
      <c r="AY194" s="338"/>
      <c r="AZ194" s="338"/>
      <c r="BA194" s="338"/>
      <c r="BB194" s="338"/>
      <c r="BC194" s="338"/>
      <c r="BD194" s="338"/>
      <c r="BE194" s="338"/>
      <c r="BF194" s="338"/>
      <c r="BG194" s="338"/>
      <c r="BH194" s="338"/>
      <c r="BI194" s="338"/>
      <c r="BJ194" s="338"/>
      <c r="BK194" s="338"/>
      <c r="BL194" s="338"/>
      <c r="BM194" s="338"/>
      <c r="BN194" s="338"/>
      <c r="BO194" s="338"/>
      <c r="BP194" s="338"/>
      <c r="BQ194" s="338"/>
      <c r="BR194" s="338"/>
      <c r="BS194" s="338"/>
      <c r="BT194" s="338"/>
      <c r="BU194" s="338"/>
      <c r="BV194" s="338"/>
      <c r="BW194" s="13">
        <f t="shared" si="23"/>
        <v>30441.84</v>
      </c>
      <c r="BX194" s="13">
        <f t="shared" si="24"/>
        <v>31042.2</v>
      </c>
      <c r="BY194" s="13">
        <f t="shared" si="25"/>
        <v>32076.959999999999</v>
      </c>
      <c r="BZ194" s="13">
        <f t="shared" si="26"/>
        <v>0</v>
      </c>
      <c r="CA194" s="13">
        <f t="shared" si="27"/>
        <v>0</v>
      </c>
      <c r="CB194" s="13">
        <f t="shared" si="28"/>
        <v>0</v>
      </c>
      <c r="CC194" s="333" t="str">
        <f>VLOOKUP($A194,'Depr Group Buckets'!$A:$J,CC$4,FALSE)</f>
        <v>PROD OTHER</v>
      </c>
      <c r="CD194" s="333" t="str">
        <f>VLOOKUP($A194,'Depr Group Buckets'!$A:$J,CD$4,FALSE)</f>
        <v>101/106</v>
      </c>
      <c r="CE194" s="333">
        <f>VLOOKUP($A194,'Depr Group Buckets'!$A:$J,CE$4,FALSE)</f>
        <v>108</v>
      </c>
      <c r="CF194" s="333">
        <f>VLOOKUP($A194,'Depr Group Buckets'!$A:$J,CF$4,FALSE)</f>
        <v>403</v>
      </c>
      <c r="CG194" s="333" t="str">
        <f>VLOOKUP($A194,'Depr Group Buckets'!$A:$J,CG$4,FALSE)</f>
        <v>DC MICROGRID</v>
      </c>
      <c r="CH194" s="333" t="str">
        <f>VLOOKUP($A194,'Depr Group Buckets'!$A:$J,CH$4,FALSE)</f>
        <v>DC MICRO GRID</v>
      </c>
      <c r="CI194" s="333" t="str">
        <f>VLOOKUP($A194,'Depr Group Buckets'!$A:$J,CI$4,FALSE)</f>
        <v>Valid</v>
      </c>
      <c r="CJ194" s="333" t="str">
        <f>VLOOKUP($A194,'Depr Group Buckets'!$A:$J,CJ$4,FALSE)</f>
        <v>343</v>
      </c>
      <c r="CK194" s="21"/>
      <c r="CL194" s="4">
        <f t="shared" si="22"/>
        <v>3.3000000000000002E-2</v>
      </c>
      <c r="CM194" s="4">
        <f t="shared" ref="CM194:CM257" si="29">CHOOSE($CM$1,$CQ194,$CR194)</f>
        <v>3.4099999999999998E-2</v>
      </c>
      <c r="CN194" s="334"/>
      <c r="CO194" s="334"/>
      <c r="CP194" s="334"/>
      <c r="CQ194" s="4">
        <v>3.3000000000000002E-2</v>
      </c>
      <c r="CR194" s="4">
        <v>3.4099999999999998E-2</v>
      </c>
    </row>
    <row r="195" spans="1:96" x14ac:dyDescent="0.25">
      <c r="A195" s="335">
        <f>'ASSET BALANCES'!$A195</f>
        <v>34399</v>
      </c>
      <c r="B195" s="336" t="str">
        <f>'ASSET BALANCES'!$B195</f>
        <v>343.99 Prime Movers-Solar</v>
      </c>
      <c r="C195" s="337">
        <v>1574242.12</v>
      </c>
      <c r="D195" s="337">
        <v>1575865.65</v>
      </c>
      <c r="E195" s="337">
        <v>1576065.24</v>
      </c>
      <c r="F195" s="337">
        <v>1579752.71</v>
      </c>
      <c r="G195" s="337">
        <v>1580059.6</v>
      </c>
      <c r="H195" s="337">
        <v>1578820.87</v>
      </c>
      <c r="I195" s="337">
        <v>1579647.85</v>
      </c>
      <c r="J195" s="337">
        <v>1580470.1600000001</v>
      </c>
      <c r="K195" s="337">
        <v>1580404.53</v>
      </c>
      <c r="L195" s="337">
        <v>1580427.51</v>
      </c>
      <c r="M195" s="337">
        <v>1581180.6</v>
      </c>
      <c r="N195" s="337">
        <v>1580787.88</v>
      </c>
      <c r="O195" s="338">
        <f>ROUND('ASSET BALANCES'!O195*$CL195/12,2)</f>
        <v>1940259.7</v>
      </c>
      <c r="P195" s="338">
        <f>ROUND('ASSET BALANCES'!P195*$CL195/12,2)</f>
        <v>1949038.53</v>
      </c>
      <c r="Q195" s="338">
        <f>ROUND('ASSET BALANCES'!Q195*$CL195/12,2)</f>
        <v>1952925.6</v>
      </c>
      <c r="R195" s="338">
        <f>ROUND('ASSET BALANCES'!R195*$CL195/12,2)</f>
        <v>1955022.45</v>
      </c>
      <c r="S195" s="338">
        <f>ROUND('ASSET BALANCES'!S195*$CL195/12,2)</f>
        <v>1961769.24</v>
      </c>
      <c r="T195" s="338">
        <f>ROUND('ASSET BALANCES'!T195*$CL195/12,2)</f>
        <v>1964346.54</v>
      </c>
      <c r="U195" s="338">
        <f>ROUND('ASSET BALANCES'!U195*$CL195/12,2)</f>
        <v>1965430.53</v>
      </c>
      <c r="V195" s="338">
        <f>ROUND('ASSET BALANCES'!V195*$CL195/12,2)</f>
        <v>1966434.89</v>
      </c>
      <c r="W195" s="338">
        <f>ROUND('ASSET BALANCES'!W195*$CL195/12,2)</f>
        <v>1967197.59</v>
      </c>
      <c r="X195" s="338">
        <f>ROUND('ASSET BALANCES'!X195*$CL195/12,2)</f>
        <v>1967960.28</v>
      </c>
      <c r="Y195" s="338">
        <f>ROUND('ASSET BALANCES'!Y195*$CL195/12,2)</f>
        <v>1971225.69</v>
      </c>
      <c r="Z195" s="338">
        <f>ROUND('ASSET BALANCES'!Z195*$CL195/12,2)</f>
        <v>1971988.39</v>
      </c>
      <c r="AA195" s="338">
        <f>ROUND('ASSET BALANCES'!AA195*$CM195/12,2)</f>
        <v>2714249.13</v>
      </c>
      <c r="AB195" s="338">
        <f>ROUND('ASSET BALANCES'!AB195*$CM195/12,2)</f>
        <v>2739618.67</v>
      </c>
      <c r="AC195" s="338">
        <f>ROUND('ASSET BALANCES'!AC195*$CM195/12,2)</f>
        <v>2741437.98</v>
      </c>
      <c r="AD195" s="338">
        <f>ROUND('ASSET BALANCES'!AD195*$CM195/12,2)</f>
        <v>2743102.37</v>
      </c>
      <c r="AE195" s="338">
        <f>ROUND('ASSET BALANCES'!AE195*$CM195/12,2)</f>
        <v>2744683.43</v>
      </c>
      <c r="AF195" s="338">
        <f>ROUND('ASSET BALANCES'!AF195*$CM195/12,2)</f>
        <v>2746229.05</v>
      </c>
      <c r="AG195" s="338">
        <f>ROUND('ASSET BALANCES'!AG195*$CM195/12,2)</f>
        <v>2753529.69</v>
      </c>
      <c r="AH195" s="338">
        <f>ROUND('ASSET BALANCES'!AH195*$CM195/12,2)</f>
        <v>2754911.59</v>
      </c>
      <c r="AI195" s="338">
        <f>ROUND('ASSET BALANCES'!AI195*$CM195/12,2)</f>
        <v>2756293.48</v>
      </c>
      <c r="AJ195" s="338">
        <f>ROUND('ASSET BALANCES'!AJ195*$CM195/12,2)</f>
        <v>2757675.37</v>
      </c>
      <c r="AK195" s="338">
        <f>ROUND('ASSET BALANCES'!AK195*$CM195/12,2)</f>
        <v>2759057.26</v>
      </c>
      <c r="AL195" s="338">
        <f>ROUND('ASSET BALANCES'!AL195*$CM195/12,2)</f>
        <v>2760439.15</v>
      </c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38"/>
      <c r="AX195" s="338"/>
      <c r="AY195" s="338"/>
      <c r="AZ195" s="338"/>
      <c r="BA195" s="338"/>
      <c r="BB195" s="338"/>
      <c r="BC195" s="338"/>
      <c r="BD195" s="338"/>
      <c r="BE195" s="338"/>
      <c r="BF195" s="338"/>
      <c r="BG195" s="338"/>
      <c r="BH195" s="338"/>
      <c r="BI195" s="338"/>
      <c r="BJ195" s="338"/>
      <c r="BK195" s="338"/>
      <c r="BL195" s="338"/>
      <c r="BM195" s="338"/>
      <c r="BN195" s="338"/>
      <c r="BO195" s="338"/>
      <c r="BP195" s="338"/>
      <c r="BQ195" s="338"/>
      <c r="BR195" s="338"/>
      <c r="BS195" s="338"/>
      <c r="BT195" s="338"/>
      <c r="BU195" s="338"/>
      <c r="BV195" s="338"/>
      <c r="BW195" s="13">
        <f t="shared" si="23"/>
        <v>18947724.719999999</v>
      </c>
      <c r="BX195" s="13">
        <f t="shared" si="24"/>
        <v>23533599.43</v>
      </c>
      <c r="BY195" s="13">
        <f t="shared" si="25"/>
        <v>32971227.170000002</v>
      </c>
      <c r="BZ195" s="13">
        <f t="shared" si="26"/>
        <v>0</v>
      </c>
      <c r="CA195" s="13">
        <f t="shared" si="27"/>
        <v>0</v>
      </c>
      <c r="CB195" s="13">
        <f t="shared" si="28"/>
        <v>0</v>
      </c>
      <c r="CC195" s="333" t="str">
        <f>VLOOKUP($A195,'Depr Group Buckets'!$A:$J,CC$4,FALSE)</f>
        <v>PROD OTHER</v>
      </c>
      <c r="CD195" s="333" t="str">
        <f>VLOOKUP($A195,'Depr Group Buckets'!$A:$J,CD$4,FALSE)</f>
        <v>101/106</v>
      </c>
      <c r="CE195" s="333">
        <f>VLOOKUP($A195,'Depr Group Buckets'!$A:$J,CE$4,FALSE)</f>
        <v>108</v>
      </c>
      <c r="CF195" s="333">
        <f>VLOOKUP($A195,'Depr Group Buckets'!$A:$J,CF$4,FALSE)</f>
        <v>403</v>
      </c>
      <c r="CG195" s="333" t="str">
        <f>VLOOKUP($A195,'Depr Group Buckets'!$A:$J,CG$4,FALSE)</f>
        <v>SOLAR</v>
      </c>
      <c r="CH195" s="333" t="str">
        <f>VLOOKUP($A195,'Depr Group Buckets'!$A:$J,CH$4,FALSE)</f>
        <v>SOLAR SITES</v>
      </c>
      <c r="CI195" s="333" t="str">
        <f>VLOOKUP($A195,'Depr Group Buckets'!$A:$J,CI$4,FALSE)</f>
        <v>Valid</v>
      </c>
      <c r="CJ195" s="333" t="str">
        <f>VLOOKUP($A195,'Depr Group Buckets'!$A:$J,CJ$4,FALSE)</f>
        <v>343</v>
      </c>
      <c r="CK195" s="21"/>
      <c r="CL195" s="4">
        <f t="shared" si="22"/>
        <v>2.9000000000000001E-2</v>
      </c>
      <c r="CM195" s="4">
        <f t="shared" si="29"/>
        <v>3.39E-2</v>
      </c>
      <c r="CN195" s="334"/>
      <c r="CO195" s="334"/>
      <c r="CP195" s="334"/>
      <c r="CQ195" s="4">
        <v>2.9000000000000001E-2</v>
      </c>
      <c r="CR195" s="4">
        <v>3.39E-2</v>
      </c>
    </row>
    <row r="196" spans="1:96" x14ac:dyDescent="0.25">
      <c r="A196" s="335">
        <f>'ASSET BALANCES'!$A196</f>
        <v>34520</v>
      </c>
      <c r="B196" s="336" t="str">
        <f>'ASSET BALANCES'!$B196</f>
        <v>345.20 Accessory Electric Eq-MDAFB</v>
      </c>
      <c r="C196" s="337">
        <v>0</v>
      </c>
      <c r="D196" s="337">
        <v>0</v>
      </c>
      <c r="E196" s="337">
        <v>0</v>
      </c>
      <c r="F196" s="337">
        <v>0</v>
      </c>
      <c r="G196" s="337">
        <v>0</v>
      </c>
      <c r="H196" s="337">
        <v>0</v>
      </c>
      <c r="I196" s="337">
        <v>0</v>
      </c>
      <c r="J196" s="337">
        <v>0</v>
      </c>
      <c r="K196" s="337">
        <v>0</v>
      </c>
      <c r="L196" s="337">
        <v>0</v>
      </c>
      <c r="M196" s="337">
        <v>0</v>
      </c>
      <c r="N196" s="337">
        <v>0</v>
      </c>
      <c r="O196" s="338">
        <f>ROUND('ASSET BALANCES'!O196*$CL196/12,2)</f>
        <v>0</v>
      </c>
      <c r="P196" s="338">
        <f>ROUND('ASSET BALANCES'!P196*$CL196/12,2)</f>
        <v>0</v>
      </c>
      <c r="Q196" s="338">
        <f>ROUND('ASSET BALANCES'!Q196*$CL196/12,2)</f>
        <v>0</v>
      </c>
      <c r="R196" s="338">
        <f>ROUND('ASSET BALANCES'!R196*$CL196/12,2)</f>
        <v>0</v>
      </c>
      <c r="S196" s="338">
        <f>ROUND('ASSET BALANCES'!S196*$CL196/12,2)</f>
        <v>0</v>
      </c>
      <c r="T196" s="338">
        <f>ROUND('ASSET BALANCES'!T196*$CL196/12,2)</f>
        <v>0</v>
      </c>
      <c r="U196" s="338">
        <f>ROUND('ASSET BALANCES'!U196*$CL196/12,2)</f>
        <v>0</v>
      </c>
      <c r="V196" s="338">
        <f>ROUND('ASSET BALANCES'!V196*$CL196/12,2)</f>
        <v>0</v>
      </c>
      <c r="W196" s="338">
        <f>ROUND('ASSET BALANCES'!W196*$CL196/12,2)</f>
        <v>0</v>
      </c>
      <c r="X196" s="338">
        <f>ROUND('ASSET BALANCES'!X196*$CL196/12,2)</f>
        <v>0</v>
      </c>
      <c r="Y196" s="338">
        <f>ROUND('ASSET BALANCES'!Y196*$CL196/12,2)</f>
        <v>0</v>
      </c>
      <c r="Z196" s="338">
        <f>ROUND('ASSET BALANCES'!Z196*$CL196/12,2)</f>
        <v>0</v>
      </c>
      <c r="AA196" s="338">
        <f>ROUND('ASSET BALANCES'!AA196*$CM196/12,2)</f>
        <v>0</v>
      </c>
      <c r="AB196" s="338">
        <f>ROUND('ASSET BALANCES'!AB196*$CM196/12,2)</f>
        <v>0</v>
      </c>
      <c r="AC196" s="338">
        <f>ROUND('ASSET BALANCES'!AC196*$CM196/12,2)</f>
        <v>0</v>
      </c>
      <c r="AD196" s="338">
        <f>ROUND('ASSET BALANCES'!AD196*$CM196/12,2)</f>
        <v>0</v>
      </c>
      <c r="AE196" s="338">
        <f>ROUND('ASSET BALANCES'!AE196*$CM196/12,2)</f>
        <v>0</v>
      </c>
      <c r="AF196" s="338">
        <f>ROUND('ASSET BALANCES'!AF196*$CM196/12,2)</f>
        <v>0</v>
      </c>
      <c r="AG196" s="338">
        <f>ROUND('ASSET BALANCES'!AG196*$CM196/12,2)</f>
        <v>0</v>
      </c>
      <c r="AH196" s="338">
        <f>ROUND('ASSET BALANCES'!AH196*$CM196/12,2)</f>
        <v>0</v>
      </c>
      <c r="AI196" s="338">
        <f>ROUND('ASSET BALANCES'!AI196*$CM196/12,2)</f>
        <v>0</v>
      </c>
      <c r="AJ196" s="338">
        <f>ROUND('ASSET BALANCES'!AJ196*$CM196/12,2)</f>
        <v>0</v>
      </c>
      <c r="AK196" s="338">
        <f>ROUND('ASSET BALANCES'!AK196*$CM196/12,2)</f>
        <v>0</v>
      </c>
      <c r="AL196" s="338">
        <f>ROUND('ASSET BALANCES'!AL196*$CM196/12,2)</f>
        <v>0</v>
      </c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38"/>
      <c r="AX196" s="338"/>
      <c r="AY196" s="338"/>
      <c r="AZ196" s="338"/>
      <c r="BA196" s="338"/>
      <c r="BB196" s="338"/>
      <c r="BC196" s="338"/>
      <c r="BD196" s="338"/>
      <c r="BE196" s="338"/>
      <c r="BF196" s="338"/>
      <c r="BG196" s="338"/>
      <c r="BH196" s="338"/>
      <c r="BI196" s="338"/>
      <c r="BJ196" s="338"/>
      <c r="BK196" s="338"/>
      <c r="BL196" s="338"/>
      <c r="BM196" s="338"/>
      <c r="BN196" s="338"/>
      <c r="BO196" s="338"/>
      <c r="BP196" s="338"/>
      <c r="BQ196" s="338"/>
      <c r="BR196" s="338"/>
      <c r="BS196" s="338"/>
      <c r="BT196" s="338"/>
      <c r="BU196" s="338"/>
      <c r="BV196" s="338"/>
      <c r="BW196" s="13">
        <f t="shared" si="23"/>
        <v>0</v>
      </c>
      <c r="BX196" s="13">
        <f t="shared" si="24"/>
        <v>0</v>
      </c>
      <c r="BY196" s="13">
        <f t="shared" si="25"/>
        <v>0</v>
      </c>
      <c r="BZ196" s="13">
        <f t="shared" si="26"/>
        <v>0</v>
      </c>
      <c r="CA196" s="13">
        <f t="shared" si="27"/>
        <v>0</v>
      </c>
      <c r="CB196" s="13">
        <f t="shared" si="28"/>
        <v>0</v>
      </c>
      <c r="CC196" s="333" t="str">
        <f>VLOOKUP($A196,'Depr Group Buckets'!$A:$J,CC$4,FALSE)</f>
        <v>PROD OTHER</v>
      </c>
      <c r="CD196" s="333" t="str">
        <f>VLOOKUP($A196,'Depr Group Buckets'!$A:$J,CD$4,FALSE)</f>
        <v>101/106</v>
      </c>
      <c r="CE196" s="333">
        <f>VLOOKUP($A196,'Depr Group Buckets'!$A:$J,CE$4,FALSE)</f>
        <v>108</v>
      </c>
      <c r="CF196" s="333">
        <f>VLOOKUP($A196,'Depr Group Buckets'!$A:$J,CF$4,FALSE)</f>
        <v>403</v>
      </c>
      <c r="CG196" s="333" t="str">
        <f>VLOOKUP($A196,'Depr Group Buckets'!$A:$J,CG$4,FALSE)</f>
        <v>MACDILL AFB</v>
      </c>
      <c r="CH196" s="333" t="str">
        <f>VLOOKUP($A196,'Depr Group Buckets'!$A:$J,CH$4,FALSE)</f>
        <v>MACDILL AFB</v>
      </c>
      <c r="CI196" s="333" t="str">
        <f>VLOOKUP($A196,'Depr Group Buckets'!$A:$J,CI$4,FALSE)</f>
        <v>Valid</v>
      </c>
      <c r="CJ196" s="333" t="str">
        <f>VLOOKUP($A196,'Depr Group Buckets'!$A:$J,CJ$4,FALSE)</f>
        <v>345</v>
      </c>
      <c r="CK196" s="21"/>
      <c r="CL196" s="4">
        <f t="shared" si="22"/>
        <v>0</v>
      </c>
      <c r="CM196" s="4">
        <f t="shared" si="29"/>
        <v>1.89E-2</v>
      </c>
      <c r="CN196" s="334"/>
      <c r="CO196" s="334"/>
      <c r="CP196" s="334"/>
      <c r="CQ196" s="4">
        <v>0</v>
      </c>
      <c r="CR196" s="4">
        <v>1.89E-2</v>
      </c>
    </row>
    <row r="197" spans="1:96" x14ac:dyDescent="0.25">
      <c r="A197" s="335">
        <f>'ASSET BALANCES'!$A197</f>
        <v>34528</v>
      </c>
      <c r="B197" s="336" t="str">
        <f>'ASSET BALANCES'!$B197</f>
        <v>345.28 Accessory Elect Eq-Phillips</v>
      </c>
      <c r="C197" s="337">
        <v>0</v>
      </c>
      <c r="D197" s="337">
        <v>0</v>
      </c>
      <c r="E197" s="337">
        <v>0</v>
      </c>
      <c r="F197" s="337">
        <v>0</v>
      </c>
      <c r="G197" s="337">
        <v>0</v>
      </c>
      <c r="H197" s="337">
        <v>0</v>
      </c>
      <c r="I197" s="337">
        <v>0</v>
      </c>
      <c r="J197" s="337">
        <v>0</v>
      </c>
      <c r="K197" s="337">
        <v>0</v>
      </c>
      <c r="L197" s="337">
        <v>0</v>
      </c>
      <c r="M197" s="337">
        <v>0</v>
      </c>
      <c r="N197" s="337">
        <v>0</v>
      </c>
      <c r="O197" s="338">
        <f>ROUND('ASSET BALANCES'!O197*$CL197/12,2)</f>
        <v>0</v>
      </c>
      <c r="P197" s="338">
        <f>ROUND('ASSET BALANCES'!P197*$CL197/12,2)</f>
        <v>0</v>
      </c>
      <c r="Q197" s="338">
        <f>ROUND('ASSET BALANCES'!Q197*$CL197/12,2)</f>
        <v>0</v>
      </c>
      <c r="R197" s="338">
        <f>ROUND('ASSET BALANCES'!R197*$CL197/12,2)</f>
        <v>0</v>
      </c>
      <c r="S197" s="338">
        <f>ROUND('ASSET BALANCES'!S197*$CL197/12,2)</f>
        <v>0</v>
      </c>
      <c r="T197" s="338">
        <f>ROUND('ASSET BALANCES'!T197*$CL197/12,2)</f>
        <v>0</v>
      </c>
      <c r="U197" s="338">
        <f>ROUND('ASSET BALANCES'!U197*$CL197/12,2)</f>
        <v>0</v>
      </c>
      <c r="V197" s="338">
        <f>ROUND('ASSET BALANCES'!V197*$CL197/12,2)</f>
        <v>0</v>
      </c>
      <c r="W197" s="338">
        <f>ROUND('ASSET BALANCES'!W197*$CL197/12,2)</f>
        <v>0</v>
      </c>
      <c r="X197" s="338">
        <f>ROUND('ASSET BALANCES'!X197*$CL197/12,2)</f>
        <v>0</v>
      </c>
      <c r="Y197" s="338">
        <f>ROUND('ASSET BALANCES'!Y197*$CL197/12,2)</f>
        <v>0</v>
      </c>
      <c r="Z197" s="338">
        <f>ROUND('ASSET BALANCES'!Z197*$CL197/12,2)</f>
        <v>0</v>
      </c>
      <c r="AA197" s="338">
        <f>ROUND('ASSET BALANCES'!AA197*$CM197/12,2)</f>
        <v>0</v>
      </c>
      <c r="AB197" s="338">
        <f>ROUND('ASSET BALANCES'!AB197*$CM197/12,2)</f>
        <v>0</v>
      </c>
      <c r="AC197" s="338">
        <f>ROUND('ASSET BALANCES'!AC197*$CM197/12,2)</f>
        <v>0</v>
      </c>
      <c r="AD197" s="338">
        <f>ROUND('ASSET BALANCES'!AD197*$CM197/12,2)</f>
        <v>0</v>
      </c>
      <c r="AE197" s="338">
        <f>ROUND('ASSET BALANCES'!AE197*$CM197/12,2)</f>
        <v>0</v>
      </c>
      <c r="AF197" s="338">
        <f>ROUND('ASSET BALANCES'!AF197*$CM197/12,2)</f>
        <v>0</v>
      </c>
      <c r="AG197" s="338">
        <f>ROUND('ASSET BALANCES'!AG197*$CM197/12,2)</f>
        <v>0</v>
      </c>
      <c r="AH197" s="338">
        <f>ROUND('ASSET BALANCES'!AH197*$CM197/12,2)</f>
        <v>0</v>
      </c>
      <c r="AI197" s="338">
        <f>ROUND('ASSET BALANCES'!AI197*$CM197/12,2)</f>
        <v>0</v>
      </c>
      <c r="AJ197" s="338">
        <f>ROUND('ASSET BALANCES'!AJ197*$CM197/12,2)</f>
        <v>0</v>
      </c>
      <c r="AK197" s="338">
        <f>ROUND('ASSET BALANCES'!AK197*$CM197/12,2)</f>
        <v>0</v>
      </c>
      <c r="AL197" s="338">
        <f>ROUND('ASSET BALANCES'!AL197*$CM197/12,2)</f>
        <v>0</v>
      </c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38"/>
      <c r="AX197" s="338"/>
      <c r="AY197" s="338"/>
      <c r="AZ197" s="338"/>
      <c r="BA197" s="338"/>
      <c r="BB197" s="338"/>
      <c r="BC197" s="338"/>
      <c r="BD197" s="338"/>
      <c r="BE197" s="338"/>
      <c r="BF197" s="338"/>
      <c r="BG197" s="338"/>
      <c r="BH197" s="338"/>
      <c r="BI197" s="338"/>
      <c r="BJ197" s="338"/>
      <c r="BK197" s="338"/>
      <c r="BL197" s="338"/>
      <c r="BM197" s="338"/>
      <c r="BN197" s="338"/>
      <c r="BO197" s="338"/>
      <c r="BP197" s="338"/>
      <c r="BQ197" s="338"/>
      <c r="BR197" s="338"/>
      <c r="BS197" s="338"/>
      <c r="BT197" s="338"/>
      <c r="BU197" s="338"/>
      <c r="BV197" s="338"/>
      <c r="BW197" s="13">
        <f t="shared" si="23"/>
        <v>0</v>
      </c>
      <c r="BX197" s="13">
        <f t="shared" si="24"/>
        <v>0</v>
      </c>
      <c r="BY197" s="13">
        <f t="shared" si="25"/>
        <v>0</v>
      </c>
      <c r="BZ197" s="13">
        <f t="shared" si="26"/>
        <v>0</v>
      </c>
      <c r="CA197" s="13">
        <f t="shared" si="27"/>
        <v>0</v>
      </c>
      <c r="CB197" s="13">
        <f t="shared" si="28"/>
        <v>0</v>
      </c>
      <c r="CC197" s="333" t="str">
        <f>VLOOKUP($A197,'Depr Group Buckets'!$A:$J,CC$4,FALSE)</f>
        <v>PROD OTHER</v>
      </c>
      <c r="CD197" s="333" t="str">
        <f>VLOOKUP($A197,'Depr Group Buckets'!$A:$J,CD$4,FALSE)</f>
        <v>101/106</v>
      </c>
      <c r="CE197" s="333">
        <f>VLOOKUP($A197,'Depr Group Buckets'!$A:$J,CE$4,FALSE)</f>
        <v>108</v>
      </c>
      <c r="CF197" s="333">
        <f>VLOOKUP($A197,'Depr Group Buckets'!$A:$J,CF$4,FALSE)</f>
        <v>403</v>
      </c>
      <c r="CG197" s="333" t="str">
        <f>VLOOKUP($A197,'Depr Group Buckets'!$A:$J,CG$4,FALSE)</f>
        <v>PHILLIPS</v>
      </c>
      <c r="CH197" s="333" t="str">
        <f>VLOOKUP($A197,'Depr Group Buckets'!$A:$J,CH$4,FALSE)</f>
        <v>INACTIVE ACCOUNT</v>
      </c>
      <c r="CI197" s="333" t="str">
        <f>VLOOKUP($A197,'Depr Group Buckets'!$A:$J,CI$4,FALSE)</f>
        <v>Invalid</v>
      </c>
      <c r="CJ197" s="333" t="str">
        <f>VLOOKUP($A197,'Depr Group Buckets'!$A:$J,CJ$4,FALSE)</f>
        <v>345</v>
      </c>
      <c r="CK197" s="21"/>
      <c r="CL197" s="4">
        <f t="shared" si="22"/>
        <v>0</v>
      </c>
      <c r="CM197" s="4">
        <f t="shared" si="29"/>
        <v>0</v>
      </c>
      <c r="CN197" s="334"/>
      <c r="CO197" s="334"/>
      <c r="CP197" s="334"/>
      <c r="CQ197" s="4">
        <v>0</v>
      </c>
      <c r="CR197" s="4">
        <v>0</v>
      </c>
    </row>
    <row r="198" spans="1:96" x14ac:dyDescent="0.25">
      <c r="A198" s="335">
        <f>'ASSET BALANCES'!$A198</f>
        <v>34530</v>
      </c>
      <c r="B198" s="336" t="str">
        <f>'ASSET BALANCES'!$B198</f>
        <v>345.30 Accessory Electric Eq-BPC</v>
      </c>
      <c r="C198" s="337">
        <v>86460.05</v>
      </c>
      <c r="D198" s="337">
        <v>86970.08</v>
      </c>
      <c r="E198" s="337">
        <v>80117.060000000012</v>
      </c>
      <c r="F198" s="337">
        <v>80117.060000000012</v>
      </c>
      <c r="G198" s="337">
        <v>80117.060000000012</v>
      </c>
      <c r="H198" s="337">
        <v>80117.060000000012</v>
      </c>
      <c r="I198" s="337">
        <v>80117.060000000012</v>
      </c>
      <c r="J198" s="337">
        <v>81027.570000000007</v>
      </c>
      <c r="K198" s="337">
        <v>81032.38</v>
      </c>
      <c r="L198" s="337">
        <v>81066.12</v>
      </c>
      <c r="M198" s="337">
        <v>81066.12</v>
      </c>
      <c r="N198" s="337">
        <v>81068.600000000006</v>
      </c>
      <c r="O198" s="338">
        <f>ROUND('ASSET BALANCES'!O198*$CL198/12,2)</f>
        <v>90361.78</v>
      </c>
      <c r="P198" s="338">
        <f>ROUND('ASSET BALANCES'!P198*$CL198/12,2)</f>
        <v>90361.78</v>
      </c>
      <c r="Q198" s="338">
        <f>ROUND('ASSET BALANCES'!Q198*$CL198/12,2)</f>
        <v>90361.78</v>
      </c>
      <c r="R198" s="338">
        <f>ROUND('ASSET BALANCES'!R198*$CL198/12,2)</f>
        <v>90361.78</v>
      </c>
      <c r="S198" s="338">
        <f>ROUND('ASSET BALANCES'!S198*$CL198/12,2)</f>
        <v>90361.78</v>
      </c>
      <c r="T198" s="338">
        <f>ROUND('ASSET BALANCES'!T198*$CL198/12,2)</f>
        <v>90361.78</v>
      </c>
      <c r="U198" s="338">
        <f>ROUND('ASSET BALANCES'!U198*$CL198/12,2)</f>
        <v>90361.78</v>
      </c>
      <c r="V198" s="338">
        <f>ROUND('ASSET BALANCES'!V198*$CL198/12,2)</f>
        <v>90361.78</v>
      </c>
      <c r="W198" s="338">
        <f>ROUND('ASSET BALANCES'!W198*$CL198/12,2)</f>
        <v>90361.78</v>
      </c>
      <c r="X198" s="338">
        <f>ROUND('ASSET BALANCES'!X198*$CL198/12,2)</f>
        <v>90361.78</v>
      </c>
      <c r="Y198" s="338">
        <f>ROUND('ASSET BALANCES'!Y198*$CL198/12,2)</f>
        <v>90361.78</v>
      </c>
      <c r="Z198" s="338">
        <f>ROUND('ASSET BALANCES'!Z198*$CL198/12,2)</f>
        <v>90361.78</v>
      </c>
      <c r="AA198" s="338">
        <f>ROUND('ASSET BALANCES'!AA198*$CM198/12,2)</f>
        <v>67360.600000000006</v>
      </c>
      <c r="AB198" s="338">
        <f>ROUND('ASSET BALANCES'!AB198*$CM198/12,2)</f>
        <v>67360.600000000006</v>
      </c>
      <c r="AC198" s="338">
        <f>ROUND('ASSET BALANCES'!AC198*$CM198/12,2)</f>
        <v>67360.600000000006</v>
      </c>
      <c r="AD198" s="338">
        <f>ROUND('ASSET BALANCES'!AD198*$CM198/12,2)</f>
        <v>67360.600000000006</v>
      </c>
      <c r="AE198" s="338">
        <f>ROUND('ASSET BALANCES'!AE198*$CM198/12,2)</f>
        <v>67360.600000000006</v>
      </c>
      <c r="AF198" s="338">
        <f>ROUND('ASSET BALANCES'!AF198*$CM198/12,2)</f>
        <v>67360.600000000006</v>
      </c>
      <c r="AG198" s="338">
        <f>ROUND('ASSET BALANCES'!AG198*$CM198/12,2)</f>
        <v>67360.600000000006</v>
      </c>
      <c r="AH198" s="338">
        <f>ROUND('ASSET BALANCES'!AH198*$CM198/12,2)</f>
        <v>67360.600000000006</v>
      </c>
      <c r="AI198" s="338">
        <f>ROUND('ASSET BALANCES'!AI198*$CM198/12,2)</f>
        <v>67360.600000000006</v>
      </c>
      <c r="AJ198" s="338">
        <f>ROUND('ASSET BALANCES'!AJ198*$CM198/12,2)</f>
        <v>67360.600000000006</v>
      </c>
      <c r="AK198" s="338">
        <f>ROUND('ASSET BALANCES'!AK198*$CM198/12,2)</f>
        <v>67360.600000000006</v>
      </c>
      <c r="AL198" s="338">
        <f>ROUND('ASSET BALANCES'!AL198*$CM198/12,2)</f>
        <v>67360.600000000006</v>
      </c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38"/>
      <c r="AX198" s="338"/>
      <c r="AY198" s="338"/>
      <c r="AZ198" s="338"/>
      <c r="BA198" s="338"/>
      <c r="BB198" s="338"/>
      <c r="BC198" s="338"/>
      <c r="BD198" s="338"/>
      <c r="BE198" s="338"/>
      <c r="BF198" s="338"/>
      <c r="BG198" s="338"/>
      <c r="BH198" s="338"/>
      <c r="BI198" s="338"/>
      <c r="BJ198" s="338"/>
      <c r="BK198" s="338"/>
      <c r="BL198" s="338"/>
      <c r="BM198" s="338"/>
      <c r="BN198" s="338"/>
      <c r="BO198" s="338"/>
      <c r="BP198" s="338"/>
      <c r="BQ198" s="338"/>
      <c r="BR198" s="338"/>
      <c r="BS198" s="338"/>
      <c r="BT198" s="338"/>
      <c r="BU198" s="338"/>
      <c r="BV198" s="338"/>
      <c r="BW198" s="13">
        <f t="shared" si="23"/>
        <v>979276.22</v>
      </c>
      <c r="BX198" s="13">
        <f t="shared" si="24"/>
        <v>1084341.3600000001</v>
      </c>
      <c r="BY198" s="13">
        <f t="shared" si="25"/>
        <v>808327.2</v>
      </c>
      <c r="BZ198" s="13">
        <f t="shared" si="26"/>
        <v>0</v>
      </c>
      <c r="CA198" s="13">
        <f t="shared" si="27"/>
        <v>0</v>
      </c>
      <c r="CB198" s="13">
        <f t="shared" si="28"/>
        <v>0</v>
      </c>
      <c r="CC198" s="333" t="str">
        <f>VLOOKUP($A198,'Depr Group Buckets'!$A:$J,CC$4,FALSE)</f>
        <v>PROD OTHER</v>
      </c>
      <c r="CD198" s="333" t="str">
        <f>VLOOKUP($A198,'Depr Group Buckets'!$A:$J,CD$4,FALSE)</f>
        <v>101/106</v>
      </c>
      <c r="CE198" s="333">
        <f>VLOOKUP($A198,'Depr Group Buckets'!$A:$J,CE$4,FALSE)</f>
        <v>108</v>
      </c>
      <c r="CF198" s="333">
        <f>VLOOKUP($A198,'Depr Group Buckets'!$A:$J,CF$4,FALSE)</f>
        <v>403</v>
      </c>
      <c r="CG198" s="333" t="str">
        <f>VLOOKUP($A198,'Depr Group Buckets'!$A:$J,CG$4,FALSE)</f>
        <v>BAYSIDE</v>
      </c>
      <c r="CH198" s="333" t="str">
        <f>VLOOKUP($A198,'Depr Group Buckets'!$A:$J,CH$4,FALSE)</f>
        <v>BAYSIDE COMMON</v>
      </c>
      <c r="CI198" s="333" t="str">
        <f>VLOOKUP($A198,'Depr Group Buckets'!$A:$J,CI$4,FALSE)</f>
        <v>Valid</v>
      </c>
      <c r="CJ198" s="333" t="str">
        <f>VLOOKUP($A198,'Depr Group Buckets'!$A:$J,CJ$4,FALSE)</f>
        <v>345</v>
      </c>
      <c r="CK198" s="21"/>
      <c r="CL198" s="4">
        <f t="shared" ref="CL198:CL261" si="30">$CQ198</f>
        <v>3.3000000000000002E-2</v>
      </c>
      <c r="CM198" s="4">
        <f t="shared" si="29"/>
        <v>2.46E-2</v>
      </c>
      <c r="CN198" s="334"/>
      <c r="CO198" s="334"/>
      <c r="CP198" s="334"/>
      <c r="CQ198" s="4">
        <v>3.3000000000000002E-2</v>
      </c>
      <c r="CR198" s="4">
        <v>2.46E-2</v>
      </c>
    </row>
    <row r="199" spans="1:96" x14ac:dyDescent="0.25">
      <c r="A199" s="335">
        <f>'ASSET BALANCES'!$A199</f>
        <v>34531</v>
      </c>
      <c r="B199" s="336" t="str">
        <f>'ASSET BALANCES'!$B199</f>
        <v>345.31 Accessory Electric Eq-BP1</v>
      </c>
      <c r="C199" s="337">
        <v>134021.13</v>
      </c>
      <c r="D199" s="337">
        <v>134021.13</v>
      </c>
      <c r="E199" s="337">
        <v>134161.60999999999</v>
      </c>
      <c r="F199" s="337">
        <v>134161.60999999999</v>
      </c>
      <c r="G199" s="337">
        <v>135044.45000000001</v>
      </c>
      <c r="H199" s="337">
        <v>134967.07</v>
      </c>
      <c r="I199" s="337">
        <v>135030.14000000001</v>
      </c>
      <c r="J199" s="337">
        <v>134843.62</v>
      </c>
      <c r="K199" s="337">
        <v>134843.62</v>
      </c>
      <c r="L199" s="337">
        <v>134843.62</v>
      </c>
      <c r="M199" s="337">
        <v>134843.62</v>
      </c>
      <c r="N199" s="337">
        <v>134929.65</v>
      </c>
      <c r="O199" s="338">
        <f>ROUND('ASSET BALANCES'!O199*$CL199/12,2)</f>
        <v>138723.42000000001</v>
      </c>
      <c r="P199" s="338">
        <f>ROUND('ASSET BALANCES'!P199*$CL199/12,2)</f>
        <v>138723.42000000001</v>
      </c>
      <c r="Q199" s="338">
        <f>ROUND('ASSET BALANCES'!Q199*$CL199/12,2)</f>
        <v>138723.42000000001</v>
      </c>
      <c r="R199" s="338">
        <f>ROUND('ASSET BALANCES'!R199*$CL199/12,2)</f>
        <v>138723.42000000001</v>
      </c>
      <c r="S199" s="338">
        <f>ROUND('ASSET BALANCES'!S199*$CL199/12,2)</f>
        <v>138723.42000000001</v>
      </c>
      <c r="T199" s="338">
        <f>ROUND('ASSET BALANCES'!T199*$CL199/12,2)</f>
        <v>138723.42000000001</v>
      </c>
      <c r="U199" s="338">
        <f>ROUND('ASSET BALANCES'!U199*$CL199/12,2)</f>
        <v>138723.42000000001</v>
      </c>
      <c r="V199" s="338">
        <f>ROUND('ASSET BALANCES'!V199*$CL199/12,2)</f>
        <v>138723.42000000001</v>
      </c>
      <c r="W199" s="338">
        <f>ROUND('ASSET BALANCES'!W199*$CL199/12,2)</f>
        <v>138723.42000000001</v>
      </c>
      <c r="X199" s="338">
        <f>ROUND('ASSET BALANCES'!X199*$CL199/12,2)</f>
        <v>138723.42000000001</v>
      </c>
      <c r="Y199" s="338">
        <f>ROUND('ASSET BALANCES'!Y199*$CL199/12,2)</f>
        <v>138723.42000000001</v>
      </c>
      <c r="Z199" s="338">
        <f>ROUND('ASSET BALANCES'!Z199*$CL199/12,2)</f>
        <v>138723.42000000001</v>
      </c>
      <c r="AA199" s="338">
        <f>ROUND('ASSET BALANCES'!AA199*$CM199/12,2)</f>
        <v>113685.53</v>
      </c>
      <c r="AB199" s="338">
        <f>ROUND('ASSET BALANCES'!AB199*$CM199/12,2)</f>
        <v>113685.53</v>
      </c>
      <c r="AC199" s="338">
        <f>ROUND('ASSET BALANCES'!AC199*$CM199/12,2)</f>
        <v>113685.53</v>
      </c>
      <c r="AD199" s="338">
        <f>ROUND('ASSET BALANCES'!AD199*$CM199/12,2)</f>
        <v>113685.53</v>
      </c>
      <c r="AE199" s="338">
        <f>ROUND('ASSET BALANCES'!AE199*$CM199/12,2)</f>
        <v>113685.53</v>
      </c>
      <c r="AF199" s="338">
        <f>ROUND('ASSET BALANCES'!AF199*$CM199/12,2)</f>
        <v>113685.53</v>
      </c>
      <c r="AG199" s="338">
        <f>ROUND('ASSET BALANCES'!AG199*$CM199/12,2)</f>
        <v>113685.53</v>
      </c>
      <c r="AH199" s="338">
        <f>ROUND('ASSET BALANCES'!AH199*$CM199/12,2)</f>
        <v>113685.53</v>
      </c>
      <c r="AI199" s="338">
        <f>ROUND('ASSET BALANCES'!AI199*$CM199/12,2)</f>
        <v>113685.53</v>
      </c>
      <c r="AJ199" s="338">
        <f>ROUND('ASSET BALANCES'!AJ199*$CM199/12,2)</f>
        <v>113685.53</v>
      </c>
      <c r="AK199" s="338">
        <f>ROUND('ASSET BALANCES'!AK199*$CM199/12,2)</f>
        <v>113685.53</v>
      </c>
      <c r="AL199" s="338">
        <f>ROUND('ASSET BALANCES'!AL199*$CM199/12,2)</f>
        <v>113685.53</v>
      </c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38"/>
      <c r="AX199" s="338"/>
      <c r="AY199" s="338"/>
      <c r="AZ199" s="338"/>
      <c r="BA199" s="338"/>
      <c r="BB199" s="338"/>
      <c r="BC199" s="338"/>
      <c r="BD199" s="338"/>
      <c r="BE199" s="338"/>
      <c r="BF199" s="338"/>
      <c r="BG199" s="338"/>
      <c r="BH199" s="338"/>
      <c r="BI199" s="338"/>
      <c r="BJ199" s="338"/>
      <c r="BK199" s="338"/>
      <c r="BL199" s="338"/>
      <c r="BM199" s="338"/>
      <c r="BN199" s="338"/>
      <c r="BO199" s="338"/>
      <c r="BP199" s="338"/>
      <c r="BQ199" s="338"/>
      <c r="BR199" s="338"/>
      <c r="BS199" s="338"/>
      <c r="BT199" s="338"/>
      <c r="BU199" s="338"/>
      <c r="BV199" s="338"/>
      <c r="BW199" s="13">
        <f t="shared" ref="BW199:BW262" si="31">ROUND(SUM(C199:N199),2)</f>
        <v>1615711.27</v>
      </c>
      <c r="BX199" s="13">
        <f t="shared" ref="BX199:BX262" si="32">ROUND(SUM(O199:Z199),2)</f>
        <v>1664681.04</v>
      </c>
      <c r="BY199" s="13">
        <f t="shared" ref="BY199:BY262" si="33">ROUND(SUM(AA199:AL199),2)</f>
        <v>1364226.36</v>
      </c>
      <c r="BZ199" s="13">
        <f t="shared" ref="BZ199:BZ262" si="34">ROUND(SUM(AM199:AX199),2)</f>
        <v>0</v>
      </c>
      <c r="CA199" s="13">
        <f t="shared" ref="CA199:CA262" si="35">ROUND(SUM(AY199:BJ199),2)</f>
        <v>0</v>
      </c>
      <c r="CB199" s="13">
        <f t="shared" ref="CB199:CB262" si="36">ROUND(SUM(BK199:BV199),2)</f>
        <v>0</v>
      </c>
      <c r="CC199" s="333" t="str">
        <f>VLOOKUP($A199,'Depr Group Buckets'!$A:$J,CC$4,FALSE)</f>
        <v>PROD OTHER</v>
      </c>
      <c r="CD199" s="333" t="str">
        <f>VLOOKUP($A199,'Depr Group Buckets'!$A:$J,CD$4,FALSE)</f>
        <v>101/106</v>
      </c>
      <c r="CE199" s="333">
        <f>VLOOKUP($A199,'Depr Group Buckets'!$A:$J,CE$4,FALSE)</f>
        <v>108</v>
      </c>
      <c r="CF199" s="333">
        <f>VLOOKUP($A199,'Depr Group Buckets'!$A:$J,CF$4,FALSE)</f>
        <v>403</v>
      </c>
      <c r="CG199" s="333" t="str">
        <f>VLOOKUP($A199,'Depr Group Buckets'!$A:$J,CG$4,FALSE)</f>
        <v>BAYSIDE</v>
      </c>
      <c r="CH199" s="333" t="str">
        <f>VLOOKUP($A199,'Depr Group Buckets'!$A:$J,CH$4,FALSE)</f>
        <v>BAYSIDE UNIT 1</v>
      </c>
      <c r="CI199" s="333" t="str">
        <f>VLOOKUP($A199,'Depr Group Buckets'!$A:$J,CI$4,FALSE)</f>
        <v>Valid</v>
      </c>
      <c r="CJ199" s="333" t="str">
        <f>VLOOKUP($A199,'Depr Group Buckets'!$A:$J,CJ$4,FALSE)</f>
        <v>345</v>
      </c>
      <c r="CK199" s="21"/>
      <c r="CL199" s="4">
        <f t="shared" si="30"/>
        <v>4.1000000000000002E-2</v>
      </c>
      <c r="CM199" s="4">
        <f t="shared" si="29"/>
        <v>3.3599999999999998E-2</v>
      </c>
      <c r="CN199" s="334"/>
      <c r="CO199" s="334"/>
      <c r="CP199" s="334"/>
      <c r="CQ199" s="4">
        <v>4.1000000000000002E-2</v>
      </c>
      <c r="CR199" s="4">
        <v>3.3599999999999998E-2</v>
      </c>
    </row>
    <row r="200" spans="1:96" x14ac:dyDescent="0.25">
      <c r="A200" s="335">
        <f>'ASSET BALANCES'!$A200</f>
        <v>34532</v>
      </c>
      <c r="B200" s="336" t="str">
        <f>'ASSET BALANCES'!$B200</f>
        <v>345.32 Accessory Electric Eq-BP2</v>
      </c>
      <c r="C200" s="337">
        <v>151978.17000000001</v>
      </c>
      <c r="D200" s="337">
        <v>151901.36000000002</v>
      </c>
      <c r="E200" s="337">
        <v>151905.11000000002</v>
      </c>
      <c r="F200" s="337">
        <v>151961.76999999999</v>
      </c>
      <c r="G200" s="337">
        <v>152159.93</v>
      </c>
      <c r="H200" s="337">
        <v>152296.92000000001</v>
      </c>
      <c r="I200" s="337">
        <v>152301.19999999998</v>
      </c>
      <c r="J200" s="337">
        <v>152276.16000000003</v>
      </c>
      <c r="K200" s="337">
        <v>152276.16000000003</v>
      </c>
      <c r="L200" s="337">
        <v>152316.97</v>
      </c>
      <c r="M200" s="337">
        <v>152316.97</v>
      </c>
      <c r="N200" s="337">
        <v>152386.12</v>
      </c>
      <c r="O200" s="338">
        <f>ROUND('ASSET BALANCES'!O200*$CL200/12,2)</f>
        <v>152386.12</v>
      </c>
      <c r="P200" s="338">
        <f>ROUND('ASSET BALANCES'!P200*$CL200/12,2)</f>
        <v>152720.46</v>
      </c>
      <c r="Q200" s="338">
        <f>ROUND('ASSET BALANCES'!Q200*$CL200/12,2)</f>
        <v>152720.46</v>
      </c>
      <c r="R200" s="338">
        <f>ROUND('ASSET BALANCES'!R200*$CL200/12,2)</f>
        <v>152720.46</v>
      </c>
      <c r="S200" s="338">
        <f>ROUND('ASSET BALANCES'!S200*$CL200/12,2)</f>
        <v>152720.46</v>
      </c>
      <c r="T200" s="338">
        <f>ROUND('ASSET BALANCES'!T200*$CL200/12,2)</f>
        <v>152720.46</v>
      </c>
      <c r="U200" s="338">
        <f>ROUND('ASSET BALANCES'!U200*$CL200/12,2)</f>
        <v>152720.46</v>
      </c>
      <c r="V200" s="338">
        <f>ROUND('ASSET BALANCES'!V200*$CL200/12,2)</f>
        <v>152720.46</v>
      </c>
      <c r="W200" s="338">
        <f>ROUND('ASSET BALANCES'!W200*$CL200/12,2)</f>
        <v>152720.46</v>
      </c>
      <c r="X200" s="338">
        <f>ROUND('ASSET BALANCES'!X200*$CL200/12,2)</f>
        <v>152720.46</v>
      </c>
      <c r="Y200" s="338">
        <f>ROUND('ASSET BALANCES'!Y200*$CL200/12,2)</f>
        <v>152720.46</v>
      </c>
      <c r="Z200" s="338">
        <f>ROUND('ASSET BALANCES'!Z200*$CL200/12,2)</f>
        <v>152720.46</v>
      </c>
      <c r="AA200" s="338">
        <f>ROUND('ASSET BALANCES'!AA200*$CM200/12,2)</f>
        <v>133351.04000000001</v>
      </c>
      <c r="AB200" s="338">
        <f>ROUND('ASSET BALANCES'!AB200*$CM200/12,2)</f>
        <v>133351.04000000001</v>
      </c>
      <c r="AC200" s="338">
        <f>ROUND('ASSET BALANCES'!AC200*$CM200/12,2)</f>
        <v>133351.04000000001</v>
      </c>
      <c r="AD200" s="338">
        <f>ROUND('ASSET BALANCES'!AD200*$CM200/12,2)</f>
        <v>133351.04000000001</v>
      </c>
      <c r="AE200" s="338">
        <f>ROUND('ASSET BALANCES'!AE200*$CM200/12,2)</f>
        <v>133351.04000000001</v>
      </c>
      <c r="AF200" s="338">
        <f>ROUND('ASSET BALANCES'!AF200*$CM200/12,2)</f>
        <v>133351.04000000001</v>
      </c>
      <c r="AG200" s="338">
        <f>ROUND('ASSET BALANCES'!AG200*$CM200/12,2)</f>
        <v>133351.04000000001</v>
      </c>
      <c r="AH200" s="338">
        <f>ROUND('ASSET BALANCES'!AH200*$CM200/12,2)</f>
        <v>133351.04000000001</v>
      </c>
      <c r="AI200" s="338">
        <f>ROUND('ASSET BALANCES'!AI200*$CM200/12,2)</f>
        <v>133351.04000000001</v>
      </c>
      <c r="AJ200" s="338">
        <f>ROUND('ASSET BALANCES'!AJ200*$CM200/12,2)</f>
        <v>133351.04000000001</v>
      </c>
      <c r="AK200" s="338">
        <f>ROUND('ASSET BALANCES'!AK200*$CM200/12,2)</f>
        <v>133351.04000000001</v>
      </c>
      <c r="AL200" s="338">
        <f>ROUND('ASSET BALANCES'!AL200*$CM200/12,2)</f>
        <v>133351.04000000001</v>
      </c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38"/>
      <c r="AX200" s="338"/>
      <c r="AY200" s="338"/>
      <c r="AZ200" s="338"/>
      <c r="BA200" s="338"/>
      <c r="BB200" s="338"/>
      <c r="BC200" s="338"/>
      <c r="BD200" s="338"/>
      <c r="BE200" s="338"/>
      <c r="BF200" s="338"/>
      <c r="BG200" s="338"/>
      <c r="BH200" s="338"/>
      <c r="BI200" s="338"/>
      <c r="BJ200" s="338"/>
      <c r="BK200" s="338"/>
      <c r="BL200" s="338"/>
      <c r="BM200" s="338"/>
      <c r="BN200" s="338"/>
      <c r="BO200" s="338"/>
      <c r="BP200" s="338"/>
      <c r="BQ200" s="338"/>
      <c r="BR200" s="338"/>
      <c r="BS200" s="338"/>
      <c r="BT200" s="338"/>
      <c r="BU200" s="338"/>
      <c r="BV200" s="338"/>
      <c r="BW200" s="13">
        <f t="shared" si="31"/>
        <v>1826076.84</v>
      </c>
      <c r="BX200" s="13">
        <f t="shared" si="32"/>
        <v>1832311.18</v>
      </c>
      <c r="BY200" s="13">
        <f t="shared" si="33"/>
        <v>1600212.48</v>
      </c>
      <c r="BZ200" s="13">
        <f t="shared" si="34"/>
        <v>0</v>
      </c>
      <c r="CA200" s="13">
        <f t="shared" si="35"/>
        <v>0</v>
      </c>
      <c r="CB200" s="13">
        <f t="shared" si="36"/>
        <v>0</v>
      </c>
      <c r="CC200" s="333" t="str">
        <f>VLOOKUP($A200,'Depr Group Buckets'!$A:$J,CC$4,FALSE)</f>
        <v>PROD OTHER</v>
      </c>
      <c r="CD200" s="333" t="str">
        <f>VLOOKUP($A200,'Depr Group Buckets'!$A:$J,CD$4,FALSE)</f>
        <v>101/106</v>
      </c>
      <c r="CE200" s="333">
        <f>VLOOKUP($A200,'Depr Group Buckets'!$A:$J,CE$4,FALSE)</f>
        <v>108</v>
      </c>
      <c r="CF200" s="333">
        <f>VLOOKUP($A200,'Depr Group Buckets'!$A:$J,CF$4,FALSE)</f>
        <v>403</v>
      </c>
      <c r="CG200" s="333" t="str">
        <f>VLOOKUP($A200,'Depr Group Buckets'!$A:$J,CG$4,FALSE)</f>
        <v>BAYSIDE</v>
      </c>
      <c r="CH200" s="333" t="str">
        <f>VLOOKUP($A200,'Depr Group Buckets'!$A:$J,CH$4,FALSE)</f>
        <v>BAYSIDE UNIT 2</v>
      </c>
      <c r="CI200" s="333" t="str">
        <f>VLOOKUP($A200,'Depr Group Buckets'!$A:$J,CI$4,FALSE)</f>
        <v>Valid</v>
      </c>
      <c r="CJ200" s="333" t="str">
        <f>VLOOKUP($A200,'Depr Group Buckets'!$A:$J,CJ$4,FALSE)</f>
        <v>345</v>
      </c>
      <c r="CK200" s="21"/>
      <c r="CL200" s="4">
        <f t="shared" si="30"/>
        <v>4.1000000000000002E-2</v>
      </c>
      <c r="CM200" s="4">
        <f t="shared" si="29"/>
        <v>3.5799999999999998E-2</v>
      </c>
      <c r="CN200" s="334"/>
      <c r="CO200" s="334"/>
      <c r="CP200" s="334"/>
      <c r="CQ200" s="4">
        <v>4.1000000000000002E-2</v>
      </c>
      <c r="CR200" s="4">
        <v>3.5799999999999998E-2</v>
      </c>
    </row>
    <row r="201" spans="1:96" x14ac:dyDescent="0.25">
      <c r="A201" s="335">
        <f>'ASSET BALANCES'!$A201</f>
        <v>34533</v>
      </c>
      <c r="B201" s="336" t="str">
        <f>'ASSET BALANCES'!$B201</f>
        <v>345.33 Accessory Electric Eq-BP3</v>
      </c>
      <c r="C201" s="337">
        <v>31846.089999999997</v>
      </c>
      <c r="D201" s="337">
        <v>31846.089999999997</v>
      </c>
      <c r="E201" s="337">
        <v>31846.089999999997</v>
      </c>
      <c r="F201" s="337">
        <v>31846.090000000004</v>
      </c>
      <c r="G201" s="337">
        <v>31846.090000000004</v>
      </c>
      <c r="H201" s="337">
        <v>31846.090000000004</v>
      </c>
      <c r="I201" s="337">
        <v>31846.090000000004</v>
      </c>
      <c r="J201" s="337">
        <v>31846.090000000004</v>
      </c>
      <c r="K201" s="337">
        <v>31846.090000000004</v>
      </c>
      <c r="L201" s="337">
        <v>31846.090000000004</v>
      </c>
      <c r="M201" s="337">
        <v>31846.090000000004</v>
      </c>
      <c r="N201" s="337">
        <v>31846.090000000004</v>
      </c>
      <c r="O201" s="338">
        <f>ROUND('ASSET BALANCES'!O201*$CL201/12,2)</f>
        <v>31891.93</v>
      </c>
      <c r="P201" s="338">
        <f>ROUND('ASSET BALANCES'!P201*$CL201/12,2)</f>
        <v>31891.93</v>
      </c>
      <c r="Q201" s="338">
        <f>ROUND('ASSET BALANCES'!Q201*$CL201/12,2)</f>
        <v>31891.93</v>
      </c>
      <c r="R201" s="338">
        <f>ROUND('ASSET BALANCES'!R201*$CL201/12,2)</f>
        <v>31891.93</v>
      </c>
      <c r="S201" s="338">
        <f>ROUND('ASSET BALANCES'!S201*$CL201/12,2)</f>
        <v>31891.93</v>
      </c>
      <c r="T201" s="338">
        <f>ROUND('ASSET BALANCES'!T201*$CL201/12,2)</f>
        <v>31891.93</v>
      </c>
      <c r="U201" s="338">
        <f>ROUND('ASSET BALANCES'!U201*$CL201/12,2)</f>
        <v>31891.93</v>
      </c>
      <c r="V201" s="338">
        <f>ROUND('ASSET BALANCES'!V201*$CL201/12,2)</f>
        <v>31891.93</v>
      </c>
      <c r="W201" s="338">
        <f>ROUND('ASSET BALANCES'!W201*$CL201/12,2)</f>
        <v>31891.93</v>
      </c>
      <c r="X201" s="338">
        <f>ROUND('ASSET BALANCES'!X201*$CL201/12,2)</f>
        <v>31891.93</v>
      </c>
      <c r="Y201" s="338">
        <f>ROUND('ASSET BALANCES'!Y201*$CL201/12,2)</f>
        <v>31891.93</v>
      </c>
      <c r="Z201" s="338">
        <f>ROUND('ASSET BALANCES'!Z201*$CL201/12,2)</f>
        <v>31891.93</v>
      </c>
      <c r="AA201" s="338">
        <f>ROUND('ASSET BALANCES'!AA201*$CM201/12,2)</f>
        <v>30356.39</v>
      </c>
      <c r="AB201" s="338">
        <f>ROUND('ASSET BALANCES'!AB201*$CM201/12,2)</f>
        <v>30356.39</v>
      </c>
      <c r="AC201" s="338">
        <f>ROUND('ASSET BALANCES'!AC201*$CM201/12,2)</f>
        <v>30356.39</v>
      </c>
      <c r="AD201" s="338">
        <f>ROUND('ASSET BALANCES'!AD201*$CM201/12,2)</f>
        <v>30356.39</v>
      </c>
      <c r="AE201" s="338">
        <f>ROUND('ASSET BALANCES'!AE201*$CM201/12,2)</f>
        <v>30356.39</v>
      </c>
      <c r="AF201" s="338">
        <f>ROUND('ASSET BALANCES'!AF201*$CM201/12,2)</f>
        <v>30356.39</v>
      </c>
      <c r="AG201" s="338">
        <f>ROUND('ASSET BALANCES'!AG201*$CM201/12,2)</f>
        <v>30356.39</v>
      </c>
      <c r="AH201" s="338">
        <f>ROUND('ASSET BALANCES'!AH201*$CM201/12,2)</f>
        <v>30356.39</v>
      </c>
      <c r="AI201" s="338">
        <f>ROUND('ASSET BALANCES'!AI201*$CM201/12,2)</f>
        <v>30356.39</v>
      </c>
      <c r="AJ201" s="338">
        <f>ROUND('ASSET BALANCES'!AJ201*$CM201/12,2)</f>
        <v>30356.39</v>
      </c>
      <c r="AK201" s="338">
        <f>ROUND('ASSET BALANCES'!AK201*$CM201/12,2)</f>
        <v>30356.39</v>
      </c>
      <c r="AL201" s="338">
        <f>ROUND('ASSET BALANCES'!AL201*$CM201/12,2)</f>
        <v>30356.39</v>
      </c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38"/>
      <c r="AX201" s="338"/>
      <c r="AY201" s="338"/>
      <c r="AZ201" s="338"/>
      <c r="BA201" s="338"/>
      <c r="BB201" s="338"/>
      <c r="BC201" s="338"/>
      <c r="BD201" s="338"/>
      <c r="BE201" s="338"/>
      <c r="BF201" s="338"/>
      <c r="BG201" s="338"/>
      <c r="BH201" s="338"/>
      <c r="BI201" s="338"/>
      <c r="BJ201" s="338"/>
      <c r="BK201" s="338"/>
      <c r="BL201" s="338"/>
      <c r="BM201" s="338"/>
      <c r="BN201" s="338"/>
      <c r="BO201" s="338"/>
      <c r="BP201" s="338"/>
      <c r="BQ201" s="338"/>
      <c r="BR201" s="338"/>
      <c r="BS201" s="338"/>
      <c r="BT201" s="338"/>
      <c r="BU201" s="338"/>
      <c r="BV201" s="338"/>
      <c r="BW201" s="13">
        <f t="shared" si="31"/>
        <v>382153.08</v>
      </c>
      <c r="BX201" s="13">
        <f t="shared" si="32"/>
        <v>382703.16</v>
      </c>
      <c r="BY201" s="13">
        <f t="shared" si="33"/>
        <v>364276.68</v>
      </c>
      <c r="BZ201" s="13">
        <f t="shared" si="34"/>
        <v>0</v>
      </c>
      <c r="CA201" s="13">
        <f t="shared" si="35"/>
        <v>0</v>
      </c>
      <c r="CB201" s="13">
        <f t="shared" si="36"/>
        <v>0</v>
      </c>
      <c r="CC201" s="333" t="str">
        <f>VLOOKUP($A201,'Depr Group Buckets'!$A:$J,CC$4,FALSE)</f>
        <v>PROD OTHER</v>
      </c>
      <c r="CD201" s="333" t="str">
        <f>VLOOKUP($A201,'Depr Group Buckets'!$A:$J,CD$4,FALSE)</f>
        <v>101/106</v>
      </c>
      <c r="CE201" s="333">
        <f>VLOOKUP($A201,'Depr Group Buckets'!$A:$J,CE$4,FALSE)</f>
        <v>108</v>
      </c>
      <c r="CF201" s="333">
        <f>VLOOKUP($A201,'Depr Group Buckets'!$A:$J,CF$4,FALSE)</f>
        <v>403</v>
      </c>
      <c r="CG201" s="333" t="str">
        <f>VLOOKUP($A201,'Depr Group Buckets'!$A:$J,CG$4,FALSE)</f>
        <v>BAYSIDE</v>
      </c>
      <c r="CH201" s="333" t="str">
        <f>VLOOKUP($A201,'Depr Group Buckets'!$A:$J,CH$4,FALSE)</f>
        <v>BAYSIDE CT 3</v>
      </c>
      <c r="CI201" s="333" t="str">
        <f>VLOOKUP($A201,'Depr Group Buckets'!$A:$J,CI$4,FALSE)</f>
        <v>Valid</v>
      </c>
      <c r="CJ201" s="333" t="str">
        <f>VLOOKUP($A201,'Depr Group Buckets'!$A:$J,CJ$4,FALSE)</f>
        <v>345</v>
      </c>
      <c r="CK201" s="21"/>
      <c r="CL201" s="4">
        <f t="shared" si="30"/>
        <v>2.7E-2</v>
      </c>
      <c r="CM201" s="4">
        <f t="shared" si="29"/>
        <v>2.5699999999999997E-2</v>
      </c>
      <c r="CN201" s="334"/>
      <c r="CO201" s="334"/>
      <c r="CP201" s="334"/>
      <c r="CQ201" s="4">
        <v>2.7E-2</v>
      </c>
      <c r="CR201" s="4">
        <v>2.5699999999999997E-2</v>
      </c>
    </row>
    <row r="202" spans="1:96" x14ac:dyDescent="0.25">
      <c r="A202" s="335">
        <f>'ASSET BALANCES'!$A202</f>
        <v>34534</v>
      </c>
      <c r="B202" s="336" t="str">
        <f>'ASSET BALANCES'!$B202</f>
        <v>345.34 Accessory Electric Eq-BP4</v>
      </c>
      <c r="C202" s="337">
        <v>9727.66</v>
      </c>
      <c r="D202" s="337">
        <v>9727.66</v>
      </c>
      <c r="E202" s="337">
        <v>9727.66</v>
      </c>
      <c r="F202" s="337">
        <v>9727.66</v>
      </c>
      <c r="G202" s="337">
        <v>9727.66</v>
      </c>
      <c r="H202" s="337">
        <v>9727.66</v>
      </c>
      <c r="I202" s="337">
        <v>9727.66</v>
      </c>
      <c r="J202" s="337">
        <v>9727.66</v>
      </c>
      <c r="K202" s="337">
        <v>9727.66</v>
      </c>
      <c r="L202" s="337">
        <v>9727.66</v>
      </c>
      <c r="M202" s="337">
        <v>9727.66</v>
      </c>
      <c r="N202" s="337">
        <v>9727.66</v>
      </c>
      <c r="O202" s="338">
        <f>ROUND('ASSET BALANCES'!O202*$CL202/12,2)</f>
        <v>9775.34</v>
      </c>
      <c r="P202" s="338">
        <f>ROUND('ASSET BALANCES'!P202*$CL202/12,2)</f>
        <v>9775.34</v>
      </c>
      <c r="Q202" s="338">
        <f>ROUND('ASSET BALANCES'!Q202*$CL202/12,2)</f>
        <v>9775.34</v>
      </c>
      <c r="R202" s="338">
        <f>ROUND('ASSET BALANCES'!R202*$CL202/12,2)</f>
        <v>9775.34</v>
      </c>
      <c r="S202" s="338">
        <f>ROUND('ASSET BALANCES'!S202*$CL202/12,2)</f>
        <v>9775.34</v>
      </c>
      <c r="T202" s="338">
        <f>ROUND('ASSET BALANCES'!T202*$CL202/12,2)</f>
        <v>9775.34</v>
      </c>
      <c r="U202" s="338">
        <f>ROUND('ASSET BALANCES'!U202*$CL202/12,2)</f>
        <v>9775.34</v>
      </c>
      <c r="V202" s="338">
        <f>ROUND('ASSET BALANCES'!V202*$CL202/12,2)</f>
        <v>9775.34</v>
      </c>
      <c r="W202" s="338">
        <f>ROUND('ASSET BALANCES'!W202*$CL202/12,2)</f>
        <v>9775.34</v>
      </c>
      <c r="X202" s="338">
        <f>ROUND('ASSET BALANCES'!X202*$CL202/12,2)</f>
        <v>9775.34</v>
      </c>
      <c r="Y202" s="338">
        <f>ROUND('ASSET BALANCES'!Y202*$CL202/12,2)</f>
        <v>9775.34</v>
      </c>
      <c r="Z202" s="338">
        <f>ROUND('ASSET BALANCES'!Z202*$CL202/12,2)</f>
        <v>9775.34</v>
      </c>
      <c r="AA202" s="338">
        <f>ROUND('ASSET BALANCES'!AA202*$CM202/12,2)</f>
        <v>8483.6</v>
      </c>
      <c r="AB202" s="338">
        <f>ROUND('ASSET BALANCES'!AB202*$CM202/12,2)</f>
        <v>8483.6</v>
      </c>
      <c r="AC202" s="338">
        <f>ROUND('ASSET BALANCES'!AC202*$CM202/12,2)</f>
        <v>8483.6</v>
      </c>
      <c r="AD202" s="338">
        <f>ROUND('ASSET BALANCES'!AD202*$CM202/12,2)</f>
        <v>8483.6</v>
      </c>
      <c r="AE202" s="338">
        <f>ROUND('ASSET BALANCES'!AE202*$CM202/12,2)</f>
        <v>8483.6</v>
      </c>
      <c r="AF202" s="338">
        <f>ROUND('ASSET BALANCES'!AF202*$CM202/12,2)</f>
        <v>8483.6</v>
      </c>
      <c r="AG202" s="338">
        <f>ROUND('ASSET BALANCES'!AG202*$CM202/12,2)</f>
        <v>8483.6</v>
      </c>
      <c r="AH202" s="338">
        <f>ROUND('ASSET BALANCES'!AH202*$CM202/12,2)</f>
        <v>8483.6</v>
      </c>
      <c r="AI202" s="338">
        <f>ROUND('ASSET BALANCES'!AI202*$CM202/12,2)</f>
        <v>8483.6</v>
      </c>
      <c r="AJ202" s="338">
        <f>ROUND('ASSET BALANCES'!AJ202*$CM202/12,2)</f>
        <v>8483.6</v>
      </c>
      <c r="AK202" s="338">
        <f>ROUND('ASSET BALANCES'!AK202*$CM202/12,2)</f>
        <v>8483.6</v>
      </c>
      <c r="AL202" s="338">
        <f>ROUND('ASSET BALANCES'!AL202*$CM202/12,2)</f>
        <v>8483.6</v>
      </c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38"/>
      <c r="AX202" s="338"/>
      <c r="AY202" s="338"/>
      <c r="AZ202" s="338"/>
      <c r="BA202" s="338"/>
      <c r="BB202" s="338"/>
      <c r="BC202" s="338"/>
      <c r="BD202" s="338"/>
      <c r="BE202" s="338"/>
      <c r="BF202" s="338"/>
      <c r="BG202" s="338"/>
      <c r="BH202" s="338"/>
      <c r="BI202" s="338"/>
      <c r="BJ202" s="338"/>
      <c r="BK202" s="338"/>
      <c r="BL202" s="338"/>
      <c r="BM202" s="338"/>
      <c r="BN202" s="338"/>
      <c r="BO202" s="338"/>
      <c r="BP202" s="338"/>
      <c r="BQ202" s="338"/>
      <c r="BR202" s="338"/>
      <c r="BS202" s="338"/>
      <c r="BT202" s="338"/>
      <c r="BU202" s="338"/>
      <c r="BV202" s="338"/>
      <c r="BW202" s="13">
        <f t="shared" si="31"/>
        <v>116731.92</v>
      </c>
      <c r="BX202" s="13">
        <f t="shared" si="32"/>
        <v>117304.08</v>
      </c>
      <c r="BY202" s="13">
        <f t="shared" si="33"/>
        <v>101803.2</v>
      </c>
      <c r="BZ202" s="13">
        <f t="shared" si="34"/>
        <v>0</v>
      </c>
      <c r="CA202" s="13">
        <f t="shared" si="35"/>
        <v>0</v>
      </c>
      <c r="CB202" s="13">
        <f t="shared" si="36"/>
        <v>0</v>
      </c>
      <c r="CC202" s="333" t="str">
        <f>VLOOKUP($A202,'Depr Group Buckets'!$A:$J,CC$4,FALSE)</f>
        <v>PROD OTHER</v>
      </c>
      <c r="CD202" s="333" t="str">
        <f>VLOOKUP($A202,'Depr Group Buckets'!$A:$J,CD$4,FALSE)</f>
        <v>101/106</v>
      </c>
      <c r="CE202" s="333">
        <f>VLOOKUP($A202,'Depr Group Buckets'!$A:$J,CE$4,FALSE)</f>
        <v>108</v>
      </c>
      <c r="CF202" s="333">
        <f>VLOOKUP($A202,'Depr Group Buckets'!$A:$J,CF$4,FALSE)</f>
        <v>403</v>
      </c>
      <c r="CG202" s="333" t="str">
        <f>VLOOKUP($A202,'Depr Group Buckets'!$A:$J,CG$4,FALSE)</f>
        <v>BAYSIDE</v>
      </c>
      <c r="CH202" s="333" t="str">
        <f>VLOOKUP($A202,'Depr Group Buckets'!$A:$J,CH$4,FALSE)</f>
        <v>BAYSIDE CT 4</v>
      </c>
      <c r="CI202" s="333" t="str">
        <f>VLOOKUP($A202,'Depr Group Buckets'!$A:$J,CI$4,FALSE)</f>
        <v>Valid</v>
      </c>
      <c r="CJ202" s="333" t="str">
        <f>VLOOKUP($A202,'Depr Group Buckets'!$A:$J,CJ$4,FALSE)</f>
        <v>345</v>
      </c>
      <c r="CK202" s="21"/>
      <c r="CL202" s="4">
        <f t="shared" si="30"/>
        <v>2.8000000000000001E-2</v>
      </c>
      <c r="CM202" s="4">
        <f t="shared" si="29"/>
        <v>2.4300000000000002E-2</v>
      </c>
      <c r="CN202" s="334"/>
      <c r="CO202" s="334"/>
      <c r="CP202" s="334"/>
      <c r="CQ202" s="4">
        <v>2.8000000000000001E-2</v>
      </c>
      <c r="CR202" s="4">
        <v>2.4300000000000002E-2</v>
      </c>
    </row>
    <row r="203" spans="1:96" x14ac:dyDescent="0.25">
      <c r="A203" s="335">
        <f>'ASSET BALANCES'!$A203</f>
        <v>34535</v>
      </c>
      <c r="B203" s="336" t="str">
        <f>'ASSET BALANCES'!$B203</f>
        <v>345.35 Accessory Electric Eq-BP5</v>
      </c>
      <c r="C203" s="337">
        <v>23368.81</v>
      </c>
      <c r="D203" s="337">
        <v>23368.81</v>
      </c>
      <c r="E203" s="337">
        <v>23368.81</v>
      </c>
      <c r="F203" s="337">
        <v>23368.81</v>
      </c>
      <c r="G203" s="337">
        <v>23368.81</v>
      </c>
      <c r="H203" s="337">
        <v>23368.81</v>
      </c>
      <c r="I203" s="337">
        <v>23368.81</v>
      </c>
      <c r="J203" s="337">
        <v>23368.81</v>
      </c>
      <c r="K203" s="337">
        <v>23368.81</v>
      </c>
      <c r="L203" s="337">
        <v>23368.81</v>
      </c>
      <c r="M203" s="337">
        <v>23368.81</v>
      </c>
      <c r="N203" s="337">
        <v>23373.57</v>
      </c>
      <c r="O203" s="338">
        <f>ROUND('ASSET BALANCES'!O203*$CL203/12,2)</f>
        <v>23419.41</v>
      </c>
      <c r="P203" s="338">
        <f>ROUND('ASSET BALANCES'!P203*$CL203/12,2)</f>
        <v>23419.41</v>
      </c>
      <c r="Q203" s="338">
        <f>ROUND('ASSET BALANCES'!Q203*$CL203/12,2)</f>
        <v>23419.41</v>
      </c>
      <c r="R203" s="338">
        <f>ROUND('ASSET BALANCES'!R203*$CL203/12,2)</f>
        <v>23419.41</v>
      </c>
      <c r="S203" s="338">
        <f>ROUND('ASSET BALANCES'!S203*$CL203/12,2)</f>
        <v>23419.41</v>
      </c>
      <c r="T203" s="338">
        <f>ROUND('ASSET BALANCES'!T203*$CL203/12,2)</f>
        <v>23419.41</v>
      </c>
      <c r="U203" s="338">
        <f>ROUND('ASSET BALANCES'!U203*$CL203/12,2)</f>
        <v>23419.41</v>
      </c>
      <c r="V203" s="338">
        <f>ROUND('ASSET BALANCES'!V203*$CL203/12,2)</f>
        <v>23419.41</v>
      </c>
      <c r="W203" s="338">
        <f>ROUND('ASSET BALANCES'!W203*$CL203/12,2)</f>
        <v>23419.41</v>
      </c>
      <c r="X203" s="338">
        <f>ROUND('ASSET BALANCES'!X203*$CL203/12,2)</f>
        <v>23419.41</v>
      </c>
      <c r="Y203" s="338">
        <f>ROUND('ASSET BALANCES'!Y203*$CL203/12,2)</f>
        <v>23419.41</v>
      </c>
      <c r="Z203" s="338">
        <f>ROUND('ASSET BALANCES'!Z203*$CL203/12,2)</f>
        <v>23419.41</v>
      </c>
      <c r="AA203" s="338">
        <f>ROUND('ASSET BALANCES'!AA203*$CM203/12,2)</f>
        <v>15265.99</v>
      </c>
      <c r="AB203" s="338">
        <f>ROUND('ASSET BALANCES'!AB203*$CM203/12,2)</f>
        <v>15265.99</v>
      </c>
      <c r="AC203" s="338">
        <f>ROUND('ASSET BALANCES'!AC203*$CM203/12,2)</f>
        <v>15265.99</v>
      </c>
      <c r="AD203" s="338">
        <f>ROUND('ASSET BALANCES'!AD203*$CM203/12,2)</f>
        <v>15265.99</v>
      </c>
      <c r="AE203" s="338">
        <f>ROUND('ASSET BALANCES'!AE203*$CM203/12,2)</f>
        <v>15265.99</v>
      </c>
      <c r="AF203" s="338">
        <f>ROUND('ASSET BALANCES'!AF203*$CM203/12,2)</f>
        <v>15265.99</v>
      </c>
      <c r="AG203" s="338">
        <f>ROUND('ASSET BALANCES'!AG203*$CM203/12,2)</f>
        <v>15265.99</v>
      </c>
      <c r="AH203" s="338">
        <f>ROUND('ASSET BALANCES'!AH203*$CM203/12,2)</f>
        <v>15265.99</v>
      </c>
      <c r="AI203" s="338">
        <f>ROUND('ASSET BALANCES'!AI203*$CM203/12,2)</f>
        <v>15265.99</v>
      </c>
      <c r="AJ203" s="338">
        <f>ROUND('ASSET BALANCES'!AJ203*$CM203/12,2)</f>
        <v>15265.99</v>
      </c>
      <c r="AK203" s="338">
        <f>ROUND('ASSET BALANCES'!AK203*$CM203/12,2)</f>
        <v>15265.99</v>
      </c>
      <c r="AL203" s="338">
        <f>ROUND('ASSET BALANCES'!AL203*$CM203/12,2)</f>
        <v>15265.99</v>
      </c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38"/>
      <c r="AX203" s="338"/>
      <c r="AY203" s="338"/>
      <c r="AZ203" s="338"/>
      <c r="BA203" s="338"/>
      <c r="BB203" s="338"/>
      <c r="BC203" s="338"/>
      <c r="BD203" s="338"/>
      <c r="BE203" s="338"/>
      <c r="BF203" s="338"/>
      <c r="BG203" s="338"/>
      <c r="BH203" s="338"/>
      <c r="BI203" s="338"/>
      <c r="BJ203" s="338"/>
      <c r="BK203" s="338"/>
      <c r="BL203" s="338"/>
      <c r="BM203" s="338"/>
      <c r="BN203" s="338"/>
      <c r="BO203" s="338"/>
      <c r="BP203" s="338"/>
      <c r="BQ203" s="338"/>
      <c r="BR203" s="338"/>
      <c r="BS203" s="338"/>
      <c r="BT203" s="338"/>
      <c r="BU203" s="338"/>
      <c r="BV203" s="338"/>
      <c r="BW203" s="13">
        <f t="shared" si="31"/>
        <v>280430.48</v>
      </c>
      <c r="BX203" s="13">
        <f t="shared" si="32"/>
        <v>281032.92</v>
      </c>
      <c r="BY203" s="13">
        <f t="shared" si="33"/>
        <v>183191.88</v>
      </c>
      <c r="BZ203" s="13">
        <f t="shared" si="34"/>
        <v>0</v>
      </c>
      <c r="CA203" s="13">
        <f t="shared" si="35"/>
        <v>0</v>
      </c>
      <c r="CB203" s="13">
        <f t="shared" si="36"/>
        <v>0</v>
      </c>
      <c r="CC203" s="333" t="str">
        <f>VLOOKUP($A203,'Depr Group Buckets'!$A:$J,CC$4,FALSE)</f>
        <v>PROD OTHER</v>
      </c>
      <c r="CD203" s="333" t="str">
        <f>VLOOKUP($A203,'Depr Group Buckets'!$A:$J,CD$4,FALSE)</f>
        <v>101/106</v>
      </c>
      <c r="CE203" s="333">
        <f>VLOOKUP($A203,'Depr Group Buckets'!$A:$J,CE$4,FALSE)</f>
        <v>108</v>
      </c>
      <c r="CF203" s="333">
        <f>VLOOKUP($A203,'Depr Group Buckets'!$A:$J,CF$4,FALSE)</f>
        <v>403</v>
      </c>
      <c r="CG203" s="333" t="str">
        <f>VLOOKUP($A203,'Depr Group Buckets'!$A:$J,CG$4,FALSE)</f>
        <v>BAYSIDE</v>
      </c>
      <c r="CH203" s="333" t="str">
        <f>VLOOKUP($A203,'Depr Group Buckets'!$A:$J,CH$4,FALSE)</f>
        <v>BAYSIDE CT 5</v>
      </c>
      <c r="CI203" s="333" t="str">
        <f>VLOOKUP($A203,'Depr Group Buckets'!$A:$J,CI$4,FALSE)</f>
        <v>Valid</v>
      </c>
      <c r="CJ203" s="333" t="str">
        <f>VLOOKUP($A203,'Depr Group Buckets'!$A:$J,CJ$4,FALSE)</f>
        <v>345</v>
      </c>
      <c r="CK203" s="21"/>
      <c r="CL203" s="4">
        <f t="shared" si="30"/>
        <v>2.7E-2</v>
      </c>
      <c r="CM203" s="4">
        <f t="shared" si="29"/>
        <v>1.7600000000000001E-2</v>
      </c>
      <c r="CN203" s="334"/>
      <c r="CO203" s="334"/>
      <c r="CP203" s="334"/>
      <c r="CQ203" s="4">
        <v>2.7E-2</v>
      </c>
      <c r="CR203" s="4">
        <v>1.7600000000000001E-2</v>
      </c>
    </row>
    <row r="204" spans="1:96" x14ac:dyDescent="0.25">
      <c r="A204" s="335">
        <f>'ASSET BALANCES'!$A204</f>
        <v>34536</v>
      </c>
      <c r="B204" s="336" t="str">
        <f>'ASSET BALANCES'!$B204</f>
        <v>345.36 Accessory Electric Eq-BP6</v>
      </c>
      <c r="C204" s="337">
        <v>33428.75</v>
      </c>
      <c r="D204" s="337">
        <v>33428.75</v>
      </c>
      <c r="E204" s="337">
        <v>33428.75</v>
      </c>
      <c r="F204" s="337">
        <v>33428.75</v>
      </c>
      <c r="G204" s="337">
        <v>33428.75</v>
      </c>
      <c r="H204" s="337">
        <v>33428.75</v>
      </c>
      <c r="I204" s="337">
        <v>33428.75</v>
      </c>
      <c r="J204" s="337">
        <v>33428.75</v>
      </c>
      <c r="K204" s="337">
        <v>33428.75</v>
      </c>
      <c r="L204" s="337">
        <v>33428.75</v>
      </c>
      <c r="M204" s="337">
        <v>33428.75</v>
      </c>
      <c r="N204" s="337">
        <v>33443.65</v>
      </c>
      <c r="O204" s="338">
        <f>ROUND('ASSET BALANCES'!O204*$CL204/12,2)</f>
        <v>33491.19</v>
      </c>
      <c r="P204" s="338">
        <f>ROUND('ASSET BALANCES'!P204*$CL204/12,2)</f>
        <v>33491.19</v>
      </c>
      <c r="Q204" s="338">
        <f>ROUND('ASSET BALANCES'!Q204*$CL204/12,2)</f>
        <v>33491.19</v>
      </c>
      <c r="R204" s="338">
        <f>ROUND('ASSET BALANCES'!R204*$CL204/12,2)</f>
        <v>33491.19</v>
      </c>
      <c r="S204" s="338">
        <f>ROUND('ASSET BALANCES'!S204*$CL204/12,2)</f>
        <v>33491.19</v>
      </c>
      <c r="T204" s="338">
        <f>ROUND('ASSET BALANCES'!T204*$CL204/12,2)</f>
        <v>33491.19</v>
      </c>
      <c r="U204" s="338">
        <f>ROUND('ASSET BALANCES'!U204*$CL204/12,2)</f>
        <v>33491.19</v>
      </c>
      <c r="V204" s="338">
        <f>ROUND('ASSET BALANCES'!V204*$CL204/12,2)</f>
        <v>33491.19</v>
      </c>
      <c r="W204" s="338">
        <f>ROUND('ASSET BALANCES'!W204*$CL204/12,2)</f>
        <v>33491.19</v>
      </c>
      <c r="X204" s="338">
        <f>ROUND('ASSET BALANCES'!X204*$CL204/12,2)</f>
        <v>33491.19</v>
      </c>
      <c r="Y204" s="338">
        <f>ROUND('ASSET BALANCES'!Y204*$CL204/12,2)</f>
        <v>33491.19</v>
      </c>
      <c r="Z204" s="338">
        <f>ROUND('ASSET BALANCES'!Z204*$CL204/12,2)</f>
        <v>33491.19</v>
      </c>
      <c r="AA204" s="338">
        <f>ROUND('ASSET BALANCES'!AA204*$CM204/12,2)</f>
        <v>28826.35</v>
      </c>
      <c r="AB204" s="338">
        <f>ROUND('ASSET BALANCES'!AB204*$CM204/12,2)</f>
        <v>28826.35</v>
      </c>
      <c r="AC204" s="338">
        <f>ROUND('ASSET BALANCES'!AC204*$CM204/12,2)</f>
        <v>28826.35</v>
      </c>
      <c r="AD204" s="338">
        <f>ROUND('ASSET BALANCES'!AD204*$CM204/12,2)</f>
        <v>28826.35</v>
      </c>
      <c r="AE204" s="338">
        <f>ROUND('ASSET BALANCES'!AE204*$CM204/12,2)</f>
        <v>28826.35</v>
      </c>
      <c r="AF204" s="338">
        <f>ROUND('ASSET BALANCES'!AF204*$CM204/12,2)</f>
        <v>28826.35</v>
      </c>
      <c r="AG204" s="338">
        <f>ROUND('ASSET BALANCES'!AG204*$CM204/12,2)</f>
        <v>28826.35</v>
      </c>
      <c r="AH204" s="338">
        <f>ROUND('ASSET BALANCES'!AH204*$CM204/12,2)</f>
        <v>28826.35</v>
      </c>
      <c r="AI204" s="338">
        <f>ROUND('ASSET BALANCES'!AI204*$CM204/12,2)</f>
        <v>28826.35</v>
      </c>
      <c r="AJ204" s="338">
        <f>ROUND('ASSET BALANCES'!AJ204*$CM204/12,2)</f>
        <v>28826.35</v>
      </c>
      <c r="AK204" s="338">
        <f>ROUND('ASSET BALANCES'!AK204*$CM204/12,2)</f>
        <v>28826.35</v>
      </c>
      <c r="AL204" s="338">
        <f>ROUND('ASSET BALANCES'!AL204*$CM204/12,2)</f>
        <v>28826.35</v>
      </c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38"/>
      <c r="AX204" s="338"/>
      <c r="AY204" s="338"/>
      <c r="AZ204" s="338"/>
      <c r="BA204" s="338"/>
      <c r="BB204" s="338"/>
      <c r="BC204" s="338"/>
      <c r="BD204" s="338"/>
      <c r="BE204" s="338"/>
      <c r="BF204" s="338"/>
      <c r="BG204" s="338"/>
      <c r="BH204" s="338"/>
      <c r="BI204" s="338"/>
      <c r="BJ204" s="338"/>
      <c r="BK204" s="338"/>
      <c r="BL204" s="338"/>
      <c r="BM204" s="338"/>
      <c r="BN204" s="338"/>
      <c r="BO204" s="338"/>
      <c r="BP204" s="338"/>
      <c r="BQ204" s="338"/>
      <c r="BR204" s="338"/>
      <c r="BS204" s="338"/>
      <c r="BT204" s="338"/>
      <c r="BU204" s="338"/>
      <c r="BV204" s="338"/>
      <c r="BW204" s="13">
        <f t="shared" si="31"/>
        <v>401159.9</v>
      </c>
      <c r="BX204" s="13">
        <f t="shared" si="32"/>
        <v>401894.28</v>
      </c>
      <c r="BY204" s="13">
        <f t="shared" si="33"/>
        <v>345916.2</v>
      </c>
      <c r="BZ204" s="13">
        <f t="shared" si="34"/>
        <v>0</v>
      </c>
      <c r="CA204" s="13">
        <f t="shared" si="35"/>
        <v>0</v>
      </c>
      <c r="CB204" s="13">
        <f t="shared" si="36"/>
        <v>0</v>
      </c>
      <c r="CC204" s="333" t="str">
        <f>VLOOKUP($A204,'Depr Group Buckets'!$A:$J,CC$4,FALSE)</f>
        <v>PROD OTHER</v>
      </c>
      <c r="CD204" s="333" t="str">
        <f>VLOOKUP($A204,'Depr Group Buckets'!$A:$J,CD$4,FALSE)</f>
        <v>101/106</v>
      </c>
      <c r="CE204" s="333">
        <f>VLOOKUP($A204,'Depr Group Buckets'!$A:$J,CE$4,FALSE)</f>
        <v>108</v>
      </c>
      <c r="CF204" s="333">
        <f>VLOOKUP($A204,'Depr Group Buckets'!$A:$J,CF$4,FALSE)</f>
        <v>403</v>
      </c>
      <c r="CG204" s="333" t="str">
        <f>VLOOKUP($A204,'Depr Group Buckets'!$A:$J,CG$4,FALSE)</f>
        <v>BAYSIDE</v>
      </c>
      <c r="CH204" s="333" t="str">
        <f>VLOOKUP($A204,'Depr Group Buckets'!$A:$J,CH$4,FALSE)</f>
        <v>BAYSIDE CT 6</v>
      </c>
      <c r="CI204" s="333" t="str">
        <f>VLOOKUP($A204,'Depr Group Buckets'!$A:$J,CI$4,FALSE)</f>
        <v>Valid</v>
      </c>
      <c r="CJ204" s="333" t="str">
        <f>VLOOKUP($A204,'Depr Group Buckets'!$A:$J,CJ$4,FALSE)</f>
        <v>345</v>
      </c>
      <c r="CK204" s="21"/>
      <c r="CL204" s="4">
        <f t="shared" si="30"/>
        <v>2.8000000000000001E-2</v>
      </c>
      <c r="CM204" s="4">
        <f t="shared" si="29"/>
        <v>2.41E-2</v>
      </c>
      <c r="CN204" s="334"/>
      <c r="CO204" s="334"/>
      <c r="CP204" s="334"/>
      <c r="CQ204" s="4">
        <v>2.8000000000000001E-2</v>
      </c>
      <c r="CR204" s="4">
        <v>2.41E-2</v>
      </c>
    </row>
    <row r="205" spans="1:96" x14ac:dyDescent="0.25">
      <c r="A205" s="335">
        <f>'ASSET BALANCES'!$A205</f>
        <v>34541</v>
      </c>
      <c r="B205" s="336" t="str">
        <f>'ASSET BALANCES'!$B205</f>
        <v>345.41 Accessory Electric Eq-BBCT1</v>
      </c>
      <c r="C205" s="337">
        <v>0</v>
      </c>
      <c r="D205" s="337">
        <v>0</v>
      </c>
      <c r="E205" s="337">
        <v>0</v>
      </c>
      <c r="F205" s="337">
        <v>0</v>
      </c>
      <c r="G205" s="337">
        <v>0</v>
      </c>
      <c r="H205" s="337">
        <v>0</v>
      </c>
      <c r="I205" s="337">
        <v>0</v>
      </c>
      <c r="J205" s="337">
        <v>0</v>
      </c>
      <c r="K205" s="337">
        <v>0</v>
      </c>
      <c r="L205" s="337">
        <v>0</v>
      </c>
      <c r="M205" s="337">
        <v>0</v>
      </c>
      <c r="N205" s="337">
        <v>0</v>
      </c>
      <c r="O205" s="338">
        <f>ROUND('ASSET BALANCES'!O205*$CL205/12,2)</f>
        <v>0</v>
      </c>
      <c r="P205" s="338">
        <f>ROUND('ASSET BALANCES'!P205*$CL205/12,2)</f>
        <v>0</v>
      </c>
      <c r="Q205" s="338">
        <f>ROUND('ASSET BALANCES'!Q205*$CL205/12,2)</f>
        <v>0</v>
      </c>
      <c r="R205" s="338">
        <f>ROUND('ASSET BALANCES'!R205*$CL205/12,2)</f>
        <v>0</v>
      </c>
      <c r="S205" s="338">
        <f>ROUND('ASSET BALANCES'!S205*$CL205/12,2)</f>
        <v>0</v>
      </c>
      <c r="T205" s="338">
        <f>ROUND('ASSET BALANCES'!T205*$CL205/12,2)</f>
        <v>0</v>
      </c>
      <c r="U205" s="338">
        <f>ROUND('ASSET BALANCES'!U205*$CL205/12,2)</f>
        <v>0</v>
      </c>
      <c r="V205" s="338">
        <f>ROUND('ASSET BALANCES'!V205*$CL205/12,2)</f>
        <v>0</v>
      </c>
      <c r="W205" s="338">
        <f>ROUND('ASSET BALANCES'!W205*$CL205/12,2)</f>
        <v>0</v>
      </c>
      <c r="X205" s="338">
        <f>ROUND('ASSET BALANCES'!X205*$CL205/12,2)</f>
        <v>0</v>
      </c>
      <c r="Y205" s="338">
        <f>ROUND('ASSET BALANCES'!Y205*$CL205/12,2)</f>
        <v>0</v>
      </c>
      <c r="Z205" s="338">
        <f>ROUND('ASSET BALANCES'!Z205*$CL205/12,2)</f>
        <v>0</v>
      </c>
      <c r="AA205" s="338">
        <f>ROUND('ASSET BALANCES'!AA205*$CM205/12,2)</f>
        <v>0</v>
      </c>
      <c r="AB205" s="338">
        <f>ROUND('ASSET BALANCES'!AB205*$CM205/12,2)</f>
        <v>0</v>
      </c>
      <c r="AC205" s="338">
        <f>ROUND('ASSET BALANCES'!AC205*$CM205/12,2)</f>
        <v>0</v>
      </c>
      <c r="AD205" s="338">
        <f>ROUND('ASSET BALANCES'!AD205*$CM205/12,2)</f>
        <v>0</v>
      </c>
      <c r="AE205" s="338">
        <f>ROUND('ASSET BALANCES'!AE205*$CM205/12,2)</f>
        <v>0</v>
      </c>
      <c r="AF205" s="338">
        <f>ROUND('ASSET BALANCES'!AF205*$CM205/12,2)</f>
        <v>0</v>
      </c>
      <c r="AG205" s="338">
        <f>ROUND('ASSET BALANCES'!AG205*$CM205/12,2)</f>
        <v>0</v>
      </c>
      <c r="AH205" s="338">
        <f>ROUND('ASSET BALANCES'!AH205*$CM205/12,2)</f>
        <v>0</v>
      </c>
      <c r="AI205" s="338">
        <f>ROUND('ASSET BALANCES'!AI205*$CM205/12,2)</f>
        <v>0</v>
      </c>
      <c r="AJ205" s="338">
        <f>ROUND('ASSET BALANCES'!AJ205*$CM205/12,2)</f>
        <v>0</v>
      </c>
      <c r="AK205" s="338">
        <f>ROUND('ASSET BALANCES'!AK205*$CM205/12,2)</f>
        <v>0</v>
      </c>
      <c r="AL205" s="338">
        <f>ROUND('ASSET BALANCES'!AL205*$CM205/12,2)</f>
        <v>0</v>
      </c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38"/>
      <c r="AX205" s="338"/>
      <c r="AY205" s="338"/>
      <c r="AZ205" s="338"/>
      <c r="BA205" s="338"/>
      <c r="BB205" s="338"/>
      <c r="BC205" s="338"/>
      <c r="BD205" s="338"/>
      <c r="BE205" s="338"/>
      <c r="BF205" s="338"/>
      <c r="BG205" s="338"/>
      <c r="BH205" s="338"/>
      <c r="BI205" s="338"/>
      <c r="BJ205" s="338"/>
      <c r="BK205" s="338"/>
      <c r="BL205" s="338"/>
      <c r="BM205" s="338"/>
      <c r="BN205" s="338"/>
      <c r="BO205" s="338"/>
      <c r="BP205" s="338"/>
      <c r="BQ205" s="338"/>
      <c r="BR205" s="338"/>
      <c r="BS205" s="338"/>
      <c r="BT205" s="338"/>
      <c r="BU205" s="338"/>
      <c r="BV205" s="338"/>
      <c r="BW205" s="13">
        <f t="shared" si="31"/>
        <v>0</v>
      </c>
      <c r="BX205" s="13">
        <f t="shared" si="32"/>
        <v>0</v>
      </c>
      <c r="BY205" s="13">
        <f t="shared" si="33"/>
        <v>0</v>
      </c>
      <c r="BZ205" s="13">
        <f t="shared" si="34"/>
        <v>0</v>
      </c>
      <c r="CA205" s="13">
        <f t="shared" si="35"/>
        <v>0</v>
      </c>
      <c r="CB205" s="13">
        <f t="shared" si="36"/>
        <v>0</v>
      </c>
      <c r="CC205" s="333" t="str">
        <f>VLOOKUP($A205,'Depr Group Buckets'!$A:$J,CC$4,FALSE)</f>
        <v>PROD OTHER</v>
      </c>
      <c r="CD205" s="333" t="str">
        <f>VLOOKUP($A205,'Depr Group Buckets'!$A:$J,CD$4,FALSE)</f>
        <v>101/106</v>
      </c>
      <c r="CE205" s="333">
        <f>VLOOKUP($A205,'Depr Group Buckets'!$A:$J,CE$4,FALSE)</f>
        <v>108</v>
      </c>
      <c r="CF205" s="333">
        <f>VLOOKUP($A205,'Depr Group Buckets'!$A:$J,CF$4,FALSE)</f>
        <v>403</v>
      </c>
      <c r="CG205" s="333" t="str">
        <f>VLOOKUP($A205,'Depr Group Buckets'!$A:$J,CG$4,FALSE)</f>
        <v>BIG BEND</v>
      </c>
      <c r="CH205" s="333" t="str">
        <f>VLOOKUP($A205,'Depr Group Buckets'!$A:$J,CH$4,FALSE)</f>
        <v>INACTIVE ACCOUNT</v>
      </c>
      <c r="CI205" s="333" t="str">
        <f>VLOOKUP($A205,'Depr Group Buckets'!$A:$J,CI$4,FALSE)</f>
        <v>Invalid</v>
      </c>
      <c r="CJ205" s="333" t="str">
        <f>VLOOKUP($A205,'Depr Group Buckets'!$A:$J,CJ$4,FALSE)</f>
        <v>345</v>
      </c>
      <c r="CK205" s="21"/>
      <c r="CL205" s="4">
        <f t="shared" si="30"/>
        <v>0</v>
      </c>
      <c r="CM205" s="4">
        <f t="shared" si="29"/>
        <v>0</v>
      </c>
      <c r="CN205" s="334"/>
      <c r="CO205" s="334"/>
      <c r="CP205" s="334"/>
      <c r="CQ205" s="4">
        <v>0</v>
      </c>
      <c r="CR205" s="4">
        <v>0</v>
      </c>
    </row>
    <row r="206" spans="1:96" x14ac:dyDescent="0.25">
      <c r="A206" s="335">
        <f>'ASSET BALANCES'!$A206</f>
        <v>34542</v>
      </c>
      <c r="B206" s="336" t="str">
        <f>'ASSET BALANCES'!$B206</f>
        <v>345.42 Accessory Elect Eq-BBCT2&amp;3</v>
      </c>
      <c r="C206" s="337">
        <v>0</v>
      </c>
      <c r="D206" s="337">
        <v>0</v>
      </c>
      <c r="E206" s="337">
        <v>0</v>
      </c>
      <c r="F206" s="337">
        <v>0</v>
      </c>
      <c r="G206" s="337">
        <v>0</v>
      </c>
      <c r="H206" s="337">
        <v>0</v>
      </c>
      <c r="I206" s="337">
        <v>0</v>
      </c>
      <c r="J206" s="337">
        <v>0</v>
      </c>
      <c r="K206" s="337">
        <v>0</v>
      </c>
      <c r="L206" s="337">
        <v>0</v>
      </c>
      <c r="M206" s="337">
        <v>0</v>
      </c>
      <c r="N206" s="337">
        <v>0</v>
      </c>
      <c r="O206" s="338">
        <f>ROUND('ASSET BALANCES'!O206*$CL206/12,2)</f>
        <v>0</v>
      </c>
      <c r="P206" s="338">
        <f>ROUND('ASSET BALANCES'!P206*$CL206/12,2)</f>
        <v>0</v>
      </c>
      <c r="Q206" s="338">
        <f>ROUND('ASSET BALANCES'!Q206*$CL206/12,2)</f>
        <v>0</v>
      </c>
      <c r="R206" s="338">
        <f>ROUND('ASSET BALANCES'!R206*$CL206/12,2)</f>
        <v>0</v>
      </c>
      <c r="S206" s="338">
        <f>ROUND('ASSET BALANCES'!S206*$CL206/12,2)</f>
        <v>0</v>
      </c>
      <c r="T206" s="338">
        <f>ROUND('ASSET BALANCES'!T206*$CL206/12,2)</f>
        <v>0</v>
      </c>
      <c r="U206" s="338">
        <f>ROUND('ASSET BALANCES'!U206*$CL206/12,2)</f>
        <v>0</v>
      </c>
      <c r="V206" s="338">
        <f>ROUND('ASSET BALANCES'!V206*$CL206/12,2)</f>
        <v>0</v>
      </c>
      <c r="W206" s="338">
        <f>ROUND('ASSET BALANCES'!W206*$CL206/12,2)</f>
        <v>0</v>
      </c>
      <c r="X206" s="338">
        <f>ROUND('ASSET BALANCES'!X206*$CL206/12,2)</f>
        <v>0</v>
      </c>
      <c r="Y206" s="338">
        <f>ROUND('ASSET BALANCES'!Y206*$CL206/12,2)</f>
        <v>0</v>
      </c>
      <c r="Z206" s="338">
        <f>ROUND('ASSET BALANCES'!Z206*$CL206/12,2)</f>
        <v>0</v>
      </c>
      <c r="AA206" s="338">
        <f>ROUND('ASSET BALANCES'!AA206*$CM206/12,2)</f>
        <v>0</v>
      </c>
      <c r="AB206" s="338">
        <f>ROUND('ASSET BALANCES'!AB206*$CM206/12,2)</f>
        <v>0</v>
      </c>
      <c r="AC206" s="338">
        <f>ROUND('ASSET BALANCES'!AC206*$CM206/12,2)</f>
        <v>0</v>
      </c>
      <c r="AD206" s="338">
        <f>ROUND('ASSET BALANCES'!AD206*$CM206/12,2)</f>
        <v>0</v>
      </c>
      <c r="AE206" s="338">
        <f>ROUND('ASSET BALANCES'!AE206*$CM206/12,2)</f>
        <v>0</v>
      </c>
      <c r="AF206" s="338">
        <f>ROUND('ASSET BALANCES'!AF206*$CM206/12,2)</f>
        <v>0</v>
      </c>
      <c r="AG206" s="338">
        <f>ROUND('ASSET BALANCES'!AG206*$CM206/12,2)</f>
        <v>0</v>
      </c>
      <c r="AH206" s="338">
        <f>ROUND('ASSET BALANCES'!AH206*$CM206/12,2)</f>
        <v>0</v>
      </c>
      <c r="AI206" s="338">
        <f>ROUND('ASSET BALANCES'!AI206*$CM206/12,2)</f>
        <v>0</v>
      </c>
      <c r="AJ206" s="338">
        <f>ROUND('ASSET BALANCES'!AJ206*$CM206/12,2)</f>
        <v>0</v>
      </c>
      <c r="AK206" s="338">
        <f>ROUND('ASSET BALANCES'!AK206*$CM206/12,2)</f>
        <v>0</v>
      </c>
      <c r="AL206" s="338">
        <f>ROUND('ASSET BALANCES'!AL206*$CM206/12,2)</f>
        <v>0</v>
      </c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38"/>
      <c r="AX206" s="338"/>
      <c r="AY206" s="338"/>
      <c r="AZ206" s="338"/>
      <c r="BA206" s="338"/>
      <c r="BB206" s="338"/>
      <c r="BC206" s="338"/>
      <c r="BD206" s="338"/>
      <c r="BE206" s="338"/>
      <c r="BF206" s="338"/>
      <c r="BG206" s="338"/>
      <c r="BH206" s="338"/>
      <c r="BI206" s="338"/>
      <c r="BJ206" s="338"/>
      <c r="BK206" s="338"/>
      <c r="BL206" s="338"/>
      <c r="BM206" s="338"/>
      <c r="BN206" s="338"/>
      <c r="BO206" s="338"/>
      <c r="BP206" s="338"/>
      <c r="BQ206" s="338"/>
      <c r="BR206" s="338"/>
      <c r="BS206" s="338"/>
      <c r="BT206" s="338"/>
      <c r="BU206" s="338"/>
      <c r="BV206" s="338"/>
      <c r="BW206" s="13">
        <f t="shared" si="31"/>
        <v>0</v>
      </c>
      <c r="BX206" s="13">
        <f t="shared" si="32"/>
        <v>0</v>
      </c>
      <c r="BY206" s="13">
        <f t="shared" si="33"/>
        <v>0</v>
      </c>
      <c r="BZ206" s="13">
        <f t="shared" si="34"/>
        <v>0</v>
      </c>
      <c r="CA206" s="13">
        <f t="shared" si="35"/>
        <v>0</v>
      </c>
      <c r="CB206" s="13">
        <f t="shared" si="36"/>
        <v>0</v>
      </c>
      <c r="CC206" s="333" t="str">
        <f>VLOOKUP($A206,'Depr Group Buckets'!$A:$J,CC$4,FALSE)</f>
        <v>PROD OTHER</v>
      </c>
      <c r="CD206" s="333" t="str">
        <f>VLOOKUP($A206,'Depr Group Buckets'!$A:$J,CD$4,FALSE)</f>
        <v>101/106</v>
      </c>
      <c r="CE206" s="333">
        <f>VLOOKUP($A206,'Depr Group Buckets'!$A:$J,CE$4,FALSE)</f>
        <v>108</v>
      </c>
      <c r="CF206" s="333">
        <f>VLOOKUP($A206,'Depr Group Buckets'!$A:$J,CF$4,FALSE)</f>
        <v>403</v>
      </c>
      <c r="CG206" s="333" t="str">
        <f>VLOOKUP($A206,'Depr Group Buckets'!$A:$J,CG$4,FALSE)</f>
        <v>BIG BEND</v>
      </c>
      <c r="CH206" s="333" t="str">
        <f>VLOOKUP($A206,'Depr Group Buckets'!$A:$J,CH$4,FALSE)</f>
        <v>INACTIVE ACCOUNT</v>
      </c>
      <c r="CI206" s="333" t="str">
        <f>VLOOKUP($A206,'Depr Group Buckets'!$A:$J,CI$4,FALSE)</f>
        <v>Invalid</v>
      </c>
      <c r="CJ206" s="333" t="str">
        <f>VLOOKUP($A206,'Depr Group Buckets'!$A:$J,CJ$4,FALSE)</f>
        <v>345</v>
      </c>
      <c r="CK206" s="21"/>
      <c r="CL206" s="4">
        <f t="shared" si="30"/>
        <v>0</v>
      </c>
      <c r="CM206" s="4">
        <f t="shared" si="29"/>
        <v>0</v>
      </c>
      <c r="CN206" s="334"/>
      <c r="CO206" s="334"/>
      <c r="CP206" s="334"/>
      <c r="CQ206" s="4">
        <v>0</v>
      </c>
      <c r="CR206" s="4">
        <v>0</v>
      </c>
    </row>
    <row r="207" spans="1:96" x14ac:dyDescent="0.25">
      <c r="A207" s="335">
        <f>'ASSET BALANCES'!$A207</f>
        <v>34543</v>
      </c>
      <c r="B207" s="336" t="str">
        <f>'ASSET BALANCES'!$B207</f>
        <v>345.43 Accessory ElectricEq-BBCCST1</v>
      </c>
      <c r="C207" s="337">
        <v>1293.49</v>
      </c>
      <c r="D207" s="337">
        <v>1294.0899999999999</v>
      </c>
      <c r="E207" s="337">
        <v>1294.9000000000001</v>
      </c>
      <c r="F207" s="337">
        <v>1298.81</v>
      </c>
      <c r="G207" s="337">
        <v>1301.17</v>
      </c>
      <c r="H207" s="337">
        <v>1301.26</v>
      </c>
      <c r="I207" s="337">
        <v>1302.02</v>
      </c>
      <c r="J207" s="337">
        <v>1302.74</v>
      </c>
      <c r="K207" s="337">
        <v>1321.82</v>
      </c>
      <c r="L207" s="337">
        <v>1328.99</v>
      </c>
      <c r="M207" s="337">
        <v>1387.66</v>
      </c>
      <c r="N207" s="337">
        <v>1387.66</v>
      </c>
      <c r="O207" s="338">
        <f>ROUND('ASSET BALANCES'!O207*$CL207/12,2)</f>
        <v>1693.3</v>
      </c>
      <c r="P207" s="338">
        <f>ROUND('ASSET BALANCES'!P207*$CL207/12,2)</f>
        <v>1693.3</v>
      </c>
      <c r="Q207" s="338">
        <f>ROUND('ASSET BALANCES'!Q207*$CL207/12,2)</f>
        <v>1693.3</v>
      </c>
      <c r="R207" s="338">
        <f>ROUND('ASSET BALANCES'!R207*$CL207/12,2)</f>
        <v>1693.3</v>
      </c>
      <c r="S207" s="338">
        <f>ROUND('ASSET BALANCES'!S207*$CL207/12,2)</f>
        <v>1693.3</v>
      </c>
      <c r="T207" s="338">
        <f>ROUND('ASSET BALANCES'!T207*$CL207/12,2)</f>
        <v>1693.3</v>
      </c>
      <c r="U207" s="338">
        <f>ROUND('ASSET BALANCES'!U207*$CL207/12,2)</f>
        <v>1693.3</v>
      </c>
      <c r="V207" s="338">
        <f>ROUND('ASSET BALANCES'!V207*$CL207/12,2)</f>
        <v>1693.3</v>
      </c>
      <c r="W207" s="338">
        <f>ROUND('ASSET BALANCES'!W207*$CL207/12,2)</f>
        <v>1693.3</v>
      </c>
      <c r="X207" s="338">
        <f>ROUND('ASSET BALANCES'!X207*$CL207/12,2)</f>
        <v>1693.3</v>
      </c>
      <c r="Y207" s="338">
        <f>ROUND('ASSET BALANCES'!Y207*$CL207/12,2)</f>
        <v>1693.3</v>
      </c>
      <c r="Z207" s="338">
        <f>ROUND('ASSET BALANCES'!Z207*$CL207/12,2)</f>
        <v>1693.3</v>
      </c>
      <c r="AA207" s="338">
        <f>ROUND('ASSET BALANCES'!AA207*$CM207/12,2)</f>
        <v>1704.98</v>
      </c>
      <c r="AB207" s="338">
        <f>ROUND('ASSET BALANCES'!AB207*$CM207/12,2)</f>
        <v>1704.98</v>
      </c>
      <c r="AC207" s="338">
        <f>ROUND('ASSET BALANCES'!AC207*$CM207/12,2)</f>
        <v>1704.98</v>
      </c>
      <c r="AD207" s="338">
        <f>ROUND('ASSET BALANCES'!AD207*$CM207/12,2)</f>
        <v>1704.98</v>
      </c>
      <c r="AE207" s="338">
        <f>ROUND('ASSET BALANCES'!AE207*$CM207/12,2)</f>
        <v>1704.98</v>
      </c>
      <c r="AF207" s="338">
        <f>ROUND('ASSET BALANCES'!AF207*$CM207/12,2)</f>
        <v>1704.98</v>
      </c>
      <c r="AG207" s="338">
        <f>ROUND('ASSET BALANCES'!AG207*$CM207/12,2)</f>
        <v>1704.98</v>
      </c>
      <c r="AH207" s="338">
        <f>ROUND('ASSET BALANCES'!AH207*$CM207/12,2)</f>
        <v>1704.98</v>
      </c>
      <c r="AI207" s="338">
        <f>ROUND('ASSET BALANCES'!AI207*$CM207/12,2)</f>
        <v>1704.98</v>
      </c>
      <c r="AJ207" s="338">
        <f>ROUND('ASSET BALANCES'!AJ207*$CM207/12,2)</f>
        <v>1704.98</v>
      </c>
      <c r="AK207" s="338">
        <f>ROUND('ASSET BALANCES'!AK207*$CM207/12,2)</f>
        <v>1704.98</v>
      </c>
      <c r="AL207" s="338">
        <f>ROUND('ASSET BALANCES'!AL207*$CM207/12,2)</f>
        <v>1704.98</v>
      </c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38"/>
      <c r="AX207" s="338"/>
      <c r="AY207" s="338"/>
      <c r="AZ207" s="338"/>
      <c r="BA207" s="338"/>
      <c r="BB207" s="338"/>
      <c r="BC207" s="338"/>
      <c r="BD207" s="338"/>
      <c r="BE207" s="338"/>
      <c r="BF207" s="338"/>
      <c r="BG207" s="338"/>
      <c r="BH207" s="338"/>
      <c r="BI207" s="338"/>
      <c r="BJ207" s="338"/>
      <c r="BK207" s="338"/>
      <c r="BL207" s="338"/>
      <c r="BM207" s="338"/>
      <c r="BN207" s="338"/>
      <c r="BO207" s="338"/>
      <c r="BP207" s="338"/>
      <c r="BQ207" s="338"/>
      <c r="BR207" s="338"/>
      <c r="BS207" s="338"/>
      <c r="BT207" s="338"/>
      <c r="BU207" s="338"/>
      <c r="BV207" s="338"/>
      <c r="BW207" s="13">
        <f t="shared" si="31"/>
        <v>15814.61</v>
      </c>
      <c r="BX207" s="13">
        <f t="shared" si="32"/>
        <v>20319.599999999999</v>
      </c>
      <c r="BY207" s="13">
        <f t="shared" si="33"/>
        <v>20459.759999999998</v>
      </c>
      <c r="BZ207" s="13">
        <f t="shared" si="34"/>
        <v>0</v>
      </c>
      <c r="CA207" s="13">
        <f t="shared" si="35"/>
        <v>0</v>
      </c>
      <c r="CB207" s="13">
        <f t="shared" si="36"/>
        <v>0</v>
      </c>
      <c r="CC207" s="333" t="str">
        <f>VLOOKUP($A207,'Depr Group Buckets'!$A:$J,CC$4,FALSE)</f>
        <v>PROD OTHER</v>
      </c>
      <c r="CD207" s="333" t="str">
        <f>VLOOKUP($A207,'Depr Group Buckets'!$A:$J,CD$4,FALSE)</f>
        <v>101/106</v>
      </c>
      <c r="CE207" s="333">
        <f>VLOOKUP($A207,'Depr Group Buckets'!$A:$J,CE$4,FALSE)</f>
        <v>108</v>
      </c>
      <c r="CF207" s="333">
        <f>VLOOKUP($A207,'Depr Group Buckets'!$A:$J,CF$4,FALSE)</f>
        <v>403</v>
      </c>
      <c r="CG207" s="333" t="str">
        <f>VLOOKUP($A207,'Depr Group Buckets'!$A:$J,CG$4,FALSE)</f>
        <v>BIG BEND</v>
      </c>
      <c r="CH207" s="333" t="str">
        <f>VLOOKUP($A207,'Depr Group Buckets'!$A:$J,CH$4,FALSE)</f>
        <v>BIG BEND NEW STEAM TURBINE 1</v>
      </c>
      <c r="CI207" s="333" t="str">
        <f>VLOOKUP($A207,'Depr Group Buckets'!$A:$J,CI$4,FALSE)</f>
        <v>Valid</v>
      </c>
      <c r="CJ207" s="333" t="str">
        <f>VLOOKUP($A207,'Depr Group Buckets'!$A:$J,CJ$4,FALSE)</f>
        <v>345</v>
      </c>
      <c r="CK207" s="21"/>
      <c r="CL207" s="4">
        <f t="shared" si="30"/>
        <v>2.9000000000000001E-2</v>
      </c>
      <c r="CM207" s="4">
        <f t="shared" si="29"/>
        <v>2.92E-2</v>
      </c>
      <c r="CN207" s="334"/>
      <c r="CO207" s="334"/>
      <c r="CP207" s="334"/>
      <c r="CQ207" s="4">
        <v>2.9000000000000001E-2</v>
      </c>
      <c r="CR207" s="4">
        <v>2.92E-2</v>
      </c>
    </row>
    <row r="208" spans="1:96" x14ac:dyDescent="0.25">
      <c r="A208" s="335">
        <f>'ASSET BALANCES'!$A208</f>
        <v>34544</v>
      </c>
      <c r="B208" s="336" t="str">
        <f>'ASSET BALANCES'!$B208</f>
        <v>345.44 Accessory Electric Eq-BBCT4</v>
      </c>
      <c r="C208" s="337">
        <v>35757.65</v>
      </c>
      <c r="D208" s="337">
        <v>35757.65</v>
      </c>
      <c r="E208" s="337">
        <v>35757.65</v>
      </c>
      <c r="F208" s="337">
        <v>35602.51</v>
      </c>
      <c r="G208" s="337">
        <v>35602.51</v>
      </c>
      <c r="H208" s="337">
        <v>35598.520000000004</v>
      </c>
      <c r="I208" s="337">
        <v>35598.520000000004</v>
      </c>
      <c r="J208" s="337">
        <v>35598.520000000004</v>
      </c>
      <c r="K208" s="337">
        <v>35598.520000000004</v>
      </c>
      <c r="L208" s="337">
        <v>35598.520000000004</v>
      </c>
      <c r="M208" s="337">
        <v>35601.240000000005</v>
      </c>
      <c r="N208" s="337">
        <v>35601.240000000005</v>
      </c>
      <c r="O208" s="338">
        <f>ROUND('ASSET BALANCES'!O208*$CL208/12,2)</f>
        <v>38100.33</v>
      </c>
      <c r="P208" s="338">
        <f>ROUND('ASSET BALANCES'!P208*$CL208/12,2)</f>
        <v>38100.33</v>
      </c>
      <c r="Q208" s="338">
        <f>ROUND('ASSET BALANCES'!Q208*$CL208/12,2)</f>
        <v>38100.33</v>
      </c>
      <c r="R208" s="338">
        <f>ROUND('ASSET BALANCES'!R208*$CL208/12,2)</f>
        <v>38100.33</v>
      </c>
      <c r="S208" s="338">
        <f>ROUND('ASSET BALANCES'!S208*$CL208/12,2)</f>
        <v>38100.33</v>
      </c>
      <c r="T208" s="338">
        <f>ROUND('ASSET BALANCES'!T208*$CL208/12,2)</f>
        <v>38100.33</v>
      </c>
      <c r="U208" s="338">
        <f>ROUND('ASSET BALANCES'!U208*$CL208/12,2)</f>
        <v>38100.33</v>
      </c>
      <c r="V208" s="338">
        <f>ROUND('ASSET BALANCES'!V208*$CL208/12,2)</f>
        <v>38100.33</v>
      </c>
      <c r="W208" s="338">
        <f>ROUND('ASSET BALANCES'!W208*$CL208/12,2)</f>
        <v>38100.33</v>
      </c>
      <c r="X208" s="338">
        <f>ROUND('ASSET BALANCES'!X208*$CL208/12,2)</f>
        <v>38100.33</v>
      </c>
      <c r="Y208" s="338">
        <f>ROUND('ASSET BALANCES'!Y208*$CL208/12,2)</f>
        <v>38100.33</v>
      </c>
      <c r="Z208" s="338">
        <f>ROUND('ASSET BALANCES'!Z208*$CL208/12,2)</f>
        <v>38100.33</v>
      </c>
      <c r="AA208" s="338">
        <f>ROUND('ASSET BALANCES'!AA208*$CM208/12,2)</f>
        <v>32929.57</v>
      </c>
      <c r="AB208" s="338">
        <f>ROUND('ASSET BALANCES'!AB208*$CM208/12,2)</f>
        <v>32929.57</v>
      </c>
      <c r="AC208" s="338">
        <f>ROUND('ASSET BALANCES'!AC208*$CM208/12,2)</f>
        <v>32929.57</v>
      </c>
      <c r="AD208" s="338">
        <f>ROUND('ASSET BALANCES'!AD208*$CM208/12,2)</f>
        <v>32929.57</v>
      </c>
      <c r="AE208" s="338">
        <f>ROUND('ASSET BALANCES'!AE208*$CM208/12,2)</f>
        <v>32929.57</v>
      </c>
      <c r="AF208" s="338">
        <f>ROUND('ASSET BALANCES'!AF208*$CM208/12,2)</f>
        <v>32929.57</v>
      </c>
      <c r="AG208" s="338">
        <f>ROUND('ASSET BALANCES'!AG208*$CM208/12,2)</f>
        <v>32929.57</v>
      </c>
      <c r="AH208" s="338">
        <f>ROUND('ASSET BALANCES'!AH208*$CM208/12,2)</f>
        <v>32929.57</v>
      </c>
      <c r="AI208" s="338">
        <f>ROUND('ASSET BALANCES'!AI208*$CM208/12,2)</f>
        <v>32929.57</v>
      </c>
      <c r="AJ208" s="338">
        <f>ROUND('ASSET BALANCES'!AJ208*$CM208/12,2)</f>
        <v>32929.57</v>
      </c>
      <c r="AK208" s="338">
        <f>ROUND('ASSET BALANCES'!AK208*$CM208/12,2)</f>
        <v>32929.57</v>
      </c>
      <c r="AL208" s="338">
        <f>ROUND('ASSET BALANCES'!AL208*$CM208/12,2)</f>
        <v>32929.57</v>
      </c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38"/>
      <c r="AX208" s="338"/>
      <c r="AY208" s="338"/>
      <c r="AZ208" s="338"/>
      <c r="BA208" s="338"/>
      <c r="BB208" s="338"/>
      <c r="BC208" s="338"/>
      <c r="BD208" s="338"/>
      <c r="BE208" s="338"/>
      <c r="BF208" s="338"/>
      <c r="BG208" s="338"/>
      <c r="BH208" s="338"/>
      <c r="BI208" s="338"/>
      <c r="BJ208" s="338"/>
      <c r="BK208" s="338"/>
      <c r="BL208" s="338"/>
      <c r="BM208" s="338"/>
      <c r="BN208" s="338"/>
      <c r="BO208" s="338"/>
      <c r="BP208" s="338"/>
      <c r="BQ208" s="338"/>
      <c r="BR208" s="338"/>
      <c r="BS208" s="338"/>
      <c r="BT208" s="338"/>
      <c r="BU208" s="338"/>
      <c r="BV208" s="338"/>
      <c r="BW208" s="13">
        <f t="shared" si="31"/>
        <v>427673.05</v>
      </c>
      <c r="BX208" s="13">
        <f t="shared" si="32"/>
        <v>457203.96</v>
      </c>
      <c r="BY208" s="13">
        <f t="shared" si="33"/>
        <v>395154.84</v>
      </c>
      <c r="BZ208" s="13">
        <f t="shared" si="34"/>
        <v>0</v>
      </c>
      <c r="CA208" s="13">
        <f t="shared" si="35"/>
        <v>0</v>
      </c>
      <c r="CB208" s="13">
        <f t="shared" si="36"/>
        <v>0</v>
      </c>
      <c r="CC208" s="333" t="str">
        <f>VLOOKUP($A208,'Depr Group Buckets'!$A:$J,CC$4,FALSE)</f>
        <v>PROD OTHER</v>
      </c>
      <c r="CD208" s="333" t="str">
        <f>VLOOKUP($A208,'Depr Group Buckets'!$A:$J,CD$4,FALSE)</f>
        <v>101/106</v>
      </c>
      <c r="CE208" s="333">
        <f>VLOOKUP($A208,'Depr Group Buckets'!$A:$J,CE$4,FALSE)</f>
        <v>108</v>
      </c>
      <c r="CF208" s="333">
        <f>VLOOKUP($A208,'Depr Group Buckets'!$A:$J,CF$4,FALSE)</f>
        <v>403</v>
      </c>
      <c r="CG208" s="333" t="str">
        <f>VLOOKUP($A208,'Depr Group Buckets'!$A:$J,CG$4,FALSE)</f>
        <v>BIG BEND</v>
      </c>
      <c r="CH208" s="333" t="str">
        <f>VLOOKUP($A208,'Depr Group Buckets'!$A:$J,CH$4,FALSE)</f>
        <v>BIG BEND CT 4</v>
      </c>
      <c r="CI208" s="333" t="str">
        <f>VLOOKUP($A208,'Depr Group Buckets'!$A:$J,CI$4,FALSE)</f>
        <v>Valid</v>
      </c>
      <c r="CJ208" s="333" t="str">
        <f>VLOOKUP($A208,'Depr Group Buckets'!$A:$J,CJ$4,FALSE)</f>
        <v>345</v>
      </c>
      <c r="CK208" s="21"/>
      <c r="CL208" s="4">
        <f t="shared" si="30"/>
        <v>2.8000000000000001E-2</v>
      </c>
      <c r="CM208" s="4">
        <f t="shared" si="29"/>
        <v>2.4199999999999999E-2</v>
      </c>
      <c r="CN208" s="334"/>
      <c r="CO208" s="334"/>
      <c r="CP208" s="334"/>
      <c r="CQ208" s="4">
        <v>2.8000000000000001E-2</v>
      </c>
      <c r="CR208" s="4">
        <v>2.4199999999999999E-2</v>
      </c>
    </row>
    <row r="209" spans="1:96" x14ac:dyDescent="0.25">
      <c r="A209" s="335">
        <f>'ASSET BALANCES'!$A209</f>
        <v>34545</v>
      </c>
      <c r="B209" s="336" t="str">
        <f>'ASSET BALANCES'!$B209</f>
        <v>345.45 Accessory Electric Eq-BBCT5</v>
      </c>
      <c r="C209" s="337">
        <v>0</v>
      </c>
      <c r="D209" s="337">
        <v>0</v>
      </c>
      <c r="E209" s="337">
        <v>0</v>
      </c>
      <c r="F209" s="337">
        <v>0</v>
      </c>
      <c r="G209" s="337">
        <v>0</v>
      </c>
      <c r="H209" s="337">
        <v>0</v>
      </c>
      <c r="I209" s="337">
        <v>0</v>
      </c>
      <c r="J209" s="337">
        <v>0</v>
      </c>
      <c r="K209" s="337">
        <v>0</v>
      </c>
      <c r="L209" s="337">
        <v>0</v>
      </c>
      <c r="M209" s="337">
        <v>0</v>
      </c>
      <c r="N209" s="337">
        <v>95.08</v>
      </c>
      <c r="O209" s="338">
        <f>ROUND('ASSET BALANCES'!O209*$CL209/12,2)</f>
        <v>142.03</v>
      </c>
      <c r="P209" s="338">
        <f>ROUND('ASSET BALANCES'!P209*$CL209/12,2)</f>
        <v>142.03</v>
      </c>
      <c r="Q209" s="338">
        <f>ROUND('ASSET BALANCES'!Q209*$CL209/12,2)</f>
        <v>142.03</v>
      </c>
      <c r="R209" s="338">
        <f>ROUND('ASSET BALANCES'!R209*$CL209/12,2)</f>
        <v>142.03</v>
      </c>
      <c r="S209" s="338">
        <f>ROUND('ASSET BALANCES'!S209*$CL209/12,2)</f>
        <v>142.03</v>
      </c>
      <c r="T209" s="338">
        <f>ROUND('ASSET BALANCES'!T209*$CL209/12,2)</f>
        <v>142.03</v>
      </c>
      <c r="U209" s="338">
        <f>ROUND('ASSET BALANCES'!U209*$CL209/12,2)</f>
        <v>142.03</v>
      </c>
      <c r="V209" s="338">
        <f>ROUND('ASSET BALANCES'!V209*$CL209/12,2)</f>
        <v>142.03</v>
      </c>
      <c r="W209" s="338">
        <f>ROUND('ASSET BALANCES'!W209*$CL209/12,2)</f>
        <v>142.03</v>
      </c>
      <c r="X209" s="338">
        <f>ROUND('ASSET BALANCES'!X209*$CL209/12,2)</f>
        <v>142.03</v>
      </c>
      <c r="Y209" s="338">
        <f>ROUND('ASSET BALANCES'!Y209*$CL209/12,2)</f>
        <v>142.03</v>
      </c>
      <c r="Z209" s="338">
        <f>ROUND('ASSET BALANCES'!Z209*$CL209/12,2)</f>
        <v>142.03</v>
      </c>
      <c r="AA209" s="338">
        <f>ROUND('ASSET BALANCES'!AA209*$CM209/12,2)</f>
        <v>92.56</v>
      </c>
      <c r="AB209" s="338">
        <f>ROUND('ASSET BALANCES'!AB209*$CM209/12,2)</f>
        <v>92.56</v>
      </c>
      <c r="AC209" s="338">
        <f>ROUND('ASSET BALANCES'!AC209*$CM209/12,2)</f>
        <v>92.56</v>
      </c>
      <c r="AD209" s="338">
        <f>ROUND('ASSET BALANCES'!AD209*$CM209/12,2)</f>
        <v>92.56</v>
      </c>
      <c r="AE209" s="338">
        <f>ROUND('ASSET BALANCES'!AE209*$CM209/12,2)</f>
        <v>92.56</v>
      </c>
      <c r="AF209" s="338">
        <f>ROUND('ASSET BALANCES'!AF209*$CM209/12,2)</f>
        <v>92.56</v>
      </c>
      <c r="AG209" s="338">
        <f>ROUND('ASSET BALANCES'!AG209*$CM209/12,2)</f>
        <v>92.56</v>
      </c>
      <c r="AH209" s="338">
        <f>ROUND('ASSET BALANCES'!AH209*$CM209/12,2)</f>
        <v>92.56</v>
      </c>
      <c r="AI209" s="338">
        <f>ROUND('ASSET BALANCES'!AI209*$CM209/12,2)</f>
        <v>92.56</v>
      </c>
      <c r="AJ209" s="338">
        <f>ROUND('ASSET BALANCES'!AJ209*$CM209/12,2)</f>
        <v>92.56</v>
      </c>
      <c r="AK209" s="338">
        <f>ROUND('ASSET BALANCES'!AK209*$CM209/12,2)</f>
        <v>92.56</v>
      </c>
      <c r="AL209" s="338">
        <f>ROUND('ASSET BALANCES'!AL209*$CM209/12,2)</f>
        <v>92.56</v>
      </c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38"/>
      <c r="AX209" s="338"/>
      <c r="AY209" s="338"/>
      <c r="AZ209" s="338"/>
      <c r="BA209" s="338"/>
      <c r="BB209" s="338"/>
      <c r="BC209" s="338"/>
      <c r="BD209" s="338"/>
      <c r="BE209" s="338"/>
      <c r="BF209" s="338"/>
      <c r="BG209" s="338"/>
      <c r="BH209" s="338"/>
      <c r="BI209" s="338"/>
      <c r="BJ209" s="338"/>
      <c r="BK209" s="338"/>
      <c r="BL209" s="338"/>
      <c r="BM209" s="338"/>
      <c r="BN209" s="338"/>
      <c r="BO209" s="338"/>
      <c r="BP209" s="338"/>
      <c r="BQ209" s="338"/>
      <c r="BR209" s="338"/>
      <c r="BS209" s="338"/>
      <c r="BT209" s="338"/>
      <c r="BU209" s="338"/>
      <c r="BV209" s="338"/>
      <c r="BW209" s="13">
        <f t="shared" si="31"/>
        <v>95.08</v>
      </c>
      <c r="BX209" s="13">
        <f t="shared" si="32"/>
        <v>1704.36</v>
      </c>
      <c r="BY209" s="13">
        <f t="shared" si="33"/>
        <v>1110.72</v>
      </c>
      <c r="BZ209" s="13">
        <f t="shared" si="34"/>
        <v>0</v>
      </c>
      <c r="CA209" s="13">
        <f t="shared" si="35"/>
        <v>0</v>
      </c>
      <c r="CB209" s="13">
        <f t="shared" si="36"/>
        <v>0</v>
      </c>
      <c r="CC209" s="333" t="str">
        <f>VLOOKUP($A209,'Depr Group Buckets'!$A:$J,CC$4,FALSE)</f>
        <v>PROD OTHER</v>
      </c>
      <c r="CD209" s="333" t="str">
        <f>VLOOKUP($A209,'Depr Group Buckets'!$A:$J,CD$4,FALSE)</f>
        <v>101/106</v>
      </c>
      <c r="CE209" s="333">
        <f>VLOOKUP($A209,'Depr Group Buckets'!$A:$J,CE$4,FALSE)</f>
        <v>108</v>
      </c>
      <c r="CF209" s="333">
        <f>VLOOKUP($A209,'Depr Group Buckets'!$A:$J,CF$4,FALSE)</f>
        <v>403</v>
      </c>
      <c r="CG209" s="333" t="str">
        <f>VLOOKUP($A209,'Depr Group Buckets'!$A:$J,CG$4,FALSE)</f>
        <v>BIG BEND</v>
      </c>
      <c r="CH209" s="333" t="str">
        <f>VLOOKUP($A209,'Depr Group Buckets'!$A:$J,CH$4,FALSE)</f>
        <v xml:space="preserve">BIG BEND CT 5 </v>
      </c>
      <c r="CI209" s="333" t="str">
        <f>VLOOKUP($A209,'Depr Group Buckets'!$A:$J,CI$4,FALSE)</f>
        <v>Valid</v>
      </c>
      <c r="CJ209" s="333" t="str">
        <f>VLOOKUP($A209,'Depr Group Buckets'!$A:$J,CJ$4,FALSE)</f>
        <v>345</v>
      </c>
      <c r="CK209" s="21"/>
      <c r="CL209" s="4">
        <f t="shared" si="30"/>
        <v>2.9000000000000001E-2</v>
      </c>
      <c r="CM209" s="4">
        <f t="shared" si="29"/>
        <v>1.89E-2</v>
      </c>
      <c r="CN209" s="334"/>
      <c r="CO209" s="334"/>
      <c r="CP209" s="334"/>
      <c r="CQ209" s="4">
        <v>2.9000000000000001E-2</v>
      </c>
      <c r="CR209" s="4">
        <v>1.89E-2</v>
      </c>
    </row>
    <row r="210" spans="1:96" x14ac:dyDescent="0.25">
      <c r="A210" s="335">
        <f>'ASSET BALANCES'!$A210</f>
        <v>34546</v>
      </c>
      <c r="B210" s="336" t="str">
        <f>'ASSET BALANCES'!$B210</f>
        <v>345.46 Accessory Electric Eq-BBCT6</v>
      </c>
      <c r="C210" s="337">
        <v>0</v>
      </c>
      <c r="D210" s="337">
        <v>0</v>
      </c>
      <c r="E210" s="337">
        <v>0</v>
      </c>
      <c r="F210" s="337">
        <v>0</v>
      </c>
      <c r="G210" s="337">
        <v>86.44</v>
      </c>
      <c r="H210" s="337">
        <v>0</v>
      </c>
      <c r="I210" s="337">
        <v>0</v>
      </c>
      <c r="J210" s="337">
        <v>0</v>
      </c>
      <c r="K210" s="337">
        <v>0</v>
      </c>
      <c r="L210" s="337">
        <v>46.38</v>
      </c>
      <c r="M210" s="337">
        <v>46.38</v>
      </c>
      <c r="N210" s="337">
        <v>46.38</v>
      </c>
      <c r="O210" s="338">
        <f>ROUND('ASSET BALANCES'!O210*$CL210/12,2)</f>
        <v>46.38</v>
      </c>
      <c r="P210" s="338">
        <f>ROUND('ASSET BALANCES'!P210*$CL210/12,2)</f>
        <v>46.38</v>
      </c>
      <c r="Q210" s="338">
        <f>ROUND('ASSET BALANCES'!Q210*$CL210/12,2)</f>
        <v>46.38</v>
      </c>
      <c r="R210" s="338">
        <f>ROUND('ASSET BALANCES'!R210*$CL210/12,2)</f>
        <v>46.38</v>
      </c>
      <c r="S210" s="338">
        <f>ROUND('ASSET BALANCES'!S210*$CL210/12,2)</f>
        <v>46.38</v>
      </c>
      <c r="T210" s="338">
        <f>ROUND('ASSET BALANCES'!T210*$CL210/12,2)</f>
        <v>46.38</v>
      </c>
      <c r="U210" s="338">
        <f>ROUND('ASSET BALANCES'!U210*$CL210/12,2)</f>
        <v>46.38</v>
      </c>
      <c r="V210" s="338">
        <f>ROUND('ASSET BALANCES'!V210*$CL210/12,2)</f>
        <v>46.38</v>
      </c>
      <c r="W210" s="338">
        <f>ROUND('ASSET BALANCES'!W210*$CL210/12,2)</f>
        <v>46.38</v>
      </c>
      <c r="X210" s="338">
        <f>ROUND('ASSET BALANCES'!X210*$CL210/12,2)</f>
        <v>46.38</v>
      </c>
      <c r="Y210" s="338">
        <f>ROUND('ASSET BALANCES'!Y210*$CL210/12,2)</f>
        <v>46.38</v>
      </c>
      <c r="Z210" s="338">
        <f>ROUND('ASSET BALANCES'!Z210*$CL210/12,2)</f>
        <v>46.38</v>
      </c>
      <c r="AA210" s="338">
        <f>ROUND('ASSET BALANCES'!AA210*$CM210/12,2)</f>
        <v>30.23</v>
      </c>
      <c r="AB210" s="338">
        <f>ROUND('ASSET BALANCES'!AB210*$CM210/12,2)</f>
        <v>30.23</v>
      </c>
      <c r="AC210" s="338">
        <f>ROUND('ASSET BALANCES'!AC210*$CM210/12,2)</f>
        <v>30.23</v>
      </c>
      <c r="AD210" s="338">
        <f>ROUND('ASSET BALANCES'!AD210*$CM210/12,2)</f>
        <v>30.23</v>
      </c>
      <c r="AE210" s="338">
        <f>ROUND('ASSET BALANCES'!AE210*$CM210/12,2)</f>
        <v>30.23</v>
      </c>
      <c r="AF210" s="338">
        <f>ROUND('ASSET BALANCES'!AF210*$CM210/12,2)</f>
        <v>30.23</v>
      </c>
      <c r="AG210" s="338">
        <f>ROUND('ASSET BALANCES'!AG210*$CM210/12,2)</f>
        <v>30.23</v>
      </c>
      <c r="AH210" s="338">
        <f>ROUND('ASSET BALANCES'!AH210*$CM210/12,2)</f>
        <v>30.23</v>
      </c>
      <c r="AI210" s="338">
        <f>ROUND('ASSET BALANCES'!AI210*$CM210/12,2)</f>
        <v>30.23</v>
      </c>
      <c r="AJ210" s="338">
        <f>ROUND('ASSET BALANCES'!AJ210*$CM210/12,2)</f>
        <v>30.23</v>
      </c>
      <c r="AK210" s="338">
        <f>ROUND('ASSET BALANCES'!AK210*$CM210/12,2)</f>
        <v>30.23</v>
      </c>
      <c r="AL210" s="338">
        <f>ROUND('ASSET BALANCES'!AL210*$CM210/12,2)</f>
        <v>30.23</v>
      </c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38"/>
      <c r="AX210" s="338"/>
      <c r="AY210" s="338"/>
      <c r="AZ210" s="338"/>
      <c r="BA210" s="338"/>
      <c r="BB210" s="338"/>
      <c r="BC210" s="338"/>
      <c r="BD210" s="338"/>
      <c r="BE210" s="338"/>
      <c r="BF210" s="338"/>
      <c r="BG210" s="338"/>
      <c r="BH210" s="338"/>
      <c r="BI210" s="338"/>
      <c r="BJ210" s="338"/>
      <c r="BK210" s="338"/>
      <c r="BL210" s="338"/>
      <c r="BM210" s="338"/>
      <c r="BN210" s="338"/>
      <c r="BO210" s="338"/>
      <c r="BP210" s="338"/>
      <c r="BQ210" s="338"/>
      <c r="BR210" s="338"/>
      <c r="BS210" s="338"/>
      <c r="BT210" s="338"/>
      <c r="BU210" s="338"/>
      <c r="BV210" s="338"/>
      <c r="BW210" s="13">
        <f t="shared" si="31"/>
        <v>225.58</v>
      </c>
      <c r="BX210" s="13">
        <f t="shared" si="32"/>
        <v>556.55999999999995</v>
      </c>
      <c r="BY210" s="13">
        <f t="shared" si="33"/>
        <v>362.76</v>
      </c>
      <c r="BZ210" s="13">
        <f t="shared" si="34"/>
        <v>0</v>
      </c>
      <c r="CA210" s="13">
        <f t="shared" si="35"/>
        <v>0</v>
      </c>
      <c r="CB210" s="13">
        <f t="shared" si="36"/>
        <v>0</v>
      </c>
      <c r="CC210" s="333" t="str">
        <f>VLOOKUP($A210,'Depr Group Buckets'!$A:$J,CC$4,FALSE)</f>
        <v>PROD OTHER</v>
      </c>
      <c r="CD210" s="333" t="str">
        <f>VLOOKUP($A210,'Depr Group Buckets'!$A:$J,CD$4,FALSE)</f>
        <v>101/106</v>
      </c>
      <c r="CE210" s="333">
        <f>VLOOKUP($A210,'Depr Group Buckets'!$A:$J,CE$4,FALSE)</f>
        <v>108</v>
      </c>
      <c r="CF210" s="333">
        <f>VLOOKUP($A210,'Depr Group Buckets'!$A:$J,CF$4,FALSE)</f>
        <v>403</v>
      </c>
      <c r="CG210" s="333" t="str">
        <f>VLOOKUP($A210,'Depr Group Buckets'!$A:$J,CG$4,FALSE)</f>
        <v>BIG BEND</v>
      </c>
      <c r="CH210" s="333" t="str">
        <f>VLOOKUP($A210,'Depr Group Buckets'!$A:$J,CH$4,FALSE)</f>
        <v>BIG BEND CT 6</v>
      </c>
      <c r="CI210" s="333" t="str">
        <f>VLOOKUP($A210,'Depr Group Buckets'!$A:$J,CI$4,FALSE)</f>
        <v>Valid</v>
      </c>
      <c r="CJ210" s="333" t="str">
        <f>VLOOKUP($A210,'Depr Group Buckets'!$A:$J,CJ$4,FALSE)</f>
        <v>345</v>
      </c>
      <c r="CK210" s="21"/>
      <c r="CL210" s="4">
        <f t="shared" si="30"/>
        <v>2.9000000000000001E-2</v>
      </c>
      <c r="CM210" s="4">
        <f t="shared" si="29"/>
        <v>1.89E-2</v>
      </c>
      <c r="CN210" s="334"/>
      <c r="CO210" s="334"/>
      <c r="CP210" s="334"/>
      <c r="CQ210" s="4">
        <v>2.9000000000000001E-2</v>
      </c>
      <c r="CR210" s="4">
        <v>1.89E-2</v>
      </c>
    </row>
    <row r="211" spans="1:96" x14ac:dyDescent="0.25">
      <c r="A211" s="335">
        <f>'ASSET BALANCES'!$A211</f>
        <v>34580</v>
      </c>
      <c r="B211" s="336" t="str">
        <f>'ASSET BALANCES'!$B211</f>
        <v>345.80 Accessory Elect Eq-Polk Comm</v>
      </c>
      <c r="C211" s="337">
        <v>43350.68</v>
      </c>
      <c r="D211" s="337">
        <v>43350.68</v>
      </c>
      <c r="E211" s="337">
        <v>43356.299999999996</v>
      </c>
      <c r="F211" s="337">
        <v>43356.299999999996</v>
      </c>
      <c r="G211" s="337">
        <v>43557.03</v>
      </c>
      <c r="H211" s="337">
        <v>43557.03</v>
      </c>
      <c r="I211" s="337">
        <v>43557.03</v>
      </c>
      <c r="J211" s="337">
        <v>43557.03</v>
      </c>
      <c r="K211" s="337">
        <v>43557.03</v>
      </c>
      <c r="L211" s="337">
        <v>43557.03</v>
      </c>
      <c r="M211" s="337">
        <v>43501.79</v>
      </c>
      <c r="N211" s="337">
        <v>43501.79</v>
      </c>
      <c r="O211" s="338">
        <f>ROUND('ASSET BALANCES'!O211*$CL211/12,2)</f>
        <v>43501.79</v>
      </c>
      <c r="P211" s="338">
        <f>ROUND('ASSET BALANCES'!P211*$CL211/12,2)</f>
        <v>43501.79</v>
      </c>
      <c r="Q211" s="338">
        <f>ROUND('ASSET BALANCES'!Q211*$CL211/12,2)</f>
        <v>43501.79</v>
      </c>
      <c r="R211" s="338">
        <f>ROUND('ASSET BALANCES'!R211*$CL211/12,2)</f>
        <v>43501.79</v>
      </c>
      <c r="S211" s="338">
        <f>ROUND('ASSET BALANCES'!S211*$CL211/12,2)</f>
        <v>43501.79</v>
      </c>
      <c r="T211" s="338">
        <f>ROUND('ASSET BALANCES'!T211*$CL211/12,2)</f>
        <v>43501.79</v>
      </c>
      <c r="U211" s="338">
        <f>ROUND('ASSET BALANCES'!U211*$CL211/12,2)</f>
        <v>43501.79</v>
      </c>
      <c r="V211" s="338">
        <f>ROUND('ASSET BALANCES'!V211*$CL211/12,2)</f>
        <v>43501.79</v>
      </c>
      <c r="W211" s="338">
        <f>ROUND('ASSET BALANCES'!W211*$CL211/12,2)</f>
        <v>43501.79</v>
      </c>
      <c r="X211" s="338">
        <f>ROUND('ASSET BALANCES'!X211*$CL211/12,2)</f>
        <v>43501.79</v>
      </c>
      <c r="Y211" s="338">
        <f>ROUND('ASSET BALANCES'!Y211*$CL211/12,2)</f>
        <v>43501.79</v>
      </c>
      <c r="Z211" s="338">
        <f>ROUND('ASSET BALANCES'!Z211*$CL211/12,2)</f>
        <v>43501.79</v>
      </c>
      <c r="AA211" s="338">
        <f>ROUND('ASSET BALANCES'!AA211*$CM211/12,2)</f>
        <v>34318.080000000002</v>
      </c>
      <c r="AB211" s="338">
        <f>ROUND('ASSET BALANCES'!AB211*$CM211/12,2)</f>
        <v>34318.080000000002</v>
      </c>
      <c r="AC211" s="338">
        <f>ROUND('ASSET BALANCES'!AC211*$CM211/12,2)</f>
        <v>34318.080000000002</v>
      </c>
      <c r="AD211" s="338">
        <f>ROUND('ASSET BALANCES'!AD211*$CM211/12,2)</f>
        <v>34318.080000000002</v>
      </c>
      <c r="AE211" s="338">
        <f>ROUND('ASSET BALANCES'!AE211*$CM211/12,2)</f>
        <v>34318.080000000002</v>
      </c>
      <c r="AF211" s="338">
        <f>ROUND('ASSET BALANCES'!AF211*$CM211/12,2)</f>
        <v>34318.080000000002</v>
      </c>
      <c r="AG211" s="338">
        <f>ROUND('ASSET BALANCES'!AG211*$CM211/12,2)</f>
        <v>34318.080000000002</v>
      </c>
      <c r="AH211" s="338">
        <f>ROUND('ASSET BALANCES'!AH211*$CM211/12,2)</f>
        <v>34318.080000000002</v>
      </c>
      <c r="AI211" s="338">
        <f>ROUND('ASSET BALANCES'!AI211*$CM211/12,2)</f>
        <v>34318.080000000002</v>
      </c>
      <c r="AJ211" s="338">
        <f>ROUND('ASSET BALANCES'!AJ211*$CM211/12,2)</f>
        <v>34318.080000000002</v>
      </c>
      <c r="AK211" s="338">
        <f>ROUND('ASSET BALANCES'!AK211*$CM211/12,2)</f>
        <v>34318.080000000002</v>
      </c>
      <c r="AL211" s="338">
        <f>ROUND('ASSET BALANCES'!AL211*$CM211/12,2)</f>
        <v>34318.080000000002</v>
      </c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38"/>
      <c r="AX211" s="338"/>
      <c r="AY211" s="338"/>
      <c r="AZ211" s="338"/>
      <c r="BA211" s="338"/>
      <c r="BB211" s="338"/>
      <c r="BC211" s="338"/>
      <c r="BD211" s="338"/>
      <c r="BE211" s="338"/>
      <c r="BF211" s="338"/>
      <c r="BG211" s="338"/>
      <c r="BH211" s="338"/>
      <c r="BI211" s="338"/>
      <c r="BJ211" s="338"/>
      <c r="BK211" s="338"/>
      <c r="BL211" s="338"/>
      <c r="BM211" s="338"/>
      <c r="BN211" s="338"/>
      <c r="BO211" s="338"/>
      <c r="BP211" s="338"/>
      <c r="BQ211" s="338"/>
      <c r="BR211" s="338"/>
      <c r="BS211" s="338"/>
      <c r="BT211" s="338"/>
      <c r="BU211" s="338"/>
      <c r="BV211" s="338"/>
      <c r="BW211" s="13">
        <f t="shared" si="31"/>
        <v>521759.72</v>
      </c>
      <c r="BX211" s="13">
        <f t="shared" si="32"/>
        <v>522021.48</v>
      </c>
      <c r="BY211" s="13">
        <f t="shared" si="33"/>
        <v>411816.96000000002</v>
      </c>
      <c r="BZ211" s="13">
        <f t="shared" si="34"/>
        <v>0</v>
      </c>
      <c r="CA211" s="13">
        <f t="shared" si="35"/>
        <v>0</v>
      </c>
      <c r="CB211" s="13">
        <f t="shared" si="36"/>
        <v>0</v>
      </c>
      <c r="CC211" s="333" t="str">
        <f>VLOOKUP($A211,'Depr Group Buckets'!$A:$J,CC$4,FALSE)</f>
        <v>PROD OTHER</v>
      </c>
      <c r="CD211" s="333" t="str">
        <f>VLOOKUP($A211,'Depr Group Buckets'!$A:$J,CD$4,FALSE)</f>
        <v>101/106</v>
      </c>
      <c r="CE211" s="333">
        <f>VLOOKUP($A211,'Depr Group Buckets'!$A:$J,CE$4,FALSE)</f>
        <v>108</v>
      </c>
      <c r="CF211" s="333">
        <f>VLOOKUP($A211,'Depr Group Buckets'!$A:$J,CF$4,FALSE)</f>
        <v>403</v>
      </c>
      <c r="CG211" s="333" t="str">
        <f>VLOOKUP($A211,'Depr Group Buckets'!$A:$J,CG$4,FALSE)</f>
        <v>POLK</v>
      </c>
      <c r="CH211" s="333" t="str">
        <f>VLOOKUP($A211,'Depr Group Buckets'!$A:$J,CH$4,FALSE)</f>
        <v>POLK COMMON</v>
      </c>
      <c r="CI211" s="333" t="str">
        <f>VLOOKUP($A211,'Depr Group Buckets'!$A:$J,CI$4,FALSE)</f>
        <v>Valid</v>
      </c>
      <c r="CJ211" s="333" t="str">
        <f>VLOOKUP($A211,'Depr Group Buckets'!$A:$J,CJ$4,FALSE)</f>
        <v>345</v>
      </c>
      <c r="CK211" s="21"/>
      <c r="CL211" s="4">
        <f t="shared" si="30"/>
        <v>3.5999999999999997E-2</v>
      </c>
      <c r="CM211" s="4">
        <f t="shared" si="29"/>
        <v>2.8399999999999998E-2</v>
      </c>
      <c r="CN211" s="334"/>
      <c r="CO211" s="334"/>
      <c r="CP211" s="334"/>
      <c r="CQ211" s="4">
        <v>3.5999999999999997E-2</v>
      </c>
      <c r="CR211" s="4">
        <v>2.8399999999999998E-2</v>
      </c>
    </row>
    <row r="212" spans="1:96" x14ac:dyDescent="0.25">
      <c r="A212" s="335">
        <f>'ASSET BALANCES'!$A212</f>
        <v>34581</v>
      </c>
      <c r="B212" s="336" t="str">
        <f>'ASSET BALANCES'!$B212</f>
        <v>345.81 Accessory Elect Eq-Polk U1</v>
      </c>
      <c r="C212" s="337">
        <v>166479.48000000001</v>
      </c>
      <c r="D212" s="337">
        <v>166490.82</v>
      </c>
      <c r="E212" s="337">
        <v>166491.22</v>
      </c>
      <c r="F212" s="337">
        <v>166491.22</v>
      </c>
      <c r="G212" s="337">
        <v>166509.93</v>
      </c>
      <c r="H212" s="337">
        <v>166509.32999999999</v>
      </c>
      <c r="I212" s="337">
        <v>166509.32999999999</v>
      </c>
      <c r="J212" s="337">
        <v>166509.32999999999</v>
      </c>
      <c r="K212" s="337">
        <v>166509.32999999999</v>
      </c>
      <c r="L212" s="337">
        <v>167832.09</v>
      </c>
      <c r="M212" s="337">
        <v>166382.16</v>
      </c>
      <c r="N212" s="337">
        <v>166382.16</v>
      </c>
      <c r="O212" s="338">
        <f>ROUND('ASSET BALANCES'!O212*$CL212/12,2)</f>
        <v>166382.16</v>
      </c>
      <c r="P212" s="338">
        <f>ROUND('ASSET BALANCES'!P212*$CL212/12,2)</f>
        <v>166382.16</v>
      </c>
      <c r="Q212" s="338">
        <f>ROUND('ASSET BALANCES'!Q212*$CL212/12,2)</f>
        <v>166382.16</v>
      </c>
      <c r="R212" s="338">
        <f>ROUND('ASSET BALANCES'!R212*$CL212/12,2)</f>
        <v>166382.16</v>
      </c>
      <c r="S212" s="338">
        <f>ROUND('ASSET BALANCES'!S212*$CL212/12,2)</f>
        <v>166382.16</v>
      </c>
      <c r="T212" s="338">
        <f>ROUND('ASSET BALANCES'!T212*$CL212/12,2)</f>
        <v>166382.16</v>
      </c>
      <c r="U212" s="338">
        <f>ROUND('ASSET BALANCES'!U212*$CL212/12,2)</f>
        <v>166382.16</v>
      </c>
      <c r="V212" s="338">
        <f>ROUND('ASSET BALANCES'!V212*$CL212/12,2)</f>
        <v>166382.16</v>
      </c>
      <c r="W212" s="338">
        <f>ROUND('ASSET BALANCES'!W212*$CL212/12,2)</f>
        <v>166382.16</v>
      </c>
      <c r="X212" s="338">
        <f>ROUND('ASSET BALANCES'!X212*$CL212/12,2)</f>
        <v>166382.16</v>
      </c>
      <c r="Y212" s="338">
        <f>ROUND('ASSET BALANCES'!Y212*$CL212/12,2)</f>
        <v>166382.16</v>
      </c>
      <c r="Z212" s="338">
        <f>ROUND('ASSET BALANCES'!Z212*$CL212/12,2)</f>
        <v>166382.16</v>
      </c>
      <c r="AA212" s="338">
        <f>ROUND('ASSET BALANCES'!AA212*$CM212/12,2)</f>
        <v>128063.85</v>
      </c>
      <c r="AB212" s="338">
        <f>ROUND('ASSET BALANCES'!AB212*$CM212/12,2)</f>
        <v>128063.85</v>
      </c>
      <c r="AC212" s="338">
        <f>ROUND('ASSET BALANCES'!AC212*$CM212/12,2)</f>
        <v>128063.85</v>
      </c>
      <c r="AD212" s="338">
        <f>ROUND('ASSET BALANCES'!AD212*$CM212/12,2)</f>
        <v>128063.85</v>
      </c>
      <c r="AE212" s="338">
        <f>ROUND('ASSET BALANCES'!AE212*$CM212/12,2)</f>
        <v>128063.85</v>
      </c>
      <c r="AF212" s="338">
        <f>ROUND('ASSET BALANCES'!AF212*$CM212/12,2)</f>
        <v>128063.85</v>
      </c>
      <c r="AG212" s="338">
        <f>ROUND('ASSET BALANCES'!AG212*$CM212/12,2)</f>
        <v>128063.85</v>
      </c>
      <c r="AH212" s="338">
        <f>ROUND('ASSET BALANCES'!AH212*$CM212/12,2)</f>
        <v>128063.85</v>
      </c>
      <c r="AI212" s="338">
        <f>ROUND('ASSET BALANCES'!AI212*$CM212/12,2)</f>
        <v>128063.85</v>
      </c>
      <c r="AJ212" s="338">
        <f>ROUND('ASSET BALANCES'!AJ212*$CM212/12,2)</f>
        <v>128063.85</v>
      </c>
      <c r="AK212" s="338">
        <f>ROUND('ASSET BALANCES'!AK212*$CM212/12,2)</f>
        <v>128063.85</v>
      </c>
      <c r="AL212" s="338">
        <f>ROUND('ASSET BALANCES'!AL212*$CM212/12,2)</f>
        <v>128063.85</v>
      </c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38"/>
      <c r="AX212" s="338"/>
      <c r="AY212" s="338"/>
      <c r="AZ212" s="338"/>
      <c r="BA212" s="338"/>
      <c r="BB212" s="338"/>
      <c r="BC212" s="338"/>
      <c r="BD212" s="338"/>
      <c r="BE212" s="338"/>
      <c r="BF212" s="338"/>
      <c r="BG212" s="338"/>
      <c r="BH212" s="338"/>
      <c r="BI212" s="338"/>
      <c r="BJ212" s="338"/>
      <c r="BK212" s="338"/>
      <c r="BL212" s="338"/>
      <c r="BM212" s="338"/>
      <c r="BN212" s="338"/>
      <c r="BO212" s="338"/>
      <c r="BP212" s="338"/>
      <c r="BQ212" s="338"/>
      <c r="BR212" s="338"/>
      <c r="BS212" s="338"/>
      <c r="BT212" s="338"/>
      <c r="BU212" s="338"/>
      <c r="BV212" s="338"/>
      <c r="BW212" s="13">
        <f t="shared" si="31"/>
        <v>1999096.4</v>
      </c>
      <c r="BX212" s="13">
        <f t="shared" si="32"/>
        <v>1996585.92</v>
      </c>
      <c r="BY212" s="13">
        <f t="shared" si="33"/>
        <v>1536766.2</v>
      </c>
      <c r="BZ212" s="13">
        <f t="shared" si="34"/>
        <v>0</v>
      </c>
      <c r="CA212" s="13">
        <f t="shared" si="35"/>
        <v>0</v>
      </c>
      <c r="CB212" s="13">
        <f t="shared" si="36"/>
        <v>0</v>
      </c>
      <c r="CC212" s="333" t="str">
        <f>VLOOKUP($A212,'Depr Group Buckets'!$A:$J,CC$4,FALSE)</f>
        <v>PROD OTHER</v>
      </c>
      <c r="CD212" s="333" t="str">
        <f>VLOOKUP($A212,'Depr Group Buckets'!$A:$J,CD$4,FALSE)</f>
        <v>101/106</v>
      </c>
      <c r="CE212" s="333">
        <f>VLOOKUP($A212,'Depr Group Buckets'!$A:$J,CE$4,FALSE)</f>
        <v>108</v>
      </c>
      <c r="CF212" s="333">
        <f>VLOOKUP($A212,'Depr Group Buckets'!$A:$J,CF$4,FALSE)</f>
        <v>403</v>
      </c>
      <c r="CG212" s="333" t="str">
        <f>VLOOKUP($A212,'Depr Group Buckets'!$A:$J,CG$4,FALSE)</f>
        <v>POLK</v>
      </c>
      <c r="CH212" s="333" t="str">
        <f>VLOOKUP($A212,'Depr Group Buckets'!$A:$J,CH$4,FALSE)</f>
        <v>POLK UNIT 1</v>
      </c>
      <c r="CI212" s="333" t="str">
        <f>VLOOKUP($A212,'Depr Group Buckets'!$A:$J,CI$4,FALSE)</f>
        <v>Valid</v>
      </c>
      <c r="CJ212" s="333" t="str">
        <f>VLOOKUP($A212,'Depr Group Buckets'!$A:$J,CJ$4,FALSE)</f>
        <v>345</v>
      </c>
      <c r="CK212" s="21"/>
      <c r="CL212" s="4">
        <f t="shared" si="30"/>
        <v>3.3000000000000002E-2</v>
      </c>
      <c r="CM212" s="4">
        <f t="shared" si="29"/>
        <v>2.5399999999999999E-2</v>
      </c>
      <c r="CN212" s="334"/>
      <c r="CO212" s="334"/>
      <c r="CP212" s="334"/>
      <c r="CQ212" s="4">
        <v>3.3000000000000002E-2</v>
      </c>
      <c r="CR212" s="4">
        <v>2.5399999999999999E-2</v>
      </c>
    </row>
    <row r="213" spans="1:96" x14ac:dyDescent="0.25">
      <c r="A213" s="335">
        <f>'ASSET BALANCES'!$A213</f>
        <v>34582</v>
      </c>
      <c r="B213" s="336" t="str">
        <f>'ASSET BALANCES'!$B213</f>
        <v>345.82 Accessory Elect Eq-Polk U2</v>
      </c>
      <c r="C213" s="337">
        <v>54304.71</v>
      </c>
      <c r="D213" s="337">
        <v>54311.76</v>
      </c>
      <c r="E213" s="337">
        <v>54361.1</v>
      </c>
      <c r="F213" s="337">
        <v>54413.86</v>
      </c>
      <c r="G213" s="337">
        <v>54416.85</v>
      </c>
      <c r="H213" s="337">
        <v>54421.95</v>
      </c>
      <c r="I213" s="337">
        <v>54422.090000000004</v>
      </c>
      <c r="J213" s="337">
        <v>54422.090000000004</v>
      </c>
      <c r="K213" s="337">
        <v>54422.090000000004</v>
      </c>
      <c r="L213" s="337">
        <v>54422.090000000004</v>
      </c>
      <c r="M213" s="337">
        <v>54422.090000000004</v>
      </c>
      <c r="N213" s="337">
        <v>54422.83</v>
      </c>
      <c r="O213" s="338">
        <f>ROUND('ASSET BALANCES'!O213*$CL213/12,2)</f>
        <v>54451.28</v>
      </c>
      <c r="P213" s="338">
        <f>ROUND('ASSET BALANCES'!P213*$CL213/12,2)</f>
        <v>54451.28</v>
      </c>
      <c r="Q213" s="338">
        <f>ROUND('ASSET BALANCES'!Q213*$CL213/12,2)</f>
        <v>54451.28</v>
      </c>
      <c r="R213" s="338">
        <f>ROUND('ASSET BALANCES'!R213*$CL213/12,2)</f>
        <v>54451.28</v>
      </c>
      <c r="S213" s="338">
        <f>ROUND('ASSET BALANCES'!S213*$CL213/12,2)</f>
        <v>54451.28</v>
      </c>
      <c r="T213" s="338">
        <f>ROUND('ASSET BALANCES'!T213*$CL213/12,2)</f>
        <v>54451.28</v>
      </c>
      <c r="U213" s="338">
        <f>ROUND('ASSET BALANCES'!U213*$CL213/12,2)</f>
        <v>54451.28</v>
      </c>
      <c r="V213" s="338">
        <f>ROUND('ASSET BALANCES'!V213*$CL213/12,2)</f>
        <v>54451.28</v>
      </c>
      <c r="W213" s="338">
        <f>ROUND('ASSET BALANCES'!W213*$CL213/12,2)</f>
        <v>54451.28</v>
      </c>
      <c r="X213" s="338">
        <f>ROUND('ASSET BALANCES'!X213*$CL213/12,2)</f>
        <v>54451.28</v>
      </c>
      <c r="Y213" s="338">
        <f>ROUND('ASSET BALANCES'!Y213*$CL213/12,2)</f>
        <v>54451.28</v>
      </c>
      <c r="Z213" s="338">
        <f>ROUND('ASSET BALANCES'!Z213*$CL213/12,2)</f>
        <v>54451.28</v>
      </c>
      <c r="AA213" s="338">
        <f>ROUND('ASSET BALANCES'!AA213*$CM213/12,2)</f>
        <v>30909.11</v>
      </c>
      <c r="AB213" s="338">
        <f>ROUND('ASSET BALANCES'!AB213*$CM213/12,2)</f>
        <v>30909.11</v>
      </c>
      <c r="AC213" s="338">
        <f>ROUND('ASSET BALANCES'!AC213*$CM213/12,2)</f>
        <v>30909.11</v>
      </c>
      <c r="AD213" s="338">
        <f>ROUND('ASSET BALANCES'!AD213*$CM213/12,2)</f>
        <v>30909.11</v>
      </c>
      <c r="AE213" s="338">
        <f>ROUND('ASSET BALANCES'!AE213*$CM213/12,2)</f>
        <v>30909.11</v>
      </c>
      <c r="AF213" s="338">
        <f>ROUND('ASSET BALANCES'!AF213*$CM213/12,2)</f>
        <v>30909.11</v>
      </c>
      <c r="AG213" s="338">
        <f>ROUND('ASSET BALANCES'!AG213*$CM213/12,2)</f>
        <v>30909.11</v>
      </c>
      <c r="AH213" s="338">
        <f>ROUND('ASSET BALANCES'!AH213*$CM213/12,2)</f>
        <v>30909.11</v>
      </c>
      <c r="AI213" s="338">
        <f>ROUND('ASSET BALANCES'!AI213*$CM213/12,2)</f>
        <v>30909.11</v>
      </c>
      <c r="AJ213" s="338">
        <f>ROUND('ASSET BALANCES'!AJ213*$CM213/12,2)</f>
        <v>30909.11</v>
      </c>
      <c r="AK213" s="338">
        <f>ROUND('ASSET BALANCES'!AK213*$CM213/12,2)</f>
        <v>30909.11</v>
      </c>
      <c r="AL213" s="338">
        <f>ROUND('ASSET BALANCES'!AL213*$CM213/12,2)</f>
        <v>30909.11</v>
      </c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38"/>
      <c r="AX213" s="338"/>
      <c r="AY213" s="338"/>
      <c r="AZ213" s="338"/>
      <c r="BA213" s="338"/>
      <c r="BB213" s="338"/>
      <c r="BC213" s="338"/>
      <c r="BD213" s="338"/>
      <c r="BE213" s="338"/>
      <c r="BF213" s="338"/>
      <c r="BG213" s="338"/>
      <c r="BH213" s="338"/>
      <c r="BI213" s="338"/>
      <c r="BJ213" s="338"/>
      <c r="BK213" s="338"/>
      <c r="BL213" s="338"/>
      <c r="BM213" s="338"/>
      <c r="BN213" s="338"/>
      <c r="BO213" s="338"/>
      <c r="BP213" s="338"/>
      <c r="BQ213" s="338"/>
      <c r="BR213" s="338"/>
      <c r="BS213" s="338"/>
      <c r="BT213" s="338"/>
      <c r="BU213" s="338"/>
      <c r="BV213" s="338"/>
      <c r="BW213" s="13">
        <f t="shared" si="31"/>
        <v>652763.51</v>
      </c>
      <c r="BX213" s="13">
        <f t="shared" si="32"/>
        <v>653415.36</v>
      </c>
      <c r="BY213" s="13">
        <f t="shared" si="33"/>
        <v>370909.32</v>
      </c>
      <c r="BZ213" s="13">
        <f t="shared" si="34"/>
        <v>0</v>
      </c>
      <c r="CA213" s="13">
        <f t="shared" si="35"/>
        <v>0</v>
      </c>
      <c r="CB213" s="13">
        <f t="shared" si="36"/>
        <v>0</v>
      </c>
      <c r="CC213" s="333" t="str">
        <f>VLOOKUP($A213,'Depr Group Buckets'!$A:$J,CC$4,FALSE)</f>
        <v>PROD OTHER</v>
      </c>
      <c r="CD213" s="333" t="str">
        <f>VLOOKUP($A213,'Depr Group Buckets'!$A:$J,CD$4,FALSE)</f>
        <v>101/106</v>
      </c>
      <c r="CE213" s="333">
        <f>VLOOKUP($A213,'Depr Group Buckets'!$A:$J,CE$4,FALSE)</f>
        <v>108</v>
      </c>
      <c r="CF213" s="333">
        <f>VLOOKUP($A213,'Depr Group Buckets'!$A:$J,CF$4,FALSE)</f>
        <v>403</v>
      </c>
      <c r="CG213" s="333" t="str">
        <f>VLOOKUP($A213,'Depr Group Buckets'!$A:$J,CG$4,FALSE)</f>
        <v>POLK</v>
      </c>
      <c r="CH213" s="333" t="str">
        <f>VLOOKUP($A213,'Depr Group Buckets'!$A:$J,CH$4,FALSE)</f>
        <v>POLK UNIT 2</v>
      </c>
      <c r="CI213" s="333" t="str">
        <f>VLOOKUP($A213,'Depr Group Buckets'!$A:$J,CI$4,FALSE)</f>
        <v>Valid</v>
      </c>
      <c r="CJ213" s="333" t="str">
        <f>VLOOKUP($A213,'Depr Group Buckets'!$A:$J,CJ$4,FALSE)</f>
        <v>345</v>
      </c>
      <c r="CK213" s="21"/>
      <c r="CL213" s="4">
        <f t="shared" si="30"/>
        <v>3.4000000000000002E-2</v>
      </c>
      <c r="CM213" s="4">
        <f t="shared" si="29"/>
        <v>1.9299999999999998E-2</v>
      </c>
      <c r="CN213" s="334"/>
      <c r="CO213" s="334"/>
      <c r="CP213" s="334"/>
      <c r="CQ213" s="4">
        <v>3.4000000000000002E-2</v>
      </c>
      <c r="CR213" s="4">
        <v>1.9299999999999998E-2</v>
      </c>
    </row>
    <row r="214" spans="1:96" x14ac:dyDescent="0.25">
      <c r="A214" s="335">
        <f>'ASSET BALANCES'!$A214</f>
        <v>34583</v>
      </c>
      <c r="B214" s="336" t="str">
        <f>'ASSET BALANCES'!$B214</f>
        <v>345.83 Accessory Elect Eq-Polk U3</v>
      </c>
      <c r="C214" s="337">
        <v>28871.35</v>
      </c>
      <c r="D214" s="337">
        <v>28871.35</v>
      </c>
      <c r="E214" s="337">
        <v>28871.35</v>
      </c>
      <c r="F214" s="337">
        <v>28871.350000000002</v>
      </c>
      <c r="G214" s="337">
        <v>28871.350000000002</v>
      </c>
      <c r="H214" s="337">
        <v>28898.18</v>
      </c>
      <c r="I214" s="337">
        <v>28898.18</v>
      </c>
      <c r="J214" s="337">
        <v>28898.18</v>
      </c>
      <c r="K214" s="337">
        <v>28898.18</v>
      </c>
      <c r="L214" s="337">
        <v>28898.18</v>
      </c>
      <c r="M214" s="337">
        <v>28964.52</v>
      </c>
      <c r="N214" s="337">
        <v>28964.52</v>
      </c>
      <c r="O214" s="338">
        <f>ROUND('ASSET BALANCES'!O214*$CL214/12,2)</f>
        <v>28964.52</v>
      </c>
      <c r="P214" s="338">
        <f>ROUND('ASSET BALANCES'!P214*$CL214/12,2)</f>
        <v>28964.52</v>
      </c>
      <c r="Q214" s="338">
        <f>ROUND('ASSET BALANCES'!Q214*$CL214/12,2)</f>
        <v>28964.52</v>
      </c>
      <c r="R214" s="338">
        <f>ROUND('ASSET BALANCES'!R214*$CL214/12,2)</f>
        <v>28964.52</v>
      </c>
      <c r="S214" s="338">
        <f>ROUND('ASSET BALANCES'!S214*$CL214/12,2)</f>
        <v>28964.52</v>
      </c>
      <c r="T214" s="338">
        <f>ROUND('ASSET BALANCES'!T214*$CL214/12,2)</f>
        <v>28964.52</v>
      </c>
      <c r="U214" s="338">
        <f>ROUND('ASSET BALANCES'!U214*$CL214/12,2)</f>
        <v>28964.52</v>
      </c>
      <c r="V214" s="338">
        <f>ROUND('ASSET BALANCES'!V214*$CL214/12,2)</f>
        <v>28964.52</v>
      </c>
      <c r="W214" s="338">
        <f>ROUND('ASSET BALANCES'!W214*$CL214/12,2)</f>
        <v>28964.52</v>
      </c>
      <c r="X214" s="338">
        <f>ROUND('ASSET BALANCES'!X214*$CL214/12,2)</f>
        <v>28964.52</v>
      </c>
      <c r="Y214" s="338">
        <f>ROUND('ASSET BALANCES'!Y214*$CL214/12,2)</f>
        <v>28964.52</v>
      </c>
      <c r="Z214" s="338">
        <f>ROUND('ASSET BALANCES'!Z214*$CL214/12,2)</f>
        <v>28964.52</v>
      </c>
      <c r="AA214" s="338">
        <f>ROUND('ASSET BALANCES'!AA214*$CM214/12,2)</f>
        <v>12652.92</v>
      </c>
      <c r="AB214" s="338">
        <f>ROUND('ASSET BALANCES'!AB214*$CM214/12,2)</f>
        <v>12652.92</v>
      </c>
      <c r="AC214" s="338">
        <f>ROUND('ASSET BALANCES'!AC214*$CM214/12,2)</f>
        <v>12652.92</v>
      </c>
      <c r="AD214" s="338">
        <f>ROUND('ASSET BALANCES'!AD214*$CM214/12,2)</f>
        <v>12652.92</v>
      </c>
      <c r="AE214" s="338">
        <f>ROUND('ASSET BALANCES'!AE214*$CM214/12,2)</f>
        <v>12652.92</v>
      </c>
      <c r="AF214" s="338">
        <f>ROUND('ASSET BALANCES'!AF214*$CM214/12,2)</f>
        <v>12652.92</v>
      </c>
      <c r="AG214" s="338">
        <f>ROUND('ASSET BALANCES'!AG214*$CM214/12,2)</f>
        <v>12652.92</v>
      </c>
      <c r="AH214" s="338">
        <f>ROUND('ASSET BALANCES'!AH214*$CM214/12,2)</f>
        <v>12652.92</v>
      </c>
      <c r="AI214" s="338">
        <f>ROUND('ASSET BALANCES'!AI214*$CM214/12,2)</f>
        <v>12652.92</v>
      </c>
      <c r="AJ214" s="338">
        <f>ROUND('ASSET BALANCES'!AJ214*$CM214/12,2)</f>
        <v>12652.92</v>
      </c>
      <c r="AK214" s="338">
        <f>ROUND('ASSET BALANCES'!AK214*$CM214/12,2)</f>
        <v>12652.92</v>
      </c>
      <c r="AL214" s="338">
        <f>ROUND('ASSET BALANCES'!AL214*$CM214/12,2)</f>
        <v>12652.92</v>
      </c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38"/>
      <c r="AX214" s="338"/>
      <c r="AY214" s="338"/>
      <c r="AZ214" s="338"/>
      <c r="BA214" s="338"/>
      <c r="BB214" s="338"/>
      <c r="BC214" s="338"/>
      <c r="BD214" s="338"/>
      <c r="BE214" s="338"/>
      <c r="BF214" s="338"/>
      <c r="BG214" s="338"/>
      <c r="BH214" s="338"/>
      <c r="BI214" s="338"/>
      <c r="BJ214" s="338"/>
      <c r="BK214" s="338"/>
      <c r="BL214" s="338"/>
      <c r="BM214" s="338"/>
      <c r="BN214" s="338"/>
      <c r="BO214" s="338"/>
      <c r="BP214" s="338"/>
      <c r="BQ214" s="338"/>
      <c r="BR214" s="338"/>
      <c r="BS214" s="338"/>
      <c r="BT214" s="338"/>
      <c r="BU214" s="338"/>
      <c r="BV214" s="338"/>
      <c r="BW214" s="13">
        <f t="shared" si="31"/>
        <v>346776.69</v>
      </c>
      <c r="BX214" s="13">
        <f t="shared" si="32"/>
        <v>347574.24</v>
      </c>
      <c r="BY214" s="13">
        <f t="shared" si="33"/>
        <v>151835.04</v>
      </c>
      <c r="BZ214" s="13">
        <f t="shared" si="34"/>
        <v>0</v>
      </c>
      <c r="CA214" s="13">
        <f t="shared" si="35"/>
        <v>0</v>
      </c>
      <c r="CB214" s="13">
        <f t="shared" si="36"/>
        <v>0</v>
      </c>
      <c r="CC214" s="333" t="str">
        <f>VLOOKUP($A214,'Depr Group Buckets'!$A:$J,CC$4,FALSE)</f>
        <v>PROD OTHER</v>
      </c>
      <c r="CD214" s="333" t="str">
        <f>VLOOKUP($A214,'Depr Group Buckets'!$A:$J,CD$4,FALSE)</f>
        <v>101/106</v>
      </c>
      <c r="CE214" s="333">
        <f>VLOOKUP($A214,'Depr Group Buckets'!$A:$J,CE$4,FALSE)</f>
        <v>108</v>
      </c>
      <c r="CF214" s="333">
        <f>VLOOKUP($A214,'Depr Group Buckets'!$A:$J,CF$4,FALSE)</f>
        <v>403</v>
      </c>
      <c r="CG214" s="333" t="str">
        <f>VLOOKUP($A214,'Depr Group Buckets'!$A:$J,CG$4,FALSE)</f>
        <v>POLK</v>
      </c>
      <c r="CH214" s="333" t="str">
        <f>VLOOKUP($A214,'Depr Group Buckets'!$A:$J,CH$4,FALSE)</f>
        <v>POLK UNIT 3</v>
      </c>
      <c r="CI214" s="333" t="str">
        <f>VLOOKUP($A214,'Depr Group Buckets'!$A:$J,CI$4,FALSE)</f>
        <v>Valid</v>
      </c>
      <c r="CJ214" s="333" t="str">
        <f>VLOOKUP($A214,'Depr Group Buckets'!$A:$J,CJ$4,FALSE)</f>
        <v>345</v>
      </c>
      <c r="CK214" s="21"/>
      <c r="CL214" s="4">
        <f t="shared" si="30"/>
        <v>3.7999999999999999E-2</v>
      </c>
      <c r="CM214" s="4">
        <f t="shared" si="29"/>
        <v>1.66E-2</v>
      </c>
      <c r="CN214" s="334"/>
      <c r="CO214" s="334"/>
      <c r="CP214" s="334"/>
      <c r="CQ214" s="4">
        <v>3.7999999999999999E-2</v>
      </c>
      <c r="CR214" s="4">
        <v>1.66E-2</v>
      </c>
    </row>
    <row r="215" spans="1:96" x14ac:dyDescent="0.25">
      <c r="A215" s="335">
        <f>'ASSET BALANCES'!$A215</f>
        <v>34584</v>
      </c>
      <c r="B215" s="336" t="str">
        <f>'ASSET BALANCES'!$B215</f>
        <v>345.84 Accessory Elect Eq-Polk U4</v>
      </c>
      <c r="C215" s="337">
        <v>11639.05</v>
      </c>
      <c r="D215" s="337">
        <v>11639.05</v>
      </c>
      <c r="E215" s="337">
        <v>11639.05</v>
      </c>
      <c r="F215" s="337">
        <v>11639.050000000001</v>
      </c>
      <c r="G215" s="337">
        <v>11639.050000000001</v>
      </c>
      <c r="H215" s="337">
        <v>11639.050000000001</v>
      </c>
      <c r="I215" s="337">
        <v>11639.050000000001</v>
      </c>
      <c r="J215" s="337">
        <v>11639.050000000001</v>
      </c>
      <c r="K215" s="337">
        <v>11639.050000000001</v>
      </c>
      <c r="L215" s="337">
        <v>11639.050000000001</v>
      </c>
      <c r="M215" s="337">
        <v>11639.050000000001</v>
      </c>
      <c r="N215" s="337">
        <v>11639.050000000001</v>
      </c>
      <c r="O215" s="338">
        <f>ROUND('ASSET BALANCES'!O215*$CL215/12,2)</f>
        <v>11639.06</v>
      </c>
      <c r="P215" s="338">
        <f>ROUND('ASSET BALANCES'!P215*$CL215/12,2)</f>
        <v>11639.06</v>
      </c>
      <c r="Q215" s="338">
        <f>ROUND('ASSET BALANCES'!Q215*$CL215/12,2)</f>
        <v>11639.06</v>
      </c>
      <c r="R215" s="338">
        <f>ROUND('ASSET BALANCES'!R215*$CL215/12,2)</f>
        <v>11639.06</v>
      </c>
      <c r="S215" s="338">
        <f>ROUND('ASSET BALANCES'!S215*$CL215/12,2)</f>
        <v>11639.06</v>
      </c>
      <c r="T215" s="338">
        <f>ROUND('ASSET BALANCES'!T215*$CL215/12,2)</f>
        <v>11639.06</v>
      </c>
      <c r="U215" s="338">
        <f>ROUND('ASSET BALANCES'!U215*$CL215/12,2)</f>
        <v>11639.06</v>
      </c>
      <c r="V215" s="338">
        <f>ROUND('ASSET BALANCES'!V215*$CL215/12,2)</f>
        <v>11639.06</v>
      </c>
      <c r="W215" s="338">
        <f>ROUND('ASSET BALANCES'!W215*$CL215/12,2)</f>
        <v>11639.06</v>
      </c>
      <c r="X215" s="338">
        <f>ROUND('ASSET BALANCES'!X215*$CL215/12,2)</f>
        <v>11639.06</v>
      </c>
      <c r="Y215" s="338">
        <f>ROUND('ASSET BALANCES'!Y215*$CL215/12,2)</f>
        <v>11639.06</v>
      </c>
      <c r="Z215" s="338">
        <f>ROUND('ASSET BALANCES'!Z215*$CL215/12,2)</f>
        <v>11639.06</v>
      </c>
      <c r="AA215" s="338">
        <f>ROUND('ASSET BALANCES'!AA215*$CM215/12,2)</f>
        <v>8147.34</v>
      </c>
      <c r="AB215" s="338">
        <f>ROUND('ASSET BALANCES'!AB215*$CM215/12,2)</f>
        <v>8147.34</v>
      </c>
      <c r="AC215" s="338">
        <f>ROUND('ASSET BALANCES'!AC215*$CM215/12,2)</f>
        <v>8147.34</v>
      </c>
      <c r="AD215" s="338">
        <f>ROUND('ASSET BALANCES'!AD215*$CM215/12,2)</f>
        <v>8147.34</v>
      </c>
      <c r="AE215" s="338">
        <f>ROUND('ASSET BALANCES'!AE215*$CM215/12,2)</f>
        <v>8147.34</v>
      </c>
      <c r="AF215" s="338">
        <f>ROUND('ASSET BALANCES'!AF215*$CM215/12,2)</f>
        <v>8147.34</v>
      </c>
      <c r="AG215" s="338">
        <f>ROUND('ASSET BALANCES'!AG215*$CM215/12,2)</f>
        <v>8147.34</v>
      </c>
      <c r="AH215" s="338">
        <f>ROUND('ASSET BALANCES'!AH215*$CM215/12,2)</f>
        <v>8147.34</v>
      </c>
      <c r="AI215" s="338">
        <f>ROUND('ASSET BALANCES'!AI215*$CM215/12,2)</f>
        <v>8147.34</v>
      </c>
      <c r="AJ215" s="338">
        <f>ROUND('ASSET BALANCES'!AJ215*$CM215/12,2)</f>
        <v>8147.34</v>
      </c>
      <c r="AK215" s="338">
        <f>ROUND('ASSET BALANCES'!AK215*$CM215/12,2)</f>
        <v>8147.34</v>
      </c>
      <c r="AL215" s="338">
        <f>ROUND('ASSET BALANCES'!AL215*$CM215/12,2)</f>
        <v>8147.34</v>
      </c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38"/>
      <c r="AX215" s="338"/>
      <c r="AY215" s="338"/>
      <c r="AZ215" s="338"/>
      <c r="BA215" s="338"/>
      <c r="BB215" s="338"/>
      <c r="BC215" s="338"/>
      <c r="BD215" s="338"/>
      <c r="BE215" s="338"/>
      <c r="BF215" s="338"/>
      <c r="BG215" s="338"/>
      <c r="BH215" s="338"/>
      <c r="BI215" s="338"/>
      <c r="BJ215" s="338"/>
      <c r="BK215" s="338"/>
      <c r="BL215" s="338"/>
      <c r="BM215" s="338"/>
      <c r="BN215" s="338"/>
      <c r="BO215" s="338"/>
      <c r="BP215" s="338"/>
      <c r="BQ215" s="338"/>
      <c r="BR215" s="338"/>
      <c r="BS215" s="338"/>
      <c r="BT215" s="338"/>
      <c r="BU215" s="338"/>
      <c r="BV215" s="338"/>
      <c r="BW215" s="13">
        <f t="shared" si="31"/>
        <v>139668.6</v>
      </c>
      <c r="BX215" s="13">
        <f t="shared" si="32"/>
        <v>139668.72</v>
      </c>
      <c r="BY215" s="13">
        <f t="shared" si="33"/>
        <v>97768.08</v>
      </c>
      <c r="BZ215" s="13">
        <f t="shared" si="34"/>
        <v>0</v>
      </c>
      <c r="CA215" s="13">
        <f t="shared" si="35"/>
        <v>0</v>
      </c>
      <c r="CB215" s="13">
        <f t="shared" si="36"/>
        <v>0</v>
      </c>
      <c r="CC215" s="333" t="str">
        <f>VLOOKUP($A215,'Depr Group Buckets'!$A:$J,CC$4,FALSE)</f>
        <v>PROD OTHER</v>
      </c>
      <c r="CD215" s="333" t="str">
        <f>VLOOKUP($A215,'Depr Group Buckets'!$A:$J,CD$4,FALSE)</f>
        <v>101/106</v>
      </c>
      <c r="CE215" s="333">
        <f>VLOOKUP($A215,'Depr Group Buckets'!$A:$J,CE$4,FALSE)</f>
        <v>108</v>
      </c>
      <c r="CF215" s="333">
        <f>VLOOKUP($A215,'Depr Group Buckets'!$A:$J,CF$4,FALSE)</f>
        <v>403</v>
      </c>
      <c r="CG215" s="333" t="str">
        <f>VLOOKUP($A215,'Depr Group Buckets'!$A:$J,CG$4,FALSE)</f>
        <v>POLK</v>
      </c>
      <c r="CH215" s="333" t="str">
        <f>VLOOKUP($A215,'Depr Group Buckets'!$A:$J,CH$4,FALSE)</f>
        <v>POLK UNIT 4</v>
      </c>
      <c r="CI215" s="333" t="str">
        <f>VLOOKUP($A215,'Depr Group Buckets'!$A:$J,CI$4,FALSE)</f>
        <v>Valid</v>
      </c>
      <c r="CJ215" s="333" t="str">
        <f>VLOOKUP($A215,'Depr Group Buckets'!$A:$J,CJ$4,FALSE)</f>
        <v>345</v>
      </c>
      <c r="CK215" s="21"/>
      <c r="CL215" s="4">
        <f t="shared" si="30"/>
        <v>2.5000000000000001E-2</v>
      </c>
      <c r="CM215" s="4">
        <f t="shared" si="29"/>
        <v>1.7500000000000002E-2</v>
      </c>
      <c r="CN215" s="334"/>
      <c r="CO215" s="334"/>
      <c r="CP215" s="334"/>
      <c r="CQ215" s="4">
        <v>2.5000000000000001E-2</v>
      </c>
      <c r="CR215" s="4">
        <v>1.7500000000000002E-2</v>
      </c>
    </row>
    <row r="216" spans="1:96" x14ac:dyDescent="0.25">
      <c r="A216" s="335">
        <f>'ASSET BALANCES'!$A216</f>
        <v>34585</v>
      </c>
      <c r="B216" s="336" t="str">
        <f>'ASSET BALANCES'!$B216</f>
        <v>345.85 Accessory Elect Eq-Polk U5</v>
      </c>
      <c r="C216" s="337">
        <v>11855.17</v>
      </c>
      <c r="D216" s="337">
        <v>11855.17</v>
      </c>
      <c r="E216" s="337">
        <v>11855.17</v>
      </c>
      <c r="F216" s="337">
        <v>11855.17</v>
      </c>
      <c r="G216" s="337">
        <v>11855.17</v>
      </c>
      <c r="H216" s="337">
        <v>11855.17</v>
      </c>
      <c r="I216" s="337">
        <v>11855.17</v>
      </c>
      <c r="J216" s="337">
        <v>11855.17</v>
      </c>
      <c r="K216" s="337">
        <v>11855.17</v>
      </c>
      <c r="L216" s="337">
        <v>11855.17</v>
      </c>
      <c r="M216" s="337">
        <v>11893.42</v>
      </c>
      <c r="N216" s="337">
        <v>11893.42</v>
      </c>
      <c r="O216" s="338">
        <f>ROUND('ASSET BALANCES'!O216*$CL216/12,2)</f>
        <v>11893.42</v>
      </c>
      <c r="P216" s="338">
        <f>ROUND('ASSET BALANCES'!P216*$CL216/12,2)</f>
        <v>11893.42</v>
      </c>
      <c r="Q216" s="338">
        <f>ROUND('ASSET BALANCES'!Q216*$CL216/12,2)</f>
        <v>11893.42</v>
      </c>
      <c r="R216" s="338">
        <f>ROUND('ASSET BALANCES'!R216*$CL216/12,2)</f>
        <v>11893.42</v>
      </c>
      <c r="S216" s="338">
        <f>ROUND('ASSET BALANCES'!S216*$CL216/12,2)</f>
        <v>11893.42</v>
      </c>
      <c r="T216" s="338">
        <f>ROUND('ASSET BALANCES'!T216*$CL216/12,2)</f>
        <v>11893.42</v>
      </c>
      <c r="U216" s="338">
        <f>ROUND('ASSET BALANCES'!U216*$CL216/12,2)</f>
        <v>11893.42</v>
      </c>
      <c r="V216" s="338">
        <f>ROUND('ASSET BALANCES'!V216*$CL216/12,2)</f>
        <v>11893.42</v>
      </c>
      <c r="W216" s="338">
        <f>ROUND('ASSET BALANCES'!W216*$CL216/12,2)</f>
        <v>11893.42</v>
      </c>
      <c r="X216" s="338">
        <f>ROUND('ASSET BALANCES'!X216*$CL216/12,2)</f>
        <v>11893.42</v>
      </c>
      <c r="Y216" s="338">
        <f>ROUND('ASSET BALANCES'!Y216*$CL216/12,2)</f>
        <v>11893.42</v>
      </c>
      <c r="Z216" s="338">
        <f>ROUND('ASSET BALANCES'!Z216*$CL216/12,2)</f>
        <v>11893.42</v>
      </c>
      <c r="AA216" s="338">
        <f>ROUND('ASSET BALANCES'!AA216*$CM216/12,2)</f>
        <v>7822.21</v>
      </c>
      <c r="AB216" s="338">
        <f>ROUND('ASSET BALANCES'!AB216*$CM216/12,2)</f>
        <v>7822.21</v>
      </c>
      <c r="AC216" s="338">
        <f>ROUND('ASSET BALANCES'!AC216*$CM216/12,2)</f>
        <v>7822.21</v>
      </c>
      <c r="AD216" s="338">
        <f>ROUND('ASSET BALANCES'!AD216*$CM216/12,2)</f>
        <v>7822.21</v>
      </c>
      <c r="AE216" s="338">
        <f>ROUND('ASSET BALANCES'!AE216*$CM216/12,2)</f>
        <v>7822.21</v>
      </c>
      <c r="AF216" s="338">
        <f>ROUND('ASSET BALANCES'!AF216*$CM216/12,2)</f>
        <v>7822.21</v>
      </c>
      <c r="AG216" s="338">
        <f>ROUND('ASSET BALANCES'!AG216*$CM216/12,2)</f>
        <v>7822.21</v>
      </c>
      <c r="AH216" s="338">
        <f>ROUND('ASSET BALANCES'!AH216*$CM216/12,2)</f>
        <v>7822.21</v>
      </c>
      <c r="AI216" s="338">
        <f>ROUND('ASSET BALANCES'!AI216*$CM216/12,2)</f>
        <v>7822.21</v>
      </c>
      <c r="AJ216" s="338">
        <f>ROUND('ASSET BALANCES'!AJ216*$CM216/12,2)</f>
        <v>7822.21</v>
      </c>
      <c r="AK216" s="338">
        <f>ROUND('ASSET BALANCES'!AK216*$CM216/12,2)</f>
        <v>7822.21</v>
      </c>
      <c r="AL216" s="338">
        <f>ROUND('ASSET BALANCES'!AL216*$CM216/12,2)</f>
        <v>7822.21</v>
      </c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38"/>
      <c r="AX216" s="338"/>
      <c r="AY216" s="338"/>
      <c r="AZ216" s="338"/>
      <c r="BA216" s="338"/>
      <c r="BB216" s="338"/>
      <c r="BC216" s="338"/>
      <c r="BD216" s="338"/>
      <c r="BE216" s="338"/>
      <c r="BF216" s="338"/>
      <c r="BG216" s="338"/>
      <c r="BH216" s="338"/>
      <c r="BI216" s="338"/>
      <c r="BJ216" s="338"/>
      <c r="BK216" s="338"/>
      <c r="BL216" s="338"/>
      <c r="BM216" s="338"/>
      <c r="BN216" s="338"/>
      <c r="BO216" s="338"/>
      <c r="BP216" s="338"/>
      <c r="BQ216" s="338"/>
      <c r="BR216" s="338"/>
      <c r="BS216" s="338"/>
      <c r="BT216" s="338"/>
      <c r="BU216" s="338"/>
      <c r="BV216" s="338"/>
      <c r="BW216" s="13">
        <f t="shared" si="31"/>
        <v>142338.54</v>
      </c>
      <c r="BX216" s="13">
        <f t="shared" si="32"/>
        <v>142721.04</v>
      </c>
      <c r="BY216" s="13">
        <f t="shared" si="33"/>
        <v>93866.52</v>
      </c>
      <c r="BZ216" s="13">
        <f t="shared" si="34"/>
        <v>0</v>
      </c>
      <c r="CA216" s="13">
        <f t="shared" si="35"/>
        <v>0</v>
      </c>
      <c r="CB216" s="13">
        <f t="shared" si="36"/>
        <v>0</v>
      </c>
      <c r="CC216" s="333" t="str">
        <f>VLOOKUP($A216,'Depr Group Buckets'!$A:$J,CC$4,FALSE)</f>
        <v>PROD OTHER</v>
      </c>
      <c r="CD216" s="333" t="str">
        <f>VLOOKUP($A216,'Depr Group Buckets'!$A:$J,CD$4,FALSE)</f>
        <v>101/106</v>
      </c>
      <c r="CE216" s="333">
        <f>VLOOKUP($A216,'Depr Group Buckets'!$A:$J,CE$4,FALSE)</f>
        <v>108</v>
      </c>
      <c r="CF216" s="333">
        <f>VLOOKUP($A216,'Depr Group Buckets'!$A:$J,CF$4,FALSE)</f>
        <v>403</v>
      </c>
      <c r="CG216" s="333" t="str">
        <f>VLOOKUP($A216,'Depr Group Buckets'!$A:$J,CG$4,FALSE)</f>
        <v>POLK</v>
      </c>
      <c r="CH216" s="333" t="str">
        <f>VLOOKUP($A216,'Depr Group Buckets'!$A:$J,CH$4,FALSE)</f>
        <v>POLK UNIT 5</v>
      </c>
      <c r="CI216" s="333" t="str">
        <f>VLOOKUP($A216,'Depr Group Buckets'!$A:$J,CI$4,FALSE)</f>
        <v>Valid</v>
      </c>
      <c r="CJ216" s="333" t="str">
        <f>VLOOKUP($A216,'Depr Group Buckets'!$A:$J,CJ$4,FALSE)</f>
        <v>345</v>
      </c>
      <c r="CK216" s="21"/>
      <c r="CL216" s="4">
        <f t="shared" si="30"/>
        <v>2.5999999999999999E-2</v>
      </c>
      <c r="CM216" s="4">
        <f t="shared" si="29"/>
        <v>1.7100000000000001E-2</v>
      </c>
      <c r="CN216" s="334"/>
      <c r="CO216" s="334"/>
      <c r="CP216" s="334"/>
      <c r="CQ216" s="4">
        <v>2.5999999999999999E-2</v>
      </c>
      <c r="CR216" s="4">
        <v>1.7100000000000001E-2</v>
      </c>
    </row>
    <row r="217" spans="1:96" x14ac:dyDescent="0.25">
      <c r="A217" s="335">
        <f>'ASSET BALANCES'!$A217</f>
        <v>34586</v>
      </c>
      <c r="B217" s="336" t="str">
        <f>'ASSET BALANCES'!$B217</f>
        <v>345.86 Accessory Elect Eq-PKCCST</v>
      </c>
      <c r="C217" s="337">
        <v>45846.48</v>
      </c>
      <c r="D217" s="337">
        <v>45846.48</v>
      </c>
      <c r="E217" s="337">
        <v>45846.48</v>
      </c>
      <c r="F217" s="337">
        <v>45846.48</v>
      </c>
      <c r="G217" s="337">
        <v>45846.48</v>
      </c>
      <c r="H217" s="337">
        <v>45846.48</v>
      </c>
      <c r="I217" s="337">
        <v>45846.48</v>
      </c>
      <c r="J217" s="337">
        <v>45846.48</v>
      </c>
      <c r="K217" s="337">
        <v>45846.48</v>
      </c>
      <c r="L217" s="337">
        <v>45846.48</v>
      </c>
      <c r="M217" s="337">
        <v>45846.48</v>
      </c>
      <c r="N217" s="337">
        <v>45846.48</v>
      </c>
      <c r="O217" s="338">
        <f>ROUND('ASSET BALANCES'!O217*$CL217/12,2)</f>
        <v>45846.49</v>
      </c>
      <c r="P217" s="338">
        <f>ROUND('ASSET BALANCES'!P217*$CL217/12,2)</f>
        <v>45846.49</v>
      </c>
      <c r="Q217" s="338">
        <f>ROUND('ASSET BALANCES'!Q217*$CL217/12,2)</f>
        <v>45846.49</v>
      </c>
      <c r="R217" s="338">
        <f>ROUND('ASSET BALANCES'!R217*$CL217/12,2)</f>
        <v>45846.49</v>
      </c>
      <c r="S217" s="338">
        <f>ROUND('ASSET BALANCES'!S217*$CL217/12,2)</f>
        <v>45846.49</v>
      </c>
      <c r="T217" s="338">
        <f>ROUND('ASSET BALANCES'!T217*$CL217/12,2)</f>
        <v>45846.49</v>
      </c>
      <c r="U217" s="338">
        <f>ROUND('ASSET BALANCES'!U217*$CL217/12,2)</f>
        <v>45846.49</v>
      </c>
      <c r="V217" s="338">
        <f>ROUND('ASSET BALANCES'!V217*$CL217/12,2)</f>
        <v>45846.49</v>
      </c>
      <c r="W217" s="338">
        <f>ROUND('ASSET BALANCES'!W217*$CL217/12,2)</f>
        <v>45846.49</v>
      </c>
      <c r="X217" s="338">
        <f>ROUND('ASSET BALANCES'!X217*$CL217/12,2)</f>
        <v>45846.49</v>
      </c>
      <c r="Y217" s="338">
        <f>ROUND('ASSET BALANCES'!Y217*$CL217/12,2)</f>
        <v>45846.49</v>
      </c>
      <c r="Z217" s="338">
        <f>ROUND('ASSET BALANCES'!Z217*$CL217/12,2)</f>
        <v>45846.49</v>
      </c>
      <c r="AA217" s="338">
        <f>ROUND('ASSET BALANCES'!AA217*$CM217/12,2)</f>
        <v>46457.77</v>
      </c>
      <c r="AB217" s="338">
        <f>ROUND('ASSET BALANCES'!AB217*$CM217/12,2)</f>
        <v>46457.77</v>
      </c>
      <c r="AC217" s="338">
        <f>ROUND('ASSET BALANCES'!AC217*$CM217/12,2)</f>
        <v>46457.77</v>
      </c>
      <c r="AD217" s="338">
        <f>ROUND('ASSET BALANCES'!AD217*$CM217/12,2)</f>
        <v>46457.77</v>
      </c>
      <c r="AE217" s="338">
        <f>ROUND('ASSET BALANCES'!AE217*$CM217/12,2)</f>
        <v>46457.77</v>
      </c>
      <c r="AF217" s="338">
        <f>ROUND('ASSET BALANCES'!AF217*$CM217/12,2)</f>
        <v>46457.77</v>
      </c>
      <c r="AG217" s="338">
        <f>ROUND('ASSET BALANCES'!AG217*$CM217/12,2)</f>
        <v>46457.77</v>
      </c>
      <c r="AH217" s="338">
        <f>ROUND('ASSET BALANCES'!AH217*$CM217/12,2)</f>
        <v>46457.77</v>
      </c>
      <c r="AI217" s="338">
        <f>ROUND('ASSET BALANCES'!AI217*$CM217/12,2)</f>
        <v>46457.77</v>
      </c>
      <c r="AJ217" s="338">
        <f>ROUND('ASSET BALANCES'!AJ217*$CM217/12,2)</f>
        <v>46457.77</v>
      </c>
      <c r="AK217" s="338">
        <f>ROUND('ASSET BALANCES'!AK217*$CM217/12,2)</f>
        <v>46457.77</v>
      </c>
      <c r="AL217" s="338">
        <f>ROUND('ASSET BALANCES'!AL217*$CM217/12,2)</f>
        <v>46457.77</v>
      </c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38"/>
      <c r="AX217" s="338"/>
      <c r="AY217" s="338"/>
      <c r="AZ217" s="338"/>
      <c r="BA217" s="338"/>
      <c r="BB217" s="338"/>
      <c r="BC217" s="338"/>
      <c r="BD217" s="338"/>
      <c r="BE217" s="338"/>
      <c r="BF217" s="338"/>
      <c r="BG217" s="338"/>
      <c r="BH217" s="338"/>
      <c r="BI217" s="338"/>
      <c r="BJ217" s="338"/>
      <c r="BK217" s="338"/>
      <c r="BL217" s="338"/>
      <c r="BM217" s="338"/>
      <c r="BN217" s="338"/>
      <c r="BO217" s="338"/>
      <c r="BP217" s="338"/>
      <c r="BQ217" s="338"/>
      <c r="BR217" s="338"/>
      <c r="BS217" s="338"/>
      <c r="BT217" s="338"/>
      <c r="BU217" s="338"/>
      <c r="BV217" s="338"/>
      <c r="BW217" s="13">
        <f t="shared" si="31"/>
        <v>550157.76</v>
      </c>
      <c r="BX217" s="13">
        <f t="shared" si="32"/>
        <v>550157.88</v>
      </c>
      <c r="BY217" s="13">
        <f t="shared" si="33"/>
        <v>557493.24</v>
      </c>
      <c r="BZ217" s="13">
        <f t="shared" si="34"/>
        <v>0</v>
      </c>
      <c r="CA217" s="13">
        <f t="shared" si="35"/>
        <v>0</v>
      </c>
      <c r="CB217" s="13">
        <f t="shared" si="36"/>
        <v>0</v>
      </c>
      <c r="CC217" s="333" t="str">
        <f>VLOOKUP($A217,'Depr Group Buckets'!$A:$J,CC$4,FALSE)</f>
        <v>PROD OTHER</v>
      </c>
      <c r="CD217" s="333" t="str">
        <f>VLOOKUP($A217,'Depr Group Buckets'!$A:$J,CD$4,FALSE)</f>
        <v>101/106</v>
      </c>
      <c r="CE217" s="333">
        <f>VLOOKUP($A217,'Depr Group Buckets'!$A:$J,CE$4,FALSE)</f>
        <v>108</v>
      </c>
      <c r="CF217" s="333">
        <f>VLOOKUP($A217,'Depr Group Buckets'!$A:$J,CF$4,FALSE)</f>
        <v>403</v>
      </c>
      <c r="CG217" s="333" t="str">
        <f>VLOOKUP($A217,'Depr Group Buckets'!$A:$J,CG$4,FALSE)</f>
        <v>POLK</v>
      </c>
      <c r="CH217" s="333" t="str">
        <f>VLOOKUP($A217,'Depr Group Buckets'!$A:$J,CH$4,FALSE)</f>
        <v>POLK CCST (2-5)</v>
      </c>
      <c r="CI217" s="333" t="str">
        <f>VLOOKUP($A217,'Depr Group Buckets'!$A:$J,CI$4,FALSE)</f>
        <v>Valid</v>
      </c>
      <c r="CJ217" s="333" t="str">
        <f>VLOOKUP($A217,'Depr Group Buckets'!$A:$J,CJ$4,FALSE)</f>
        <v>345</v>
      </c>
      <c r="CK217" s="21"/>
      <c r="CL217" s="4">
        <f t="shared" si="30"/>
        <v>0.03</v>
      </c>
      <c r="CM217" s="4">
        <f t="shared" si="29"/>
        <v>3.04E-2</v>
      </c>
      <c r="CN217" s="334"/>
      <c r="CO217" s="334"/>
      <c r="CP217" s="334"/>
      <c r="CQ217" s="4">
        <v>0.03</v>
      </c>
      <c r="CR217" s="4">
        <v>3.04E-2</v>
      </c>
    </row>
    <row r="218" spans="1:96" x14ac:dyDescent="0.25">
      <c r="A218" s="335">
        <f>'ASSET BALANCES'!$A218</f>
        <v>34598</v>
      </c>
      <c r="B218" s="336" t="str">
        <f>'ASSET BALANCES'!$B218</f>
        <v>345.98 Accessory Electric Eq-DCMG</v>
      </c>
      <c r="C218" s="337">
        <v>0</v>
      </c>
      <c r="D218" s="337">
        <v>0</v>
      </c>
      <c r="E218" s="337">
        <v>0</v>
      </c>
      <c r="F218" s="337">
        <v>0</v>
      </c>
      <c r="G218" s="337">
        <v>0</v>
      </c>
      <c r="H218" s="337">
        <v>0</v>
      </c>
      <c r="I218" s="337">
        <v>0</v>
      </c>
      <c r="J218" s="337">
        <v>0</v>
      </c>
      <c r="K218" s="337">
        <v>0</v>
      </c>
      <c r="L218" s="337">
        <v>0</v>
      </c>
      <c r="M218" s="337">
        <v>0</v>
      </c>
      <c r="N218" s="337">
        <v>0</v>
      </c>
      <c r="O218" s="314">
        <f>ROUND('ASSET BALANCES'!O218*$CL218/12,2)</f>
        <v>0</v>
      </c>
      <c r="P218" s="314">
        <f>ROUND('ASSET BALANCES'!P218*$CL218/12,2)</f>
        <v>0</v>
      </c>
      <c r="Q218" s="314">
        <f>ROUND('ASSET BALANCES'!Q218*$CL218/12,2)</f>
        <v>0</v>
      </c>
      <c r="R218" s="314">
        <f>ROUND('ASSET BALANCES'!R218*$CL218/12,2)</f>
        <v>0</v>
      </c>
      <c r="S218" s="314">
        <f>ROUND('ASSET BALANCES'!S218*$CL218/12,2)</f>
        <v>0</v>
      </c>
      <c r="T218" s="314">
        <f>ROUND('ASSET BALANCES'!T218*$CL218/12,2)</f>
        <v>0</v>
      </c>
      <c r="U218" s="314">
        <f>ROUND('ASSET BALANCES'!U218*$CL218/12,2)</f>
        <v>0</v>
      </c>
      <c r="V218" s="314">
        <f>ROUND('ASSET BALANCES'!V218*$CL218/12,2)</f>
        <v>0</v>
      </c>
      <c r="W218" s="314">
        <f>ROUND('ASSET BALANCES'!W218*$CL218/12,2)</f>
        <v>0</v>
      </c>
      <c r="X218" s="314">
        <f>ROUND('ASSET BALANCES'!X218*$CL218/12,2)</f>
        <v>0</v>
      </c>
      <c r="Y218" s="314">
        <f>ROUND('ASSET BALANCES'!Y218*$CL218/12,2)</f>
        <v>0</v>
      </c>
      <c r="Z218" s="314">
        <f>ROUND('ASSET BALANCES'!Z218*$CL218/12,2)</f>
        <v>0</v>
      </c>
      <c r="AA218" s="338">
        <f>ROUND('ASSET BALANCES'!AA218*$CM218/12,2)</f>
        <v>0</v>
      </c>
      <c r="AB218" s="338">
        <f>ROUND('ASSET BALANCES'!AB218*$CM218/12,2)</f>
        <v>0</v>
      </c>
      <c r="AC218" s="338">
        <f>ROUND('ASSET BALANCES'!AC218*$CM218/12,2)</f>
        <v>0</v>
      </c>
      <c r="AD218" s="338">
        <f>ROUND('ASSET BALANCES'!AD218*$CM218/12,2)</f>
        <v>0</v>
      </c>
      <c r="AE218" s="338">
        <f>ROUND('ASSET BALANCES'!AE218*$CM218/12,2)</f>
        <v>0</v>
      </c>
      <c r="AF218" s="338">
        <f>ROUND('ASSET BALANCES'!AF218*$CM218/12,2)</f>
        <v>0</v>
      </c>
      <c r="AG218" s="338">
        <f>ROUND('ASSET BALANCES'!AG218*$CM218/12,2)</f>
        <v>0</v>
      </c>
      <c r="AH218" s="338">
        <f>ROUND('ASSET BALANCES'!AH218*$CM218/12,2)</f>
        <v>0</v>
      </c>
      <c r="AI218" s="338">
        <f>ROUND('ASSET BALANCES'!AI218*$CM218/12,2)</f>
        <v>0</v>
      </c>
      <c r="AJ218" s="338">
        <f>ROUND('ASSET BALANCES'!AJ218*$CM218/12,2)</f>
        <v>0</v>
      </c>
      <c r="AK218" s="338">
        <f>ROUND('ASSET BALANCES'!AK218*$CM218/12,2)</f>
        <v>0</v>
      </c>
      <c r="AL218" s="338">
        <f>ROUND('ASSET BALANCES'!AL218*$CM218/12,2)</f>
        <v>0</v>
      </c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38"/>
      <c r="AX218" s="338"/>
      <c r="AY218" s="338"/>
      <c r="AZ218" s="338"/>
      <c r="BA218" s="338"/>
      <c r="BB218" s="338"/>
      <c r="BC218" s="338"/>
      <c r="BD218" s="338"/>
      <c r="BE218" s="338"/>
      <c r="BF218" s="338"/>
      <c r="BG218" s="338"/>
      <c r="BH218" s="338"/>
      <c r="BI218" s="338"/>
      <c r="BJ218" s="338"/>
      <c r="BK218" s="338"/>
      <c r="BL218" s="338"/>
      <c r="BM218" s="338"/>
      <c r="BN218" s="338"/>
      <c r="BO218" s="338"/>
      <c r="BP218" s="338"/>
      <c r="BQ218" s="338"/>
      <c r="BR218" s="338"/>
      <c r="BS218" s="338"/>
      <c r="BT218" s="338"/>
      <c r="BU218" s="338"/>
      <c r="BV218" s="338"/>
      <c r="BW218" s="13">
        <f t="shared" si="31"/>
        <v>0</v>
      </c>
      <c r="BX218" s="13">
        <f t="shared" si="32"/>
        <v>0</v>
      </c>
      <c r="BY218" s="13">
        <f t="shared" si="33"/>
        <v>0</v>
      </c>
      <c r="BZ218" s="13">
        <f t="shared" si="34"/>
        <v>0</v>
      </c>
      <c r="CA218" s="13">
        <f t="shared" si="35"/>
        <v>0</v>
      </c>
      <c r="CB218" s="13">
        <f t="shared" si="36"/>
        <v>0</v>
      </c>
      <c r="CC218" s="333" t="str">
        <f>VLOOKUP($A218,'Depr Group Buckets'!$A:$J,CC$4,FALSE)</f>
        <v>PROD OTHER</v>
      </c>
      <c r="CD218" s="333" t="str">
        <f>VLOOKUP($A218,'Depr Group Buckets'!$A:$J,CD$4,FALSE)</f>
        <v>101/106</v>
      </c>
      <c r="CE218" s="333">
        <f>VLOOKUP($A218,'Depr Group Buckets'!$A:$J,CE$4,FALSE)</f>
        <v>108</v>
      </c>
      <c r="CF218" s="333">
        <f>VLOOKUP($A218,'Depr Group Buckets'!$A:$J,CF$4,FALSE)</f>
        <v>403</v>
      </c>
      <c r="CG218" s="333" t="str">
        <f>VLOOKUP($A218,'Depr Group Buckets'!$A:$J,CG$4,FALSE)</f>
        <v>DC MICROGRID</v>
      </c>
      <c r="CH218" s="333" t="str">
        <f>VLOOKUP($A218,'Depr Group Buckets'!$A:$J,CH$4,FALSE)</f>
        <v>DC MICRO GRID</v>
      </c>
      <c r="CI218" s="333" t="str">
        <f>VLOOKUP($A218,'Depr Group Buckets'!$A:$J,CI$4,FALSE)</f>
        <v>Valid</v>
      </c>
      <c r="CJ218" s="333" t="str">
        <f>VLOOKUP($A218,'Depr Group Buckets'!$A:$J,CJ$4,FALSE)</f>
        <v>345</v>
      </c>
      <c r="CK218" s="21"/>
      <c r="CL218" s="4">
        <f t="shared" si="30"/>
        <v>3.3000000000000002E-2</v>
      </c>
      <c r="CM218" s="4">
        <f t="shared" si="29"/>
        <v>3.3300000000000003E-2</v>
      </c>
      <c r="CN218" s="334"/>
      <c r="CO218" s="334"/>
      <c r="CP218" s="334"/>
      <c r="CQ218" s="4">
        <v>3.3000000000000002E-2</v>
      </c>
      <c r="CR218" s="4">
        <v>3.3300000000000003E-2</v>
      </c>
    </row>
    <row r="219" spans="1:96" x14ac:dyDescent="0.25">
      <c r="A219" s="335">
        <f>'ASSET BALANCES'!$A219</f>
        <v>34599</v>
      </c>
      <c r="B219" s="336" t="str">
        <f>'ASSET BALANCES'!$B219</f>
        <v>345.99 Accessory Elect Eq-Solar</v>
      </c>
      <c r="C219" s="337">
        <v>641846.74</v>
      </c>
      <c r="D219" s="337">
        <v>642508.49</v>
      </c>
      <c r="E219" s="337">
        <v>642581.62</v>
      </c>
      <c r="F219" s="337">
        <v>644293.57000000007</v>
      </c>
      <c r="G219" s="337">
        <v>644423.12</v>
      </c>
      <c r="H219" s="337">
        <v>644786.77</v>
      </c>
      <c r="I219" s="337">
        <v>645055.6</v>
      </c>
      <c r="J219" s="337">
        <v>645399.36</v>
      </c>
      <c r="K219" s="337">
        <v>645442.43000000005</v>
      </c>
      <c r="L219" s="337">
        <v>645454.77</v>
      </c>
      <c r="M219" s="337">
        <v>645495.18000000005</v>
      </c>
      <c r="N219" s="337">
        <v>645802.62</v>
      </c>
      <c r="O219" s="338">
        <f>ROUND('ASSET BALANCES'!O219*$CL219/12,2)</f>
        <v>784482.57</v>
      </c>
      <c r="P219" s="338">
        <f>ROUND('ASSET BALANCES'!P219*$CL219/12,2)</f>
        <v>784482.57</v>
      </c>
      <c r="Q219" s="338">
        <f>ROUND('ASSET BALANCES'!Q219*$CL219/12,2)</f>
        <v>784482.57</v>
      </c>
      <c r="R219" s="338">
        <f>ROUND('ASSET BALANCES'!R219*$CL219/12,2)</f>
        <v>784482.57</v>
      </c>
      <c r="S219" s="338">
        <f>ROUND('ASSET BALANCES'!S219*$CL219/12,2)</f>
        <v>784482.57</v>
      </c>
      <c r="T219" s="338">
        <f>ROUND('ASSET BALANCES'!T219*$CL219/12,2)</f>
        <v>784482.57</v>
      </c>
      <c r="U219" s="338">
        <f>ROUND('ASSET BALANCES'!U219*$CL219/12,2)</f>
        <v>784482.57</v>
      </c>
      <c r="V219" s="338">
        <f>ROUND('ASSET BALANCES'!V219*$CL219/12,2)</f>
        <v>784482.57</v>
      </c>
      <c r="W219" s="338">
        <f>ROUND('ASSET BALANCES'!W219*$CL219/12,2)</f>
        <v>784482.57</v>
      </c>
      <c r="X219" s="338">
        <f>ROUND('ASSET BALANCES'!X219*$CL219/12,2)</f>
        <v>784482.57</v>
      </c>
      <c r="Y219" s="338">
        <f>ROUND('ASSET BALANCES'!Y219*$CL219/12,2)</f>
        <v>784482.57</v>
      </c>
      <c r="Z219" s="338">
        <f>ROUND('ASSET BALANCES'!Z219*$CL219/12,2)</f>
        <v>784482.57</v>
      </c>
      <c r="AA219" s="338">
        <f>ROUND('ASSET BALANCES'!AA219*$CM219/12,2)</f>
        <v>914327.96</v>
      </c>
      <c r="AB219" s="338">
        <f>ROUND('ASSET BALANCES'!AB219*$CM219/12,2)</f>
        <v>914327.96</v>
      </c>
      <c r="AC219" s="338">
        <f>ROUND('ASSET BALANCES'!AC219*$CM219/12,2)</f>
        <v>914327.96</v>
      </c>
      <c r="AD219" s="338">
        <f>ROUND('ASSET BALANCES'!AD219*$CM219/12,2)</f>
        <v>914327.96</v>
      </c>
      <c r="AE219" s="338">
        <f>ROUND('ASSET BALANCES'!AE219*$CM219/12,2)</f>
        <v>914327.96</v>
      </c>
      <c r="AF219" s="338">
        <f>ROUND('ASSET BALANCES'!AF219*$CM219/12,2)</f>
        <v>914327.96</v>
      </c>
      <c r="AG219" s="338">
        <f>ROUND('ASSET BALANCES'!AG219*$CM219/12,2)</f>
        <v>914327.96</v>
      </c>
      <c r="AH219" s="338">
        <f>ROUND('ASSET BALANCES'!AH219*$CM219/12,2)</f>
        <v>914327.96</v>
      </c>
      <c r="AI219" s="338">
        <f>ROUND('ASSET BALANCES'!AI219*$CM219/12,2)</f>
        <v>914327.96</v>
      </c>
      <c r="AJ219" s="338">
        <f>ROUND('ASSET BALANCES'!AJ219*$CM219/12,2)</f>
        <v>914327.96</v>
      </c>
      <c r="AK219" s="338">
        <f>ROUND('ASSET BALANCES'!AK219*$CM219/12,2)</f>
        <v>914327.96</v>
      </c>
      <c r="AL219" s="338">
        <f>ROUND('ASSET BALANCES'!AL219*$CM219/12,2)</f>
        <v>914327.96</v>
      </c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38"/>
      <c r="AX219" s="338"/>
      <c r="AY219" s="338"/>
      <c r="AZ219" s="338"/>
      <c r="BA219" s="338"/>
      <c r="BB219" s="338"/>
      <c r="BC219" s="338"/>
      <c r="BD219" s="338"/>
      <c r="BE219" s="338"/>
      <c r="BF219" s="338"/>
      <c r="BG219" s="338"/>
      <c r="BH219" s="338"/>
      <c r="BI219" s="338"/>
      <c r="BJ219" s="338"/>
      <c r="BK219" s="338"/>
      <c r="BL219" s="338"/>
      <c r="BM219" s="338"/>
      <c r="BN219" s="338"/>
      <c r="BO219" s="338"/>
      <c r="BP219" s="338"/>
      <c r="BQ219" s="338"/>
      <c r="BR219" s="338"/>
      <c r="BS219" s="338"/>
      <c r="BT219" s="338"/>
      <c r="BU219" s="338"/>
      <c r="BV219" s="338"/>
      <c r="BW219" s="13">
        <f t="shared" si="31"/>
        <v>7733090.2699999996</v>
      </c>
      <c r="BX219" s="13">
        <f t="shared" si="32"/>
        <v>9413790.8399999999</v>
      </c>
      <c r="BY219" s="13">
        <f t="shared" si="33"/>
        <v>10971935.52</v>
      </c>
      <c r="BZ219" s="13">
        <f t="shared" si="34"/>
        <v>0</v>
      </c>
      <c r="CA219" s="13">
        <f t="shared" si="35"/>
        <v>0</v>
      </c>
      <c r="CB219" s="13">
        <f t="shared" si="36"/>
        <v>0</v>
      </c>
      <c r="CC219" s="333" t="str">
        <f>VLOOKUP($A219,'Depr Group Buckets'!$A:$J,CC$4,FALSE)</f>
        <v>PROD OTHER</v>
      </c>
      <c r="CD219" s="333" t="str">
        <f>VLOOKUP($A219,'Depr Group Buckets'!$A:$J,CD$4,FALSE)</f>
        <v>101/106</v>
      </c>
      <c r="CE219" s="333">
        <f>VLOOKUP($A219,'Depr Group Buckets'!$A:$J,CE$4,FALSE)</f>
        <v>108</v>
      </c>
      <c r="CF219" s="333">
        <f>VLOOKUP($A219,'Depr Group Buckets'!$A:$J,CF$4,FALSE)</f>
        <v>403</v>
      </c>
      <c r="CG219" s="333" t="str">
        <f>VLOOKUP($A219,'Depr Group Buckets'!$A:$J,CG$4,FALSE)</f>
        <v>SOLAR</v>
      </c>
      <c r="CH219" s="333" t="str">
        <f>VLOOKUP($A219,'Depr Group Buckets'!$A:$J,CH$4,FALSE)</f>
        <v>SOLAR SITES</v>
      </c>
      <c r="CI219" s="333" t="str">
        <f>VLOOKUP($A219,'Depr Group Buckets'!$A:$J,CI$4,FALSE)</f>
        <v>Valid</v>
      </c>
      <c r="CJ219" s="333" t="str">
        <f>VLOOKUP($A219,'Depr Group Buckets'!$A:$J,CJ$4,FALSE)</f>
        <v>345</v>
      </c>
      <c r="CK219" s="21"/>
      <c r="CL219" s="4">
        <f t="shared" si="30"/>
        <v>2.9000000000000001E-2</v>
      </c>
      <c r="CM219" s="4">
        <f t="shared" si="29"/>
        <v>3.3799999999999997E-2</v>
      </c>
      <c r="CN219" s="334"/>
      <c r="CO219" s="334"/>
      <c r="CP219" s="334"/>
      <c r="CQ219" s="4">
        <v>2.9000000000000001E-2</v>
      </c>
      <c r="CR219" s="4">
        <v>3.3799999999999997E-2</v>
      </c>
    </row>
    <row r="220" spans="1:96" x14ac:dyDescent="0.25">
      <c r="A220" s="335">
        <f>'ASSET BALANCES'!$A220</f>
        <v>34620</v>
      </c>
      <c r="B220" s="336" t="str">
        <f>'ASSET BALANCES'!$B220</f>
        <v>346.20 Misc Power Plant Eq-MDAFB</v>
      </c>
      <c r="C220" s="337">
        <v>0</v>
      </c>
      <c r="D220" s="337">
        <v>0</v>
      </c>
      <c r="E220" s="337">
        <v>0</v>
      </c>
      <c r="F220" s="337">
        <v>0</v>
      </c>
      <c r="G220" s="337">
        <v>0</v>
      </c>
      <c r="H220" s="337">
        <v>0</v>
      </c>
      <c r="I220" s="337">
        <v>0</v>
      </c>
      <c r="J220" s="337">
        <v>0</v>
      </c>
      <c r="K220" s="337">
        <v>0</v>
      </c>
      <c r="L220" s="337">
        <v>0</v>
      </c>
      <c r="M220" s="337">
        <v>0</v>
      </c>
      <c r="N220" s="337">
        <v>0</v>
      </c>
      <c r="O220" s="338">
        <f>ROUND('ASSET BALANCES'!O220*$CL220/12,2)</f>
        <v>0</v>
      </c>
      <c r="P220" s="338">
        <f>ROUND('ASSET BALANCES'!P220*$CL220/12,2)</f>
        <v>0</v>
      </c>
      <c r="Q220" s="338">
        <f>ROUND('ASSET BALANCES'!Q220*$CL220/12,2)</f>
        <v>0</v>
      </c>
      <c r="R220" s="338">
        <f>ROUND('ASSET BALANCES'!R220*$CL220/12,2)</f>
        <v>0</v>
      </c>
      <c r="S220" s="338">
        <f>ROUND('ASSET BALANCES'!S220*$CL220/12,2)</f>
        <v>0</v>
      </c>
      <c r="T220" s="338">
        <f>ROUND('ASSET BALANCES'!T220*$CL220/12,2)</f>
        <v>0</v>
      </c>
      <c r="U220" s="338">
        <f>ROUND('ASSET BALANCES'!U220*$CL220/12,2)</f>
        <v>0</v>
      </c>
      <c r="V220" s="338">
        <f>ROUND('ASSET BALANCES'!V220*$CL220/12,2)</f>
        <v>0</v>
      </c>
      <c r="W220" s="338">
        <f>ROUND('ASSET BALANCES'!W220*$CL220/12,2)</f>
        <v>0</v>
      </c>
      <c r="X220" s="338">
        <f>ROUND('ASSET BALANCES'!X220*$CL220/12,2)</f>
        <v>0</v>
      </c>
      <c r="Y220" s="338">
        <f>ROUND('ASSET BALANCES'!Y220*$CL220/12,2)</f>
        <v>0</v>
      </c>
      <c r="Z220" s="338">
        <f>ROUND('ASSET BALANCES'!Z220*$CL220/12,2)</f>
        <v>0</v>
      </c>
      <c r="AA220" s="338">
        <f>ROUND('ASSET BALANCES'!AA220*$CM220/12,2)</f>
        <v>0</v>
      </c>
      <c r="AB220" s="338">
        <f>ROUND('ASSET BALANCES'!AB220*$CM220/12,2)</f>
        <v>0</v>
      </c>
      <c r="AC220" s="338">
        <f>ROUND('ASSET BALANCES'!AC220*$CM220/12,2)</f>
        <v>0</v>
      </c>
      <c r="AD220" s="338">
        <f>ROUND('ASSET BALANCES'!AD220*$CM220/12,2)</f>
        <v>0</v>
      </c>
      <c r="AE220" s="338">
        <f>ROUND('ASSET BALANCES'!AE220*$CM220/12,2)</f>
        <v>0</v>
      </c>
      <c r="AF220" s="338">
        <f>ROUND('ASSET BALANCES'!AF220*$CM220/12,2)</f>
        <v>0</v>
      </c>
      <c r="AG220" s="338">
        <f>ROUND('ASSET BALANCES'!AG220*$CM220/12,2)</f>
        <v>0</v>
      </c>
      <c r="AH220" s="338">
        <f>ROUND('ASSET BALANCES'!AH220*$CM220/12,2)</f>
        <v>0</v>
      </c>
      <c r="AI220" s="338">
        <f>ROUND('ASSET BALANCES'!AI220*$CM220/12,2)</f>
        <v>0</v>
      </c>
      <c r="AJ220" s="338">
        <f>ROUND('ASSET BALANCES'!AJ220*$CM220/12,2)</f>
        <v>0</v>
      </c>
      <c r="AK220" s="338">
        <f>ROUND('ASSET BALANCES'!AK220*$CM220/12,2)</f>
        <v>0</v>
      </c>
      <c r="AL220" s="338">
        <f>ROUND('ASSET BALANCES'!AL220*$CM220/12,2)</f>
        <v>0</v>
      </c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38"/>
      <c r="AX220" s="338"/>
      <c r="AY220" s="338"/>
      <c r="AZ220" s="338"/>
      <c r="BA220" s="338"/>
      <c r="BB220" s="338"/>
      <c r="BC220" s="338"/>
      <c r="BD220" s="338"/>
      <c r="BE220" s="338"/>
      <c r="BF220" s="338"/>
      <c r="BG220" s="338"/>
      <c r="BH220" s="338"/>
      <c r="BI220" s="338"/>
      <c r="BJ220" s="338"/>
      <c r="BK220" s="338"/>
      <c r="BL220" s="338"/>
      <c r="BM220" s="338"/>
      <c r="BN220" s="338"/>
      <c r="BO220" s="338"/>
      <c r="BP220" s="338"/>
      <c r="BQ220" s="338"/>
      <c r="BR220" s="338"/>
      <c r="BS220" s="338"/>
      <c r="BT220" s="338"/>
      <c r="BU220" s="338"/>
      <c r="BV220" s="338"/>
      <c r="BW220" s="13">
        <f t="shared" si="31"/>
        <v>0</v>
      </c>
      <c r="BX220" s="13">
        <f t="shared" si="32"/>
        <v>0</v>
      </c>
      <c r="BY220" s="13">
        <f t="shared" si="33"/>
        <v>0</v>
      </c>
      <c r="BZ220" s="13">
        <f t="shared" si="34"/>
        <v>0</v>
      </c>
      <c r="CA220" s="13">
        <f t="shared" si="35"/>
        <v>0</v>
      </c>
      <c r="CB220" s="13">
        <f t="shared" si="36"/>
        <v>0</v>
      </c>
      <c r="CC220" s="333" t="str">
        <f>VLOOKUP($A220,'Depr Group Buckets'!$A:$J,CC$4,FALSE)</f>
        <v>PROD OTHER</v>
      </c>
      <c r="CD220" s="333" t="str">
        <f>VLOOKUP($A220,'Depr Group Buckets'!$A:$J,CD$4,FALSE)</f>
        <v>101/106</v>
      </c>
      <c r="CE220" s="333">
        <f>VLOOKUP($A220,'Depr Group Buckets'!$A:$J,CE$4,FALSE)</f>
        <v>108</v>
      </c>
      <c r="CF220" s="333">
        <f>VLOOKUP($A220,'Depr Group Buckets'!$A:$J,CF$4,FALSE)</f>
        <v>403</v>
      </c>
      <c r="CG220" s="333" t="str">
        <f>VLOOKUP($A220,'Depr Group Buckets'!$A:$J,CG$4,FALSE)</f>
        <v>MACDILL AFB</v>
      </c>
      <c r="CH220" s="333" t="str">
        <f>VLOOKUP($A220,'Depr Group Buckets'!$A:$J,CH$4,FALSE)</f>
        <v>MACDILL AFB</v>
      </c>
      <c r="CI220" s="333" t="str">
        <f>VLOOKUP($A220,'Depr Group Buckets'!$A:$J,CI$4,FALSE)</f>
        <v>Valid</v>
      </c>
      <c r="CJ220" s="333" t="str">
        <f>VLOOKUP($A220,'Depr Group Buckets'!$A:$J,CJ$4,FALSE)</f>
        <v>346</v>
      </c>
      <c r="CK220" s="21"/>
      <c r="CL220" s="4">
        <f t="shared" si="30"/>
        <v>0</v>
      </c>
      <c r="CM220" s="4">
        <f t="shared" si="29"/>
        <v>2.9700000000000001E-2</v>
      </c>
      <c r="CN220" s="334"/>
      <c r="CO220" s="334"/>
      <c r="CP220" s="334"/>
      <c r="CQ220" s="4">
        <v>0</v>
      </c>
      <c r="CR220" s="4">
        <v>2.9700000000000001E-2</v>
      </c>
    </row>
    <row r="221" spans="1:96" x14ac:dyDescent="0.25">
      <c r="A221" s="335">
        <f>'ASSET BALANCES'!$A221</f>
        <v>34628</v>
      </c>
      <c r="B221" s="336" t="str">
        <f>'ASSET BALANCES'!$B221</f>
        <v>346.28 Misc Power Plant Eq-Phillips</v>
      </c>
      <c r="C221" s="337">
        <v>0</v>
      </c>
      <c r="D221" s="337">
        <v>0</v>
      </c>
      <c r="E221" s="337">
        <v>0</v>
      </c>
      <c r="F221" s="337">
        <v>0</v>
      </c>
      <c r="G221" s="337">
        <v>0</v>
      </c>
      <c r="H221" s="337">
        <v>0</v>
      </c>
      <c r="I221" s="337">
        <v>0</v>
      </c>
      <c r="J221" s="337">
        <v>0</v>
      </c>
      <c r="K221" s="337">
        <v>0</v>
      </c>
      <c r="L221" s="337">
        <v>0</v>
      </c>
      <c r="M221" s="337">
        <v>0</v>
      </c>
      <c r="N221" s="337">
        <v>0</v>
      </c>
      <c r="O221" s="338">
        <f>ROUND('ASSET BALANCES'!O221*$CL221/12,2)</f>
        <v>0</v>
      </c>
      <c r="P221" s="338">
        <f>ROUND('ASSET BALANCES'!P221*$CL221/12,2)</f>
        <v>0</v>
      </c>
      <c r="Q221" s="338">
        <f>ROUND('ASSET BALANCES'!Q221*$CL221/12,2)</f>
        <v>0</v>
      </c>
      <c r="R221" s="338">
        <f>ROUND('ASSET BALANCES'!R221*$CL221/12,2)</f>
        <v>0</v>
      </c>
      <c r="S221" s="338">
        <f>ROUND('ASSET BALANCES'!S221*$CL221/12,2)</f>
        <v>0</v>
      </c>
      <c r="T221" s="338">
        <f>ROUND('ASSET BALANCES'!T221*$CL221/12,2)</f>
        <v>0</v>
      </c>
      <c r="U221" s="338">
        <f>ROUND('ASSET BALANCES'!U221*$CL221/12,2)</f>
        <v>0</v>
      </c>
      <c r="V221" s="338">
        <f>ROUND('ASSET BALANCES'!V221*$CL221/12,2)</f>
        <v>0</v>
      </c>
      <c r="W221" s="338">
        <f>ROUND('ASSET BALANCES'!W221*$CL221/12,2)</f>
        <v>0</v>
      </c>
      <c r="X221" s="338">
        <f>ROUND('ASSET BALANCES'!X221*$CL221/12,2)</f>
        <v>0</v>
      </c>
      <c r="Y221" s="338">
        <f>ROUND('ASSET BALANCES'!Y221*$CL221/12,2)</f>
        <v>0</v>
      </c>
      <c r="Z221" s="338">
        <f>ROUND('ASSET BALANCES'!Z221*$CL221/12,2)</f>
        <v>0</v>
      </c>
      <c r="AA221" s="338">
        <f>ROUND('ASSET BALANCES'!AA221*$CM221/12,2)</f>
        <v>0</v>
      </c>
      <c r="AB221" s="338">
        <f>ROUND('ASSET BALANCES'!AB221*$CM221/12,2)</f>
        <v>0</v>
      </c>
      <c r="AC221" s="338">
        <f>ROUND('ASSET BALANCES'!AC221*$CM221/12,2)</f>
        <v>0</v>
      </c>
      <c r="AD221" s="338">
        <f>ROUND('ASSET BALANCES'!AD221*$CM221/12,2)</f>
        <v>0</v>
      </c>
      <c r="AE221" s="338">
        <f>ROUND('ASSET BALANCES'!AE221*$CM221/12,2)</f>
        <v>0</v>
      </c>
      <c r="AF221" s="338">
        <f>ROUND('ASSET BALANCES'!AF221*$CM221/12,2)</f>
        <v>0</v>
      </c>
      <c r="AG221" s="338">
        <f>ROUND('ASSET BALANCES'!AG221*$CM221/12,2)</f>
        <v>0</v>
      </c>
      <c r="AH221" s="338">
        <f>ROUND('ASSET BALANCES'!AH221*$CM221/12,2)</f>
        <v>0</v>
      </c>
      <c r="AI221" s="338">
        <f>ROUND('ASSET BALANCES'!AI221*$CM221/12,2)</f>
        <v>0</v>
      </c>
      <c r="AJ221" s="338">
        <f>ROUND('ASSET BALANCES'!AJ221*$CM221/12,2)</f>
        <v>0</v>
      </c>
      <c r="AK221" s="338">
        <f>ROUND('ASSET BALANCES'!AK221*$CM221/12,2)</f>
        <v>0</v>
      </c>
      <c r="AL221" s="338">
        <f>ROUND('ASSET BALANCES'!AL221*$CM221/12,2)</f>
        <v>0</v>
      </c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38"/>
      <c r="AX221" s="338"/>
      <c r="AY221" s="338"/>
      <c r="AZ221" s="338"/>
      <c r="BA221" s="338"/>
      <c r="BB221" s="338"/>
      <c r="BC221" s="338"/>
      <c r="BD221" s="338"/>
      <c r="BE221" s="338"/>
      <c r="BF221" s="338"/>
      <c r="BG221" s="338"/>
      <c r="BH221" s="338"/>
      <c r="BI221" s="338"/>
      <c r="BJ221" s="338"/>
      <c r="BK221" s="338"/>
      <c r="BL221" s="338"/>
      <c r="BM221" s="338"/>
      <c r="BN221" s="338"/>
      <c r="BO221" s="338"/>
      <c r="BP221" s="338"/>
      <c r="BQ221" s="338"/>
      <c r="BR221" s="338"/>
      <c r="BS221" s="338"/>
      <c r="BT221" s="338"/>
      <c r="BU221" s="338"/>
      <c r="BV221" s="338"/>
      <c r="BW221" s="13">
        <f t="shared" si="31"/>
        <v>0</v>
      </c>
      <c r="BX221" s="13">
        <f t="shared" si="32"/>
        <v>0</v>
      </c>
      <c r="BY221" s="13">
        <f t="shared" si="33"/>
        <v>0</v>
      </c>
      <c r="BZ221" s="13">
        <f t="shared" si="34"/>
        <v>0</v>
      </c>
      <c r="CA221" s="13">
        <f t="shared" si="35"/>
        <v>0</v>
      </c>
      <c r="CB221" s="13">
        <f t="shared" si="36"/>
        <v>0</v>
      </c>
      <c r="CC221" s="333" t="str">
        <f>VLOOKUP($A221,'Depr Group Buckets'!$A:$J,CC$4,FALSE)</f>
        <v>PROD OTHER</v>
      </c>
      <c r="CD221" s="333" t="str">
        <f>VLOOKUP($A221,'Depr Group Buckets'!$A:$J,CD$4,FALSE)</f>
        <v>101/106</v>
      </c>
      <c r="CE221" s="333">
        <f>VLOOKUP($A221,'Depr Group Buckets'!$A:$J,CE$4,FALSE)</f>
        <v>108</v>
      </c>
      <c r="CF221" s="333">
        <f>VLOOKUP($A221,'Depr Group Buckets'!$A:$J,CF$4,FALSE)</f>
        <v>403</v>
      </c>
      <c r="CG221" s="333" t="str">
        <f>VLOOKUP($A221,'Depr Group Buckets'!$A:$J,CG$4,FALSE)</f>
        <v>PHILLIPS</v>
      </c>
      <c r="CH221" s="333" t="str">
        <f>VLOOKUP($A221,'Depr Group Buckets'!$A:$J,CH$4,FALSE)</f>
        <v>INACTIVE ACCOUNT</v>
      </c>
      <c r="CI221" s="333" t="str">
        <f>VLOOKUP($A221,'Depr Group Buckets'!$A:$J,CI$4,FALSE)</f>
        <v>Invalid</v>
      </c>
      <c r="CJ221" s="333" t="str">
        <f>VLOOKUP($A221,'Depr Group Buckets'!$A:$J,CJ$4,FALSE)</f>
        <v>346</v>
      </c>
      <c r="CK221" s="21"/>
      <c r="CL221" s="4">
        <f t="shared" si="30"/>
        <v>0</v>
      </c>
      <c r="CM221" s="4">
        <f t="shared" si="29"/>
        <v>0</v>
      </c>
      <c r="CN221" s="334"/>
      <c r="CO221" s="334"/>
      <c r="CP221" s="334"/>
      <c r="CQ221" s="4">
        <v>0</v>
      </c>
      <c r="CR221" s="4">
        <v>0</v>
      </c>
    </row>
    <row r="222" spans="1:96" x14ac:dyDescent="0.25">
      <c r="A222" s="335">
        <f>'ASSET BALANCES'!$A222</f>
        <v>34630</v>
      </c>
      <c r="B222" s="336" t="str">
        <f>'ASSET BALANCES'!$B222</f>
        <v>346.30 Misc Power Plant Eq-BPC</v>
      </c>
      <c r="C222" s="337">
        <v>37596.920000000006</v>
      </c>
      <c r="D222" s="337">
        <v>37596.920000000006</v>
      </c>
      <c r="E222" s="337">
        <v>37580.239999999998</v>
      </c>
      <c r="F222" s="337">
        <v>37580.239999999998</v>
      </c>
      <c r="G222" s="337">
        <v>37580.239999999998</v>
      </c>
      <c r="H222" s="337">
        <v>37580.239999999998</v>
      </c>
      <c r="I222" s="337">
        <v>37580.239999999998</v>
      </c>
      <c r="J222" s="337">
        <v>37678.780000000006</v>
      </c>
      <c r="K222" s="337">
        <v>37678.780000000006</v>
      </c>
      <c r="L222" s="337">
        <v>37678.780000000006</v>
      </c>
      <c r="M222" s="337">
        <v>38243.11</v>
      </c>
      <c r="N222" s="337">
        <v>38271.43</v>
      </c>
      <c r="O222" s="338">
        <f>ROUND('ASSET BALANCES'!O222*$CL222/12,2)</f>
        <v>38305.919999999998</v>
      </c>
      <c r="P222" s="338">
        <f>ROUND('ASSET BALANCES'!P222*$CL222/12,2)</f>
        <v>38305.919999999998</v>
      </c>
      <c r="Q222" s="338">
        <f>ROUND('ASSET BALANCES'!Q222*$CL222/12,2)</f>
        <v>38305.919999999998</v>
      </c>
      <c r="R222" s="338">
        <f>ROUND('ASSET BALANCES'!R222*$CL222/12,2)</f>
        <v>38305.919999999998</v>
      </c>
      <c r="S222" s="338">
        <f>ROUND('ASSET BALANCES'!S222*$CL222/12,2)</f>
        <v>38305.919999999998</v>
      </c>
      <c r="T222" s="338">
        <f>ROUND('ASSET BALANCES'!T222*$CL222/12,2)</f>
        <v>38305.919999999998</v>
      </c>
      <c r="U222" s="338">
        <f>ROUND('ASSET BALANCES'!U222*$CL222/12,2)</f>
        <v>38305.919999999998</v>
      </c>
      <c r="V222" s="338">
        <f>ROUND('ASSET BALANCES'!V222*$CL222/12,2)</f>
        <v>38305.919999999998</v>
      </c>
      <c r="W222" s="338">
        <f>ROUND('ASSET BALANCES'!W222*$CL222/12,2)</f>
        <v>38305.919999999998</v>
      </c>
      <c r="X222" s="338">
        <f>ROUND('ASSET BALANCES'!X222*$CL222/12,2)</f>
        <v>38305.919999999998</v>
      </c>
      <c r="Y222" s="338">
        <f>ROUND('ASSET BALANCES'!Y222*$CL222/12,2)</f>
        <v>38305.919999999998</v>
      </c>
      <c r="Z222" s="338">
        <f>ROUND('ASSET BALANCES'!Z222*$CL222/12,2)</f>
        <v>38305.919999999998</v>
      </c>
      <c r="AA222" s="338">
        <f>ROUND('ASSET BALANCES'!AA222*$CM222/12,2)</f>
        <v>31219.33</v>
      </c>
      <c r="AB222" s="338">
        <f>ROUND('ASSET BALANCES'!AB222*$CM222/12,2)</f>
        <v>31219.33</v>
      </c>
      <c r="AC222" s="338">
        <f>ROUND('ASSET BALANCES'!AC222*$CM222/12,2)</f>
        <v>31219.33</v>
      </c>
      <c r="AD222" s="338">
        <f>ROUND('ASSET BALANCES'!AD222*$CM222/12,2)</f>
        <v>31219.33</v>
      </c>
      <c r="AE222" s="338">
        <f>ROUND('ASSET BALANCES'!AE222*$CM222/12,2)</f>
        <v>31219.33</v>
      </c>
      <c r="AF222" s="338">
        <f>ROUND('ASSET BALANCES'!AF222*$CM222/12,2)</f>
        <v>31219.33</v>
      </c>
      <c r="AG222" s="338">
        <f>ROUND('ASSET BALANCES'!AG222*$CM222/12,2)</f>
        <v>31219.33</v>
      </c>
      <c r="AH222" s="338">
        <f>ROUND('ASSET BALANCES'!AH222*$CM222/12,2)</f>
        <v>31219.33</v>
      </c>
      <c r="AI222" s="338">
        <f>ROUND('ASSET BALANCES'!AI222*$CM222/12,2)</f>
        <v>31219.33</v>
      </c>
      <c r="AJ222" s="338">
        <f>ROUND('ASSET BALANCES'!AJ222*$CM222/12,2)</f>
        <v>31219.33</v>
      </c>
      <c r="AK222" s="338">
        <f>ROUND('ASSET BALANCES'!AK222*$CM222/12,2)</f>
        <v>31219.33</v>
      </c>
      <c r="AL222" s="338">
        <f>ROUND('ASSET BALANCES'!AL222*$CM222/12,2)</f>
        <v>31219.33</v>
      </c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38"/>
      <c r="AX222" s="338"/>
      <c r="AY222" s="338"/>
      <c r="AZ222" s="338"/>
      <c r="BA222" s="338"/>
      <c r="BB222" s="338"/>
      <c r="BC222" s="338"/>
      <c r="BD222" s="338"/>
      <c r="BE222" s="338"/>
      <c r="BF222" s="338"/>
      <c r="BG222" s="338"/>
      <c r="BH222" s="338"/>
      <c r="BI222" s="338"/>
      <c r="BJ222" s="338"/>
      <c r="BK222" s="338"/>
      <c r="BL222" s="338"/>
      <c r="BM222" s="338"/>
      <c r="BN222" s="338"/>
      <c r="BO222" s="338"/>
      <c r="BP222" s="338"/>
      <c r="BQ222" s="338"/>
      <c r="BR222" s="338"/>
      <c r="BS222" s="338"/>
      <c r="BT222" s="338"/>
      <c r="BU222" s="338"/>
      <c r="BV222" s="338"/>
      <c r="BW222" s="13">
        <f t="shared" si="31"/>
        <v>452645.92</v>
      </c>
      <c r="BX222" s="13">
        <f t="shared" si="32"/>
        <v>459671.03999999998</v>
      </c>
      <c r="BY222" s="13">
        <f t="shared" si="33"/>
        <v>374631.96</v>
      </c>
      <c r="BZ222" s="13">
        <f t="shared" si="34"/>
        <v>0</v>
      </c>
      <c r="CA222" s="13">
        <f t="shared" si="35"/>
        <v>0</v>
      </c>
      <c r="CB222" s="13">
        <f t="shared" si="36"/>
        <v>0</v>
      </c>
      <c r="CC222" s="333" t="str">
        <f>VLOOKUP($A222,'Depr Group Buckets'!$A:$J,CC$4,FALSE)</f>
        <v>PROD OTHER</v>
      </c>
      <c r="CD222" s="333" t="str">
        <f>VLOOKUP($A222,'Depr Group Buckets'!$A:$J,CD$4,FALSE)</f>
        <v>101/106</v>
      </c>
      <c r="CE222" s="333">
        <f>VLOOKUP($A222,'Depr Group Buckets'!$A:$J,CE$4,FALSE)</f>
        <v>108</v>
      </c>
      <c r="CF222" s="333">
        <f>VLOOKUP($A222,'Depr Group Buckets'!$A:$J,CF$4,FALSE)</f>
        <v>403</v>
      </c>
      <c r="CG222" s="333" t="str">
        <f>VLOOKUP($A222,'Depr Group Buckets'!$A:$J,CG$4,FALSE)</f>
        <v>BAYSIDE</v>
      </c>
      <c r="CH222" s="333" t="str">
        <f>VLOOKUP($A222,'Depr Group Buckets'!$A:$J,CH$4,FALSE)</f>
        <v>BAYSIDE COMMON</v>
      </c>
      <c r="CI222" s="333" t="str">
        <f>VLOOKUP($A222,'Depr Group Buckets'!$A:$J,CI$4,FALSE)</f>
        <v>Valid</v>
      </c>
      <c r="CJ222" s="333" t="str">
        <f>VLOOKUP($A222,'Depr Group Buckets'!$A:$J,CJ$4,FALSE)</f>
        <v>346</v>
      </c>
      <c r="CK222" s="21"/>
      <c r="CL222" s="4">
        <f t="shared" si="30"/>
        <v>0.04</v>
      </c>
      <c r="CM222" s="4">
        <f t="shared" si="29"/>
        <v>3.2599999999999997E-2</v>
      </c>
      <c r="CN222" s="334"/>
      <c r="CO222" s="334"/>
      <c r="CP222" s="334"/>
      <c r="CQ222" s="4">
        <v>0.04</v>
      </c>
      <c r="CR222" s="4">
        <v>3.2599999999999997E-2</v>
      </c>
    </row>
    <row r="223" spans="1:96" x14ac:dyDescent="0.25">
      <c r="A223" s="335">
        <f>'ASSET BALANCES'!$A223</f>
        <v>34631</v>
      </c>
      <c r="B223" s="336" t="str">
        <f>'ASSET BALANCES'!$B223</f>
        <v>346.31 Misc Power Plant Eq-BP1</v>
      </c>
      <c r="C223" s="337">
        <v>3135.22</v>
      </c>
      <c r="D223" s="337">
        <v>3135.22</v>
      </c>
      <c r="E223" s="337">
        <v>3135.22</v>
      </c>
      <c r="F223" s="337">
        <v>3135.2200000000003</v>
      </c>
      <c r="G223" s="337">
        <v>3135.2200000000003</v>
      </c>
      <c r="H223" s="337">
        <v>3135.2200000000003</v>
      </c>
      <c r="I223" s="337">
        <v>3135.2200000000003</v>
      </c>
      <c r="J223" s="337">
        <v>3135.2200000000003</v>
      </c>
      <c r="K223" s="337">
        <v>3135.2200000000003</v>
      </c>
      <c r="L223" s="337">
        <v>3135.2200000000003</v>
      </c>
      <c r="M223" s="337">
        <v>3135.2200000000003</v>
      </c>
      <c r="N223" s="337">
        <v>3135.2200000000003</v>
      </c>
      <c r="O223" s="338">
        <f>ROUND('ASSET BALANCES'!O223*$CL223/12,2)</f>
        <v>3135.21</v>
      </c>
      <c r="P223" s="338">
        <f>ROUND('ASSET BALANCES'!P223*$CL223/12,2)</f>
        <v>3135.21</v>
      </c>
      <c r="Q223" s="338">
        <f>ROUND('ASSET BALANCES'!Q223*$CL223/12,2)</f>
        <v>3135.21</v>
      </c>
      <c r="R223" s="338">
        <f>ROUND('ASSET BALANCES'!R223*$CL223/12,2)</f>
        <v>3135.21</v>
      </c>
      <c r="S223" s="338">
        <f>ROUND('ASSET BALANCES'!S223*$CL223/12,2)</f>
        <v>3135.21</v>
      </c>
      <c r="T223" s="338">
        <f>ROUND('ASSET BALANCES'!T223*$CL223/12,2)</f>
        <v>3135.21</v>
      </c>
      <c r="U223" s="338">
        <f>ROUND('ASSET BALANCES'!U223*$CL223/12,2)</f>
        <v>3135.21</v>
      </c>
      <c r="V223" s="338">
        <f>ROUND('ASSET BALANCES'!V223*$CL223/12,2)</f>
        <v>3135.21</v>
      </c>
      <c r="W223" s="338">
        <f>ROUND('ASSET BALANCES'!W223*$CL223/12,2)</f>
        <v>3135.21</v>
      </c>
      <c r="X223" s="338">
        <f>ROUND('ASSET BALANCES'!X223*$CL223/12,2)</f>
        <v>3135.21</v>
      </c>
      <c r="Y223" s="338">
        <f>ROUND('ASSET BALANCES'!Y223*$CL223/12,2)</f>
        <v>3135.21</v>
      </c>
      <c r="Z223" s="338">
        <f>ROUND('ASSET BALANCES'!Z223*$CL223/12,2)</f>
        <v>3135.21</v>
      </c>
      <c r="AA223" s="338">
        <f>ROUND('ASSET BALANCES'!AA223*$CM223/12,2)</f>
        <v>4203.1499999999996</v>
      </c>
      <c r="AB223" s="338">
        <f>ROUND('ASSET BALANCES'!AB223*$CM223/12,2)</f>
        <v>4203.1499999999996</v>
      </c>
      <c r="AC223" s="338">
        <f>ROUND('ASSET BALANCES'!AC223*$CM223/12,2)</f>
        <v>4203.1499999999996</v>
      </c>
      <c r="AD223" s="338">
        <f>ROUND('ASSET BALANCES'!AD223*$CM223/12,2)</f>
        <v>4203.1499999999996</v>
      </c>
      <c r="AE223" s="338">
        <f>ROUND('ASSET BALANCES'!AE223*$CM223/12,2)</f>
        <v>4203.1499999999996</v>
      </c>
      <c r="AF223" s="338">
        <f>ROUND('ASSET BALANCES'!AF223*$CM223/12,2)</f>
        <v>4203.1499999999996</v>
      </c>
      <c r="AG223" s="338">
        <f>ROUND('ASSET BALANCES'!AG223*$CM223/12,2)</f>
        <v>4203.1499999999996</v>
      </c>
      <c r="AH223" s="338">
        <f>ROUND('ASSET BALANCES'!AH223*$CM223/12,2)</f>
        <v>4203.1499999999996</v>
      </c>
      <c r="AI223" s="338">
        <f>ROUND('ASSET BALANCES'!AI223*$CM223/12,2)</f>
        <v>4203.1499999999996</v>
      </c>
      <c r="AJ223" s="338">
        <f>ROUND('ASSET BALANCES'!AJ223*$CM223/12,2)</f>
        <v>4203.1499999999996</v>
      </c>
      <c r="AK223" s="338">
        <f>ROUND('ASSET BALANCES'!AK223*$CM223/12,2)</f>
        <v>4203.1499999999996</v>
      </c>
      <c r="AL223" s="338">
        <f>ROUND('ASSET BALANCES'!AL223*$CM223/12,2)</f>
        <v>4203.1499999999996</v>
      </c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8"/>
      <c r="BG223" s="338"/>
      <c r="BH223" s="338"/>
      <c r="BI223" s="338"/>
      <c r="BJ223" s="338"/>
      <c r="BK223" s="338"/>
      <c r="BL223" s="338"/>
      <c r="BM223" s="338"/>
      <c r="BN223" s="338"/>
      <c r="BO223" s="338"/>
      <c r="BP223" s="338"/>
      <c r="BQ223" s="338"/>
      <c r="BR223" s="338"/>
      <c r="BS223" s="338"/>
      <c r="BT223" s="338"/>
      <c r="BU223" s="338"/>
      <c r="BV223" s="338"/>
      <c r="BW223" s="13">
        <f t="shared" si="31"/>
        <v>37622.639999999999</v>
      </c>
      <c r="BX223" s="13">
        <f t="shared" si="32"/>
        <v>37622.519999999997</v>
      </c>
      <c r="BY223" s="13">
        <f t="shared" si="33"/>
        <v>50437.8</v>
      </c>
      <c r="BZ223" s="13">
        <f t="shared" si="34"/>
        <v>0</v>
      </c>
      <c r="CA223" s="13">
        <f t="shared" si="35"/>
        <v>0</v>
      </c>
      <c r="CB223" s="13">
        <f t="shared" si="36"/>
        <v>0</v>
      </c>
      <c r="CC223" s="333" t="str">
        <f>VLOOKUP($A223,'Depr Group Buckets'!$A:$J,CC$4,FALSE)</f>
        <v>PROD OTHER</v>
      </c>
      <c r="CD223" s="333" t="str">
        <f>VLOOKUP($A223,'Depr Group Buckets'!$A:$J,CD$4,FALSE)</f>
        <v>101/106</v>
      </c>
      <c r="CE223" s="333">
        <f>VLOOKUP($A223,'Depr Group Buckets'!$A:$J,CE$4,FALSE)</f>
        <v>108</v>
      </c>
      <c r="CF223" s="333">
        <f>VLOOKUP($A223,'Depr Group Buckets'!$A:$J,CF$4,FALSE)</f>
        <v>403</v>
      </c>
      <c r="CG223" s="333" t="str">
        <f>VLOOKUP($A223,'Depr Group Buckets'!$A:$J,CG$4,FALSE)</f>
        <v>BAYSIDE</v>
      </c>
      <c r="CH223" s="333" t="str">
        <f>VLOOKUP($A223,'Depr Group Buckets'!$A:$J,CH$4,FALSE)</f>
        <v>BAYSIDE UNIT 1</v>
      </c>
      <c r="CI223" s="333" t="str">
        <f>VLOOKUP($A223,'Depr Group Buckets'!$A:$J,CI$4,FALSE)</f>
        <v>Valid</v>
      </c>
      <c r="CJ223" s="333" t="str">
        <f>VLOOKUP($A223,'Depr Group Buckets'!$A:$J,CJ$4,FALSE)</f>
        <v>346</v>
      </c>
      <c r="CK223" s="21"/>
      <c r="CL223" s="4">
        <f t="shared" si="30"/>
        <v>3.2000000000000001E-2</v>
      </c>
      <c r="CM223" s="4">
        <f t="shared" si="29"/>
        <v>4.2900000000000001E-2</v>
      </c>
      <c r="CN223" s="334"/>
      <c r="CO223" s="334"/>
      <c r="CP223" s="334"/>
      <c r="CQ223" s="4">
        <v>3.2000000000000001E-2</v>
      </c>
      <c r="CR223" s="4">
        <v>4.2900000000000001E-2</v>
      </c>
    </row>
    <row r="224" spans="1:96" x14ac:dyDescent="0.25">
      <c r="A224" s="335">
        <f>'ASSET BALANCES'!$A224</f>
        <v>34632</v>
      </c>
      <c r="B224" s="336" t="str">
        <f>'ASSET BALANCES'!$B224</f>
        <v>346.32 Misc Power Plant Eq-BP2</v>
      </c>
      <c r="C224" s="337">
        <v>4002.88</v>
      </c>
      <c r="D224" s="337">
        <v>4002.88</v>
      </c>
      <c r="E224" s="337">
        <v>4002.88</v>
      </c>
      <c r="F224" s="337">
        <v>4002.88</v>
      </c>
      <c r="G224" s="337">
        <v>4002.88</v>
      </c>
      <c r="H224" s="337">
        <v>4002.88</v>
      </c>
      <c r="I224" s="337">
        <v>4002.88</v>
      </c>
      <c r="J224" s="337">
        <v>4002.88</v>
      </c>
      <c r="K224" s="337">
        <v>4002.88</v>
      </c>
      <c r="L224" s="337">
        <v>4002.88</v>
      </c>
      <c r="M224" s="337">
        <v>4002.88</v>
      </c>
      <c r="N224" s="337">
        <v>4002.88</v>
      </c>
      <c r="O224" s="338">
        <f>ROUND('ASSET BALANCES'!O224*$CL224/12,2)</f>
        <v>4002.88</v>
      </c>
      <c r="P224" s="338">
        <f>ROUND('ASSET BALANCES'!P224*$CL224/12,2)</f>
        <v>4002.88</v>
      </c>
      <c r="Q224" s="338">
        <f>ROUND('ASSET BALANCES'!Q224*$CL224/12,2)</f>
        <v>4002.88</v>
      </c>
      <c r="R224" s="338">
        <f>ROUND('ASSET BALANCES'!R224*$CL224/12,2)</f>
        <v>4002.88</v>
      </c>
      <c r="S224" s="338">
        <f>ROUND('ASSET BALANCES'!S224*$CL224/12,2)</f>
        <v>4002.88</v>
      </c>
      <c r="T224" s="338">
        <f>ROUND('ASSET BALANCES'!T224*$CL224/12,2)</f>
        <v>4002.88</v>
      </c>
      <c r="U224" s="338">
        <f>ROUND('ASSET BALANCES'!U224*$CL224/12,2)</f>
        <v>4002.88</v>
      </c>
      <c r="V224" s="338">
        <f>ROUND('ASSET BALANCES'!V224*$CL224/12,2)</f>
        <v>4002.88</v>
      </c>
      <c r="W224" s="338">
        <f>ROUND('ASSET BALANCES'!W224*$CL224/12,2)</f>
        <v>4002.88</v>
      </c>
      <c r="X224" s="338">
        <f>ROUND('ASSET BALANCES'!X224*$CL224/12,2)</f>
        <v>4002.88</v>
      </c>
      <c r="Y224" s="338">
        <f>ROUND('ASSET BALANCES'!Y224*$CL224/12,2)</f>
        <v>4002.88</v>
      </c>
      <c r="Z224" s="338">
        <f>ROUND('ASSET BALANCES'!Z224*$CL224/12,2)</f>
        <v>4002.88</v>
      </c>
      <c r="AA224" s="338">
        <f>ROUND('ASSET BALANCES'!AA224*$CM224/12,2)</f>
        <v>5021.79</v>
      </c>
      <c r="AB224" s="338">
        <f>ROUND('ASSET BALANCES'!AB224*$CM224/12,2)</f>
        <v>5021.79</v>
      </c>
      <c r="AC224" s="338">
        <f>ROUND('ASSET BALANCES'!AC224*$CM224/12,2)</f>
        <v>5021.79</v>
      </c>
      <c r="AD224" s="338">
        <f>ROUND('ASSET BALANCES'!AD224*$CM224/12,2)</f>
        <v>5021.79</v>
      </c>
      <c r="AE224" s="338">
        <f>ROUND('ASSET BALANCES'!AE224*$CM224/12,2)</f>
        <v>5021.79</v>
      </c>
      <c r="AF224" s="338">
        <f>ROUND('ASSET BALANCES'!AF224*$CM224/12,2)</f>
        <v>5021.79</v>
      </c>
      <c r="AG224" s="338">
        <f>ROUND('ASSET BALANCES'!AG224*$CM224/12,2)</f>
        <v>5021.79</v>
      </c>
      <c r="AH224" s="338">
        <f>ROUND('ASSET BALANCES'!AH224*$CM224/12,2)</f>
        <v>5021.79</v>
      </c>
      <c r="AI224" s="338">
        <f>ROUND('ASSET BALANCES'!AI224*$CM224/12,2)</f>
        <v>5021.79</v>
      </c>
      <c r="AJ224" s="338">
        <f>ROUND('ASSET BALANCES'!AJ224*$CM224/12,2)</f>
        <v>5021.79</v>
      </c>
      <c r="AK224" s="338">
        <f>ROUND('ASSET BALANCES'!AK224*$CM224/12,2)</f>
        <v>5021.79</v>
      </c>
      <c r="AL224" s="338">
        <f>ROUND('ASSET BALANCES'!AL224*$CM224/12,2)</f>
        <v>5021.79</v>
      </c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38"/>
      <c r="AX224" s="338"/>
      <c r="AY224" s="338"/>
      <c r="AZ224" s="338"/>
      <c r="BA224" s="338"/>
      <c r="BB224" s="338"/>
      <c r="BC224" s="338"/>
      <c r="BD224" s="338"/>
      <c r="BE224" s="338"/>
      <c r="BF224" s="338"/>
      <c r="BG224" s="338"/>
      <c r="BH224" s="338"/>
      <c r="BI224" s="338"/>
      <c r="BJ224" s="338"/>
      <c r="BK224" s="338"/>
      <c r="BL224" s="338"/>
      <c r="BM224" s="338"/>
      <c r="BN224" s="338"/>
      <c r="BO224" s="338"/>
      <c r="BP224" s="338"/>
      <c r="BQ224" s="338"/>
      <c r="BR224" s="338"/>
      <c r="BS224" s="338"/>
      <c r="BT224" s="338"/>
      <c r="BU224" s="338"/>
      <c r="BV224" s="338"/>
      <c r="BW224" s="13">
        <f t="shared" si="31"/>
        <v>48034.559999999998</v>
      </c>
      <c r="BX224" s="13">
        <f t="shared" si="32"/>
        <v>48034.559999999998</v>
      </c>
      <c r="BY224" s="13">
        <f t="shared" si="33"/>
        <v>60261.48</v>
      </c>
      <c r="BZ224" s="13">
        <f t="shared" si="34"/>
        <v>0</v>
      </c>
      <c r="CA224" s="13">
        <f t="shared" si="35"/>
        <v>0</v>
      </c>
      <c r="CB224" s="13">
        <f t="shared" si="36"/>
        <v>0</v>
      </c>
      <c r="CC224" s="333" t="str">
        <f>VLOOKUP($A224,'Depr Group Buckets'!$A:$J,CC$4,FALSE)</f>
        <v>PROD OTHER</v>
      </c>
      <c r="CD224" s="333" t="str">
        <f>VLOOKUP($A224,'Depr Group Buckets'!$A:$J,CD$4,FALSE)</f>
        <v>101/106</v>
      </c>
      <c r="CE224" s="333">
        <f>VLOOKUP($A224,'Depr Group Buckets'!$A:$J,CE$4,FALSE)</f>
        <v>108</v>
      </c>
      <c r="CF224" s="333">
        <f>VLOOKUP($A224,'Depr Group Buckets'!$A:$J,CF$4,FALSE)</f>
        <v>403</v>
      </c>
      <c r="CG224" s="333" t="str">
        <f>VLOOKUP($A224,'Depr Group Buckets'!$A:$J,CG$4,FALSE)</f>
        <v>BAYSIDE</v>
      </c>
      <c r="CH224" s="333" t="str">
        <f>VLOOKUP($A224,'Depr Group Buckets'!$A:$J,CH$4,FALSE)</f>
        <v>BAYSIDE UNIT 2</v>
      </c>
      <c r="CI224" s="333" t="str">
        <f>VLOOKUP($A224,'Depr Group Buckets'!$A:$J,CI$4,FALSE)</f>
        <v>Valid</v>
      </c>
      <c r="CJ224" s="333" t="str">
        <f>VLOOKUP($A224,'Depr Group Buckets'!$A:$J,CJ$4,FALSE)</f>
        <v>346</v>
      </c>
      <c r="CK224" s="21"/>
      <c r="CL224" s="4">
        <f t="shared" si="30"/>
        <v>3.3000000000000002E-2</v>
      </c>
      <c r="CM224" s="4">
        <f t="shared" si="29"/>
        <v>4.1399999999999999E-2</v>
      </c>
      <c r="CN224" s="334"/>
      <c r="CO224" s="334"/>
      <c r="CP224" s="334"/>
      <c r="CQ224" s="4">
        <v>3.3000000000000002E-2</v>
      </c>
      <c r="CR224" s="4">
        <v>4.1399999999999999E-2</v>
      </c>
    </row>
    <row r="225" spans="1:96" x14ac:dyDescent="0.25">
      <c r="A225" s="335">
        <f>'ASSET BALANCES'!$A225</f>
        <v>34633</v>
      </c>
      <c r="B225" s="336" t="str">
        <f>'ASSET BALANCES'!$B225</f>
        <v>346.33 Misc Power Plant Eq-BP3</v>
      </c>
      <c r="C225" s="337">
        <v>2.5599999999999996</v>
      </c>
      <c r="D225" s="337">
        <v>2.5599999999999996</v>
      </c>
      <c r="E225" s="337">
        <v>2.5599999999999996</v>
      </c>
      <c r="F225" s="337">
        <v>2.56</v>
      </c>
      <c r="G225" s="337">
        <v>2.56</v>
      </c>
      <c r="H225" s="337">
        <v>2.56</v>
      </c>
      <c r="I225" s="337">
        <v>2.56</v>
      </c>
      <c r="J225" s="337">
        <v>2.56</v>
      </c>
      <c r="K225" s="337">
        <v>2.56</v>
      </c>
      <c r="L225" s="337">
        <v>2.56</v>
      </c>
      <c r="M225" s="337">
        <v>2.56</v>
      </c>
      <c r="N225" s="337">
        <v>2.56</v>
      </c>
      <c r="O225" s="338">
        <f>ROUND('ASSET BALANCES'!O225*$CL225/12,2)</f>
        <v>2.56</v>
      </c>
      <c r="P225" s="338">
        <f>ROUND('ASSET BALANCES'!P225*$CL225/12,2)</f>
        <v>2.56</v>
      </c>
      <c r="Q225" s="338">
        <f>ROUND('ASSET BALANCES'!Q225*$CL225/12,2)</f>
        <v>2.56</v>
      </c>
      <c r="R225" s="338">
        <f>ROUND('ASSET BALANCES'!R225*$CL225/12,2)</f>
        <v>2.56</v>
      </c>
      <c r="S225" s="338">
        <f>ROUND('ASSET BALANCES'!S225*$CL225/12,2)</f>
        <v>2.56</v>
      </c>
      <c r="T225" s="338">
        <f>ROUND('ASSET BALANCES'!T225*$CL225/12,2)</f>
        <v>2.56</v>
      </c>
      <c r="U225" s="338">
        <f>ROUND('ASSET BALANCES'!U225*$CL225/12,2)</f>
        <v>2.56</v>
      </c>
      <c r="V225" s="338">
        <f>ROUND('ASSET BALANCES'!V225*$CL225/12,2)</f>
        <v>2.56</v>
      </c>
      <c r="W225" s="338">
        <f>ROUND('ASSET BALANCES'!W225*$CL225/12,2)</f>
        <v>2.56</v>
      </c>
      <c r="X225" s="338">
        <f>ROUND('ASSET BALANCES'!X225*$CL225/12,2)</f>
        <v>2.56</v>
      </c>
      <c r="Y225" s="338">
        <f>ROUND('ASSET BALANCES'!Y225*$CL225/12,2)</f>
        <v>2.56</v>
      </c>
      <c r="Z225" s="338">
        <f>ROUND('ASSET BALANCES'!Z225*$CL225/12,2)</f>
        <v>2.56</v>
      </c>
      <c r="AA225" s="338">
        <f>ROUND('ASSET BALANCES'!AA225*$CM225/12,2)</f>
        <v>2.16</v>
      </c>
      <c r="AB225" s="338">
        <f>ROUND('ASSET BALANCES'!AB225*$CM225/12,2)</f>
        <v>2.16</v>
      </c>
      <c r="AC225" s="338">
        <f>ROUND('ASSET BALANCES'!AC225*$CM225/12,2)</f>
        <v>2.16</v>
      </c>
      <c r="AD225" s="338">
        <f>ROUND('ASSET BALANCES'!AD225*$CM225/12,2)</f>
        <v>2.16</v>
      </c>
      <c r="AE225" s="338">
        <f>ROUND('ASSET BALANCES'!AE225*$CM225/12,2)</f>
        <v>2.16</v>
      </c>
      <c r="AF225" s="338">
        <f>ROUND('ASSET BALANCES'!AF225*$CM225/12,2)</f>
        <v>2.16</v>
      </c>
      <c r="AG225" s="338">
        <f>ROUND('ASSET BALANCES'!AG225*$CM225/12,2)</f>
        <v>2.16</v>
      </c>
      <c r="AH225" s="338">
        <f>ROUND('ASSET BALANCES'!AH225*$CM225/12,2)</f>
        <v>2.16</v>
      </c>
      <c r="AI225" s="338">
        <f>ROUND('ASSET BALANCES'!AI225*$CM225/12,2)</f>
        <v>2.16</v>
      </c>
      <c r="AJ225" s="338">
        <f>ROUND('ASSET BALANCES'!AJ225*$CM225/12,2)</f>
        <v>2.16</v>
      </c>
      <c r="AK225" s="338">
        <f>ROUND('ASSET BALANCES'!AK225*$CM225/12,2)</f>
        <v>2.16</v>
      </c>
      <c r="AL225" s="338">
        <f>ROUND('ASSET BALANCES'!AL225*$CM225/12,2)</f>
        <v>2.16</v>
      </c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38"/>
      <c r="AX225" s="338"/>
      <c r="AY225" s="338"/>
      <c r="AZ225" s="338"/>
      <c r="BA225" s="338"/>
      <c r="BB225" s="338"/>
      <c r="BC225" s="338"/>
      <c r="BD225" s="338"/>
      <c r="BE225" s="338"/>
      <c r="BF225" s="338"/>
      <c r="BG225" s="338"/>
      <c r="BH225" s="338"/>
      <c r="BI225" s="338"/>
      <c r="BJ225" s="338"/>
      <c r="BK225" s="338"/>
      <c r="BL225" s="338"/>
      <c r="BM225" s="338"/>
      <c r="BN225" s="338"/>
      <c r="BO225" s="338"/>
      <c r="BP225" s="338"/>
      <c r="BQ225" s="338"/>
      <c r="BR225" s="338"/>
      <c r="BS225" s="338"/>
      <c r="BT225" s="338"/>
      <c r="BU225" s="338"/>
      <c r="BV225" s="338"/>
      <c r="BW225" s="13">
        <f t="shared" si="31"/>
        <v>30.72</v>
      </c>
      <c r="BX225" s="13">
        <f t="shared" si="32"/>
        <v>30.72</v>
      </c>
      <c r="BY225" s="13">
        <f t="shared" si="33"/>
        <v>25.92</v>
      </c>
      <c r="BZ225" s="13">
        <f t="shared" si="34"/>
        <v>0</v>
      </c>
      <c r="CA225" s="13">
        <f t="shared" si="35"/>
        <v>0</v>
      </c>
      <c r="CB225" s="13">
        <f t="shared" si="36"/>
        <v>0</v>
      </c>
      <c r="CC225" s="333" t="str">
        <f>VLOOKUP($A225,'Depr Group Buckets'!$A:$J,CC$4,FALSE)</f>
        <v>PROD OTHER</v>
      </c>
      <c r="CD225" s="333" t="str">
        <f>VLOOKUP($A225,'Depr Group Buckets'!$A:$J,CD$4,FALSE)</f>
        <v>101/106</v>
      </c>
      <c r="CE225" s="333">
        <f>VLOOKUP($A225,'Depr Group Buckets'!$A:$J,CE$4,FALSE)</f>
        <v>108</v>
      </c>
      <c r="CF225" s="333">
        <f>VLOOKUP($A225,'Depr Group Buckets'!$A:$J,CF$4,FALSE)</f>
        <v>403</v>
      </c>
      <c r="CG225" s="333" t="str">
        <f>VLOOKUP($A225,'Depr Group Buckets'!$A:$J,CG$4,FALSE)</f>
        <v>BAYSIDE</v>
      </c>
      <c r="CH225" s="333" t="str">
        <f>VLOOKUP($A225,'Depr Group Buckets'!$A:$J,CH$4,FALSE)</f>
        <v>BAYSIDE CT 3</v>
      </c>
      <c r="CI225" s="333" t="str">
        <f>VLOOKUP($A225,'Depr Group Buckets'!$A:$J,CI$4,FALSE)</f>
        <v>Valid</v>
      </c>
      <c r="CJ225" s="333" t="str">
        <f>VLOOKUP($A225,'Depr Group Buckets'!$A:$J,CJ$4,FALSE)</f>
        <v>346</v>
      </c>
      <c r="CK225" s="21"/>
      <c r="CL225" s="4">
        <f t="shared" si="30"/>
        <v>3.4000000000000002E-2</v>
      </c>
      <c r="CM225" s="4">
        <f t="shared" si="29"/>
        <v>2.87E-2</v>
      </c>
      <c r="CN225" s="334"/>
      <c r="CO225" s="334"/>
      <c r="CP225" s="334"/>
      <c r="CQ225" s="4">
        <v>3.4000000000000002E-2</v>
      </c>
      <c r="CR225" s="4">
        <v>2.87E-2</v>
      </c>
    </row>
    <row r="226" spans="1:96" x14ac:dyDescent="0.25">
      <c r="A226" s="335">
        <f>'ASSET BALANCES'!$A226</f>
        <v>34634</v>
      </c>
      <c r="B226" s="336" t="str">
        <f>'ASSET BALANCES'!$B226</f>
        <v>346.34 Misc Power Plant Eq-BP4</v>
      </c>
      <c r="C226" s="337">
        <v>2.5599999999999996</v>
      </c>
      <c r="D226" s="337">
        <v>2.5599999999999996</v>
      </c>
      <c r="E226" s="337">
        <v>2.5599999999999996</v>
      </c>
      <c r="F226" s="337">
        <v>2.56</v>
      </c>
      <c r="G226" s="337">
        <v>2.56</v>
      </c>
      <c r="H226" s="337">
        <v>2.56</v>
      </c>
      <c r="I226" s="337">
        <v>2.56</v>
      </c>
      <c r="J226" s="337">
        <v>2.56</v>
      </c>
      <c r="K226" s="337">
        <v>2.56</v>
      </c>
      <c r="L226" s="337">
        <v>2.56</v>
      </c>
      <c r="M226" s="337">
        <v>2.56</v>
      </c>
      <c r="N226" s="337">
        <v>2.56</v>
      </c>
      <c r="O226" s="338">
        <f>ROUND('ASSET BALANCES'!O226*$CL226/12,2)</f>
        <v>2.56</v>
      </c>
      <c r="P226" s="338">
        <f>ROUND('ASSET BALANCES'!P226*$CL226/12,2)</f>
        <v>2.56</v>
      </c>
      <c r="Q226" s="338">
        <f>ROUND('ASSET BALANCES'!Q226*$CL226/12,2)</f>
        <v>2.56</v>
      </c>
      <c r="R226" s="338">
        <f>ROUND('ASSET BALANCES'!R226*$CL226/12,2)</f>
        <v>2.56</v>
      </c>
      <c r="S226" s="338">
        <f>ROUND('ASSET BALANCES'!S226*$CL226/12,2)</f>
        <v>2.56</v>
      </c>
      <c r="T226" s="338">
        <f>ROUND('ASSET BALANCES'!T226*$CL226/12,2)</f>
        <v>2.56</v>
      </c>
      <c r="U226" s="338">
        <f>ROUND('ASSET BALANCES'!U226*$CL226/12,2)</f>
        <v>2.56</v>
      </c>
      <c r="V226" s="338">
        <f>ROUND('ASSET BALANCES'!V226*$CL226/12,2)</f>
        <v>2.56</v>
      </c>
      <c r="W226" s="338">
        <f>ROUND('ASSET BALANCES'!W226*$CL226/12,2)</f>
        <v>2.56</v>
      </c>
      <c r="X226" s="338">
        <f>ROUND('ASSET BALANCES'!X226*$CL226/12,2)</f>
        <v>2.56</v>
      </c>
      <c r="Y226" s="338">
        <f>ROUND('ASSET BALANCES'!Y226*$CL226/12,2)</f>
        <v>2.56</v>
      </c>
      <c r="Z226" s="338">
        <f>ROUND('ASSET BALANCES'!Z226*$CL226/12,2)</f>
        <v>2.56</v>
      </c>
      <c r="AA226" s="338">
        <f>ROUND('ASSET BALANCES'!AA226*$CM226/12,2)</f>
        <v>2.16</v>
      </c>
      <c r="AB226" s="338">
        <f>ROUND('ASSET BALANCES'!AB226*$CM226/12,2)</f>
        <v>2.16</v>
      </c>
      <c r="AC226" s="338">
        <f>ROUND('ASSET BALANCES'!AC226*$CM226/12,2)</f>
        <v>2.16</v>
      </c>
      <c r="AD226" s="338">
        <f>ROUND('ASSET BALANCES'!AD226*$CM226/12,2)</f>
        <v>2.16</v>
      </c>
      <c r="AE226" s="338">
        <f>ROUND('ASSET BALANCES'!AE226*$CM226/12,2)</f>
        <v>2.16</v>
      </c>
      <c r="AF226" s="338">
        <f>ROUND('ASSET BALANCES'!AF226*$CM226/12,2)</f>
        <v>2.16</v>
      </c>
      <c r="AG226" s="338">
        <f>ROUND('ASSET BALANCES'!AG226*$CM226/12,2)</f>
        <v>2.16</v>
      </c>
      <c r="AH226" s="338">
        <f>ROUND('ASSET BALANCES'!AH226*$CM226/12,2)</f>
        <v>2.16</v>
      </c>
      <c r="AI226" s="338">
        <f>ROUND('ASSET BALANCES'!AI226*$CM226/12,2)</f>
        <v>2.16</v>
      </c>
      <c r="AJ226" s="338">
        <f>ROUND('ASSET BALANCES'!AJ226*$CM226/12,2)</f>
        <v>2.16</v>
      </c>
      <c r="AK226" s="338">
        <f>ROUND('ASSET BALANCES'!AK226*$CM226/12,2)</f>
        <v>2.16</v>
      </c>
      <c r="AL226" s="338">
        <f>ROUND('ASSET BALANCES'!AL226*$CM226/12,2)</f>
        <v>2.16</v>
      </c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38"/>
      <c r="AX226" s="338"/>
      <c r="AY226" s="338"/>
      <c r="AZ226" s="338"/>
      <c r="BA226" s="338"/>
      <c r="BB226" s="338"/>
      <c r="BC226" s="338"/>
      <c r="BD226" s="338"/>
      <c r="BE226" s="338"/>
      <c r="BF226" s="338"/>
      <c r="BG226" s="338"/>
      <c r="BH226" s="338"/>
      <c r="BI226" s="338"/>
      <c r="BJ226" s="338"/>
      <c r="BK226" s="338"/>
      <c r="BL226" s="338"/>
      <c r="BM226" s="338"/>
      <c r="BN226" s="338"/>
      <c r="BO226" s="338"/>
      <c r="BP226" s="338"/>
      <c r="BQ226" s="338"/>
      <c r="BR226" s="338"/>
      <c r="BS226" s="338"/>
      <c r="BT226" s="338"/>
      <c r="BU226" s="338"/>
      <c r="BV226" s="338"/>
      <c r="BW226" s="13">
        <f t="shared" si="31"/>
        <v>30.72</v>
      </c>
      <c r="BX226" s="13">
        <f t="shared" si="32"/>
        <v>30.72</v>
      </c>
      <c r="BY226" s="13">
        <f t="shared" si="33"/>
        <v>25.92</v>
      </c>
      <c r="BZ226" s="13">
        <f t="shared" si="34"/>
        <v>0</v>
      </c>
      <c r="CA226" s="13">
        <f t="shared" si="35"/>
        <v>0</v>
      </c>
      <c r="CB226" s="13">
        <f t="shared" si="36"/>
        <v>0</v>
      </c>
      <c r="CC226" s="333" t="str">
        <f>VLOOKUP($A226,'Depr Group Buckets'!$A:$J,CC$4,FALSE)</f>
        <v>PROD OTHER</v>
      </c>
      <c r="CD226" s="333" t="str">
        <f>VLOOKUP($A226,'Depr Group Buckets'!$A:$J,CD$4,FALSE)</f>
        <v>101/106</v>
      </c>
      <c r="CE226" s="333">
        <f>VLOOKUP($A226,'Depr Group Buckets'!$A:$J,CE$4,FALSE)</f>
        <v>108</v>
      </c>
      <c r="CF226" s="333">
        <f>VLOOKUP($A226,'Depr Group Buckets'!$A:$J,CF$4,FALSE)</f>
        <v>403</v>
      </c>
      <c r="CG226" s="333" t="str">
        <f>VLOOKUP($A226,'Depr Group Buckets'!$A:$J,CG$4,FALSE)</f>
        <v>BAYSIDE</v>
      </c>
      <c r="CH226" s="333" t="str">
        <f>VLOOKUP($A226,'Depr Group Buckets'!$A:$J,CH$4,FALSE)</f>
        <v>BAYSIDE CT 4</v>
      </c>
      <c r="CI226" s="333" t="str">
        <f>VLOOKUP($A226,'Depr Group Buckets'!$A:$J,CI$4,FALSE)</f>
        <v>Valid</v>
      </c>
      <c r="CJ226" s="333" t="str">
        <f>VLOOKUP($A226,'Depr Group Buckets'!$A:$J,CJ$4,FALSE)</f>
        <v>346</v>
      </c>
      <c r="CK226" s="21"/>
      <c r="CL226" s="4">
        <f t="shared" si="30"/>
        <v>3.4000000000000002E-2</v>
      </c>
      <c r="CM226" s="4">
        <f t="shared" si="29"/>
        <v>2.87E-2</v>
      </c>
      <c r="CN226" s="334"/>
      <c r="CO226" s="334"/>
      <c r="CP226" s="334"/>
      <c r="CQ226" s="4">
        <v>3.4000000000000002E-2</v>
      </c>
      <c r="CR226" s="4">
        <v>2.87E-2</v>
      </c>
    </row>
    <row r="227" spans="1:96" x14ac:dyDescent="0.25">
      <c r="A227" s="335">
        <f>'ASSET BALANCES'!$A227</f>
        <v>34635</v>
      </c>
      <c r="B227" s="336" t="str">
        <f>'ASSET BALANCES'!$B227</f>
        <v>346.35 Misc Power Plant Eq-BP5</v>
      </c>
      <c r="C227" s="337">
        <v>0</v>
      </c>
      <c r="D227" s="337">
        <v>0</v>
      </c>
      <c r="E227" s="337">
        <v>0</v>
      </c>
      <c r="F227" s="337">
        <v>0</v>
      </c>
      <c r="G227" s="337">
        <v>0</v>
      </c>
      <c r="H227" s="337">
        <v>0</v>
      </c>
      <c r="I227" s="337">
        <v>0</v>
      </c>
      <c r="J227" s="337">
        <v>0</v>
      </c>
      <c r="K227" s="337">
        <v>0</v>
      </c>
      <c r="L227" s="337">
        <v>0</v>
      </c>
      <c r="M227" s="337">
        <v>0</v>
      </c>
      <c r="N227" s="337">
        <v>0</v>
      </c>
      <c r="O227" s="338">
        <f>ROUND('ASSET BALANCES'!O227*$CL227/12,2)</f>
        <v>0</v>
      </c>
      <c r="P227" s="338">
        <f>ROUND('ASSET BALANCES'!P227*$CL227/12,2)</f>
        <v>0</v>
      </c>
      <c r="Q227" s="338">
        <f>ROUND('ASSET BALANCES'!Q227*$CL227/12,2)</f>
        <v>0</v>
      </c>
      <c r="R227" s="338">
        <f>ROUND('ASSET BALANCES'!R227*$CL227/12,2)</f>
        <v>0</v>
      </c>
      <c r="S227" s="338">
        <f>ROUND('ASSET BALANCES'!S227*$CL227/12,2)</f>
        <v>0</v>
      </c>
      <c r="T227" s="338">
        <f>ROUND('ASSET BALANCES'!T227*$CL227/12,2)</f>
        <v>0</v>
      </c>
      <c r="U227" s="338">
        <f>ROUND('ASSET BALANCES'!U227*$CL227/12,2)</f>
        <v>0</v>
      </c>
      <c r="V227" s="338">
        <f>ROUND('ASSET BALANCES'!V227*$CL227/12,2)</f>
        <v>0</v>
      </c>
      <c r="W227" s="338">
        <f>ROUND('ASSET BALANCES'!W227*$CL227/12,2)</f>
        <v>0</v>
      </c>
      <c r="X227" s="338">
        <f>ROUND('ASSET BALANCES'!X227*$CL227/12,2)</f>
        <v>0</v>
      </c>
      <c r="Y227" s="338">
        <f>ROUND('ASSET BALANCES'!Y227*$CL227/12,2)</f>
        <v>0</v>
      </c>
      <c r="Z227" s="338">
        <f>ROUND('ASSET BALANCES'!Z227*$CL227/12,2)</f>
        <v>0</v>
      </c>
      <c r="AA227" s="338">
        <f>ROUND('ASSET BALANCES'!AA227*$CM227/12,2)</f>
        <v>0</v>
      </c>
      <c r="AB227" s="338">
        <f>ROUND('ASSET BALANCES'!AB227*$CM227/12,2)</f>
        <v>0</v>
      </c>
      <c r="AC227" s="338">
        <f>ROUND('ASSET BALANCES'!AC227*$CM227/12,2)</f>
        <v>0</v>
      </c>
      <c r="AD227" s="338">
        <f>ROUND('ASSET BALANCES'!AD227*$CM227/12,2)</f>
        <v>0</v>
      </c>
      <c r="AE227" s="338">
        <f>ROUND('ASSET BALANCES'!AE227*$CM227/12,2)</f>
        <v>0</v>
      </c>
      <c r="AF227" s="338">
        <f>ROUND('ASSET BALANCES'!AF227*$CM227/12,2)</f>
        <v>0</v>
      </c>
      <c r="AG227" s="338">
        <f>ROUND('ASSET BALANCES'!AG227*$CM227/12,2)</f>
        <v>0</v>
      </c>
      <c r="AH227" s="338">
        <f>ROUND('ASSET BALANCES'!AH227*$CM227/12,2)</f>
        <v>0</v>
      </c>
      <c r="AI227" s="338">
        <f>ROUND('ASSET BALANCES'!AI227*$CM227/12,2)</f>
        <v>0</v>
      </c>
      <c r="AJ227" s="338">
        <f>ROUND('ASSET BALANCES'!AJ227*$CM227/12,2)</f>
        <v>0</v>
      </c>
      <c r="AK227" s="338">
        <f>ROUND('ASSET BALANCES'!AK227*$CM227/12,2)</f>
        <v>0</v>
      </c>
      <c r="AL227" s="338">
        <f>ROUND('ASSET BALANCES'!AL227*$CM227/12,2)</f>
        <v>0</v>
      </c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38"/>
      <c r="AX227" s="338"/>
      <c r="AY227" s="338"/>
      <c r="AZ227" s="338"/>
      <c r="BA227" s="338"/>
      <c r="BB227" s="338"/>
      <c r="BC227" s="338"/>
      <c r="BD227" s="338"/>
      <c r="BE227" s="338"/>
      <c r="BF227" s="338"/>
      <c r="BG227" s="338"/>
      <c r="BH227" s="338"/>
      <c r="BI227" s="338"/>
      <c r="BJ227" s="338"/>
      <c r="BK227" s="338"/>
      <c r="BL227" s="338"/>
      <c r="BM227" s="338"/>
      <c r="BN227" s="338"/>
      <c r="BO227" s="338"/>
      <c r="BP227" s="338"/>
      <c r="BQ227" s="338"/>
      <c r="BR227" s="338"/>
      <c r="BS227" s="338"/>
      <c r="BT227" s="338"/>
      <c r="BU227" s="338"/>
      <c r="BV227" s="338"/>
      <c r="BW227" s="13">
        <f t="shared" si="31"/>
        <v>0</v>
      </c>
      <c r="BX227" s="13">
        <f t="shared" si="32"/>
        <v>0</v>
      </c>
      <c r="BY227" s="13">
        <f t="shared" si="33"/>
        <v>0</v>
      </c>
      <c r="BZ227" s="13">
        <f t="shared" si="34"/>
        <v>0</v>
      </c>
      <c r="CA227" s="13">
        <f t="shared" si="35"/>
        <v>0</v>
      </c>
      <c r="CB227" s="13">
        <f t="shared" si="36"/>
        <v>0</v>
      </c>
      <c r="CC227" s="333" t="str">
        <f>VLOOKUP($A227,'Depr Group Buckets'!$A:$J,CC$4,FALSE)</f>
        <v>PROD OTHER</v>
      </c>
      <c r="CD227" s="333" t="str">
        <f>VLOOKUP($A227,'Depr Group Buckets'!$A:$J,CD$4,FALSE)</f>
        <v>101/106</v>
      </c>
      <c r="CE227" s="333">
        <f>VLOOKUP($A227,'Depr Group Buckets'!$A:$J,CE$4,FALSE)</f>
        <v>108</v>
      </c>
      <c r="CF227" s="333">
        <f>VLOOKUP($A227,'Depr Group Buckets'!$A:$J,CF$4,FALSE)</f>
        <v>403</v>
      </c>
      <c r="CG227" s="333" t="str">
        <f>VLOOKUP($A227,'Depr Group Buckets'!$A:$J,CG$4,FALSE)</f>
        <v>BAYSIDE</v>
      </c>
      <c r="CH227" s="333" t="str">
        <f>VLOOKUP($A227,'Depr Group Buckets'!$A:$J,CH$4,FALSE)</f>
        <v>BAYSIDE CT 5</v>
      </c>
      <c r="CI227" s="333" t="str">
        <f>VLOOKUP($A227,'Depr Group Buckets'!$A:$J,CI$4,FALSE)</f>
        <v>Valid</v>
      </c>
      <c r="CJ227" s="333" t="str">
        <f>VLOOKUP($A227,'Depr Group Buckets'!$A:$J,CJ$4,FALSE)</f>
        <v>346</v>
      </c>
      <c r="CK227" s="21"/>
      <c r="CL227" s="4">
        <f t="shared" si="30"/>
        <v>3.9E-2</v>
      </c>
      <c r="CM227" s="4">
        <f t="shared" si="29"/>
        <v>2.9399999999999999E-2</v>
      </c>
      <c r="CN227" s="334"/>
      <c r="CO227" s="334"/>
      <c r="CP227" s="334"/>
      <c r="CQ227" s="4">
        <v>3.9E-2</v>
      </c>
      <c r="CR227" s="4">
        <v>2.9399999999999999E-2</v>
      </c>
    </row>
    <row r="228" spans="1:96" x14ac:dyDescent="0.25">
      <c r="A228" s="335">
        <f>'ASSET BALANCES'!$A228</f>
        <v>34636</v>
      </c>
      <c r="B228" s="336" t="str">
        <f>'ASSET BALANCES'!$B228</f>
        <v>346.36 Misc Power Plant Eq-BP6</v>
      </c>
      <c r="C228" s="337">
        <v>21.52</v>
      </c>
      <c r="D228" s="337">
        <v>21.52</v>
      </c>
      <c r="E228" s="337">
        <v>21.52</v>
      </c>
      <c r="F228" s="337">
        <v>21.52</v>
      </c>
      <c r="G228" s="337">
        <v>21.52</v>
      </c>
      <c r="H228" s="337">
        <v>21.52</v>
      </c>
      <c r="I228" s="337">
        <v>21.52</v>
      </c>
      <c r="J228" s="337">
        <v>21.52</v>
      </c>
      <c r="K228" s="337">
        <v>21.52</v>
      </c>
      <c r="L228" s="337">
        <v>21.52</v>
      </c>
      <c r="M228" s="337">
        <v>21.52</v>
      </c>
      <c r="N228" s="337">
        <v>21.52</v>
      </c>
      <c r="O228" s="338">
        <f>ROUND('ASSET BALANCES'!O228*$CL228/12,2)</f>
        <v>21.52</v>
      </c>
      <c r="P228" s="338">
        <f>ROUND('ASSET BALANCES'!P228*$CL228/12,2)</f>
        <v>21.52</v>
      </c>
      <c r="Q228" s="338">
        <f>ROUND('ASSET BALANCES'!Q228*$CL228/12,2)</f>
        <v>21.52</v>
      </c>
      <c r="R228" s="338">
        <f>ROUND('ASSET BALANCES'!R228*$CL228/12,2)</f>
        <v>21.52</v>
      </c>
      <c r="S228" s="338">
        <f>ROUND('ASSET BALANCES'!S228*$CL228/12,2)</f>
        <v>21.52</v>
      </c>
      <c r="T228" s="338">
        <f>ROUND('ASSET BALANCES'!T228*$CL228/12,2)</f>
        <v>21.52</v>
      </c>
      <c r="U228" s="338">
        <f>ROUND('ASSET BALANCES'!U228*$CL228/12,2)</f>
        <v>21.52</v>
      </c>
      <c r="V228" s="338">
        <f>ROUND('ASSET BALANCES'!V228*$CL228/12,2)</f>
        <v>21.52</v>
      </c>
      <c r="W228" s="338">
        <f>ROUND('ASSET BALANCES'!W228*$CL228/12,2)</f>
        <v>21.52</v>
      </c>
      <c r="X228" s="338">
        <f>ROUND('ASSET BALANCES'!X228*$CL228/12,2)</f>
        <v>21.52</v>
      </c>
      <c r="Y228" s="338">
        <f>ROUND('ASSET BALANCES'!Y228*$CL228/12,2)</f>
        <v>21.52</v>
      </c>
      <c r="Z228" s="338">
        <f>ROUND('ASSET BALANCES'!Z228*$CL228/12,2)</f>
        <v>21.52</v>
      </c>
      <c r="AA228" s="338">
        <f>ROUND('ASSET BALANCES'!AA228*$CM228/12,2)</f>
        <v>30.32</v>
      </c>
      <c r="AB228" s="338">
        <f>ROUND('ASSET BALANCES'!AB228*$CM228/12,2)</f>
        <v>30.32</v>
      </c>
      <c r="AC228" s="338">
        <f>ROUND('ASSET BALANCES'!AC228*$CM228/12,2)</f>
        <v>30.32</v>
      </c>
      <c r="AD228" s="338">
        <f>ROUND('ASSET BALANCES'!AD228*$CM228/12,2)</f>
        <v>30.32</v>
      </c>
      <c r="AE228" s="338">
        <f>ROUND('ASSET BALANCES'!AE228*$CM228/12,2)</f>
        <v>30.32</v>
      </c>
      <c r="AF228" s="338">
        <f>ROUND('ASSET BALANCES'!AF228*$CM228/12,2)</f>
        <v>30.32</v>
      </c>
      <c r="AG228" s="338">
        <f>ROUND('ASSET BALANCES'!AG228*$CM228/12,2)</f>
        <v>30.32</v>
      </c>
      <c r="AH228" s="338">
        <f>ROUND('ASSET BALANCES'!AH228*$CM228/12,2)</f>
        <v>30.32</v>
      </c>
      <c r="AI228" s="338">
        <f>ROUND('ASSET BALANCES'!AI228*$CM228/12,2)</f>
        <v>30.32</v>
      </c>
      <c r="AJ228" s="338">
        <f>ROUND('ASSET BALANCES'!AJ228*$CM228/12,2)</f>
        <v>30.32</v>
      </c>
      <c r="AK228" s="338">
        <f>ROUND('ASSET BALANCES'!AK228*$CM228/12,2)</f>
        <v>30.32</v>
      </c>
      <c r="AL228" s="338">
        <f>ROUND('ASSET BALANCES'!AL228*$CM228/12,2)</f>
        <v>30.32</v>
      </c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38"/>
      <c r="AX228" s="338"/>
      <c r="AY228" s="338"/>
      <c r="AZ228" s="338"/>
      <c r="BA228" s="338"/>
      <c r="BB228" s="338"/>
      <c r="BC228" s="338"/>
      <c r="BD228" s="338"/>
      <c r="BE228" s="338"/>
      <c r="BF228" s="338"/>
      <c r="BG228" s="338"/>
      <c r="BH228" s="338"/>
      <c r="BI228" s="338"/>
      <c r="BJ228" s="338"/>
      <c r="BK228" s="338"/>
      <c r="BL228" s="338"/>
      <c r="BM228" s="338"/>
      <c r="BN228" s="338"/>
      <c r="BO228" s="338"/>
      <c r="BP228" s="338"/>
      <c r="BQ228" s="338"/>
      <c r="BR228" s="338"/>
      <c r="BS228" s="338"/>
      <c r="BT228" s="338"/>
      <c r="BU228" s="338"/>
      <c r="BV228" s="338"/>
      <c r="BW228" s="13">
        <f t="shared" si="31"/>
        <v>258.24</v>
      </c>
      <c r="BX228" s="13">
        <f t="shared" si="32"/>
        <v>258.24</v>
      </c>
      <c r="BY228" s="13">
        <f t="shared" si="33"/>
        <v>363.84</v>
      </c>
      <c r="BZ228" s="13">
        <f t="shared" si="34"/>
        <v>0</v>
      </c>
      <c r="CA228" s="13">
        <f t="shared" si="35"/>
        <v>0</v>
      </c>
      <c r="CB228" s="13">
        <f t="shared" si="36"/>
        <v>0</v>
      </c>
      <c r="CC228" s="333" t="str">
        <f>VLOOKUP($A228,'Depr Group Buckets'!$A:$J,CC$4,FALSE)</f>
        <v>PROD OTHER</v>
      </c>
      <c r="CD228" s="333" t="str">
        <f>VLOOKUP($A228,'Depr Group Buckets'!$A:$J,CD$4,FALSE)</f>
        <v>101/106</v>
      </c>
      <c r="CE228" s="333">
        <f>VLOOKUP($A228,'Depr Group Buckets'!$A:$J,CE$4,FALSE)</f>
        <v>108</v>
      </c>
      <c r="CF228" s="333">
        <f>VLOOKUP($A228,'Depr Group Buckets'!$A:$J,CF$4,FALSE)</f>
        <v>403</v>
      </c>
      <c r="CG228" s="333" t="str">
        <f>VLOOKUP($A228,'Depr Group Buckets'!$A:$J,CG$4,FALSE)</f>
        <v>BAYSIDE</v>
      </c>
      <c r="CH228" s="333" t="str">
        <f>VLOOKUP($A228,'Depr Group Buckets'!$A:$J,CH$4,FALSE)</f>
        <v>BAYSIDE CT 6</v>
      </c>
      <c r="CI228" s="333" t="str">
        <f>VLOOKUP($A228,'Depr Group Buckets'!$A:$J,CI$4,FALSE)</f>
        <v>Valid</v>
      </c>
      <c r="CJ228" s="333" t="str">
        <f>VLOOKUP($A228,'Depr Group Buckets'!$A:$J,CJ$4,FALSE)</f>
        <v>346</v>
      </c>
      <c r="CK228" s="21"/>
      <c r="CL228" s="4">
        <f t="shared" si="30"/>
        <v>2.1999999999999999E-2</v>
      </c>
      <c r="CM228" s="4">
        <f t="shared" si="29"/>
        <v>3.1E-2</v>
      </c>
      <c r="CN228" s="334"/>
      <c r="CO228" s="334"/>
      <c r="CP228" s="334"/>
      <c r="CQ228" s="4">
        <v>2.1999999999999999E-2</v>
      </c>
      <c r="CR228" s="4">
        <v>3.1E-2</v>
      </c>
    </row>
    <row r="229" spans="1:96" x14ac:dyDescent="0.25">
      <c r="A229" s="335">
        <f>'ASSET BALANCES'!$A229</f>
        <v>34637</v>
      </c>
      <c r="B229" s="336" t="str">
        <f>'ASSET BALANCES'!$B229</f>
        <v>346.37 Tools Bayside 7yr</v>
      </c>
      <c r="C229" s="337">
        <v>6206.6</v>
      </c>
      <c r="D229" s="337">
        <v>6206.62</v>
      </c>
      <c r="E229" s="337">
        <v>6206.58</v>
      </c>
      <c r="F229" s="337">
        <v>6206.62</v>
      </c>
      <c r="G229" s="337">
        <v>6206.58</v>
      </c>
      <c r="H229" s="337">
        <v>6206.6100000000006</v>
      </c>
      <c r="I229" s="337">
        <v>6206.59</v>
      </c>
      <c r="J229" s="337">
        <v>6206.6100000000006</v>
      </c>
      <c r="K229" s="337">
        <v>6206.58</v>
      </c>
      <c r="L229" s="337">
        <v>6206.63</v>
      </c>
      <c r="M229" s="337">
        <v>6206.57</v>
      </c>
      <c r="N229" s="337">
        <v>3395.08</v>
      </c>
      <c r="O229" s="338">
        <f>ROUND('ASSET BALANCES'!O229*$CL229/12,2)</f>
        <v>3389.1</v>
      </c>
      <c r="P229" s="338">
        <f>ROUND('ASSET BALANCES'!P229*$CL229/12,2)</f>
        <v>3389.1</v>
      </c>
      <c r="Q229" s="338">
        <f>ROUND('ASSET BALANCES'!Q229*$CL229/12,2)</f>
        <v>3389.1</v>
      </c>
      <c r="R229" s="338">
        <f>ROUND('ASSET BALANCES'!R229*$CL229/12,2)</f>
        <v>3389.1</v>
      </c>
      <c r="S229" s="338">
        <f>ROUND('ASSET BALANCES'!S229*$CL229/12,2)</f>
        <v>3389.1</v>
      </c>
      <c r="T229" s="338">
        <f>ROUND('ASSET BALANCES'!T229*$CL229/12,2)</f>
        <v>3389.1</v>
      </c>
      <c r="U229" s="338">
        <f>ROUND('ASSET BALANCES'!U229*$CL229/12,2)</f>
        <v>3389.1</v>
      </c>
      <c r="V229" s="338">
        <f>ROUND('ASSET BALANCES'!V229*$CL229/12,2)</f>
        <v>3389.1</v>
      </c>
      <c r="W229" s="338">
        <f>ROUND('ASSET BALANCES'!W229*$CL229/12,2)</f>
        <v>3197.55</v>
      </c>
      <c r="X229" s="338">
        <f>ROUND('ASSET BALANCES'!X229*$CL229/12,2)</f>
        <v>3197.55</v>
      </c>
      <c r="Y229" s="338">
        <f>ROUND('ASSET BALANCES'!Y229*$CL229/12,2)</f>
        <v>3197.55</v>
      </c>
      <c r="Z229" s="338">
        <f>ROUND('ASSET BALANCES'!Z229*$CL229/12,2)</f>
        <v>3197.55</v>
      </c>
      <c r="AA229" s="338">
        <f>ROUND('ASSET BALANCES'!AA229*$CM229/12,2)</f>
        <v>3197.55</v>
      </c>
      <c r="AB229" s="338">
        <f>ROUND('ASSET BALANCES'!AB229*$CM229/12,2)</f>
        <v>3197.55</v>
      </c>
      <c r="AC229" s="338">
        <f>ROUND('ASSET BALANCES'!AC229*$CM229/12,2)</f>
        <v>3197.55</v>
      </c>
      <c r="AD229" s="338">
        <f>ROUND('ASSET BALANCES'!AD229*$CM229/12,2)</f>
        <v>3197.55</v>
      </c>
      <c r="AE229" s="338">
        <f>ROUND('ASSET BALANCES'!AE229*$CM229/12,2)</f>
        <v>3197.55</v>
      </c>
      <c r="AF229" s="338">
        <f>ROUND('ASSET BALANCES'!AF229*$CM229/12,2)</f>
        <v>3197.55</v>
      </c>
      <c r="AG229" s="338">
        <f>ROUND('ASSET BALANCES'!AG229*$CM229/12,2)</f>
        <v>3197.55</v>
      </c>
      <c r="AH229" s="338">
        <f>ROUND('ASSET BALANCES'!AH229*$CM229/12,2)</f>
        <v>3197.55</v>
      </c>
      <c r="AI229" s="338">
        <f>ROUND('ASSET BALANCES'!AI229*$CM229/12,2)</f>
        <v>3197.55</v>
      </c>
      <c r="AJ229" s="338">
        <f>ROUND('ASSET BALANCES'!AJ229*$CM229/12,2)</f>
        <v>2634.98</v>
      </c>
      <c r="AK229" s="338">
        <f>ROUND('ASSET BALANCES'!AK229*$CM229/12,2)</f>
        <v>2634.98</v>
      </c>
      <c r="AL229" s="338">
        <f>ROUND('ASSET BALANCES'!AL229*$CM229/12,2)</f>
        <v>2634.98</v>
      </c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38"/>
      <c r="AX229" s="338"/>
      <c r="AY229" s="338"/>
      <c r="AZ229" s="338"/>
      <c r="BA229" s="338"/>
      <c r="BB229" s="338"/>
      <c r="BC229" s="338"/>
      <c r="BD229" s="338"/>
      <c r="BE229" s="338"/>
      <c r="BF229" s="338"/>
      <c r="BG229" s="338"/>
      <c r="BH229" s="338"/>
      <c r="BI229" s="338"/>
      <c r="BJ229" s="338"/>
      <c r="BK229" s="338"/>
      <c r="BL229" s="338"/>
      <c r="BM229" s="338"/>
      <c r="BN229" s="338"/>
      <c r="BO229" s="338"/>
      <c r="BP229" s="338"/>
      <c r="BQ229" s="338"/>
      <c r="BR229" s="338"/>
      <c r="BS229" s="338"/>
      <c r="BT229" s="338"/>
      <c r="BU229" s="338"/>
      <c r="BV229" s="338"/>
      <c r="BW229" s="13">
        <f t="shared" si="31"/>
        <v>71667.67</v>
      </c>
      <c r="BX229" s="13">
        <f t="shared" si="32"/>
        <v>39903</v>
      </c>
      <c r="BY229" s="13">
        <f t="shared" si="33"/>
        <v>36682.89</v>
      </c>
      <c r="BZ229" s="13">
        <f t="shared" si="34"/>
        <v>0</v>
      </c>
      <c r="CA229" s="13">
        <f t="shared" si="35"/>
        <v>0</v>
      </c>
      <c r="CB229" s="13">
        <f t="shared" si="36"/>
        <v>0</v>
      </c>
      <c r="CC229" s="333" t="str">
        <f>VLOOKUP($A229,'Depr Group Buckets'!$A:$J,CC$4,FALSE)</f>
        <v>AMORT</v>
      </c>
      <c r="CD229" s="333" t="str">
        <f>VLOOKUP($A229,'Depr Group Buckets'!$A:$J,CD$4,FALSE)</f>
        <v>101/106</v>
      </c>
      <c r="CE229" s="333">
        <f>VLOOKUP($A229,'Depr Group Buckets'!$A:$J,CE$4,FALSE)</f>
        <v>108</v>
      </c>
      <c r="CF229" s="333">
        <f>VLOOKUP($A229,'Depr Group Buckets'!$A:$J,CF$4,FALSE)</f>
        <v>403</v>
      </c>
      <c r="CG229" s="333" t="str">
        <f>VLOOKUP($A229,'Depr Group Buckets'!$A:$J,CG$4,FALSE)</f>
        <v>AMORT</v>
      </c>
      <c r="CH229" s="333" t="str">
        <f>VLOOKUP($A229,'Depr Group Buckets'!$A:$J,CH$4,FALSE)</f>
        <v>AMORT</v>
      </c>
      <c r="CI229" s="333" t="str">
        <f>VLOOKUP($A229,'Depr Group Buckets'!$A:$J,CI$4,FALSE)</f>
        <v>Valid</v>
      </c>
      <c r="CJ229" s="333" t="str">
        <f>VLOOKUP($A229,'Depr Group Buckets'!$A:$J,CJ$4,FALSE)</f>
        <v>346</v>
      </c>
      <c r="CK229" s="21"/>
      <c r="CL229" s="4">
        <f t="shared" si="30"/>
        <v>0.14299999999999999</v>
      </c>
      <c r="CM229" s="4">
        <f t="shared" si="29"/>
        <v>0.14300000000000002</v>
      </c>
      <c r="CN229" s="334"/>
      <c r="CO229" s="334"/>
      <c r="CP229" s="334"/>
      <c r="CQ229" s="4">
        <v>0.14299999999999999</v>
      </c>
      <c r="CR229" s="4">
        <v>0.14300000000000002</v>
      </c>
    </row>
    <row r="230" spans="1:96" x14ac:dyDescent="0.25">
      <c r="A230" s="335">
        <f>'ASSET BALANCES'!$A230</f>
        <v>34641</v>
      </c>
      <c r="B230" s="336" t="str">
        <f>'ASSET BALANCES'!$B230</f>
        <v>346.41 Misc Power Plant Eq-BBCT1</v>
      </c>
      <c r="C230" s="337">
        <v>0</v>
      </c>
      <c r="D230" s="337">
        <v>0</v>
      </c>
      <c r="E230" s="337">
        <v>0</v>
      </c>
      <c r="F230" s="337">
        <v>0</v>
      </c>
      <c r="G230" s="337">
        <v>0</v>
      </c>
      <c r="H230" s="337">
        <v>0</v>
      </c>
      <c r="I230" s="337">
        <v>0</v>
      </c>
      <c r="J230" s="337">
        <v>0</v>
      </c>
      <c r="K230" s="337">
        <v>0</v>
      </c>
      <c r="L230" s="337">
        <v>0</v>
      </c>
      <c r="M230" s="337">
        <v>0</v>
      </c>
      <c r="N230" s="337">
        <v>0</v>
      </c>
      <c r="O230" s="338">
        <f>ROUND('ASSET BALANCES'!O230*$CL230/12,2)</f>
        <v>0</v>
      </c>
      <c r="P230" s="338">
        <f>ROUND('ASSET BALANCES'!P230*$CL230/12,2)</f>
        <v>0</v>
      </c>
      <c r="Q230" s="338">
        <f>ROUND('ASSET BALANCES'!Q230*$CL230/12,2)</f>
        <v>0</v>
      </c>
      <c r="R230" s="338">
        <f>ROUND('ASSET BALANCES'!R230*$CL230/12,2)</f>
        <v>0</v>
      </c>
      <c r="S230" s="338">
        <f>ROUND('ASSET BALANCES'!S230*$CL230/12,2)</f>
        <v>0</v>
      </c>
      <c r="T230" s="338">
        <f>ROUND('ASSET BALANCES'!T230*$CL230/12,2)</f>
        <v>0</v>
      </c>
      <c r="U230" s="338">
        <f>ROUND('ASSET BALANCES'!U230*$CL230/12,2)</f>
        <v>0</v>
      </c>
      <c r="V230" s="338">
        <f>ROUND('ASSET BALANCES'!V230*$CL230/12,2)</f>
        <v>0</v>
      </c>
      <c r="W230" s="338">
        <f>ROUND('ASSET BALANCES'!W230*$CL230/12,2)</f>
        <v>0</v>
      </c>
      <c r="X230" s="338">
        <f>ROUND('ASSET BALANCES'!X230*$CL230/12,2)</f>
        <v>0</v>
      </c>
      <c r="Y230" s="338">
        <f>ROUND('ASSET BALANCES'!Y230*$CL230/12,2)</f>
        <v>0</v>
      </c>
      <c r="Z230" s="338">
        <f>ROUND('ASSET BALANCES'!Z230*$CL230/12,2)</f>
        <v>0</v>
      </c>
      <c r="AA230" s="338">
        <f>ROUND('ASSET BALANCES'!AA230*$CM230/12,2)</f>
        <v>0</v>
      </c>
      <c r="AB230" s="338">
        <f>ROUND('ASSET BALANCES'!AB230*$CM230/12,2)</f>
        <v>0</v>
      </c>
      <c r="AC230" s="338">
        <f>ROUND('ASSET BALANCES'!AC230*$CM230/12,2)</f>
        <v>0</v>
      </c>
      <c r="AD230" s="338">
        <f>ROUND('ASSET BALANCES'!AD230*$CM230/12,2)</f>
        <v>0</v>
      </c>
      <c r="AE230" s="338">
        <f>ROUND('ASSET BALANCES'!AE230*$CM230/12,2)</f>
        <v>0</v>
      </c>
      <c r="AF230" s="338">
        <f>ROUND('ASSET BALANCES'!AF230*$CM230/12,2)</f>
        <v>0</v>
      </c>
      <c r="AG230" s="338">
        <f>ROUND('ASSET BALANCES'!AG230*$CM230/12,2)</f>
        <v>0</v>
      </c>
      <c r="AH230" s="338">
        <f>ROUND('ASSET BALANCES'!AH230*$CM230/12,2)</f>
        <v>0</v>
      </c>
      <c r="AI230" s="338">
        <f>ROUND('ASSET BALANCES'!AI230*$CM230/12,2)</f>
        <v>0</v>
      </c>
      <c r="AJ230" s="338">
        <f>ROUND('ASSET BALANCES'!AJ230*$CM230/12,2)</f>
        <v>0</v>
      </c>
      <c r="AK230" s="338">
        <f>ROUND('ASSET BALANCES'!AK230*$CM230/12,2)</f>
        <v>0</v>
      </c>
      <c r="AL230" s="338">
        <f>ROUND('ASSET BALANCES'!AL230*$CM230/12,2)</f>
        <v>0</v>
      </c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38"/>
      <c r="AX230" s="338"/>
      <c r="AY230" s="338"/>
      <c r="AZ230" s="338"/>
      <c r="BA230" s="338"/>
      <c r="BB230" s="338"/>
      <c r="BC230" s="338"/>
      <c r="BD230" s="338"/>
      <c r="BE230" s="338"/>
      <c r="BF230" s="338"/>
      <c r="BG230" s="338"/>
      <c r="BH230" s="338"/>
      <c r="BI230" s="338"/>
      <c r="BJ230" s="338"/>
      <c r="BK230" s="338"/>
      <c r="BL230" s="338"/>
      <c r="BM230" s="338"/>
      <c r="BN230" s="338"/>
      <c r="BO230" s="338"/>
      <c r="BP230" s="338"/>
      <c r="BQ230" s="338"/>
      <c r="BR230" s="338"/>
      <c r="BS230" s="338"/>
      <c r="BT230" s="338"/>
      <c r="BU230" s="338"/>
      <c r="BV230" s="338"/>
      <c r="BW230" s="13">
        <f t="shared" si="31"/>
        <v>0</v>
      </c>
      <c r="BX230" s="13">
        <f t="shared" si="32"/>
        <v>0</v>
      </c>
      <c r="BY230" s="13">
        <f t="shared" si="33"/>
        <v>0</v>
      </c>
      <c r="BZ230" s="13">
        <f t="shared" si="34"/>
        <v>0</v>
      </c>
      <c r="CA230" s="13">
        <f t="shared" si="35"/>
        <v>0</v>
      </c>
      <c r="CB230" s="13">
        <f t="shared" si="36"/>
        <v>0</v>
      </c>
      <c r="CC230" s="333" t="str">
        <f>VLOOKUP($A230,'Depr Group Buckets'!$A:$J,CC$4,FALSE)</f>
        <v>PROD OTHER</v>
      </c>
      <c r="CD230" s="333" t="str">
        <f>VLOOKUP($A230,'Depr Group Buckets'!$A:$J,CD$4,FALSE)</f>
        <v>101/106</v>
      </c>
      <c r="CE230" s="333">
        <f>VLOOKUP($A230,'Depr Group Buckets'!$A:$J,CE$4,FALSE)</f>
        <v>108</v>
      </c>
      <c r="CF230" s="333">
        <f>VLOOKUP($A230,'Depr Group Buckets'!$A:$J,CF$4,FALSE)</f>
        <v>403</v>
      </c>
      <c r="CG230" s="333" t="str">
        <f>VLOOKUP($A230,'Depr Group Buckets'!$A:$J,CG$4,FALSE)</f>
        <v>BIG BEND</v>
      </c>
      <c r="CH230" s="333" t="str">
        <f>VLOOKUP($A230,'Depr Group Buckets'!$A:$J,CH$4,FALSE)</f>
        <v>INACTIVE ACCOUNT</v>
      </c>
      <c r="CI230" s="333" t="str">
        <f>VLOOKUP($A230,'Depr Group Buckets'!$A:$J,CI$4,FALSE)</f>
        <v>Invalid</v>
      </c>
      <c r="CJ230" s="333" t="str">
        <f>VLOOKUP($A230,'Depr Group Buckets'!$A:$J,CJ$4,FALSE)</f>
        <v>346</v>
      </c>
      <c r="CK230" s="21"/>
      <c r="CL230" s="4">
        <f t="shared" si="30"/>
        <v>0</v>
      </c>
      <c r="CM230" s="4">
        <f t="shared" si="29"/>
        <v>0</v>
      </c>
      <c r="CN230" s="334"/>
      <c r="CO230" s="334"/>
      <c r="CP230" s="334"/>
      <c r="CQ230" s="4">
        <v>0</v>
      </c>
      <c r="CR230" s="4">
        <v>0</v>
      </c>
    </row>
    <row r="231" spans="1:96" x14ac:dyDescent="0.25">
      <c r="A231" s="335">
        <f>'ASSET BALANCES'!$A231</f>
        <v>34643</v>
      </c>
      <c r="B231" s="336" t="str">
        <f>'ASSET BALANCES'!$B231</f>
        <v>346.43 Misc Power Plant Eq-BBCCST1</v>
      </c>
      <c r="C231" s="337">
        <v>745.6</v>
      </c>
      <c r="D231" s="337">
        <v>745.6</v>
      </c>
      <c r="E231" s="337">
        <v>745.6</v>
      </c>
      <c r="F231" s="337">
        <v>745.6</v>
      </c>
      <c r="G231" s="337">
        <v>745.6</v>
      </c>
      <c r="H231" s="337">
        <v>745.6</v>
      </c>
      <c r="I231" s="337">
        <v>745.6</v>
      </c>
      <c r="J231" s="337">
        <v>745.6</v>
      </c>
      <c r="K231" s="337">
        <v>745.6</v>
      </c>
      <c r="L231" s="337">
        <v>745.6</v>
      </c>
      <c r="M231" s="337">
        <v>745.6</v>
      </c>
      <c r="N231" s="337">
        <v>745.6</v>
      </c>
      <c r="O231" s="338">
        <f>ROUND('ASSET BALANCES'!O231*$CL231/12,2)</f>
        <v>745.6</v>
      </c>
      <c r="P231" s="338">
        <f>ROUND('ASSET BALANCES'!P231*$CL231/12,2)</f>
        <v>745.6</v>
      </c>
      <c r="Q231" s="338">
        <f>ROUND('ASSET BALANCES'!Q231*$CL231/12,2)</f>
        <v>745.6</v>
      </c>
      <c r="R231" s="338">
        <f>ROUND('ASSET BALANCES'!R231*$CL231/12,2)</f>
        <v>745.6</v>
      </c>
      <c r="S231" s="338">
        <f>ROUND('ASSET BALANCES'!S231*$CL231/12,2)</f>
        <v>745.6</v>
      </c>
      <c r="T231" s="338">
        <f>ROUND('ASSET BALANCES'!T231*$CL231/12,2)</f>
        <v>745.6</v>
      </c>
      <c r="U231" s="338">
        <f>ROUND('ASSET BALANCES'!U231*$CL231/12,2)</f>
        <v>745.6</v>
      </c>
      <c r="V231" s="338">
        <f>ROUND('ASSET BALANCES'!V231*$CL231/12,2)</f>
        <v>745.6</v>
      </c>
      <c r="W231" s="338">
        <f>ROUND('ASSET BALANCES'!W231*$CL231/12,2)</f>
        <v>745.6</v>
      </c>
      <c r="X231" s="338">
        <f>ROUND('ASSET BALANCES'!X231*$CL231/12,2)</f>
        <v>745.6</v>
      </c>
      <c r="Y231" s="338">
        <f>ROUND('ASSET BALANCES'!Y231*$CL231/12,2)</f>
        <v>745.6</v>
      </c>
      <c r="Z231" s="338">
        <f>ROUND('ASSET BALANCES'!Z231*$CL231/12,2)</f>
        <v>745.6</v>
      </c>
      <c r="AA231" s="338">
        <f>ROUND('ASSET BALANCES'!AA231*$CM231/12,2)</f>
        <v>683.9</v>
      </c>
      <c r="AB231" s="338">
        <f>ROUND('ASSET BALANCES'!AB231*$CM231/12,2)</f>
        <v>683.9</v>
      </c>
      <c r="AC231" s="338">
        <f>ROUND('ASSET BALANCES'!AC231*$CM231/12,2)</f>
        <v>683.9</v>
      </c>
      <c r="AD231" s="338">
        <f>ROUND('ASSET BALANCES'!AD231*$CM231/12,2)</f>
        <v>683.9</v>
      </c>
      <c r="AE231" s="338">
        <f>ROUND('ASSET BALANCES'!AE231*$CM231/12,2)</f>
        <v>683.9</v>
      </c>
      <c r="AF231" s="338">
        <f>ROUND('ASSET BALANCES'!AF231*$CM231/12,2)</f>
        <v>683.9</v>
      </c>
      <c r="AG231" s="338">
        <f>ROUND('ASSET BALANCES'!AG231*$CM231/12,2)</f>
        <v>683.9</v>
      </c>
      <c r="AH231" s="338">
        <f>ROUND('ASSET BALANCES'!AH231*$CM231/12,2)</f>
        <v>683.9</v>
      </c>
      <c r="AI231" s="338">
        <f>ROUND('ASSET BALANCES'!AI231*$CM231/12,2)</f>
        <v>683.9</v>
      </c>
      <c r="AJ231" s="338">
        <f>ROUND('ASSET BALANCES'!AJ231*$CM231/12,2)</f>
        <v>683.9</v>
      </c>
      <c r="AK231" s="338">
        <f>ROUND('ASSET BALANCES'!AK231*$CM231/12,2)</f>
        <v>683.9</v>
      </c>
      <c r="AL231" s="338">
        <f>ROUND('ASSET BALANCES'!AL231*$CM231/12,2)</f>
        <v>683.9</v>
      </c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38"/>
      <c r="AX231" s="338"/>
      <c r="AY231" s="338"/>
      <c r="AZ231" s="338"/>
      <c r="BA231" s="338"/>
      <c r="BB231" s="338"/>
      <c r="BC231" s="338"/>
      <c r="BD231" s="338"/>
      <c r="BE231" s="338"/>
      <c r="BF231" s="338"/>
      <c r="BG231" s="338"/>
      <c r="BH231" s="338"/>
      <c r="BI231" s="338"/>
      <c r="BJ231" s="338"/>
      <c r="BK231" s="338"/>
      <c r="BL231" s="338"/>
      <c r="BM231" s="338"/>
      <c r="BN231" s="338"/>
      <c r="BO231" s="338"/>
      <c r="BP231" s="338"/>
      <c r="BQ231" s="338"/>
      <c r="BR231" s="338"/>
      <c r="BS231" s="338"/>
      <c r="BT231" s="338"/>
      <c r="BU231" s="338"/>
      <c r="BV231" s="338"/>
      <c r="BW231" s="13">
        <f t="shared" si="31"/>
        <v>8947.2000000000007</v>
      </c>
      <c r="BX231" s="13">
        <f t="shared" si="32"/>
        <v>8947.2000000000007</v>
      </c>
      <c r="BY231" s="13">
        <f t="shared" si="33"/>
        <v>8206.7999999999993</v>
      </c>
      <c r="BZ231" s="13">
        <f t="shared" si="34"/>
        <v>0</v>
      </c>
      <c r="CA231" s="13">
        <f t="shared" si="35"/>
        <v>0</v>
      </c>
      <c r="CB231" s="13">
        <f t="shared" si="36"/>
        <v>0</v>
      </c>
      <c r="CC231" s="333" t="str">
        <f>VLOOKUP($A231,'Depr Group Buckets'!$A:$J,CC$4,FALSE)</f>
        <v>PROD OTHER</v>
      </c>
      <c r="CD231" s="333" t="str">
        <f>VLOOKUP($A231,'Depr Group Buckets'!$A:$J,CD$4,FALSE)</f>
        <v>101/106</v>
      </c>
      <c r="CE231" s="333">
        <f>VLOOKUP($A231,'Depr Group Buckets'!$A:$J,CE$4,FALSE)</f>
        <v>108</v>
      </c>
      <c r="CF231" s="333">
        <f>VLOOKUP($A231,'Depr Group Buckets'!$A:$J,CF$4,FALSE)</f>
        <v>403</v>
      </c>
      <c r="CG231" s="333" t="str">
        <f>VLOOKUP($A231,'Depr Group Buckets'!$A:$J,CG$4,FALSE)</f>
        <v>BIG BEND</v>
      </c>
      <c r="CH231" s="333" t="str">
        <f>VLOOKUP($A231,'Depr Group Buckets'!$A:$J,CH$4,FALSE)</f>
        <v>BIG BEND NEW STEAM TURBINE 1</v>
      </c>
      <c r="CI231" s="333" t="str">
        <f>VLOOKUP($A231,'Depr Group Buckets'!$A:$J,CI$4,FALSE)</f>
        <v>Valid</v>
      </c>
      <c r="CJ231" s="333" t="str">
        <f>VLOOKUP($A231,'Depr Group Buckets'!$A:$J,CJ$4,FALSE)</f>
        <v>346</v>
      </c>
      <c r="CK231" s="21"/>
      <c r="CL231" s="4">
        <f t="shared" si="30"/>
        <v>2.9000000000000001E-2</v>
      </c>
      <c r="CM231" s="4">
        <f t="shared" si="29"/>
        <v>2.6600000000000002E-2</v>
      </c>
      <c r="CN231" s="334"/>
      <c r="CO231" s="334"/>
      <c r="CP231" s="334"/>
      <c r="CQ231" s="4">
        <v>2.9000000000000001E-2</v>
      </c>
      <c r="CR231" s="4">
        <v>2.6600000000000002E-2</v>
      </c>
    </row>
    <row r="232" spans="1:96" x14ac:dyDescent="0.25">
      <c r="A232" s="335">
        <f>'ASSET BALANCES'!$A232</f>
        <v>34644</v>
      </c>
      <c r="B232" s="336" t="str">
        <f>'ASSET BALANCES'!$B232</f>
        <v>346.44 Misc Power Plant Eq-BBCT4</v>
      </c>
      <c r="C232" s="337">
        <v>1234.0999999999999</v>
      </c>
      <c r="D232" s="337">
        <v>1234.0999999999999</v>
      </c>
      <c r="E232" s="337">
        <v>1234.0999999999999</v>
      </c>
      <c r="F232" s="337">
        <v>1234.0999999999999</v>
      </c>
      <c r="G232" s="337">
        <v>1234.0999999999999</v>
      </c>
      <c r="H232" s="337">
        <v>1234.0999999999999</v>
      </c>
      <c r="I232" s="337">
        <v>1234.0999999999999</v>
      </c>
      <c r="J232" s="337">
        <v>1234.0999999999999</v>
      </c>
      <c r="K232" s="337">
        <v>1234.0999999999999</v>
      </c>
      <c r="L232" s="337">
        <v>1234.0999999999999</v>
      </c>
      <c r="M232" s="337">
        <v>1234.0999999999999</v>
      </c>
      <c r="N232" s="337">
        <v>1234.0999999999999</v>
      </c>
      <c r="O232" s="338">
        <f>ROUND('ASSET BALANCES'!O232*$CL232/12,2)</f>
        <v>1234.1099999999999</v>
      </c>
      <c r="P232" s="338">
        <f>ROUND('ASSET BALANCES'!P232*$CL232/12,2)</f>
        <v>1234.1099999999999</v>
      </c>
      <c r="Q232" s="338">
        <f>ROUND('ASSET BALANCES'!Q232*$CL232/12,2)</f>
        <v>1234.1099999999999</v>
      </c>
      <c r="R232" s="338">
        <f>ROUND('ASSET BALANCES'!R232*$CL232/12,2)</f>
        <v>1234.1099999999999</v>
      </c>
      <c r="S232" s="338">
        <f>ROUND('ASSET BALANCES'!S232*$CL232/12,2)</f>
        <v>1234.1099999999999</v>
      </c>
      <c r="T232" s="338">
        <f>ROUND('ASSET BALANCES'!T232*$CL232/12,2)</f>
        <v>1234.1099999999999</v>
      </c>
      <c r="U232" s="338">
        <f>ROUND('ASSET BALANCES'!U232*$CL232/12,2)</f>
        <v>1234.1099999999999</v>
      </c>
      <c r="V232" s="338">
        <f>ROUND('ASSET BALANCES'!V232*$CL232/12,2)</f>
        <v>1234.1099999999999</v>
      </c>
      <c r="W232" s="338">
        <f>ROUND('ASSET BALANCES'!W232*$CL232/12,2)</f>
        <v>1234.1099999999999</v>
      </c>
      <c r="X232" s="338">
        <f>ROUND('ASSET BALANCES'!X232*$CL232/12,2)</f>
        <v>1234.1099999999999</v>
      </c>
      <c r="Y232" s="338">
        <f>ROUND('ASSET BALANCES'!Y232*$CL232/12,2)</f>
        <v>1234.1099999999999</v>
      </c>
      <c r="Z232" s="338">
        <f>ROUND('ASSET BALANCES'!Z232*$CL232/12,2)</f>
        <v>1234.1099999999999</v>
      </c>
      <c r="AA232" s="338">
        <f>ROUND('ASSET BALANCES'!AA232*$CM232/12,2)</f>
        <v>1331.98</v>
      </c>
      <c r="AB232" s="338">
        <f>ROUND('ASSET BALANCES'!AB232*$CM232/12,2)</f>
        <v>1331.98</v>
      </c>
      <c r="AC232" s="338">
        <f>ROUND('ASSET BALANCES'!AC232*$CM232/12,2)</f>
        <v>1331.98</v>
      </c>
      <c r="AD232" s="338">
        <f>ROUND('ASSET BALANCES'!AD232*$CM232/12,2)</f>
        <v>1331.98</v>
      </c>
      <c r="AE232" s="338">
        <f>ROUND('ASSET BALANCES'!AE232*$CM232/12,2)</f>
        <v>1331.98</v>
      </c>
      <c r="AF232" s="338">
        <f>ROUND('ASSET BALANCES'!AF232*$CM232/12,2)</f>
        <v>1331.98</v>
      </c>
      <c r="AG232" s="338">
        <f>ROUND('ASSET BALANCES'!AG232*$CM232/12,2)</f>
        <v>1331.98</v>
      </c>
      <c r="AH232" s="338">
        <f>ROUND('ASSET BALANCES'!AH232*$CM232/12,2)</f>
        <v>1331.98</v>
      </c>
      <c r="AI232" s="338">
        <f>ROUND('ASSET BALANCES'!AI232*$CM232/12,2)</f>
        <v>1331.98</v>
      </c>
      <c r="AJ232" s="338">
        <f>ROUND('ASSET BALANCES'!AJ232*$CM232/12,2)</f>
        <v>1331.98</v>
      </c>
      <c r="AK232" s="338">
        <f>ROUND('ASSET BALANCES'!AK232*$CM232/12,2)</f>
        <v>1331.98</v>
      </c>
      <c r="AL232" s="338">
        <f>ROUND('ASSET BALANCES'!AL232*$CM232/12,2)</f>
        <v>1331.98</v>
      </c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338"/>
      <c r="AZ232" s="338"/>
      <c r="BA232" s="338"/>
      <c r="BB232" s="338"/>
      <c r="BC232" s="338"/>
      <c r="BD232" s="338"/>
      <c r="BE232" s="338"/>
      <c r="BF232" s="338"/>
      <c r="BG232" s="338"/>
      <c r="BH232" s="338"/>
      <c r="BI232" s="338"/>
      <c r="BJ232" s="338"/>
      <c r="BK232" s="338"/>
      <c r="BL232" s="338"/>
      <c r="BM232" s="338"/>
      <c r="BN232" s="338"/>
      <c r="BO232" s="338"/>
      <c r="BP232" s="338"/>
      <c r="BQ232" s="338"/>
      <c r="BR232" s="338"/>
      <c r="BS232" s="338"/>
      <c r="BT232" s="338"/>
      <c r="BU232" s="338"/>
      <c r="BV232" s="338"/>
      <c r="BW232" s="13">
        <f t="shared" si="31"/>
        <v>14809.2</v>
      </c>
      <c r="BX232" s="13">
        <f t="shared" si="32"/>
        <v>14809.32</v>
      </c>
      <c r="BY232" s="13">
        <f t="shared" si="33"/>
        <v>15983.76</v>
      </c>
      <c r="BZ232" s="13">
        <f t="shared" si="34"/>
        <v>0</v>
      </c>
      <c r="CA232" s="13">
        <f t="shared" si="35"/>
        <v>0</v>
      </c>
      <c r="CB232" s="13">
        <f t="shared" si="36"/>
        <v>0</v>
      </c>
      <c r="CC232" s="333" t="str">
        <f>VLOOKUP($A232,'Depr Group Buckets'!$A:$J,CC$4,FALSE)</f>
        <v>PROD OTHER</v>
      </c>
      <c r="CD232" s="333" t="str">
        <f>VLOOKUP($A232,'Depr Group Buckets'!$A:$J,CD$4,FALSE)</f>
        <v>101/106</v>
      </c>
      <c r="CE232" s="333">
        <f>VLOOKUP($A232,'Depr Group Buckets'!$A:$J,CE$4,FALSE)</f>
        <v>108</v>
      </c>
      <c r="CF232" s="333">
        <f>VLOOKUP($A232,'Depr Group Buckets'!$A:$J,CF$4,FALSE)</f>
        <v>403</v>
      </c>
      <c r="CG232" s="333" t="str">
        <f>VLOOKUP($A232,'Depr Group Buckets'!$A:$J,CG$4,FALSE)</f>
        <v>BIG BEND</v>
      </c>
      <c r="CH232" s="333" t="str">
        <f>VLOOKUP($A232,'Depr Group Buckets'!$A:$J,CH$4,FALSE)</f>
        <v>BIG BEND CT 4</v>
      </c>
      <c r="CI232" s="333" t="str">
        <f>VLOOKUP($A232,'Depr Group Buckets'!$A:$J,CI$4,FALSE)</f>
        <v>Valid</v>
      </c>
      <c r="CJ232" s="333" t="str">
        <f>VLOOKUP($A232,'Depr Group Buckets'!$A:$J,CJ$4,FALSE)</f>
        <v>346</v>
      </c>
      <c r="CK232" s="21"/>
      <c r="CL232" s="4">
        <f t="shared" si="30"/>
        <v>2.9000000000000001E-2</v>
      </c>
      <c r="CM232" s="4">
        <f t="shared" si="29"/>
        <v>3.1300000000000001E-2</v>
      </c>
      <c r="CN232" s="334"/>
      <c r="CO232" s="334"/>
      <c r="CP232" s="334"/>
      <c r="CQ232" s="4">
        <v>2.9000000000000001E-2</v>
      </c>
      <c r="CR232" s="4">
        <v>3.1300000000000001E-2</v>
      </c>
    </row>
    <row r="233" spans="1:96" x14ac:dyDescent="0.25">
      <c r="A233" s="335">
        <f>'ASSET BALANCES'!$A233</f>
        <v>34645</v>
      </c>
      <c r="B233" s="336" t="str">
        <f>'ASSET BALANCES'!$B233</f>
        <v>346.45 Misc Power Plant Eq-BBCT5</v>
      </c>
      <c r="C233" s="337">
        <v>0</v>
      </c>
      <c r="D233" s="337">
        <v>0</v>
      </c>
      <c r="E233" s="337">
        <v>0</v>
      </c>
      <c r="F233" s="337">
        <v>0</v>
      </c>
      <c r="G233" s="337">
        <v>0</v>
      </c>
      <c r="H233" s="337">
        <v>0</v>
      </c>
      <c r="I233" s="337">
        <v>0</v>
      </c>
      <c r="J233" s="337">
        <v>0</v>
      </c>
      <c r="K233" s="337">
        <v>0</v>
      </c>
      <c r="L233" s="337">
        <v>0</v>
      </c>
      <c r="M233" s="337">
        <v>0</v>
      </c>
      <c r="N233" s="337">
        <v>0</v>
      </c>
      <c r="O233" s="338">
        <f>ROUND('ASSET BALANCES'!O233*$CL233/12,2)</f>
        <v>0</v>
      </c>
      <c r="P233" s="338">
        <f>ROUND('ASSET BALANCES'!P233*$CL233/12,2)</f>
        <v>0</v>
      </c>
      <c r="Q233" s="338">
        <f>ROUND('ASSET BALANCES'!Q233*$CL233/12,2)</f>
        <v>0</v>
      </c>
      <c r="R233" s="338">
        <f>ROUND('ASSET BALANCES'!R233*$CL233/12,2)</f>
        <v>0</v>
      </c>
      <c r="S233" s="338">
        <f>ROUND('ASSET BALANCES'!S233*$CL233/12,2)</f>
        <v>0</v>
      </c>
      <c r="T233" s="338">
        <f>ROUND('ASSET BALANCES'!T233*$CL233/12,2)</f>
        <v>0</v>
      </c>
      <c r="U233" s="338">
        <f>ROUND('ASSET BALANCES'!U233*$CL233/12,2)</f>
        <v>0</v>
      </c>
      <c r="V233" s="338">
        <f>ROUND('ASSET BALANCES'!V233*$CL233/12,2)</f>
        <v>0</v>
      </c>
      <c r="W233" s="338">
        <f>ROUND('ASSET BALANCES'!W233*$CL233/12,2)</f>
        <v>0</v>
      </c>
      <c r="X233" s="338">
        <f>ROUND('ASSET BALANCES'!X233*$CL233/12,2)</f>
        <v>0</v>
      </c>
      <c r="Y233" s="338">
        <f>ROUND('ASSET BALANCES'!Y233*$CL233/12,2)</f>
        <v>0</v>
      </c>
      <c r="Z233" s="338">
        <f>ROUND('ASSET BALANCES'!Z233*$CL233/12,2)</f>
        <v>0</v>
      </c>
      <c r="AA233" s="338">
        <f>ROUND('ASSET BALANCES'!AA233*$CM233/12,2)</f>
        <v>0</v>
      </c>
      <c r="AB233" s="338">
        <f>ROUND('ASSET BALANCES'!AB233*$CM233/12,2)</f>
        <v>0</v>
      </c>
      <c r="AC233" s="338">
        <f>ROUND('ASSET BALANCES'!AC233*$CM233/12,2)</f>
        <v>0</v>
      </c>
      <c r="AD233" s="338">
        <f>ROUND('ASSET BALANCES'!AD233*$CM233/12,2)</f>
        <v>0</v>
      </c>
      <c r="AE233" s="338">
        <f>ROUND('ASSET BALANCES'!AE233*$CM233/12,2)</f>
        <v>0</v>
      </c>
      <c r="AF233" s="338">
        <f>ROUND('ASSET BALANCES'!AF233*$CM233/12,2)</f>
        <v>0</v>
      </c>
      <c r="AG233" s="338">
        <f>ROUND('ASSET BALANCES'!AG233*$CM233/12,2)</f>
        <v>0</v>
      </c>
      <c r="AH233" s="338">
        <f>ROUND('ASSET BALANCES'!AH233*$CM233/12,2)</f>
        <v>0</v>
      </c>
      <c r="AI233" s="338">
        <f>ROUND('ASSET BALANCES'!AI233*$CM233/12,2)</f>
        <v>0</v>
      </c>
      <c r="AJ233" s="338">
        <f>ROUND('ASSET BALANCES'!AJ233*$CM233/12,2)</f>
        <v>0</v>
      </c>
      <c r="AK233" s="338">
        <f>ROUND('ASSET BALANCES'!AK233*$CM233/12,2)</f>
        <v>0</v>
      </c>
      <c r="AL233" s="338">
        <f>ROUND('ASSET BALANCES'!AL233*$CM233/12,2)</f>
        <v>0</v>
      </c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38"/>
      <c r="AX233" s="338"/>
      <c r="AY233" s="338"/>
      <c r="AZ233" s="338"/>
      <c r="BA233" s="338"/>
      <c r="BB233" s="338"/>
      <c r="BC233" s="338"/>
      <c r="BD233" s="338"/>
      <c r="BE233" s="338"/>
      <c r="BF233" s="338"/>
      <c r="BG233" s="338"/>
      <c r="BH233" s="338"/>
      <c r="BI233" s="338"/>
      <c r="BJ233" s="338"/>
      <c r="BK233" s="338"/>
      <c r="BL233" s="338"/>
      <c r="BM233" s="338"/>
      <c r="BN233" s="338"/>
      <c r="BO233" s="338"/>
      <c r="BP233" s="338"/>
      <c r="BQ233" s="338"/>
      <c r="BR233" s="338"/>
      <c r="BS233" s="338"/>
      <c r="BT233" s="338"/>
      <c r="BU233" s="338"/>
      <c r="BV233" s="338"/>
      <c r="BW233" s="13">
        <f t="shared" si="31"/>
        <v>0</v>
      </c>
      <c r="BX233" s="13">
        <f t="shared" si="32"/>
        <v>0</v>
      </c>
      <c r="BY233" s="13">
        <f t="shared" si="33"/>
        <v>0</v>
      </c>
      <c r="BZ233" s="13">
        <f t="shared" si="34"/>
        <v>0</v>
      </c>
      <c r="CA233" s="13">
        <f t="shared" si="35"/>
        <v>0</v>
      </c>
      <c r="CB233" s="13">
        <f t="shared" si="36"/>
        <v>0</v>
      </c>
      <c r="CC233" s="333" t="str">
        <f>VLOOKUP($A233,'Depr Group Buckets'!$A:$J,CC$4,FALSE)</f>
        <v>PROD OTHER</v>
      </c>
      <c r="CD233" s="333" t="str">
        <f>VLOOKUP($A233,'Depr Group Buckets'!$A:$J,CD$4,FALSE)</f>
        <v>101/106</v>
      </c>
      <c r="CE233" s="333">
        <f>VLOOKUP($A233,'Depr Group Buckets'!$A:$J,CE$4,FALSE)</f>
        <v>108</v>
      </c>
      <c r="CF233" s="333">
        <f>VLOOKUP($A233,'Depr Group Buckets'!$A:$J,CF$4,FALSE)</f>
        <v>403</v>
      </c>
      <c r="CG233" s="333" t="str">
        <f>VLOOKUP($A233,'Depr Group Buckets'!$A:$J,CG$4,FALSE)</f>
        <v>BIG BEND</v>
      </c>
      <c r="CH233" s="333" t="str">
        <f>VLOOKUP($A233,'Depr Group Buckets'!$A:$J,CH$4,FALSE)</f>
        <v xml:space="preserve">BIG BEND CT 5 </v>
      </c>
      <c r="CI233" s="333" t="str">
        <f>VLOOKUP($A233,'Depr Group Buckets'!$A:$J,CI$4,FALSE)</f>
        <v>Valid</v>
      </c>
      <c r="CJ233" s="333" t="str">
        <f>VLOOKUP($A233,'Depr Group Buckets'!$A:$J,CJ$4,FALSE)</f>
        <v>346</v>
      </c>
      <c r="CK233" s="21"/>
      <c r="CL233" s="4">
        <f t="shared" si="30"/>
        <v>2.9000000000000001E-2</v>
      </c>
      <c r="CM233" s="4">
        <f t="shared" si="29"/>
        <v>2.9399999999999999E-2</v>
      </c>
      <c r="CN233" s="334"/>
      <c r="CO233" s="334"/>
      <c r="CP233" s="334"/>
      <c r="CQ233" s="4">
        <v>2.9000000000000001E-2</v>
      </c>
      <c r="CR233" s="4">
        <v>2.9399999999999999E-2</v>
      </c>
    </row>
    <row r="234" spans="1:96" x14ac:dyDescent="0.25">
      <c r="A234" s="335">
        <f>'ASSET BALANCES'!$A234</f>
        <v>34646</v>
      </c>
      <c r="B234" s="336" t="str">
        <f>'ASSET BALANCES'!$B234</f>
        <v>346.46 Misc Power Plant Eq-BBCT6</v>
      </c>
      <c r="C234" s="337">
        <v>0</v>
      </c>
      <c r="D234" s="337">
        <v>0</v>
      </c>
      <c r="E234" s="337">
        <v>0</v>
      </c>
      <c r="F234" s="337">
        <v>0</v>
      </c>
      <c r="G234" s="337">
        <v>0</v>
      </c>
      <c r="H234" s="337">
        <v>0</v>
      </c>
      <c r="I234" s="337">
        <v>0</v>
      </c>
      <c r="J234" s="337">
        <v>0</v>
      </c>
      <c r="K234" s="337">
        <v>0</v>
      </c>
      <c r="L234" s="337">
        <v>0</v>
      </c>
      <c r="M234" s="337">
        <v>0</v>
      </c>
      <c r="N234" s="337">
        <v>0</v>
      </c>
      <c r="O234" s="338">
        <f>ROUND('ASSET BALANCES'!O234*$CL234/12,2)</f>
        <v>0</v>
      </c>
      <c r="P234" s="338">
        <f>ROUND('ASSET BALANCES'!P234*$CL234/12,2)</f>
        <v>0</v>
      </c>
      <c r="Q234" s="338">
        <f>ROUND('ASSET BALANCES'!Q234*$CL234/12,2)</f>
        <v>0</v>
      </c>
      <c r="R234" s="338">
        <f>ROUND('ASSET BALANCES'!R234*$CL234/12,2)</f>
        <v>0</v>
      </c>
      <c r="S234" s="338">
        <f>ROUND('ASSET BALANCES'!S234*$CL234/12,2)</f>
        <v>0</v>
      </c>
      <c r="T234" s="338">
        <f>ROUND('ASSET BALANCES'!T234*$CL234/12,2)</f>
        <v>0</v>
      </c>
      <c r="U234" s="338">
        <f>ROUND('ASSET BALANCES'!U234*$CL234/12,2)</f>
        <v>0</v>
      </c>
      <c r="V234" s="338">
        <f>ROUND('ASSET BALANCES'!V234*$CL234/12,2)</f>
        <v>0</v>
      </c>
      <c r="W234" s="338">
        <f>ROUND('ASSET BALANCES'!W234*$CL234/12,2)</f>
        <v>0</v>
      </c>
      <c r="X234" s="338">
        <f>ROUND('ASSET BALANCES'!X234*$CL234/12,2)</f>
        <v>0</v>
      </c>
      <c r="Y234" s="338">
        <f>ROUND('ASSET BALANCES'!Y234*$CL234/12,2)</f>
        <v>0</v>
      </c>
      <c r="Z234" s="338">
        <f>ROUND('ASSET BALANCES'!Z234*$CL234/12,2)</f>
        <v>0</v>
      </c>
      <c r="AA234" s="338">
        <f>ROUND('ASSET BALANCES'!AA234*$CM234/12,2)</f>
        <v>0</v>
      </c>
      <c r="AB234" s="338">
        <f>ROUND('ASSET BALANCES'!AB234*$CM234/12,2)</f>
        <v>0</v>
      </c>
      <c r="AC234" s="338">
        <f>ROUND('ASSET BALANCES'!AC234*$CM234/12,2)</f>
        <v>0</v>
      </c>
      <c r="AD234" s="338">
        <f>ROUND('ASSET BALANCES'!AD234*$CM234/12,2)</f>
        <v>0</v>
      </c>
      <c r="AE234" s="338">
        <f>ROUND('ASSET BALANCES'!AE234*$CM234/12,2)</f>
        <v>0</v>
      </c>
      <c r="AF234" s="338">
        <f>ROUND('ASSET BALANCES'!AF234*$CM234/12,2)</f>
        <v>0</v>
      </c>
      <c r="AG234" s="338">
        <f>ROUND('ASSET BALANCES'!AG234*$CM234/12,2)</f>
        <v>0</v>
      </c>
      <c r="AH234" s="338">
        <f>ROUND('ASSET BALANCES'!AH234*$CM234/12,2)</f>
        <v>0</v>
      </c>
      <c r="AI234" s="338">
        <f>ROUND('ASSET BALANCES'!AI234*$CM234/12,2)</f>
        <v>0</v>
      </c>
      <c r="AJ234" s="338">
        <f>ROUND('ASSET BALANCES'!AJ234*$CM234/12,2)</f>
        <v>0</v>
      </c>
      <c r="AK234" s="338">
        <f>ROUND('ASSET BALANCES'!AK234*$CM234/12,2)</f>
        <v>0</v>
      </c>
      <c r="AL234" s="338">
        <f>ROUND('ASSET BALANCES'!AL234*$CM234/12,2)</f>
        <v>0</v>
      </c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38"/>
      <c r="AX234" s="338"/>
      <c r="AY234" s="338"/>
      <c r="AZ234" s="338"/>
      <c r="BA234" s="338"/>
      <c r="BB234" s="338"/>
      <c r="BC234" s="338"/>
      <c r="BD234" s="338"/>
      <c r="BE234" s="338"/>
      <c r="BF234" s="338"/>
      <c r="BG234" s="338"/>
      <c r="BH234" s="338"/>
      <c r="BI234" s="338"/>
      <c r="BJ234" s="338"/>
      <c r="BK234" s="338"/>
      <c r="BL234" s="338"/>
      <c r="BM234" s="338"/>
      <c r="BN234" s="338"/>
      <c r="BO234" s="338"/>
      <c r="BP234" s="338"/>
      <c r="BQ234" s="338"/>
      <c r="BR234" s="338"/>
      <c r="BS234" s="338"/>
      <c r="BT234" s="338"/>
      <c r="BU234" s="338"/>
      <c r="BV234" s="338"/>
      <c r="BW234" s="13">
        <f t="shared" si="31"/>
        <v>0</v>
      </c>
      <c r="BX234" s="13">
        <f t="shared" si="32"/>
        <v>0</v>
      </c>
      <c r="BY234" s="13">
        <f t="shared" si="33"/>
        <v>0</v>
      </c>
      <c r="BZ234" s="13">
        <f t="shared" si="34"/>
        <v>0</v>
      </c>
      <c r="CA234" s="13">
        <f t="shared" si="35"/>
        <v>0</v>
      </c>
      <c r="CB234" s="13">
        <f t="shared" si="36"/>
        <v>0</v>
      </c>
      <c r="CC234" s="333" t="str">
        <f>VLOOKUP($A234,'Depr Group Buckets'!$A:$J,CC$4,FALSE)</f>
        <v>PROD OTHER</v>
      </c>
      <c r="CD234" s="333" t="str">
        <f>VLOOKUP($A234,'Depr Group Buckets'!$A:$J,CD$4,FALSE)</f>
        <v>101/106</v>
      </c>
      <c r="CE234" s="333">
        <f>VLOOKUP($A234,'Depr Group Buckets'!$A:$J,CE$4,FALSE)</f>
        <v>108</v>
      </c>
      <c r="CF234" s="333">
        <f>VLOOKUP($A234,'Depr Group Buckets'!$A:$J,CF$4,FALSE)</f>
        <v>403</v>
      </c>
      <c r="CG234" s="333" t="str">
        <f>VLOOKUP($A234,'Depr Group Buckets'!$A:$J,CG$4,FALSE)</f>
        <v>BIG BEND</v>
      </c>
      <c r="CH234" s="333" t="str">
        <f>VLOOKUP($A234,'Depr Group Buckets'!$A:$J,CH$4,FALSE)</f>
        <v>BIG BEND CT 6</v>
      </c>
      <c r="CI234" s="333" t="str">
        <f>VLOOKUP($A234,'Depr Group Buckets'!$A:$J,CI$4,FALSE)</f>
        <v>Valid</v>
      </c>
      <c r="CJ234" s="333" t="str">
        <f>VLOOKUP($A234,'Depr Group Buckets'!$A:$J,CJ$4,FALSE)</f>
        <v>346</v>
      </c>
      <c r="CK234" s="21"/>
      <c r="CL234" s="4">
        <f t="shared" si="30"/>
        <v>2.9000000000000001E-2</v>
      </c>
      <c r="CM234" s="4">
        <f t="shared" si="29"/>
        <v>2.9399999999999999E-2</v>
      </c>
      <c r="CN234" s="334"/>
      <c r="CO234" s="334"/>
      <c r="CP234" s="334"/>
      <c r="CQ234" s="4">
        <v>2.9000000000000001E-2</v>
      </c>
      <c r="CR234" s="4">
        <v>2.9399999999999999E-2</v>
      </c>
    </row>
    <row r="235" spans="1:96" x14ac:dyDescent="0.25">
      <c r="A235" s="335">
        <f>'ASSET BALANCES'!$A235</f>
        <v>34680</v>
      </c>
      <c r="B235" s="336" t="str">
        <f>'ASSET BALANCES'!$B235</f>
        <v>346.80 Misc Power Plt Eq-Polk Comm</v>
      </c>
      <c r="C235" s="337">
        <v>3911.31</v>
      </c>
      <c r="D235" s="337">
        <v>3911.31</v>
      </c>
      <c r="E235" s="337">
        <v>3911.31</v>
      </c>
      <c r="F235" s="337">
        <v>3911.31</v>
      </c>
      <c r="G235" s="337">
        <v>3911.31</v>
      </c>
      <c r="H235" s="337">
        <v>3911.31</v>
      </c>
      <c r="I235" s="337">
        <v>3911.31</v>
      </c>
      <c r="J235" s="337">
        <v>3911.31</v>
      </c>
      <c r="K235" s="337">
        <v>5877.7</v>
      </c>
      <c r="L235" s="337">
        <v>5877.7</v>
      </c>
      <c r="M235" s="337">
        <v>5877.7</v>
      </c>
      <c r="N235" s="337">
        <v>5877.7</v>
      </c>
      <c r="O235" s="338">
        <f>ROUND('ASSET BALANCES'!O235*$CL235/12,2)</f>
        <v>5877.7</v>
      </c>
      <c r="P235" s="338">
        <f>ROUND('ASSET BALANCES'!P235*$CL235/12,2)</f>
        <v>5877.7</v>
      </c>
      <c r="Q235" s="338">
        <f>ROUND('ASSET BALANCES'!Q235*$CL235/12,2)</f>
        <v>5877.7</v>
      </c>
      <c r="R235" s="338">
        <f>ROUND('ASSET BALANCES'!R235*$CL235/12,2)</f>
        <v>5877.7</v>
      </c>
      <c r="S235" s="338">
        <f>ROUND('ASSET BALANCES'!S235*$CL235/12,2)</f>
        <v>5877.7</v>
      </c>
      <c r="T235" s="338">
        <f>ROUND('ASSET BALANCES'!T235*$CL235/12,2)</f>
        <v>5877.7</v>
      </c>
      <c r="U235" s="338">
        <f>ROUND('ASSET BALANCES'!U235*$CL235/12,2)</f>
        <v>5877.7</v>
      </c>
      <c r="V235" s="338">
        <f>ROUND('ASSET BALANCES'!V235*$CL235/12,2)</f>
        <v>5877.7</v>
      </c>
      <c r="W235" s="338">
        <f>ROUND('ASSET BALANCES'!W235*$CL235/12,2)</f>
        <v>5877.7</v>
      </c>
      <c r="X235" s="338">
        <f>ROUND('ASSET BALANCES'!X235*$CL235/12,2)</f>
        <v>5877.7</v>
      </c>
      <c r="Y235" s="338">
        <f>ROUND('ASSET BALANCES'!Y235*$CL235/12,2)</f>
        <v>5877.7</v>
      </c>
      <c r="Z235" s="338">
        <f>ROUND('ASSET BALANCES'!Z235*$CL235/12,2)</f>
        <v>5877.7</v>
      </c>
      <c r="AA235" s="338">
        <f>ROUND('ASSET BALANCES'!AA235*$CM235/12,2)</f>
        <v>4901.58</v>
      </c>
      <c r="AB235" s="338">
        <f>ROUND('ASSET BALANCES'!AB235*$CM235/12,2)</f>
        <v>4901.58</v>
      </c>
      <c r="AC235" s="338">
        <f>ROUND('ASSET BALANCES'!AC235*$CM235/12,2)</f>
        <v>4901.58</v>
      </c>
      <c r="AD235" s="338">
        <f>ROUND('ASSET BALANCES'!AD235*$CM235/12,2)</f>
        <v>4901.58</v>
      </c>
      <c r="AE235" s="338">
        <f>ROUND('ASSET BALANCES'!AE235*$CM235/12,2)</f>
        <v>4901.58</v>
      </c>
      <c r="AF235" s="338">
        <f>ROUND('ASSET BALANCES'!AF235*$CM235/12,2)</f>
        <v>4901.58</v>
      </c>
      <c r="AG235" s="338">
        <f>ROUND('ASSET BALANCES'!AG235*$CM235/12,2)</f>
        <v>4901.58</v>
      </c>
      <c r="AH235" s="338">
        <f>ROUND('ASSET BALANCES'!AH235*$CM235/12,2)</f>
        <v>4901.58</v>
      </c>
      <c r="AI235" s="338">
        <f>ROUND('ASSET BALANCES'!AI235*$CM235/12,2)</f>
        <v>4901.58</v>
      </c>
      <c r="AJ235" s="338">
        <f>ROUND('ASSET BALANCES'!AJ235*$CM235/12,2)</f>
        <v>4901.58</v>
      </c>
      <c r="AK235" s="338">
        <f>ROUND('ASSET BALANCES'!AK235*$CM235/12,2)</f>
        <v>4901.58</v>
      </c>
      <c r="AL235" s="338">
        <f>ROUND('ASSET BALANCES'!AL235*$CM235/12,2)</f>
        <v>4901.58</v>
      </c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38"/>
      <c r="AX235" s="338"/>
      <c r="AY235" s="338"/>
      <c r="AZ235" s="338"/>
      <c r="BA235" s="338"/>
      <c r="BB235" s="338"/>
      <c r="BC235" s="338"/>
      <c r="BD235" s="338"/>
      <c r="BE235" s="338"/>
      <c r="BF235" s="338"/>
      <c r="BG235" s="338"/>
      <c r="BH235" s="338"/>
      <c r="BI235" s="338"/>
      <c r="BJ235" s="338"/>
      <c r="BK235" s="338"/>
      <c r="BL235" s="338"/>
      <c r="BM235" s="338"/>
      <c r="BN235" s="338"/>
      <c r="BO235" s="338"/>
      <c r="BP235" s="338"/>
      <c r="BQ235" s="338"/>
      <c r="BR235" s="338"/>
      <c r="BS235" s="338"/>
      <c r="BT235" s="338"/>
      <c r="BU235" s="338"/>
      <c r="BV235" s="338"/>
      <c r="BW235" s="13">
        <f t="shared" si="31"/>
        <v>54801.279999999999</v>
      </c>
      <c r="BX235" s="13">
        <f t="shared" si="32"/>
        <v>70532.399999999994</v>
      </c>
      <c r="BY235" s="13">
        <f t="shared" si="33"/>
        <v>58818.96</v>
      </c>
      <c r="BZ235" s="13">
        <f t="shared" si="34"/>
        <v>0</v>
      </c>
      <c r="CA235" s="13">
        <f t="shared" si="35"/>
        <v>0</v>
      </c>
      <c r="CB235" s="13">
        <f t="shared" si="36"/>
        <v>0</v>
      </c>
      <c r="CC235" s="333" t="str">
        <f>VLOOKUP($A235,'Depr Group Buckets'!$A:$J,CC$4,FALSE)</f>
        <v>PROD OTHER</v>
      </c>
      <c r="CD235" s="333" t="str">
        <f>VLOOKUP($A235,'Depr Group Buckets'!$A:$J,CD$4,FALSE)</f>
        <v>101/106</v>
      </c>
      <c r="CE235" s="333">
        <f>VLOOKUP($A235,'Depr Group Buckets'!$A:$J,CE$4,FALSE)</f>
        <v>108</v>
      </c>
      <c r="CF235" s="333">
        <f>VLOOKUP($A235,'Depr Group Buckets'!$A:$J,CF$4,FALSE)</f>
        <v>403</v>
      </c>
      <c r="CG235" s="333" t="str">
        <f>VLOOKUP($A235,'Depr Group Buckets'!$A:$J,CG$4,FALSE)</f>
        <v>POLK</v>
      </c>
      <c r="CH235" s="333" t="str">
        <f>VLOOKUP($A235,'Depr Group Buckets'!$A:$J,CH$4,FALSE)</f>
        <v>POLK COMMON</v>
      </c>
      <c r="CI235" s="333" t="str">
        <f>VLOOKUP($A235,'Depr Group Buckets'!$A:$J,CI$4,FALSE)</f>
        <v>Valid</v>
      </c>
      <c r="CJ235" s="333" t="str">
        <f>VLOOKUP($A235,'Depr Group Buckets'!$A:$J,CJ$4,FALSE)</f>
        <v>346</v>
      </c>
      <c r="CK235" s="21"/>
      <c r="CL235" s="4">
        <f t="shared" si="30"/>
        <v>5.6000000000000001E-2</v>
      </c>
      <c r="CM235" s="4">
        <f t="shared" si="29"/>
        <v>4.6699999999999998E-2</v>
      </c>
      <c r="CN235" s="334"/>
      <c r="CO235" s="334"/>
      <c r="CP235" s="334"/>
      <c r="CQ235" s="4">
        <v>5.6000000000000001E-2</v>
      </c>
      <c r="CR235" s="4">
        <v>4.6699999999999998E-2</v>
      </c>
    </row>
    <row r="236" spans="1:96" x14ac:dyDescent="0.25">
      <c r="A236" s="335">
        <f>'ASSET BALANCES'!$A236</f>
        <v>34681</v>
      </c>
      <c r="B236" s="336" t="str">
        <f>'ASSET BALANCES'!$B236</f>
        <v>346.81 Misc Power Plant Eq-Polk U1</v>
      </c>
      <c r="C236" s="337">
        <v>22083.14</v>
      </c>
      <c r="D236" s="337">
        <v>22083.14</v>
      </c>
      <c r="E236" s="337">
        <v>22098.14</v>
      </c>
      <c r="F236" s="337">
        <v>22108.739999999998</v>
      </c>
      <c r="G236" s="337">
        <v>22108.739999999998</v>
      </c>
      <c r="H236" s="337">
        <v>22108.739999999998</v>
      </c>
      <c r="I236" s="337">
        <v>22108.739999999998</v>
      </c>
      <c r="J236" s="337">
        <v>22108.739999999998</v>
      </c>
      <c r="K236" s="337">
        <v>22108.739999999998</v>
      </c>
      <c r="L236" s="337">
        <v>23497.06</v>
      </c>
      <c r="M236" s="337">
        <v>23509.71</v>
      </c>
      <c r="N236" s="337">
        <v>23509.71</v>
      </c>
      <c r="O236" s="338">
        <f>ROUND('ASSET BALANCES'!O236*$CL236/12,2)</f>
        <v>23509.71</v>
      </c>
      <c r="P236" s="338">
        <f>ROUND('ASSET BALANCES'!P236*$CL236/12,2)</f>
        <v>23509.71</v>
      </c>
      <c r="Q236" s="338">
        <f>ROUND('ASSET BALANCES'!Q236*$CL236/12,2)</f>
        <v>23509.71</v>
      </c>
      <c r="R236" s="338">
        <f>ROUND('ASSET BALANCES'!R236*$CL236/12,2)</f>
        <v>23509.71</v>
      </c>
      <c r="S236" s="338">
        <f>ROUND('ASSET BALANCES'!S236*$CL236/12,2)</f>
        <v>23509.71</v>
      </c>
      <c r="T236" s="338">
        <f>ROUND('ASSET BALANCES'!T236*$CL236/12,2)</f>
        <v>23509.71</v>
      </c>
      <c r="U236" s="338">
        <f>ROUND('ASSET BALANCES'!U236*$CL236/12,2)</f>
        <v>23509.71</v>
      </c>
      <c r="V236" s="338">
        <f>ROUND('ASSET BALANCES'!V236*$CL236/12,2)</f>
        <v>23509.71</v>
      </c>
      <c r="W236" s="338">
        <f>ROUND('ASSET BALANCES'!W236*$CL236/12,2)</f>
        <v>23509.71</v>
      </c>
      <c r="X236" s="338">
        <f>ROUND('ASSET BALANCES'!X236*$CL236/12,2)</f>
        <v>23509.71</v>
      </c>
      <c r="Y236" s="338">
        <f>ROUND('ASSET BALANCES'!Y236*$CL236/12,2)</f>
        <v>23509.71</v>
      </c>
      <c r="Z236" s="338">
        <f>ROUND('ASSET BALANCES'!Z236*$CL236/12,2)</f>
        <v>23509.71</v>
      </c>
      <c r="AA236" s="338">
        <f>ROUND('ASSET BALANCES'!AA236*$CM236/12,2)</f>
        <v>29555.07</v>
      </c>
      <c r="AB236" s="338">
        <f>ROUND('ASSET BALANCES'!AB236*$CM236/12,2)</f>
        <v>29555.07</v>
      </c>
      <c r="AC236" s="338">
        <f>ROUND('ASSET BALANCES'!AC236*$CM236/12,2)</f>
        <v>29555.07</v>
      </c>
      <c r="AD236" s="338">
        <f>ROUND('ASSET BALANCES'!AD236*$CM236/12,2)</f>
        <v>29555.07</v>
      </c>
      <c r="AE236" s="338">
        <f>ROUND('ASSET BALANCES'!AE236*$CM236/12,2)</f>
        <v>29555.07</v>
      </c>
      <c r="AF236" s="338">
        <f>ROUND('ASSET BALANCES'!AF236*$CM236/12,2)</f>
        <v>29555.07</v>
      </c>
      <c r="AG236" s="338">
        <f>ROUND('ASSET BALANCES'!AG236*$CM236/12,2)</f>
        <v>29555.07</v>
      </c>
      <c r="AH236" s="338">
        <f>ROUND('ASSET BALANCES'!AH236*$CM236/12,2)</f>
        <v>29555.07</v>
      </c>
      <c r="AI236" s="338">
        <f>ROUND('ASSET BALANCES'!AI236*$CM236/12,2)</f>
        <v>29555.07</v>
      </c>
      <c r="AJ236" s="338">
        <f>ROUND('ASSET BALANCES'!AJ236*$CM236/12,2)</f>
        <v>29555.07</v>
      </c>
      <c r="AK236" s="338">
        <f>ROUND('ASSET BALANCES'!AK236*$CM236/12,2)</f>
        <v>29555.07</v>
      </c>
      <c r="AL236" s="338">
        <f>ROUND('ASSET BALANCES'!AL236*$CM236/12,2)</f>
        <v>29555.07</v>
      </c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38"/>
      <c r="AX236" s="338"/>
      <c r="AY236" s="338"/>
      <c r="AZ236" s="338"/>
      <c r="BA236" s="338"/>
      <c r="BB236" s="338"/>
      <c r="BC236" s="338"/>
      <c r="BD236" s="338"/>
      <c r="BE236" s="338"/>
      <c r="BF236" s="338"/>
      <c r="BG236" s="338"/>
      <c r="BH236" s="338"/>
      <c r="BI236" s="338"/>
      <c r="BJ236" s="338"/>
      <c r="BK236" s="338"/>
      <c r="BL236" s="338"/>
      <c r="BM236" s="338"/>
      <c r="BN236" s="338"/>
      <c r="BO236" s="338"/>
      <c r="BP236" s="338"/>
      <c r="BQ236" s="338"/>
      <c r="BR236" s="338"/>
      <c r="BS236" s="338"/>
      <c r="BT236" s="338"/>
      <c r="BU236" s="338"/>
      <c r="BV236" s="338"/>
      <c r="BW236" s="13">
        <f t="shared" si="31"/>
        <v>269433.34000000003</v>
      </c>
      <c r="BX236" s="13">
        <f t="shared" si="32"/>
        <v>282116.52</v>
      </c>
      <c r="BY236" s="13">
        <f t="shared" si="33"/>
        <v>354660.84</v>
      </c>
      <c r="BZ236" s="13">
        <f t="shared" si="34"/>
        <v>0</v>
      </c>
      <c r="CA236" s="13">
        <f t="shared" si="35"/>
        <v>0</v>
      </c>
      <c r="CB236" s="13">
        <f t="shared" si="36"/>
        <v>0</v>
      </c>
      <c r="CC236" s="333" t="str">
        <f>VLOOKUP($A236,'Depr Group Buckets'!$A:$J,CC$4,FALSE)</f>
        <v>PROD OTHER</v>
      </c>
      <c r="CD236" s="333" t="str">
        <f>VLOOKUP($A236,'Depr Group Buckets'!$A:$J,CD$4,FALSE)</f>
        <v>101/106</v>
      </c>
      <c r="CE236" s="333">
        <f>VLOOKUP($A236,'Depr Group Buckets'!$A:$J,CE$4,FALSE)</f>
        <v>108</v>
      </c>
      <c r="CF236" s="333">
        <f>VLOOKUP($A236,'Depr Group Buckets'!$A:$J,CF$4,FALSE)</f>
        <v>403</v>
      </c>
      <c r="CG236" s="333" t="str">
        <f>VLOOKUP($A236,'Depr Group Buckets'!$A:$J,CG$4,FALSE)</f>
        <v>POLK</v>
      </c>
      <c r="CH236" s="333" t="str">
        <f>VLOOKUP($A236,'Depr Group Buckets'!$A:$J,CH$4,FALSE)</f>
        <v>POLK UNIT 1</v>
      </c>
      <c r="CI236" s="333" t="str">
        <f>VLOOKUP($A236,'Depr Group Buckets'!$A:$J,CI$4,FALSE)</f>
        <v>Valid</v>
      </c>
      <c r="CJ236" s="333" t="str">
        <f>VLOOKUP($A236,'Depr Group Buckets'!$A:$J,CJ$4,FALSE)</f>
        <v>346</v>
      </c>
      <c r="CK236" s="21"/>
      <c r="CL236" s="4">
        <f t="shared" si="30"/>
        <v>4.2000000000000003E-2</v>
      </c>
      <c r="CM236" s="4">
        <f t="shared" si="29"/>
        <v>5.28E-2</v>
      </c>
      <c r="CN236" s="334"/>
      <c r="CO236" s="334"/>
      <c r="CP236" s="334"/>
      <c r="CQ236" s="4">
        <v>4.2000000000000003E-2</v>
      </c>
      <c r="CR236" s="4">
        <v>5.28E-2</v>
      </c>
    </row>
    <row r="237" spans="1:96" x14ac:dyDescent="0.25">
      <c r="A237" s="335">
        <f>'ASSET BALANCES'!$A237</f>
        <v>34682</v>
      </c>
      <c r="B237" s="336" t="str">
        <f>'ASSET BALANCES'!$B237</f>
        <v>346.82 Misc Power Plant Eq-Polk U2</v>
      </c>
      <c r="C237" s="337">
        <v>245.38000000000002</v>
      </c>
      <c r="D237" s="337">
        <v>245.38000000000002</v>
      </c>
      <c r="E237" s="337">
        <v>245.38000000000002</v>
      </c>
      <c r="F237" s="337">
        <v>245.38000000000002</v>
      </c>
      <c r="G237" s="337">
        <v>245.38000000000002</v>
      </c>
      <c r="H237" s="337">
        <v>245.38000000000002</v>
      </c>
      <c r="I237" s="337">
        <v>842.32</v>
      </c>
      <c r="J237" s="337">
        <v>842.32</v>
      </c>
      <c r="K237" s="337">
        <v>245.38000000000002</v>
      </c>
      <c r="L237" s="337">
        <v>245.38000000000002</v>
      </c>
      <c r="M237" s="337">
        <v>245.38000000000002</v>
      </c>
      <c r="N237" s="337">
        <v>245.38000000000002</v>
      </c>
      <c r="O237" s="338">
        <f>ROUND('ASSET BALANCES'!O237*$CL237/12,2)</f>
        <v>245.38</v>
      </c>
      <c r="P237" s="338">
        <f>ROUND('ASSET BALANCES'!P237*$CL237/12,2)</f>
        <v>245.38</v>
      </c>
      <c r="Q237" s="338">
        <f>ROUND('ASSET BALANCES'!Q237*$CL237/12,2)</f>
        <v>245.38</v>
      </c>
      <c r="R237" s="338">
        <f>ROUND('ASSET BALANCES'!R237*$CL237/12,2)</f>
        <v>245.38</v>
      </c>
      <c r="S237" s="338">
        <f>ROUND('ASSET BALANCES'!S237*$CL237/12,2)</f>
        <v>245.38</v>
      </c>
      <c r="T237" s="338">
        <f>ROUND('ASSET BALANCES'!T237*$CL237/12,2)</f>
        <v>245.38</v>
      </c>
      <c r="U237" s="338">
        <f>ROUND('ASSET BALANCES'!U237*$CL237/12,2)</f>
        <v>245.38</v>
      </c>
      <c r="V237" s="338">
        <f>ROUND('ASSET BALANCES'!V237*$CL237/12,2)</f>
        <v>245.38</v>
      </c>
      <c r="W237" s="338">
        <f>ROUND('ASSET BALANCES'!W237*$CL237/12,2)</f>
        <v>245.38</v>
      </c>
      <c r="X237" s="338">
        <f>ROUND('ASSET BALANCES'!X237*$CL237/12,2)</f>
        <v>245.38</v>
      </c>
      <c r="Y237" s="338">
        <f>ROUND('ASSET BALANCES'!Y237*$CL237/12,2)</f>
        <v>245.38</v>
      </c>
      <c r="Z237" s="338">
        <f>ROUND('ASSET BALANCES'!Z237*$CL237/12,2)</f>
        <v>245.38</v>
      </c>
      <c r="AA237" s="338">
        <f>ROUND('ASSET BALANCES'!AA237*$CM237/12,2)</f>
        <v>216.51</v>
      </c>
      <c r="AB237" s="338">
        <f>ROUND('ASSET BALANCES'!AB237*$CM237/12,2)</f>
        <v>216.51</v>
      </c>
      <c r="AC237" s="338">
        <f>ROUND('ASSET BALANCES'!AC237*$CM237/12,2)</f>
        <v>216.51</v>
      </c>
      <c r="AD237" s="338">
        <f>ROUND('ASSET BALANCES'!AD237*$CM237/12,2)</f>
        <v>216.51</v>
      </c>
      <c r="AE237" s="338">
        <f>ROUND('ASSET BALANCES'!AE237*$CM237/12,2)</f>
        <v>216.51</v>
      </c>
      <c r="AF237" s="338">
        <f>ROUND('ASSET BALANCES'!AF237*$CM237/12,2)</f>
        <v>216.51</v>
      </c>
      <c r="AG237" s="338">
        <f>ROUND('ASSET BALANCES'!AG237*$CM237/12,2)</f>
        <v>216.51</v>
      </c>
      <c r="AH237" s="338">
        <f>ROUND('ASSET BALANCES'!AH237*$CM237/12,2)</f>
        <v>216.51</v>
      </c>
      <c r="AI237" s="338">
        <f>ROUND('ASSET BALANCES'!AI237*$CM237/12,2)</f>
        <v>216.51</v>
      </c>
      <c r="AJ237" s="338">
        <f>ROUND('ASSET BALANCES'!AJ237*$CM237/12,2)</f>
        <v>216.51</v>
      </c>
      <c r="AK237" s="338">
        <f>ROUND('ASSET BALANCES'!AK237*$CM237/12,2)</f>
        <v>216.51</v>
      </c>
      <c r="AL237" s="338">
        <f>ROUND('ASSET BALANCES'!AL237*$CM237/12,2)</f>
        <v>216.51</v>
      </c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38"/>
      <c r="AX237" s="338"/>
      <c r="AY237" s="338"/>
      <c r="AZ237" s="338"/>
      <c r="BA237" s="338"/>
      <c r="BB237" s="338"/>
      <c r="BC237" s="338"/>
      <c r="BD237" s="338"/>
      <c r="BE237" s="338"/>
      <c r="BF237" s="338"/>
      <c r="BG237" s="338"/>
      <c r="BH237" s="338"/>
      <c r="BI237" s="338"/>
      <c r="BJ237" s="338"/>
      <c r="BK237" s="338"/>
      <c r="BL237" s="338"/>
      <c r="BM237" s="338"/>
      <c r="BN237" s="338"/>
      <c r="BO237" s="338"/>
      <c r="BP237" s="338"/>
      <c r="BQ237" s="338"/>
      <c r="BR237" s="338"/>
      <c r="BS237" s="338"/>
      <c r="BT237" s="338"/>
      <c r="BU237" s="338"/>
      <c r="BV237" s="338"/>
      <c r="BW237" s="13">
        <f t="shared" si="31"/>
        <v>4138.4399999999996</v>
      </c>
      <c r="BX237" s="13">
        <f t="shared" si="32"/>
        <v>2944.56</v>
      </c>
      <c r="BY237" s="13">
        <f t="shared" si="33"/>
        <v>2598.12</v>
      </c>
      <c r="BZ237" s="13">
        <f t="shared" si="34"/>
        <v>0</v>
      </c>
      <c r="CA237" s="13">
        <f t="shared" si="35"/>
        <v>0</v>
      </c>
      <c r="CB237" s="13">
        <f t="shared" si="36"/>
        <v>0</v>
      </c>
      <c r="CC237" s="333" t="str">
        <f>VLOOKUP($A237,'Depr Group Buckets'!$A:$J,CC$4,FALSE)</f>
        <v>PROD OTHER</v>
      </c>
      <c r="CD237" s="333" t="str">
        <f>VLOOKUP($A237,'Depr Group Buckets'!$A:$J,CD$4,FALSE)</f>
        <v>101/106</v>
      </c>
      <c r="CE237" s="333">
        <f>VLOOKUP($A237,'Depr Group Buckets'!$A:$J,CE$4,FALSE)</f>
        <v>108</v>
      </c>
      <c r="CF237" s="333">
        <f>VLOOKUP($A237,'Depr Group Buckets'!$A:$J,CF$4,FALSE)</f>
        <v>403</v>
      </c>
      <c r="CG237" s="333" t="str">
        <f>VLOOKUP($A237,'Depr Group Buckets'!$A:$J,CG$4,FALSE)</f>
        <v>POLK</v>
      </c>
      <c r="CH237" s="333" t="str">
        <f>VLOOKUP($A237,'Depr Group Buckets'!$A:$J,CH$4,FALSE)</f>
        <v>POLK UNIT 2</v>
      </c>
      <c r="CI237" s="333" t="str">
        <f>VLOOKUP($A237,'Depr Group Buckets'!$A:$J,CI$4,FALSE)</f>
        <v>Valid</v>
      </c>
      <c r="CJ237" s="333" t="str">
        <f>VLOOKUP($A237,'Depr Group Buckets'!$A:$J,CJ$4,FALSE)</f>
        <v>346</v>
      </c>
      <c r="CK237" s="21"/>
      <c r="CL237" s="4">
        <f t="shared" si="30"/>
        <v>1.7000000000000001E-2</v>
      </c>
      <c r="CM237" s="4">
        <f t="shared" si="29"/>
        <v>1.4999999999999999E-2</v>
      </c>
      <c r="CN237" s="334"/>
      <c r="CO237" s="334"/>
      <c r="CP237" s="334"/>
      <c r="CQ237" s="4">
        <v>1.7000000000000001E-2</v>
      </c>
      <c r="CR237" s="4">
        <v>1.4999999999999999E-2</v>
      </c>
    </row>
    <row r="238" spans="1:96" x14ac:dyDescent="0.25">
      <c r="A238" s="335">
        <f>'ASSET BALANCES'!$A238</f>
        <v>34683</v>
      </c>
      <c r="B238" s="336" t="str">
        <f>'ASSET BALANCES'!$B238</f>
        <v>346.83 Misc Power Plant Eq-Polk U3</v>
      </c>
      <c r="C238" s="337">
        <v>793.67</v>
      </c>
      <c r="D238" s="337">
        <v>793.67</v>
      </c>
      <c r="E238" s="337">
        <v>793.67</v>
      </c>
      <c r="F238" s="337">
        <v>793.67</v>
      </c>
      <c r="G238" s="337">
        <v>793.67</v>
      </c>
      <c r="H238" s="337">
        <v>793.67</v>
      </c>
      <c r="I238" s="337">
        <v>793.67</v>
      </c>
      <c r="J238" s="337">
        <v>793.67</v>
      </c>
      <c r="K238" s="337">
        <v>793.67</v>
      </c>
      <c r="L238" s="337">
        <v>793.67</v>
      </c>
      <c r="M238" s="337">
        <v>793.67</v>
      </c>
      <c r="N238" s="337">
        <v>793.67</v>
      </c>
      <c r="O238" s="338">
        <f>ROUND('ASSET BALANCES'!O238*$CL238/12,2)</f>
        <v>793.67</v>
      </c>
      <c r="P238" s="338">
        <f>ROUND('ASSET BALANCES'!P238*$CL238/12,2)</f>
        <v>793.67</v>
      </c>
      <c r="Q238" s="338">
        <f>ROUND('ASSET BALANCES'!Q238*$CL238/12,2)</f>
        <v>793.67</v>
      </c>
      <c r="R238" s="338">
        <f>ROUND('ASSET BALANCES'!R238*$CL238/12,2)</f>
        <v>793.67</v>
      </c>
      <c r="S238" s="338">
        <f>ROUND('ASSET BALANCES'!S238*$CL238/12,2)</f>
        <v>793.67</v>
      </c>
      <c r="T238" s="338">
        <f>ROUND('ASSET BALANCES'!T238*$CL238/12,2)</f>
        <v>793.67</v>
      </c>
      <c r="U238" s="338">
        <f>ROUND('ASSET BALANCES'!U238*$CL238/12,2)</f>
        <v>793.67</v>
      </c>
      <c r="V238" s="338">
        <f>ROUND('ASSET BALANCES'!V238*$CL238/12,2)</f>
        <v>793.67</v>
      </c>
      <c r="W238" s="338">
        <f>ROUND('ASSET BALANCES'!W238*$CL238/12,2)</f>
        <v>793.67</v>
      </c>
      <c r="X238" s="338">
        <f>ROUND('ASSET BALANCES'!X238*$CL238/12,2)</f>
        <v>793.67</v>
      </c>
      <c r="Y238" s="338">
        <f>ROUND('ASSET BALANCES'!Y238*$CL238/12,2)</f>
        <v>793.67</v>
      </c>
      <c r="Z238" s="338">
        <f>ROUND('ASSET BALANCES'!Z238*$CL238/12,2)</f>
        <v>793.67</v>
      </c>
      <c r="AA238" s="338">
        <f>ROUND('ASSET BALANCES'!AA238*$CM238/12,2)</f>
        <v>880.25</v>
      </c>
      <c r="AB238" s="338">
        <f>ROUND('ASSET BALANCES'!AB238*$CM238/12,2)</f>
        <v>880.25</v>
      </c>
      <c r="AC238" s="338">
        <f>ROUND('ASSET BALANCES'!AC238*$CM238/12,2)</f>
        <v>880.25</v>
      </c>
      <c r="AD238" s="338">
        <f>ROUND('ASSET BALANCES'!AD238*$CM238/12,2)</f>
        <v>880.25</v>
      </c>
      <c r="AE238" s="338">
        <f>ROUND('ASSET BALANCES'!AE238*$CM238/12,2)</f>
        <v>880.25</v>
      </c>
      <c r="AF238" s="338">
        <f>ROUND('ASSET BALANCES'!AF238*$CM238/12,2)</f>
        <v>880.25</v>
      </c>
      <c r="AG238" s="338">
        <f>ROUND('ASSET BALANCES'!AG238*$CM238/12,2)</f>
        <v>880.25</v>
      </c>
      <c r="AH238" s="338">
        <f>ROUND('ASSET BALANCES'!AH238*$CM238/12,2)</f>
        <v>880.25</v>
      </c>
      <c r="AI238" s="338">
        <f>ROUND('ASSET BALANCES'!AI238*$CM238/12,2)</f>
        <v>880.25</v>
      </c>
      <c r="AJ238" s="338">
        <f>ROUND('ASSET BALANCES'!AJ238*$CM238/12,2)</f>
        <v>880.25</v>
      </c>
      <c r="AK238" s="338">
        <f>ROUND('ASSET BALANCES'!AK238*$CM238/12,2)</f>
        <v>880.25</v>
      </c>
      <c r="AL238" s="338">
        <f>ROUND('ASSET BALANCES'!AL238*$CM238/12,2)</f>
        <v>880.25</v>
      </c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38"/>
      <c r="AX238" s="338"/>
      <c r="AY238" s="338"/>
      <c r="AZ238" s="338"/>
      <c r="BA238" s="338"/>
      <c r="BB238" s="338"/>
      <c r="BC238" s="338"/>
      <c r="BD238" s="338"/>
      <c r="BE238" s="338"/>
      <c r="BF238" s="338"/>
      <c r="BG238" s="338"/>
      <c r="BH238" s="338"/>
      <c r="BI238" s="338"/>
      <c r="BJ238" s="338"/>
      <c r="BK238" s="338"/>
      <c r="BL238" s="338"/>
      <c r="BM238" s="338"/>
      <c r="BN238" s="338"/>
      <c r="BO238" s="338"/>
      <c r="BP238" s="338"/>
      <c r="BQ238" s="338"/>
      <c r="BR238" s="338"/>
      <c r="BS238" s="338"/>
      <c r="BT238" s="338"/>
      <c r="BU238" s="338"/>
      <c r="BV238" s="338"/>
      <c r="BW238" s="13">
        <f t="shared" si="31"/>
        <v>9524.0400000000009</v>
      </c>
      <c r="BX238" s="13">
        <f t="shared" si="32"/>
        <v>9524.0400000000009</v>
      </c>
      <c r="BY238" s="13">
        <f t="shared" si="33"/>
        <v>10563</v>
      </c>
      <c r="BZ238" s="13">
        <f t="shared" si="34"/>
        <v>0</v>
      </c>
      <c r="CA238" s="13">
        <f t="shared" si="35"/>
        <v>0</v>
      </c>
      <c r="CB238" s="13">
        <f t="shared" si="36"/>
        <v>0</v>
      </c>
      <c r="CC238" s="333" t="str">
        <f>VLOOKUP($A238,'Depr Group Buckets'!$A:$J,CC$4,FALSE)</f>
        <v>PROD OTHER</v>
      </c>
      <c r="CD238" s="333" t="str">
        <f>VLOOKUP($A238,'Depr Group Buckets'!$A:$J,CD$4,FALSE)</f>
        <v>101/106</v>
      </c>
      <c r="CE238" s="333">
        <f>VLOOKUP($A238,'Depr Group Buckets'!$A:$J,CE$4,FALSE)</f>
        <v>108</v>
      </c>
      <c r="CF238" s="333">
        <f>VLOOKUP($A238,'Depr Group Buckets'!$A:$J,CF$4,FALSE)</f>
        <v>403</v>
      </c>
      <c r="CG238" s="333" t="str">
        <f>VLOOKUP($A238,'Depr Group Buckets'!$A:$J,CG$4,FALSE)</f>
        <v>POLK</v>
      </c>
      <c r="CH238" s="333" t="str">
        <f>VLOOKUP($A238,'Depr Group Buckets'!$A:$J,CH$4,FALSE)</f>
        <v>POLK UNIT 3</v>
      </c>
      <c r="CI238" s="333" t="str">
        <f>VLOOKUP($A238,'Depr Group Buckets'!$A:$J,CI$4,FALSE)</f>
        <v>Valid</v>
      </c>
      <c r="CJ238" s="333" t="str">
        <f>VLOOKUP($A238,'Depr Group Buckets'!$A:$J,CJ$4,FALSE)</f>
        <v>346</v>
      </c>
      <c r="CK238" s="21"/>
      <c r="CL238" s="4">
        <f t="shared" si="30"/>
        <v>2.1999999999999999E-2</v>
      </c>
      <c r="CM238" s="4">
        <f t="shared" si="29"/>
        <v>2.4399999999999998E-2</v>
      </c>
      <c r="CN238" s="334"/>
      <c r="CO238" s="334"/>
      <c r="CP238" s="334"/>
      <c r="CQ238" s="4">
        <v>2.1999999999999999E-2</v>
      </c>
      <c r="CR238" s="4">
        <v>2.4399999999999998E-2</v>
      </c>
    </row>
    <row r="239" spans="1:96" x14ac:dyDescent="0.25">
      <c r="A239" s="335">
        <f>'ASSET BALANCES'!$A239</f>
        <v>34684</v>
      </c>
      <c r="B239" s="336" t="str">
        <f>'ASSET BALANCES'!$B239</f>
        <v>346.84 Misc Power Plant Eq-Polk U4</v>
      </c>
      <c r="C239" s="337">
        <v>0</v>
      </c>
      <c r="D239" s="337">
        <v>0</v>
      </c>
      <c r="E239" s="337">
        <v>0</v>
      </c>
      <c r="F239" s="337">
        <v>0</v>
      </c>
      <c r="G239" s="337">
        <v>0</v>
      </c>
      <c r="H239" s="337">
        <v>0</v>
      </c>
      <c r="I239" s="337">
        <v>0</v>
      </c>
      <c r="J239" s="337">
        <v>0</v>
      </c>
      <c r="K239" s="337">
        <v>0</v>
      </c>
      <c r="L239" s="337">
        <v>0</v>
      </c>
      <c r="M239" s="337">
        <v>0</v>
      </c>
      <c r="N239" s="337">
        <v>0</v>
      </c>
      <c r="O239" s="338">
        <f>ROUND('ASSET BALANCES'!O239*$CL239/12,2)</f>
        <v>0</v>
      </c>
      <c r="P239" s="338">
        <f>ROUND('ASSET BALANCES'!P239*$CL239/12,2)</f>
        <v>0</v>
      </c>
      <c r="Q239" s="338">
        <f>ROUND('ASSET BALANCES'!Q239*$CL239/12,2)</f>
        <v>0</v>
      </c>
      <c r="R239" s="338">
        <f>ROUND('ASSET BALANCES'!R239*$CL239/12,2)</f>
        <v>0</v>
      </c>
      <c r="S239" s="338">
        <f>ROUND('ASSET BALANCES'!S239*$CL239/12,2)</f>
        <v>0</v>
      </c>
      <c r="T239" s="338">
        <f>ROUND('ASSET BALANCES'!T239*$CL239/12,2)</f>
        <v>0</v>
      </c>
      <c r="U239" s="338">
        <f>ROUND('ASSET BALANCES'!U239*$CL239/12,2)</f>
        <v>0</v>
      </c>
      <c r="V239" s="338">
        <f>ROUND('ASSET BALANCES'!V239*$CL239/12,2)</f>
        <v>0</v>
      </c>
      <c r="W239" s="338">
        <f>ROUND('ASSET BALANCES'!W239*$CL239/12,2)</f>
        <v>0</v>
      </c>
      <c r="X239" s="338">
        <f>ROUND('ASSET BALANCES'!X239*$CL239/12,2)</f>
        <v>0</v>
      </c>
      <c r="Y239" s="338">
        <f>ROUND('ASSET BALANCES'!Y239*$CL239/12,2)</f>
        <v>0</v>
      </c>
      <c r="Z239" s="338">
        <f>ROUND('ASSET BALANCES'!Z239*$CL239/12,2)</f>
        <v>0</v>
      </c>
      <c r="AA239" s="338">
        <f>ROUND('ASSET BALANCES'!AA239*$CM239/12,2)</f>
        <v>0</v>
      </c>
      <c r="AB239" s="338">
        <f>ROUND('ASSET BALANCES'!AB239*$CM239/12,2)</f>
        <v>0</v>
      </c>
      <c r="AC239" s="338">
        <f>ROUND('ASSET BALANCES'!AC239*$CM239/12,2)</f>
        <v>0</v>
      </c>
      <c r="AD239" s="338">
        <f>ROUND('ASSET BALANCES'!AD239*$CM239/12,2)</f>
        <v>0</v>
      </c>
      <c r="AE239" s="338">
        <f>ROUND('ASSET BALANCES'!AE239*$CM239/12,2)</f>
        <v>0</v>
      </c>
      <c r="AF239" s="338">
        <f>ROUND('ASSET BALANCES'!AF239*$CM239/12,2)</f>
        <v>0</v>
      </c>
      <c r="AG239" s="338">
        <f>ROUND('ASSET BALANCES'!AG239*$CM239/12,2)</f>
        <v>0</v>
      </c>
      <c r="AH239" s="338">
        <f>ROUND('ASSET BALANCES'!AH239*$CM239/12,2)</f>
        <v>0</v>
      </c>
      <c r="AI239" s="338">
        <f>ROUND('ASSET BALANCES'!AI239*$CM239/12,2)</f>
        <v>0</v>
      </c>
      <c r="AJ239" s="338">
        <f>ROUND('ASSET BALANCES'!AJ239*$CM239/12,2)</f>
        <v>0</v>
      </c>
      <c r="AK239" s="338">
        <f>ROUND('ASSET BALANCES'!AK239*$CM239/12,2)</f>
        <v>0</v>
      </c>
      <c r="AL239" s="338">
        <f>ROUND('ASSET BALANCES'!AL239*$CM239/12,2)</f>
        <v>0</v>
      </c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38"/>
      <c r="AX239" s="338"/>
      <c r="AY239" s="338"/>
      <c r="AZ239" s="338"/>
      <c r="BA239" s="338"/>
      <c r="BB239" s="338"/>
      <c r="BC239" s="338"/>
      <c r="BD239" s="338"/>
      <c r="BE239" s="338"/>
      <c r="BF239" s="338"/>
      <c r="BG239" s="338"/>
      <c r="BH239" s="338"/>
      <c r="BI239" s="338"/>
      <c r="BJ239" s="338"/>
      <c r="BK239" s="338"/>
      <c r="BL239" s="338"/>
      <c r="BM239" s="338"/>
      <c r="BN239" s="338"/>
      <c r="BO239" s="338"/>
      <c r="BP239" s="338"/>
      <c r="BQ239" s="338"/>
      <c r="BR239" s="338"/>
      <c r="BS239" s="338"/>
      <c r="BT239" s="338"/>
      <c r="BU239" s="338"/>
      <c r="BV239" s="338"/>
      <c r="BW239" s="13">
        <f t="shared" si="31"/>
        <v>0</v>
      </c>
      <c r="BX239" s="13">
        <f t="shared" si="32"/>
        <v>0</v>
      </c>
      <c r="BY239" s="13">
        <f t="shared" si="33"/>
        <v>0</v>
      </c>
      <c r="BZ239" s="13">
        <f t="shared" si="34"/>
        <v>0</v>
      </c>
      <c r="CA239" s="13">
        <f t="shared" si="35"/>
        <v>0</v>
      </c>
      <c r="CB239" s="13">
        <f t="shared" si="36"/>
        <v>0</v>
      </c>
      <c r="CC239" s="333" t="str">
        <f>VLOOKUP($A239,'Depr Group Buckets'!$A:$J,CC$4,FALSE)</f>
        <v>PROD OTHER</v>
      </c>
      <c r="CD239" s="333" t="str">
        <f>VLOOKUP($A239,'Depr Group Buckets'!$A:$J,CD$4,FALSE)</f>
        <v>101/106</v>
      </c>
      <c r="CE239" s="333">
        <f>VLOOKUP($A239,'Depr Group Buckets'!$A:$J,CE$4,FALSE)</f>
        <v>108</v>
      </c>
      <c r="CF239" s="333">
        <f>VLOOKUP($A239,'Depr Group Buckets'!$A:$J,CF$4,FALSE)</f>
        <v>403</v>
      </c>
      <c r="CG239" s="333" t="str">
        <f>VLOOKUP($A239,'Depr Group Buckets'!$A:$J,CG$4,FALSE)</f>
        <v>POLK</v>
      </c>
      <c r="CH239" s="333" t="str">
        <f>VLOOKUP($A239,'Depr Group Buckets'!$A:$J,CH$4,FALSE)</f>
        <v>POLK UNIT 4</v>
      </c>
      <c r="CI239" s="333" t="str">
        <f>VLOOKUP($A239,'Depr Group Buckets'!$A:$J,CI$4,FALSE)</f>
        <v>Valid</v>
      </c>
      <c r="CJ239" s="333" t="str">
        <f>VLOOKUP($A239,'Depr Group Buckets'!$A:$J,CJ$4,FALSE)</f>
        <v>346</v>
      </c>
      <c r="CK239" s="21"/>
      <c r="CL239" s="4">
        <f t="shared" si="30"/>
        <v>3.5999999999999997E-2</v>
      </c>
      <c r="CM239" s="4">
        <f t="shared" si="29"/>
        <v>2.9399999999999999E-2</v>
      </c>
      <c r="CN239" s="334"/>
      <c r="CO239" s="334"/>
      <c r="CP239" s="334"/>
      <c r="CQ239" s="4">
        <v>3.5999999999999997E-2</v>
      </c>
      <c r="CR239" s="4">
        <v>2.9399999999999999E-2</v>
      </c>
    </row>
    <row r="240" spans="1:96" x14ac:dyDescent="0.25">
      <c r="A240" s="335">
        <f>'ASSET BALANCES'!$A240</f>
        <v>34685</v>
      </c>
      <c r="B240" s="336" t="str">
        <f>'ASSET BALANCES'!$B240</f>
        <v>346.85 Misc Power Plant Eq-Polk U5</v>
      </c>
      <c r="C240" s="337">
        <v>0</v>
      </c>
      <c r="D240" s="337">
        <v>0</v>
      </c>
      <c r="E240" s="337">
        <v>0</v>
      </c>
      <c r="F240" s="337">
        <v>0</v>
      </c>
      <c r="G240" s="337">
        <v>0</v>
      </c>
      <c r="H240" s="337">
        <v>0</v>
      </c>
      <c r="I240" s="337">
        <v>0</v>
      </c>
      <c r="J240" s="337">
        <v>0</v>
      </c>
      <c r="K240" s="337">
        <v>0</v>
      </c>
      <c r="L240" s="337">
        <v>0</v>
      </c>
      <c r="M240" s="337">
        <v>0</v>
      </c>
      <c r="N240" s="337">
        <v>0</v>
      </c>
      <c r="O240" s="338">
        <f>ROUND('ASSET BALANCES'!O240*$CL240/12,2)</f>
        <v>0</v>
      </c>
      <c r="P240" s="338">
        <f>ROUND('ASSET BALANCES'!P240*$CL240/12,2)</f>
        <v>0</v>
      </c>
      <c r="Q240" s="338">
        <f>ROUND('ASSET BALANCES'!Q240*$CL240/12,2)</f>
        <v>0</v>
      </c>
      <c r="R240" s="338">
        <f>ROUND('ASSET BALANCES'!R240*$CL240/12,2)</f>
        <v>0</v>
      </c>
      <c r="S240" s="338">
        <f>ROUND('ASSET BALANCES'!S240*$CL240/12,2)</f>
        <v>0</v>
      </c>
      <c r="T240" s="338">
        <f>ROUND('ASSET BALANCES'!T240*$CL240/12,2)</f>
        <v>0</v>
      </c>
      <c r="U240" s="338">
        <f>ROUND('ASSET BALANCES'!U240*$CL240/12,2)</f>
        <v>0</v>
      </c>
      <c r="V240" s="338">
        <f>ROUND('ASSET BALANCES'!V240*$CL240/12,2)</f>
        <v>0</v>
      </c>
      <c r="W240" s="338">
        <f>ROUND('ASSET BALANCES'!W240*$CL240/12,2)</f>
        <v>0</v>
      </c>
      <c r="X240" s="338">
        <f>ROUND('ASSET BALANCES'!X240*$CL240/12,2)</f>
        <v>0</v>
      </c>
      <c r="Y240" s="338">
        <f>ROUND('ASSET BALANCES'!Y240*$CL240/12,2)</f>
        <v>0</v>
      </c>
      <c r="Z240" s="338">
        <f>ROUND('ASSET BALANCES'!Z240*$CL240/12,2)</f>
        <v>0</v>
      </c>
      <c r="AA240" s="338">
        <f>ROUND('ASSET BALANCES'!AA240*$CM240/12,2)</f>
        <v>0</v>
      </c>
      <c r="AB240" s="338">
        <f>ROUND('ASSET BALANCES'!AB240*$CM240/12,2)</f>
        <v>0</v>
      </c>
      <c r="AC240" s="338">
        <f>ROUND('ASSET BALANCES'!AC240*$CM240/12,2)</f>
        <v>0</v>
      </c>
      <c r="AD240" s="338">
        <f>ROUND('ASSET BALANCES'!AD240*$CM240/12,2)</f>
        <v>0</v>
      </c>
      <c r="AE240" s="338">
        <f>ROUND('ASSET BALANCES'!AE240*$CM240/12,2)</f>
        <v>0</v>
      </c>
      <c r="AF240" s="338">
        <f>ROUND('ASSET BALANCES'!AF240*$CM240/12,2)</f>
        <v>0</v>
      </c>
      <c r="AG240" s="338">
        <f>ROUND('ASSET BALANCES'!AG240*$CM240/12,2)</f>
        <v>0</v>
      </c>
      <c r="AH240" s="338">
        <f>ROUND('ASSET BALANCES'!AH240*$CM240/12,2)</f>
        <v>0</v>
      </c>
      <c r="AI240" s="338">
        <f>ROUND('ASSET BALANCES'!AI240*$CM240/12,2)</f>
        <v>0</v>
      </c>
      <c r="AJ240" s="338">
        <f>ROUND('ASSET BALANCES'!AJ240*$CM240/12,2)</f>
        <v>0</v>
      </c>
      <c r="AK240" s="338">
        <f>ROUND('ASSET BALANCES'!AK240*$CM240/12,2)</f>
        <v>0</v>
      </c>
      <c r="AL240" s="338">
        <f>ROUND('ASSET BALANCES'!AL240*$CM240/12,2)</f>
        <v>0</v>
      </c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38"/>
      <c r="AX240" s="338"/>
      <c r="AY240" s="338"/>
      <c r="AZ240" s="338"/>
      <c r="BA240" s="338"/>
      <c r="BB240" s="338"/>
      <c r="BC240" s="338"/>
      <c r="BD240" s="338"/>
      <c r="BE240" s="338"/>
      <c r="BF240" s="338"/>
      <c r="BG240" s="338"/>
      <c r="BH240" s="338"/>
      <c r="BI240" s="338"/>
      <c r="BJ240" s="338"/>
      <c r="BK240" s="338"/>
      <c r="BL240" s="338"/>
      <c r="BM240" s="338"/>
      <c r="BN240" s="338"/>
      <c r="BO240" s="338"/>
      <c r="BP240" s="338"/>
      <c r="BQ240" s="338"/>
      <c r="BR240" s="338"/>
      <c r="BS240" s="338"/>
      <c r="BT240" s="338"/>
      <c r="BU240" s="338"/>
      <c r="BV240" s="338"/>
      <c r="BW240" s="13">
        <f t="shared" si="31"/>
        <v>0</v>
      </c>
      <c r="BX240" s="13">
        <f t="shared" si="32"/>
        <v>0</v>
      </c>
      <c r="BY240" s="13">
        <f t="shared" si="33"/>
        <v>0</v>
      </c>
      <c r="BZ240" s="13">
        <f t="shared" si="34"/>
        <v>0</v>
      </c>
      <c r="CA240" s="13">
        <f t="shared" si="35"/>
        <v>0</v>
      </c>
      <c r="CB240" s="13">
        <f t="shared" si="36"/>
        <v>0</v>
      </c>
      <c r="CC240" s="333" t="str">
        <f>VLOOKUP($A240,'Depr Group Buckets'!$A:$J,CC$4,FALSE)</f>
        <v>PROD OTHER</v>
      </c>
      <c r="CD240" s="333" t="str">
        <f>VLOOKUP($A240,'Depr Group Buckets'!$A:$J,CD$4,FALSE)</f>
        <v>101/106</v>
      </c>
      <c r="CE240" s="333">
        <f>VLOOKUP($A240,'Depr Group Buckets'!$A:$J,CE$4,FALSE)</f>
        <v>108</v>
      </c>
      <c r="CF240" s="333">
        <f>VLOOKUP($A240,'Depr Group Buckets'!$A:$J,CF$4,FALSE)</f>
        <v>403</v>
      </c>
      <c r="CG240" s="333" t="str">
        <f>VLOOKUP($A240,'Depr Group Buckets'!$A:$J,CG$4,FALSE)</f>
        <v>POLK</v>
      </c>
      <c r="CH240" s="333" t="str">
        <f>VLOOKUP($A240,'Depr Group Buckets'!$A:$J,CH$4,FALSE)</f>
        <v>POLK UNIT 5</v>
      </c>
      <c r="CI240" s="333" t="str">
        <f>VLOOKUP($A240,'Depr Group Buckets'!$A:$J,CI$4,FALSE)</f>
        <v>Valid</v>
      </c>
      <c r="CJ240" s="333" t="str">
        <f>VLOOKUP($A240,'Depr Group Buckets'!$A:$J,CJ$4,FALSE)</f>
        <v>346</v>
      </c>
      <c r="CK240" s="21"/>
      <c r="CL240" s="4">
        <f t="shared" si="30"/>
        <v>3.5999999999999997E-2</v>
      </c>
      <c r="CM240" s="4">
        <f t="shared" si="29"/>
        <v>2.9399999999999999E-2</v>
      </c>
      <c r="CN240" s="334"/>
      <c r="CO240" s="334"/>
      <c r="CP240" s="334"/>
      <c r="CQ240" s="4">
        <v>3.5999999999999997E-2</v>
      </c>
      <c r="CR240" s="4">
        <v>2.9399999999999999E-2</v>
      </c>
    </row>
    <row r="241" spans="1:96" x14ac:dyDescent="0.25">
      <c r="A241" s="335">
        <f>'ASSET BALANCES'!$A241</f>
        <v>34686</v>
      </c>
      <c r="B241" s="336" t="str">
        <f>'ASSET BALANCES'!$B241</f>
        <v>346.86 Misc Power Plant Eq-PKCCST</v>
      </c>
      <c r="C241" s="337">
        <v>354.06</v>
      </c>
      <c r="D241" s="337">
        <v>354.06</v>
      </c>
      <c r="E241" s="337">
        <v>354.06</v>
      </c>
      <c r="F241" s="337">
        <v>354.06</v>
      </c>
      <c r="G241" s="337">
        <v>354.06</v>
      </c>
      <c r="H241" s="337">
        <v>354.06</v>
      </c>
      <c r="I241" s="337">
        <v>354.06</v>
      </c>
      <c r="J241" s="337">
        <v>354.06</v>
      </c>
      <c r="K241" s="337">
        <v>354.06</v>
      </c>
      <c r="L241" s="337">
        <v>354.06</v>
      </c>
      <c r="M241" s="337">
        <v>354.06</v>
      </c>
      <c r="N241" s="337">
        <v>354.06</v>
      </c>
      <c r="O241" s="338">
        <f>ROUND('ASSET BALANCES'!O241*$CL241/12,2)</f>
        <v>354.07</v>
      </c>
      <c r="P241" s="338">
        <f>ROUND('ASSET BALANCES'!P241*$CL241/12,2)</f>
        <v>354.07</v>
      </c>
      <c r="Q241" s="338">
        <f>ROUND('ASSET BALANCES'!Q241*$CL241/12,2)</f>
        <v>354.07</v>
      </c>
      <c r="R241" s="338">
        <f>ROUND('ASSET BALANCES'!R241*$CL241/12,2)</f>
        <v>354.07</v>
      </c>
      <c r="S241" s="338">
        <f>ROUND('ASSET BALANCES'!S241*$CL241/12,2)</f>
        <v>354.07</v>
      </c>
      <c r="T241" s="338">
        <f>ROUND('ASSET BALANCES'!T241*$CL241/12,2)</f>
        <v>354.07</v>
      </c>
      <c r="U241" s="338">
        <f>ROUND('ASSET BALANCES'!U241*$CL241/12,2)</f>
        <v>354.07</v>
      </c>
      <c r="V241" s="338">
        <f>ROUND('ASSET BALANCES'!V241*$CL241/12,2)</f>
        <v>354.07</v>
      </c>
      <c r="W241" s="338">
        <f>ROUND('ASSET BALANCES'!W241*$CL241/12,2)</f>
        <v>354.07</v>
      </c>
      <c r="X241" s="338">
        <f>ROUND('ASSET BALANCES'!X241*$CL241/12,2)</f>
        <v>354.07</v>
      </c>
      <c r="Y241" s="338">
        <f>ROUND('ASSET BALANCES'!Y241*$CL241/12,2)</f>
        <v>354.07</v>
      </c>
      <c r="Z241" s="338">
        <f>ROUND('ASSET BALANCES'!Z241*$CL241/12,2)</f>
        <v>354.07</v>
      </c>
      <c r="AA241" s="338">
        <f>ROUND('ASSET BALANCES'!AA241*$CM241/12,2)</f>
        <v>437.86</v>
      </c>
      <c r="AB241" s="338">
        <f>ROUND('ASSET BALANCES'!AB241*$CM241/12,2)</f>
        <v>437.86</v>
      </c>
      <c r="AC241" s="338">
        <f>ROUND('ASSET BALANCES'!AC241*$CM241/12,2)</f>
        <v>437.86</v>
      </c>
      <c r="AD241" s="338">
        <f>ROUND('ASSET BALANCES'!AD241*$CM241/12,2)</f>
        <v>437.86</v>
      </c>
      <c r="AE241" s="338">
        <f>ROUND('ASSET BALANCES'!AE241*$CM241/12,2)</f>
        <v>437.86</v>
      </c>
      <c r="AF241" s="338">
        <f>ROUND('ASSET BALANCES'!AF241*$CM241/12,2)</f>
        <v>437.86</v>
      </c>
      <c r="AG241" s="338">
        <f>ROUND('ASSET BALANCES'!AG241*$CM241/12,2)</f>
        <v>437.86</v>
      </c>
      <c r="AH241" s="338">
        <f>ROUND('ASSET BALANCES'!AH241*$CM241/12,2)</f>
        <v>437.86</v>
      </c>
      <c r="AI241" s="338">
        <f>ROUND('ASSET BALANCES'!AI241*$CM241/12,2)</f>
        <v>437.86</v>
      </c>
      <c r="AJ241" s="338">
        <f>ROUND('ASSET BALANCES'!AJ241*$CM241/12,2)</f>
        <v>437.86</v>
      </c>
      <c r="AK241" s="338">
        <f>ROUND('ASSET BALANCES'!AK241*$CM241/12,2)</f>
        <v>437.86</v>
      </c>
      <c r="AL241" s="338">
        <f>ROUND('ASSET BALANCES'!AL241*$CM241/12,2)</f>
        <v>437.86</v>
      </c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8"/>
      <c r="BA241" s="338"/>
      <c r="BB241" s="338"/>
      <c r="BC241" s="338"/>
      <c r="BD241" s="338"/>
      <c r="BE241" s="338"/>
      <c r="BF241" s="338"/>
      <c r="BG241" s="338"/>
      <c r="BH241" s="338"/>
      <c r="BI241" s="338"/>
      <c r="BJ241" s="338"/>
      <c r="BK241" s="338"/>
      <c r="BL241" s="338"/>
      <c r="BM241" s="338"/>
      <c r="BN241" s="338"/>
      <c r="BO241" s="338"/>
      <c r="BP241" s="338"/>
      <c r="BQ241" s="338"/>
      <c r="BR241" s="338"/>
      <c r="BS241" s="338"/>
      <c r="BT241" s="338"/>
      <c r="BU241" s="338"/>
      <c r="BV241" s="338"/>
      <c r="BW241" s="13">
        <f t="shared" si="31"/>
        <v>4248.72</v>
      </c>
      <c r="BX241" s="13">
        <f t="shared" si="32"/>
        <v>4248.84</v>
      </c>
      <c r="BY241" s="13">
        <f t="shared" si="33"/>
        <v>5254.32</v>
      </c>
      <c r="BZ241" s="13">
        <f t="shared" si="34"/>
        <v>0</v>
      </c>
      <c r="CA241" s="13">
        <f t="shared" si="35"/>
        <v>0</v>
      </c>
      <c r="CB241" s="13">
        <f t="shared" si="36"/>
        <v>0</v>
      </c>
      <c r="CC241" s="333" t="str">
        <f>VLOOKUP($A241,'Depr Group Buckets'!$A:$J,CC$4,FALSE)</f>
        <v>PROD OTHER</v>
      </c>
      <c r="CD241" s="333" t="str">
        <f>VLOOKUP($A241,'Depr Group Buckets'!$A:$J,CD$4,FALSE)</f>
        <v>101/106</v>
      </c>
      <c r="CE241" s="333">
        <f>VLOOKUP($A241,'Depr Group Buckets'!$A:$J,CE$4,FALSE)</f>
        <v>108</v>
      </c>
      <c r="CF241" s="333">
        <f>VLOOKUP($A241,'Depr Group Buckets'!$A:$J,CF$4,FALSE)</f>
        <v>403</v>
      </c>
      <c r="CG241" s="333" t="str">
        <f>VLOOKUP($A241,'Depr Group Buckets'!$A:$J,CG$4,FALSE)</f>
        <v>POLK</v>
      </c>
      <c r="CH241" s="333" t="str">
        <f>VLOOKUP($A241,'Depr Group Buckets'!$A:$J,CH$4,FALSE)</f>
        <v>POLK CCST (2-5)</v>
      </c>
      <c r="CI241" s="333" t="str">
        <f>VLOOKUP($A241,'Depr Group Buckets'!$A:$J,CI$4,FALSE)</f>
        <v>Valid</v>
      </c>
      <c r="CJ241" s="333" t="str">
        <f>VLOOKUP($A241,'Depr Group Buckets'!$A:$J,CJ$4,FALSE)</f>
        <v>346</v>
      </c>
      <c r="CK241" s="21"/>
      <c r="CL241" s="4">
        <f t="shared" si="30"/>
        <v>0.03</v>
      </c>
      <c r="CM241" s="4">
        <f t="shared" si="29"/>
        <v>3.7100000000000001E-2</v>
      </c>
      <c r="CN241" s="334"/>
      <c r="CO241" s="334"/>
      <c r="CP241" s="334"/>
      <c r="CQ241" s="4">
        <v>0.03</v>
      </c>
      <c r="CR241" s="4">
        <v>3.7100000000000001E-2</v>
      </c>
    </row>
    <row r="242" spans="1:96" x14ac:dyDescent="0.25">
      <c r="A242" s="335">
        <f>'ASSET BALANCES'!$A242</f>
        <v>34687</v>
      </c>
      <c r="B242" s="336" t="str">
        <f>'ASSET BALANCES'!$B242</f>
        <v>346.87 Tools Polk 7yr</v>
      </c>
      <c r="C242" s="337">
        <v>20232.55</v>
      </c>
      <c r="D242" s="337">
        <v>21442.42</v>
      </c>
      <c r="E242" s="337">
        <v>21643.68</v>
      </c>
      <c r="F242" s="337">
        <v>22510.33</v>
      </c>
      <c r="G242" s="337">
        <v>21557.14</v>
      </c>
      <c r="H242" s="337">
        <v>16604.689999999999</v>
      </c>
      <c r="I242" s="337">
        <v>79833.509999999995</v>
      </c>
      <c r="J242" s="337">
        <v>21041.96</v>
      </c>
      <c r="K242" s="337">
        <v>22319.920000000002</v>
      </c>
      <c r="L242" s="337">
        <v>13790.02</v>
      </c>
      <c r="M242" s="337">
        <v>84074.790000000008</v>
      </c>
      <c r="N242" s="337">
        <v>23662.78</v>
      </c>
      <c r="O242" s="338">
        <f>ROUND('ASSET BALANCES'!O242*$CL242/12,2)</f>
        <v>25167.52</v>
      </c>
      <c r="P242" s="338">
        <f>ROUND('ASSET BALANCES'!P242*$CL242/12,2)</f>
        <v>25167.52</v>
      </c>
      <c r="Q242" s="338">
        <f>ROUND('ASSET BALANCES'!Q242*$CL242/12,2)</f>
        <v>25167.52</v>
      </c>
      <c r="R242" s="338">
        <f>ROUND('ASSET BALANCES'!R242*$CL242/12,2)</f>
        <v>25167.52</v>
      </c>
      <c r="S242" s="338">
        <f>ROUND('ASSET BALANCES'!S242*$CL242/12,2)</f>
        <v>25167.52</v>
      </c>
      <c r="T242" s="338">
        <f>ROUND('ASSET BALANCES'!T242*$CL242/12,2)</f>
        <v>25167.52</v>
      </c>
      <c r="U242" s="338">
        <f>ROUND('ASSET BALANCES'!U242*$CL242/12,2)</f>
        <v>25167.52</v>
      </c>
      <c r="V242" s="338">
        <f>ROUND('ASSET BALANCES'!V242*$CL242/12,2)</f>
        <v>25167.52</v>
      </c>
      <c r="W242" s="338">
        <f>ROUND('ASSET BALANCES'!W242*$CL242/12,2)</f>
        <v>25167.52</v>
      </c>
      <c r="X242" s="338">
        <f>ROUND('ASSET BALANCES'!X242*$CL242/12,2)</f>
        <v>25167.52</v>
      </c>
      <c r="Y242" s="338">
        <f>ROUND('ASSET BALANCES'!Y242*$CL242/12,2)</f>
        <v>25167.52</v>
      </c>
      <c r="Z242" s="338">
        <f>ROUND('ASSET BALANCES'!Z242*$CL242/12,2)</f>
        <v>25167.52</v>
      </c>
      <c r="AA242" s="338">
        <f>ROUND('ASSET BALANCES'!AA242*$CM242/12,2)</f>
        <v>25167.52</v>
      </c>
      <c r="AB242" s="338">
        <f>ROUND('ASSET BALANCES'!AB242*$CM242/12,2)</f>
        <v>25167.52</v>
      </c>
      <c r="AC242" s="338">
        <f>ROUND('ASSET BALANCES'!AC242*$CM242/12,2)</f>
        <v>25167.52</v>
      </c>
      <c r="AD242" s="338">
        <f>ROUND('ASSET BALANCES'!AD242*$CM242/12,2)</f>
        <v>25167.52</v>
      </c>
      <c r="AE242" s="338">
        <f>ROUND('ASSET BALANCES'!AE242*$CM242/12,2)</f>
        <v>25167.52</v>
      </c>
      <c r="AF242" s="338">
        <f>ROUND('ASSET BALANCES'!AF242*$CM242/12,2)</f>
        <v>25167.52</v>
      </c>
      <c r="AG242" s="338">
        <f>ROUND('ASSET BALANCES'!AG242*$CM242/12,2)</f>
        <v>25167.52</v>
      </c>
      <c r="AH242" s="338">
        <f>ROUND('ASSET BALANCES'!AH242*$CM242/12,2)</f>
        <v>25167.52</v>
      </c>
      <c r="AI242" s="338">
        <f>ROUND('ASSET BALANCES'!AI242*$CM242/12,2)</f>
        <v>25167.52</v>
      </c>
      <c r="AJ242" s="338">
        <f>ROUND('ASSET BALANCES'!AJ242*$CM242/12,2)</f>
        <v>25167.52</v>
      </c>
      <c r="AK242" s="338">
        <f>ROUND('ASSET BALANCES'!AK242*$CM242/12,2)</f>
        <v>25167.52</v>
      </c>
      <c r="AL242" s="338">
        <f>ROUND('ASSET BALANCES'!AL242*$CM242/12,2)</f>
        <v>25167.52</v>
      </c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38"/>
      <c r="AX242" s="338"/>
      <c r="AY242" s="338"/>
      <c r="AZ242" s="338"/>
      <c r="BA242" s="338"/>
      <c r="BB242" s="338"/>
      <c r="BC242" s="338"/>
      <c r="BD242" s="338"/>
      <c r="BE242" s="338"/>
      <c r="BF242" s="338"/>
      <c r="BG242" s="338"/>
      <c r="BH242" s="338"/>
      <c r="BI242" s="338"/>
      <c r="BJ242" s="338"/>
      <c r="BK242" s="338"/>
      <c r="BL242" s="338"/>
      <c r="BM242" s="338"/>
      <c r="BN242" s="338"/>
      <c r="BO242" s="338"/>
      <c r="BP242" s="338"/>
      <c r="BQ242" s="338"/>
      <c r="BR242" s="338"/>
      <c r="BS242" s="338"/>
      <c r="BT242" s="338"/>
      <c r="BU242" s="338"/>
      <c r="BV242" s="338"/>
      <c r="BW242" s="13">
        <f t="shared" si="31"/>
        <v>368713.79</v>
      </c>
      <c r="BX242" s="13">
        <f t="shared" si="32"/>
        <v>302010.23999999999</v>
      </c>
      <c r="BY242" s="13">
        <f t="shared" si="33"/>
        <v>302010.23999999999</v>
      </c>
      <c r="BZ242" s="13">
        <f t="shared" si="34"/>
        <v>0</v>
      </c>
      <c r="CA242" s="13">
        <f t="shared" si="35"/>
        <v>0</v>
      </c>
      <c r="CB242" s="13">
        <f t="shared" si="36"/>
        <v>0</v>
      </c>
      <c r="CC242" s="333" t="str">
        <f>VLOOKUP($A242,'Depr Group Buckets'!$A:$J,CC$4,FALSE)</f>
        <v>AMORT</v>
      </c>
      <c r="CD242" s="333" t="str">
        <f>VLOOKUP($A242,'Depr Group Buckets'!$A:$J,CD$4,FALSE)</f>
        <v>101/106</v>
      </c>
      <c r="CE242" s="333">
        <f>VLOOKUP($A242,'Depr Group Buckets'!$A:$J,CE$4,FALSE)</f>
        <v>108</v>
      </c>
      <c r="CF242" s="333">
        <f>VLOOKUP($A242,'Depr Group Buckets'!$A:$J,CF$4,FALSE)</f>
        <v>403</v>
      </c>
      <c r="CG242" s="333" t="str">
        <f>VLOOKUP($A242,'Depr Group Buckets'!$A:$J,CG$4,FALSE)</f>
        <v>AMORT</v>
      </c>
      <c r="CH242" s="333" t="str">
        <f>VLOOKUP($A242,'Depr Group Buckets'!$A:$J,CH$4,FALSE)</f>
        <v>AMORT</v>
      </c>
      <c r="CI242" s="333" t="str">
        <f>VLOOKUP($A242,'Depr Group Buckets'!$A:$J,CI$4,FALSE)</f>
        <v>Valid</v>
      </c>
      <c r="CJ242" s="333" t="str">
        <f>VLOOKUP($A242,'Depr Group Buckets'!$A:$J,CJ$4,FALSE)</f>
        <v>346</v>
      </c>
      <c r="CK242" s="21"/>
      <c r="CL242" s="4">
        <f t="shared" si="30"/>
        <v>0.14299999999999999</v>
      </c>
      <c r="CM242" s="4">
        <f t="shared" si="29"/>
        <v>0.14300000000000002</v>
      </c>
      <c r="CN242" s="334"/>
      <c r="CO242" s="334"/>
      <c r="CP242" s="334"/>
      <c r="CQ242" s="4">
        <v>0.14299999999999999</v>
      </c>
      <c r="CR242" s="4">
        <v>0.14300000000000002</v>
      </c>
    </row>
    <row r="243" spans="1:96" x14ac:dyDescent="0.25">
      <c r="A243" s="335">
        <f>'ASSET BALANCES'!$A243</f>
        <v>34700</v>
      </c>
      <c r="B243" s="336" t="str">
        <f>'ASSET BALANCES'!$B243</f>
        <v>347.00 ARO Costs-Other</v>
      </c>
      <c r="C243" s="337">
        <v>35851.4</v>
      </c>
      <c r="D243" s="337">
        <v>35851.39</v>
      </c>
      <c r="E243" s="337">
        <v>35851.39</v>
      </c>
      <c r="F243" s="337">
        <v>35851.43</v>
      </c>
      <c r="G243" s="337">
        <v>35851.440000000002</v>
      </c>
      <c r="H243" s="337">
        <v>35851.43</v>
      </c>
      <c r="I243" s="337">
        <v>35851.410000000003</v>
      </c>
      <c r="J243" s="337">
        <v>35851.4</v>
      </c>
      <c r="K243" s="337">
        <v>35851.42</v>
      </c>
      <c r="L243" s="337">
        <v>35851.43</v>
      </c>
      <c r="M243" s="337">
        <v>35851.370000000003</v>
      </c>
      <c r="N243" s="337">
        <v>35851.42</v>
      </c>
      <c r="O243" s="338">
        <f>ROUND('ASSET BALANCES'!O243*$CL243/12,2)</f>
        <v>35065.99</v>
      </c>
      <c r="P243" s="338">
        <f>ROUND('ASSET BALANCES'!P243*$CL243/12,2)</f>
        <v>35065.99</v>
      </c>
      <c r="Q243" s="338">
        <f>ROUND('ASSET BALANCES'!Q243*$CL243/12,2)</f>
        <v>35065.99</v>
      </c>
      <c r="R243" s="338">
        <f>ROUND('ASSET BALANCES'!R243*$CL243/12,2)</f>
        <v>35065.99</v>
      </c>
      <c r="S243" s="338">
        <f>ROUND('ASSET BALANCES'!S243*$CL243/12,2)</f>
        <v>35065.99</v>
      </c>
      <c r="T243" s="338">
        <f>ROUND('ASSET BALANCES'!T243*$CL243/12,2)</f>
        <v>35065.99</v>
      </c>
      <c r="U243" s="338">
        <f>ROUND('ASSET BALANCES'!U243*$CL243/12,2)</f>
        <v>35065.99</v>
      </c>
      <c r="V243" s="338">
        <f>ROUND('ASSET BALANCES'!V243*$CL243/12,2)</f>
        <v>35065.99</v>
      </c>
      <c r="W243" s="338">
        <f>ROUND('ASSET BALANCES'!W243*$CL243/12,2)</f>
        <v>35065.99</v>
      </c>
      <c r="X243" s="338">
        <f>ROUND('ASSET BALANCES'!X243*$CL243/12,2)</f>
        <v>35065.99</v>
      </c>
      <c r="Y243" s="338">
        <f>ROUND('ASSET BALANCES'!Y243*$CL243/12,2)</f>
        <v>35065.99</v>
      </c>
      <c r="Z243" s="338">
        <f>ROUND('ASSET BALANCES'!Z243*$CL243/12,2)</f>
        <v>35065.99</v>
      </c>
      <c r="AA243" s="338">
        <f>ROUND('ASSET BALANCES'!AA243*$CM243/12,2)</f>
        <v>35065.99</v>
      </c>
      <c r="AB243" s="338">
        <f>ROUND('ASSET BALANCES'!AB243*$CM243/12,2)</f>
        <v>35065.99</v>
      </c>
      <c r="AC243" s="338">
        <f>ROUND('ASSET BALANCES'!AC243*$CM243/12,2)</f>
        <v>35065.99</v>
      </c>
      <c r="AD243" s="338">
        <f>ROUND('ASSET BALANCES'!AD243*$CM243/12,2)</f>
        <v>35065.99</v>
      </c>
      <c r="AE243" s="338">
        <f>ROUND('ASSET BALANCES'!AE243*$CM243/12,2)</f>
        <v>35065.99</v>
      </c>
      <c r="AF243" s="338">
        <f>ROUND('ASSET BALANCES'!AF243*$CM243/12,2)</f>
        <v>35065.99</v>
      </c>
      <c r="AG243" s="338">
        <f>ROUND('ASSET BALANCES'!AG243*$CM243/12,2)</f>
        <v>35065.99</v>
      </c>
      <c r="AH243" s="338">
        <f>ROUND('ASSET BALANCES'!AH243*$CM243/12,2)</f>
        <v>35065.99</v>
      </c>
      <c r="AI243" s="338">
        <f>ROUND('ASSET BALANCES'!AI243*$CM243/12,2)</f>
        <v>35065.99</v>
      </c>
      <c r="AJ243" s="338">
        <f>ROUND('ASSET BALANCES'!AJ243*$CM243/12,2)</f>
        <v>35065.99</v>
      </c>
      <c r="AK243" s="338">
        <f>ROUND('ASSET BALANCES'!AK243*$CM243/12,2)</f>
        <v>35065.99</v>
      </c>
      <c r="AL243" s="338">
        <f>ROUND('ASSET BALANCES'!AL243*$CM243/12,2)</f>
        <v>35065.99</v>
      </c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338"/>
      <c r="AZ243" s="338"/>
      <c r="BA243" s="338"/>
      <c r="BB243" s="338"/>
      <c r="BC243" s="338"/>
      <c r="BD243" s="338"/>
      <c r="BE243" s="338"/>
      <c r="BF243" s="338"/>
      <c r="BG243" s="338"/>
      <c r="BH243" s="338"/>
      <c r="BI243" s="338"/>
      <c r="BJ243" s="338"/>
      <c r="BK243" s="338"/>
      <c r="BL243" s="338"/>
      <c r="BM243" s="338"/>
      <c r="BN243" s="338"/>
      <c r="BO243" s="338"/>
      <c r="BP243" s="338"/>
      <c r="BQ243" s="338"/>
      <c r="BR243" s="338"/>
      <c r="BS243" s="338"/>
      <c r="BT243" s="338"/>
      <c r="BU243" s="338"/>
      <c r="BV243" s="338"/>
      <c r="BW243" s="13">
        <f t="shared" si="31"/>
        <v>430216.93</v>
      </c>
      <c r="BX243" s="13">
        <f t="shared" si="32"/>
        <v>420791.88</v>
      </c>
      <c r="BY243" s="13">
        <f t="shared" si="33"/>
        <v>420791.88</v>
      </c>
      <c r="BZ243" s="13">
        <f t="shared" si="34"/>
        <v>0</v>
      </c>
      <c r="CA243" s="13">
        <f t="shared" si="35"/>
        <v>0</v>
      </c>
      <c r="CB243" s="13">
        <f t="shared" si="36"/>
        <v>0</v>
      </c>
      <c r="CC243" s="333" t="str">
        <f>VLOOKUP($A243,'Depr Group Buckets'!$A:$J,CC$4,FALSE)</f>
        <v>ARO</v>
      </c>
      <c r="CD243" s="333" t="str">
        <f>VLOOKUP($A243,'Depr Group Buckets'!$A:$J,CD$4,FALSE)</f>
        <v>101/106</v>
      </c>
      <c r="CE243" s="333">
        <f>VLOOKUP($A243,'Depr Group Buckets'!$A:$J,CE$4,FALSE)</f>
        <v>108</v>
      </c>
      <c r="CF243" s="333" t="str">
        <f>VLOOKUP($A243,'Depr Group Buckets'!$A:$J,CF$4,FALSE)</f>
        <v>ARO Def 182</v>
      </c>
      <c r="CG243" s="333" t="str">
        <f>VLOOKUP($A243,'Depr Group Buckets'!$A:$J,CG$4,FALSE)</f>
        <v>ARO</v>
      </c>
      <c r="CH243" s="333" t="str">
        <f>VLOOKUP($A243,'Depr Group Buckets'!$A:$J,CH$4,FALSE)</f>
        <v>ARO</v>
      </c>
      <c r="CI243" s="333" t="str">
        <f>VLOOKUP($A243,'Depr Group Buckets'!$A:$J,CI$4,FALSE)</f>
        <v>Valid</v>
      </c>
      <c r="CJ243" s="333" t="str">
        <f>VLOOKUP($A243,'Depr Group Buckets'!$A:$J,CJ$4,FALSE)</f>
        <v>347</v>
      </c>
      <c r="CK243" s="21"/>
      <c r="CL243" s="4">
        <f t="shared" si="30"/>
        <v>3.4000000000000002E-2</v>
      </c>
      <c r="CM243" s="4">
        <f t="shared" si="29"/>
        <v>3.4000000000000002E-2</v>
      </c>
      <c r="CN243" s="334"/>
      <c r="CO243" s="334"/>
      <c r="CP243" s="334"/>
      <c r="CQ243" s="4">
        <v>3.4000000000000002E-2</v>
      </c>
      <c r="CR243" s="4">
        <v>3.4000000000000002E-2</v>
      </c>
    </row>
    <row r="244" spans="1:96" x14ac:dyDescent="0.25">
      <c r="A244" s="335">
        <f>'ASSET BALANCES'!$A244</f>
        <v>34300</v>
      </c>
      <c r="B244" s="336" t="str">
        <f>'ASSET BALANCES'!$B244</f>
        <v>343.00 Unapproved Distributed Gen 30yr</v>
      </c>
      <c r="C244" s="337">
        <v>0</v>
      </c>
      <c r="D244" s="337">
        <v>0</v>
      </c>
      <c r="E244" s="337">
        <v>0</v>
      </c>
      <c r="F244" s="337">
        <v>0</v>
      </c>
      <c r="G244" s="337">
        <v>0</v>
      </c>
      <c r="H244" s="337">
        <v>0</v>
      </c>
      <c r="I244" s="337">
        <v>0</v>
      </c>
      <c r="J244" s="337">
        <v>0</v>
      </c>
      <c r="K244" s="337">
        <v>0</v>
      </c>
      <c r="L244" s="337">
        <v>0</v>
      </c>
      <c r="M244" s="337">
        <v>0</v>
      </c>
      <c r="N244" s="337">
        <v>0</v>
      </c>
      <c r="O244" s="338">
        <f>ROUND('ASSET BALANCES'!O244*$CL244/12,2)</f>
        <v>0</v>
      </c>
      <c r="P244" s="338">
        <f>ROUND('ASSET BALANCES'!P244*$CL244/12,2)</f>
        <v>0</v>
      </c>
      <c r="Q244" s="338">
        <f>ROUND('ASSET BALANCES'!Q244*$CL244/12,2)</f>
        <v>0</v>
      </c>
      <c r="R244" s="338">
        <f>ROUND('ASSET BALANCES'!R244*$CL244/12,2)</f>
        <v>0</v>
      </c>
      <c r="S244" s="338">
        <f>ROUND('ASSET BALANCES'!S244*$CL244/12,2)</f>
        <v>0</v>
      </c>
      <c r="T244" s="338">
        <f>ROUND('ASSET BALANCES'!T244*$CL244/12,2)</f>
        <v>0</v>
      </c>
      <c r="U244" s="338">
        <f>ROUND('ASSET BALANCES'!U244*$CL244/12,2)</f>
        <v>0</v>
      </c>
      <c r="V244" s="338">
        <f>ROUND('ASSET BALANCES'!V244*$CL244/12,2)</f>
        <v>0</v>
      </c>
      <c r="W244" s="338">
        <f>ROUND('ASSET BALANCES'!W244*$CL244/12,2)</f>
        <v>0</v>
      </c>
      <c r="X244" s="338">
        <f>ROUND('ASSET BALANCES'!X244*$CL244/12,2)</f>
        <v>0</v>
      </c>
      <c r="Y244" s="338">
        <f>ROUND('ASSET BALANCES'!Y244*$CL244/12,2)</f>
        <v>0</v>
      </c>
      <c r="Z244" s="338">
        <f>ROUND('ASSET BALANCES'!Z244*$CL244/12,2)</f>
        <v>0</v>
      </c>
      <c r="AA244" s="338">
        <f>ROUND('ASSET BALANCES'!AA244*$CM244/12,2)</f>
        <v>0</v>
      </c>
      <c r="AB244" s="338">
        <f>ROUND('ASSET BALANCES'!AB244*$CM244/12,2)</f>
        <v>0</v>
      </c>
      <c r="AC244" s="338">
        <f>ROUND('ASSET BALANCES'!AC244*$CM244/12,2)</f>
        <v>0</v>
      </c>
      <c r="AD244" s="338">
        <f>ROUND('ASSET BALANCES'!AD244*$CM244/12,2)</f>
        <v>0</v>
      </c>
      <c r="AE244" s="338">
        <f>ROUND('ASSET BALANCES'!AE244*$CM244/12,2)</f>
        <v>0</v>
      </c>
      <c r="AF244" s="338">
        <f>ROUND('ASSET BALANCES'!AF244*$CM244/12,2)</f>
        <v>0</v>
      </c>
      <c r="AG244" s="338">
        <f>ROUND('ASSET BALANCES'!AG244*$CM244/12,2)</f>
        <v>0</v>
      </c>
      <c r="AH244" s="338">
        <f>ROUND('ASSET BALANCES'!AH244*$CM244/12,2)</f>
        <v>0</v>
      </c>
      <c r="AI244" s="338">
        <f>ROUND('ASSET BALANCES'!AI244*$CM244/12,2)</f>
        <v>0</v>
      </c>
      <c r="AJ244" s="338">
        <f>ROUND('ASSET BALANCES'!AJ244*$CM244/12,2)</f>
        <v>0</v>
      </c>
      <c r="AK244" s="338">
        <f>ROUND('ASSET BALANCES'!AK244*$CM244/12,2)</f>
        <v>0</v>
      </c>
      <c r="AL244" s="338">
        <f>ROUND('ASSET BALANCES'!AL244*$CM244/12,2)</f>
        <v>0</v>
      </c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38"/>
      <c r="AX244" s="338"/>
      <c r="AY244" s="338"/>
      <c r="AZ244" s="338"/>
      <c r="BA244" s="338"/>
      <c r="BB244" s="338"/>
      <c r="BC244" s="338"/>
      <c r="BD244" s="338"/>
      <c r="BE244" s="338"/>
      <c r="BF244" s="338"/>
      <c r="BG244" s="338"/>
      <c r="BH244" s="338"/>
      <c r="BI244" s="338"/>
      <c r="BJ244" s="338"/>
      <c r="BK244" s="338"/>
      <c r="BL244" s="338"/>
      <c r="BM244" s="338"/>
      <c r="BN244" s="338"/>
      <c r="BO244" s="338"/>
      <c r="BP244" s="338"/>
      <c r="BQ244" s="338"/>
      <c r="BR244" s="338"/>
      <c r="BS244" s="338"/>
      <c r="BT244" s="338"/>
      <c r="BU244" s="338"/>
      <c r="BV244" s="338"/>
      <c r="BW244" s="13">
        <f t="shared" si="31"/>
        <v>0</v>
      </c>
      <c r="BX244" s="13">
        <f t="shared" si="32"/>
        <v>0</v>
      </c>
      <c r="BY244" s="13">
        <f t="shared" si="33"/>
        <v>0</v>
      </c>
      <c r="BZ244" s="13">
        <f t="shared" si="34"/>
        <v>0</v>
      </c>
      <c r="CA244" s="13">
        <f t="shared" si="35"/>
        <v>0</v>
      </c>
      <c r="CB244" s="13">
        <f t="shared" si="36"/>
        <v>0</v>
      </c>
      <c r="CC244" s="333" t="str">
        <f>VLOOKUP($A244,'Depr Group Buckets'!$A:$J,CC$4,FALSE)</f>
        <v>PROD OTHER</v>
      </c>
      <c r="CD244" s="333" t="str">
        <f>VLOOKUP($A244,'Depr Group Buckets'!$A:$J,CD$4,FALSE)</f>
        <v>101/106</v>
      </c>
      <c r="CE244" s="333">
        <f>VLOOKUP($A244,'Depr Group Buckets'!$A:$J,CE$4,FALSE)</f>
        <v>108</v>
      </c>
      <c r="CF244" s="333">
        <f>VLOOKUP($A244,'Depr Group Buckets'!$A:$J,CF$4,FALSE)</f>
        <v>403</v>
      </c>
      <c r="CG244" s="333" t="str">
        <f>VLOOKUP($A244,'Depr Group Buckets'!$A:$J,CG$4,FALSE)</f>
        <v>PROD OTHER</v>
      </c>
      <c r="CH244" s="333" t="str">
        <f>VLOOKUP($A244,'Depr Group Buckets'!$A:$J,CH$4,FALSE)</f>
        <v>PROD OTHER</v>
      </c>
      <c r="CI244" s="333" t="str">
        <f>VLOOKUP($A244,'Depr Group Buckets'!$A:$J,CI$4,FALSE)</f>
        <v>XXX</v>
      </c>
      <c r="CJ244" s="333" t="str">
        <f>VLOOKUP($A244,'Depr Group Buckets'!$A:$J,CJ$4,FALSE)</f>
        <v>XXX</v>
      </c>
      <c r="CK244" s="21"/>
      <c r="CL244" s="4">
        <f t="shared" si="30"/>
        <v>3.3000000000000002E-2</v>
      </c>
      <c r="CM244" s="4">
        <f t="shared" si="29"/>
        <v>3.3000000000000002E-2</v>
      </c>
      <c r="CN244" s="334"/>
      <c r="CO244" s="334"/>
      <c r="CP244" s="334"/>
      <c r="CQ244" s="4">
        <v>3.3000000000000002E-2</v>
      </c>
      <c r="CR244" s="4">
        <v>3.3000000000000002E-2</v>
      </c>
    </row>
    <row r="245" spans="1:96" x14ac:dyDescent="0.25">
      <c r="A245" s="335">
        <f>'ASSET BALANCES'!$A245</f>
        <v>34800</v>
      </c>
      <c r="B245" s="336" t="str">
        <f>'ASSET BALANCES'!$B245</f>
        <v>348.00 Unapproved Energy Storage 10yr</v>
      </c>
      <c r="C245" s="337">
        <v>0</v>
      </c>
      <c r="D245" s="337">
        <v>0</v>
      </c>
      <c r="E245" s="337">
        <v>0</v>
      </c>
      <c r="F245" s="337">
        <v>0</v>
      </c>
      <c r="G245" s="337">
        <v>0</v>
      </c>
      <c r="H245" s="337">
        <v>0</v>
      </c>
      <c r="I245" s="337">
        <v>0</v>
      </c>
      <c r="J245" s="337">
        <v>0</v>
      </c>
      <c r="K245" s="337">
        <v>0</v>
      </c>
      <c r="L245" s="337">
        <v>0</v>
      </c>
      <c r="M245" s="337">
        <v>0</v>
      </c>
      <c r="N245" s="337">
        <v>0</v>
      </c>
      <c r="O245" s="338">
        <f>ROUND('ASSET BALANCES'!O245*$CL245/12,2)</f>
        <v>0</v>
      </c>
      <c r="P245" s="338">
        <f>ROUND('ASSET BALANCES'!P245*$CL245/12,2)</f>
        <v>0</v>
      </c>
      <c r="Q245" s="338">
        <f>ROUND('ASSET BALANCES'!Q245*$CL245/12,2)</f>
        <v>0</v>
      </c>
      <c r="R245" s="338">
        <f>ROUND('ASSET BALANCES'!R245*$CL245/12,2)</f>
        <v>0</v>
      </c>
      <c r="S245" s="338">
        <f>ROUND('ASSET BALANCES'!S245*$CL245/12,2)</f>
        <v>0</v>
      </c>
      <c r="T245" s="338">
        <f>ROUND('ASSET BALANCES'!T245*$CL245/12,2)</f>
        <v>0</v>
      </c>
      <c r="U245" s="338">
        <f>ROUND('ASSET BALANCES'!U245*$CL245/12,2)</f>
        <v>0</v>
      </c>
      <c r="V245" s="338">
        <f>ROUND('ASSET BALANCES'!V245*$CL245/12,2)</f>
        <v>0</v>
      </c>
      <c r="W245" s="338">
        <f>ROUND('ASSET BALANCES'!W245*$CL245/12,2)</f>
        <v>0</v>
      </c>
      <c r="X245" s="338">
        <f>ROUND('ASSET BALANCES'!X245*$CL245/12,2)</f>
        <v>0</v>
      </c>
      <c r="Y245" s="338">
        <f>ROUND('ASSET BALANCES'!Y245*$CL245/12,2)</f>
        <v>0</v>
      </c>
      <c r="Z245" s="338">
        <f>ROUND('ASSET BALANCES'!Z245*$CL245/12,2)</f>
        <v>0</v>
      </c>
      <c r="AA245" s="338">
        <f>ROUND('ASSET BALANCES'!AA245*$CM245/12,2)</f>
        <v>0</v>
      </c>
      <c r="AB245" s="338">
        <f>ROUND('ASSET BALANCES'!AB245*$CM245/12,2)</f>
        <v>0</v>
      </c>
      <c r="AC245" s="338">
        <f>ROUND('ASSET BALANCES'!AC245*$CM245/12,2)</f>
        <v>0</v>
      </c>
      <c r="AD245" s="338">
        <f>ROUND('ASSET BALANCES'!AD245*$CM245/12,2)</f>
        <v>0</v>
      </c>
      <c r="AE245" s="338">
        <f>ROUND('ASSET BALANCES'!AE245*$CM245/12,2)</f>
        <v>0</v>
      </c>
      <c r="AF245" s="338">
        <f>ROUND('ASSET BALANCES'!AF245*$CM245/12,2)</f>
        <v>0</v>
      </c>
      <c r="AG245" s="338">
        <f>ROUND('ASSET BALANCES'!AG245*$CM245/12,2)</f>
        <v>0</v>
      </c>
      <c r="AH245" s="338">
        <f>ROUND('ASSET BALANCES'!AH245*$CM245/12,2)</f>
        <v>0</v>
      </c>
      <c r="AI245" s="338">
        <f>ROUND('ASSET BALANCES'!AI245*$CM245/12,2)</f>
        <v>0</v>
      </c>
      <c r="AJ245" s="338">
        <f>ROUND('ASSET BALANCES'!AJ245*$CM245/12,2)</f>
        <v>0</v>
      </c>
      <c r="AK245" s="338">
        <f>ROUND('ASSET BALANCES'!AK245*$CM245/12,2)</f>
        <v>0</v>
      </c>
      <c r="AL245" s="338">
        <f>ROUND('ASSET BALANCES'!AL245*$CM245/12,2)</f>
        <v>0</v>
      </c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38"/>
      <c r="AX245" s="338"/>
      <c r="AY245" s="338"/>
      <c r="AZ245" s="338"/>
      <c r="BA245" s="338"/>
      <c r="BB245" s="338"/>
      <c r="BC245" s="338"/>
      <c r="BD245" s="338"/>
      <c r="BE245" s="338"/>
      <c r="BF245" s="338"/>
      <c r="BG245" s="338"/>
      <c r="BH245" s="338"/>
      <c r="BI245" s="338"/>
      <c r="BJ245" s="338"/>
      <c r="BK245" s="338"/>
      <c r="BL245" s="338"/>
      <c r="BM245" s="338"/>
      <c r="BN245" s="338"/>
      <c r="BO245" s="338"/>
      <c r="BP245" s="338"/>
      <c r="BQ245" s="338"/>
      <c r="BR245" s="338"/>
      <c r="BS245" s="338"/>
      <c r="BT245" s="338"/>
      <c r="BU245" s="338"/>
      <c r="BV245" s="338"/>
      <c r="BW245" s="13">
        <f t="shared" si="31"/>
        <v>0</v>
      </c>
      <c r="BX245" s="13">
        <f t="shared" si="32"/>
        <v>0</v>
      </c>
      <c r="BY245" s="13">
        <f t="shared" si="33"/>
        <v>0</v>
      </c>
      <c r="BZ245" s="13">
        <f t="shared" si="34"/>
        <v>0</v>
      </c>
      <c r="CA245" s="13">
        <f t="shared" si="35"/>
        <v>0</v>
      </c>
      <c r="CB245" s="13">
        <f t="shared" si="36"/>
        <v>0</v>
      </c>
      <c r="CC245" s="333" t="str">
        <f>VLOOKUP($A245,'Depr Group Buckets'!$A:$J,CC$4,FALSE)</f>
        <v>PROD OTHER</v>
      </c>
      <c r="CD245" s="333" t="str">
        <f>VLOOKUP($A245,'Depr Group Buckets'!$A:$J,CD$4,FALSE)</f>
        <v>101/106</v>
      </c>
      <c r="CE245" s="333">
        <f>VLOOKUP($A245,'Depr Group Buckets'!$A:$J,CE$4,FALSE)</f>
        <v>108</v>
      </c>
      <c r="CF245" s="333">
        <f>VLOOKUP($A245,'Depr Group Buckets'!$A:$J,CF$4,FALSE)</f>
        <v>403</v>
      </c>
      <c r="CG245" s="333" t="str">
        <f>VLOOKUP($A245,'Depr Group Buckets'!$A:$J,CG$4,FALSE)</f>
        <v>PROD OTHER</v>
      </c>
      <c r="CH245" s="333" t="str">
        <f>VLOOKUP($A245,'Depr Group Buckets'!$A:$J,CH$4,FALSE)</f>
        <v>PROD OTHER</v>
      </c>
      <c r="CI245" s="333" t="str">
        <f>VLOOKUP($A245,'Depr Group Buckets'!$A:$J,CI$4,FALSE)</f>
        <v>XXX</v>
      </c>
      <c r="CJ245" s="333" t="str">
        <f>VLOOKUP($A245,'Depr Group Buckets'!$A:$J,CJ$4,FALSE)</f>
        <v>XXX</v>
      </c>
      <c r="CK245" s="21"/>
      <c r="CL245" s="4">
        <f t="shared" si="30"/>
        <v>0.1</v>
      </c>
      <c r="CM245" s="4">
        <f t="shared" si="29"/>
        <v>0.1</v>
      </c>
      <c r="CN245" s="334"/>
      <c r="CO245" s="334"/>
      <c r="CP245" s="334"/>
      <c r="CQ245" s="4">
        <v>0.1</v>
      </c>
      <c r="CR245" s="4">
        <v>0.1</v>
      </c>
    </row>
    <row r="246" spans="1:96" x14ac:dyDescent="0.25">
      <c r="A246" s="335">
        <f>'ASSET BALANCES'!$A246</f>
        <v>34820</v>
      </c>
      <c r="B246" s="336" t="str">
        <f>'ASSET BALANCES'!$B246</f>
        <v>348.20 Energy Storage Battery-MDAFB</v>
      </c>
      <c r="C246" s="337">
        <v>0</v>
      </c>
      <c r="D246" s="337">
        <v>0</v>
      </c>
      <c r="E246" s="337">
        <v>0</v>
      </c>
      <c r="F246" s="337">
        <v>0</v>
      </c>
      <c r="G246" s="337">
        <v>0</v>
      </c>
      <c r="H246" s="337">
        <v>0</v>
      </c>
      <c r="I246" s="337">
        <v>0</v>
      </c>
      <c r="J246" s="337">
        <v>0</v>
      </c>
      <c r="K246" s="337">
        <v>0</v>
      </c>
      <c r="L246" s="337">
        <v>0</v>
      </c>
      <c r="M246" s="337">
        <v>0</v>
      </c>
      <c r="N246" s="337">
        <v>0</v>
      </c>
      <c r="O246" s="314">
        <f>ROUND('ASSET BALANCES'!O246*$CL246/12,2)</f>
        <v>0</v>
      </c>
      <c r="P246" s="314">
        <f>ROUND('ASSET BALANCES'!P246*$CL246/12,2)</f>
        <v>0</v>
      </c>
      <c r="Q246" s="314">
        <f>ROUND('ASSET BALANCES'!Q246*$CL246/12,2)</f>
        <v>0</v>
      </c>
      <c r="R246" s="314">
        <f>ROUND('ASSET BALANCES'!R246*$CL246/12,2)</f>
        <v>0</v>
      </c>
      <c r="S246" s="314">
        <f>ROUND('ASSET BALANCES'!S246*$CL246/12,2)</f>
        <v>0</v>
      </c>
      <c r="T246" s="314">
        <f>ROUND('ASSET BALANCES'!T246*$CL246/12,2)</f>
        <v>0</v>
      </c>
      <c r="U246" s="314">
        <f>ROUND('ASSET BALANCES'!U246*$CL246/12,2)</f>
        <v>0</v>
      </c>
      <c r="V246" s="314">
        <f>ROUND('ASSET BALANCES'!V246*$CL246/12,2)</f>
        <v>0</v>
      </c>
      <c r="W246" s="314">
        <f>ROUND('ASSET BALANCES'!W246*$CL246/12,2)</f>
        <v>0</v>
      </c>
      <c r="X246" s="314">
        <f>ROUND('ASSET BALANCES'!X246*$CL246/12,2)</f>
        <v>0</v>
      </c>
      <c r="Y246" s="314">
        <f>ROUND('ASSET BALANCES'!Y246*$CL246/12,2)</f>
        <v>0</v>
      </c>
      <c r="Z246" s="314">
        <f>ROUND('ASSET BALANCES'!Z246*$CL246/12,2)</f>
        <v>0</v>
      </c>
      <c r="AA246" s="338">
        <f>ROUND('ASSET BALANCES'!AA246*$CM246/12,2)</f>
        <v>0</v>
      </c>
      <c r="AB246" s="338">
        <f>ROUND('ASSET BALANCES'!AB246*$CM246/12,2)</f>
        <v>0</v>
      </c>
      <c r="AC246" s="338">
        <f>ROUND('ASSET BALANCES'!AC246*$CM246/12,2)</f>
        <v>0</v>
      </c>
      <c r="AD246" s="338">
        <f>ROUND('ASSET BALANCES'!AD246*$CM246/12,2)</f>
        <v>0</v>
      </c>
      <c r="AE246" s="338">
        <f>ROUND('ASSET BALANCES'!AE246*$CM246/12,2)</f>
        <v>230559.47</v>
      </c>
      <c r="AF246" s="338">
        <f>ROUND('ASSET BALANCES'!AF246*$CM246/12,2)</f>
        <v>234632.78</v>
      </c>
      <c r="AG246" s="338">
        <f>ROUND('ASSET BALANCES'!AG246*$CM246/12,2)</f>
        <v>235952.22</v>
      </c>
      <c r="AH246" s="338">
        <f>ROUND('ASSET BALANCES'!AH246*$CM246/12,2)</f>
        <v>242161.32</v>
      </c>
      <c r="AI246" s="338">
        <f>ROUND('ASSET BALANCES'!AI246*$CM246/12,2)</f>
        <v>242161.32</v>
      </c>
      <c r="AJ246" s="338">
        <f>ROUND('ASSET BALANCES'!AJ246*$CM246/12,2)</f>
        <v>242161.32</v>
      </c>
      <c r="AK246" s="338">
        <f>ROUND('ASSET BALANCES'!AK246*$CM246/12,2)</f>
        <v>268365.55</v>
      </c>
      <c r="AL246" s="338">
        <f>ROUND('ASSET BALANCES'!AL246*$CM246/12,2)</f>
        <v>268365.55</v>
      </c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38"/>
      <c r="AX246" s="338"/>
      <c r="AY246" s="338"/>
      <c r="AZ246" s="338"/>
      <c r="BA246" s="338"/>
      <c r="BB246" s="338"/>
      <c r="BC246" s="338"/>
      <c r="BD246" s="338"/>
      <c r="BE246" s="338"/>
      <c r="BF246" s="338"/>
      <c r="BG246" s="338"/>
      <c r="BH246" s="338"/>
      <c r="BI246" s="338"/>
      <c r="BJ246" s="338"/>
      <c r="BK246" s="338"/>
      <c r="BL246" s="338"/>
      <c r="BM246" s="338"/>
      <c r="BN246" s="338"/>
      <c r="BO246" s="338"/>
      <c r="BP246" s="338"/>
      <c r="BQ246" s="338"/>
      <c r="BR246" s="338"/>
      <c r="BS246" s="338"/>
      <c r="BT246" s="338"/>
      <c r="BU246" s="338"/>
      <c r="BV246" s="338"/>
      <c r="BW246" s="13">
        <f t="shared" si="31"/>
        <v>0</v>
      </c>
      <c r="BX246" s="13">
        <f t="shared" si="32"/>
        <v>0</v>
      </c>
      <c r="BY246" s="13">
        <f t="shared" si="33"/>
        <v>1964359.53</v>
      </c>
      <c r="BZ246" s="13">
        <f t="shared" si="34"/>
        <v>0</v>
      </c>
      <c r="CA246" s="13">
        <f t="shared" si="35"/>
        <v>0</v>
      </c>
      <c r="CB246" s="13">
        <f t="shared" si="36"/>
        <v>0</v>
      </c>
      <c r="CC246" s="333" t="str">
        <f>VLOOKUP($A246,'Depr Group Buckets'!$A:$J,CC$4,FALSE)</f>
        <v>PROD OTHER</v>
      </c>
      <c r="CD246" s="333" t="str">
        <f>VLOOKUP($A246,'Depr Group Buckets'!$A:$J,CD$4,FALSE)</f>
        <v>101/106</v>
      </c>
      <c r="CE246" s="333">
        <f>VLOOKUP($A246,'Depr Group Buckets'!$A:$J,CE$4,FALSE)</f>
        <v>108</v>
      </c>
      <c r="CF246" s="333">
        <f>VLOOKUP($A246,'Depr Group Buckets'!$A:$J,CF$4,FALSE)</f>
        <v>403</v>
      </c>
      <c r="CG246" s="333" t="str">
        <f>VLOOKUP($A246,'Depr Group Buckets'!$A:$J,CG$4,FALSE)</f>
        <v>MACDILL AFB</v>
      </c>
      <c r="CH246" s="333" t="str">
        <f>VLOOKUP($A246,'Depr Group Buckets'!$A:$J,CH$4,FALSE)</f>
        <v>MACDILL AFB</v>
      </c>
      <c r="CI246" s="333" t="str">
        <f>VLOOKUP($A246,'Depr Group Buckets'!$A:$J,CI$4,FALSE)</f>
        <v>Valid</v>
      </c>
      <c r="CJ246" s="333" t="str">
        <f>VLOOKUP($A246,'Depr Group Buckets'!$A:$J,CJ$4,FALSE)</f>
        <v>348</v>
      </c>
      <c r="CK246" s="21"/>
      <c r="CL246" s="4">
        <f t="shared" si="30"/>
        <v>0</v>
      </c>
      <c r="CM246" s="4">
        <f t="shared" si="29"/>
        <v>0.1</v>
      </c>
      <c r="CN246" s="334"/>
      <c r="CO246" s="334"/>
      <c r="CP246" s="334"/>
      <c r="CQ246" s="4">
        <v>0</v>
      </c>
      <c r="CR246" s="4">
        <v>0.1</v>
      </c>
    </row>
    <row r="247" spans="1:96" x14ac:dyDescent="0.25">
      <c r="A247" s="335">
        <f>'ASSET BALANCES'!$A247</f>
        <v>34898</v>
      </c>
      <c r="B247" s="336" t="str">
        <f>'ASSET BALANCES'!$B247</f>
        <v>348.98 Energy Storage Battery-DCMG</v>
      </c>
      <c r="C247" s="337">
        <v>75.03</v>
      </c>
      <c r="D247" s="337">
        <v>75.150000000000006</v>
      </c>
      <c r="E247" s="337">
        <v>75.38</v>
      </c>
      <c r="F247" s="337">
        <v>75.53</v>
      </c>
      <c r="G247" s="337">
        <v>75.64</v>
      </c>
      <c r="H247" s="337">
        <v>75.84</v>
      </c>
      <c r="I247" s="337">
        <v>75.95</v>
      </c>
      <c r="J247" s="337">
        <v>76.010000000000005</v>
      </c>
      <c r="K247" s="337">
        <v>76.12</v>
      </c>
      <c r="L247" s="337">
        <v>76.66</v>
      </c>
      <c r="M247" s="337">
        <v>76.77</v>
      </c>
      <c r="N247" s="337">
        <v>76.91</v>
      </c>
      <c r="O247" s="314">
        <f>ROUND('ASSET BALANCES'!O247*$CL247/12,2)</f>
        <v>76.98</v>
      </c>
      <c r="P247" s="314">
        <f>ROUND('ASSET BALANCES'!P247*$CL247/12,2)</f>
        <v>76.98</v>
      </c>
      <c r="Q247" s="314">
        <f>ROUND('ASSET BALANCES'!Q247*$CL247/12,2)</f>
        <v>76.98</v>
      </c>
      <c r="R247" s="314">
        <f>ROUND('ASSET BALANCES'!R247*$CL247/12,2)</f>
        <v>76.98</v>
      </c>
      <c r="S247" s="314">
        <f>ROUND('ASSET BALANCES'!S247*$CL247/12,2)</f>
        <v>76.98</v>
      </c>
      <c r="T247" s="314">
        <f>ROUND('ASSET BALANCES'!T247*$CL247/12,2)</f>
        <v>76.98</v>
      </c>
      <c r="U247" s="314">
        <f>ROUND('ASSET BALANCES'!U247*$CL247/12,2)</f>
        <v>76.98</v>
      </c>
      <c r="V247" s="314">
        <f>ROUND('ASSET BALANCES'!V247*$CL247/12,2)</f>
        <v>76.98</v>
      </c>
      <c r="W247" s="314">
        <f>ROUND('ASSET BALANCES'!W247*$CL247/12,2)</f>
        <v>76.98</v>
      </c>
      <c r="X247" s="314">
        <f>ROUND('ASSET BALANCES'!X247*$CL247/12,2)</f>
        <v>76.98</v>
      </c>
      <c r="Y247" s="314">
        <f>ROUND('ASSET BALANCES'!Y247*$CL247/12,2)</f>
        <v>76.98</v>
      </c>
      <c r="Z247" s="314">
        <f>ROUND('ASSET BALANCES'!Z247*$CL247/12,2)</f>
        <v>76.98</v>
      </c>
      <c r="AA247" s="338">
        <f>ROUND('ASSET BALANCES'!AA247*$CM247/12,2)</f>
        <v>82.59</v>
      </c>
      <c r="AB247" s="338">
        <f>ROUND('ASSET BALANCES'!AB247*$CM247/12,2)</f>
        <v>82.59</v>
      </c>
      <c r="AC247" s="338">
        <f>ROUND('ASSET BALANCES'!AC247*$CM247/12,2)</f>
        <v>82.59</v>
      </c>
      <c r="AD247" s="338">
        <f>ROUND('ASSET BALANCES'!AD247*$CM247/12,2)</f>
        <v>82.59</v>
      </c>
      <c r="AE247" s="338">
        <f>ROUND('ASSET BALANCES'!AE247*$CM247/12,2)</f>
        <v>82.59</v>
      </c>
      <c r="AF247" s="338">
        <f>ROUND('ASSET BALANCES'!AF247*$CM247/12,2)</f>
        <v>82.59</v>
      </c>
      <c r="AG247" s="338">
        <f>ROUND('ASSET BALANCES'!AG247*$CM247/12,2)</f>
        <v>82.59</v>
      </c>
      <c r="AH247" s="338">
        <f>ROUND('ASSET BALANCES'!AH247*$CM247/12,2)</f>
        <v>82.59</v>
      </c>
      <c r="AI247" s="338">
        <f>ROUND('ASSET BALANCES'!AI247*$CM247/12,2)</f>
        <v>82.59</v>
      </c>
      <c r="AJ247" s="338">
        <f>ROUND('ASSET BALANCES'!AJ247*$CM247/12,2)</f>
        <v>82.59</v>
      </c>
      <c r="AK247" s="338">
        <f>ROUND('ASSET BALANCES'!AK247*$CM247/12,2)</f>
        <v>82.59</v>
      </c>
      <c r="AL247" s="338">
        <f>ROUND('ASSET BALANCES'!AL247*$CM247/12,2)</f>
        <v>82.59</v>
      </c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38"/>
      <c r="AX247" s="338"/>
      <c r="AY247" s="338"/>
      <c r="AZ247" s="338"/>
      <c r="BA247" s="338"/>
      <c r="BB247" s="338"/>
      <c r="BC247" s="338"/>
      <c r="BD247" s="338"/>
      <c r="BE247" s="338"/>
      <c r="BF247" s="338"/>
      <c r="BG247" s="338"/>
      <c r="BH247" s="338"/>
      <c r="BI247" s="338"/>
      <c r="BJ247" s="338"/>
      <c r="BK247" s="338"/>
      <c r="BL247" s="338"/>
      <c r="BM247" s="338"/>
      <c r="BN247" s="338"/>
      <c r="BO247" s="338"/>
      <c r="BP247" s="338"/>
      <c r="BQ247" s="338"/>
      <c r="BR247" s="338"/>
      <c r="BS247" s="338"/>
      <c r="BT247" s="338"/>
      <c r="BU247" s="338"/>
      <c r="BV247" s="338"/>
      <c r="BW247" s="13">
        <f t="shared" si="31"/>
        <v>910.99</v>
      </c>
      <c r="BX247" s="13">
        <f t="shared" si="32"/>
        <v>923.76</v>
      </c>
      <c r="BY247" s="13">
        <f t="shared" si="33"/>
        <v>991.08</v>
      </c>
      <c r="BZ247" s="13">
        <f t="shared" si="34"/>
        <v>0</v>
      </c>
      <c r="CA247" s="13">
        <f t="shared" si="35"/>
        <v>0</v>
      </c>
      <c r="CB247" s="13">
        <f t="shared" si="36"/>
        <v>0</v>
      </c>
      <c r="CC247" s="333" t="str">
        <f>VLOOKUP($A247,'Depr Group Buckets'!$A:$J,CC$4,FALSE)</f>
        <v>PROD OTHER</v>
      </c>
      <c r="CD247" s="333" t="str">
        <f>VLOOKUP($A247,'Depr Group Buckets'!$A:$J,CD$4,FALSE)</f>
        <v>101/106</v>
      </c>
      <c r="CE247" s="333">
        <f>VLOOKUP($A247,'Depr Group Buckets'!$A:$J,CE$4,FALSE)</f>
        <v>108</v>
      </c>
      <c r="CF247" s="333">
        <f>VLOOKUP($A247,'Depr Group Buckets'!$A:$J,CF$4,FALSE)</f>
        <v>403</v>
      </c>
      <c r="CG247" s="333" t="str">
        <f>VLOOKUP($A247,'Depr Group Buckets'!$A:$J,CG$4,FALSE)</f>
        <v>DC MICROGRID</v>
      </c>
      <c r="CH247" s="333" t="str">
        <f>VLOOKUP($A247,'Depr Group Buckets'!$A:$J,CH$4,FALSE)</f>
        <v>DC MICRO GRID</v>
      </c>
      <c r="CI247" s="333" t="str">
        <f>VLOOKUP($A247,'Depr Group Buckets'!$A:$J,CI$4,FALSE)</f>
        <v>Valid</v>
      </c>
      <c r="CJ247" s="333" t="str">
        <f>VLOOKUP($A247,'Depr Group Buckets'!$A:$J,CJ$4,FALSE)</f>
        <v>348</v>
      </c>
      <c r="CK247" s="21"/>
      <c r="CL247" s="4">
        <f t="shared" si="30"/>
        <v>0.1</v>
      </c>
      <c r="CM247" s="4">
        <f t="shared" si="29"/>
        <v>0.10730000000000001</v>
      </c>
      <c r="CN247" s="334"/>
      <c r="CO247" s="334"/>
      <c r="CP247" s="334"/>
      <c r="CQ247" s="4">
        <v>0.1</v>
      </c>
      <c r="CR247" s="4">
        <v>0.10730000000000001</v>
      </c>
    </row>
    <row r="248" spans="1:96" x14ac:dyDescent="0.25">
      <c r="A248" s="335">
        <f>'ASSET BALANCES'!$A248</f>
        <v>34899</v>
      </c>
      <c r="B248" s="336" t="str">
        <f>'ASSET BALANCES'!$B248</f>
        <v>348.99 Energy Storage Battery Equip</v>
      </c>
      <c r="C248" s="337">
        <v>74553.19</v>
      </c>
      <c r="D248" s="337">
        <v>74553.19</v>
      </c>
      <c r="E248" s="337">
        <v>74553.19</v>
      </c>
      <c r="F248" s="337">
        <v>74553.19</v>
      </c>
      <c r="G248" s="337">
        <v>74553.19</v>
      </c>
      <c r="H248" s="337">
        <v>74553.19</v>
      </c>
      <c r="I248" s="337">
        <v>74553.19</v>
      </c>
      <c r="J248" s="337">
        <v>74553.19</v>
      </c>
      <c r="K248" s="337">
        <v>74553.19</v>
      </c>
      <c r="L248" s="337">
        <v>74553.19</v>
      </c>
      <c r="M248" s="337">
        <v>74553.19</v>
      </c>
      <c r="N248" s="337">
        <v>74553.19</v>
      </c>
      <c r="O248" s="338">
        <f>ROUND('ASSET BALANCES'!O248*$CL248/12,2)</f>
        <v>74553.19</v>
      </c>
      <c r="P248" s="338">
        <f>ROUND('ASSET BALANCES'!P248*$CL248/12,2)</f>
        <v>74553.19</v>
      </c>
      <c r="Q248" s="338">
        <f>ROUND('ASSET BALANCES'!Q248*$CL248/12,2)</f>
        <v>74553.19</v>
      </c>
      <c r="R248" s="338">
        <f>ROUND('ASSET BALANCES'!R248*$CL248/12,2)</f>
        <v>74553.19</v>
      </c>
      <c r="S248" s="338">
        <f>ROUND('ASSET BALANCES'!S248*$CL248/12,2)</f>
        <v>74553.19</v>
      </c>
      <c r="T248" s="338">
        <f>ROUND('ASSET BALANCES'!T248*$CL248/12,2)</f>
        <v>74553.19</v>
      </c>
      <c r="U248" s="338">
        <f>ROUND('ASSET BALANCES'!U248*$CL248/12,2)</f>
        <v>74553.19</v>
      </c>
      <c r="V248" s="338">
        <f>ROUND('ASSET BALANCES'!V248*$CL248/12,2)</f>
        <v>74553.19</v>
      </c>
      <c r="W248" s="338">
        <f>ROUND('ASSET BALANCES'!W248*$CL248/12,2)</f>
        <v>74553.19</v>
      </c>
      <c r="X248" s="338">
        <f>ROUND('ASSET BALANCES'!X248*$CL248/12,2)</f>
        <v>224952.51</v>
      </c>
      <c r="Y248" s="338">
        <f>ROUND('ASSET BALANCES'!Y248*$CL248/12,2)</f>
        <v>225221.26</v>
      </c>
      <c r="Z248" s="338">
        <f>ROUND('ASSET BALANCES'!Z248*$CL248/12,2)</f>
        <v>233415.31</v>
      </c>
      <c r="AA248" s="338">
        <f>ROUND('ASSET BALANCES'!AA248*$CM248/12,2)</f>
        <v>239950.94</v>
      </c>
      <c r="AB248" s="338">
        <f>ROUND('ASSET BALANCES'!AB248*$CM248/12,2)</f>
        <v>240664.83</v>
      </c>
      <c r="AC248" s="338">
        <f>ROUND('ASSET BALANCES'!AC248*$CM248/12,2)</f>
        <v>605294.22</v>
      </c>
      <c r="AD248" s="338">
        <f>ROUND('ASSET BALANCES'!AD248*$CM248/12,2)</f>
        <v>615452.97</v>
      </c>
      <c r="AE248" s="338">
        <f>ROUND('ASSET BALANCES'!AE248*$CM248/12,2)</f>
        <v>1066752.75</v>
      </c>
      <c r="AF248" s="338">
        <f>ROUND('ASSET BALANCES'!AF248*$CM248/12,2)</f>
        <v>1085850.28</v>
      </c>
      <c r="AG248" s="338">
        <f>ROUND('ASSET BALANCES'!AG248*$CM248/12,2)</f>
        <v>1089271.5</v>
      </c>
      <c r="AH248" s="338">
        <f>ROUND('ASSET BALANCES'!AH248*$CM248/12,2)</f>
        <v>1182095.3899999999</v>
      </c>
      <c r="AI248" s="338">
        <f>ROUND('ASSET BALANCES'!AI248*$CM248/12,2)</f>
        <v>1182809.28</v>
      </c>
      <c r="AJ248" s="338">
        <f>ROUND('ASSET BALANCES'!AJ248*$CM248/12,2)</f>
        <v>1183523.17</v>
      </c>
      <c r="AK248" s="338">
        <f>ROUND('ASSET BALANCES'!AK248*$CM248/12,2)</f>
        <v>1184237.05</v>
      </c>
      <c r="AL248" s="338">
        <f>ROUND('ASSET BALANCES'!AL248*$CM248/12,2)</f>
        <v>1184950.94</v>
      </c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38"/>
      <c r="AX248" s="338"/>
      <c r="AY248" s="338"/>
      <c r="AZ248" s="338"/>
      <c r="BA248" s="338"/>
      <c r="BB248" s="338"/>
      <c r="BC248" s="338"/>
      <c r="BD248" s="338"/>
      <c r="BE248" s="338"/>
      <c r="BF248" s="338"/>
      <c r="BG248" s="338"/>
      <c r="BH248" s="338"/>
      <c r="BI248" s="338"/>
      <c r="BJ248" s="338"/>
      <c r="BK248" s="338"/>
      <c r="BL248" s="338"/>
      <c r="BM248" s="338"/>
      <c r="BN248" s="338"/>
      <c r="BO248" s="338"/>
      <c r="BP248" s="338"/>
      <c r="BQ248" s="338"/>
      <c r="BR248" s="338"/>
      <c r="BS248" s="338"/>
      <c r="BT248" s="338"/>
      <c r="BU248" s="338"/>
      <c r="BV248" s="338"/>
      <c r="BW248" s="13">
        <f t="shared" si="31"/>
        <v>894638.28</v>
      </c>
      <c r="BX248" s="13">
        <f t="shared" si="32"/>
        <v>1354567.79</v>
      </c>
      <c r="BY248" s="13">
        <f t="shared" si="33"/>
        <v>10860853.32</v>
      </c>
      <c r="BZ248" s="13">
        <f t="shared" si="34"/>
        <v>0</v>
      </c>
      <c r="CA248" s="13">
        <f t="shared" si="35"/>
        <v>0</v>
      </c>
      <c r="CB248" s="13">
        <f t="shared" si="36"/>
        <v>0</v>
      </c>
      <c r="CC248" s="333" t="str">
        <f>VLOOKUP($A248,'Depr Group Buckets'!$A:$J,CC$4,FALSE)</f>
        <v>PROD OTHER</v>
      </c>
      <c r="CD248" s="333" t="str">
        <f>VLOOKUP($A248,'Depr Group Buckets'!$A:$J,CD$4,FALSE)</f>
        <v>101/106</v>
      </c>
      <c r="CE248" s="333">
        <f>VLOOKUP($A248,'Depr Group Buckets'!$A:$J,CE$4,FALSE)</f>
        <v>108</v>
      </c>
      <c r="CF248" s="333">
        <f>VLOOKUP($A248,'Depr Group Buckets'!$A:$J,CF$4,FALSE)</f>
        <v>403</v>
      </c>
      <c r="CG248" s="333" t="str">
        <f>VLOOKUP($A248,'Depr Group Buckets'!$A:$J,CG$4,FALSE)</f>
        <v>SOLAR</v>
      </c>
      <c r="CH248" s="333" t="str">
        <f>VLOOKUP($A248,'Depr Group Buckets'!$A:$J,CH$4,FALSE)</f>
        <v>SOLAR SITES</v>
      </c>
      <c r="CI248" s="333" t="str">
        <f>VLOOKUP($A248,'Depr Group Buckets'!$A:$J,CI$4,FALSE)</f>
        <v>Valid</v>
      </c>
      <c r="CJ248" s="333" t="str">
        <f>VLOOKUP($A248,'Depr Group Buckets'!$A:$J,CJ$4,FALSE)</f>
        <v>348</v>
      </c>
      <c r="CK248" s="21"/>
      <c r="CL248" s="4">
        <f t="shared" si="30"/>
        <v>0.1</v>
      </c>
      <c r="CM248" s="4">
        <f t="shared" si="29"/>
        <v>0.10279999999999999</v>
      </c>
      <c r="CN248" s="334"/>
      <c r="CO248" s="334"/>
      <c r="CP248" s="334"/>
      <c r="CQ248" s="4">
        <v>0.1</v>
      </c>
      <c r="CR248" s="4">
        <v>0.10279999999999999</v>
      </c>
    </row>
    <row r="249" spans="1:96" x14ac:dyDescent="0.25">
      <c r="A249" s="335">
        <f>'ASSET BALANCES'!$A249</f>
        <v>35000</v>
      </c>
      <c r="B249" s="336" t="str">
        <f>'ASSET BALANCES'!$B249</f>
        <v>350.00 Land</v>
      </c>
      <c r="C249" s="337">
        <v>0</v>
      </c>
      <c r="D249" s="337">
        <v>0</v>
      </c>
      <c r="E249" s="337">
        <v>0</v>
      </c>
      <c r="F249" s="337">
        <v>0</v>
      </c>
      <c r="G249" s="337">
        <v>0</v>
      </c>
      <c r="H249" s="337">
        <v>0</v>
      </c>
      <c r="I249" s="337">
        <v>0</v>
      </c>
      <c r="J249" s="337">
        <v>0</v>
      </c>
      <c r="K249" s="337">
        <v>0</v>
      </c>
      <c r="L249" s="337">
        <v>0</v>
      </c>
      <c r="M249" s="337">
        <v>0</v>
      </c>
      <c r="N249" s="337">
        <v>0</v>
      </c>
      <c r="O249" s="338">
        <f>ROUND('ASSET BALANCES'!O249*$CL249/12,2)</f>
        <v>0</v>
      </c>
      <c r="P249" s="338">
        <f>ROUND('ASSET BALANCES'!P249*$CL249/12,2)</f>
        <v>0</v>
      </c>
      <c r="Q249" s="338">
        <f>ROUND('ASSET BALANCES'!Q249*$CL249/12,2)</f>
        <v>0</v>
      </c>
      <c r="R249" s="338">
        <f>ROUND('ASSET BALANCES'!R249*$CL249/12,2)</f>
        <v>0</v>
      </c>
      <c r="S249" s="338">
        <f>ROUND('ASSET BALANCES'!S249*$CL249/12,2)</f>
        <v>0</v>
      </c>
      <c r="T249" s="338">
        <f>ROUND('ASSET BALANCES'!T249*$CL249/12,2)</f>
        <v>0</v>
      </c>
      <c r="U249" s="338">
        <f>ROUND('ASSET BALANCES'!U249*$CL249/12,2)</f>
        <v>0</v>
      </c>
      <c r="V249" s="338">
        <f>ROUND('ASSET BALANCES'!V249*$CL249/12,2)</f>
        <v>0</v>
      </c>
      <c r="W249" s="338">
        <f>ROUND('ASSET BALANCES'!W249*$CL249/12,2)</f>
        <v>0</v>
      </c>
      <c r="X249" s="338">
        <f>ROUND('ASSET BALANCES'!X249*$CL249/12,2)</f>
        <v>0</v>
      </c>
      <c r="Y249" s="338">
        <f>ROUND('ASSET BALANCES'!Y249*$CL249/12,2)</f>
        <v>0</v>
      </c>
      <c r="Z249" s="338">
        <f>ROUND('ASSET BALANCES'!Z249*$CL249/12,2)</f>
        <v>0</v>
      </c>
      <c r="AA249" s="338">
        <f>ROUND('ASSET BALANCES'!AA249*$CM249/12,2)</f>
        <v>0</v>
      </c>
      <c r="AB249" s="338">
        <f>ROUND('ASSET BALANCES'!AB249*$CM249/12,2)</f>
        <v>0</v>
      </c>
      <c r="AC249" s="338">
        <f>ROUND('ASSET BALANCES'!AC249*$CM249/12,2)</f>
        <v>0</v>
      </c>
      <c r="AD249" s="338">
        <f>ROUND('ASSET BALANCES'!AD249*$CM249/12,2)</f>
        <v>0</v>
      </c>
      <c r="AE249" s="338">
        <f>ROUND('ASSET BALANCES'!AE249*$CM249/12,2)</f>
        <v>0</v>
      </c>
      <c r="AF249" s="338">
        <f>ROUND('ASSET BALANCES'!AF249*$CM249/12,2)</f>
        <v>0</v>
      </c>
      <c r="AG249" s="338">
        <f>ROUND('ASSET BALANCES'!AG249*$CM249/12,2)</f>
        <v>0</v>
      </c>
      <c r="AH249" s="338">
        <f>ROUND('ASSET BALANCES'!AH249*$CM249/12,2)</f>
        <v>0</v>
      </c>
      <c r="AI249" s="338">
        <f>ROUND('ASSET BALANCES'!AI249*$CM249/12,2)</f>
        <v>0</v>
      </c>
      <c r="AJ249" s="338">
        <f>ROUND('ASSET BALANCES'!AJ249*$CM249/12,2)</f>
        <v>0</v>
      </c>
      <c r="AK249" s="338">
        <f>ROUND('ASSET BALANCES'!AK249*$CM249/12,2)</f>
        <v>0</v>
      </c>
      <c r="AL249" s="338">
        <f>ROUND('ASSET BALANCES'!AL249*$CM249/12,2)</f>
        <v>0</v>
      </c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38"/>
      <c r="AX249" s="338"/>
      <c r="AY249" s="338"/>
      <c r="AZ249" s="338"/>
      <c r="BA249" s="338"/>
      <c r="BB249" s="338"/>
      <c r="BC249" s="338"/>
      <c r="BD249" s="338"/>
      <c r="BE249" s="338"/>
      <c r="BF249" s="338"/>
      <c r="BG249" s="338"/>
      <c r="BH249" s="338"/>
      <c r="BI249" s="338"/>
      <c r="BJ249" s="338"/>
      <c r="BK249" s="338"/>
      <c r="BL249" s="338"/>
      <c r="BM249" s="338"/>
      <c r="BN249" s="338"/>
      <c r="BO249" s="338"/>
      <c r="BP249" s="338"/>
      <c r="BQ249" s="338"/>
      <c r="BR249" s="338"/>
      <c r="BS249" s="338"/>
      <c r="BT249" s="338"/>
      <c r="BU249" s="338"/>
      <c r="BV249" s="338"/>
      <c r="BW249" s="13">
        <f t="shared" si="31"/>
        <v>0</v>
      </c>
      <c r="BX249" s="13">
        <f t="shared" si="32"/>
        <v>0</v>
      </c>
      <c r="BY249" s="13">
        <f t="shared" si="33"/>
        <v>0</v>
      </c>
      <c r="BZ249" s="13">
        <f t="shared" si="34"/>
        <v>0</v>
      </c>
      <c r="CA249" s="13">
        <f t="shared" si="35"/>
        <v>0</v>
      </c>
      <c r="CB249" s="13">
        <f t="shared" si="36"/>
        <v>0</v>
      </c>
      <c r="CC249" s="333" t="str">
        <f>VLOOKUP($A249,'Depr Group Buckets'!$A:$J,CC$4,FALSE)</f>
        <v>LAND</v>
      </c>
      <c r="CD249" s="333" t="str">
        <f>VLOOKUP($A249,'Depr Group Buckets'!$A:$J,CD$4,FALSE)</f>
        <v>101/106</v>
      </c>
      <c r="CE249" s="333">
        <f>VLOOKUP($A249,'Depr Group Buckets'!$A:$J,CE$4,FALSE)</f>
        <v>108</v>
      </c>
      <c r="CF249" s="333" t="str">
        <f>VLOOKUP($A249,'Depr Group Buckets'!$A:$J,CF$4,FALSE)</f>
        <v>LAND</v>
      </c>
      <c r="CG249" s="333" t="str">
        <f>VLOOKUP($A249,'Depr Group Buckets'!$A:$J,CG$4,FALSE)</f>
        <v>LAND</v>
      </c>
      <c r="CH249" s="333" t="str">
        <f>VLOOKUP($A249,'Depr Group Buckets'!$A:$J,CH$4,FALSE)</f>
        <v>LAND</v>
      </c>
      <c r="CI249" s="333" t="str">
        <f>VLOOKUP($A249,'Depr Group Buckets'!$A:$J,CI$4,FALSE)</f>
        <v>Valid</v>
      </c>
      <c r="CJ249" s="333" t="str">
        <f>VLOOKUP($A249,'Depr Group Buckets'!$A:$J,CJ$4,FALSE)</f>
        <v>350</v>
      </c>
      <c r="CK249" s="21"/>
      <c r="CL249" s="4">
        <f t="shared" si="30"/>
        <v>0</v>
      </c>
      <c r="CM249" s="4">
        <f t="shared" si="29"/>
        <v>0</v>
      </c>
      <c r="CN249" s="334"/>
      <c r="CO249" s="334"/>
      <c r="CP249" s="334"/>
      <c r="CQ249" s="4">
        <v>0</v>
      </c>
      <c r="CR249" s="4">
        <v>0</v>
      </c>
    </row>
    <row r="250" spans="1:96" x14ac:dyDescent="0.25">
      <c r="A250" s="335">
        <f>'ASSET BALANCES'!$A250</f>
        <v>35001</v>
      </c>
      <c r="B250" s="336" t="str">
        <f>'ASSET BALANCES'!$B250</f>
        <v>350.01 Land Rights</v>
      </c>
      <c r="C250" s="337">
        <v>13175.78</v>
      </c>
      <c r="D250" s="337">
        <v>13175.78</v>
      </c>
      <c r="E250" s="337">
        <v>13175.78</v>
      </c>
      <c r="F250" s="337">
        <v>13175.78</v>
      </c>
      <c r="G250" s="337">
        <v>13175.78</v>
      </c>
      <c r="H250" s="337">
        <v>13175.78</v>
      </c>
      <c r="I250" s="337">
        <v>13175.78</v>
      </c>
      <c r="J250" s="337">
        <v>13175.78</v>
      </c>
      <c r="K250" s="337">
        <v>13175.78</v>
      </c>
      <c r="L250" s="337">
        <v>13175.78</v>
      </c>
      <c r="M250" s="337">
        <v>13175.78</v>
      </c>
      <c r="N250" s="337">
        <v>13175.78</v>
      </c>
      <c r="O250" s="338">
        <f>ROUND('ASSET BALANCES'!O250*$CL250/12,2)</f>
        <v>13175.78</v>
      </c>
      <c r="P250" s="338">
        <f>ROUND('ASSET BALANCES'!P250*$CL250/12,2)</f>
        <v>13175.78</v>
      </c>
      <c r="Q250" s="338">
        <f>ROUND('ASSET BALANCES'!Q250*$CL250/12,2)</f>
        <v>13175.78</v>
      </c>
      <c r="R250" s="338">
        <f>ROUND('ASSET BALANCES'!R250*$CL250/12,2)</f>
        <v>13175.78</v>
      </c>
      <c r="S250" s="338">
        <f>ROUND('ASSET BALANCES'!S250*$CL250/12,2)</f>
        <v>13175.78</v>
      </c>
      <c r="T250" s="338">
        <f>ROUND('ASSET BALANCES'!T250*$CL250/12,2)</f>
        <v>13175.78</v>
      </c>
      <c r="U250" s="338">
        <f>ROUND('ASSET BALANCES'!U250*$CL250/12,2)</f>
        <v>13175.78</v>
      </c>
      <c r="V250" s="338">
        <f>ROUND('ASSET BALANCES'!V250*$CL250/12,2)</f>
        <v>13175.78</v>
      </c>
      <c r="W250" s="338">
        <f>ROUND('ASSET BALANCES'!W250*$CL250/12,2)</f>
        <v>13175.78</v>
      </c>
      <c r="X250" s="338">
        <f>ROUND('ASSET BALANCES'!X250*$CL250/12,2)</f>
        <v>13175.78</v>
      </c>
      <c r="Y250" s="338">
        <f>ROUND('ASSET BALANCES'!Y250*$CL250/12,2)</f>
        <v>13175.78</v>
      </c>
      <c r="Z250" s="338">
        <f>ROUND('ASSET BALANCES'!Z250*$CL250/12,2)</f>
        <v>13175.78</v>
      </c>
      <c r="AA250" s="338">
        <f>ROUND('ASSET BALANCES'!AA250*$CM250/12,2)</f>
        <v>15608.23</v>
      </c>
      <c r="AB250" s="338">
        <f>ROUND('ASSET BALANCES'!AB250*$CM250/12,2)</f>
        <v>15608.23</v>
      </c>
      <c r="AC250" s="338">
        <f>ROUND('ASSET BALANCES'!AC250*$CM250/12,2)</f>
        <v>15608.23</v>
      </c>
      <c r="AD250" s="338">
        <f>ROUND('ASSET BALANCES'!AD250*$CM250/12,2)</f>
        <v>15608.23</v>
      </c>
      <c r="AE250" s="338">
        <f>ROUND('ASSET BALANCES'!AE250*$CM250/12,2)</f>
        <v>15608.23</v>
      </c>
      <c r="AF250" s="338">
        <f>ROUND('ASSET BALANCES'!AF250*$CM250/12,2)</f>
        <v>15608.23</v>
      </c>
      <c r="AG250" s="338">
        <f>ROUND('ASSET BALANCES'!AG250*$CM250/12,2)</f>
        <v>15608.23</v>
      </c>
      <c r="AH250" s="338">
        <f>ROUND('ASSET BALANCES'!AH250*$CM250/12,2)</f>
        <v>15608.23</v>
      </c>
      <c r="AI250" s="338">
        <f>ROUND('ASSET BALANCES'!AI250*$CM250/12,2)</f>
        <v>15608.23</v>
      </c>
      <c r="AJ250" s="338">
        <f>ROUND('ASSET BALANCES'!AJ250*$CM250/12,2)</f>
        <v>15608.23</v>
      </c>
      <c r="AK250" s="338">
        <f>ROUND('ASSET BALANCES'!AK250*$CM250/12,2)</f>
        <v>15608.23</v>
      </c>
      <c r="AL250" s="338">
        <f>ROUND('ASSET BALANCES'!AL250*$CM250/12,2)</f>
        <v>15608.23</v>
      </c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38"/>
      <c r="AX250" s="338"/>
      <c r="AY250" s="338"/>
      <c r="AZ250" s="338"/>
      <c r="BA250" s="338"/>
      <c r="BB250" s="338"/>
      <c r="BC250" s="338"/>
      <c r="BD250" s="338"/>
      <c r="BE250" s="338"/>
      <c r="BF250" s="338"/>
      <c r="BG250" s="338"/>
      <c r="BH250" s="338"/>
      <c r="BI250" s="338"/>
      <c r="BJ250" s="338"/>
      <c r="BK250" s="338"/>
      <c r="BL250" s="338"/>
      <c r="BM250" s="338"/>
      <c r="BN250" s="338"/>
      <c r="BO250" s="338"/>
      <c r="BP250" s="338"/>
      <c r="BQ250" s="338"/>
      <c r="BR250" s="338"/>
      <c r="BS250" s="338"/>
      <c r="BT250" s="338"/>
      <c r="BU250" s="338"/>
      <c r="BV250" s="338"/>
      <c r="BW250" s="13">
        <f t="shared" si="31"/>
        <v>158109.35999999999</v>
      </c>
      <c r="BX250" s="13">
        <f t="shared" si="32"/>
        <v>158109.35999999999</v>
      </c>
      <c r="BY250" s="13">
        <f t="shared" si="33"/>
        <v>187298.76</v>
      </c>
      <c r="BZ250" s="13">
        <f t="shared" si="34"/>
        <v>0</v>
      </c>
      <c r="CA250" s="13">
        <f t="shared" si="35"/>
        <v>0</v>
      </c>
      <c r="CB250" s="13">
        <f t="shared" si="36"/>
        <v>0</v>
      </c>
      <c r="CC250" s="333" t="str">
        <f>VLOOKUP($A250,'Depr Group Buckets'!$A:$J,CC$4,FALSE)</f>
        <v>TRANSMISSION</v>
      </c>
      <c r="CD250" s="333" t="str">
        <f>VLOOKUP($A250,'Depr Group Buckets'!$A:$J,CD$4,FALSE)</f>
        <v>101/106</v>
      </c>
      <c r="CE250" s="333">
        <f>VLOOKUP($A250,'Depr Group Buckets'!$A:$J,CE$4,FALSE)</f>
        <v>108</v>
      </c>
      <c r="CF250" s="333">
        <f>VLOOKUP($A250,'Depr Group Buckets'!$A:$J,CF$4,FALSE)</f>
        <v>403</v>
      </c>
      <c r="CG250" s="333" t="str">
        <f>VLOOKUP($A250,'Depr Group Buckets'!$A:$J,CG$4,FALSE)</f>
        <v>TRANSMISSION</v>
      </c>
      <c r="CH250" s="333" t="str">
        <f>VLOOKUP($A250,'Depr Group Buckets'!$A:$J,CH$4,FALSE)</f>
        <v>TRANSMISSION</v>
      </c>
      <c r="CI250" s="333" t="str">
        <f>VLOOKUP($A250,'Depr Group Buckets'!$A:$J,CI$4,FALSE)</f>
        <v>Valid</v>
      </c>
      <c r="CJ250" s="333" t="str">
        <f>VLOOKUP($A250,'Depr Group Buckets'!$A:$J,CJ$4,FALSE)</f>
        <v>350</v>
      </c>
      <c r="CK250" s="21"/>
      <c r="CL250" s="4">
        <f t="shared" si="30"/>
        <v>1.2999999999999999E-2</v>
      </c>
      <c r="CM250" s="4">
        <f t="shared" si="29"/>
        <v>1.54E-2</v>
      </c>
      <c r="CN250" s="334"/>
      <c r="CO250" s="334"/>
      <c r="CP250" s="334"/>
      <c r="CQ250" s="4">
        <v>1.2999999999999999E-2</v>
      </c>
      <c r="CR250" s="4">
        <v>1.54E-2</v>
      </c>
    </row>
    <row r="251" spans="1:96" x14ac:dyDescent="0.25">
      <c r="A251" s="335">
        <f>'ASSET BALANCES'!$A251</f>
        <v>35100</v>
      </c>
      <c r="B251" s="336" t="str">
        <f>'ASSET BALANCES'!$B251</f>
        <v>351.00 Energy Storage Battery Equip</v>
      </c>
      <c r="C251" s="337">
        <v>0</v>
      </c>
      <c r="D251" s="337">
        <v>0</v>
      </c>
      <c r="E251" s="337">
        <v>0</v>
      </c>
      <c r="F251" s="337">
        <v>0</v>
      </c>
      <c r="G251" s="337">
        <v>0</v>
      </c>
      <c r="H251" s="337">
        <v>0</v>
      </c>
      <c r="I251" s="337">
        <v>0</v>
      </c>
      <c r="J251" s="337">
        <v>0</v>
      </c>
      <c r="K251" s="337">
        <v>0</v>
      </c>
      <c r="L251" s="337">
        <v>0</v>
      </c>
      <c r="M251" s="337">
        <v>0</v>
      </c>
      <c r="N251" s="337">
        <v>0</v>
      </c>
      <c r="O251" s="338">
        <f>ROUND('ASSET BALANCES'!O251*$CL251/12,2)</f>
        <v>0</v>
      </c>
      <c r="P251" s="338">
        <f>ROUND('ASSET BALANCES'!P251*$CL251/12,2)</f>
        <v>0</v>
      </c>
      <c r="Q251" s="338">
        <f>ROUND('ASSET BALANCES'!Q251*$CL251/12,2)</f>
        <v>0</v>
      </c>
      <c r="R251" s="338">
        <f>ROUND('ASSET BALANCES'!R251*$CL251/12,2)</f>
        <v>0</v>
      </c>
      <c r="S251" s="338">
        <f>ROUND('ASSET BALANCES'!S251*$CL251/12,2)</f>
        <v>0</v>
      </c>
      <c r="T251" s="338">
        <f>ROUND('ASSET BALANCES'!T251*$CL251/12,2)</f>
        <v>0</v>
      </c>
      <c r="U251" s="338">
        <f>ROUND('ASSET BALANCES'!U251*$CL251/12,2)</f>
        <v>0</v>
      </c>
      <c r="V251" s="338">
        <f>ROUND('ASSET BALANCES'!V251*$CL251/12,2)</f>
        <v>0</v>
      </c>
      <c r="W251" s="338">
        <f>ROUND('ASSET BALANCES'!W251*$CL251/12,2)</f>
        <v>0</v>
      </c>
      <c r="X251" s="338">
        <f>ROUND('ASSET BALANCES'!X251*$CL251/12,2)</f>
        <v>0</v>
      </c>
      <c r="Y251" s="338">
        <f>ROUND('ASSET BALANCES'!Y251*$CL251/12,2)</f>
        <v>0</v>
      </c>
      <c r="Z251" s="338">
        <f>ROUND('ASSET BALANCES'!Z251*$CL251/12,2)</f>
        <v>0</v>
      </c>
      <c r="AA251" s="338">
        <f>ROUND('ASSET BALANCES'!AA251*$CM251/12,2)</f>
        <v>0</v>
      </c>
      <c r="AB251" s="338">
        <f>ROUND('ASSET BALANCES'!AB251*$CM251/12,2)</f>
        <v>0</v>
      </c>
      <c r="AC251" s="338">
        <f>ROUND('ASSET BALANCES'!AC251*$CM251/12,2)</f>
        <v>0</v>
      </c>
      <c r="AD251" s="338">
        <f>ROUND('ASSET BALANCES'!AD251*$CM251/12,2)</f>
        <v>0</v>
      </c>
      <c r="AE251" s="338">
        <f>ROUND('ASSET BALANCES'!AE251*$CM251/12,2)</f>
        <v>0</v>
      </c>
      <c r="AF251" s="338">
        <f>ROUND('ASSET BALANCES'!AF251*$CM251/12,2)</f>
        <v>0</v>
      </c>
      <c r="AG251" s="338">
        <f>ROUND('ASSET BALANCES'!AG251*$CM251/12,2)</f>
        <v>0</v>
      </c>
      <c r="AH251" s="338">
        <f>ROUND('ASSET BALANCES'!AH251*$CM251/12,2)</f>
        <v>0</v>
      </c>
      <c r="AI251" s="338">
        <f>ROUND('ASSET BALANCES'!AI251*$CM251/12,2)</f>
        <v>0</v>
      </c>
      <c r="AJ251" s="338">
        <f>ROUND('ASSET BALANCES'!AJ251*$CM251/12,2)</f>
        <v>0</v>
      </c>
      <c r="AK251" s="338">
        <f>ROUND('ASSET BALANCES'!AK251*$CM251/12,2)</f>
        <v>0</v>
      </c>
      <c r="AL251" s="338">
        <f>ROUND('ASSET BALANCES'!AL251*$CM251/12,2)</f>
        <v>0</v>
      </c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38"/>
      <c r="AX251" s="338"/>
      <c r="AY251" s="338"/>
      <c r="AZ251" s="338"/>
      <c r="BA251" s="338"/>
      <c r="BB251" s="338"/>
      <c r="BC251" s="338"/>
      <c r="BD251" s="338"/>
      <c r="BE251" s="338"/>
      <c r="BF251" s="338"/>
      <c r="BG251" s="338"/>
      <c r="BH251" s="338"/>
      <c r="BI251" s="338"/>
      <c r="BJ251" s="338"/>
      <c r="BK251" s="338"/>
      <c r="BL251" s="338"/>
      <c r="BM251" s="338"/>
      <c r="BN251" s="338"/>
      <c r="BO251" s="338"/>
      <c r="BP251" s="338"/>
      <c r="BQ251" s="338"/>
      <c r="BR251" s="338"/>
      <c r="BS251" s="338"/>
      <c r="BT251" s="338"/>
      <c r="BU251" s="338"/>
      <c r="BV251" s="338"/>
      <c r="BW251" s="13">
        <f t="shared" si="31"/>
        <v>0</v>
      </c>
      <c r="BX251" s="13">
        <f t="shared" si="32"/>
        <v>0</v>
      </c>
      <c r="BY251" s="13">
        <f t="shared" si="33"/>
        <v>0</v>
      </c>
      <c r="BZ251" s="13">
        <f t="shared" si="34"/>
        <v>0</v>
      </c>
      <c r="CA251" s="13">
        <f t="shared" si="35"/>
        <v>0</v>
      </c>
      <c r="CB251" s="13">
        <f t="shared" si="36"/>
        <v>0</v>
      </c>
      <c r="CC251" s="333" t="str">
        <f>VLOOKUP($A251,'Depr Group Buckets'!$A:$J,CC$4,FALSE)</f>
        <v>TRANSMISSION</v>
      </c>
      <c r="CD251" s="333" t="str">
        <f>VLOOKUP($A251,'Depr Group Buckets'!$A:$J,CD$4,FALSE)</f>
        <v>101/106</v>
      </c>
      <c r="CE251" s="333">
        <f>VLOOKUP($A251,'Depr Group Buckets'!$A:$J,CE$4,FALSE)</f>
        <v>108</v>
      </c>
      <c r="CF251" s="333">
        <f>VLOOKUP($A251,'Depr Group Buckets'!$A:$J,CF$4,FALSE)</f>
        <v>403</v>
      </c>
      <c r="CG251" s="333" t="str">
        <f>VLOOKUP($A251,'Depr Group Buckets'!$A:$J,CG$4,FALSE)</f>
        <v>TRANSMISSION</v>
      </c>
      <c r="CH251" s="333" t="str">
        <f>VLOOKUP($A251,'Depr Group Buckets'!$A:$J,CH$4,FALSE)</f>
        <v>TRANSMISSION</v>
      </c>
      <c r="CI251" s="333" t="str">
        <f>VLOOKUP($A251,'Depr Group Buckets'!$A:$J,CI$4,FALSE)</f>
        <v>Valid</v>
      </c>
      <c r="CJ251" s="333" t="str">
        <f>VLOOKUP($A251,'Depr Group Buckets'!$A:$J,CJ$4,FALSE)</f>
        <v>351</v>
      </c>
      <c r="CK251" s="21"/>
      <c r="CL251" s="4">
        <f t="shared" si="30"/>
        <v>0.1</v>
      </c>
      <c r="CM251" s="4">
        <f t="shared" si="29"/>
        <v>0.1</v>
      </c>
      <c r="CN251" s="334"/>
      <c r="CO251" s="334"/>
      <c r="CP251" s="334"/>
      <c r="CQ251" s="4">
        <v>0.1</v>
      </c>
      <c r="CR251" s="4">
        <v>0.1</v>
      </c>
    </row>
    <row r="252" spans="1:96" x14ac:dyDescent="0.25">
      <c r="A252" s="335">
        <f>'ASSET BALANCES'!$A252</f>
        <v>35200</v>
      </c>
      <c r="B252" s="336" t="str">
        <f>'ASSET BALANCES'!$B252</f>
        <v>352.00 STR and Improvements</v>
      </c>
      <c r="C252" s="337">
        <v>109460.40000000001</v>
      </c>
      <c r="D252" s="337">
        <v>111548.43</v>
      </c>
      <c r="E252" s="337">
        <v>111616.09</v>
      </c>
      <c r="F252" s="337">
        <v>111868.82</v>
      </c>
      <c r="G252" s="337">
        <v>111871.86</v>
      </c>
      <c r="H252" s="337">
        <v>111879.11000000002</v>
      </c>
      <c r="I252" s="337">
        <v>112108.54000000001</v>
      </c>
      <c r="J252" s="337">
        <v>112127.55</v>
      </c>
      <c r="K252" s="337">
        <v>112150.76999999999</v>
      </c>
      <c r="L252" s="337">
        <v>112150.76999999999</v>
      </c>
      <c r="M252" s="337">
        <v>112150.8</v>
      </c>
      <c r="N252" s="337">
        <v>112150.96</v>
      </c>
      <c r="O252" s="338">
        <f>ROUND('ASSET BALANCES'!O252*$CL252/12,2)</f>
        <v>112189.9</v>
      </c>
      <c r="P252" s="338">
        <f>ROUND('ASSET BALANCES'!P252*$CL252/12,2)</f>
        <v>112189.9</v>
      </c>
      <c r="Q252" s="338">
        <f>ROUND('ASSET BALANCES'!Q252*$CL252/12,2)</f>
        <v>112189.9</v>
      </c>
      <c r="R252" s="338">
        <f>ROUND('ASSET BALANCES'!R252*$CL252/12,2)</f>
        <v>112189.9</v>
      </c>
      <c r="S252" s="338">
        <f>ROUND('ASSET BALANCES'!S252*$CL252/12,2)</f>
        <v>112189.9</v>
      </c>
      <c r="T252" s="338">
        <f>ROUND('ASSET BALANCES'!T252*$CL252/12,2)</f>
        <v>112189.9</v>
      </c>
      <c r="U252" s="338">
        <f>ROUND('ASSET BALANCES'!U252*$CL252/12,2)</f>
        <v>112189.9</v>
      </c>
      <c r="V252" s="338">
        <f>ROUND('ASSET BALANCES'!V252*$CL252/12,2)</f>
        <v>114416.07</v>
      </c>
      <c r="W252" s="338">
        <f>ROUND('ASSET BALANCES'!W252*$CL252/12,2)</f>
        <v>114416.07</v>
      </c>
      <c r="X252" s="338">
        <f>ROUND('ASSET BALANCES'!X252*$CL252/12,2)</f>
        <v>114416.07</v>
      </c>
      <c r="Y252" s="338">
        <f>ROUND('ASSET BALANCES'!Y252*$CL252/12,2)</f>
        <v>114416.07</v>
      </c>
      <c r="Z252" s="338">
        <f>ROUND('ASSET BALANCES'!Z252*$CL252/12,2)</f>
        <v>114416.07</v>
      </c>
      <c r="AA252" s="338">
        <f>ROUND('ASSET BALANCES'!AA252*$CM252/12,2)</f>
        <v>137934.93</v>
      </c>
      <c r="AB252" s="338">
        <f>ROUND('ASSET BALANCES'!AB252*$CM252/12,2)</f>
        <v>137934.93</v>
      </c>
      <c r="AC252" s="338">
        <f>ROUND('ASSET BALANCES'!AC252*$CM252/12,2)</f>
        <v>137934.93</v>
      </c>
      <c r="AD252" s="338">
        <f>ROUND('ASSET BALANCES'!AD252*$CM252/12,2)</f>
        <v>137934.93</v>
      </c>
      <c r="AE252" s="338">
        <f>ROUND('ASSET BALANCES'!AE252*$CM252/12,2)</f>
        <v>137934.93</v>
      </c>
      <c r="AF252" s="338">
        <f>ROUND('ASSET BALANCES'!AF252*$CM252/12,2)</f>
        <v>137934.93</v>
      </c>
      <c r="AG252" s="338">
        <f>ROUND('ASSET BALANCES'!AG252*$CM252/12,2)</f>
        <v>137934.93</v>
      </c>
      <c r="AH252" s="338">
        <f>ROUND('ASSET BALANCES'!AH252*$CM252/12,2)</f>
        <v>137934.93</v>
      </c>
      <c r="AI252" s="338">
        <f>ROUND('ASSET BALANCES'!AI252*$CM252/12,2)</f>
        <v>137934.93</v>
      </c>
      <c r="AJ252" s="338">
        <f>ROUND('ASSET BALANCES'!AJ252*$CM252/12,2)</f>
        <v>137934.93</v>
      </c>
      <c r="AK252" s="338">
        <f>ROUND('ASSET BALANCES'!AK252*$CM252/12,2)</f>
        <v>137934.93</v>
      </c>
      <c r="AL252" s="338">
        <f>ROUND('ASSET BALANCES'!AL252*$CM252/12,2)</f>
        <v>137934.93</v>
      </c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38"/>
      <c r="AX252" s="338"/>
      <c r="AY252" s="338"/>
      <c r="AZ252" s="338"/>
      <c r="BA252" s="338"/>
      <c r="BB252" s="338"/>
      <c r="BC252" s="338"/>
      <c r="BD252" s="338"/>
      <c r="BE252" s="338"/>
      <c r="BF252" s="338"/>
      <c r="BG252" s="338"/>
      <c r="BH252" s="338"/>
      <c r="BI252" s="338"/>
      <c r="BJ252" s="338"/>
      <c r="BK252" s="338"/>
      <c r="BL252" s="338"/>
      <c r="BM252" s="338"/>
      <c r="BN252" s="338"/>
      <c r="BO252" s="338"/>
      <c r="BP252" s="338"/>
      <c r="BQ252" s="338"/>
      <c r="BR252" s="338"/>
      <c r="BS252" s="338"/>
      <c r="BT252" s="338"/>
      <c r="BU252" s="338"/>
      <c r="BV252" s="338"/>
      <c r="BW252" s="13">
        <f t="shared" si="31"/>
        <v>1341084.1000000001</v>
      </c>
      <c r="BX252" s="13">
        <f t="shared" si="32"/>
        <v>1357409.65</v>
      </c>
      <c r="BY252" s="13">
        <f t="shared" si="33"/>
        <v>1655219.16</v>
      </c>
      <c r="BZ252" s="13">
        <f t="shared" si="34"/>
        <v>0</v>
      </c>
      <c r="CA252" s="13">
        <f t="shared" si="35"/>
        <v>0</v>
      </c>
      <c r="CB252" s="13">
        <f t="shared" si="36"/>
        <v>0</v>
      </c>
      <c r="CC252" s="333" t="str">
        <f>VLOOKUP($A252,'Depr Group Buckets'!$A:$J,CC$4,FALSE)</f>
        <v>TRANSMISSION</v>
      </c>
      <c r="CD252" s="333" t="str">
        <f>VLOOKUP($A252,'Depr Group Buckets'!$A:$J,CD$4,FALSE)</f>
        <v>101/106</v>
      </c>
      <c r="CE252" s="333">
        <f>VLOOKUP($A252,'Depr Group Buckets'!$A:$J,CE$4,FALSE)</f>
        <v>108</v>
      </c>
      <c r="CF252" s="333">
        <f>VLOOKUP($A252,'Depr Group Buckets'!$A:$J,CF$4,FALSE)</f>
        <v>403</v>
      </c>
      <c r="CG252" s="333" t="str">
        <f>VLOOKUP($A252,'Depr Group Buckets'!$A:$J,CG$4,FALSE)</f>
        <v>TRANSMISSION</v>
      </c>
      <c r="CH252" s="333" t="str">
        <f>VLOOKUP($A252,'Depr Group Buckets'!$A:$J,CH$4,FALSE)</f>
        <v>TRANSMISSION</v>
      </c>
      <c r="CI252" s="333" t="str">
        <f>VLOOKUP($A252,'Depr Group Buckets'!$A:$J,CI$4,FALSE)</f>
        <v>Valid</v>
      </c>
      <c r="CJ252" s="333" t="str">
        <f>VLOOKUP($A252,'Depr Group Buckets'!$A:$J,CJ$4,FALSE)</f>
        <v>352</v>
      </c>
      <c r="CK252" s="21"/>
      <c r="CL252" s="4">
        <f t="shared" si="30"/>
        <v>1.7999999999999999E-2</v>
      </c>
      <c r="CM252" s="4">
        <f t="shared" si="29"/>
        <v>2.1700000000000001E-2</v>
      </c>
      <c r="CN252" s="334"/>
      <c r="CO252" s="334"/>
      <c r="CP252" s="334"/>
      <c r="CQ252" s="4">
        <v>1.7999999999999999E-2</v>
      </c>
      <c r="CR252" s="4">
        <v>2.1700000000000001E-2</v>
      </c>
    </row>
    <row r="253" spans="1:96" x14ac:dyDescent="0.25">
      <c r="A253" s="335">
        <f>'ASSET BALANCES'!$A253</f>
        <v>35300</v>
      </c>
      <c r="B253" s="336" t="str">
        <f>'ASSET BALANCES'!$B253</f>
        <v>353.00 Station Equipment</v>
      </c>
      <c r="C253" s="337">
        <v>801395.21000000008</v>
      </c>
      <c r="D253" s="337">
        <v>800048.97</v>
      </c>
      <c r="E253" s="337">
        <v>802911.28</v>
      </c>
      <c r="F253" s="337">
        <v>803091.73</v>
      </c>
      <c r="G253" s="337">
        <v>803542.9</v>
      </c>
      <c r="H253" s="337">
        <v>805800.81</v>
      </c>
      <c r="I253" s="337">
        <v>831666.73</v>
      </c>
      <c r="J253" s="337">
        <v>831517.05</v>
      </c>
      <c r="K253" s="337">
        <v>860924.47</v>
      </c>
      <c r="L253" s="337">
        <v>867733.88000000012</v>
      </c>
      <c r="M253" s="337">
        <v>871760.7</v>
      </c>
      <c r="N253" s="337">
        <v>871604.85</v>
      </c>
      <c r="O253" s="338">
        <f>ROUND('ASSET BALANCES'!O253*$CL253/12,2)</f>
        <v>871691.12</v>
      </c>
      <c r="P253" s="338">
        <f>ROUND('ASSET BALANCES'!P253*$CL253/12,2)</f>
        <v>872169.07</v>
      </c>
      <c r="Q253" s="338">
        <f>ROUND('ASSET BALANCES'!Q253*$CL253/12,2)</f>
        <v>884051.36</v>
      </c>
      <c r="R253" s="338">
        <f>ROUND('ASSET BALANCES'!R253*$CL253/12,2)</f>
        <v>885019.37</v>
      </c>
      <c r="S253" s="338">
        <f>ROUND('ASSET BALANCES'!S253*$CL253/12,2)</f>
        <v>886612.33</v>
      </c>
      <c r="T253" s="338">
        <f>ROUND('ASSET BALANCES'!T253*$CL253/12,2)</f>
        <v>887321.43</v>
      </c>
      <c r="U253" s="338">
        <f>ROUND('ASSET BALANCES'!U253*$CL253/12,2)</f>
        <v>890600.33</v>
      </c>
      <c r="V253" s="338">
        <f>ROUND('ASSET BALANCES'!V253*$CL253/12,2)</f>
        <v>890866.07</v>
      </c>
      <c r="W253" s="338">
        <f>ROUND('ASSET BALANCES'!W253*$CL253/12,2)</f>
        <v>891246.32</v>
      </c>
      <c r="X253" s="338">
        <f>ROUND('ASSET BALANCES'!X253*$CL253/12,2)</f>
        <v>891631.09</v>
      </c>
      <c r="Y253" s="338">
        <f>ROUND('ASSET BALANCES'!Y253*$CL253/12,2)</f>
        <v>891951.8</v>
      </c>
      <c r="Z253" s="338">
        <f>ROUND('ASSET BALANCES'!Z253*$CL253/12,2)</f>
        <v>892280.02</v>
      </c>
      <c r="AA253" s="338">
        <f>ROUND('ASSET BALANCES'!AA253*$CM253/12,2)</f>
        <v>883586.7</v>
      </c>
      <c r="AB253" s="338">
        <f>ROUND('ASSET BALANCES'!AB253*$CM253/12,2)</f>
        <v>884354.33</v>
      </c>
      <c r="AC253" s="338">
        <f>ROUND('ASSET BALANCES'!AC253*$CM253/12,2)</f>
        <v>885033.06</v>
      </c>
      <c r="AD253" s="338">
        <f>ROUND('ASSET BALANCES'!AD253*$CM253/12,2)</f>
        <v>885684.83</v>
      </c>
      <c r="AE253" s="338">
        <f>ROUND('ASSET BALANCES'!AE253*$CM253/12,2)</f>
        <v>891930.42</v>
      </c>
      <c r="AF253" s="338">
        <f>ROUND('ASSET BALANCES'!AF253*$CM253/12,2)</f>
        <v>899971.13</v>
      </c>
      <c r="AG253" s="338">
        <f>ROUND('ASSET BALANCES'!AG253*$CM253/12,2)</f>
        <v>905386.73</v>
      </c>
      <c r="AH253" s="338">
        <f>ROUND('ASSET BALANCES'!AH253*$CM253/12,2)</f>
        <v>906151.17</v>
      </c>
      <c r="AI253" s="338">
        <f>ROUND('ASSET BALANCES'!AI253*$CM253/12,2)</f>
        <v>907142.97</v>
      </c>
      <c r="AJ253" s="338">
        <f>ROUND('ASSET BALANCES'!AJ253*$CM253/12,2)</f>
        <v>908166.02</v>
      </c>
      <c r="AK253" s="338">
        <f>ROUND('ASSET BALANCES'!AK253*$CM253/12,2)</f>
        <v>908903.12</v>
      </c>
      <c r="AL253" s="338">
        <f>ROUND('ASSET BALANCES'!AL253*$CM253/12,2)</f>
        <v>909683.53</v>
      </c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38"/>
      <c r="AX253" s="338"/>
      <c r="AY253" s="338"/>
      <c r="AZ253" s="338"/>
      <c r="BA253" s="338"/>
      <c r="BB253" s="338"/>
      <c r="BC253" s="338"/>
      <c r="BD253" s="338"/>
      <c r="BE253" s="338"/>
      <c r="BF253" s="338"/>
      <c r="BG253" s="338"/>
      <c r="BH253" s="338"/>
      <c r="BI253" s="338"/>
      <c r="BJ253" s="338"/>
      <c r="BK253" s="338"/>
      <c r="BL253" s="338"/>
      <c r="BM253" s="338"/>
      <c r="BN253" s="338"/>
      <c r="BO253" s="338"/>
      <c r="BP253" s="338"/>
      <c r="BQ253" s="338"/>
      <c r="BR253" s="338"/>
      <c r="BS253" s="338"/>
      <c r="BT253" s="338"/>
      <c r="BU253" s="338"/>
      <c r="BV253" s="338"/>
      <c r="BW253" s="13">
        <f t="shared" si="31"/>
        <v>9951998.5800000001</v>
      </c>
      <c r="BX253" s="13">
        <f t="shared" si="32"/>
        <v>10635440.310000001</v>
      </c>
      <c r="BY253" s="13">
        <f t="shared" si="33"/>
        <v>10775994.01</v>
      </c>
      <c r="BZ253" s="13">
        <f t="shared" si="34"/>
        <v>0</v>
      </c>
      <c r="CA253" s="13">
        <f t="shared" si="35"/>
        <v>0</v>
      </c>
      <c r="CB253" s="13">
        <f t="shared" si="36"/>
        <v>0</v>
      </c>
      <c r="CC253" s="333" t="str">
        <f>VLOOKUP($A253,'Depr Group Buckets'!$A:$J,CC$4,FALSE)</f>
        <v>TRANSMISSION</v>
      </c>
      <c r="CD253" s="333" t="str">
        <f>VLOOKUP($A253,'Depr Group Buckets'!$A:$J,CD$4,FALSE)</f>
        <v>101/106</v>
      </c>
      <c r="CE253" s="333">
        <f>VLOOKUP($A253,'Depr Group Buckets'!$A:$J,CE$4,FALSE)</f>
        <v>108</v>
      </c>
      <c r="CF253" s="333">
        <f>VLOOKUP($A253,'Depr Group Buckets'!$A:$J,CF$4,FALSE)</f>
        <v>403</v>
      </c>
      <c r="CG253" s="333" t="str">
        <f>VLOOKUP($A253,'Depr Group Buckets'!$A:$J,CG$4,FALSE)</f>
        <v>TRANSMISSION</v>
      </c>
      <c r="CH253" s="333" t="str">
        <f>VLOOKUP($A253,'Depr Group Buckets'!$A:$J,CH$4,FALSE)</f>
        <v>TRANSMISSION</v>
      </c>
      <c r="CI253" s="333" t="str">
        <f>VLOOKUP($A253,'Depr Group Buckets'!$A:$J,CI$4,FALSE)</f>
        <v>Valid</v>
      </c>
      <c r="CJ253" s="333" t="str">
        <f>VLOOKUP($A253,'Depr Group Buckets'!$A:$J,CJ$4,FALSE)</f>
        <v>353</v>
      </c>
      <c r="CK253" s="21"/>
      <c r="CL253" s="4">
        <f t="shared" si="30"/>
        <v>2.4E-2</v>
      </c>
      <c r="CM253" s="4">
        <f t="shared" si="29"/>
        <v>2.3599999999999999E-2</v>
      </c>
      <c r="CN253" s="334"/>
      <c r="CO253" s="334"/>
      <c r="CP253" s="334"/>
      <c r="CQ253" s="4">
        <v>2.4E-2</v>
      </c>
      <c r="CR253" s="4">
        <v>2.3599999999999999E-2</v>
      </c>
    </row>
    <row r="254" spans="1:96" x14ac:dyDescent="0.25">
      <c r="A254" s="335">
        <f>'ASSET BALANCES'!$A254</f>
        <v>35400</v>
      </c>
      <c r="B254" s="336" t="str">
        <f>'ASSET BALANCES'!$B254</f>
        <v>354.00 Towers &amp; Fixtures</v>
      </c>
      <c r="C254" s="337">
        <v>11881.47</v>
      </c>
      <c r="D254" s="337">
        <v>11881.47</v>
      </c>
      <c r="E254" s="337">
        <v>11881.47</v>
      </c>
      <c r="F254" s="337">
        <v>11881.470000000001</v>
      </c>
      <c r="G254" s="337">
        <v>11881.470000000001</v>
      </c>
      <c r="H254" s="337">
        <v>11881.470000000001</v>
      </c>
      <c r="I254" s="337">
        <v>11881.470000000001</v>
      </c>
      <c r="J254" s="337">
        <v>11881.470000000001</v>
      </c>
      <c r="K254" s="337">
        <v>11881.470000000001</v>
      </c>
      <c r="L254" s="337">
        <v>11881.470000000001</v>
      </c>
      <c r="M254" s="337">
        <v>11881.470000000001</v>
      </c>
      <c r="N254" s="337">
        <v>11881.470000000001</v>
      </c>
      <c r="O254" s="338">
        <f>ROUND('ASSET BALANCES'!O254*$CL254/12,2)</f>
        <v>11881.47</v>
      </c>
      <c r="P254" s="338">
        <f>ROUND('ASSET BALANCES'!P254*$CL254/12,2)</f>
        <v>11881.47</v>
      </c>
      <c r="Q254" s="338">
        <f>ROUND('ASSET BALANCES'!Q254*$CL254/12,2)</f>
        <v>11881.47</v>
      </c>
      <c r="R254" s="338">
        <f>ROUND('ASSET BALANCES'!R254*$CL254/12,2)</f>
        <v>11881.47</v>
      </c>
      <c r="S254" s="338">
        <f>ROUND('ASSET BALANCES'!S254*$CL254/12,2)</f>
        <v>11881.47</v>
      </c>
      <c r="T254" s="338">
        <f>ROUND('ASSET BALANCES'!T254*$CL254/12,2)</f>
        <v>11881.47</v>
      </c>
      <c r="U254" s="338">
        <f>ROUND('ASSET BALANCES'!U254*$CL254/12,2)</f>
        <v>11881.47</v>
      </c>
      <c r="V254" s="338">
        <f>ROUND('ASSET BALANCES'!V254*$CL254/12,2)</f>
        <v>11881.47</v>
      </c>
      <c r="W254" s="338">
        <f>ROUND('ASSET BALANCES'!W254*$CL254/12,2)</f>
        <v>11881.47</v>
      </c>
      <c r="X254" s="338">
        <f>ROUND('ASSET BALANCES'!X254*$CL254/12,2)</f>
        <v>11881.47</v>
      </c>
      <c r="Y254" s="338">
        <f>ROUND('ASSET BALANCES'!Y254*$CL254/12,2)</f>
        <v>11881.47</v>
      </c>
      <c r="Z254" s="338">
        <f>ROUND('ASSET BALANCES'!Z254*$CL254/12,2)</f>
        <v>11881.47</v>
      </c>
      <c r="AA254" s="338">
        <f>ROUND('ASSET BALANCES'!AA254*$CM254/12,2)</f>
        <v>5473.97</v>
      </c>
      <c r="AB254" s="338">
        <f>ROUND('ASSET BALANCES'!AB254*$CM254/12,2)</f>
        <v>5473.97</v>
      </c>
      <c r="AC254" s="338">
        <f>ROUND('ASSET BALANCES'!AC254*$CM254/12,2)</f>
        <v>5473.97</v>
      </c>
      <c r="AD254" s="338">
        <f>ROUND('ASSET BALANCES'!AD254*$CM254/12,2)</f>
        <v>5473.97</v>
      </c>
      <c r="AE254" s="338">
        <f>ROUND('ASSET BALANCES'!AE254*$CM254/12,2)</f>
        <v>5473.97</v>
      </c>
      <c r="AF254" s="338">
        <f>ROUND('ASSET BALANCES'!AF254*$CM254/12,2)</f>
        <v>5473.97</v>
      </c>
      <c r="AG254" s="338">
        <f>ROUND('ASSET BALANCES'!AG254*$CM254/12,2)</f>
        <v>5473.97</v>
      </c>
      <c r="AH254" s="338">
        <f>ROUND('ASSET BALANCES'!AH254*$CM254/12,2)</f>
        <v>5473.97</v>
      </c>
      <c r="AI254" s="338">
        <f>ROUND('ASSET BALANCES'!AI254*$CM254/12,2)</f>
        <v>5473.97</v>
      </c>
      <c r="AJ254" s="338">
        <f>ROUND('ASSET BALANCES'!AJ254*$CM254/12,2)</f>
        <v>5473.97</v>
      </c>
      <c r="AK254" s="338">
        <f>ROUND('ASSET BALANCES'!AK254*$CM254/12,2)</f>
        <v>5473.97</v>
      </c>
      <c r="AL254" s="338">
        <f>ROUND('ASSET BALANCES'!AL254*$CM254/12,2)</f>
        <v>5473.97</v>
      </c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38"/>
      <c r="AX254" s="338"/>
      <c r="AY254" s="338"/>
      <c r="AZ254" s="338"/>
      <c r="BA254" s="338"/>
      <c r="BB254" s="338"/>
      <c r="BC254" s="338"/>
      <c r="BD254" s="338"/>
      <c r="BE254" s="338"/>
      <c r="BF254" s="338"/>
      <c r="BG254" s="338"/>
      <c r="BH254" s="338"/>
      <c r="BI254" s="338"/>
      <c r="BJ254" s="338"/>
      <c r="BK254" s="338"/>
      <c r="BL254" s="338"/>
      <c r="BM254" s="338"/>
      <c r="BN254" s="338"/>
      <c r="BO254" s="338"/>
      <c r="BP254" s="338"/>
      <c r="BQ254" s="338"/>
      <c r="BR254" s="338"/>
      <c r="BS254" s="338"/>
      <c r="BT254" s="338"/>
      <c r="BU254" s="338"/>
      <c r="BV254" s="338"/>
      <c r="BW254" s="13">
        <f t="shared" si="31"/>
        <v>142577.64000000001</v>
      </c>
      <c r="BX254" s="13">
        <f t="shared" si="32"/>
        <v>142577.64000000001</v>
      </c>
      <c r="BY254" s="13">
        <f t="shared" si="33"/>
        <v>65687.64</v>
      </c>
      <c r="BZ254" s="13">
        <f t="shared" si="34"/>
        <v>0</v>
      </c>
      <c r="CA254" s="13">
        <f t="shared" si="35"/>
        <v>0</v>
      </c>
      <c r="CB254" s="13">
        <f t="shared" si="36"/>
        <v>0</v>
      </c>
      <c r="CC254" s="333" t="str">
        <f>VLOOKUP($A254,'Depr Group Buckets'!$A:$J,CC$4,FALSE)</f>
        <v>TRANSMISSION</v>
      </c>
      <c r="CD254" s="333" t="str">
        <f>VLOOKUP($A254,'Depr Group Buckets'!$A:$J,CD$4,FALSE)</f>
        <v>101/106</v>
      </c>
      <c r="CE254" s="333">
        <f>VLOOKUP($A254,'Depr Group Buckets'!$A:$J,CE$4,FALSE)</f>
        <v>108</v>
      </c>
      <c r="CF254" s="333">
        <f>VLOOKUP($A254,'Depr Group Buckets'!$A:$J,CF$4,FALSE)</f>
        <v>403</v>
      </c>
      <c r="CG254" s="333" t="str">
        <f>VLOOKUP($A254,'Depr Group Buckets'!$A:$J,CG$4,FALSE)</f>
        <v>TRANSMISSION</v>
      </c>
      <c r="CH254" s="333" t="str">
        <f>VLOOKUP($A254,'Depr Group Buckets'!$A:$J,CH$4,FALSE)</f>
        <v>TRANSMISSION</v>
      </c>
      <c r="CI254" s="333" t="str">
        <f>VLOOKUP($A254,'Depr Group Buckets'!$A:$J,CI$4,FALSE)</f>
        <v>Valid</v>
      </c>
      <c r="CJ254" s="333" t="str">
        <f>VLOOKUP($A254,'Depr Group Buckets'!$A:$J,CJ$4,FALSE)</f>
        <v>354</v>
      </c>
      <c r="CK254" s="21"/>
      <c r="CL254" s="4">
        <f t="shared" si="30"/>
        <v>2.8000000000000001E-2</v>
      </c>
      <c r="CM254" s="4">
        <f t="shared" si="29"/>
        <v>1.29E-2</v>
      </c>
      <c r="CN254" s="334"/>
      <c r="CO254" s="334"/>
      <c r="CP254" s="334"/>
      <c r="CQ254" s="4">
        <v>2.8000000000000001E-2</v>
      </c>
      <c r="CR254" s="4">
        <v>1.29E-2</v>
      </c>
    </row>
    <row r="255" spans="1:96" x14ac:dyDescent="0.25">
      <c r="A255" s="335">
        <f>'ASSET BALANCES'!$A255</f>
        <v>35500</v>
      </c>
      <c r="B255" s="336" t="str">
        <f>'ASSET BALANCES'!$B255</f>
        <v>355.00 Poles and Fixtures</v>
      </c>
      <c r="C255" s="337">
        <v>918047.6100000001</v>
      </c>
      <c r="D255" s="337">
        <v>916657.3</v>
      </c>
      <c r="E255" s="337">
        <v>917706.95</v>
      </c>
      <c r="F255" s="337">
        <v>923541.39000000013</v>
      </c>
      <c r="G255" s="337">
        <v>924813.46</v>
      </c>
      <c r="H255" s="337">
        <v>928234.24</v>
      </c>
      <c r="I255" s="337">
        <v>927194.5</v>
      </c>
      <c r="J255" s="337">
        <v>928912.57000000007</v>
      </c>
      <c r="K255" s="337">
        <v>935285.66000000015</v>
      </c>
      <c r="L255" s="337">
        <v>949945.51</v>
      </c>
      <c r="M255" s="337">
        <v>951476.44</v>
      </c>
      <c r="N255" s="337">
        <v>952054.96</v>
      </c>
      <c r="O255" s="338">
        <f>ROUND('ASSET BALANCES'!O255*$CL255/12,2)</f>
        <v>977002.05</v>
      </c>
      <c r="P255" s="338">
        <f>ROUND('ASSET BALANCES'!P255*$CL255/12,2)</f>
        <v>978581.16</v>
      </c>
      <c r="Q255" s="338">
        <f>ROUND('ASSET BALANCES'!Q255*$CL255/12,2)</f>
        <v>1010702.58</v>
      </c>
      <c r="R255" s="338">
        <f>ROUND('ASSET BALANCES'!R255*$CL255/12,2)</f>
        <v>1022378.88</v>
      </c>
      <c r="S255" s="338">
        <f>ROUND('ASSET BALANCES'!S255*$CL255/12,2)</f>
        <v>1053889.19</v>
      </c>
      <c r="T255" s="338">
        <f>ROUND('ASSET BALANCES'!T255*$CL255/12,2)</f>
        <v>1059254.77</v>
      </c>
      <c r="U255" s="338">
        <f>ROUND('ASSET BALANCES'!U255*$CL255/12,2)</f>
        <v>1081903.54</v>
      </c>
      <c r="V255" s="338">
        <f>ROUND('ASSET BALANCES'!V255*$CL255/12,2)</f>
        <v>1088516.27</v>
      </c>
      <c r="W255" s="338">
        <f>ROUND('ASSET BALANCES'!W255*$CL255/12,2)</f>
        <v>1109838.3500000001</v>
      </c>
      <c r="X255" s="338">
        <f>ROUND('ASSET BALANCES'!X255*$CL255/12,2)</f>
        <v>1121128.22</v>
      </c>
      <c r="Y255" s="338">
        <f>ROUND('ASSET BALANCES'!Y255*$CL255/12,2)</f>
        <v>1126402.17</v>
      </c>
      <c r="Z255" s="338">
        <f>ROUND('ASSET BALANCES'!Z255*$CL255/12,2)</f>
        <v>1137103.42</v>
      </c>
      <c r="AA255" s="338">
        <f>ROUND('ASSET BALANCES'!AA255*$CM255/12,2)</f>
        <v>1192461.5900000001</v>
      </c>
      <c r="AB255" s="338">
        <f>ROUND('ASSET BALANCES'!AB255*$CM255/12,2)</f>
        <v>1199325.81</v>
      </c>
      <c r="AC255" s="338">
        <f>ROUND('ASSET BALANCES'!AC255*$CM255/12,2)</f>
        <v>1204429.6499999999</v>
      </c>
      <c r="AD255" s="338">
        <f>ROUND('ASSET BALANCES'!AD255*$CM255/12,2)</f>
        <v>1209458.81</v>
      </c>
      <c r="AE255" s="338">
        <f>ROUND('ASSET BALANCES'!AE255*$CM255/12,2)</f>
        <v>1234007.3999999999</v>
      </c>
      <c r="AF255" s="338">
        <f>ROUND('ASSET BALANCES'!AF255*$CM255/12,2)</f>
        <v>1259503.28</v>
      </c>
      <c r="AG255" s="338">
        <f>ROUND('ASSET BALANCES'!AG255*$CM255/12,2)</f>
        <v>1279949.56</v>
      </c>
      <c r="AH255" s="338">
        <f>ROUND('ASSET BALANCES'!AH255*$CM255/12,2)</f>
        <v>1287803.5</v>
      </c>
      <c r="AI255" s="338">
        <f>ROUND('ASSET BALANCES'!AI255*$CM255/12,2)</f>
        <v>1294503.05</v>
      </c>
      <c r="AJ255" s="338">
        <f>ROUND('ASSET BALANCES'!AJ255*$CM255/12,2)</f>
        <v>1300560.6200000001</v>
      </c>
      <c r="AK255" s="338">
        <f>ROUND('ASSET BALANCES'!AK255*$CM255/12,2)</f>
        <v>1305826.1499999999</v>
      </c>
      <c r="AL255" s="338">
        <f>ROUND('ASSET BALANCES'!AL255*$CM255/12,2)</f>
        <v>1311211.6299999999</v>
      </c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38"/>
      <c r="AX255" s="338"/>
      <c r="AY255" s="338"/>
      <c r="AZ255" s="338"/>
      <c r="BA255" s="338"/>
      <c r="BB255" s="338"/>
      <c r="BC255" s="338"/>
      <c r="BD255" s="338"/>
      <c r="BE255" s="338"/>
      <c r="BF255" s="338"/>
      <c r="BG255" s="338"/>
      <c r="BH255" s="338"/>
      <c r="BI255" s="338"/>
      <c r="BJ255" s="338"/>
      <c r="BK255" s="338"/>
      <c r="BL255" s="338"/>
      <c r="BM255" s="338"/>
      <c r="BN255" s="338"/>
      <c r="BO255" s="338"/>
      <c r="BP255" s="338"/>
      <c r="BQ255" s="338"/>
      <c r="BR255" s="338"/>
      <c r="BS255" s="338"/>
      <c r="BT255" s="338"/>
      <c r="BU255" s="338"/>
      <c r="BV255" s="338"/>
      <c r="BW255" s="13">
        <f t="shared" si="31"/>
        <v>11173870.59</v>
      </c>
      <c r="BX255" s="13">
        <f t="shared" si="32"/>
        <v>12766700.6</v>
      </c>
      <c r="BY255" s="13">
        <f t="shared" si="33"/>
        <v>15079041.050000001</v>
      </c>
      <c r="BZ255" s="13">
        <f t="shared" si="34"/>
        <v>0</v>
      </c>
      <c r="CA255" s="13">
        <f t="shared" si="35"/>
        <v>0</v>
      </c>
      <c r="CB255" s="13">
        <f t="shared" si="36"/>
        <v>0</v>
      </c>
      <c r="CC255" s="333" t="str">
        <f>VLOOKUP($A255,'Depr Group Buckets'!$A:$J,CC$4,FALSE)</f>
        <v>TRANSMISSION</v>
      </c>
      <c r="CD255" s="333" t="str">
        <f>VLOOKUP($A255,'Depr Group Buckets'!$A:$J,CD$4,FALSE)</f>
        <v>101/106</v>
      </c>
      <c r="CE255" s="333">
        <f>VLOOKUP($A255,'Depr Group Buckets'!$A:$J,CE$4,FALSE)</f>
        <v>108</v>
      </c>
      <c r="CF255" s="333">
        <f>VLOOKUP($A255,'Depr Group Buckets'!$A:$J,CF$4,FALSE)</f>
        <v>403</v>
      </c>
      <c r="CG255" s="333" t="str">
        <f>VLOOKUP($A255,'Depr Group Buckets'!$A:$J,CG$4,FALSE)</f>
        <v>TRANSMISSION</v>
      </c>
      <c r="CH255" s="333" t="str">
        <f>VLOOKUP($A255,'Depr Group Buckets'!$A:$J,CH$4,FALSE)</f>
        <v>TRANSMISSION</v>
      </c>
      <c r="CI255" s="333" t="str">
        <f>VLOOKUP($A255,'Depr Group Buckets'!$A:$J,CI$4,FALSE)</f>
        <v>Valid</v>
      </c>
      <c r="CJ255" s="333" t="str">
        <f>VLOOKUP($A255,'Depr Group Buckets'!$A:$J,CJ$4,FALSE)</f>
        <v>355</v>
      </c>
      <c r="CK255" s="21"/>
      <c r="CL255" s="4">
        <f t="shared" si="30"/>
        <v>2.8000000000000001E-2</v>
      </c>
      <c r="CM255" s="4">
        <f t="shared" si="29"/>
        <v>2.8500000000000001E-2</v>
      </c>
      <c r="CN255" s="334"/>
      <c r="CO255" s="334"/>
      <c r="CP255" s="334"/>
      <c r="CQ255" s="4">
        <v>2.8000000000000001E-2</v>
      </c>
      <c r="CR255" s="4">
        <v>2.8500000000000001E-2</v>
      </c>
    </row>
    <row r="256" spans="1:96" x14ac:dyDescent="0.25">
      <c r="A256" s="335">
        <f>'ASSET BALANCES'!$A256</f>
        <v>35600</v>
      </c>
      <c r="B256" s="336" t="str">
        <f>'ASSET BALANCES'!$B256</f>
        <v>356.00 OH Cond and Devices</v>
      </c>
      <c r="C256" s="337">
        <v>416206.65</v>
      </c>
      <c r="D256" s="337">
        <v>417285.95999999996</v>
      </c>
      <c r="E256" s="337">
        <v>416606.95999999996</v>
      </c>
      <c r="F256" s="337">
        <v>417594.1</v>
      </c>
      <c r="G256" s="337">
        <v>418140.65</v>
      </c>
      <c r="H256" s="337">
        <v>418411.6</v>
      </c>
      <c r="I256" s="337">
        <v>419889.28</v>
      </c>
      <c r="J256" s="337">
        <v>420414.19000000006</v>
      </c>
      <c r="K256" s="337">
        <v>422066.32</v>
      </c>
      <c r="L256" s="337">
        <v>423899.96</v>
      </c>
      <c r="M256" s="337">
        <v>425066.34</v>
      </c>
      <c r="N256" s="337">
        <v>424936.66000000003</v>
      </c>
      <c r="O256" s="338">
        <f>ROUND('ASSET BALANCES'!O256*$CL256/12,2)</f>
        <v>432668.75</v>
      </c>
      <c r="P256" s="338">
        <f>ROUND('ASSET BALANCES'!P256*$CL256/12,2)</f>
        <v>432970.72</v>
      </c>
      <c r="Q256" s="338">
        <f>ROUND('ASSET BALANCES'!Q256*$CL256/12,2)</f>
        <v>440478.05</v>
      </c>
      <c r="R256" s="338">
        <f>ROUND('ASSET BALANCES'!R256*$CL256/12,2)</f>
        <v>441089.64</v>
      </c>
      <c r="S256" s="338">
        <f>ROUND('ASSET BALANCES'!S256*$CL256/12,2)</f>
        <v>442096.09</v>
      </c>
      <c r="T256" s="338">
        <f>ROUND('ASSET BALANCES'!T256*$CL256/12,2)</f>
        <v>442544.1</v>
      </c>
      <c r="U256" s="338">
        <f>ROUND('ASSET BALANCES'!U256*$CL256/12,2)</f>
        <v>444938.53</v>
      </c>
      <c r="V256" s="338">
        <f>ROUND('ASSET BALANCES'!V256*$CL256/12,2)</f>
        <v>445106.43</v>
      </c>
      <c r="W256" s="338">
        <f>ROUND('ASSET BALANCES'!W256*$CL256/12,2)</f>
        <v>445346.67</v>
      </c>
      <c r="X256" s="338">
        <f>ROUND('ASSET BALANCES'!X256*$CL256/12,2)</f>
        <v>445589.78</v>
      </c>
      <c r="Y256" s="338">
        <f>ROUND('ASSET BALANCES'!Y256*$CL256/12,2)</f>
        <v>445792.4</v>
      </c>
      <c r="Z256" s="338">
        <f>ROUND('ASSET BALANCES'!Z256*$CL256/12,2)</f>
        <v>445999.78</v>
      </c>
      <c r="AA256" s="338">
        <f>ROUND('ASSET BALANCES'!AA256*$CM256/12,2)</f>
        <v>463933.81</v>
      </c>
      <c r="AB256" s="338">
        <f>ROUND('ASSET BALANCES'!AB256*$CM256/12,2)</f>
        <v>464598.06</v>
      </c>
      <c r="AC256" s="338">
        <f>ROUND('ASSET BALANCES'!AC256*$CM256/12,2)</f>
        <v>465203.42</v>
      </c>
      <c r="AD256" s="338">
        <f>ROUND('ASSET BALANCES'!AD256*$CM256/12,2)</f>
        <v>465790.92</v>
      </c>
      <c r="AE256" s="338">
        <f>ROUND('ASSET BALANCES'!AE256*$CM256/12,2)</f>
        <v>470084.09</v>
      </c>
      <c r="AF256" s="338">
        <f>ROUND('ASSET BALANCES'!AF256*$CM256/12,2)</f>
        <v>475566.44</v>
      </c>
      <c r="AG256" s="338">
        <f>ROUND('ASSET BALANCES'!AG256*$CM256/12,2)</f>
        <v>479309.77</v>
      </c>
      <c r="AH256" s="338">
        <f>ROUND('ASSET BALANCES'!AH256*$CM256/12,2)</f>
        <v>479971.91</v>
      </c>
      <c r="AI256" s="338">
        <f>ROUND('ASSET BALANCES'!AI256*$CM256/12,2)</f>
        <v>480784.66</v>
      </c>
      <c r="AJ256" s="338">
        <f>ROUND('ASSET BALANCES'!AJ256*$CM256/12,2)</f>
        <v>481618.12</v>
      </c>
      <c r="AK256" s="338">
        <f>ROUND('ASSET BALANCES'!AK256*$CM256/12,2)</f>
        <v>482262.15</v>
      </c>
      <c r="AL256" s="338">
        <f>ROUND('ASSET BALANCES'!AL256*$CM256/12,2)</f>
        <v>482934.86</v>
      </c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38"/>
      <c r="AX256" s="338"/>
      <c r="AY256" s="338"/>
      <c r="AZ256" s="338"/>
      <c r="BA256" s="338"/>
      <c r="BB256" s="338"/>
      <c r="BC256" s="338"/>
      <c r="BD256" s="338"/>
      <c r="BE256" s="338"/>
      <c r="BF256" s="338"/>
      <c r="BG256" s="338"/>
      <c r="BH256" s="338"/>
      <c r="BI256" s="338"/>
      <c r="BJ256" s="338"/>
      <c r="BK256" s="338"/>
      <c r="BL256" s="338"/>
      <c r="BM256" s="338"/>
      <c r="BN256" s="338"/>
      <c r="BO256" s="338"/>
      <c r="BP256" s="338"/>
      <c r="BQ256" s="338"/>
      <c r="BR256" s="338"/>
      <c r="BS256" s="338"/>
      <c r="BT256" s="338"/>
      <c r="BU256" s="338"/>
      <c r="BV256" s="338"/>
      <c r="BW256" s="13">
        <f t="shared" si="31"/>
        <v>5040518.67</v>
      </c>
      <c r="BX256" s="13">
        <f t="shared" si="32"/>
        <v>5304620.9400000004</v>
      </c>
      <c r="BY256" s="13">
        <f t="shared" si="33"/>
        <v>5692058.21</v>
      </c>
      <c r="BZ256" s="13">
        <f t="shared" si="34"/>
        <v>0</v>
      </c>
      <c r="CA256" s="13">
        <f t="shared" si="35"/>
        <v>0</v>
      </c>
      <c r="CB256" s="13">
        <f t="shared" si="36"/>
        <v>0</v>
      </c>
      <c r="CC256" s="333" t="str">
        <f>VLOOKUP($A256,'Depr Group Buckets'!$A:$J,CC$4,FALSE)</f>
        <v>TRANSMISSION</v>
      </c>
      <c r="CD256" s="333" t="str">
        <f>VLOOKUP($A256,'Depr Group Buckets'!$A:$J,CD$4,FALSE)</f>
        <v>101/106</v>
      </c>
      <c r="CE256" s="333">
        <f>VLOOKUP($A256,'Depr Group Buckets'!$A:$J,CE$4,FALSE)</f>
        <v>108</v>
      </c>
      <c r="CF256" s="333">
        <f>VLOOKUP($A256,'Depr Group Buckets'!$A:$J,CF$4,FALSE)</f>
        <v>403</v>
      </c>
      <c r="CG256" s="333" t="str">
        <f>VLOOKUP($A256,'Depr Group Buckets'!$A:$J,CG$4,FALSE)</f>
        <v>TRANSMISSION</v>
      </c>
      <c r="CH256" s="333" t="str">
        <f>VLOOKUP($A256,'Depr Group Buckets'!$A:$J,CH$4,FALSE)</f>
        <v>TRANSMISSION</v>
      </c>
      <c r="CI256" s="333" t="str">
        <f>VLOOKUP($A256,'Depr Group Buckets'!$A:$J,CI$4,FALSE)</f>
        <v>Valid</v>
      </c>
      <c r="CJ256" s="333" t="str">
        <f>VLOOKUP($A256,'Depr Group Buckets'!$A:$J,CJ$4,FALSE)</f>
        <v>356</v>
      </c>
      <c r="CK256" s="21"/>
      <c r="CL256" s="4">
        <f t="shared" si="30"/>
        <v>2.9000000000000001E-2</v>
      </c>
      <c r="CM256" s="4">
        <f t="shared" si="29"/>
        <v>2.9900000000000003E-2</v>
      </c>
      <c r="CN256" s="334"/>
      <c r="CO256" s="334"/>
      <c r="CP256" s="334"/>
      <c r="CQ256" s="4">
        <v>2.9000000000000001E-2</v>
      </c>
      <c r="CR256" s="4">
        <v>2.9900000000000003E-2</v>
      </c>
    </row>
    <row r="257" spans="1:96" x14ac:dyDescent="0.25">
      <c r="A257" s="335">
        <f>'ASSET BALANCES'!$A257</f>
        <v>35601</v>
      </c>
      <c r="B257" s="336" t="str">
        <f>'ASSET BALANCES'!$B257</f>
        <v>356.01 Clearing Rights of Way</v>
      </c>
      <c r="C257" s="337">
        <v>2814.15</v>
      </c>
      <c r="D257" s="337">
        <v>2814.15</v>
      </c>
      <c r="E257" s="337">
        <v>2814.15</v>
      </c>
      <c r="F257" s="337">
        <v>2814.15</v>
      </c>
      <c r="G257" s="337">
        <v>2814.15</v>
      </c>
      <c r="H257" s="337">
        <v>2814.15</v>
      </c>
      <c r="I257" s="337">
        <v>2814.15</v>
      </c>
      <c r="J257" s="337">
        <v>2814.15</v>
      </c>
      <c r="K257" s="337">
        <v>2814.15</v>
      </c>
      <c r="L257" s="337">
        <v>2814.15</v>
      </c>
      <c r="M257" s="337">
        <v>2814.15</v>
      </c>
      <c r="N257" s="337">
        <v>2814.15</v>
      </c>
      <c r="O257" s="338">
        <f>ROUND('ASSET BALANCES'!O257*$CL257/12,2)</f>
        <v>2814.15</v>
      </c>
      <c r="P257" s="338">
        <f>ROUND('ASSET BALANCES'!P257*$CL257/12,2)</f>
        <v>2814.15</v>
      </c>
      <c r="Q257" s="338">
        <f>ROUND('ASSET BALANCES'!Q257*$CL257/12,2)</f>
        <v>2814.15</v>
      </c>
      <c r="R257" s="338">
        <f>ROUND('ASSET BALANCES'!R257*$CL257/12,2)</f>
        <v>2814.15</v>
      </c>
      <c r="S257" s="338">
        <f>ROUND('ASSET BALANCES'!S257*$CL257/12,2)</f>
        <v>2814.15</v>
      </c>
      <c r="T257" s="338">
        <f>ROUND('ASSET BALANCES'!T257*$CL257/12,2)</f>
        <v>2814.15</v>
      </c>
      <c r="U257" s="338">
        <f>ROUND('ASSET BALANCES'!U257*$CL257/12,2)</f>
        <v>2814.15</v>
      </c>
      <c r="V257" s="338">
        <f>ROUND('ASSET BALANCES'!V257*$CL257/12,2)</f>
        <v>2814.15</v>
      </c>
      <c r="W257" s="338">
        <f>ROUND('ASSET BALANCES'!W257*$CL257/12,2)</f>
        <v>2814.15</v>
      </c>
      <c r="X257" s="338">
        <f>ROUND('ASSET BALANCES'!X257*$CL257/12,2)</f>
        <v>2814.15</v>
      </c>
      <c r="Y257" s="338">
        <f>ROUND('ASSET BALANCES'!Y257*$CL257/12,2)</f>
        <v>2814.15</v>
      </c>
      <c r="Z257" s="338">
        <f>ROUND('ASSET BALANCES'!Z257*$CL257/12,2)</f>
        <v>2814.15</v>
      </c>
      <c r="AA257" s="338">
        <f>ROUND('ASSET BALANCES'!AA257*$CM257/12,2)</f>
        <v>1794.02</v>
      </c>
      <c r="AB257" s="338">
        <f>ROUND('ASSET BALANCES'!AB257*$CM257/12,2)</f>
        <v>1794.02</v>
      </c>
      <c r="AC257" s="338">
        <f>ROUND('ASSET BALANCES'!AC257*$CM257/12,2)</f>
        <v>1794.02</v>
      </c>
      <c r="AD257" s="338">
        <f>ROUND('ASSET BALANCES'!AD257*$CM257/12,2)</f>
        <v>1794.02</v>
      </c>
      <c r="AE257" s="338">
        <f>ROUND('ASSET BALANCES'!AE257*$CM257/12,2)</f>
        <v>1794.02</v>
      </c>
      <c r="AF257" s="338">
        <f>ROUND('ASSET BALANCES'!AF257*$CM257/12,2)</f>
        <v>1794.02</v>
      </c>
      <c r="AG257" s="338">
        <f>ROUND('ASSET BALANCES'!AG257*$CM257/12,2)</f>
        <v>1794.02</v>
      </c>
      <c r="AH257" s="338">
        <f>ROUND('ASSET BALANCES'!AH257*$CM257/12,2)</f>
        <v>1794.02</v>
      </c>
      <c r="AI257" s="338">
        <f>ROUND('ASSET BALANCES'!AI257*$CM257/12,2)</f>
        <v>1794.02</v>
      </c>
      <c r="AJ257" s="338">
        <f>ROUND('ASSET BALANCES'!AJ257*$CM257/12,2)</f>
        <v>1794.02</v>
      </c>
      <c r="AK257" s="338">
        <f>ROUND('ASSET BALANCES'!AK257*$CM257/12,2)</f>
        <v>1794.02</v>
      </c>
      <c r="AL257" s="338">
        <f>ROUND('ASSET BALANCES'!AL257*$CM257/12,2)</f>
        <v>1794.02</v>
      </c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38"/>
      <c r="AX257" s="338"/>
      <c r="AY257" s="338"/>
      <c r="AZ257" s="338"/>
      <c r="BA257" s="338"/>
      <c r="BB257" s="338"/>
      <c r="BC257" s="338"/>
      <c r="BD257" s="338"/>
      <c r="BE257" s="338"/>
      <c r="BF257" s="338"/>
      <c r="BG257" s="338"/>
      <c r="BH257" s="338"/>
      <c r="BI257" s="338"/>
      <c r="BJ257" s="338"/>
      <c r="BK257" s="338"/>
      <c r="BL257" s="338"/>
      <c r="BM257" s="338"/>
      <c r="BN257" s="338"/>
      <c r="BO257" s="338"/>
      <c r="BP257" s="338"/>
      <c r="BQ257" s="338"/>
      <c r="BR257" s="338"/>
      <c r="BS257" s="338"/>
      <c r="BT257" s="338"/>
      <c r="BU257" s="338"/>
      <c r="BV257" s="338"/>
      <c r="BW257" s="13">
        <f t="shared" si="31"/>
        <v>33769.800000000003</v>
      </c>
      <c r="BX257" s="13">
        <f t="shared" si="32"/>
        <v>33769.800000000003</v>
      </c>
      <c r="BY257" s="13">
        <f t="shared" si="33"/>
        <v>21528.240000000002</v>
      </c>
      <c r="BZ257" s="13">
        <f t="shared" si="34"/>
        <v>0</v>
      </c>
      <c r="CA257" s="13">
        <f t="shared" si="35"/>
        <v>0</v>
      </c>
      <c r="CB257" s="13">
        <f t="shared" si="36"/>
        <v>0</v>
      </c>
      <c r="CC257" s="333" t="str">
        <f>VLOOKUP($A257,'Depr Group Buckets'!$A:$J,CC$4,FALSE)</f>
        <v>TRANSMISSION</v>
      </c>
      <c r="CD257" s="333" t="str">
        <f>VLOOKUP($A257,'Depr Group Buckets'!$A:$J,CD$4,FALSE)</f>
        <v>101/106</v>
      </c>
      <c r="CE257" s="333">
        <f>VLOOKUP($A257,'Depr Group Buckets'!$A:$J,CE$4,FALSE)</f>
        <v>108</v>
      </c>
      <c r="CF257" s="333">
        <f>VLOOKUP($A257,'Depr Group Buckets'!$A:$J,CF$4,FALSE)</f>
        <v>403</v>
      </c>
      <c r="CG257" s="333" t="str">
        <f>VLOOKUP($A257,'Depr Group Buckets'!$A:$J,CG$4,FALSE)</f>
        <v>TRANSMISSION</v>
      </c>
      <c r="CH257" s="333" t="str">
        <f>VLOOKUP($A257,'Depr Group Buckets'!$A:$J,CH$4,FALSE)</f>
        <v>TRANSMISSION</v>
      </c>
      <c r="CI257" s="333" t="str">
        <f>VLOOKUP($A257,'Depr Group Buckets'!$A:$J,CI$4,FALSE)</f>
        <v>Valid</v>
      </c>
      <c r="CJ257" s="333" t="str">
        <f>VLOOKUP($A257,'Depr Group Buckets'!$A:$J,CJ$4,FALSE)</f>
        <v>356</v>
      </c>
      <c r="CK257" s="21"/>
      <c r="CL257" s="4">
        <f t="shared" si="30"/>
        <v>1.6E-2</v>
      </c>
      <c r="CM257" s="4">
        <f t="shared" si="29"/>
        <v>1.0200000000000001E-2</v>
      </c>
      <c r="CN257" s="334"/>
      <c r="CO257" s="334"/>
      <c r="CP257" s="334"/>
      <c r="CQ257" s="4">
        <v>1.6E-2</v>
      </c>
      <c r="CR257" s="4">
        <v>1.0200000000000001E-2</v>
      </c>
    </row>
    <row r="258" spans="1:96" x14ac:dyDescent="0.25">
      <c r="A258" s="335">
        <f>'ASSET BALANCES'!$A258</f>
        <v>35700</v>
      </c>
      <c r="B258" s="336" t="str">
        <f>'ASSET BALANCES'!$B258</f>
        <v>357.00 Underground Conduit</v>
      </c>
      <c r="C258" s="337">
        <v>6137.52</v>
      </c>
      <c r="D258" s="337">
        <v>6137.52</v>
      </c>
      <c r="E258" s="337">
        <v>6137.52</v>
      </c>
      <c r="F258" s="337">
        <v>6124.05</v>
      </c>
      <c r="G258" s="337">
        <v>6124.05</v>
      </c>
      <c r="H258" s="337">
        <v>6124.05</v>
      </c>
      <c r="I258" s="337">
        <v>6124.05</v>
      </c>
      <c r="J258" s="337">
        <v>6124.05</v>
      </c>
      <c r="K258" s="337">
        <v>6124.05</v>
      </c>
      <c r="L258" s="337">
        <v>6124.05</v>
      </c>
      <c r="M258" s="337">
        <v>6124.05</v>
      </c>
      <c r="N258" s="337">
        <v>6124.05</v>
      </c>
      <c r="O258" s="338">
        <f>ROUND('ASSET BALANCES'!O258*$CL258/12,2)</f>
        <v>6124.05</v>
      </c>
      <c r="P258" s="338">
        <f>ROUND('ASSET BALANCES'!P258*$CL258/12,2)</f>
        <v>6124.05</v>
      </c>
      <c r="Q258" s="338">
        <f>ROUND('ASSET BALANCES'!Q258*$CL258/12,2)</f>
        <v>6124.05</v>
      </c>
      <c r="R258" s="338">
        <f>ROUND('ASSET BALANCES'!R258*$CL258/12,2)</f>
        <v>6124.05</v>
      </c>
      <c r="S258" s="338">
        <f>ROUND('ASSET BALANCES'!S258*$CL258/12,2)</f>
        <v>6124.05</v>
      </c>
      <c r="T258" s="338">
        <f>ROUND('ASSET BALANCES'!T258*$CL258/12,2)</f>
        <v>6124.05</v>
      </c>
      <c r="U258" s="338">
        <f>ROUND('ASSET BALANCES'!U258*$CL258/12,2)</f>
        <v>6124.05</v>
      </c>
      <c r="V258" s="338">
        <f>ROUND('ASSET BALANCES'!V258*$CL258/12,2)</f>
        <v>6124.05</v>
      </c>
      <c r="W258" s="338">
        <f>ROUND('ASSET BALANCES'!W258*$CL258/12,2)</f>
        <v>6124.05</v>
      </c>
      <c r="X258" s="338">
        <f>ROUND('ASSET BALANCES'!X258*$CL258/12,2)</f>
        <v>6124.05</v>
      </c>
      <c r="Y258" s="338">
        <f>ROUND('ASSET BALANCES'!Y258*$CL258/12,2)</f>
        <v>6124.05</v>
      </c>
      <c r="Z258" s="338">
        <f>ROUND('ASSET BALANCES'!Z258*$CL258/12,2)</f>
        <v>6124.05</v>
      </c>
      <c r="AA258" s="338">
        <f>ROUND('ASSET BALANCES'!AA258*$CM258/12,2)</f>
        <v>6556.34</v>
      </c>
      <c r="AB258" s="338">
        <f>ROUND('ASSET BALANCES'!AB258*$CM258/12,2)</f>
        <v>6556.34</v>
      </c>
      <c r="AC258" s="338">
        <f>ROUND('ASSET BALANCES'!AC258*$CM258/12,2)</f>
        <v>6556.34</v>
      </c>
      <c r="AD258" s="338">
        <f>ROUND('ASSET BALANCES'!AD258*$CM258/12,2)</f>
        <v>6556.34</v>
      </c>
      <c r="AE258" s="338">
        <f>ROUND('ASSET BALANCES'!AE258*$CM258/12,2)</f>
        <v>6556.34</v>
      </c>
      <c r="AF258" s="338">
        <f>ROUND('ASSET BALANCES'!AF258*$CM258/12,2)</f>
        <v>6556.34</v>
      </c>
      <c r="AG258" s="338">
        <f>ROUND('ASSET BALANCES'!AG258*$CM258/12,2)</f>
        <v>6556.34</v>
      </c>
      <c r="AH258" s="338">
        <f>ROUND('ASSET BALANCES'!AH258*$CM258/12,2)</f>
        <v>6556.34</v>
      </c>
      <c r="AI258" s="338">
        <f>ROUND('ASSET BALANCES'!AI258*$CM258/12,2)</f>
        <v>6556.34</v>
      </c>
      <c r="AJ258" s="338">
        <f>ROUND('ASSET BALANCES'!AJ258*$CM258/12,2)</f>
        <v>6556.34</v>
      </c>
      <c r="AK258" s="338">
        <f>ROUND('ASSET BALANCES'!AK258*$CM258/12,2)</f>
        <v>6556.34</v>
      </c>
      <c r="AL258" s="338">
        <f>ROUND('ASSET BALANCES'!AL258*$CM258/12,2)</f>
        <v>6556.34</v>
      </c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38"/>
      <c r="AX258" s="338"/>
      <c r="AY258" s="338"/>
      <c r="AZ258" s="338"/>
      <c r="BA258" s="338"/>
      <c r="BB258" s="338"/>
      <c r="BC258" s="338"/>
      <c r="BD258" s="338"/>
      <c r="BE258" s="338"/>
      <c r="BF258" s="338"/>
      <c r="BG258" s="338"/>
      <c r="BH258" s="338"/>
      <c r="BI258" s="338"/>
      <c r="BJ258" s="338"/>
      <c r="BK258" s="338"/>
      <c r="BL258" s="338"/>
      <c r="BM258" s="338"/>
      <c r="BN258" s="338"/>
      <c r="BO258" s="338"/>
      <c r="BP258" s="338"/>
      <c r="BQ258" s="338"/>
      <c r="BR258" s="338"/>
      <c r="BS258" s="338"/>
      <c r="BT258" s="338"/>
      <c r="BU258" s="338"/>
      <c r="BV258" s="338"/>
      <c r="BW258" s="13">
        <f t="shared" si="31"/>
        <v>73529.009999999995</v>
      </c>
      <c r="BX258" s="13">
        <f t="shared" si="32"/>
        <v>73488.600000000006</v>
      </c>
      <c r="BY258" s="13">
        <f t="shared" si="33"/>
        <v>78676.08</v>
      </c>
      <c r="BZ258" s="13">
        <f t="shared" si="34"/>
        <v>0</v>
      </c>
      <c r="CA258" s="13">
        <f t="shared" si="35"/>
        <v>0</v>
      </c>
      <c r="CB258" s="13">
        <f t="shared" si="36"/>
        <v>0</v>
      </c>
      <c r="CC258" s="333" t="str">
        <f>VLOOKUP($A258,'Depr Group Buckets'!$A:$J,CC$4,FALSE)</f>
        <v>TRANSMISSION</v>
      </c>
      <c r="CD258" s="333" t="str">
        <f>VLOOKUP($A258,'Depr Group Buckets'!$A:$J,CD$4,FALSE)</f>
        <v>101/106</v>
      </c>
      <c r="CE258" s="333">
        <f>VLOOKUP($A258,'Depr Group Buckets'!$A:$J,CE$4,FALSE)</f>
        <v>108</v>
      </c>
      <c r="CF258" s="333">
        <f>VLOOKUP($A258,'Depr Group Buckets'!$A:$J,CF$4,FALSE)</f>
        <v>403</v>
      </c>
      <c r="CG258" s="333" t="str">
        <f>VLOOKUP($A258,'Depr Group Buckets'!$A:$J,CG$4,FALSE)</f>
        <v>TRANSMISSION</v>
      </c>
      <c r="CH258" s="333" t="str">
        <f>VLOOKUP($A258,'Depr Group Buckets'!$A:$J,CH$4,FALSE)</f>
        <v>TRANSMISSION</v>
      </c>
      <c r="CI258" s="333" t="str">
        <f>VLOOKUP($A258,'Depr Group Buckets'!$A:$J,CI$4,FALSE)</f>
        <v>Valid</v>
      </c>
      <c r="CJ258" s="333" t="str">
        <f>VLOOKUP($A258,'Depr Group Buckets'!$A:$J,CJ$4,FALSE)</f>
        <v>357</v>
      </c>
      <c r="CK258" s="21"/>
      <c r="CL258" s="4">
        <f t="shared" si="30"/>
        <v>1.7000000000000001E-2</v>
      </c>
      <c r="CM258" s="4">
        <f t="shared" ref="CM258:CM304" si="37">CHOOSE($CM$1,$CQ258,$CR258)</f>
        <v>1.8200000000000001E-2</v>
      </c>
      <c r="CN258" s="334"/>
      <c r="CO258" s="334"/>
      <c r="CP258" s="334"/>
      <c r="CQ258" s="4">
        <v>1.7000000000000001E-2</v>
      </c>
      <c r="CR258" s="4">
        <v>1.8200000000000001E-2</v>
      </c>
    </row>
    <row r="259" spans="1:96" x14ac:dyDescent="0.25">
      <c r="A259" s="335">
        <f>'ASSET BALANCES'!$A259</f>
        <v>35800</v>
      </c>
      <c r="B259" s="336" t="str">
        <f>'ASSET BALANCES'!$B259</f>
        <v>358.00 UG Conductors &amp; Devices</v>
      </c>
      <c r="C259" s="337">
        <v>26554.65</v>
      </c>
      <c r="D259" s="337">
        <v>26554.65</v>
      </c>
      <c r="E259" s="337">
        <v>26554.65</v>
      </c>
      <c r="F259" s="337">
        <v>26798.18</v>
      </c>
      <c r="G259" s="337">
        <v>26798.18</v>
      </c>
      <c r="H259" s="337">
        <v>26798.18</v>
      </c>
      <c r="I259" s="337">
        <v>26798.18</v>
      </c>
      <c r="J259" s="337">
        <v>26798.18</v>
      </c>
      <c r="K259" s="337">
        <v>27780.27</v>
      </c>
      <c r="L259" s="337">
        <v>27780.27</v>
      </c>
      <c r="M259" s="337">
        <v>27780.27</v>
      </c>
      <c r="N259" s="337">
        <v>27796.02</v>
      </c>
      <c r="O259" s="338">
        <f>ROUND('ASSET BALANCES'!O259*$CL259/12,2)</f>
        <v>27816.85</v>
      </c>
      <c r="P259" s="338">
        <f>ROUND('ASSET BALANCES'!P259*$CL259/12,2)</f>
        <v>27816.85</v>
      </c>
      <c r="Q259" s="338">
        <f>ROUND('ASSET BALANCES'!Q259*$CL259/12,2)</f>
        <v>27816.85</v>
      </c>
      <c r="R259" s="338">
        <f>ROUND('ASSET BALANCES'!R259*$CL259/12,2)</f>
        <v>27816.85</v>
      </c>
      <c r="S259" s="338">
        <f>ROUND('ASSET BALANCES'!S259*$CL259/12,2)</f>
        <v>27816.85</v>
      </c>
      <c r="T259" s="338">
        <f>ROUND('ASSET BALANCES'!T259*$CL259/12,2)</f>
        <v>27816.85</v>
      </c>
      <c r="U259" s="338">
        <f>ROUND('ASSET BALANCES'!U259*$CL259/12,2)</f>
        <v>27816.85</v>
      </c>
      <c r="V259" s="338">
        <f>ROUND('ASSET BALANCES'!V259*$CL259/12,2)</f>
        <v>27816.85</v>
      </c>
      <c r="W259" s="338">
        <f>ROUND('ASSET BALANCES'!W259*$CL259/12,2)</f>
        <v>27816.85</v>
      </c>
      <c r="X259" s="338">
        <f>ROUND('ASSET BALANCES'!X259*$CL259/12,2)</f>
        <v>27816.85</v>
      </c>
      <c r="Y259" s="338">
        <f>ROUND('ASSET BALANCES'!Y259*$CL259/12,2)</f>
        <v>27816.85</v>
      </c>
      <c r="Z259" s="338">
        <f>ROUND('ASSET BALANCES'!Z259*$CL259/12,2)</f>
        <v>27816.85</v>
      </c>
      <c r="AA259" s="338">
        <f>ROUND('ASSET BALANCES'!AA259*$CM259/12,2)</f>
        <v>28847.1</v>
      </c>
      <c r="AB259" s="338">
        <f>ROUND('ASSET BALANCES'!AB259*$CM259/12,2)</f>
        <v>28847.1</v>
      </c>
      <c r="AC259" s="338">
        <f>ROUND('ASSET BALANCES'!AC259*$CM259/12,2)</f>
        <v>28847.1</v>
      </c>
      <c r="AD259" s="338">
        <f>ROUND('ASSET BALANCES'!AD259*$CM259/12,2)</f>
        <v>28847.1</v>
      </c>
      <c r="AE259" s="338">
        <f>ROUND('ASSET BALANCES'!AE259*$CM259/12,2)</f>
        <v>28847.1</v>
      </c>
      <c r="AF259" s="338">
        <f>ROUND('ASSET BALANCES'!AF259*$CM259/12,2)</f>
        <v>28847.1</v>
      </c>
      <c r="AG259" s="338">
        <f>ROUND('ASSET BALANCES'!AG259*$CM259/12,2)</f>
        <v>28847.1</v>
      </c>
      <c r="AH259" s="338">
        <f>ROUND('ASSET BALANCES'!AH259*$CM259/12,2)</f>
        <v>28847.1</v>
      </c>
      <c r="AI259" s="338">
        <f>ROUND('ASSET BALANCES'!AI259*$CM259/12,2)</f>
        <v>28847.1</v>
      </c>
      <c r="AJ259" s="338">
        <f>ROUND('ASSET BALANCES'!AJ259*$CM259/12,2)</f>
        <v>28847.1</v>
      </c>
      <c r="AK259" s="338">
        <f>ROUND('ASSET BALANCES'!AK259*$CM259/12,2)</f>
        <v>28847.1</v>
      </c>
      <c r="AL259" s="338">
        <f>ROUND('ASSET BALANCES'!AL259*$CM259/12,2)</f>
        <v>28847.1</v>
      </c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38"/>
      <c r="AX259" s="338"/>
      <c r="AY259" s="338"/>
      <c r="AZ259" s="338"/>
      <c r="BA259" s="338"/>
      <c r="BB259" s="338"/>
      <c r="BC259" s="338"/>
      <c r="BD259" s="338"/>
      <c r="BE259" s="338"/>
      <c r="BF259" s="338"/>
      <c r="BG259" s="338"/>
      <c r="BH259" s="338"/>
      <c r="BI259" s="338"/>
      <c r="BJ259" s="338"/>
      <c r="BK259" s="338"/>
      <c r="BL259" s="338"/>
      <c r="BM259" s="338"/>
      <c r="BN259" s="338"/>
      <c r="BO259" s="338"/>
      <c r="BP259" s="338"/>
      <c r="BQ259" s="338"/>
      <c r="BR259" s="338"/>
      <c r="BS259" s="338"/>
      <c r="BT259" s="338"/>
      <c r="BU259" s="338"/>
      <c r="BV259" s="338"/>
      <c r="BW259" s="13">
        <f t="shared" si="31"/>
        <v>324791.67999999999</v>
      </c>
      <c r="BX259" s="13">
        <f t="shared" si="32"/>
        <v>333802.2</v>
      </c>
      <c r="BY259" s="13">
        <f t="shared" si="33"/>
        <v>346165.2</v>
      </c>
      <c r="BZ259" s="13">
        <f t="shared" si="34"/>
        <v>0</v>
      </c>
      <c r="CA259" s="13">
        <f t="shared" si="35"/>
        <v>0</v>
      </c>
      <c r="CB259" s="13">
        <f t="shared" si="36"/>
        <v>0</v>
      </c>
      <c r="CC259" s="333" t="str">
        <f>VLOOKUP($A259,'Depr Group Buckets'!$A:$J,CC$4,FALSE)</f>
        <v>TRANSMISSION</v>
      </c>
      <c r="CD259" s="333" t="str">
        <f>VLOOKUP($A259,'Depr Group Buckets'!$A:$J,CD$4,FALSE)</f>
        <v>101/106</v>
      </c>
      <c r="CE259" s="333">
        <f>VLOOKUP($A259,'Depr Group Buckets'!$A:$J,CE$4,FALSE)</f>
        <v>108</v>
      </c>
      <c r="CF259" s="333">
        <f>VLOOKUP($A259,'Depr Group Buckets'!$A:$J,CF$4,FALSE)</f>
        <v>403</v>
      </c>
      <c r="CG259" s="333" t="str">
        <f>VLOOKUP($A259,'Depr Group Buckets'!$A:$J,CG$4,FALSE)</f>
        <v>TRANSMISSION</v>
      </c>
      <c r="CH259" s="333" t="str">
        <f>VLOOKUP($A259,'Depr Group Buckets'!$A:$J,CH$4,FALSE)</f>
        <v>TRANSMISSION</v>
      </c>
      <c r="CI259" s="333" t="str">
        <f>VLOOKUP($A259,'Depr Group Buckets'!$A:$J,CI$4,FALSE)</f>
        <v>Valid</v>
      </c>
      <c r="CJ259" s="333" t="str">
        <f>VLOOKUP($A259,'Depr Group Buckets'!$A:$J,CJ$4,FALSE)</f>
        <v>358</v>
      </c>
      <c r="CK259" s="21"/>
      <c r="CL259" s="4">
        <f t="shared" si="30"/>
        <v>2.7E-2</v>
      </c>
      <c r="CM259" s="4">
        <f t="shared" si="37"/>
        <v>2.7999999999999997E-2</v>
      </c>
      <c r="CN259" s="334"/>
      <c r="CO259" s="334"/>
      <c r="CP259" s="334"/>
      <c r="CQ259" s="4">
        <v>2.7E-2</v>
      </c>
      <c r="CR259" s="4">
        <v>2.7999999999999997E-2</v>
      </c>
    </row>
    <row r="260" spans="1:96" x14ac:dyDescent="0.25">
      <c r="A260" s="335">
        <f>'ASSET BALANCES'!$A260</f>
        <v>35900</v>
      </c>
      <c r="B260" s="336" t="str">
        <f>'ASSET BALANCES'!$B260</f>
        <v>359.00 Roads and Trails</v>
      </c>
      <c r="C260" s="337">
        <v>21805.46</v>
      </c>
      <c r="D260" s="337">
        <v>21805.46</v>
      </c>
      <c r="E260" s="337">
        <v>21805.46</v>
      </c>
      <c r="F260" s="337">
        <v>23067.34</v>
      </c>
      <c r="G260" s="337">
        <v>23067.34</v>
      </c>
      <c r="H260" s="337">
        <v>23118.79</v>
      </c>
      <c r="I260" s="337">
        <v>23118.79</v>
      </c>
      <c r="J260" s="337">
        <v>23142.48</v>
      </c>
      <c r="K260" s="337">
        <v>23168.19</v>
      </c>
      <c r="L260" s="337">
        <v>23164.54</v>
      </c>
      <c r="M260" s="337">
        <v>23213.600000000002</v>
      </c>
      <c r="N260" s="337">
        <v>23213.600000000002</v>
      </c>
      <c r="O260" s="338">
        <f>ROUND('ASSET BALANCES'!O260*$CL260/12,2)</f>
        <v>25632.68</v>
      </c>
      <c r="P260" s="338">
        <f>ROUND('ASSET BALANCES'!P260*$CL260/12,2)</f>
        <v>25646.7</v>
      </c>
      <c r="Q260" s="338">
        <f>ROUND('ASSET BALANCES'!Q260*$CL260/12,2)</f>
        <v>25995.31</v>
      </c>
      <c r="R260" s="338">
        <f>ROUND('ASSET BALANCES'!R260*$CL260/12,2)</f>
        <v>26023.72</v>
      </c>
      <c r="S260" s="338">
        <f>ROUND('ASSET BALANCES'!S260*$CL260/12,2)</f>
        <v>26070.45</v>
      </c>
      <c r="T260" s="338">
        <f>ROUND('ASSET BALANCES'!T260*$CL260/12,2)</f>
        <v>26091.26</v>
      </c>
      <c r="U260" s="338">
        <f>ROUND('ASSET BALANCES'!U260*$CL260/12,2)</f>
        <v>26187.46</v>
      </c>
      <c r="V260" s="338">
        <f>ROUND('ASSET BALANCES'!V260*$CL260/12,2)</f>
        <v>26195.25</v>
      </c>
      <c r="W260" s="338">
        <f>ROUND('ASSET BALANCES'!W260*$CL260/12,2)</f>
        <v>26206.41</v>
      </c>
      <c r="X260" s="338">
        <f>ROUND('ASSET BALANCES'!X260*$CL260/12,2)</f>
        <v>26217.7</v>
      </c>
      <c r="Y260" s="338">
        <f>ROUND('ASSET BALANCES'!Y260*$CL260/12,2)</f>
        <v>26227.11</v>
      </c>
      <c r="Z260" s="338">
        <f>ROUND('ASSET BALANCES'!Z260*$CL260/12,2)</f>
        <v>26236.74</v>
      </c>
      <c r="AA260" s="338">
        <f>ROUND('ASSET BALANCES'!AA260*$CM260/12,2)</f>
        <v>29228.3</v>
      </c>
      <c r="AB260" s="338">
        <f>ROUND('ASSET BALANCES'!AB260*$CM260/12,2)</f>
        <v>29253.64</v>
      </c>
      <c r="AC260" s="338">
        <f>ROUND('ASSET BALANCES'!AC260*$CM260/12,2)</f>
        <v>29276.04</v>
      </c>
      <c r="AD260" s="338">
        <f>ROUND('ASSET BALANCES'!AD260*$CM260/12,2)</f>
        <v>29297.56</v>
      </c>
      <c r="AE260" s="338">
        <f>ROUND('ASSET BALANCES'!AE260*$CM260/12,2)</f>
        <v>29503.7</v>
      </c>
      <c r="AF260" s="338">
        <f>ROUND('ASSET BALANCES'!AF260*$CM260/12,2)</f>
        <v>29769.1</v>
      </c>
      <c r="AG260" s="338">
        <f>ROUND('ASSET BALANCES'!AG260*$CM260/12,2)</f>
        <v>29947.85</v>
      </c>
      <c r="AH260" s="338">
        <f>ROUND('ASSET BALANCES'!AH260*$CM260/12,2)</f>
        <v>29973.08</v>
      </c>
      <c r="AI260" s="338">
        <f>ROUND('ASSET BALANCES'!AI260*$CM260/12,2)</f>
        <v>30005.82</v>
      </c>
      <c r="AJ260" s="338">
        <f>ROUND('ASSET BALANCES'!AJ260*$CM260/12,2)</f>
        <v>30039.58</v>
      </c>
      <c r="AK260" s="338">
        <f>ROUND('ASSET BALANCES'!AK260*$CM260/12,2)</f>
        <v>30063.91</v>
      </c>
      <c r="AL260" s="338">
        <f>ROUND('ASSET BALANCES'!AL260*$CM260/12,2)</f>
        <v>30089.67</v>
      </c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8"/>
      <c r="BG260" s="338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8"/>
      <c r="BW260" s="13">
        <f t="shared" si="31"/>
        <v>273691.05</v>
      </c>
      <c r="BX260" s="13">
        <f t="shared" si="32"/>
        <v>312730.78999999998</v>
      </c>
      <c r="BY260" s="13">
        <f t="shared" si="33"/>
        <v>356448.25</v>
      </c>
      <c r="BZ260" s="13">
        <f t="shared" si="34"/>
        <v>0</v>
      </c>
      <c r="CA260" s="13">
        <f t="shared" si="35"/>
        <v>0</v>
      </c>
      <c r="CB260" s="13">
        <f t="shared" si="36"/>
        <v>0</v>
      </c>
      <c r="CC260" s="333" t="str">
        <f>VLOOKUP($A260,'Depr Group Buckets'!$A:$J,CC$4,FALSE)</f>
        <v>TRANSMISSION</v>
      </c>
      <c r="CD260" s="333" t="str">
        <f>VLOOKUP($A260,'Depr Group Buckets'!$A:$J,CD$4,FALSE)</f>
        <v>101/106</v>
      </c>
      <c r="CE260" s="333">
        <f>VLOOKUP($A260,'Depr Group Buckets'!$A:$J,CE$4,FALSE)</f>
        <v>108</v>
      </c>
      <c r="CF260" s="333">
        <f>VLOOKUP($A260,'Depr Group Buckets'!$A:$J,CF$4,FALSE)</f>
        <v>403</v>
      </c>
      <c r="CG260" s="333" t="str">
        <f>VLOOKUP($A260,'Depr Group Buckets'!$A:$J,CG$4,FALSE)</f>
        <v>TRANSMISSION</v>
      </c>
      <c r="CH260" s="333" t="str">
        <f>VLOOKUP($A260,'Depr Group Buckets'!$A:$J,CH$4,FALSE)</f>
        <v>TRANSMISSION</v>
      </c>
      <c r="CI260" s="333" t="str">
        <f>VLOOKUP($A260,'Depr Group Buckets'!$A:$J,CI$4,FALSE)</f>
        <v>Valid</v>
      </c>
      <c r="CJ260" s="333" t="str">
        <f>VLOOKUP($A260,'Depr Group Buckets'!$A:$J,CJ$4,FALSE)</f>
        <v>359</v>
      </c>
      <c r="CK260" s="21"/>
      <c r="CL260" s="4">
        <f t="shared" si="30"/>
        <v>1.6E-2</v>
      </c>
      <c r="CM260" s="4">
        <f t="shared" si="37"/>
        <v>1.77E-2</v>
      </c>
      <c r="CN260" s="334"/>
      <c r="CO260" s="334"/>
      <c r="CP260" s="334"/>
      <c r="CQ260" s="4">
        <v>1.6E-2</v>
      </c>
      <c r="CR260" s="4">
        <v>1.77E-2</v>
      </c>
    </row>
    <row r="261" spans="1:96" x14ac:dyDescent="0.25">
      <c r="A261" s="335">
        <f>'ASSET BALANCES'!$A261</f>
        <v>35910</v>
      </c>
      <c r="B261" s="336" t="str">
        <f>'ASSET BALANCES'!$B261</f>
        <v>359.10 ARO Costs-Transmission</v>
      </c>
      <c r="C261" s="337">
        <v>0</v>
      </c>
      <c r="D261" s="337">
        <v>0</v>
      </c>
      <c r="E261" s="337">
        <v>0</v>
      </c>
      <c r="F261" s="337">
        <v>0</v>
      </c>
      <c r="G261" s="337">
        <v>0</v>
      </c>
      <c r="H261" s="337">
        <v>0</v>
      </c>
      <c r="I261" s="337">
        <v>0</v>
      </c>
      <c r="J261" s="337">
        <v>0</v>
      </c>
      <c r="K261" s="337">
        <v>0</v>
      </c>
      <c r="L261" s="337">
        <v>0</v>
      </c>
      <c r="M261" s="337">
        <v>0</v>
      </c>
      <c r="N261" s="337">
        <v>0</v>
      </c>
      <c r="O261" s="338">
        <f>ROUND('ASSET BALANCES'!O261*$CL261/12,2)</f>
        <v>0</v>
      </c>
      <c r="P261" s="338">
        <f>ROUND('ASSET BALANCES'!P261*$CL261/12,2)</f>
        <v>0</v>
      </c>
      <c r="Q261" s="338">
        <f>ROUND('ASSET BALANCES'!Q261*$CL261/12,2)</f>
        <v>0</v>
      </c>
      <c r="R261" s="338">
        <f>ROUND('ASSET BALANCES'!R261*$CL261/12,2)</f>
        <v>0</v>
      </c>
      <c r="S261" s="338">
        <f>ROUND('ASSET BALANCES'!S261*$CL261/12,2)</f>
        <v>0</v>
      </c>
      <c r="T261" s="338">
        <f>ROUND('ASSET BALANCES'!T261*$CL261/12,2)</f>
        <v>0</v>
      </c>
      <c r="U261" s="338">
        <f>ROUND('ASSET BALANCES'!U261*$CL261/12,2)</f>
        <v>0</v>
      </c>
      <c r="V261" s="338">
        <f>ROUND('ASSET BALANCES'!V261*$CL261/12,2)</f>
        <v>0</v>
      </c>
      <c r="W261" s="338">
        <f>ROUND('ASSET BALANCES'!W261*$CL261/12,2)</f>
        <v>0</v>
      </c>
      <c r="X261" s="338">
        <f>ROUND('ASSET BALANCES'!X261*$CL261/12,2)</f>
        <v>0</v>
      </c>
      <c r="Y261" s="338">
        <f>ROUND('ASSET BALANCES'!Y261*$CL261/12,2)</f>
        <v>0</v>
      </c>
      <c r="Z261" s="338">
        <f>ROUND('ASSET BALANCES'!Z261*$CL261/12,2)</f>
        <v>0</v>
      </c>
      <c r="AA261" s="338">
        <f>ROUND('ASSET BALANCES'!AA261*$CM261/12,2)</f>
        <v>0</v>
      </c>
      <c r="AB261" s="338">
        <f>ROUND('ASSET BALANCES'!AB261*$CM261/12,2)</f>
        <v>0</v>
      </c>
      <c r="AC261" s="338">
        <f>ROUND('ASSET BALANCES'!AC261*$CM261/12,2)</f>
        <v>0</v>
      </c>
      <c r="AD261" s="338">
        <f>ROUND('ASSET BALANCES'!AD261*$CM261/12,2)</f>
        <v>0</v>
      </c>
      <c r="AE261" s="338">
        <f>ROUND('ASSET BALANCES'!AE261*$CM261/12,2)</f>
        <v>0</v>
      </c>
      <c r="AF261" s="338">
        <f>ROUND('ASSET BALANCES'!AF261*$CM261/12,2)</f>
        <v>0</v>
      </c>
      <c r="AG261" s="338">
        <f>ROUND('ASSET BALANCES'!AG261*$CM261/12,2)</f>
        <v>0</v>
      </c>
      <c r="AH261" s="338">
        <f>ROUND('ASSET BALANCES'!AH261*$CM261/12,2)</f>
        <v>0</v>
      </c>
      <c r="AI261" s="338">
        <f>ROUND('ASSET BALANCES'!AI261*$CM261/12,2)</f>
        <v>0</v>
      </c>
      <c r="AJ261" s="338">
        <f>ROUND('ASSET BALANCES'!AJ261*$CM261/12,2)</f>
        <v>0</v>
      </c>
      <c r="AK261" s="338">
        <f>ROUND('ASSET BALANCES'!AK261*$CM261/12,2)</f>
        <v>0</v>
      </c>
      <c r="AL261" s="338">
        <f>ROUND('ASSET BALANCES'!AL261*$CM261/12,2)</f>
        <v>0</v>
      </c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8"/>
      <c r="BG261" s="338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8"/>
      <c r="BW261" s="13">
        <f t="shared" si="31"/>
        <v>0</v>
      </c>
      <c r="BX261" s="13">
        <f t="shared" si="32"/>
        <v>0</v>
      </c>
      <c r="BY261" s="13">
        <f t="shared" si="33"/>
        <v>0</v>
      </c>
      <c r="BZ261" s="13">
        <f t="shared" si="34"/>
        <v>0</v>
      </c>
      <c r="CA261" s="13">
        <f t="shared" si="35"/>
        <v>0</v>
      </c>
      <c r="CB261" s="13">
        <f t="shared" si="36"/>
        <v>0</v>
      </c>
      <c r="CC261" s="333" t="str">
        <f>VLOOKUP($A261,'Depr Group Buckets'!$A:$J,CC$4,FALSE)</f>
        <v>ARO</v>
      </c>
      <c r="CD261" s="333" t="str">
        <f>VLOOKUP($A261,'Depr Group Buckets'!$A:$J,CD$4,FALSE)</f>
        <v>101/106</v>
      </c>
      <c r="CE261" s="333">
        <f>VLOOKUP($A261,'Depr Group Buckets'!$A:$J,CE$4,FALSE)</f>
        <v>108</v>
      </c>
      <c r="CF261" s="333" t="str">
        <f>VLOOKUP($A261,'Depr Group Buckets'!$A:$J,CF$4,FALSE)</f>
        <v>ARO Def 182</v>
      </c>
      <c r="CG261" s="333" t="str">
        <f>VLOOKUP($A261,'Depr Group Buckets'!$A:$J,CG$4,FALSE)</f>
        <v>ARO</v>
      </c>
      <c r="CH261" s="333" t="str">
        <f>VLOOKUP($A261,'Depr Group Buckets'!$A:$J,CH$4,FALSE)</f>
        <v>ARO</v>
      </c>
      <c r="CI261" s="333" t="str">
        <f>VLOOKUP($A261,'Depr Group Buckets'!$A:$J,CI$4,FALSE)</f>
        <v>Valid</v>
      </c>
      <c r="CJ261" s="333" t="str">
        <f>VLOOKUP($A261,'Depr Group Buckets'!$A:$J,CJ$4,FALSE)</f>
        <v>359</v>
      </c>
      <c r="CK261" s="21"/>
      <c r="CL261" s="4">
        <f t="shared" si="30"/>
        <v>0</v>
      </c>
      <c r="CM261" s="4">
        <f t="shared" si="37"/>
        <v>0</v>
      </c>
      <c r="CN261" s="334"/>
      <c r="CO261" s="334"/>
      <c r="CP261" s="334"/>
      <c r="CQ261" s="4">
        <v>0</v>
      </c>
      <c r="CR261" s="4">
        <v>0</v>
      </c>
    </row>
    <row r="262" spans="1:96" x14ac:dyDescent="0.25">
      <c r="A262" s="335">
        <f>'ASSET BALANCES'!$A262</f>
        <v>36000</v>
      </c>
      <c r="B262" s="336" t="str">
        <f>'ASSET BALANCES'!$B262</f>
        <v>360.00 Land</v>
      </c>
      <c r="C262" s="337">
        <v>0</v>
      </c>
      <c r="D262" s="337">
        <v>0</v>
      </c>
      <c r="E262" s="337">
        <v>0</v>
      </c>
      <c r="F262" s="337">
        <v>0</v>
      </c>
      <c r="G262" s="337">
        <v>0</v>
      </c>
      <c r="H262" s="337">
        <v>0</v>
      </c>
      <c r="I262" s="337">
        <v>0</v>
      </c>
      <c r="J262" s="337">
        <v>0</v>
      </c>
      <c r="K262" s="337">
        <v>0</v>
      </c>
      <c r="L262" s="337">
        <v>0</v>
      </c>
      <c r="M262" s="337">
        <v>0</v>
      </c>
      <c r="N262" s="337">
        <v>0</v>
      </c>
      <c r="O262" s="338">
        <f>ROUND('ASSET BALANCES'!O262*$CL262/12,2)</f>
        <v>0</v>
      </c>
      <c r="P262" s="338">
        <f>ROUND('ASSET BALANCES'!P262*$CL262/12,2)</f>
        <v>0</v>
      </c>
      <c r="Q262" s="338">
        <f>ROUND('ASSET BALANCES'!Q262*$CL262/12,2)</f>
        <v>0</v>
      </c>
      <c r="R262" s="338">
        <f>ROUND('ASSET BALANCES'!R262*$CL262/12,2)</f>
        <v>0</v>
      </c>
      <c r="S262" s="338">
        <f>ROUND('ASSET BALANCES'!S262*$CL262/12,2)</f>
        <v>0</v>
      </c>
      <c r="T262" s="338">
        <f>ROUND('ASSET BALANCES'!T262*$CL262/12,2)</f>
        <v>0</v>
      </c>
      <c r="U262" s="338">
        <f>ROUND('ASSET BALANCES'!U262*$CL262/12,2)</f>
        <v>0</v>
      </c>
      <c r="V262" s="338">
        <f>ROUND('ASSET BALANCES'!V262*$CL262/12,2)</f>
        <v>0</v>
      </c>
      <c r="W262" s="338">
        <f>ROUND('ASSET BALANCES'!W262*$CL262/12,2)</f>
        <v>0</v>
      </c>
      <c r="X262" s="338">
        <f>ROUND('ASSET BALANCES'!X262*$CL262/12,2)</f>
        <v>0</v>
      </c>
      <c r="Y262" s="338">
        <f>ROUND('ASSET BALANCES'!Y262*$CL262/12,2)</f>
        <v>0</v>
      </c>
      <c r="Z262" s="338">
        <f>ROUND('ASSET BALANCES'!Z262*$CL262/12,2)</f>
        <v>0</v>
      </c>
      <c r="AA262" s="338">
        <f>ROUND('ASSET BALANCES'!AA262*$CM262/12,2)</f>
        <v>0</v>
      </c>
      <c r="AB262" s="338">
        <f>ROUND('ASSET BALANCES'!AB262*$CM262/12,2)</f>
        <v>0</v>
      </c>
      <c r="AC262" s="338">
        <f>ROUND('ASSET BALANCES'!AC262*$CM262/12,2)</f>
        <v>0</v>
      </c>
      <c r="AD262" s="338">
        <f>ROUND('ASSET BALANCES'!AD262*$CM262/12,2)</f>
        <v>0</v>
      </c>
      <c r="AE262" s="338">
        <f>ROUND('ASSET BALANCES'!AE262*$CM262/12,2)</f>
        <v>0</v>
      </c>
      <c r="AF262" s="338">
        <f>ROUND('ASSET BALANCES'!AF262*$CM262/12,2)</f>
        <v>0</v>
      </c>
      <c r="AG262" s="338">
        <f>ROUND('ASSET BALANCES'!AG262*$CM262/12,2)</f>
        <v>0</v>
      </c>
      <c r="AH262" s="338">
        <f>ROUND('ASSET BALANCES'!AH262*$CM262/12,2)</f>
        <v>0</v>
      </c>
      <c r="AI262" s="338">
        <f>ROUND('ASSET BALANCES'!AI262*$CM262/12,2)</f>
        <v>0</v>
      </c>
      <c r="AJ262" s="338">
        <f>ROUND('ASSET BALANCES'!AJ262*$CM262/12,2)</f>
        <v>0</v>
      </c>
      <c r="AK262" s="338">
        <f>ROUND('ASSET BALANCES'!AK262*$CM262/12,2)</f>
        <v>0</v>
      </c>
      <c r="AL262" s="338">
        <f>ROUND('ASSET BALANCES'!AL262*$CM262/12,2)</f>
        <v>0</v>
      </c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38"/>
      <c r="AX262" s="338"/>
      <c r="AY262" s="338"/>
      <c r="AZ262" s="338"/>
      <c r="BA262" s="338"/>
      <c r="BB262" s="338"/>
      <c r="BC262" s="338"/>
      <c r="BD262" s="338"/>
      <c r="BE262" s="338"/>
      <c r="BF262" s="338"/>
      <c r="BG262" s="338"/>
      <c r="BH262" s="338"/>
      <c r="BI262" s="338"/>
      <c r="BJ262" s="338"/>
      <c r="BK262" s="338"/>
      <c r="BL262" s="338"/>
      <c r="BM262" s="338"/>
      <c r="BN262" s="338"/>
      <c r="BO262" s="338"/>
      <c r="BP262" s="338"/>
      <c r="BQ262" s="338"/>
      <c r="BR262" s="338"/>
      <c r="BS262" s="338"/>
      <c r="BT262" s="338"/>
      <c r="BU262" s="338"/>
      <c r="BV262" s="338"/>
      <c r="BW262" s="13">
        <f t="shared" si="31"/>
        <v>0</v>
      </c>
      <c r="BX262" s="13">
        <f t="shared" si="32"/>
        <v>0</v>
      </c>
      <c r="BY262" s="13">
        <f t="shared" si="33"/>
        <v>0</v>
      </c>
      <c r="BZ262" s="13">
        <f t="shared" si="34"/>
        <v>0</v>
      </c>
      <c r="CA262" s="13">
        <f t="shared" si="35"/>
        <v>0</v>
      </c>
      <c r="CB262" s="13">
        <f t="shared" si="36"/>
        <v>0</v>
      </c>
      <c r="CC262" s="333" t="str">
        <f>VLOOKUP($A262,'Depr Group Buckets'!$A:$J,CC$4,FALSE)</f>
        <v>LAND</v>
      </c>
      <c r="CD262" s="333" t="str">
        <f>VLOOKUP($A262,'Depr Group Buckets'!$A:$J,CD$4,FALSE)</f>
        <v>101/106</v>
      </c>
      <c r="CE262" s="333">
        <f>VLOOKUP($A262,'Depr Group Buckets'!$A:$J,CE$4,FALSE)</f>
        <v>108</v>
      </c>
      <c r="CF262" s="333" t="str">
        <f>VLOOKUP($A262,'Depr Group Buckets'!$A:$J,CF$4,FALSE)</f>
        <v>LAND</v>
      </c>
      <c r="CG262" s="333" t="str">
        <f>VLOOKUP($A262,'Depr Group Buckets'!$A:$J,CG$4,FALSE)</f>
        <v>LAND</v>
      </c>
      <c r="CH262" s="333" t="str">
        <f>VLOOKUP($A262,'Depr Group Buckets'!$A:$J,CH$4,FALSE)</f>
        <v>LAND</v>
      </c>
      <c r="CI262" s="333" t="str">
        <f>VLOOKUP($A262,'Depr Group Buckets'!$A:$J,CI$4,FALSE)</f>
        <v>Valid</v>
      </c>
      <c r="CJ262" s="333" t="str">
        <f>VLOOKUP($A262,'Depr Group Buckets'!$A:$J,CJ$4,FALSE)</f>
        <v>360</v>
      </c>
      <c r="CK262" s="21"/>
      <c r="CL262" s="4">
        <f t="shared" ref="CL262:CL304" si="38">$CQ262</f>
        <v>0</v>
      </c>
      <c r="CM262" s="4">
        <f t="shared" si="37"/>
        <v>0</v>
      </c>
      <c r="CN262" s="334"/>
      <c r="CO262" s="334"/>
      <c r="CP262" s="334"/>
      <c r="CQ262" s="4">
        <v>0</v>
      </c>
      <c r="CR262" s="4">
        <v>0</v>
      </c>
    </row>
    <row r="263" spans="1:96" x14ac:dyDescent="0.25">
      <c r="A263" s="335">
        <f>'ASSET BALANCES'!$A263</f>
        <v>36100</v>
      </c>
      <c r="B263" s="336" t="str">
        <f>'ASSET BALANCES'!$B263</f>
        <v>361.00 Structures &amp; Improvements</v>
      </c>
      <c r="C263" s="337">
        <v>47532.43</v>
      </c>
      <c r="D263" s="337">
        <v>47532.43</v>
      </c>
      <c r="E263" s="337">
        <v>47532.43</v>
      </c>
      <c r="F263" s="337">
        <v>47533.240000000005</v>
      </c>
      <c r="G263" s="337">
        <v>47555.439999999995</v>
      </c>
      <c r="H263" s="337">
        <v>47592.25</v>
      </c>
      <c r="I263" s="337">
        <v>50553.53</v>
      </c>
      <c r="J263" s="337">
        <v>50559.93</v>
      </c>
      <c r="K263" s="337">
        <v>50946.93</v>
      </c>
      <c r="L263" s="337">
        <v>50943.66</v>
      </c>
      <c r="M263" s="337">
        <v>50950.6</v>
      </c>
      <c r="N263" s="337">
        <v>51207.6</v>
      </c>
      <c r="O263" s="338">
        <f>ROUND('ASSET BALANCES'!O263*$CL263/12,2)</f>
        <v>51207.75</v>
      </c>
      <c r="P263" s="338">
        <f>ROUND('ASSET BALANCES'!P263*$CL263/12,2)</f>
        <v>51207.75</v>
      </c>
      <c r="Q263" s="338">
        <f>ROUND('ASSET BALANCES'!Q263*$CL263/12,2)</f>
        <v>51207.75</v>
      </c>
      <c r="R263" s="338">
        <f>ROUND('ASSET BALANCES'!R263*$CL263/12,2)</f>
        <v>51207.75</v>
      </c>
      <c r="S263" s="338">
        <f>ROUND('ASSET BALANCES'!S263*$CL263/12,2)</f>
        <v>51207.75</v>
      </c>
      <c r="T263" s="338">
        <f>ROUND('ASSET BALANCES'!T263*$CL263/12,2)</f>
        <v>51207.75</v>
      </c>
      <c r="U263" s="338">
        <f>ROUND('ASSET BALANCES'!U263*$CL263/12,2)</f>
        <v>51207.75</v>
      </c>
      <c r="V263" s="338">
        <f>ROUND('ASSET BALANCES'!V263*$CL263/12,2)</f>
        <v>51207.75</v>
      </c>
      <c r="W263" s="338">
        <f>ROUND('ASSET BALANCES'!W263*$CL263/12,2)</f>
        <v>51207.75</v>
      </c>
      <c r="X263" s="338">
        <f>ROUND('ASSET BALANCES'!X263*$CL263/12,2)</f>
        <v>51207.75</v>
      </c>
      <c r="Y263" s="338">
        <f>ROUND('ASSET BALANCES'!Y263*$CL263/12,2)</f>
        <v>51207.75</v>
      </c>
      <c r="Z263" s="338">
        <f>ROUND('ASSET BALANCES'!Z263*$CL263/12,2)</f>
        <v>51207.75</v>
      </c>
      <c r="AA263" s="338">
        <f>ROUND('ASSET BALANCES'!AA263*$CM263/12,2)</f>
        <v>73397.77</v>
      </c>
      <c r="AB263" s="338">
        <f>ROUND('ASSET BALANCES'!AB263*$CM263/12,2)</f>
        <v>73397.77</v>
      </c>
      <c r="AC263" s="338">
        <f>ROUND('ASSET BALANCES'!AC263*$CM263/12,2)</f>
        <v>73397.77</v>
      </c>
      <c r="AD263" s="338">
        <f>ROUND('ASSET BALANCES'!AD263*$CM263/12,2)</f>
        <v>73397.77</v>
      </c>
      <c r="AE263" s="338">
        <f>ROUND('ASSET BALANCES'!AE263*$CM263/12,2)</f>
        <v>73397.77</v>
      </c>
      <c r="AF263" s="338">
        <f>ROUND('ASSET BALANCES'!AF263*$CM263/12,2)</f>
        <v>73397.77</v>
      </c>
      <c r="AG263" s="338">
        <f>ROUND('ASSET BALANCES'!AG263*$CM263/12,2)</f>
        <v>73397.77</v>
      </c>
      <c r="AH263" s="338">
        <f>ROUND('ASSET BALANCES'!AH263*$CM263/12,2)</f>
        <v>73397.77</v>
      </c>
      <c r="AI263" s="338">
        <f>ROUND('ASSET BALANCES'!AI263*$CM263/12,2)</f>
        <v>73397.77</v>
      </c>
      <c r="AJ263" s="338">
        <f>ROUND('ASSET BALANCES'!AJ263*$CM263/12,2)</f>
        <v>73397.77</v>
      </c>
      <c r="AK263" s="338">
        <f>ROUND('ASSET BALANCES'!AK263*$CM263/12,2)</f>
        <v>73397.77</v>
      </c>
      <c r="AL263" s="338">
        <f>ROUND('ASSET BALANCES'!AL263*$CM263/12,2)</f>
        <v>73397.77</v>
      </c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38"/>
      <c r="AX263" s="338"/>
      <c r="AY263" s="338"/>
      <c r="AZ263" s="338"/>
      <c r="BA263" s="338"/>
      <c r="BB263" s="338"/>
      <c r="BC263" s="338"/>
      <c r="BD263" s="338"/>
      <c r="BE263" s="338"/>
      <c r="BF263" s="338"/>
      <c r="BG263" s="338"/>
      <c r="BH263" s="338"/>
      <c r="BI263" s="338"/>
      <c r="BJ263" s="338"/>
      <c r="BK263" s="338"/>
      <c r="BL263" s="338"/>
      <c r="BM263" s="338"/>
      <c r="BN263" s="338"/>
      <c r="BO263" s="338"/>
      <c r="BP263" s="338"/>
      <c r="BQ263" s="338"/>
      <c r="BR263" s="338"/>
      <c r="BS263" s="338"/>
      <c r="BT263" s="338"/>
      <c r="BU263" s="338"/>
      <c r="BV263" s="338"/>
      <c r="BW263" s="13">
        <f t="shared" ref="BW263:BW304" si="39">ROUND(SUM(C263:N263),2)</f>
        <v>590440.47</v>
      </c>
      <c r="BX263" s="13">
        <f t="shared" ref="BX263:BX304" si="40">ROUND(SUM(O263:Z263),2)</f>
        <v>614493</v>
      </c>
      <c r="BY263" s="13">
        <f t="shared" ref="BY263:BY304" si="41">ROUND(SUM(AA263:AL263),2)</f>
        <v>880773.24</v>
      </c>
      <c r="BZ263" s="13">
        <f t="shared" ref="BZ263:BZ304" si="42">ROUND(SUM(AM263:AX263),2)</f>
        <v>0</v>
      </c>
      <c r="CA263" s="13">
        <f t="shared" ref="CA263:CA304" si="43">ROUND(SUM(AY263:BJ263),2)</f>
        <v>0</v>
      </c>
      <c r="CB263" s="13">
        <f t="shared" ref="CB263:CB304" si="44">ROUND(SUM(BK263:BV263),2)</f>
        <v>0</v>
      </c>
      <c r="CC263" s="333" t="str">
        <f>VLOOKUP($A263,'Depr Group Buckets'!$A:$J,CC$4,FALSE)</f>
        <v>DISTRIBUTION</v>
      </c>
      <c r="CD263" s="333" t="str">
        <f>VLOOKUP($A263,'Depr Group Buckets'!$A:$J,CD$4,FALSE)</f>
        <v>101/106</v>
      </c>
      <c r="CE263" s="333">
        <f>VLOOKUP($A263,'Depr Group Buckets'!$A:$J,CE$4,FALSE)</f>
        <v>108</v>
      </c>
      <c r="CF263" s="333">
        <f>VLOOKUP($A263,'Depr Group Buckets'!$A:$J,CF$4,FALSE)</f>
        <v>403</v>
      </c>
      <c r="CG263" s="333" t="str">
        <f>VLOOKUP($A263,'Depr Group Buckets'!$A:$J,CG$4,FALSE)</f>
        <v>DISTRIBUTION</v>
      </c>
      <c r="CH263" s="333" t="str">
        <f>VLOOKUP($A263,'Depr Group Buckets'!$A:$J,CH$4,FALSE)</f>
        <v>DISTRIBUTION</v>
      </c>
      <c r="CI263" s="333" t="str">
        <f>VLOOKUP($A263,'Depr Group Buckets'!$A:$J,CI$4,FALSE)</f>
        <v>Valid</v>
      </c>
      <c r="CJ263" s="333" t="str">
        <f>VLOOKUP($A263,'Depr Group Buckets'!$A:$J,CJ$4,FALSE)</f>
        <v>361</v>
      </c>
      <c r="CK263" s="21"/>
      <c r="CL263" s="4">
        <f t="shared" si="38"/>
        <v>1.7999999999999999E-2</v>
      </c>
      <c r="CM263" s="4">
        <f t="shared" si="37"/>
        <v>2.58E-2</v>
      </c>
      <c r="CN263" s="334"/>
      <c r="CO263" s="334"/>
      <c r="CP263" s="334"/>
      <c r="CQ263" s="4">
        <v>1.7999999999999999E-2</v>
      </c>
      <c r="CR263" s="4">
        <v>2.58E-2</v>
      </c>
    </row>
    <row r="264" spans="1:96" x14ac:dyDescent="0.25">
      <c r="A264" s="335">
        <f>'ASSET BALANCES'!$A264</f>
        <v>36200</v>
      </c>
      <c r="B264" s="336" t="str">
        <f>'ASSET BALANCES'!$B264</f>
        <v>362.00 Station Equipment</v>
      </c>
      <c r="C264" s="337">
        <v>614488.88</v>
      </c>
      <c r="D264" s="337">
        <v>616090.92999999993</v>
      </c>
      <c r="E264" s="337">
        <v>621934.11</v>
      </c>
      <c r="F264" s="337">
        <v>624785.01</v>
      </c>
      <c r="G264" s="337">
        <v>626785</v>
      </c>
      <c r="H264" s="337">
        <v>627901.16</v>
      </c>
      <c r="I264" s="337">
        <v>627892</v>
      </c>
      <c r="J264" s="337">
        <v>629910.9</v>
      </c>
      <c r="K264" s="337">
        <v>631044.42999999993</v>
      </c>
      <c r="L264" s="337">
        <v>634429.47</v>
      </c>
      <c r="M264" s="337">
        <v>629641.18000000005</v>
      </c>
      <c r="N264" s="337">
        <v>629517.12</v>
      </c>
      <c r="O264" s="338">
        <f>ROUND('ASSET BALANCES'!O264*$CL264/12,2)</f>
        <v>644101.39</v>
      </c>
      <c r="P264" s="338">
        <f>ROUND('ASSET BALANCES'!P264*$CL264/12,2)</f>
        <v>646674.62</v>
      </c>
      <c r="Q264" s="338">
        <f>ROUND('ASSET BALANCES'!Q264*$CL264/12,2)</f>
        <v>650766.93000000005</v>
      </c>
      <c r="R264" s="338">
        <f>ROUND('ASSET BALANCES'!R264*$CL264/12,2)</f>
        <v>655281.56000000006</v>
      </c>
      <c r="S264" s="338">
        <f>ROUND('ASSET BALANCES'!S264*$CL264/12,2)</f>
        <v>657092.51</v>
      </c>
      <c r="T264" s="338">
        <f>ROUND('ASSET BALANCES'!T264*$CL264/12,2)</f>
        <v>659629.07999999996</v>
      </c>
      <c r="U264" s="338">
        <f>ROUND('ASSET BALANCES'!U264*$CL264/12,2)</f>
        <v>662892.57999999996</v>
      </c>
      <c r="V264" s="338">
        <f>ROUND('ASSET BALANCES'!V264*$CL264/12,2)</f>
        <v>664694.42000000004</v>
      </c>
      <c r="W264" s="338">
        <f>ROUND('ASSET BALANCES'!W264*$CL264/12,2)</f>
        <v>666562.82999999996</v>
      </c>
      <c r="X264" s="338">
        <f>ROUND('ASSET BALANCES'!X264*$CL264/12,2)</f>
        <v>668132.87</v>
      </c>
      <c r="Y264" s="338">
        <f>ROUND('ASSET BALANCES'!Y264*$CL264/12,2)</f>
        <v>669763.30000000005</v>
      </c>
      <c r="Z264" s="338">
        <f>ROUND('ASSET BALANCES'!Z264*$CL264/12,2)</f>
        <v>671236.48</v>
      </c>
      <c r="AA264" s="338">
        <f>ROUND('ASSET BALANCES'!AA264*$CM264/12,2)</f>
        <v>746227.72</v>
      </c>
      <c r="AB264" s="338">
        <f>ROUND('ASSET BALANCES'!AB264*$CM264/12,2)</f>
        <v>748031.5</v>
      </c>
      <c r="AC264" s="338">
        <f>ROUND('ASSET BALANCES'!AC264*$CM264/12,2)</f>
        <v>749704.91</v>
      </c>
      <c r="AD264" s="338">
        <f>ROUND('ASSET BALANCES'!AD264*$CM264/12,2)</f>
        <v>751992.71</v>
      </c>
      <c r="AE264" s="338">
        <f>ROUND('ASSET BALANCES'!AE264*$CM264/12,2)</f>
        <v>754002.84</v>
      </c>
      <c r="AF264" s="338">
        <f>ROUND('ASSET BALANCES'!AF264*$CM264/12,2)</f>
        <v>756969.76</v>
      </c>
      <c r="AG264" s="338">
        <f>ROUND('ASSET BALANCES'!AG264*$CM264/12,2)</f>
        <v>762096.87</v>
      </c>
      <c r="AH264" s="338">
        <f>ROUND('ASSET BALANCES'!AH264*$CM264/12,2)</f>
        <v>764303.52</v>
      </c>
      <c r="AI264" s="338">
        <f>ROUND('ASSET BALANCES'!AI264*$CM264/12,2)</f>
        <v>766377.34</v>
      </c>
      <c r="AJ264" s="338">
        <f>ROUND('ASSET BALANCES'!AJ264*$CM264/12,2)</f>
        <v>769228.16</v>
      </c>
      <c r="AK264" s="338">
        <f>ROUND('ASSET BALANCES'!AK264*$CM264/12,2)</f>
        <v>771859.45</v>
      </c>
      <c r="AL264" s="338">
        <f>ROUND('ASSET BALANCES'!AL264*$CM264/12,2)</f>
        <v>773466.43</v>
      </c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38"/>
      <c r="AX264" s="338"/>
      <c r="AY264" s="338"/>
      <c r="AZ264" s="338"/>
      <c r="BA264" s="338"/>
      <c r="BB264" s="338"/>
      <c r="BC264" s="338"/>
      <c r="BD264" s="338"/>
      <c r="BE264" s="338"/>
      <c r="BF264" s="338"/>
      <c r="BG264" s="338"/>
      <c r="BH264" s="338"/>
      <c r="BI264" s="338"/>
      <c r="BJ264" s="338"/>
      <c r="BK264" s="338"/>
      <c r="BL264" s="338"/>
      <c r="BM264" s="338"/>
      <c r="BN264" s="338"/>
      <c r="BO264" s="338"/>
      <c r="BP264" s="338"/>
      <c r="BQ264" s="338"/>
      <c r="BR264" s="338"/>
      <c r="BS264" s="338"/>
      <c r="BT264" s="338"/>
      <c r="BU264" s="338"/>
      <c r="BV264" s="338"/>
      <c r="BW264" s="13">
        <f t="shared" si="39"/>
        <v>7514420.1900000004</v>
      </c>
      <c r="BX264" s="13">
        <f t="shared" si="40"/>
        <v>7916828.5700000003</v>
      </c>
      <c r="BY264" s="13">
        <f t="shared" si="41"/>
        <v>9114261.2100000009</v>
      </c>
      <c r="BZ264" s="13">
        <f t="shared" si="42"/>
        <v>0</v>
      </c>
      <c r="CA264" s="13">
        <f t="shared" si="43"/>
        <v>0</v>
      </c>
      <c r="CB264" s="13">
        <f t="shared" si="44"/>
        <v>0</v>
      </c>
      <c r="CC264" s="333" t="str">
        <f>VLOOKUP($A264,'Depr Group Buckets'!$A:$J,CC$4,FALSE)</f>
        <v>DISTRIBUTION</v>
      </c>
      <c r="CD264" s="333" t="str">
        <f>VLOOKUP($A264,'Depr Group Buckets'!$A:$J,CD$4,FALSE)</f>
        <v>101/106</v>
      </c>
      <c r="CE264" s="333">
        <f>VLOOKUP($A264,'Depr Group Buckets'!$A:$J,CE$4,FALSE)</f>
        <v>108</v>
      </c>
      <c r="CF264" s="333">
        <f>VLOOKUP($A264,'Depr Group Buckets'!$A:$J,CF$4,FALSE)</f>
        <v>403</v>
      </c>
      <c r="CG264" s="333" t="str">
        <f>VLOOKUP($A264,'Depr Group Buckets'!$A:$J,CG$4,FALSE)</f>
        <v>DISTRIBUTION</v>
      </c>
      <c r="CH264" s="333" t="str">
        <f>VLOOKUP($A264,'Depr Group Buckets'!$A:$J,CH$4,FALSE)</f>
        <v>DISTRIBUTION</v>
      </c>
      <c r="CI264" s="333" t="str">
        <f>VLOOKUP($A264,'Depr Group Buckets'!$A:$J,CI$4,FALSE)</f>
        <v>Valid</v>
      </c>
      <c r="CJ264" s="333" t="str">
        <f>VLOOKUP($A264,'Depr Group Buckets'!$A:$J,CJ$4,FALSE)</f>
        <v>362</v>
      </c>
      <c r="CK264" s="21"/>
      <c r="CL264" s="4">
        <f t="shared" si="38"/>
        <v>2.5000000000000001E-2</v>
      </c>
      <c r="CM264" s="4">
        <f t="shared" si="37"/>
        <v>2.76E-2</v>
      </c>
      <c r="CN264" s="334"/>
      <c r="CO264" s="334"/>
      <c r="CP264" s="334"/>
      <c r="CQ264" s="4">
        <v>2.5000000000000001E-2</v>
      </c>
      <c r="CR264" s="4">
        <v>2.76E-2</v>
      </c>
    </row>
    <row r="265" spans="1:96" x14ac:dyDescent="0.25">
      <c r="A265" s="335">
        <f>'ASSET BALANCES'!$A265</f>
        <v>36300</v>
      </c>
      <c r="B265" s="336" t="str">
        <f>'ASSET BALANCES'!$B265</f>
        <v>363.00 Energy Storage Battery Equip</v>
      </c>
      <c r="C265" s="337">
        <v>0</v>
      </c>
      <c r="D265" s="337">
        <v>0</v>
      </c>
      <c r="E265" s="337">
        <v>0</v>
      </c>
      <c r="F265" s="337">
        <v>0</v>
      </c>
      <c r="G265" s="337">
        <v>0</v>
      </c>
      <c r="H265" s="337">
        <v>0</v>
      </c>
      <c r="I265" s="337">
        <v>0</v>
      </c>
      <c r="J265" s="337">
        <v>0</v>
      </c>
      <c r="K265" s="337">
        <v>0</v>
      </c>
      <c r="L265" s="337">
        <v>0</v>
      </c>
      <c r="M265" s="337">
        <v>0</v>
      </c>
      <c r="N265" s="337">
        <v>0</v>
      </c>
      <c r="O265" s="338">
        <f>ROUND('ASSET BALANCES'!O265*$CL265/12,2)</f>
        <v>0</v>
      </c>
      <c r="P265" s="338">
        <f>ROUND('ASSET BALANCES'!P265*$CL265/12,2)</f>
        <v>0</v>
      </c>
      <c r="Q265" s="338">
        <f>ROUND('ASSET BALANCES'!Q265*$CL265/12,2)</f>
        <v>0</v>
      </c>
      <c r="R265" s="338">
        <f>ROUND('ASSET BALANCES'!R265*$CL265/12,2)</f>
        <v>0</v>
      </c>
      <c r="S265" s="338">
        <f>ROUND('ASSET BALANCES'!S265*$CL265/12,2)</f>
        <v>0</v>
      </c>
      <c r="T265" s="338">
        <f>ROUND('ASSET BALANCES'!T265*$CL265/12,2)</f>
        <v>0</v>
      </c>
      <c r="U265" s="338">
        <f>ROUND('ASSET BALANCES'!U265*$CL265/12,2)</f>
        <v>0</v>
      </c>
      <c r="V265" s="338">
        <f>ROUND('ASSET BALANCES'!V265*$CL265/12,2)</f>
        <v>0</v>
      </c>
      <c r="W265" s="338">
        <f>ROUND('ASSET BALANCES'!W265*$CL265/12,2)</f>
        <v>0</v>
      </c>
      <c r="X265" s="338">
        <f>ROUND('ASSET BALANCES'!X265*$CL265/12,2)</f>
        <v>0</v>
      </c>
      <c r="Y265" s="338">
        <f>ROUND('ASSET BALANCES'!Y265*$CL265/12,2)</f>
        <v>0</v>
      </c>
      <c r="Z265" s="338">
        <f>ROUND('ASSET BALANCES'!Z265*$CL265/12,2)</f>
        <v>0</v>
      </c>
      <c r="AA265" s="338">
        <f>ROUND('ASSET BALANCES'!AA265*$CM265/12,2)</f>
        <v>0</v>
      </c>
      <c r="AB265" s="338">
        <f>ROUND('ASSET BALANCES'!AB265*$CM265/12,2)</f>
        <v>0</v>
      </c>
      <c r="AC265" s="338">
        <f>ROUND('ASSET BALANCES'!AC265*$CM265/12,2)</f>
        <v>0</v>
      </c>
      <c r="AD265" s="338">
        <f>ROUND('ASSET BALANCES'!AD265*$CM265/12,2)</f>
        <v>0</v>
      </c>
      <c r="AE265" s="338">
        <f>ROUND('ASSET BALANCES'!AE265*$CM265/12,2)</f>
        <v>0</v>
      </c>
      <c r="AF265" s="338">
        <f>ROUND('ASSET BALANCES'!AF265*$CM265/12,2)</f>
        <v>0</v>
      </c>
      <c r="AG265" s="338">
        <f>ROUND('ASSET BALANCES'!AG265*$CM265/12,2)</f>
        <v>0</v>
      </c>
      <c r="AH265" s="338">
        <f>ROUND('ASSET BALANCES'!AH265*$CM265/12,2)</f>
        <v>0</v>
      </c>
      <c r="AI265" s="338">
        <f>ROUND('ASSET BALANCES'!AI265*$CM265/12,2)</f>
        <v>0</v>
      </c>
      <c r="AJ265" s="338">
        <f>ROUND('ASSET BALANCES'!AJ265*$CM265/12,2)</f>
        <v>0</v>
      </c>
      <c r="AK265" s="338">
        <f>ROUND('ASSET BALANCES'!AK265*$CM265/12,2)</f>
        <v>0</v>
      </c>
      <c r="AL265" s="338">
        <f>ROUND('ASSET BALANCES'!AL265*$CM265/12,2)</f>
        <v>0</v>
      </c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38"/>
      <c r="AX265" s="338"/>
      <c r="AY265" s="338"/>
      <c r="AZ265" s="338"/>
      <c r="BA265" s="338"/>
      <c r="BB265" s="338"/>
      <c r="BC265" s="338"/>
      <c r="BD265" s="338"/>
      <c r="BE265" s="338"/>
      <c r="BF265" s="338"/>
      <c r="BG265" s="338"/>
      <c r="BH265" s="338"/>
      <c r="BI265" s="338"/>
      <c r="BJ265" s="338"/>
      <c r="BK265" s="338"/>
      <c r="BL265" s="338"/>
      <c r="BM265" s="338"/>
      <c r="BN265" s="338"/>
      <c r="BO265" s="338"/>
      <c r="BP265" s="338"/>
      <c r="BQ265" s="338"/>
      <c r="BR265" s="338"/>
      <c r="BS265" s="338"/>
      <c r="BT265" s="338"/>
      <c r="BU265" s="338"/>
      <c r="BV265" s="338"/>
      <c r="BW265" s="13">
        <f t="shared" si="39"/>
        <v>0</v>
      </c>
      <c r="BX265" s="13">
        <f t="shared" si="40"/>
        <v>0</v>
      </c>
      <c r="BY265" s="13">
        <f t="shared" si="41"/>
        <v>0</v>
      </c>
      <c r="BZ265" s="13">
        <f t="shared" si="42"/>
        <v>0</v>
      </c>
      <c r="CA265" s="13">
        <f t="shared" si="43"/>
        <v>0</v>
      </c>
      <c r="CB265" s="13">
        <f t="shared" si="44"/>
        <v>0</v>
      </c>
      <c r="CC265" s="333" t="str">
        <f>VLOOKUP($A265,'Depr Group Buckets'!$A:$J,CC$4,FALSE)</f>
        <v>DISTRIBUTION</v>
      </c>
      <c r="CD265" s="333" t="str">
        <f>VLOOKUP($A265,'Depr Group Buckets'!$A:$J,CD$4,FALSE)</f>
        <v>101/106</v>
      </c>
      <c r="CE265" s="333">
        <f>VLOOKUP($A265,'Depr Group Buckets'!$A:$J,CE$4,FALSE)</f>
        <v>108</v>
      </c>
      <c r="CF265" s="333">
        <f>VLOOKUP($A265,'Depr Group Buckets'!$A:$J,CF$4,FALSE)</f>
        <v>403</v>
      </c>
      <c r="CG265" s="333" t="str">
        <f>VLOOKUP($A265,'Depr Group Buckets'!$A:$J,CG$4,FALSE)</f>
        <v>DISTRIBUTION</v>
      </c>
      <c r="CH265" s="333" t="str">
        <f>VLOOKUP($A265,'Depr Group Buckets'!$A:$J,CH$4,FALSE)</f>
        <v>DISTRIBUTION</v>
      </c>
      <c r="CI265" s="333" t="str">
        <f>VLOOKUP($A265,'Depr Group Buckets'!$A:$J,CI$4,FALSE)</f>
        <v>Valid</v>
      </c>
      <c r="CJ265" s="333" t="str">
        <f>VLOOKUP($A265,'Depr Group Buckets'!$A:$J,CJ$4,FALSE)</f>
        <v>363</v>
      </c>
      <c r="CK265" s="21"/>
      <c r="CL265" s="4">
        <f t="shared" si="38"/>
        <v>0.1</v>
      </c>
      <c r="CM265" s="4">
        <f t="shared" si="37"/>
        <v>0.1</v>
      </c>
      <c r="CN265" s="334"/>
      <c r="CO265" s="334"/>
      <c r="CP265" s="334"/>
      <c r="CQ265" s="4">
        <v>0.1</v>
      </c>
      <c r="CR265" s="4">
        <v>0.1</v>
      </c>
    </row>
    <row r="266" spans="1:96" x14ac:dyDescent="0.25">
      <c r="A266" s="335">
        <f>'ASSET BALANCES'!$A266</f>
        <v>36400</v>
      </c>
      <c r="B266" s="336" t="str">
        <f>'ASSET BALANCES'!$B266</f>
        <v>364.00 Poles, Towers &amp; Fixtures</v>
      </c>
      <c r="C266" s="337">
        <v>1142831.04</v>
      </c>
      <c r="D266" s="337">
        <v>1153892.54</v>
      </c>
      <c r="E266" s="337">
        <v>1161476.3400000001</v>
      </c>
      <c r="F266" s="337">
        <v>1162240.9500000002</v>
      </c>
      <c r="G266" s="337">
        <v>1169113.25</v>
      </c>
      <c r="H266" s="337">
        <v>1173967.5</v>
      </c>
      <c r="I266" s="337">
        <v>1173131.08</v>
      </c>
      <c r="J266" s="337">
        <v>1198299.42</v>
      </c>
      <c r="K266" s="337">
        <v>1161005.43</v>
      </c>
      <c r="L266" s="337">
        <v>1165389.73</v>
      </c>
      <c r="M266" s="337">
        <v>1186559.8700000001</v>
      </c>
      <c r="N266" s="337">
        <v>1190448.3900000001</v>
      </c>
      <c r="O266" s="338">
        <f>ROUND('ASSET BALANCES'!O266*$CL266/12,2)</f>
        <v>1228350.9099999999</v>
      </c>
      <c r="P266" s="338">
        <f>ROUND('ASSET BALANCES'!P266*$CL266/12,2)</f>
        <v>1237267.1000000001</v>
      </c>
      <c r="Q266" s="338">
        <f>ROUND('ASSET BALANCES'!Q266*$CL266/12,2)</f>
        <v>1264338.3600000001</v>
      </c>
      <c r="R266" s="338">
        <f>ROUND('ASSET BALANCES'!R266*$CL266/12,2)</f>
        <v>1306593.55</v>
      </c>
      <c r="S266" s="338">
        <f>ROUND('ASSET BALANCES'!S266*$CL266/12,2)</f>
        <v>1331071.51</v>
      </c>
      <c r="T266" s="338">
        <f>ROUND('ASSET BALANCES'!T266*$CL266/12,2)</f>
        <v>1357418.39</v>
      </c>
      <c r="U266" s="338">
        <f>ROUND('ASSET BALANCES'!U266*$CL266/12,2)</f>
        <v>1369028.11</v>
      </c>
      <c r="V266" s="338">
        <f>ROUND('ASSET BALANCES'!V266*$CL266/12,2)</f>
        <v>1376744.79</v>
      </c>
      <c r="W266" s="338">
        <f>ROUND('ASSET BALANCES'!W266*$CL266/12,2)</f>
        <v>1390156.22</v>
      </c>
      <c r="X266" s="338">
        <f>ROUND('ASSET BALANCES'!X266*$CL266/12,2)</f>
        <v>1395543.53</v>
      </c>
      <c r="Y266" s="338">
        <f>ROUND('ASSET BALANCES'!Y266*$CL266/12,2)</f>
        <v>1401115.29</v>
      </c>
      <c r="Z266" s="338">
        <f>ROUND('ASSET BALANCES'!Z266*$CL266/12,2)</f>
        <v>1408726.05</v>
      </c>
      <c r="AA266" s="338">
        <f>ROUND('ASSET BALANCES'!AA266*$CM266/12,2)</f>
        <v>2051771.92</v>
      </c>
      <c r="AB266" s="338">
        <f>ROUND('ASSET BALANCES'!AB266*$CM266/12,2)</f>
        <v>2075796.21</v>
      </c>
      <c r="AC266" s="338">
        <f>ROUND('ASSET BALANCES'!AC266*$CM266/12,2)</f>
        <v>2104653.92</v>
      </c>
      <c r="AD266" s="338">
        <f>ROUND('ASSET BALANCES'!AD266*$CM266/12,2)</f>
        <v>2132138.27</v>
      </c>
      <c r="AE266" s="338">
        <f>ROUND('ASSET BALANCES'!AE266*$CM266/12,2)</f>
        <v>2152399.91</v>
      </c>
      <c r="AF266" s="338">
        <f>ROUND('ASSET BALANCES'!AF266*$CM266/12,2)</f>
        <v>2173941.2200000002</v>
      </c>
      <c r="AG266" s="338">
        <f>ROUND('ASSET BALANCES'!AG266*$CM266/12,2)</f>
        <v>2212593.8199999998</v>
      </c>
      <c r="AH266" s="338">
        <f>ROUND('ASSET BALANCES'!AH266*$CM266/12,2)</f>
        <v>2236085.4500000002</v>
      </c>
      <c r="AI266" s="338">
        <f>ROUND('ASSET BALANCES'!AI266*$CM266/12,2)</f>
        <v>2260466.9</v>
      </c>
      <c r="AJ266" s="338">
        <f>ROUND('ASSET BALANCES'!AJ266*$CM266/12,2)</f>
        <v>2291218.92</v>
      </c>
      <c r="AK266" s="338">
        <f>ROUND('ASSET BALANCES'!AK266*$CM266/12,2)</f>
        <v>2311327.7599999998</v>
      </c>
      <c r="AL266" s="338">
        <f>ROUND('ASSET BALANCES'!AL266*$CM266/12,2)</f>
        <v>2339106.98</v>
      </c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38"/>
      <c r="AX266" s="338"/>
      <c r="AY266" s="338"/>
      <c r="AZ266" s="338"/>
      <c r="BA266" s="338"/>
      <c r="BB266" s="338"/>
      <c r="BC266" s="338"/>
      <c r="BD266" s="338"/>
      <c r="BE266" s="338"/>
      <c r="BF266" s="338"/>
      <c r="BG266" s="338"/>
      <c r="BH266" s="338"/>
      <c r="BI266" s="338"/>
      <c r="BJ266" s="338"/>
      <c r="BK266" s="338"/>
      <c r="BL266" s="338"/>
      <c r="BM266" s="338"/>
      <c r="BN266" s="338"/>
      <c r="BO266" s="338"/>
      <c r="BP266" s="338"/>
      <c r="BQ266" s="338"/>
      <c r="BR266" s="338"/>
      <c r="BS266" s="338"/>
      <c r="BT266" s="338"/>
      <c r="BU266" s="338"/>
      <c r="BV266" s="338"/>
      <c r="BW266" s="13">
        <f t="shared" si="39"/>
        <v>14038355.539999999</v>
      </c>
      <c r="BX266" s="13">
        <f t="shared" si="40"/>
        <v>16066353.810000001</v>
      </c>
      <c r="BY266" s="13">
        <f t="shared" si="41"/>
        <v>26341501.280000001</v>
      </c>
      <c r="BZ266" s="13">
        <f t="shared" si="42"/>
        <v>0</v>
      </c>
      <c r="CA266" s="13">
        <f t="shared" si="43"/>
        <v>0</v>
      </c>
      <c r="CB266" s="13">
        <f t="shared" si="44"/>
        <v>0</v>
      </c>
      <c r="CC266" s="333" t="str">
        <f>VLOOKUP($A266,'Depr Group Buckets'!$A:$J,CC$4,FALSE)</f>
        <v>DISTRIBUTION</v>
      </c>
      <c r="CD266" s="333" t="str">
        <f>VLOOKUP($A266,'Depr Group Buckets'!$A:$J,CD$4,FALSE)</f>
        <v>101/106</v>
      </c>
      <c r="CE266" s="333">
        <f>VLOOKUP($A266,'Depr Group Buckets'!$A:$J,CE$4,FALSE)</f>
        <v>108</v>
      </c>
      <c r="CF266" s="333">
        <f>VLOOKUP($A266,'Depr Group Buckets'!$A:$J,CF$4,FALSE)</f>
        <v>403</v>
      </c>
      <c r="CG266" s="333" t="str">
        <f>VLOOKUP($A266,'Depr Group Buckets'!$A:$J,CG$4,FALSE)</f>
        <v>DISTRIBUTION</v>
      </c>
      <c r="CH266" s="333" t="str">
        <f>VLOOKUP($A266,'Depr Group Buckets'!$A:$J,CH$4,FALSE)</f>
        <v>DISTRIBUTION</v>
      </c>
      <c r="CI266" s="333" t="str">
        <f>VLOOKUP($A266,'Depr Group Buckets'!$A:$J,CI$4,FALSE)</f>
        <v>Valid</v>
      </c>
      <c r="CJ266" s="333" t="str">
        <f>VLOOKUP($A266,'Depr Group Buckets'!$A:$J,CJ$4,FALSE)</f>
        <v>364</v>
      </c>
      <c r="CK266" s="21"/>
      <c r="CL266" s="4">
        <f t="shared" si="38"/>
        <v>3.6999999999999998E-2</v>
      </c>
      <c r="CM266" s="4">
        <f t="shared" si="37"/>
        <v>5.3099999999999994E-2</v>
      </c>
      <c r="CN266" s="334"/>
      <c r="CO266" s="334"/>
      <c r="CP266" s="334"/>
      <c r="CQ266" s="4">
        <v>3.6999999999999998E-2</v>
      </c>
      <c r="CR266" s="4">
        <v>5.3099999999999994E-2</v>
      </c>
    </row>
    <row r="267" spans="1:96" x14ac:dyDescent="0.25">
      <c r="A267" s="335">
        <f>'ASSET BALANCES'!$A267</f>
        <v>36500</v>
      </c>
      <c r="B267" s="336" t="str">
        <f>'ASSET BALANCES'!$B267</f>
        <v>365.00 OH Conductors &amp; Devices</v>
      </c>
      <c r="C267" s="337">
        <v>504840.18</v>
      </c>
      <c r="D267" s="337">
        <v>506960.68</v>
      </c>
      <c r="E267" s="337">
        <v>509567.39</v>
      </c>
      <c r="F267" s="337">
        <v>507633.77</v>
      </c>
      <c r="G267" s="337">
        <v>509858.94</v>
      </c>
      <c r="H267" s="337">
        <v>512504.98000000004</v>
      </c>
      <c r="I267" s="337">
        <v>510239.95999999996</v>
      </c>
      <c r="J267" s="337">
        <v>511333.84</v>
      </c>
      <c r="K267" s="337">
        <v>514240.93000000005</v>
      </c>
      <c r="L267" s="337">
        <v>513246.67000000004</v>
      </c>
      <c r="M267" s="337">
        <v>527592.46</v>
      </c>
      <c r="N267" s="337">
        <v>528367.38</v>
      </c>
      <c r="O267" s="338">
        <f>ROUND('ASSET BALANCES'!O267*$CL267/12,2)</f>
        <v>526989.54</v>
      </c>
      <c r="P267" s="338">
        <f>ROUND('ASSET BALANCES'!P267*$CL267/12,2)</f>
        <v>528043.37</v>
      </c>
      <c r="Q267" s="338">
        <f>ROUND('ASSET BALANCES'!Q267*$CL267/12,2)</f>
        <v>530120.89</v>
      </c>
      <c r="R267" s="338">
        <f>ROUND('ASSET BALANCES'!R267*$CL267/12,2)</f>
        <v>531657.17000000004</v>
      </c>
      <c r="S267" s="338">
        <f>ROUND('ASSET BALANCES'!S267*$CL267/12,2)</f>
        <v>532599.54</v>
      </c>
      <c r="T267" s="338">
        <f>ROUND('ASSET BALANCES'!T267*$CL267/12,2)</f>
        <v>533641.31999999995</v>
      </c>
      <c r="U267" s="338">
        <f>ROUND('ASSET BALANCES'!U267*$CL267/12,2)</f>
        <v>534922.11</v>
      </c>
      <c r="V267" s="338">
        <f>ROUND('ASSET BALANCES'!V267*$CL267/12,2)</f>
        <v>535722.31999999995</v>
      </c>
      <c r="W267" s="338">
        <f>ROUND('ASSET BALANCES'!W267*$CL267/12,2)</f>
        <v>536544.41</v>
      </c>
      <c r="X267" s="338">
        <f>ROUND('ASSET BALANCES'!X267*$CL267/12,2)</f>
        <v>537268.4</v>
      </c>
      <c r="Y267" s="338">
        <f>ROUND('ASSET BALANCES'!Y267*$CL267/12,2)</f>
        <v>538012.25</v>
      </c>
      <c r="Z267" s="338">
        <f>ROUND('ASSET BALANCES'!Z267*$CL267/12,2)</f>
        <v>538704.4</v>
      </c>
      <c r="AA267" s="338">
        <f>ROUND('ASSET BALANCES'!AA267*$CM267/12,2)</f>
        <v>572808.87</v>
      </c>
      <c r="AB267" s="338">
        <f>ROUND('ASSET BALANCES'!AB267*$CM267/12,2)</f>
        <v>574918.49</v>
      </c>
      <c r="AC267" s="338">
        <f>ROUND('ASSET BALANCES'!AC267*$CM267/12,2)</f>
        <v>577443.96</v>
      </c>
      <c r="AD267" s="338">
        <f>ROUND('ASSET BALANCES'!AD267*$CM267/12,2)</f>
        <v>580163.23</v>
      </c>
      <c r="AE267" s="338">
        <f>ROUND('ASSET BALANCES'!AE267*$CM267/12,2)</f>
        <v>582794.92000000004</v>
      </c>
      <c r="AF267" s="338">
        <f>ROUND('ASSET BALANCES'!AF267*$CM267/12,2)</f>
        <v>585728.4</v>
      </c>
      <c r="AG267" s="338">
        <f>ROUND('ASSET BALANCES'!AG267*$CM267/12,2)</f>
        <v>589414.65</v>
      </c>
      <c r="AH267" s="338">
        <f>ROUND('ASSET BALANCES'!AH267*$CM267/12,2)</f>
        <v>592179.74</v>
      </c>
      <c r="AI267" s="338">
        <f>ROUND('ASSET BALANCES'!AI267*$CM267/12,2)</f>
        <v>594902.93999999994</v>
      </c>
      <c r="AJ267" s="338">
        <f>ROUND('ASSET BALANCES'!AJ267*$CM267/12,2)</f>
        <v>597906.26</v>
      </c>
      <c r="AK267" s="338">
        <f>ROUND('ASSET BALANCES'!AK267*$CM267/12,2)</f>
        <v>600346.97</v>
      </c>
      <c r="AL267" s="338">
        <f>ROUND('ASSET BALANCES'!AL267*$CM267/12,2)</f>
        <v>602448.61</v>
      </c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38"/>
      <c r="AX267" s="338"/>
      <c r="AY267" s="338"/>
      <c r="AZ267" s="338"/>
      <c r="BA267" s="338"/>
      <c r="BB267" s="338"/>
      <c r="BC267" s="338"/>
      <c r="BD267" s="338"/>
      <c r="BE267" s="338"/>
      <c r="BF267" s="338"/>
      <c r="BG267" s="338"/>
      <c r="BH267" s="338"/>
      <c r="BI267" s="338"/>
      <c r="BJ267" s="338"/>
      <c r="BK267" s="338"/>
      <c r="BL267" s="338"/>
      <c r="BM267" s="338"/>
      <c r="BN267" s="338"/>
      <c r="BO267" s="338"/>
      <c r="BP267" s="338"/>
      <c r="BQ267" s="338"/>
      <c r="BR267" s="338"/>
      <c r="BS267" s="338"/>
      <c r="BT267" s="338"/>
      <c r="BU267" s="338"/>
      <c r="BV267" s="338"/>
      <c r="BW267" s="13">
        <f t="shared" si="39"/>
        <v>6156387.1799999997</v>
      </c>
      <c r="BX267" s="13">
        <f t="shared" si="40"/>
        <v>6404225.7199999997</v>
      </c>
      <c r="BY267" s="13">
        <f t="shared" si="41"/>
        <v>7051057.04</v>
      </c>
      <c r="BZ267" s="13">
        <f t="shared" si="42"/>
        <v>0</v>
      </c>
      <c r="CA267" s="13">
        <f t="shared" si="43"/>
        <v>0</v>
      </c>
      <c r="CB267" s="13">
        <f t="shared" si="44"/>
        <v>0</v>
      </c>
      <c r="CC267" s="333" t="str">
        <f>VLOOKUP($A267,'Depr Group Buckets'!$A:$J,CC$4,FALSE)</f>
        <v>DISTRIBUTION</v>
      </c>
      <c r="CD267" s="333" t="str">
        <f>VLOOKUP($A267,'Depr Group Buckets'!$A:$J,CD$4,FALSE)</f>
        <v>101/106</v>
      </c>
      <c r="CE267" s="333">
        <f>VLOOKUP($A267,'Depr Group Buckets'!$A:$J,CE$4,FALSE)</f>
        <v>108</v>
      </c>
      <c r="CF267" s="333">
        <f>VLOOKUP($A267,'Depr Group Buckets'!$A:$J,CF$4,FALSE)</f>
        <v>403</v>
      </c>
      <c r="CG267" s="333" t="str">
        <f>VLOOKUP($A267,'Depr Group Buckets'!$A:$J,CG$4,FALSE)</f>
        <v>DISTRIBUTION</v>
      </c>
      <c r="CH267" s="333" t="str">
        <f>VLOOKUP($A267,'Depr Group Buckets'!$A:$J,CH$4,FALSE)</f>
        <v>DISTRIBUTION</v>
      </c>
      <c r="CI267" s="333" t="str">
        <f>VLOOKUP($A267,'Depr Group Buckets'!$A:$J,CI$4,FALSE)</f>
        <v>Valid</v>
      </c>
      <c r="CJ267" s="333" t="str">
        <f>VLOOKUP($A267,'Depr Group Buckets'!$A:$J,CJ$4,FALSE)</f>
        <v>365</v>
      </c>
      <c r="CK267" s="21"/>
      <c r="CL267" s="4">
        <f t="shared" si="38"/>
        <v>2.1999999999999999E-2</v>
      </c>
      <c r="CM267" s="4">
        <f t="shared" si="37"/>
        <v>2.3300000000000001E-2</v>
      </c>
      <c r="CN267" s="334"/>
      <c r="CO267" s="334"/>
      <c r="CP267" s="334"/>
      <c r="CQ267" s="4">
        <v>2.1999999999999999E-2</v>
      </c>
      <c r="CR267" s="4">
        <v>2.3300000000000001E-2</v>
      </c>
    </row>
    <row r="268" spans="1:96" x14ac:dyDescent="0.25">
      <c r="A268" s="335">
        <f>'ASSET BALANCES'!$A268</f>
        <v>36600</v>
      </c>
      <c r="B268" s="336" t="str">
        <f>'ASSET BALANCES'!$B268</f>
        <v>366.00 UG Conduit &amp; Others</v>
      </c>
      <c r="C268" s="337">
        <v>516607.02999999997</v>
      </c>
      <c r="D268" s="337">
        <v>519870.02</v>
      </c>
      <c r="E268" s="337">
        <v>525413.78</v>
      </c>
      <c r="F268" s="337">
        <v>535844.6</v>
      </c>
      <c r="G268" s="337">
        <v>542175.36</v>
      </c>
      <c r="H268" s="337">
        <v>545808.55000000005</v>
      </c>
      <c r="I268" s="337">
        <v>556669.34</v>
      </c>
      <c r="J268" s="337">
        <v>559539.22</v>
      </c>
      <c r="K268" s="337">
        <v>576619.85000000009</v>
      </c>
      <c r="L268" s="337">
        <v>582881.53</v>
      </c>
      <c r="M268" s="337">
        <v>593700.09</v>
      </c>
      <c r="N268" s="337">
        <v>592079.03</v>
      </c>
      <c r="O268" s="338">
        <f>ROUND('ASSET BALANCES'!O268*$CL268/12,2)</f>
        <v>604724.56999999995</v>
      </c>
      <c r="P268" s="338">
        <f>ROUND('ASSET BALANCES'!P268*$CL268/12,2)</f>
        <v>607817.96</v>
      </c>
      <c r="Q268" s="338">
        <f>ROUND('ASSET BALANCES'!Q268*$CL268/12,2)</f>
        <v>612737.5</v>
      </c>
      <c r="R268" s="338">
        <f>ROUND('ASSET BALANCES'!R268*$CL268/12,2)</f>
        <v>617545.34</v>
      </c>
      <c r="S268" s="338">
        <f>ROUND('ASSET BALANCES'!S268*$CL268/12,2)</f>
        <v>619722.34</v>
      </c>
      <c r="T268" s="338">
        <f>ROUND('ASSET BALANCES'!T268*$CL268/12,2)</f>
        <v>622771.66</v>
      </c>
      <c r="U268" s="338">
        <f>ROUND('ASSET BALANCES'!U268*$CL268/12,2)</f>
        <v>626694.86</v>
      </c>
      <c r="V268" s="338">
        <f>ROUND('ASSET BALANCES'!V268*$CL268/12,2)</f>
        <v>628860.93000000005</v>
      </c>
      <c r="W268" s="338">
        <f>ROUND('ASSET BALANCES'!W268*$CL268/12,2)</f>
        <v>631107.03</v>
      </c>
      <c r="X268" s="338">
        <f>ROUND('ASSET BALANCES'!X268*$CL268/12,2)</f>
        <v>632994.43999999994</v>
      </c>
      <c r="Y268" s="338">
        <f>ROUND('ASSET BALANCES'!Y268*$CL268/12,2)</f>
        <v>634954.44999999995</v>
      </c>
      <c r="Z268" s="338">
        <f>ROUND('ASSET BALANCES'!Z268*$CL268/12,2)</f>
        <v>636725.43000000005</v>
      </c>
      <c r="AA268" s="338">
        <f>ROUND('ASSET BALANCES'!AA268*$CM268/12,2)</f>
        <v>665040.63</v>
      </c>
      <c r="AB268" s="338">
        <f>ROUND('ASSET BALANCES'!AB268*$CM268/12,2)</f>
        <v>666936.46</v>
      </c>
      <c r="AC268" s="338">
        <f>ROUND('ASSET BALANCES'!AC268*$CM268/12,2)</f>
        <v>668685.29</v>
      </c>
      <c r="AD268" s="338">
        <f>ROUND('ASSET BALANCES'!AD268*$CM268/12,2)</f>
        <v>671126.76</v>
      </c>
      <c r="AE268" s="338">
        <f>ROUND('ASSET BALANCES'!AE268*$CM268/12,2)</f>
        <v>673255.2</v>
      </c>
      <c r="AF268" s="338">
        <f>ROUND('ASSET BALANCES'!AF268*$CM268/12,2)</f>
        <v>676462.27</v>
      </c>
      <c r="AG268" s="338">
        <f>ROUND('ASSET BALANCES'!AG268*$CM268/12,2)</f>
        <v>682104.56</v>
      </c>
      <c r="AH268" s="338">
        <f>ROUND('ASSET BALANCES'!AH268*$CM268/12,2)</f>
        <v>684454.54</v>
      </c>
      <c r="AI268" s="338">
        <f>ROUND('ASSET BALANCES'!AI268*$CM268/12,2)</f>
        <v>686654.78</v>
      </c>
      <c r="AJ268" s="338">
        <f>ROUND('ASSET BALANCES'!AJ268*$CM268/12,2)</f>
        <v>689730.96</v>
      </c>
      <c r="AK268" s="338">
        <f>ROUND('ASSET BALANCES'!AK268*$CM268/12,2)</f>
        <v>692559.66</v>
      </c>
      <c r="AL268" s="338">
        <f>ROUND('ASSET BALANCES'!AL268*$CM268/12,2)</f>
        <v>694233.61</v>
      </c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38"/>
      <c r="AX268" s="338"/>
      <c r="AY268" s="338"/>
      <c r="AZ268" s="338"/>
      <c r="BA268" s="338"/>
      <c r="BB268" s="338"/>
      <c r="BC268" s="338"/>
      <c r="BD268" s="338"/>
      <c r="BE268" s="338"/>
      <c r="BF268" s="338"/>
      <c r="BG268" s="338"/>
      <c r="BH268" s="338"/>
      <c r="BI268" s="338"/>
      <c r="BJ268" s="338"/>
      <c r="BK268" s="338"/>
      <c r="BL268" s="338"/>
      <c r="BM268" s="338"/>
      <c r="BN268" s="338"/>
      <c r="BO268" s="338"/>
      <c r="BP268" s="338"/>
      <c r="BQ268" s="338"/>
      <c r="BR268" s="338"/>
      <c r="BS268" s="338"/>
      <c r="BT268" s="338"/>
      <c r="BU268" s="338"/>
      <c r="BV268" s="338"/>
      <c r="BW268" s="13">
        <f t="shared" si="39"/>
        <v>6647208.4000000004</v>
      </c>
      <c r="BX268" s="13">
        <f t="shared" si="40"/>
        <v>7476656.5099999998</v>
      </c>
      <c r="BY268" s="13">
        <f t="shared" si="41"/>
        <v>8151244.7199999997</v>
      </c>
      <c r="BZ268" s="13">
        <f t="shared" si="42"/>
        <v>0</v>
      </c>
      <c r="CA268" s="13">
        <f t="shared" si="43"/>
        <v>0</v>
      </c>
      <c r="CB268" s="13">
        <f t="shared" si="44"/>
        <v>0</v>
      </c>
      <c r="CC268" s="333" t="str">
        <f>VLOOKUP($A268,'Depr Group Buckets'!$A:$J,CC$4,FALSE)</f>
        <v>DISTRIBUTION</v>
      </c>
      <c r="CD268" s="333" t="str">
        <f>VLOOKUP($A268,'Depr Group Buckets'!$A:$J,CD$4,FALSE)</f>
        <v>101/106</v>
      </c>
      <c r="CE268" s="333">
        <f>VLOOKUP($A268,'Depr Group Buckets'!$A:$J,CE$4,FALSE)</f>
        <v>108</v>
      </c>
      <c r="CF268" s="333">
        <f>VLOOKUP($A268,'Depr Group Buckets'!$A:$J,CF$4,FALSE)</f>
        <v>403</v>
      </c>
      <c r="CG268" s="333" t="str">
        <f>VLOOKUP($A268,'Depr Group Buckets'!$A:$J,CG$4,FALSE)</f>
        <v>DISTRIBUTION</v>
      </c>
      <c r="CH268" s="333" t="str">
        <f>VLOOKUP($A268,'Depr Group Buckets'!$A:$J,CH$4,FALSE)</f>
        <v>DISTRIBUTION</v>
      </c>
      <c r="CI268" s="333" t="str">
        <f>VLOOKUP($A268,'Depr Group Buckets'!$A:$J,CI$4,FALSE)</f>
        <v>Valid</v>
      </c>
      <c r="CJ268" s="333" t="str">
        <f>VLOOKUP($A268,'Depr Group Buckets'!$A:$J,CJ$4,FALSE)</f>
        <v>366</v>
      </c>
      <c r="CK268" s="21"/>
      <c r="CL268" s="4">
        <f t="shared" si="38"/>
        <v>1.7000000000000001E-2</v>
      </c>
      <c r="CM268" s="4">
        <f t="shared" si="37"/>
        <v>1.7600000000000001E-2</v>
      </c>
      <c r="CN268" s="334"/>
      <c r="CO268" s="334"/>
      <c r="CP268" s="334"/>
      <c r="CQ268" s="4">
        <v>1.7000000000000001E-2</v>
      </c>
      <c r="CR268" s="4">
        <v>1.7600000000000001E-2</v>
      </c>
    </row>
    <row r="269" spans="1:96" x14ac:dyDescent="0.25">
      <c r="A269" s="335">
        <f>'ASSET BALANCES'!$A269</f>
        <v>36700</v>
      </c>
      <c r="B269" s="336" t="str">
        <f>'ASSET BALANCES'!$B269</f>
        <v>367.00 UG Conductors &amp; Devices</v>
      </c>
      <c r="C269" s="337">
        <v>722472.21000000008</v>
      </c>
      <c r="D269" s="337">
        <v>732235.19000000006</v>
      </c>
      <c r="E269" s="337">
        <v>743299.65</v>
      </c>
      <c r="F269" s="337">
        <v>746031.90999999992</v>
      </c>
      <c r="G269" s="337">
        <v>757348.35</v>
      </c>
      <c r="H269" s="337">
        <v>763562.05</v>
      </c>
      <c r="I269" s="337">
        <v>769874.23</v>
      </c>
      <c r="J269" s="337">
        <v>771687</v>
      </c>
      <c r="K269" s="337">
        <v>802204.68</v>
      </c>
      <c r="L269" s="337">
        <v>802321.6100000001</v>
      </c>
      <c r="M269" s="337">
        <v>820312.02</v>
      </c>
      <c r="N269" s="337">
        <v>830298.6</v>
      </c>
      <c r="O269" s="338">
        <f>ROUND('ASSET BALANCES'!O269*$CL269/12,2)</f>
        <v>839927.25</v>
      </c>
      <c r="P269" s="338">
        <f>ROUND('ASSET BALANCES'!P269*$CL269/12,2)</f>
        <v>875377.27</v>
      </c>
      <c r="Q269" s="338">
        <f>ROUND('ASSET BALANCES'!Q269*$CL269/12,2)</f>
        <v>922479.34</v>
      </c>
      <c r="R269" s="338">
        <f>ROUND('ASSET BALANCES'!R269*$CL269/12,2)</f>
        <v>1030115.06</v>
      </c>
      <c r="S269" s="338">
        <f>ROUND('ASSET BALANCES'!S269*$CL269/12,2)</f>
        <v>1095073.92</v>
      </c>
      <c r="T269" s="338">
        <f>ROUND('ASSET BALANCES'!T269*$CL269/12,2)</f>
        <v>1134376.03</v>
      </c>
      <c r="U269" s="338">
        <f>ROUND('ASSET BALANCES'!U269*$CL269/12,2)</f>
        <v>1174193.7</v>
      </c>
      <c r="V269" s="338">
        <f>ROUND('ASSET BALANCES'!V269*$CL269/12,2)</f>
        <v>1197596.31</v>
      </c>
      <c r="W269" s="338">
        <f>ROUND('ASSET BALANCES'!W269*$CL269/12,2)</f>
        <v>1233367.3400000001</v>
      </c>
      <c r="X269" s="338">
        <f>ROUND('ASSET BALANCES'!X269*$CL269/12,2)</f>
        <v>1257033.1499999999</v>
      </c>
      <c r="Y269" s="338">
        <f>ROUND('ASSET BALANCES'!Y269*$CL269/12,2)</f>
        <v>1277221.83</v>
      </c>
      <c r="Z269" s="338">
        <f>ROUND('ASSET BALANCES'!Z269*$CL269/12,2)</f>
        <v>1300154.31</v>
      </c>
      <c r="AA269" s="338">
        <f>ROUND('ASSET BALANCES'!AA269*$CM269/12,2)</f>
        <v>2119836.1800000002</v>
      </c>
      <c r="AB269" s="338">
        <f>ROUND('ASSET BALANCES'!AB269*$CM269/12,2)</f>
        <v>2153134.7000000002</v>
      </c>
      <c r="AC269" s="338">
        <f>ROUND('ASSET BALANCES'!AC269*$CM269/12,2)</f>
        <v>2182886.81</v>
      </c>
      <c r="AD269" s="338">
        <f>ROUND('ASSET BALANCES'!AD269*$CM269/12,2)</f>
        <v>2229228.4700000002</v>
      </c>
      <c r="AE269" s="338">
        <f>ROUND('ASSET BALANCES'!AE269*$CM269/12,2)</f>
        <v>2271790.7000000002</v>
      </c>
      <c r="AF269" s="338">
        <f>ROUND('ASSET BALANCES'!AF269*$CM269/12,2)</f>
        <v>2308146.61</v>
      </c>
      <c r="AG269" s="338">
        <f>ROUND('ASSET BALANCES'!AG269*$CM269/12,2)</f>
        <v>2348640.63</v>
      </c>
      <c r="AH269" s="338">
        <f>ROUND('ASSET BALANCES'!AH269*$CM269/12,2)</f>
        <v>2383311.5499999998</v>
      </c>
      <c r="AI269" s="338">
        <f>ROUND('ASSET BALANCES'!AI269*$CM269/12,2)</f>
        <v>2417758.6800000002</v>
      </c>
      <c r="AJ269" s="338">
        <f>ROUND('ASSET BALANCES'!AJ269*$CM269/12,2)</f>
        <v>2452567.31</v>
      </c>
      <c r="AK269" s="338">
        <f>ROUND('ASSET BALANCES'!AK269*$CM269/12,2)</f>
        <v>2491295.09</v>
      </c>
      <c r="AL269" s="338">
        <f>ROUND('ASSET BALANCES'!AL269*$CM269/12,2)</f>
        <v>2524020.84</v>
      </c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38"/>
      <c r="AX269" s="338"/>
      <c r="AY269" s="338"/>
      <c r="AZ269" s="338"/>
      <c r="BA269" s="338"/>
      <c r="BB269" s="338"/>
      <c r="BC269" s="338"/>
      <c r="BD269" s="338"/>
      <c r="BE269" s="338"/>
      <c r="BF269" s="338"/>
      <c r="BG269" s="338"/>
      <c r="BH269" s="338"/>
      <c r="BI269" s="338"/>
      <c r="BJ269" s="338"/>
      <c r="BK269" s="338"/>
      <c r="BL269" s="338"/>
      <c r="BM269" s="338"/>
      <c r="BN269" s="338"/>
      <c r="BO269" s="338"/>
      <c r="BP269" s="338"/>
      <c r="BQ269" s="338"/>
      <c r="BR269" s="338"/>
      <c r="BS269" s="338"/>
      <c r="BT269" s="338"/>
      <c r="BU269" s="338"/>
      <c r="BV269" s="338"/>
      <c r="BW269" s="13">
        <f t="shared" si="39"/>
        <v>9261647.5</v>
      </c>
      <c r="BX269" s="13">
        <f t="shared" si="40"/>
        <v>13336915.51</v>
      </c>
      <c r="BY269" s="13">
        <f t="shared" si="41"/>
        <v>27882617.57</v>
      </c>
      <c r="BZ269" s="13">
        <f t="shared" si="42"/>
        <v>0</v>
      </c>
      <c r="CA269" s="13">
        <f t="shared" si="43"/>
        <v>0</v>
      </c>
      <c r="CB269" s="13">
        <f t="shared" si="44"/>
        <v>0</v>
      </c>
      <c r="CC269" s="333" t="str">
        <f>VLOOKUP($A269,'Depr Group Buckets'!$A:$J,CC$4,FALSE)</f>
        <v>DISTRIBUTION</v>
      </c>
      <c r="CD269" s="333" t="str">
        <f>VLOOKUP($A269,'Depr Group Buckets'!$A:$J,CD$4,FALSE)</f>
        <v>101/106</v>
      </c>
      <c r="CE269" s="333">
        <f>VLOOKUP($A269,'Depr Group Buckets'!$A:$J,CE$4,FALSE)</f>
        <v>108</v>
      </c>
      <c r="CF269" s="333">
        <f>VLOOKUP($A269,'Depr Group Buckets'!$A:$J,CF$4,FALSE)</f>
        <v>403</v>
      </c>
      <c r="CG269" s="333" t="str">
        <f>VLOOKUP($A269,'Depr Group Buckets'!$A:$J,CG$4,FALSE)</f>
        <v>DISTRIBUTION</v>
      </c>
      <c r="CH269" s="333" t="str">
        <f>VLOOKUP($A269,'Depr Group Buckets'!$A:$J,CH$4,FALSE)</f>
        <v>DISTRIBUTION</v>
      </c>
      <c r="CI269" s="333" t="str">
        <f>VLOOKUP($A269,'Depr Group Buckets'!$A:$J,CI$4,FALSE)</f>
        <v>Valid</v>
      </c>
      <c r="CJ269" s="333" t="str">
        <f>VLOOKUP($A269,'Depr Group Buckets'!$A:$J,CJ$4,FALSE)</f>
        <v>367</v>
      </c>
      <c r="CK269" s="21"/>
      <c r="CL269" s="4">
        <f t="shared" si="38"/>
        <v>2.3E-2</v>
      </c>
      <c r="CM269" s="4">
        <f t="shared" si="37"/>
        <v>3.5799999999999998E-2</v>
      </c>
      <c r="CN269" s="334"/>
      <c r="CO269" s="334"/>
      <c r="CP269" s="334"/>
      <c r="CQ269" s="4">
        <v>2.3E-2</v>
      </c>
      <c r="CR269" s="4">
        <v>3.5799999999999998E-2</v>
      </c>
    </row>
    <row r="270" spans="1:96" x14ac:dyDescent="0.25">
      <c r="A270" s="335">
        <f>'ASSET BALANCES'!$A270</f>
        <v>36800</v>
      </c>
      <c r="B270" s="336" t="str">
        <f>'ASSET BALANCES'!$B270</f>
        <v>368.00 Line Transformers OH,UG,Net</v>
      </c>
      <c r="C270" s="337">
        <v>3195565.8600000003</v>
      </c>
      <c r="D270" s="337">
        <v>3204137.15</v>
      </c>
      <c r="E270" s="337">
        <v>3219421.4899999998</v>
      </c>
      <c r="F270" s="337">
        <v>3275475.8499999996</v>
      </c>
      <c r="G270" s="337">
        <v>3286526.76</v>
      </c>
      <c r="H270" s="337">
        <v>3296886.5599999996</v>
      </c>
      <c r="I270" s="337">
        <v>3340468.67</v>
      </c>
      <c r="J270" s="337">
        <v>3344690.55</v>
      </c>
      <c r="K270" s="337">
        <v>3389167.2800000003</v>
      </c>
      <c r="L270" s="337">
        <v>3440272.4</v>
      </c>
      <c r="M270" s="337">
        <v>3471573.42</v>
      </c>
      <c r="N270" s="337">
        <v>3500757.0300000003</v>
      </c>
      <c r="O270" s="338">
        <f>ROUND('ASSET BALANCES'!O270*$CL270/12,2)</f>
        <v>3538971.69</v>
      </c>
      <c r="P270" s="338">
        <f>ROUND('ASSET BALANCES'!P270*$CL270/12,2)</f>
        <v>3560247.53</v>
      </c>
      <c r="Q270" s="338">
        <f>ROUND('ASSET BALANCES'!Q270*$CL270/12,2)</f>
        <v>3594083.29</v>
      </c>
      <c r="R270" s="338">
        <f>ROUND('ASSET BALANCES'!R270*$CL270/12,2)</f>
        <v>3627150.74</v>
      </c>
      <c r="S270" s="338">
        <f>ROUND('ASSET BALANCES'!S270*$CL270/12,2)</f>
        <v>3642123.84</v>
      </c>
      <c r="T270" s="338">
        <f>ROUND('ASSET BALANCES'!T270*$CL270/12,2)</f>
        <v>3663096.53</v>
      </c>
      <c r="U270" s="338">
        <f>ROUND('ASSET BALANCES'!U270*$CL270/12,2)</f>
        <v>3690079.59</v>
      </c>
      <c r="V270" s="338">
        <f>ROUND('ASSET BALANCES'!V270*$CL270/12,2)</f>
        <v>3704977.47</v>
      </c>
      <c r="W270" s="338">
        <f>ROUND('ASSET BALANCES'!W270*$CL270/12,2)</f>
        <v>3720425.77</v>
      </c>
      <c r="X270" s="338">
        <f>ROUND('ASSET BALANCES'!X270*$CL270/12,2)</f>
        <v>3733407.04</v>
      </c>
      <c r="Y270" s="338">
        <f>ROUND('ASSET BALANCES'!Y270*$CL270/12,2)</f>
        <v>3746887.67</v>
      </c>
      <c r="Z270" s="338">
        <f>ROUND('ASSET BALANCES'!Z270*$CL270/12,2)</f>
        <v>3759068.1</v>
      </c>
      <c r="AA270" s="338">
        <f>ROUND('ASSET BALANCES'!AA270*$CM270/12,2)</f>
        <v>3308377.39</v>
      </c>
      <c r="AB270" s="338">
        <f>ROUND('ASSET BALANCES'!AB270*$CM270/12,2)</f>
        <v>3319348.71</v>
      </c>
      <c r="AC270" s="338">
        <f>ROUND('ASSET BALANCES'!AC270*$CM270/12,2)</f>
        <v>3329469.41</v>
      </c>
      <c r="AD270" s="338">
        <f>ROUND('ASSET BALANCES'!AD270*$CM270/12,2)</f>
        <v>3343598.43</v>
      </c>
      <c r="AE270" s="338">
        <f>ROUND('ASSET BALANCES'!AE270*$CM270/12,2)</f>
        <v>3355915.96</v>
      </c>
      <c r="AF270" s="338">
        <f>ROUND('ASSET BALANCES'!AF270*$CM270/12,2)</f>
        <v>3374475.55</v>
      </c>
      <c r="AG270" s="338">
        <f>ROUND('ASSET BALANCES'!AG270*$CM270/12,2)</f>
        <v>3407128.1</v>
      </c>
      <c r="AH270" s="338">
        <f>ROUND('ASSET BALANCES'!AH270*$CM270/12,2)</f>
        <v>3420727.67</v>
      </c>
      <c r="AI270" s="338">
        <f>ROUND('ASSET BALANCES'!AI270*$CM270/12,2)</f>
        <v>3433460.68</v>
      </c>
      <c r="AJ270" s="338">
        <f>ROUND('ASSET BALANCES'!AJ270*$CM270/12,2)</f>
        <v>3451262.84</v>
      </c>
      <c r="AK270" s="338">
        <f>ROUND('ASSET BALANCES'!AK270*$CM270/12,2)</f>
        <v>3467632.81</v>
      </c>
      <c r="AL270" s="338">
        <f>ROUND('ASSET BALANCES'!AL270*$CM270/12,2)</f>
        <v>3477320.14</v>
      </c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38"/>
      <c r="AX270" s="338"/>
      <c r="AY270" s="338"/>
      <c r="AZ270" s="338"/>
      <c r="BA270" s="338"/>
      <c r="BB270" s="338"/>
      <c r="BC270" s="338"/>
      <c r="BD270" s="338"/>
      <c r="BE270" s="338"/>
      <c r="BF270" s="338"/>
      <c r="BG270" s="338"/>
      <c r="BH270" s="338"/>
      <c r="BI270" s="338"/>
      <c r="BJ270" s="338"/>
      <c r="BK270" s="338"/>
      <c r="BL270" s="338"/>
      <c r="BM270" s="338"/>
      <c r="BN270" s="338"/>
      <c r="BO270" s="338"/>
      <c r="BP270" s="338"/>
      <c r="BQ270" s="338"/>
      <c r="BR270" s="338"/>
      <c r="BS270" s="338"/>
      <c r="BT270" s="338"/>
      <c r="BU270" s="338"/>
      <c r="BV270" s="338"/>
      <c r="BW270" s="13">
        <f t="shared" si="39"/>
        <v>39964943.020000003</v>
      </c>
      <c r="BX270" s="13">
        <f t="shared" si="40"/>
        <v>43980519.259999998</v>
      </c>
      <c r="BY270" s="13">
        <f t="shared" si="41"/>
        <v>40688717.689999998</v>
      </c>
      <c r="BZ270" s="13">
        <f t="shared" si="42"/>
        <v>0</v>
      </c>
      <c r="CA270" s="13">
        <f t="shared" si="43"/>
        <v>0</v>
      </c>
      <c r="CB270" s="13">
        <f t="shared" si="44"/>
        <v>0</v>
      </c>
      <c r="CC270" s="333" t="str">
        <f>VLOOKUP($A270,'Depr Group Buckets'!$A:$J,CC$4,FALSE)</f>
        <v>DISTRIBUTION</v>
      </c>
      <c r="CD270" s="333" t="str">
        <f>VLOOKUP($A270,'Depr Group Buckets'!$A:$J,CD$4,FALSE)</f>
        <v>101/106</v>
      </c>
      <c r="CE270" s="333">
        <f>VLOOKUP($A270,'Depr Group Buckets'!$A:$J,CE$4,FALSE)</f>
        <v>108</v>
      </c>
      <c r="CF270" s="333">
        <f>VLOOKUP($A270,'Depr Group Buckets'!$A:$J,CF$4,FALSE)</f>
        <v>403</v>
      </c>
      <c r="CG270" s="333" t="str">
        <f>VLOOKUP($A270,'Depr Group Buckets'!$A:$J,CG$4,FALSE)</f>
        <v>DISTRIBUTION</v>
      </c>
      <c r="CH270" s="333" t="str">
        <f>VLOOKUP($A270,'Depr Group Buckets'!$A:$J,CH$4,FALSE)</f>
        <v>DISTRIBUTION</v>
      </c>
      <c r="CI270" s="333" t="str">
        <f>VLOOKUP($A270,'Depr Group Buckets'!$A:$J,CI$4,FALSE)</f>
        <v>Valid</v>
      </c>
      <c r="CJ270" s="333" t="str">
        <f>VLOOKUP($A270,'Depr Group Buckets'!$A:$J,CJ$4,FALSE)</f>
        <v>368</v>
      </c>
      <c r="CK270" s="21"/>
      <c r="CL270" s="4">
        <f t="shared" si="38"/>
        <v>4.4999999999999998E-2</v>
      </c>
      <c r="CM270" s="4">
        <f t="shared" si="37"/>
        <v>3.9199999999999999E-2</v>
      </c>
      <c r="CN270" s="334"/>
      <c r="CO270" s="334"/>
      <c r="CP270" s="334"/>
      <c r="CQ270" s="4">
        <v>4.4999999999999998E-2</v>
      </c>
      <c r="CR270" s="4">
        <v>3.9199999999999999E-2</v>
      </c>
    </row>
    <row r="271" spans="1:96" x14ac:dyDescent="0.25">
      <c r="A271" s="335">
        <f>'ASSET BALANCES'!$A271</f>
        <v>36900</v>
      </c>
      <c r="B271" s="336" t="str">
        <f>'ASSET BALANCES'!$B271</f>
        <v>369.00 Services - OH</v>
      </c>
      <c r="C271" s="337">
        <v>126472.02</v>
      </c>
      <c r="D271" s="337">
        <v>127828.03</v>
      </c>
      <c r="E271" s="337">
        <v>129136.37</v>
      </c>
      <c r="F271" s="337">
        <v>126867.61000000002</v>
      </c>
      <c r="G271" s="337">
        <v>128434.48999999999</v>
      </c>
      <c r="H271" s="337">
        <v>130041.93</v>
      </c>
      <c r="I271" s="337">
        <v>127213.58</v>
      </c>
      <c r="J271" s="337">
        <v>128195.42000000001</v>
      </c>
      <c r="K271" s="337">
        <v>130420.19</v>
      </c>
      <c r="L271" s="337">
        <v>128729.56</v>
      </c>
      <c r="M271" s="337">
        <v>131080.70000000001</v>
      </c>
      <c r="N271" s="337">
        <v>132251.22</v>
      </c>
      <c r="O271" s="338">
        <f>ROUND('ASSET BALANCES'!O271*$CL271/12,2)</f>
        <v>130876.74</v>
      </c>
      <c r="P271" s="338">
        <f>ROUND('ASSET BALANCES'!P271*$CL271/12,2)</f>
        <v>131118.51</v>
      </c>
      <c r="Q271" s="338">
        <f>ROUND('ASSET BALANCES'!Q271*$CL271/12,2)</f>
        <v>131503.01</v>
      </c>
      <c r="R271" s="338">
        <f>ROUND('ASSET BALANCES'!R271*$CL271/12,2)</f>
        <v>131878.76999999999</v>
      </c>
      <c r="S271" s="338">
        <f>ROUND('ASSET BALANCES'!S271*$CL271/12,2)</f>
        <v>132048.92000000001</v>
      </c>
      <c r="T271" s="338">
        <f>ROUND('ASSET BALANCES'!T271*$CL271/12,2)</f>
        <v>132287.25</v>
      </c>
      <c r="U271" s="338">
        <f>ROUND('ASSET BALANCES'!U271*$CL271/12,2)</f>
        <v>132593.88</v>
      </c>
      <c r="V271" s="338">
        <f>ROUND('ASSET BALANCES'!V271*$CL271/12,2)</f>
        <v>132763.17000000001</v>
      </c>
      <c r="W271" s="338">
        <f>ROUND('ASSET BALANCES'!W271*$CL271/12,2)</f>
        <v>132938.72</v>
      </c>
      <c r="X271" s="338">
        <f>ROUND('ASSET BALANCES'!X271*$CL271/12,2)</f>
        <v>133086.23000000001</v>
      </c>
      <c r="Y271" s="338">
        <f>ROUND('ASSET BALANCES'!Y271*$CL271/12,2)</f>
        <v>133239.42000000001</v>
      </c>
      <c r="Z271" s="338">
        <f>ROUND('ASSET BALANCES'!Z271*$CL271/12,2)</f>
        <v>133377.84</v>
      </c>
      <c r="AA271" s="338">
        <f>ROUND('ASSET BALANCES'!AA271*$CM271/12,2)</f>
        <v>164808.54999999999</v>
      </c>
      <c r="AB271" s="338">
        <f>ROUND('ASSET BALANCES'!AB271*$CM271/12,2)</f>
        <v>164984.81</v>
      </c>
      <c r="AC271" s="338">
        <f>ROUND('ASSET BALANCES'!AC271*$CM271/12,2)</f>
        <v>165147.41</v>
      </c>
      <c r="AD271" s="338">
        <f>ROUND('ASSET BALANCES'!AD271*$CM271/12,2)</f>
        <v>165374.41</v>
      </c>
      <c r="AE271" s="338">
        <f>ROUND('ASSET BALANCES'!AE271*$CM271/12,2)</f>
        <v>165572.29999999999</v>
      </c>
      <c r="AF271" s="338">
        <f>ROUND('ASSET BALANCES'!AF271*$CM271/12,2)</f>
        <v>165870.47</v>
      </c>
      <c r="AG271" s="338">
        <f>ROUND('ASSET BALANCES'!AG271*$CM271/12,2)</f>
        <v>166395.07</v>
      </c>
      <c r="AH271" s="338">
        <f>ROUND('ASSET BALANCES'!AH271*$CM271/12,2)</f>
        <v>166613.56</v>
      </c>
      <c r="AI271" s="338">
        <f>ROUND('ASSET BALANCES'!AI271*$CM271/12,2)</f>
        <v>166818.13</v>
      </c>
      <c r="AJ271" s="338">
        <f>ROUND('ASSET BALANCES'!AJ271*$CM271/12,2)</f>
        <v>167104.13</v>
      </c>
      <c r="AK271" s="338">
        <f>ROUND('ASSET BALANCES'!AK271*$CM271/12,2)</f>
        <v>167367.13</v>
      </c>
      <c r="AL271" s="338">
        <f>ROUND('ASSET BALANCES'!AL271*$CM271/12,2)</f>
        <v>167522.76999999999</v>
      </c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38"/>
      <c r="AX271" s="338"/>
      <c r="AY271" s="338"/>
      <c r="AZ271" s="338"/>
      <c r="BA271" s="338"/>
      <c r="BB271" s="338"/>
      <c r="BC271" s="338"/>
      <c r="BD271" s="338"/>
      <c r="BE271" s="338"/>
      <c r="BF271" s="338"/>
      <c r="BG271" s="338"/>
      <c r="BH271" s="338"/>
      <c r="BI271" s="338"/>
      <c r="BJ271" s="338"/>
      <c r="BK271" s="338"/>
      <c r="BL271" s="338"/>
      <c r="BM271" s="338"/>
      <c r="BN271" s="338"/>
      <c r="BO271" s="338"/>
      <c r="BP271" s="338"/>
      <c r="BQ271" s="338"/>
      <c r="BR271" s="338"/>
      <c r="BS271" s="338"/>
      <c r="BT271" s="338"/>
      <c r="BU271" s="338"/>
      <c r="BV271" s="338"/>
      <c r="BW271" s="13">
        <f t="shared" si="39"/>
        <v>1546671.12</v>
      </c>
      <c r="BX271" s="13">
        <f t="shared" si="40"/>
        <v>1587712.46</v>
      </c>
      <c r="BY271" s="13">
        <f t="shared" si="41"/>
        <v>1993578.74</v>
      </c>
      <c r="BZ271" s="13">
        <f t="shared" si="42"/>
        <v>0</v>
      </c>
      <c r="CA271" s="13">
        <f t="shared" si="43"/>
        <v>0</v>
      </c>
      <c r="CB271" s="13">
        <f t="shared" si="44"/>
        <v>0</v>
      </c>
      <c r="CC271" s="333" t="str">
        <f>VLOOKUP($A271,'Depr Group Buckets'!$A:$J,CC$4,FALSE)</f>
        <v>DISTRIBUTION</v>
      </c>
      <c r="CD271" s="333" t="str">
        <f>VLOOKUP($A271,'Depr Group Buckets'!$A:$J,CD$4,FALSE)</f>
        <v>101/106</v>
      </c>
      <c r="CE271" s="333">
        <f>VLOOKUP($A271,'Depr Group Buckets'!$A:$J,CE$4,FALSE)</f>
        <v>108</v>
      </c>
      <c r="CF271" s="333">
        <f>VLOOKUP($A271,'Depr Group Buckets'!$A:$J,CF$4,FALSE)</f>
        <v>403</v>
      </c>
      <c r="CG271" s="333" t="str">
        <f>VLOOKUP($A271,'Depr Group Buckets'!$A:$J,CG$4,FALSE)</f>
        <v>DISTRIBUTION</v>
      </c>
      <c r="CH271" s="333" t="str">
        <f>VLOOKUP($A271,'Depr Group Buckets'!$A:$J,CH$4,FALSE)</f>
        <v>DISTRIBUTION</v>
      </c>
      <c r="CI271" s="333" t="str">
        <f>VLOOKUP($A271,'Depr Group Buckets'!$A:$J,CI$4,FALSE)</f>
        <v>Valid</v>
      </c>
      <c r="CJ271" s="333" t="str">
        <f>VLOOKUP($A271,'Depr Group Buckets'!$A:$J,CJ$4,FALSE)</f>
        <v>369</v>
      </c>
      <c r="CK271" s="21"/>
      <c r="CL271" s="4">
        <f t="shared" si="38"/>
        <v>1.9E-2</v>
      </c>
      <c r="CM271" s="4">
        <f t="shared" si="37"/>
        <v>2.3399999999999997E-2</v>
      </c>
      <c r="CN271" s="334"/>
      <c r="CO271" s="334"/>
      <c r="CP271" s="334"/>
      <c r="CQ271" s="4">
        <v>1.9E-2</v>
      </c>
      <c r="CR271" s="4">
        <v>2.3399999999999997E-2</v>
      </c>
    </row>
    <row r="272" spans="1:96" x14ac:dyDescent="0.25">
      <c r="A272" s="335">
        <f>'ASSET BALANCES'!$A272</f>
        <v>36902</v>
      </c>
      <c r="B272" s="336" t="str">
        <f>'ASSET BALANCES'!$B272</f>
        <v>369.02 Services - UG</v>
      </c>
      <c r="C272" s="337">
        <v>267368.56</v>
      </c>
      <c r="D272" s="337">
        <v>269370.14</v>
      </c>
      <c r="E272" s="337">
        <v>272198.83</v>
      </c>
      <c r="F272" s="337">
        <v>270881.26</v>
      </c>
      <c r="G272" s="337">
        <v>273710.13</v>
      </c>
      <c r="H272" s="337">
        <v>276154.27</v>
      </c>
      <c r="I272" s="337">
        <v>274366.58</v>
      </c>
      <c r="J272" s="337">
        <v>276195.82</v>
      </c>
      <c r="K272" s="337">
        <v>282690.37</v>
      </c>
      <c r="L272" s="337">
        <v>280274.31</v>
      </c>
      <c r="M272" s="337">
        <v>284163.02</v>
      </c>
      <c r="N272" s="337">
        <v>285884.52</v>
      </c>
      <c r="O272" s="338">
        <f>ROUND('ASSET BALANCES'!O272*$CL272/12,2)</f>
        <v>284519.67999999999</v>
      </c>
      <c r="P272" s="338">
        <f>ROUND('ASSET BALANCES'!P272*$CL272/12,2)</f>
        <v>285150.55</v>
      </c>
      <c r="Q272" s="338">
        <f>ROUND('ASSET BALANCES'!Q272*$CL272/12,2)</f>
        <v>286153.84000000003</v>
      </c>
      <c r="R272" s="338">
        <f>ROUND('ASSET BALANCES'!R272*$CL272/12,2)</f>
        <v>287134.34999999998</v>
      </c>
      <c r="S272" s="338">
        <f>ROUND('ASSET BALANCES'!S272*$CL272/12,2)</f>
        <v>287578.32</v>
      </c>
      <c r="T272" s="338">
        <f>ROUND('ASSET BALANCES'!T272*$CL272/12,2)</f>
        <v>288200.2</v>
      </c>
      <c r="U272" s="338">
        <f>ROUND('ASSET BALANCES'!U272*$CL272/12,2)</f>
        <v>289000.3</v>
      </c>
      <c r="V272" s="338">
        <f>ROUND('ASSET BALANCES'!V272*$CL272/12,2)</f>
        <v>289442.05</v>
      </c>
      <c r="W272" s="338">
        <f>ROUND('ASSET BALANCES'!W272*$CL272/12,2)</f>
        <v>289900.12</v>
      </c>
      <c r="X272" s="338">
        <f>ROUND('ASSET BALANCES'!X272*$CL272/12,2)</f>
        <v>290285.03000000003</v>
      </c>
      <c r="Y272" s="338">
        <f>ROUND('ASSET BALANCES'!Y272*$CL272/12,2)</f>
        <v>290684.76</v>
      </c>
      <c r="Z272" s="338">
        <f>ROUND('ASSET BALANCES'!Z272*$CL272/12,2)</f>
        <v>291045.93</v>
      </c>
      <c r="AA272" s="338">
        <f>ROUND('ASSET BALANCES'!AA272*$CM272/12,2)</f>
        <v>335391.15000000002</v>
      </c>
      <c r="AB272" s="338">
        <f>ROUND('ASSET BALANCES'!AB272*$CM272/12,2)</f>
        <v>335819.81</v>
      </c>
      <c r="AC272" s="338">
        <f>ROUND('ASSET BALANCES'!AC272*$CM272/12,2)</f>
        <v>336215.24</v>
      </c>
      <c r="AD272" s="338">
        <f>ROUND('ASSET BALANCES'!AD272*$CM272/12,2)</f>
        <v>336767.27</v>
      </c>
      <c r="AE272" s="338">
        <f>ROUND('ASSET BALANCES'!AE272*$CM272/12,2)</f>
        <v>337248.53</v>
      </c>
      <c r="AF272" s="338">
        <f>ROUND('ASSET BALANCES'!AF272*$CM272/12,2)</f>
        <v>337973.67</v>
      </c>
      <c r="AG272" s="338">
        <f>ROUND('ASSET BALANCES'!AG272*$CM272/12,2)</f>
        <v>339249.43</v>
      </c>
      <c r="AH272" s="338">
        <f>ROUND('ASSET BALANCES'!AH272*$CM272/12,2)</f>
        <v>339780.78</v>
      </c>
      <c r="AI272" s="338">
        <f>ROUND('ASSET BALANCES'!AI272*$CM272/12,2)</f>
        <v>340278.27</v>
      </c>
      <c r="AJ272" s="338">
        <f>ROUND('ASSET BALANCES'!AJ272*$CM272/12,2)</f>
        <v>340973.81</v>
      </c>
      <c r="AK272" s="338">
        <f>ROUND('ASSET BALANCES'!AK272*$CM272/12,2)</f>
        <v>341613.4</v>
      </c>
      <c r="AL272" s="338">
        <f>ROUND('ASSET BALANCES'!AL272*$CM272/12,2)</f>
        <v>341991.9</v>
      </c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38"/>
      <c r="AX272" s="338"/>
      <c r="AY272" s="338"/>
      <c r="AZ272" s="338"/>
      <c r="BA272" s="338"/>
      <c r="BB272" s="338"/>
      <c r="BC272" s="338"/>
      <c r="BD272" s="338"/>
      <c r="BE272" s="338"/>
      <c r="BF272" s="338"/>
      <c r="BG272" s="338"/>
      <c r="BH272" s="338"/>
      <c r="BI272" s="338"/>
      <c r="BJ272" s="338"/>
      <c r="BK272" s="338"/>
      <c r="BL272" s="338"/>
      <c r="BM272" s="338"/>
      <c r="BN272" s="338"/>
      <c r="BO272" s="338"/>
      <c r="BP272" s="338"/>
      <c r="BQ272" s="338"/>
      <c r="BR272" s="338"/>
      <c r="BS272" s="338"/>
      <c r="BT272" s="338"/>
      <c r="BU272" s="338"/>
      <c r="BV272" s="338"/>
      <c r="BW272" s="13">
        <f t="shared" si="39"/>
        <v>3313257.81</v>
      </c>
      <c r="BX272" s="13">
        <f t="shared" si="40"/>
        <v>3459095.13</v>
      </c>
      <c r="BY272" s="13">
        <f t="shared" si="41"/>
        <v>4063303.26</v>
      </c>
      <c r="BZ272" s="13">
        <f t="shared" si="42"/>
        <v>0</v>
      </c>
      <c r="CA272" s="13">
        <f t="shared" si="43"/>
        <v>0</v>
      </c>
      <c r="CB272" s="13">
        <f t="shared" si="44"/>
        <v>0</v>
      </c>
      <c r="CC272" s="333" t="str">
        <f>VLOOKUP($A272,'Depr Group Buckets'!$A:$J,CC$4,FALSE)</f>
        <v>DISTRIBUTION</v>
      </c>
      <c r="CD272" s="333" t="str">
        <f>VLOOKUP($A272,'Depr Group Buckets'!$A:$J,CD$4,FALSE)</f>
        <v>101/106</v>
      </c>
      <c r="CE272" s="333">
        <f>VLOOKUP($A272,'Depr Group Buckets'!$A:$J,CE$4,FALSE)</f>
        <v>108</v>
      </c>
      <c r="CF272" s="333">
        <f>VLOOKUP($A272,'Depr Group Buckets'!$A:$J,CF$4,FALSE)</f>
        <v>403</v>
      </c>
      <c r="CG272" s="333" t="str">
        <f>VLOOKUP($A272,'Depr Group Buckets'!$A:$J,CG$4,FALSE)</f>
        <v>DISTRIBUTION</v>
      </c>
      <c r="CH272" s="333" t="str">
        <f>VLOOKUP($A272,'Depr Group Buckets'!$A:$J,CH$4,FALSE)</f>
        <v>DISTRIBUTION</v>
      </c>
      <c r="CI272" s="333" t="str">
        <f>VLOOKUP($A272,'Depr Group Buckets'!$A:$J,CI$4,FALSE)</f>
        <v>Valid</v>
      </c>
      <c r="CJ272" s="333" t="str">
        <f>VLOOKUP($A272,'Depr Group Buckets'!$A:$J,CJ$4,FALSE)</f>
        <v>369</v>
      </c>
      <c r="CK272" s="21"/>
      <c r="CL272" s="4">
        <f t="shared" si="38"/>
        <v>2.3E-2</v>
      </c>
      <c r="CM272" s="4">
        <f t="shared" si="37"/>
        <v>2.64E-2</v>
      </c>
      <c r="CN272" s="334"/>
      <c r="CO272" s="334"/>
      <c r="CP272" s="334"/>
      <c r="CQ272" s="4">
        <v>2.3E-2</v>
      </c>
      <c r="CR272" s="4">
        <v>2.64E-2</v>
      </c>
    </row>
    <row r="273" spans="1:96" x14ac:dyDescent="0.25">
      <c r="A273" s="335">
        <f>'ASSET BALANCES'!$A273</f>
        <v>37000</v>
      </c>
      <c r="B273" s="336" t="str">
        <f>'ASSET BALANCES'!$B273</f>
        <v>370.00 Meters - Analog &amp; AMR</v>
      </c>
      <c r="C273" s="337">
        <v>122783.35</v>
      </c>
      <c r="D273" s="337">
        <v>122953.42</v>
      </c>
      <c r="E273" s="337">
        <v>123020.07</v>
      </c>
      <c r="F273" s="337">
        <v>122973.43</v>
      </c>
      <c r="G273" s="337">
        <v>123105.43000000001</v>
      </c>
      <c r="H273" s="337">
        <v>123179.54999999999</v>
      </c>
      <c r="I273" s="337">
        <v>123001.87</v>
      </c>
      <c r="J273" s="337">
        <v>123206.14</v>
      </c>
      <c r="K273" s="337">
        <v>123510.46</v>
      </c>
      <c r="L273" s="337">
        <v>123041.12</v>
      </c>
      <c r="M273" s="337">
        <v>123190.12</v>
      </c>
      <c r="N273" s="337">
        <v>123364.06</v>
      </c>
      <c r="O273" s="338">
        <f>ROUND('ASSET BALANCES'!O273*$CL273/12,2)</f>
        <v>123763.11</v>
      </c>
      <c r="P273" s="338">
        <f>ROUND('ASSET BALANCES'!P273*$CL273/12,2)</f>
        <v>123763.11</v>
      </c>
      <c r="Q273" s="338">
        <f>ROUND('ASSET BALANCES'!Q273*$CL273/12,2)</f>
        <v>123763.11</v>
      </c>
      <c r="R273" s="338">
        <f>ROUND('ASSET BALANCES'!R273*$CL273/12,2)</f>
        <v>123763.11</v>
      </c>
      <c r="S273" s="338">
        <f>ROUND('ASSET BALANCES'!S273*$CL273/12,2)</f>
        <v>123763.11</v>
      </c>
      <c r="T273" s="338">
        <f>ROUND('ASSET BALANCES'!T273*$CL273/12,2)</f>
        <v>123763.11</v>
      </c>
      <c r="U273" s="338">
        <f>ROUND('ASSET BALANCES'!U273*$CL273/12,2)</f>
        <v>123763.11</v>
      </c>
      <c r="V273" s="338">
        <f>ROUND('ASSET BALANCES'!V273*$CL273/12,2)</f>
        <v>123763.11</v>
      </c>
      <c r="W273" s="338">
        <f>ROUND('ASSET BALANCES'!W273*$CL273/12,2)</f>
        <v>123763.11</v>
      </c>
      <c r="X273" s="338">
        <f>ROUND('ASSET BALANCES'!X273*$CL273/12,2)</f>
        <v>123763.11</v>
      </c>
      <c r="Y273" s="338">
        <f>ROUND('ASSET BALANCES'!Y273*$CL273/12,2)</f>
        <v>123763.11</v>
      </c>
      <c r="Z273" s="338">
        <f>ROUND('ASSET BALANCES'!Z273*$CL273/12,2)</f>
        <v>123763.11</v>
      </c>
      <c r="AA273" s="338">
        <f>ROUND('ASSET BALANCES'!AA273*$CM273/12,2)</f>
        <v>114363.38</v>
      </c>
      <c r="AB273" s="338">
        <f>ROUND('ASSET BALANCES'!AB273*$CM273/12,2)</f>
        <v>114363.38</v>
      </c>
      <c r="AC273" s="338">
        <f>ROUND('ASSET BALANCES'!AC273*$CM273/12,2)</f>
        <v>114363.38</v>
      </c>
      <c r="AD273" s="338">
        <f>ROUND('ASSET BALANCES'!AD273*$CM273/12,2)</f>
        <v>114363.38</v>
      </c>
      <c r="AE273" s="338">
        <f>ROUND('ASSET BALANCES'!AE273*$CM273/12,2)</f>
        <v>114363.38</v>
      </c>
      <c r="AF273" s="338">
        <f>ROUND('ASSET BALANCES'!AF273*$CM273/12,2)</f>
        <v>114363.38</v>
      </c>
      <c r="AG273" s="338">
        <f>ROUND('ASSET BALANCES'!AG273*$CM273/12,2)</f>
        <v>114363.38</v>
      </c>
      <c r="AH273" s="338">
        <f>ROUND('ASSET BALANCES'!AH273*$CM273/12,2)</f>
        <v>114363.38</v>
      </c>
      <c r="AI273" s="338">
        <f>ROUND('ASSET BALANCES'!AI273*$CM273/12,2)</f>
        <v>114363.38</v>
      </c>
      <c r="AJ273" s="338">
        <f>ROUND('ASSET BALANCES'!AJ273*$CM273/12,2)</f>
        <v>114363.38</v>
      </c>
      <c r="AK273" s="338">
        <f>ROUND('ASSET BALANCES'!AK273*$CM273/12,2)</f>
        <v>114363.38</v>
      </c>
      <c r="AL273" s="338">
        <f>ROUND('ASSET BALANCES'!AL273*$CM273/12,2)</f>
        <v>114363.38</v>
      </c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38"/>
      <c r="AX273" s="338"/>
      <c r="AY273" s="338"/>
      <c r="AZ273" s="338"/>
      <c r="BA273" s="338"/>
      <c r="BB273" s="338"/>
      <c r="BC273" s="338"/>
      <c r="BD273" s="338"/>
      <c r="BE273" s="338"/>
      <c r="BF273" s="338"/>
      <c r="BG273" s="338"/>
      <c r="BH273" s="338"/>
      <c r="BI273" s="338"/>
      <c r="BJ273" s="338"/>
      <c r="BK273" s="338"/>
      <c r="BL273" s="338"/>
      <c r="BM273" s="338"/>
      <c r="BN273" s="338"/>
      <c r="BO273" s="338"/>
      <c r="BP273" s="338"/>
      <c r="BQ273" s="338"/>
      <c r="BR273" s="338"/>
      <c r="BS273" s="338"/>
      <c r="BT273" s="338"/>
      <c r="BU273" s="338"/>
      <c r="BV273" s="338"/>
      <c r="BW273" s="13">
        <f t="shared" si="39"/>
        <v>1477329.02</v>
      </c>
      <c r="BX273" s="13">
        <f t="shared" si="40"/>
        <v>1485157.32</v>
      </c>
      <c r="BY273" s="13">
        <f t="shared" si="41"/>
        <v>1372360.56</v>
      </c>
      <c r="BZ273" s="13">
        <f t="shared" si="42"/>
        <v>0</v>
      </c>
      <c r="CA273" s="13">
        <f t="shared" si="43"/>
        <v>0</v>
      </c>
      <c r="CB273" s="13">
        <f t="shared" si="44"/>
        <v>0</v>
      </c>
      <c r="CC273" s="333" t="str">
        <f>VLOOKUP($A273,'Depr Group Buckets'!$A:$J,CC$4,FALSE)</f>
        <v>DISTRIBUTION</v>
      </c>
      <c r="CD273" s="333" t="str">
        <f>VLOOKUP($A273,'Depr Group Buckets'!$A:$J,CD$4,FALSE)</f>
        <v>101/106</v>
      </c>
      <c r="CE273" s="333">
        <f>VLOOKUP($A273,'Depr Group Buckets'!$A:$J,CE$4,FALSE)</f>
        <v>108</v>
      </c>
      <c r="CF273" s="333">
        <f>VLOOKUP($A273,'Depr Group Buckets'!$A:$J,CF$4,FALSE)</f>
        <v>403</v>
      </c>
      <c r="CG273" s="333" t="str">
        <f>VLOOKUP($A273,'Depr Group Buckets'!$A:$J,CG$4,FALSE)</f>
        <v>DISTRIBUTION</v>
      </c>
      <c r="CH273" s="333" t="str">
        <f>VLOOKUP($A273,'Depr Group Buckets'!$A:$J,CH$4,FALSE)</f>
        <v>DISTRIBUTION</v>
      </c>
      <c r="CI273" s="333" t="str">
        <f>VLOOKUP($A273,'Depr Group Buckets'!$A:$J,CI$4,FALSE)</f>
        <v>Valid</v>
      </c>
      <c r="CJ273" s="333" t="str">
        <f>VLOOKUP($A273,'Depr Group Buckets'!$A:$J,CJ$4,FALSE)</f>
        <v>370</v>
      </c>
      <c r="CK273" s="21"/>
      <c r="CL273" s="4">
        <f t="shared" si="38"/>
        <v>7.9000000000000001E-2</v>
      </c>
      <c r="CM273" s="4">
        <f t="shared" si="37"/>
        <v>7.2999999999999995E-2</v>
      </c>
      <c r="CN273" s="334"/>
      <c r="CO273" s="334"/>
      <c r="CP273" s="334"/>
      <c r="CQ273" s="4">
        <v>7.9000000000000001E-2</v>
      </c>
      <c r="CR273" s="4">
        <v>7.2999999999999995E-2</v>
      </c>
    </row>
    <row r="274" spans="1:96" x14ac:dyDescent="0.25">
      <c r="A274" s="335">
        <f>'ASSET BALANCES'!$A274</f>
        <v>37001</v>
      </c>
      <c r="B274" s="336" t="str">
        <f>'ASSET BALANCES'!$B274</f>
        <v>370.01 Meters - AMI</v>
      </c>
      <c r="C274" s="337">
        <v>792964.82</v>
      </c>
      <c r="D274" s="337">
        <v>792976.49</v>
      </c>
      <c r="E274" s="337">
        <v>792976.49</v>
      </c>
      <c r="F274" s="337">
        <v>794337.65</v>
      </c>
      <c r="G274" s="337">
        <v>794191.07000000007</v>
      </c>
      <c r="H274" s="337">
        <v>794191.07000000007</v>
      </c>
      <c r="I274" s="337">
        <v>794191.07000000007</v>
      </c>
      <c r="J274" s="337">
        <v>794191.07000000007</v>
      </c>
      <c r="K274" s="337">
        <v>794367.08000000007</v>
      </c>
      <c r="L274" s="337">
        <v>794367.08000000007</v>
      </c>
      <c r="M274" s="337">
        <v>793657.2</v>
      </c>
      <c r="N274" s="337">
        <v>798630.92</v>
      </c>
      <c r="O274" s="338">
        <f>ROUND('ASSET BALANCES'!O274*$CL274/12,2)</f>
        <v>819207.98</v>
      </c>
      <c r="P274" s="338">
        <f>ROUND('ASSET BALANCES'!P274*$CL274/12,2)</f>
        <v>824009.55</v>
      </c>
      <c r="Q274" s="338">
        <f>ROUND('ASSET BALANCES'!Q274*$CL274/12,2)</f>
        <v>830989.56</v>
      </c>
      <c r="R274" s="338">
        <f>ROUND('ASSET BALANCES'!R274*$CL274/12,2)</f>
        <v>837836.32</v>
      </c>
      <c r="S274" s="338">
        <f>ROUND('ASSET BALANCES'!S274*$CL274/12,2)</f>
        <v>841544.7</v>
      </c>
      <c r="T274" s="338">
        <f>ROUND('ASSET BALANCES'!T274*$CL274/12,2)</f>
        <v>846293.68</v>
      </c>
      <c r="U274" s="338">
        <f>ROUND('ASSET BALANCES'!U274*$CL274/12,2)</f>
        <v>852085.13</v>
      </c>
      <c r="V274" s="338">
        <f>ROUND('ASSET BALANCES'!V274*$CL274/12,2)</f>
        <v>855780.46</v>
      </c>
      <c r="W274" s="338">
        <f>ROUND('ASSET BALANCES'!W274*$CL274/12,2)</f>
        <v>859571.26</v>
      </c>
      <c r="X274" s="338">
        <f>ROUND('ASSET BALANCES'!X274*$CL274/12,2)</f>
        <v>862934.17</v>
      </c>
      <c r="Y274" s="338">
        <f>ROUND('ASSET BALANCES'!Y274*$CL274/12,2)</f>
        <v>866383.69</v>
      </c>
      <c r="Z274" s="338">
        <f>ROUND('ASSET BALANCES'!Z274*$CL274/12,2)</f>
        <v>869607.7</v>
      </c>
      <c r="AA274" s="338">
        <f>ROUND('ASSET BALANCES'!AA274*$CM274/12,2)</f>
        <v>1087232.6200000001</v>
      </c>
      <c r="AB274" s="338">
        <f>ROUND('ASSET BALANCES'!AB274*$CM274/12,2)</f>
        <v>1091358.52</v>
      </c>
      <c r="AC274" s="338">
        <f>ROUND('ASSET BALANCES'!AC274*$CM274/12,2)</f>
        <v>1095274.57</v>
      </c>
      <c r="AD274" s="338">
        <f>ROUND('ASSET BALANCES'!AD274*$CM274/12,2)</f>
        <v>1100179.51</v>
      </c>
      <c r="AE274" s="338">
        <f>ROUND('ASSET BALANCES'!AE274*$CM274/12,2)</f>
        <v>1104637.54</v>
      </c>
      <c r="AF274" s="338">
        <f>ROUND('ASSET BALANCES'!AF274*$CM274/12,2)</f>
        <v>1110635.55</v>
      </c>
      <c r="AG274" s="338">
        <f>ROUND('ASSET BALANCES'!AG274*$CM274/12,2)</f>
        <v>1120110.44</v>
      </c>
      <c r="AH274" s="338">
        <f>ROUND('ASSET BALANCES'!AH274*$CM274/12,2)</f>
        <v>1124884.76</v>
      </c>
      <c r="AI274" s="338">
        <f>ROUND('ASSET BALANCES'!AI274*$CM274/12,2)</f>
        <v>1129445.29</v>
      </c>
      <c r="AJ274" s="338">
        <f>ROUND('ASSET BALANCES'!AJ274*$CM274/12,2)</f>
        <v>1135256.43</v>
      </c>
      <c r="AK274" s="338">
        <f>ROUND('ASSET BALANCES'!AK274*$CM274/12,2)</f>
        <v>1140714.24</v>
      </c>
      <c r="AL274" s="338">
        <f>ROUND('ASSET BALANCES'!AL274*$CM274/12,2)</f>
        <v>1144523.3700000001</v>
      </c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38"/>
      <c r="AX274" s="338"/>
      <c r="AY274" s="338"/>
      <c r="AZ274" s="338"/>
      <c r="BA274" s="338"/>
      <c r="BB274" s="338"/>
      <c r="BC274" s="338"/>
      <c r="BD274" s="338"/>
      <c r="BE274" s="338"/>
      <c r="BF274" s="338"/>
      <c r="BG274" s="338"/>
      <c r="BH274" s="338"/>
      <c r="BI274" s="338"/>
      <c r="BJ274" s="338"/>
      <c r="BK274" s="338"/>
      <c r="BL274" s="338"/>
      <c r="BM274" s="338"/>
      <c r="BN274" s="338"/>
      <c r="BO274" s="338"/>
      <c r="BP274" s="338"/>
      <c r="BQ274" s="338"/>
      <c r="BR274" s="338"/>
      <c r="BS274" s="338"/>
      <c r="BT274" s="338"/>
      <c r="BU274" s="338"/>
      <c r="BV274" s="338"/>
      <c r="BW274" s="13">
        <f t="shared" si="39"/>
        <v>9531042.0099999998</v>
      </c>
      <c r="BX274" s="13">
        <f t="shared" si="40"/>
        <v>10166244.199999999</v>
      </c>
      <c r="BY274" s="13">
        <f t="shared" si="41"/>
        <v>13384252.84</v>
      </c>
      <c r="BZ274" s="13">
        <f t="shared" si="42"/>
        <v>0</v>
      </c>
      <c r="CA274" s="13">
        <f t="shared" si="43"/>
        <v>0</v>
      </c>
      <c r="CB274" s="13">
        <f t="shared" si="44"/>
        <v>0</v>
      </c>
      <c r="CC274" s="333" t="str">
        <f>VLOOKUP($A274,'Depr Group Buckets'!$A:$J,CC$4,FALSE)</f>
        <v>DISTRIBUTION</v>
      </c>
      <c r="CD274" s="333" t="str">
        <f>VLOOKUP($A274,'Depr Group Buckets'!$A:$J,CD$4,FALSE)</f>
        <v>101/106</v>
      </c>
      <c r="CE274" s="333">
        <f>VLOOKUP($A274,'Depr Group Buckets'!$A:$J,CE$4,FALSE)</f>
        <v>108</v>
      </c>
      <c r="CF274" s="333">
        <f>VLOOKUP($A274,'Depr Group Buckets'!$A:$J,CF$4,FALSE)</f>
        <v>403</v>
      </c>
      <c r="CG274" s="333" t="str">
        <f>VLOOKUP($A274,'Depr Group Buckets'!$A:$J,CG$4,FALSE)</f>
        <v>DISTRIBUTION</v>
      </c>
      <c r="CH274" s="333" t="str">
        <f>VLOOKUP($A274,'Depr Group Buckets'!$A:$J,CH$4,FALSE)</f>
        <v>DISTRIBUTION</v>
      </c>
      <c r="CI274" s="333" t="str">
        <f>VLOOKUP($A274,'Depr Group Buckets'!$A:$J,CI$4,FALSE)</f>
        <v>Valid</v>
      </c>
      <c r="CJ274" s="333" t="str">
        <f>VLOOKUP($A274,'Depr Group Buckets'!$A:$J,CJ$4,FALSE)</f>
        <v>370</v>
      </c>
      <c r="CK274" s="21"/>
      <c r="CL274" s="4">
        <f t="shared" si="38"/>
        <v>8.6999999999999994E-2</v>
      </c>
      <c r="CM274" s="4">
        <f t="shared" si="37"/>
        <v>0.10779999999999999</v>
      </c>
      <c r="CN274" s="334"/>
      <c r="CO274" s="334"/>
      <c r="CP274" s="334"/>
      <c r="CQ274" s="4">
        <v>8.6999999999999994E-2</v>
      </c>
      <c r="CR274" s="4">
        <v>0.10779999999999999</v>
      </c>
    </row>
    <row r="275" spans="1:96" x14ac:dyDescent="0.25">
      <c r="A275" s="335">
        <f>'ASSET BALANCES'!$A275</f>
        <v>37010</v>
      </c>
      <c r="B275" s="336" t="str">
        <f>'ASSET BALANCES'!$B275</f>
        <v>370.10 EV Charging Stations</v>
      </c>
      <c r="C275" s="337">
        <v>0</v>
      </c>
      <c r="D275" s="337">
        <v>0</v>
      </c>
      <c r="E275" s="337">
        <v>0</v>
      </c>
      <c r="F275" s="337">
        <v>0</v>
      </c>
      <c r="G275" s="337">
        <v>0</v>
      </c>
      <c r="H275" s="337">
        <v>0</v>
      </c>
      <c r="I275" s="337">
        <v>0</v>
      </c>
      <c r="J275" s="337">
        <v>0</v>
      </c>
      <c r="K275" s="337">
        <v>0</v>
      </c>
      <c r="L275" s="337">
        <v>0</v>
      </c>
      <c r="M275" s="337">
        <v>0</v>
      </c>
      <c r="N275" s="337">
        <v>0</v>
      </c>
      <c r="O275" s="338">
        <f>ROUND('ASSET BALANCES'!O275*$CL275/12,2)</f>
        <v>15417.64</v>
      </c>
      <c r="P275" s="338">
        <f>ROUND('ASSET BALANCES'!P275*$CL275/12,2)</f>
        <v>17100.97</v>
      </c>
      <c r="Q275" s="338">
        <f>ROUND('ASSET BALANCES'!Q275*$CL275/12,2)</f>
        <v>18784.3</v>
      </c>
      <c r="R275" s="338">
        <f>ROUND('ASSET BALANCES'!R275*$CL275/12,2)</f>
        <v>20467.64</v>
      </c>
      <c r="S275" s="338">
        <f>ROUND('ASSET BALANCES'!S275*$CL275/12,2)</f>
        <v>22150.97</v>
      </c>
      <c r="T275" s="338">
        <f>ROUND('ASSET BALANCES'!T275*$CL275/12,2)</f>
        <v>23834.3</v>
      </c>
      <c r="U275" s="338">
        <f>ROUND('ASSET BALANCES'!U275*$CL275/12,2)</f>
        <v>25517.64</v>
      </c>
      <c r="V275" s="338">
        <f>ROUND('ASSET BALANCES'!V275*$CL275/12,2)</f>
        <v>28153.29</v>
      </c>
      <c r="W275" s="338">
        <f>ROUND('ASSET BALANCES'!W275*$CL275/12,2)</f>
        <v>30788.94</v>
      </c>
      <c r="X275" s="338">
        <f>ROUND('ASSET BALANCES'!X275*$CL275/12,2)</f>
        <v>33424.589999999997</v>
      </c>
      <c r="Y275" s="338">
        <f>ROUND('ASSET BALANCES'!Y275*$CL275/12,2)</f>
        <v>36060.239999999998</v>
      </c>
      <c r="Z275" s="338">
        <f>ROUND('ASSET BALANCES'!Z275*$CL275/12,2)</f>
        <v>38695.89</v>
      </c>
      <c r="AA275" s="338">
        <f>ROUND('ASSET BALANCES'!AA275*$CM275/12,2)</f>
        <v>41538.199999999997</v>
      </c>
      <c r="AB275" s="338">
        <f>ROUND('ASSET BALANCES'!AB275*$CM275/12,2)</f>
        <v>43587.05</v>
      </c>
      <c r="AC275" s="338">
        <f>ROUND('ASSET BALANCES'!AC275*$CM275/12,2)</f>
        <v>45635.91</v>
      </c>
      <c r="AD275" s="338">
        <f>ROUND('ASSET BALANCES'!AD275*$CM275/12,2)</f>
        <v>47684.76</v>
      </c>
      <c r="AE275" s="338">
        <f>ROUND('ASSET BALANCES'!AE275*$CM275/12,2)</f>
        <v>49733.61</v>
      </c>
      <c r="AF275" s="338">
        <f>ROUND('ASSET BALANCES'!AF275*$CM275/12,2)</f>
        <v>51782.46</v>
      </c>
      <c r="AG275" s="338">
        <f>ROUND('ASSET BALANCES'!AG275*$CM275/12,2)</f>
        <v>56116.91</v>
      </c>
      <c r="AH275" s="338">
        <f>ROUND('ASSET BALANCES'!AH275*$CM275/12,2)</f>
        <v>58165.760000000002</v>
      </c>
      <c r="AI275" s="338">
        <f>ROUND('ASSET BALANCES'!AI275*$CM275/12,2)</f>
        <v>60214.61</v>
      </c>
      <c r="AJ275" s="338">
        <f>ROUND('ASSET BALANCES'!AJ275*$CM275/12,2)</f>
        <v>62263.47</v>
      </c>
      <c r="AK275" s="338">
        <f>ROUND('ASSET BALANCES'!AK275*$CM275/12,2)</f>
        <v>64312.32</v>
      </c>
      <c r="AL275" s="338">
        <f>ROUND('ASSET BALANCES'!AL275*$CM275/12,2)</f>
        <v>66361.17</v>
      </c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38"/>
      <c r="AX275" s="338"/>
      <c r="AY275" s="338"/>
      <c r="AZ275" s="338"/>
      <c r="BA275" s="338"/>
      <c r="BB275" s="338"/>
      <c r="BC275" s="338"/>
      <c r="BD275" s="338"/>
      <c r="BE275" s="338"/>
      <c r="BF275" s="338"/>
      <c r="BG275" s="338"/>
      <c r="BH275" s="338"/>
      <c r="BI275" s="338"/>
      <c r="BJ275" s="338"/>
      <c r="BK275" s="338"/>
      <c r="BL275" s="338"/>
      <c r="BM275" s="338"/>
      <c r="BN275" s="338"/>
      <c r="BO275" s="338"/>
      <c r="BP275" s="338"/>
      <c r="BQ275" s="338"/>
      <c r="BR275" s="338"/>
      <c r="BS275" s="338"/>
      <c r="BT275" s="338"/>
      <c r="BU275" s="338"/>
      <c r="BV275" s="338"/>
      <c r="BW275" s="13">
        <f t="shared" si="39"/>
        <v>0</v>
      </c>
      <c r="BX275" s="13">
        <f t="shared" si="40"/>
        <v>310396.40999999997</v>
      </c>
      <c r="BY275" s="13">
        <f t="shared" si="41"/>
        <v>647396.23</v>
      </c>
      <c r="BZ275" s="13">
        <f t="shared" si="42"/>
        <v>0</v>
      </c>
      <c r="CA275" s="13">
        <f t="shared" si="43"/>
        <v>0</v>
      </c>
      <c r="CB275" s="13">
        <f t="shared" si="44"/>
        <v>0</v>
      </c>
      <c r="CC275" s="333" t="str">
        <f>VLOOKUP($A275,'Depr Group Buckets'!$A:$J,CC$4,FALSE)</f>
        <v>DISTRIBUTION</v>
      </c>
      <c r="CD275" s="333" t="str">
        <f>VLOOKUP($A275,'Depr Group Buckets'!$A:$J,CD$4,FALSE)</f>
        <v>101/106</v>
      </c>
      <c r="CE275" s="333">
        <f>VLOOKUP($A275,'Depr Group Buckets'!$A:$J,CE$4,FALSE)</f>
        <v>108</v>
      </c>
      <c r="CF275" s="333">
        <f>VLOOKUP($A275,'Depr Group Buckets'!$A:$J,CF$4,FALSE)</f>
        <v>403</v>
      </c>
      <c r="CG275" s="333" t="str">
        <f>VLOOKUP($A275,'Depr Group Buckets'!$A:$J,CG$4,FALSE)</f>
        <v>DISTRIBUTION</v>
      </c>
      <c r="CH275" s="333" t="str">
        <f>VLOOKUP($A275,'Depr Group Buckets'!$A:$J,CH$4,FALSE)</f>
        <v>DISTRIBUTION</v>
      </c>
      <c r="CI275" s="333" t="str">
        <f>VLOOKUP($A275,'Depr Group Buckets'!$A:$J,CI$4,FALSE)</f>
        <v>Valid</v>
      </c>
      <c r="CJ275" s="333" t="str">
        <f>VLOOKUP($A275,'Depr Group Buckets'!$A:$J,CJ$4,FALSE)</f>
        <v>370</v>
      </c>
      <c r="CK275" s="21"/>
      <c r="CL275" s="4">
        <f t="shared" si="38"/>
        <v>0.1</v>
      </c>
      <c r="CM275" s="4">
        <f t="shared" si="37"/>
        <v>0.10050000000000001</v>
      </c>
      <c r="CN275" s="334"/>
      <c r="CO275" s="334"/>
      <c r="CP275" s="334"/>
      <c r="CQ275" s="4">
        <v>0.1</v>
      </c>
      <c r="CR275" s="4">
        <v>0.10050000000000001</v>
      </c>
    </row>
    <row r="276" spans="1:96" x14ac:dyDescent="0.25">
      <c r="A276" s="335">
        <f>'ASSET BALANCES'!$A276</f>
        <v>37101</v>
      </c>
      <c r="B276" s="336" t="str">
        <f>'ASSET BALANCES'!$B276</f>
        <v>371.01 Unapproved Placeholder 10yr</v>
      </c>
      <c r="C276" s="337">
        <v>0</v>
      </c>
      <c r="D276" s="337">
        <v>0</v>
      </c>
      <c r="E276" s="337">
        <v>0</v>
      </c>
      <c r="F276" s="337">
        <v>0</v>
      </c>
      <c r="G276" s="337">
        <v>0</v>
      </c>
      <c r="H276" s="337">
        <v>0</v>
      </c>
      <c r="I276" s="337">
        <v>0</v>
      </c>
      <c r="J276" s="337">
        <v>0</v>
      </c>
      <c r="K276" s="337">
        <v>0</v>
      </c>
      <c r="L276" s="337">
        <v>0</v>
      </c>
      <c r="M276" s="337">
        <v>0</v>
      </c>
      <c r="N276" s="337">
        <v>0</v>
      </c>
      <c r="O276" s="338">
        <f>ROUND('ASSET BALANCES'!O276*$CL276/12,2)</f>
        <v>0</v>
      </c>
      <c r="P276" s="338">
        <f>ROUND('ASSET BALANCES'!P276*$CL276/12,2)</f>
        <v>0</v>
      </c>
      <c r="Q276" s="338">
        <f>ROUND('ASSET BALANCES'!Q276*$CL276/12,2)</f>
        <v>0</v>
      </c>
      <c r="R276" s="338">
        <f>ROUND('ASSET BALANCES'!R276*$CL276/12,2)</f>
        <v>0</v>
      </c>
      <c r="S276" s="338">
        <f>ROUND('ASSET BALANCES'!S276*$CL276/12,2)</f>
        <v>0</v>
      </c>
      <c r="T276" s="338">
        <f>ROUND('ASSET BALANCES'!T276*$CL276/12,2)</f>
        <v>0</v>
      </c>
      <c r="U276" s="338">
        <f>ROUND('ASSET BALANCES'!U276*$CL276/12,2)</f>
        <v>0</v>
      </c>
      <c r="V276" s="338">
        <f>ROUND('ASSET BALANCES'!V276*$CL276/12,2)</f>
        <v>0</v>
      </c>
      <c r="W276" s="338">
        <f>ROUND('ASSET BALANCES'!W276*$CL276/12,2)</f>
        <v>0</v>
      </c>
      <c r="X276" s="338">
        <f>ROUND('ASSET BALANCES'!X276*$CL276/12,2)</f>
        <v>0</v>
      </c>
      <c r="Y276" s="338">
        <f>ROUND('ASSET BALANCES'!Y276*$CL276/12,2)</f>
        <v>0</v>
      </c>
      <c r="Z276" s="338">
        <f>ROUND('ASSET BALANCES'!Z276*$CL276/12,2)</f>
        <v>0</v>
      </c>
      <c r="AA276" s="338">
        <f>ROUND('ASSET BALANCES'!AA276*$CM276/12,2)</f>
        <v>0</v>
      </c>
      <c r="AB276" s="338">
        <f>ROUND('ASSET BALANCES'!AB276*$CM276/12,2)</f>
        <v>0</v>
      </c>
      <c r="AC276" s="338">
        <f>ROUND('ASSET BALANCES'!AC276*$CM276/12,2)</f>
        <v>0</v>
      </c>
      <c r="AD276" s="338">
        <f>ROUND('ASSET BALANCES'!AD276*$CM276/12,2)</f>
        <v>0</v>
      </c>
      <c r="AE276" s="338">
        <f>ROUND('ASSET BALANCES'!AE276*$CM276/12,2)</f>
        <v>0</v>
      </c>
      <c r="AF276" s="338">
        <f>ROUND('ASSET BALANCES'!AF276*$CM276/12,2)</f>
        <v>0</v>
      </c>
      <c r="AG276" s="338">
        <f>ROUND('ASSET BALANCES'!AG276*$CM276/12,2)</f>
        <v>0</v>
      </c>
      <c r="AH276" s="338">
        <f>ROUND('ASSET BALANCES'!AH276*$CM276/12,2)</f>
        <v>0</v>
      </c>
      <c r="AI276" s="338">
        <f>ROUND('ASSET BALANCES'!AI276*$CM276/12,2)</f>
        <v>0</v>
      </c>
      <c r="AJ276" s="338">
        <f>ROUND('ASSET BALANCES'!AJ276*$CM276/12,2)</f>
        <v>0</v>
      </c>
      <c r="AK276" s="338">
        <f>ROUND('ASSET BALANCES'!AK276*$CM276/12,2)</f>
        <v>0</v>
      </c>
      <c r="AL276" s="338">
        <f>ROUND('ASSET BALANCES'!AL276*$CM276/12,2)</f>
        <v>0</v>
      </c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38"/>
      <c r="AX276" s="338"/>
      <c r="AY276" s="338"/>
      <c r="AZ276" s="338"/>
      <c r="BA276" s="338"/>
      <c r="BB276" s="338"/>
      <c r="BC276" s="338"/>
      <c r="BD276" s="338"/>
      <c r="BE276" s="338"/>
      <c r="BF276" s="338"/>
      <c r="BG276" s="338"/>
      <c r="BH276" s="338"/>
      <c r="BI276" s="338"/>
      <c r="BJ276" s="338"/>
      <c r="BK276" s="338"/>
      <c r="BL276" s="338"/>
      <c r="BM276" s="338"/>
      <c r="BN276" s="338"/>
      <c r="BO276" s="338"/>
      <c r="BP276" s="338"/>
      <c r="BQ276" s="338"/>
      <c r="BR276" s="338"/>
      <c r="BS276" s="338"/>
      <c r="BT276" s="338"/>
      <c r="BU276" s="338"/>
      <c r="BV276" s="338"/>
      <c r="BW276" s="13">
        <f t="shared" si="39"/>
        <v>0</v>
      </c>
      <c r="BX276" s="13">
        <f t="shared" si="40"/>
        <v>0</v>
      </c>
      <c r="BY276" s="13">
        <f t="shared" si="41"/>
        <v>0</v>
      </c>
      <c r="BZ276" s="13">
        <f t="shared" si="42"/>
        <v>0</v>
      </c>
      <c r="CA276" s="13">
        <f t="shared" si="43"/>
        <v>0</v>
      </c>
      <c r="CB276" s="13">
        <f t="shared" si="44"/>
        <v>0</v>
      </c>
      <c r="CC276" s="333" t="str">
        <f>VLOOKUP($A276,'Depr Group Buckets'!$A:$J,CC$4,FALSE)</f>
        <v>DISTRIBUTION</v>
      </c>
      <c r="CD276" s="333" t="str">
        <f>VLOOKUP($A276,'Depr Group Buckets'!$A:$J,CD$4,FALSE)</f>
        <v>101/106</v>
      </c>
      <c r="CE276" s="333">
        <f>VLOOKUP($A276,'Depr Group Buckets'!$A:$J,CE$4,FALSE)</f>
        <v>108</v>
      </c>
      <c r="CF276" s="333">
        <f>VLOOKUP($A276,'Depr Group Buckets'!$A:$J,CF$4,FALSE)</f>
        <v>403</v>
      </c>
      <c r="CG276" s="333" t="str">
        <f>VLOOKUP($A276,'Depr Group Buckets'!$A:$J,CG$4,FALSE)</f>
        <v>DISTRIBUTION</v>
      </c>
      <c r="CH276" s="333" t="str">
        <f>VLOOKUP($A276,'Depr Group Buckets'!$A:$J,CH$4,FALSE)</f>
        <v>DISTRIBUTION</v>
      </c>
      <c r="CI276" s="333" t="str">
        <f>VLOOKUP($A276,'Depr Group Buckets'!$A:$J,CI$4,FALSE)</f>
        <v>XXX</v>
      </c>
      <c r="CJ276" s="333" t="str">
        <f>VLOOKUP($A276,'Depr Group Buckets'!$A:$J,CJ$4,FALSE)</f>
        <v>XXX</v>
      </c>
      <c r="CK276" s="21"/>
      <c r="CL276" s="4">
        <f t="shared" si="38"/>
        <v>0.1</v>
      </c>
      <c r="CM276" s="4">
        <f t="shared" si="37"/>
        <v>0.1</v>
      </c>
      <c r="CN276" s="334"/>
      <c r="CO276" s="334"/>
      <c r="CP276" s="334"/>
      <c r="CQ276" s="4">
        <v>0.1</v>
      </c>
      <c r="CR276" s="4">
        <v>0.1</v>
      </c>
    </row>
    <row r="277" spans="1:96" x14ac:dyDescent="0.25">
      <c r="A277" s="335">
        <f>'ASSET BALANCES'!$A277</f>
        <v>37102</v>
      </c>
      <c r="B277" s="336" t="str">
        <f>'ASSET BALANCES'!$B277</f>
        <v>371.02 Unapproved Placeholder 15yr</v>
      </c>
      <c r="C277" s="337">
        <v>0</v>
      </c>
      <c r="D277" s="337">
        <v>0</v>
      </c>
      <c r="E277" s="337">
        <v>0</v>
      </c>
      <c r="F277" s="337">
        <v>0</v>
      </c>
      <c r="G277" s="337">
        <v>0</v>
      </c>
      <c r="H277" s="337">
        <v>0</v>
      </c>
      <c r="I277" s="337">
        <v>0</v>
      </c>
      <c r="J277" s="337">
        <v>0</v>
      </c>
      <c r="K277" s="337">
        <v>0</v>
      </c>
      <c r="L277" s="337">
        <v>0</v>
      </c>
      <c r="M277" s="337">
        <v>0</v>
      </c>
      <c r="N277" s="337">
        <v>0</v>
      </c>
      <c r="O277" s="338">
        <f>ROUND('ASSET BALANCES'!O277*$CL277/12,2)</f>
        <v>0</v>
      </c>
      <c r="P277" s="338">
        <f>ROUND('ASSET BALANCES'!P277*$CL277/12,2)</f>
        <v>0</v>
      </c>
      <c r="Q277" s="338">
        <f>ROUND('ASSET BALANCES'!Q277*$CL277/12,2)</f>
        <v>0</v>
      </c>
      <c r="R277" s="338">
        <f>ROUND('ASSET BALANCES'!R277*$CL277/12,2)</f>
        <v>0</v>
      </c>
      <c r="S277" s="338">
        <f>ROUND('ASSET BALANCES'!S277*$CL277/12,2)</f>
        <v>0</v>
      </c>
      <c r="T277" s="338">
        <f>ROUND('ASSET BALANCES'!T277*$CL277/12,2)</f>
        <v>0</v>
      </c>
      <c r="U277" s="338">
        <f>ROUND('ASSET BALANCES'!U277*$CL277/12,2)</f>
        <v>0</v>
      </c>
      <c r="V277" s="338">
        <f>ROUND('ASSET BALANCES'!V277*$CL277/12,2)</f>
        <v>0</v>
      </c>
      <c r="W277" s="338">
        <f>ROUND('ASSET BALANCES'!W277*$CL277/12,2)</f>
        <v>0</v>
      </c>
      <c r="X277" s="338">
        <f>ROUND('ASSET BALANCES'!X277*$CL277/12,2)</f>
        <v>0</v>
      </c>
      <c r="Y277" s="338">
        <f>ROUND('ASSET BALANCES'!Y277*$CL277/12,2)</f>
        <v>0</v>
      </c>
      <c r="Z277" s="338">
        <f>ROUND('ASSET BALANCES'!Z277*$CL277/12,2)</f>
        <v>0</v>
      </c>
      <c r="AA277" s="338">
        <f>ROUND('ASSET BALANCES'!AA277*$CM277/12,2)</f>
        <v>0</v>
      </c>
      <c r="AB277" s="338">
        <f>ROUND('ASSET BALANCES'!AB277*$CM277/12,2)</f>
        <v>0</v>
      </c>
      <c r="AC277" s="338">
        <f>ROUND('ASSET BALANCES'!AC277*$CM277/12,2)</f>
        <v>0</v>
      </c>
      <c r="AD277" s="338">
        <f>ROUND('ASSET BALANCES'!AD277*$CM277/12,2)</f>
        <v>0</v>
      </c>
      <c r="AE277" s="338">
        <f>ROUND('ASSET BALANCES'!AE277*$CM277/12,2)</f>
        <v>0</v>
      </c>
      <c r="AF277" s="338">
        <f>ROUND('ASSET BALANCES'!AF277*$CM277/12,2)</f>
        <v>0</v>
      </c>
      <c r="AG277" s="338">
        <f>ROUND('ASSET BALANCES'!AG277*$CM277/12,2)</f>
        <v>0</v>
      </c>
      <c r="AH277" s="338">
        <f>ROUND('ASSET BALANCES'!AH277*$CM277/12,2)</f>
        <v>0</v>
      </c>
      <c r="AI277" s="338">
        <f>ROUND('ASSET BALANCES'!AI277*$CM277/12,2)</f>
        <v>0</v>
      </c>
      <c r="AJ277" s="338">
        <f>ROUND('ASSET BALANCES'!AJ277*$CM277/12,2)</f>
        <v>0</v>
      </c>
      <c r="AK277" s="338">
        <f>ROUND('ASSET BALANCES'!AK277*$CM277/12,2)</f>
        <v>0</v>
      </c>
      <c r="AL277" s="338">
        <f>ROUND('ASSET BALANCES'!AL277*$CM277/12,2)</f>
        <v>0</v>
      </c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38"/>
      <c r="AX277" s="338"/>
      <c r="AY277" s="338"/>
      <c r="AZ277" s="338"/>
      <c r="BA277" s="338"/>
      <c r="BB277" s="338"/>
      <c r="BC277" s="338"/>
      <c r="BD277" s="338"/>
      <c r="BE277" s="338"/>
      <c r="BF277" s="338"/>
      <c r="BG277" s="338"/>
      <c r="BH277" s="338"/>
      <c r="BI277" s="338"/>
      <c r="BJ277" s="338"/>
      <c r="BK277" s="338"/>
      <c r="BL277" s="338"/>
      <c r="BM277" s="338"/>
      <c r="BN277" s="338"/>
      <c r="BO277" s="338"/>
      <c r="BP277" s="338"/>
      <c r="BQ277" s="338"/>
      <c r="BR277" s="338"/>
      <c r="BS277" s="338"/>
      <c r="BT277" s="338"/>
      <c r="BU277" s="338"/>
      <c r="BV277" s="338"/>
      <c r="BW277" s="13">
        <f t="shared" si="39"/>
        <v>0</v>
      </c>
      <c r="BX277" s="13">
        <f t="shared" si="40"/>
        <v>0</v>
      </c>
      <c r="BY277" s="13">
        <f t="shared" si="41"/>
        <v>0</v>
      </c>
      <c r="BZ277" s="13">
        <f t="shared" si="42"/>
        <v>0</v>
      </c>
      <c r="CA277" s="13">
        <f t="shared" si="43"/>
        <v>0</v>
      </c>
      <c r="CB277" s="13">
        <f t="shared" si="44"/>
        <v>0</v>
      </c>
      <c r="CC277" s="333" t="str">
        <f>VLOOKUP($A277,'Depr Group Buckets'!$A:$J,CC$4,FALSE)</f>
        <v>DISTRIBUTION</v>
      </c>
      <c r="CD277" s="333" t="str">
        <f>VLOOKUP($A277,'Depr Group Buckets'!$A:$J,CD$4,FALSE)</f>
        <v>101/106</v>
      </c>
      <c r="CE277" s="333">
        <f>VLOOKUP($A277,'Depr Group Buckets'!$A:$J,CE$4,FALSE)</f>
        <v>108</v>
      </c>
      <c r="CF277" s="333">
        <f>VLOOKUP($A277,'Depr Group Buckets'!$A:$J,CF$4,FALSE)</f>
        <v>403</v>
      </c>
      <c r="CG277" s="333" t="str">
        <f>VLOOKUP($A277,'Depr Group Buckets'!$A:$J,CG$4,FALSE)</f>
        <v>DISTRIBUTION</v>
      </c>
      <c r="CH277" s="333" t="str">
        <f>VLOOKUP($A277,'Depr Group Buckets'!$A:$J,CH$4,FALSE)</f>
        <v>DISTRIBUTION</v>
      </c>
      <c r="CI277" s="333" t="str">
        <f>VLOOKUP($A277,'Depr Group Buckets'!$A:$J,CI$4,FALSE)</f>
        <v>XXX</v>
      </c>
      <c r="CJ277" s="333" t="str">
        <f>VLOOKUP($A277,'Depr Group Buckets'!$A:$J,CJ$4,FALSE)</f>
        <v>XXX</v>
      </c>
      <c r="CK277" s="21"/>
      <c r="CL277" s="4">
        <f t="shared" si="38"/>
        <v>6.7000000000000004E-2</v>
      </c>
      <c r="CM277" s="4">
        <f t="shared" si="37"/>
        <v>6.7000000000000004E-2</v>
      </c>
      <c r="CN277" s="334"/>
      <c r="CO277" s="334"/>
      <c r="CP277" s="334"/>
      <c r="CQ277" s="4">
        <v>6.7000000000000004E-2</v>
      </c>
      <c r="CR277" s="4">
        <v>6.7000000000000004E-2</v>
      </c>
    </row>
    <row r="278" spans="1:96" x14ac:dyDescent="0.25">
      <c r="A278" s="335">
        <f>'ASSET BALANCES'!$A278</f>
        <v>37103</v>
      </c>
      <c r="B278" s="336" t="str">
        <f>'ASSET BALANCES'!$B278</f>
        <v>371.03 Unapproved Placeholder 30yr</v>
      </c>
      <c r="C278" s="337">
        <v>0</v>
      </c>
      <c r="D278" s="337">
        <v>0</v>
      </c>
      <c r="E278" s="337">
        <v>0</v>
      </c>
      <c r="F278" s="337">
        <v>0</v>
      </c>
      <c r="G278" s="337">
        <v>0</v>
      </c>
      <c r="H278" s="337">
        <v>0</v>
      </c>
      <c r="I278" s="337">
        <v>0</v>
      </c>
      <c r="J278" s="337">
        <v>0</v>
      </c>
      <c r="K278" s="337">
        <v>0</v>
      </c>
      <c r="L278" s="337">
        <v>0</v>
      </c>
      <c r="M278" s="337">
        <v>0</v>
      </c>
      <c r="N278" s="337">
        <v>0</v>
      </c>
      <c r="O278" s="338">
        <f>ROUND('ASSET BALANCES'!O278*$CL278/12,2)</f>
        <v>0</v>
      </c>
      <c r="P278" s="338">
        <f>ROUND('ASSET BALANCES'!P278*$CL278/12,2)</f>
        <v>0</v>
      </c>
      <c r="Q278" s="338">
        <f>ROUND('ASSET BALANCES'!Q278*$CL278/12,2)</f>
        <v>0</v>
      </c>
      <c r="R278" s="338">
        <f>ROUND('ASSET BALANCES'!R278*$CL278/12,2)</f>
        <v>0</v>
      </c>
      <c r="S278" s="338">
        <f>ROUND('ASSET BALANCES'!S278*$CL278/12,2)</f>
        <v>0</v>
      </c>
      <c r="T278" s="338">
        <f>ROUND('ASSET BALANCES'!T278*$CL278/12,2)</f>
        <v>0</v>
      </c>
      <c r="U278" s="338">
        <f>ROUND('ASSET BALANCES'!U278*$CL278/12,2)</f>
        <v>0</v>
      </c>
      <c r="V278" s="338">
        <f>ROUND('ASSET BALANCES'!V278*$CL278/12,2)</f>
        <v>0</v>
      </c>
      <c r="W278" s="338">
        <f>ROUND('ASSET BALANCES'!W278*$CL278/12,2)</f>
        <v>0</v>
      </c>
      <c r="X278" s="338">
        <f>ROUND('ASSET BALANCES'!X278*$CL278/12,2)</f>
        <v>0</v>
      </c>
      <c r="Y278" s="338">
        <f>ROUND('ASSET BALANCES'!Y278*$CL278/12,2)</f>
        <v>0</v>
      </c>
      <c r="Z278" s="338">
        <f>ROUND('ASSET BALANCES'!Z278*$CL278/12,2)</f>
        <v>0</v>
      </c>
      <c r="AA278" s="338">
        <f>ROUND('ASSET BALANCES'!AA278*$CM278/12,2)</f>
        <v>0</v>
      </c>
      <c r="AB278" s="338">
        <f>ROUND('ASSET BALANCES'!AB278*$CM278/12,2)</f>
        <v>0</v>
      </c>
      <c r="AC278" s="338">
        <f>ROUND('ASSET BALANCES'!AC278*$CM278/12,2)</f>
        <v>0</v>
      </c>
      <c r="AD278" s="338">
        <f>ROUND('ASSET BALANCES'!AD278*$CM278/12,2)</f>
        <v>0</v>
      </c>
      <c r="AE278" s="338">
        <f>ROUND('ASSET BALANCES'!AE278*$CM278/12,2)</f>
        <v>0</v>
      </c>
      <c r="AF278" s="338">
        <f>ROUND('ASSET BALANCES'!AF278*$CM278/12,2)</f>
        <v>0</v>
      </c>
      <c r="AG278" s="338">
        <f>ROUND('ASSET BALANCES'!AG278*$CM278/12,2)</f>
        <v>0</v>
      </c>
      <c r="AH278" s="338">
        <f>ROUND('ASSET BALANCES'!AH278*$CM278/12,2)</f>
        <v>0</v>
      </c>
      <c r="AI278" s="338">
        <f>ROUND('ASSET BALANCES'!AI278*$CM278/12,2)</f>
        <v>0</v>
      </c>
      <c r="AJ278" s="338">
        <f>ROUND('ASSET BALANCES'!AJ278*$CM278/12,2)</f>
        <v>0</v>
      </c>
      <c r="AK278" s="338">
        <f>ROUND('ASSET BALANCES'!AK278*$CM278/12,2)</f>
        <v>0</v>
      </c>
      <c r="AL278" s="338">
        <f>ROUND('ASSET BALANCES'!AL278*$CM278/12,2)</f>
        <v>0</v>
      </c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38"/>
      <c r="AX278" s="338"/>
      <c r="AY278" s="338"/>
      <c r="AZ278" s="338"/>
      <c r="BA278" s="338"/>
      <c r="BB278" s="338"/>
      <c r="BC278" s="338"/>
      <c r="BD278" s="338"/>
      <c r="BE278" s="338"/>
      <c r="BF278" s="338"/>
      <c r="BG278" s="338"/>
      <c r="BH278" s="338"/>
      <c r="BI278" s="338"/>
      <c r="BJ278" s="338"/>
      <c r="BK278" s="338"/>
      <c r="BL278" s="338"/>
      <c r="BM278" s="338"/>
      <c r="BN278" s="338"/>
      <c r="BO278" s="338"/>
      <c r="BP278" s="338"/>
      <c r="BQ278" s="338"/>
      <c r="BR278" s="338"/>
      <c r="BS278" s="338"/>
      <c r="BT278" s="338"/>
      <c r="BU278" s="338"/>
      <c r="BV278" s="338"/>
      <c r="BW278" s="13">
        <f t="shared" si="39"/>
        <v>0</v>
      </c>
      <c r="BX278" s="13">
        <f t="shared" si="40"/>
        <v>0</v>
      </c>
      <c r="BY278" s="13">
        <f t="shared" si="41"/>
        <v>0</v>
      </c>
      <c r="BZ278" s="13">
        <f t="shared" si="42"/>
        <v>0</v>
      </c>
      <c r="CA278" s="13">
        <f t="shared" si="43"/>
        <v>0</v>
      </c>
      <c r="CB278" s="13">
        <f t="shared" si="44"/>
        <v>0</v>
      </c>
      <c r="CC278" s="333" t="str">
        <f>VLOOKUP($A278,'Depr Group Buckets'!$A:$J,CC$4,FALSE)</f>
        <v>DISTRIBUTION</v>
      </c>
      <c r="CD278" s="333" t="str">
        <f>VLOOKUP($A278,'Depr Group Buckets'!$A:$J,CD$4,FALSE)</f>
        <v>101/106</v>
      </c>
      <c r="CE278" s="333">
        <f>VLOOKUP($A278,'Depr Group Buckets'!$A:$J,CE$4,FALSE)</f>
        <v>108</v>
      </c>
      <c r="CF278" s="333">
        <f>VLOOKUP($A278,'Depr Group Buckets'!$A:$J,CF$4,FALSE)</f>
        <v>403</v>
      </c>
      <c r="CG278" s="333" t="str">
        <f>VLOOKUP($A278,'Depr Group Buckets'!$A:$J,CG$4,FALSE)</f>
        <v>DISTRIBUTION</v>
      </c>
      <c r="CH278" s="333" t="str">
        <f>VLOOKUP($A278,'Depr Group Buckets'!$A:$J,CH$4,FALSE)</f>
        <v>DISTRIBUTION</v>
      </c>
      <c r="CI278" s="333" t="str">
        <f>VLOOKUP($A278,'Depr Group Buckets'!$A:$J,CI$4,FALSE)</f>
        <v>XXX</v>
      </c>
      <c r="CJ278" s="333" t="str">
        <f>VLOOKUP($A278,'Depr Group Buckets'!$A:$J,CJ$4,FALSE)</f>
        <v>XXX</v>
      </c>
      <c r="CK278" s="21"/>
      <c r="CL278" s="4">
        <f t="shared" si="38"/>
        <v>3.3000000000000002E-2</v>
      </c>
      <c r="CM278" s="4">
        <f t="shared" si="37"/>
        <v>3.3000000000000002E-2</v>
      </c>
      <c r="CN278" s="334"/>
      <c r="CO278" s="334"/>
      <c r="CP278" s="334"/>
      <c r="CQ278" s="4">
        <v>3.3000000000000002E-2</v>
      </c>
      <c r="CR278" s="4">
        <v>3.3000000000000002E-2</v>
      </c>
    </row>
    <row r="279" spans="1:96" x14ac:dyDescent="0.25">
      <c r="A279" s="335">
        <f>'ASSET BALANCES'!$A279</f>
        <v>37300</v>
      </c>
      <c r="B279" s="336" t="str">
        <f>'ASSET BALANCES'!$B279</f>
        <v>373.00 Street Light &amp; Signal Sys</v>
      </c>
      <c r="C279" s="337">
        <v>838507.84</v>
      </c>
      <c r="D279" s="337">
        <v>841042.3899999999</v>
      </c>
      <c r="E279" s="337">
        <v>844862.32000000007</v>
      </c>
      <c r="F279" s="337">
        <v>851683.47000000009</v>
      </c>
      <c r="G279" s="337">
        <v>855704.22000000009</v>
      </c>
      <c r="H279" s="337">
        <v>858977.12</v>
      </c>
      <c r="I279" s="337">
        <v>863469.57000000007</v>
      </c>
      <c r="J279" s="337">
        <v>864294.5</v>
      </c>
      <c r="K279" s="337">
        <v>866866.64999999991</v>
      </c>
      <c r="L279" s="337">
        <v>871686.3</v>
      </c>
      <c r="M279" s="337">
        <v>873806.67999999993</v>
      </c>
      <c r="N279" s="337">
        <v>874643.62000000011</v>
      </c>
      <c r="O279" s="338">
        <f>ROUND('ASSET BALANCES'!O279*$CL279/12,2)</f>
        <v>880585.73</v>
      </c>
      <c r="P279" s="338">
        <f>ROUND('ASSET BALANCES'!P279*$CL279/12,2)</f>
        <v>884059.61</v>
      </c>
      <c r="Q279" s="338">
        <f>ROUND('ASSET BALANCES'!Q279*$CL279/12,2)</f>
        <v>887877.28</v>
      </c>
      <c r="R279" s="338">
        <f>ROUND('ASSET BALANCES'!R279*$CL279/12,2)</f>
        <v>889990.99</v>
      </c>
      <c r="S279" s="338">
        <f>ROUND('ASSET BALANCES'!S279*$CL279/12,2)</f>
        <v>892079.71</v>
      </c>
      <c r="T279" s="338">
        <f>ROUND('ASSET BALANCES'!T279*$CL279/12,2)</f>
        <v>894160.22</v>
      </c>
      <c r="U279" s="338">
        <f>ROUND('ASSET BALANCES'!U279*$CL279/12,2)</f>
        <v>896250.64</v>
      </c>
      <c r="V279" s="338">
        <f>ROUND('ASSET BALANCES'!V279*$CL279/12,2)</f>
        <v>898329.87</v>
      </c>
      <c r="W279" s="338">
        <f>ROUND('ASSET BALANCES'!W279*$CL279/12,2)</f>
        <v>900406.32</v>
      </c>
      <c r="X279" s="338">
        <f>ROUND('ASSET BALANCES'!X279*$CL279/12,2)</f>
        <v>902487.65</v>
      </c>
      <c r="Y279" s="338">
        <f>ROUND('ASSET BALANCES'!Y279*$CL279/12,2)</f>
        <v>904558.38</v>
      </c>
      <c r="Z279" s="338">
        <f>ROUND('ASSET BALANCES'!Z279*$CL279/12,2)</f>
        <v>906639.31</v>
      </c>
      <c r="AA279" s="338">
        <f>ROUND('ASSET BALANCES'!AA279*$CM279/12,2)</f>
        <v>1184589.53</v>
      </c>
      <c r="AB279" s="338">
        <f>ROUND('ASSET BALANCES'!AB279*$CM279/12,2)</f>
        <v>1186996.75</v>
      </c>
      <c r="AC279" s="338">
        <f>ROUND('ASSET BALANCES'!AC279*$CM279/12,2)</f>
        <v>1189357.26</v>
      </c>
      <c r="AD279" s="338">
        <f>ROUND('ASSET BALANCES'!AD279*$CM279/12,2)</f>
        <v>1191749.6000000001</v>
      </c>
      <c r="AE279" s="338">
        <f>ROUND('ASSET BALANCES'!AE279*$CM279/12,2)</f>
        <v>1194162.0900000001</v>
      </c>
      <c r="AF279" s="338">
        <f>ROUND('ASSET BALANCES'!AF279*$CM279/12,2)</f>
        <v>1196563.55</v>
      </c>
      <c r="AG279" s="338">
        <f>ROUND('ASSET BALANCES'!AG279*$CM279/12,2)</f>
        <v>1198943.74</v>
      </c>
      <c r="AH279" s="338">
        <f>ROUND('ASSET BALANCES'!AH279*$CM279/12,2)</f>
        <v>1201343.49</v>
      </c>
      <c r="AI279" s="338">
        <f>ROUND('ASSET BALANCES'!AI279*$CM279/12,2)</f>
        <v>1203739.5</v>
      </c>
      <c r="AJ279" s="338">
        <f>ROUND('ASSET BALANCES'!AJ279*$CM279/12,2)</f>
        <v>1206142.07</v>
      </c>
      <c r="AK279" s="338">
        <f>ROUND('ASSET BALANCES'!AK279*$CM279/12,2)</f>
        <v>1208516.52</v>
      </c>
      <c r="AL279" s="338">
        <f>ROUND('ASSET BALANCES'!AL279*$CM279/12,2)</f>
        <v>1210918.55</v>
      </c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38"/>
      <c r="AX279" s="338"/>
      <c r="AY279" s="338"/>
      <c r="AZ279" s="338"/>
      <c r="BA279" s="338"/>
      <c r="BB279" s="338"/>
      <c r="BC279" s="338"/>
      <c r="BD279" s="338"/>
      <c r="BE279" s="338"/>
      <c r="BF279" s="338"/>
      <c r="BG279" s="338"/>
      <c r="BH279" s="338"/>
      <c r="BI279" s="338"/>
      <c r="BJ279" s="338"/>
      <c r="BK279" s="338"/>
      <c r="BL279" s="338"/>
      <c r="BM279" s="338"/>
      <c r="BN279" s="338"/>
      <c r="BO279" s="338"/>
      <c r="BP279" s="338"/>
      <c r="BQ279" s="338"/>
      <c r="BR279" s="338"/>
      <c r="BS279" s="338"/>
      <c r="BT279" s="338"/>
      <c r="BU279" s="338"/>
      <c r="BV279" s="338"/>
      <c r="BW279" s="13">
        <f t="shared" si="39"/>
        <v>10305544.68</v>
      </c>
      <c r="BX279" s="13">
        <f t="shared" si="40"/>
        <v>10737425.710000001</v>
      </c>
      <c r="BY279" s="13">
        <f t="shared" si="41"/>
        <v>14373022.65</v>
      </c>
      <c r="BZ279" s="13">
        <f t="shared" si="42"/>
        <v>0</v>
      </c>
      <c r="CA279" s="13">
        <f t="shared" si="43"/>
        <v>0</v>
      </c>
      <c r="CB279" s="13">
        <f t="shared" si="44"/>
        <v>0</v>
      </c>
      <c r="CC279" s="333" t="str">
        <f>VLOOKUP($A279,'Depr Group Buckets'!$A:$J,CC$4,FALSE)</f>
        <v>DISTRIBUTION</v>
      </c>
      <c r="CD279" s="333" t="str">
        <f>VLOOKUP($A279,'Depr Group Buckets'!$A:$J,CD$4,FALSE)</f>
        <v>101/106</v>
      </c>
      <c r="CE279" s="333">
        <f>VLOOKUP($A279,'Depr Group Buckets'!$A:$J,CE$4,FALSE)</f>
        <v>108</v>
      </c>
      <c r="CF279" s="333">
        <f>VLOOKUP($A279,'Depr Group Buckets'!$A:$J,CF$4,FALSE)</f>
        <v>403</v>
      </c>
      <c r="CG279" s="333" t="str">
        <f>VLOOKUP($A279,'Depr Group Buckets'!$A:$J,CG$4,FALSE)</f>
        <v>DISTRIBUTION</v>
      </c>
      <c r="CH279" s="333" t="str">
        <f>VLOOKUP($A279,'Depr Group Buckets'!$A:$J,CH$4,FALSE)</f>
        <v>DISTRIBUTION</v>
      </c>
      <c r="CI279" s="333" t="str">
        <f>VLOOKUP($A279,'Depr Group Buckets'!$A:$J,CI$4,FALSE)</f>
        <v>Valid</v>
      </c>
      <c r="CJ279" s="333" t="str">
        <f>VLOOKUP($A279,'Depr Group Buckets'!$A:$J,CJ$4,FALSE)</f>
        <v>373</v>
      </c>
      <c r="CK279" s="21"/>
      <c r="CL279" s="4">
        <f t="shared" si="38"/>
        <v>2.8000000000000001E-2</v>
      </c>
      <c r="CM279" s="4">
        <f t="shared" si="37"/>
        <v>3.6499999999999998E-2</v>
      </c>
      <c r="CN279" s="334"/>
      <c r="CO279" s="334"/>
      <c r="CP279" s="334"/>
      <c r="CQ279" s="4">
        <v>2.8000000000000001E-2</v>
      </c>
      <c r="CR279" s="4">
        <v>3.6499999999999998E-2</v>
      </c>
    </row>
    <row r="280" spans="1:96" x14ac:dyDescent="0.25">
      <c r="A280" s="335">
        <f>'ASSET BALANCES'!$A280</f>
        <v>37302</v>
      </c>
      <c r="B280" s="336" t="str">
        <f>'ASSET BALANCES'!$B280</f>
        <v>373.02 LS2 Lighting</v>
      </c>
      <c r="C280" s="337">
        <v>9414.51</v>
      </c>
      <c r="D280" s="337">
        <v>9401.69</v>
      </c>
      <c r="E280" s="337">
        <v>9444.66</v>
      </c>
      <c r="F280" s="337">
        <v>10080.27</v>
      </c>
      <c r="G280" s="337">
        <v>10072.700000000001</v>
      </c>
      <c r="H280" s="337">
        <v>10056.810000000001</v>
      </c>
      <c r="I280" s="337">
        <v>11259.7</v>
      </c>
      <c r="J280" s="337">
        <v>12187.289999999999</v>
      </c>
      <c r="K280" s="337">
        <v>12258.89</v>
      </c>
      <c r="L280" s="337">
        <v>19036.080000000002</v>
      </c>
      <c r="M280" s="337">
        <v>24655.670000000002</v>
      </c>
      <c r="N280" s="337">
        <v>26393.11</v>
      </c>
      <c r="O280" s="338">
        <f>ROUND('ASSET BALANCES'!O280*$CL280/12,2)</f>
        <v>27233.38</v>
      </c>
      <c r="P280" s="338">
        <f>ROUND('ASSET BALANCES'!P280*$CL280/12,2)</f>
        <v>30967.3</v>
      </c>
      <c r="Q280" s="338">
        <f>ROUND('ASSET BALANCES'!Q280*$CL280/12,2)</f>
        <v>37659.19</v>
      </c>
      <c r="R280" s="338">
        <f>ROUND('ASSET BALANCES'!R280*$CL280/12,2)</f>
        <v>38738.61</v>
      </c>
      <c r="S280" s="338">
        <f>ROUND('ASSET BALANCES'!S280*$CL280/12,2)</f>
        <v>38738.61</v>
      </c>
      <c r="T280" s="338">
        <f>ROUND('ASSET BALANCES'!T280*$CL280/12,2)</f>
        <v>38738.61</v>
      </c>
      <c r="U280" s="338">
        <f>ROUND('ASSET BALANCES'!U280*$CL280/12,2)</f>
        <v>43051.94</v>
      </c>
      <c r="V280" s="338">
        <f>ROUND('ASSET BALANCES'!V280*$CL280/12,2)</f>
        <v>43124.86</v>
      </c>
      <c r="W280" s="338">
        <f>ROUND('ASSET BALANCES'!W280*$CL280/12,2)</f>
        <v>45743.23</v>
      </c>
      <c r="X280" s="338">
        <f>ROUND('ASSET BALANCES'!X280*$CL280/12,2)</f>
        <v>47811.41</v>
      </c>
      <c r="Y280" s="338">
        <f>ROUND('ASSET BALANCES'!Y280*$CL280/12,2)</f>
        <v>48129.59</v>
      </c>
      <c r="Z280" s="338">
        <f>ROUND('ASSET BALANCES'!Z280*$CL280/12,2)</f>
        <v>48447.77</v>
      </c>
      <c r="AA280" s="338">
        <f>ROUND('ASSET BALANCES'!AA280*$CM280/12,2)</f>
        <v>75214.13</v>
      </c>
      <c r="AB280" s="338">
        <f>ROUND('ASSET BALANCES'!AB280*$CM280/12,2)</f>
        <v>75214.13</v>
      </c>
      <c r="AC280" s="338">
        <f>ROUND('ASSET BALANCES'!AC280*$CM280/12,2)</f>
        <v>75214.13</v>
      </c>
      <c r="AD280" s="338">
        <f>ROUND('ASSET BALANCES'!AD280*$CM280/12,2)</f>
        <v>75214.13</v>
      </c>
      <c r="AE280" s="338">
        <f>ROUND('ASSET BALANCES'!AE280*$CM280/12,2)</f>
        <v>75214.13</v>
      </c>
      <c r="AF280" s="338">
        <f>ROUND('ASSET BALANCES'!AF280*$CM280/12,2)</f>
        <v>75214.13</v>
      </c>
      <c r="AG280" s="338">
        <f>ROUND('ASSET BALANCES'!AG280*$CM280/12,2)</f>
        <v>75214.13</v>
      </c>
      <c r="AH280" s="338">
        <f>ROUND('ASSET BALANCES'!AH280*$CM280/12,2)</f>
        <v>75214.13</v>
      </c>
      <c r="AI280" s="338">
        <f>ROUND('ASSET BALANCES'!AI280*$CM280/12,2)</f>
        <v>75214.13</v>
      </c>
      <c r="AJ280" s="338">
        <f>ROUND('ASSET BALANCES'!AJ280*$CM280/12,2)</f>
        <v>75214.13</v>
      </c>
      <c r="AK280" s="338">
        <f>ROUND('ASSET BALANCES'!AK280*$CM280/12,2)</f>
        <v>75214.13</v>
      </c>
      <c r="AL280" s="338">
        <f>ROUND('ASSET BALANCES'!AL280*$CM280/12,2)</f>
        <v>75214.13</v>
      </c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38"/>
      <c r="AX280" s="338"/>
      <c r="AY280" s="338"/>
      <c r="AZ280" s="338"/>
      <c r="BA280" s="338"/>
      <c r="BB280" s="338"/>
      <c r="BC280" s="338"/>
      <c r="BD280" s="338"/>
      <c r="BE280" s="338"/>
      <c r="BF280" s="338"/>
      <c r="BG280" s="338"/>
      <c r="BH280" s="338"/>
      <c r="BI280" s="338"/>
      <c r="BJ280" s="338"/>
      <c r="BK280" s="338"/>
      <c r="BL280" s="338"/>
      <c r="BM280" s="338"/>
      <c r="BN280" s="338"/>
      <c r="BO280" s="338"/>
      <c r="BP280" s="338"/>
      <c r="BQ280" s="338"/>
      <c r="BR280" s="338"/>
      <c r="BS280" s="338"/>
      <c r="BT280" s="338"/>
      <c r="BU280" s="338"/>
      <c r="BV280" s="338"/>
      <c r="BW280" s="13">
        <f t="shared" si="39"/>
        <v>164261.38</v>
      </c>
      <c r="BX280" s="13">
        <f t="shared" si="40"/>
        <v>488384.5</v>
      </c>
      <c r="BY280" s="13">
        <f t="shared" si="41"/>
        <v>902569.56</v>
      </c>
      <c r="BZ280" s="13">
        <f t="shared" si="42"/>
        <v>0</v>
      </c>
      <c r="CA280" s="13">
        <f t="shared" si="43"/>
        <v>0</v>
      </c>
      <c r="CB280" s="13">
        <f t="shared" si="44"/>
        <v>0</v>
      </c>
      <c r="CC280" s="333" t="str">
        <f>VLOOKUP($A280,'Depr Group Buckets'!$A:$J,CC$4,FALSE)</f>
        <v>DISTRIBUTION</v>
      </c>
      <c r="CD280" s="333" t="str">
        <f>VLOOKUP($A280,'Depr Group Buckets'!$A:$J,CD$4,FALSE)</f>
        <v>101/106</v>
      </c>
      <c r="CE280" s="333">
        <f>VLOOKUP($A280,'Depr Group Buckets'!$A:$J,CE$4,FALSE)</f>
        <v>108</v>
      </c>
      <c r="CF280" s="333">
        <f>VLOOKUP($A280,'Depr Group Buckets'!$A:$J,CF$4,FALSE)</f>
        <v>403</v>
      </c>
      <c r="CG280" s="333" t="str">
        <f>VLOOKUP($A280,'Depr Group Buckets'!$A:$J,CG$4,FALSE)</f>
        <v>DISTRIBUTION</v>
      </c>
      <c r="CH280" s="333" t="str">
        <f>VLOOKUP($A280,'Depr Group Buckets'!$A:$J,CH$4,FALSE)</f>
        <v>DISTRIBUTION</v>
      </c>
      <c r="CI280" s="333" t="str">
        <f>VLOOKUP($A280,'Depr Group Buckets'!$A:$J,CI$4,FALSE)</f>
        <v>Valid</v>
      </c>
      <c r="CJ280" s="333" t="str">
        <f>VLOOKUP($A280,'Depr Group Buckets'!$A:$J,CJ$4,FALSE)</f>
        <v>373</v>
      </c>
      <c r="CK280" s="21"/>
      <c r="CL280" s="4">
        <f t="shared" si="38"/>
        <v>2.8000000000000001E-2</v>
      </c>
      <c r="CM280" s="4">
        <f t="shared" si="37"/>
        <v>4.0800000000000003E-2</v>
      </c>
      <c r="CN280" s="334"/>
      <c r="CO280" s="334"/>
      <c r="CP280" s="334"/>
      <c r="CQ280" s="4">
        <v>2.8000000000000001E-2</v>
      </c>
      <c r="CR280" s="4">
        <v>4.0800000000000003E-2</v>
      </c>
    </row>
    <row r="281" spans="1:96" x14ac:dyDescent="0.25">
      <c r="A281" s="335">
        <f>'ASSET BALANCES'!$A281</f>
        <v>37400</v>
      </c>
      <c r="B281" s="336" t="str">
        <f>'ASSET BALANCES'!$B281</f>
        <v>374.00 ARO Costs-Distribution</v>
      </c>
      <c r="C281" s="337">
        <v>10238.98</v>
      </c>
      <c r="D281" s="337">
        <v>10238.98</v>
      </c>
      <c r="E281" s="337">
        <v>10238.959999999999</v>
      </c>
      <c r="F281" s="337">
        <v>10238.969999999999</v>
      </c>
      <c r="G281" s="337">
        <v>10239</v>
      </c>
      <c r="H281" s="337">
        <v>10239.02</v>
      </c>
      <c r="I281" s="337">
        <v>10238.960000000001</v>
      </c>
      <c r="J281" s="337">
        <v>10238.94</v>
      </c>
      <c r="K281" s="337">
        <v>10238.969999999999</v>
      </c>
      <c r="L281" s="337">
        <v>10238.950000000001</v>
      </c>
      <c r="M281" s="337">
        <v>10238.99</v>
      </c>
      <c r="N281" s="337">
        <v>10238.99</v>
      </c>
      <c r="O281" s="338">
        <f>ROUND('ASSET BALANCES'!O281*$CL281/12,2)</f>
        <v>8353.5499999999993</v>
      </c>
      <c r="P281" s="338">
        <f>ROUND('ASSET BALANCES'!P281*$CL281/12,2)</f>
        <v>8353.5499999999993</v>
      </c>
      <c r="Q281" s="338">
        <f>ROUND('ASSET BALANCES'!Q281*$CL281/12,2)</f>
        <v>8353.5499999999993</v>
      </c>
      <c r="R281" s="338">
        <f>ROUND('ASSET BALANCES'!R281*$CL281/12,2)</f>
        <v>8353.5499999999993</v>
      </c>
      <c r="S281" s="338">
        <f>ROUND('ASSET BALANCES'!S281*$CL281/12,2)</f>
        <v>8353.5499999999993</v>
      </c>
      <c r="T281" s="338">
        <f>ROUND('ASSET BALANCES'!T281*$CL281/12,2)</f>
        <v>8353.5499999999993</v>
      </c>
      <c r="U281" s="338">
        <f>ROUND('ASSET BALANCES'!U281*$CL281/12,2)</f>
        <v>8353.5499999999993</v>
      </c>
      <c r="V281" s="338">
        <f>ROUND('ASSET BALANCES'!V281*$CL281/12,2)</f>
        <v>8353.5499999999993</v>
      </c>
      <c r="W281" s="338">
        <f>ROUND('ASSET BALANCES'!W281*$CL281/12,2)</f>
        <v>8353.5499999999993</v>
      </c>
      <c r="X281" s="338">
        <f>ROUND('ASSET BALANCES'!X281*$CL281/12,2)</f>
        <v>8353.5499999999993</v>
      </c>
      <c r="Y281" s="338">
        <f>ROUND('ASSET BALANCES'!Y281*$CL281/12,2)</f>
        <v>8353.5499999999993</v>
      </c>
      <c r="Z281" s="338">
        <f>ROUND('ASSET BALANCES'!Z281*$CL281/12,2)</f>
        <v>8353.5499999999993</v>
      </c>
      <c r="AA281" s="338">
        <f>ROUND('ASSET BALANCES'!AA281*$CM281/12,2)</f>
        <v>8353.5499999999993</v>
      </c>
      <c r="AB281" s="338">
        <f>ROUND('ASSET BALANCES'!AB281*$CM281/12,2)</f>
        <v>8353.5499999999993</v>
      </c>
      <c r="AC281" s="338">
        <f>ROUND('ASSET BALANCES'!AC281*$CM281/12,2)</f>
        <v>8353.5499999999993</v>
      </c>
      <c r="AD281" s="338">
        <f>ROUND('ASSET BALANCES'!AD281*$CM281/12,2)</f>
        <v>8353.5499999999993</v>
      </c>
      <c r="AE281" s="338">
        <f>ROUND('ASSET BALANCES'!AE281*$CM281/12,2)</f>
        <v>8353.5499999999993</v>
      </c>
      <c r="AF281" s="338">
        <f>ROUND('ASSET BALANCES'!AF281*$CM281/12,2)</f>
        <v>8353.5499999999993</v>
      </c>
      <c r="AG281" s="338">
        <f>ROUND('ASSET BALANCES'!AG281*$CM281/12,2)</f>
        <v>8353.5499999999993</v>
      </c>
      <c r="AH281" s="338">
        <f>ROUND('ASSET BALANCES'!AH281*$CM281/12,2)</f>
        <v>8353.5499999999993</v>
      </c>
      <c r="AI281" s="338">
        <f>ROUND('ASSET BALANCES'!AI281*$CM281/12,2)</f>
        <v>8353.5499999999993</v>
      </c>
      <c r="AJ281" s="338">
        <f>ROUND('ASSET BALANCES'!AJ281*$CM281/12,2)</f>
        <v>8353.5499999999993</v>
      </c>
      <c r="AK281" s="338">
        <f>ROUND('ASSET BALANCES'!AK281*$CM281/12,2)</f>
        <v>8353.5499999999993</v>
      </c>
      <c r="AL281" s="338">
        <f>ROUND('ASSET BALANCES'!AL281*$CM281/12,2)</f>
        <v>8353.5499999999993</v>
      </c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38"/>
      <c r="AX281" s="338"/>
      <c r="AY281" s="338"/>
      <c r="AZ281" s="338"/>
      <c r="BA281" s="338"/>
      <c r="BB281" s="338"/>
      <c r="BC281" s="338"/>
      <c r="BD281" s="338"/>
      <c r="BE281" s="338"/>
      <c r="BF281" s="338"/>
      <c r="BG281" s="338"/>
      <c r="BH281" s="338"/>
      <c r="BI281" s="338"/>
      <c r="BJ281" s="338"/>
      <c r="BK281" s="338"/>
      <c r="BL281" s="338"/>
      <c r="BM281" s="338"/>
      <c r="BN281" s="338"/>
      <c r="BO281" s="338"/>
      <c r="BP281" s="338"/>
      <c r="BQ281" s="338"/>
      <c r="BR281" s="338"/>
      <c r="BS281" s="338"/>
      <c r="BT281" s="338"/>
      <c r="BU281" s="338"/>
      <c r="BV281" s="338"/>
      <c r="BW281" s="13">
        <f t="shared" si="39"/>
        <v>122867.71</v>
      </c>
      <c r="BX281" s="13">
        <f t="shared" si="40"/>
        <v>100242.6</v>
      </c>
      <c r="BY281" s="13">
        <f t="shared" si="41"/>
        <v>100242.6</v>
      </c>
      <c r="BZ281" s="13">
        <f t="shared" si="42"/>
        <v>0</v>
      </c>
      <c r="CA281" s="13">
        <f t="shared" si="43"/>
        <v>0</v>
      </c>
      <c r="CB281" s="13">
        <f t="shared" si="44"/>
        <v>0</v>
      </c>
      <c r="CC281" s="333" t="str">
        <f>VLOOKUP($A281,'Depr Group Buckets'!$A:$J,CC$4,FALSE)</f>
        <v>ARO</v>
      </c>
      <c r="CD281" s="333" t="str">
        <f>VLOOKUP($A281,'Depr Group Buckets'!$A:$J,CD$4,FALSE)</f>
        <v>101/106</v>
      </c>
      <c r="CE281" s="333">
        <f>VLOOKUP($A281,'Depr Group Buckets'!$A:$J,CE$4,FALSE)</f>
        <v>108</v>
      </c>
      <c r="CF281" s="333" t="str">
        <f>VLOOKUP($A281,'Depr Group Buckets'!$A:$J,CF$4,FALSE)</f>
        <v>ARO Def 182</v>
      </c>
      <c r="CG281" s="333" t="str">
        <f>VLOOKUP($A281,'Depr Group Buckets'!$A:$J,CG$4,FALSE)</f>
        <v>ARO</v>
      </c>
      <c r="CH281" s="333" t="str">
        <f>VLOOKUP($A281,'Depr Group Buckets'!$A:$J,CH$4,FALSE)</f>
        <v>ARO</v>
      </c>
      <c r="CI281" s="333" t="str">
        <f>VLOOKUP($A281,'Depr Group Buckets'!$A:$J,CI$4,FALSE)</f>
        <v>Valid</v>
      </c>
      <c r="CJ281" s="333" t="str">
        <f>VLOOKUP($A281,'Depr Group Buckets'!$A:$J,CJ$4,FALSE)</f>
        <v>374</v>
      </c>
      <c r="CK281" s="21"/>
      <c r="CL281" s="4">
        <f t="shared" si="38"/>
        <v>1.3999999999999999E-2</v>
      </c>
      <c r="CM281" s="4">
        <f t="shared" si="37"/>
        <v>1.3999999999999999E-2</v>
      </c>
      <c r="CN281" s="334"/>
      <c r="CO281" s="334"/>
      <c r="CP281" s="334"/>
      <c r="CQ281" s="4">
        <v>1.3999999999999999E-2</v>
      </c>
      <c r="CR281" s="4">
        <v>1.3999999999999999E-2</v>
      </c>
    </row>
    <row r="282" spans="1:96" x14ac:dyDescent="0.25">
      <c r="A282" s="335">
        <f>'ASSET BALANCES'!$A282</f>
        <v>38900</v>
      </c>
      <c r="B282" s="336" t="str">
        <f>'ASSET BALANCES'!$B282</f>
        <v>389.00 Land &amp; Land Rights</v>
      </c>
      <c r="C282" s="337">
        <v>0</v>
      </c>
      <c r="D282" s="337">
        <v>0</v>
      </c>
      <c r="E282" s="337">
        <v>0</v>
      </c>
      <c r="F282" s="337">
        <v>0</v>
      </c>
      <c r="G282" s="337">
        <v>0</v>
      </c>
      <c r="H282" s="337">
        <v>0</v>
      </c>
      <c r="I282" s="337">
        <v>0</v>
      </c>
      <c r="J282" s="337">
        <v>0</v>
      </c>
      <c r="K282" s="337">
        <v>0</v>
      </c>
      <c r="L282" s="337">
        <v>0</v>
      </c>
      <c r="M282" s="337">
        <v>0</v>
      </c>
      <c r="N282" s="337">
        <v>0</v>
      </c>
      <c r="O282" s="338">
        <f>ROUND('ASSET BALANCES'!O282*$CL282/12,2)</f>
        <v>0</v>
      </c>
      <c r="P282" s="338">
        <f>ROUND('ASSET BALANCES'!P282*$CL282/12,2)</f>
        <v>0</v>
      </c>
      <c r="Q282" s="338">
        <f>ROUND('ASSET BALANCES'!Q282*$CL282/12,2)</f>
        <v>0</v>
      </c>
      <c r="R282" s="338">
        <f>ROUND('ASSET BALANCES'!R282*$CL282/12,2)</f>
        <v>0</v>
      </c>
      <c r="S282" s="338">
        <f>ROUND('ASSET BALANCES'!S282*$CL282/12,2)</f>
        <v>0</v>
      </c>
      <c r="T282" s="338">
        <f>ROUND('ASSET BALANCES'!T282*$CL282/12,2)</f>
        <v>0</v>
      </c>
      <c r="U282" s="338">
        <f>ROUND('ASSET BALANCES'!U282*$CL282/12,2)</f>
        <v>0</v>
      </c>
      <c r="V282" s="338">
        <f>ROUND('ASSET BALANCES'!V282*$CL282/12,2)</f>
        <v>0</v>
      </c>
      <c r="W282" s="338">
        <f>ROUND('ASSET BALANCES'!W282*$CL282/12,2)</f>
        <v>0</v>
      </c>
      <c r="X282" s="338">
        <f>ROUND('ASSET BALANCES'!X282*$CL282/12,2)</f>
        <v>0</v>
      </c>
      <c r="Y282" s="338">
        <f>ROUND('ASSET BALANCES'!Y282*$CL282/12,2)</f>
        <v>0</v>
      </c>
      <c r="Z282" s="338">
        <f>ROUND('ASSET BALANCES'!Z282*$CL282/12,2)</f>
        <v>0</v>
      </c>
      <c r="AA282" s="338">
        <f>ROUND('ASSET BALANCES'!AA282*$CM282/12,2)</f>
        <v>0</v>
      </c>
      <c r="AB282" s="338">
        <f>ROUND('ASSET BALANCES'!AB282*$CM282/12,2)</f>
        <v>0</v>
      </c>
      <c r="AC282" s="338">
        <f>ROUND('ASSET BALANCES'!AC282*$CM282/12,2)</f>
        <v>0</v>
      </c>
      <c r="AD282" s="338">
        <f>ROUND('ASSET BALANCES'!AD282*$CM282/12,2)</f>
        <v>0</v>
      </c>
      <c r="AE282" s="338">
        <f>ROUND('ASSET BALANCES'!AE282*$CM282/12,2)</f>
        <v>0</v>
      </c>
      <c r="AF282" s="338">
        <f>ROUND('ASSET BALANCES'!AF282*$CM282/12,2)</f>
        <v>0</v>
      </c>
      <c r="AG282" s="338">
        <f>ROUND('ASSET BALANCES'!AG282*$CM282/12,2)</f>
        <v>0</v>
      </c>
      <c r="AH282" s="338">
        <f>ROUND('ASSET BALANCES'!AH282*$CM282/12,2)</f>
        <v>0</v>
      </c>
      <c r="AI282" s="338">
        <f>ROUND('ASSET BALANCES'!AI282*$CM282/12,2)</f>
        <v>0</v>
      </c>
      <c r="AJ282" s="338">
        <f>ROUND('ASSET BALANCES'!AJ282*$CM282/12,2)</f>
        <v>0</v>
      </c>
      <c r="AK282" s="338">
        <f>ROUND('ASSET BALANCES'!AK282*$CM282/12,2)</f>
        <v>0</v>
      </c>
      <c r="AL282" s="338">
        <f>ROUND('ASSET BALANCES'!AL282*$CM282/12,2)</f>
        <v>0</v>
      </c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38"/>
      <c r="AX282" s="338"/>
      <c r="AY282" s="338"/>
      <c r="AZ282" s="338"/>
      <c r="BA282" s="338"/>
      <c r="BB282" s="338"/>
      <c r="BC282" s="338"/>
      <c r="BD282" s="338"/>
      <c r="BE282" s="338"/>
      <c r="BF282" s="338"/>
      <c r="BG282" s="338"/>
      <c r="BH282" s="338"/>
      <c r="BI282" s="338"/>
      <c r="BJ282" s="338"/>
      <c r="BK282" s="338"/>
      <c r="BL282" s="338"/>
      <c r="BM282" s="338"/>
      <c r="BN282" s="338"/>
      <c r="BO282" s="338"/>
      <c r="BP282" s="338"/>
      <c r="BQ282" s="338"/>
      <c r="BR282" s="338"/>
      <c r="BS282" s="338"/>
      <c r="BT282" s="338"/>
      <c r="BU282" s="338"/>
      <c r="BV282" s="338"/>
      <c r="BW282" s="13">
        <f t="shared" si="39"/>
        <v>0</v>
      </c>
      <c r="BX282" s="13">
        <f t="shared" si="40"/>
        <v>0</v>
      </c>
      <c r="BY282" s="13">
        <f t="shared" si="41"/>
        <v>0</v>
      </c>
      <c r="BZ282" s="13">
        <f t="shared" si="42"/>
        <v>0</v>
      </c>
      <c r="CA282" s="13">
        <f t="shared" si="43"/>
        <v>0</v>
      </c>
      <c r="CB282" s="13">
        <f t="shared" si="44"/>
        <v>0</v>
      </c>
      <c r="CC282" s="333" t="str">
        <f>VLOOKUP($A282,'Depr Group Buckets'!$A:$J,CC$4,FALSE)</f>
        <v>LAND</v>
      </c>
      <c r="CD282" s="333" t="str">
        <f>VLOOKUP($A282,'Depr Group Buckets'!$A:$J,CD$4,FALSE)</f>
        <v>101/106</v>
      </c>
      <c r="CE282" s="333">
        <f>VLOOKUP($A282,'Depr Group Buckets'!$A:$J,CE$4,FALSE)</f>
        <v>108</v>
      </c>
      <c r="CF282" s="333" t="str">
        <f>VLOOKUP($A282,'Depr Group Buckets'!$A:$J,CF$4,FALSE)</f>
        <v>LAND</v>
      </c>
      <c r="CG282" s="333" t="str">
        <f>VLOOKUP($A282,'Depr Group Buckets'!$A:$J,CG$4,FALSE)</f>
        <v>LAND</v>
      </c>
      <c r="CH282" s="333" t="str">
        <f>VLOOKUP($A282,'Depr Group Buckets'!$A:$J,CH$4,FALSE)</f>
        <v>LAND</v>
      </c>
      <c r="CI282" s="333" t="str">
        <f>VLOOKUP($A282,'Depr Group Buckets'!$A:$J,CI$4,FALSE)</f>
        <v>Valid</v>
      </c>
      <c r="CJ282" s="333" t="str">
        <f>VLOOKUP($A282,'Depr Group Buckets'!$A:$J,CJ$4,FALSE)</f>
        <v>389</v>
      </c>
      <c r="CK282" s="21"/>
      <c r="CL282" s="4">
        <f t="shared" si="38"/>
        <v>0</v>
      </c>
      <c r="CM282" s="4">
        <f t="shared" si="37"/>
        <v>0</v>
      </c>
      <c r="CN282" s="334"/>
      <c r="CO282" s="334"/>
      <c r="CP282" s="334"/>
      <c r="CQ282" s="4">
        <v>0</v>
      </c>
      <c r="CR282" s="4">
        <v>0</v>
      </c>
    </row>
    <row r="283" spans="1:96" x14ac:dyDescent="0.25">
      <c r="A283" s="335">
        <f>'ASSET BALANCES'!$A283</f>
        <v>39000</v>
      </c>
      <c r="B283" s="336" t="str">
        <f>'ASSET BALANCES'!$B283</f>
        <v>390.00 Structures &amp; Improvements</v>
      </c>
      <c r="C283" s="337">
        <v>158436.47</v>
      </c>
      <c r="D283" s="337">
        <v>158652.47</v>
      </c>
      <c r="E283" s="337">
        <v>158679.81000000003</v>
      </c>
      <c r="F283" s="337">
        <v>159072.91999999998</v>
      </c>
      <c r="G283" s="337">
        <v>159137.52000000002</v>
      </c>
      <c r="H283" s="337">
        <v>159375.94</v>
      </c>
      <c r="I283" s="337">
        <v>159640.76999999999</v>
      </c>
      <c r="J283" s="337">
        <v>160906.5</v>
      </c>
      <c r="K283" s="337">
        <v>161306.27000000002</v>
      </c>
      <c r="L283" s="337">
        <v>163122.92000000001</v>
      </c>
      <c r="M283" s="337">
        <v>163402.88</v>
      </c>
      <c r="N283" s="337">
        <v>164079.34000000003</v>
      </c>
      <c r="O283" s="338">
        <f>ROUND('ASSET BALANCES'!O283*$CL283/12,2)</f>
        <v>165318.79</v>
      </c>
      <c r="P283" s="338">
        <f>ROUND('ASSET BALANCES'!P283*$CL283/12,2)</f>
        <v>167110.49</v>
      </c>
      <c r="Q283" s="338">
        <f>ROUND('ASSET BALANCES'!Q283*$CL283/12,2)</f>
        <v>169017.1</v>
      </c>
      <c r="R283" s="338">
        <f>ROUND('ASSET BALANCES'!R283*$CL283/12,2)</f>
        <v>172530.33</v>
      </c>
      <c r="S283" s="338">
        <f>ROUND('ASSET BALANCES'!S283*$CL283/12,2)</f>
        <v>174775.86</v>
      </c>
      <c r="T283" s="338">
        <f>ROUND('ASSET BALANCES'!T283*$CL283/12,2)</f>
        <v>175453.92</v>
      </c>
      <c r="U283" s="338">
        <f>ROUND('ASSET BALANCES'!U283*$CL283/12,2)</f>
        <v>179232.08</v>
      </c>
      <c r="V283" s="338">
        <f>ROUND('ASSET BALANCES'!V283*$CL283/12,2)</f>
        <v>180060.01</v>
      </c>
      <c r="W283" s="338">
        <f>ROUND('ASSET BALANCES'!W283*$CL283/12,2)</f>
        <v>180549.18</v>
      </c>
      <c r="X283" s="338">
        <f>ROUND('ASSET BALANCES'!X283*$CL283/12,2)</f>
        <v>180703.96</v>
      </c>
      <c r="Y283" s="338">
        <f>ROUND('ASSET BALANCES'!Y283*$CL283/12,2)</f>
        <v>180840.44</v>
      </c>
      <c r="Z283" s="338">
        <f>ROUND('ASSET BALANCES'!Z283*$CL283/12,2)</f>
        <v>180995.20000000001</v>
      </c>
      <c r="AA283" s="338">
        <f>ROUND('ASSET BALANCES'!AA283*$CM283/12,2)</f>
        <v>252791.96</v>
      </c>
      <c r="AB283" s="338">
        <f>ROUND('ASSET BALANCES'!AB283*$CM283/12,2)</f>
        <v>252505.09</v>
      </c>
      <c r="AC283" s="338">
        <f>ROUND('ASSET BALANCES'!AC283*$CM283/12,2)</f>
        <v>252686.34</v>
      </c>
      <c r="AD283" s="338">
        <f>ROUND('ASSET BALANCES'!AD283*$CM283/12,2)</f>
        <v>252882.06</v>
      </c>
      <c r="AE283" s="338">
        <f>ROUND('ASSET BALANCES'!AE283*$CM283/12,2)</f>
        <v>253091.94</v>
      </c>
      <c r="AF283" s="338">
        <f>ROUND('ASSET BALANCES'!AF283*$CM283/12,2)</f>
        <v>465979.07</v>
      </c>
      <c r="AG283" s="338">
        <f>ROUND('ASSET BALANCES'!AG283*$CM283/12,2)</f>
        <v>905247.67</v>
      </c>
      <c r="AH283" s="338">
        <f>ROUND('ASSET BALANCES'!AH283*$CM283/12,2)</f>
        <v>910399.4</v>
      </c>
      <c r="AI283" s="338">
        <f>ROUND('ASSET BALANCES'!AI283*$CM283/12,2)</f>
        <v>911202.22</v>
      </c>
      <c r="AJ283" s="338">
        <f>ROUND('ASSET BALANCES'!AJ283*$CM283/12,2)</f>
        <v>911616.3</v>
      </c>
      <c r="AK283" s="338">
        <f>ROUND('ASSET BALANCES'!AK283*$CM283/12,2)</f>
        <v>911877.01</v>
      </c>
      <c r="AL283" s="338">
        <f>ROUND('ASSET BALANCES'!AL283*$CM283/12,2)</f>
        <v>913046.53</v>
      </c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38"/>
      <c r="AX283" s="338"/>
      <c r="AY283" s="338"/>
      <c r="AZ283" s="338"/>
      <c r="BA283" s="338"/>
      <c r="BB283" s="338"/>
      <c r="BC283" s="338"/>
      <c r="BD283" s="338"/>
      <c r="BE283" s="338"/>
      <c r="BF283" s="338"/>
      <c r="BG283" s="338"/>
      <c r="BH283" s="338"/>
      <c r="BI283" s="338"/>
      <c r="BJ283" s="338"/>
      <c r="BK283" s="338"/>
      <c r="BL283" s="338"/>
      <c r="BM283" s="338"/>
      <c r="BN283" s="338"/>
      <c r="BO283" s="338"/>
      <c r="BP283" s="338"/>
      <c r="BQ283" s="338"/>
      <c r="BR283" s="338"/>
      <c r="BS283" s="338"/>
      <c r="BT283" s="338"/>
      <c r="BU283" s="338"/>
      <c r="BV283" s="338"/>
      <c r="BW283" s="13">
        <f t="shared" si="39"/>
        <v>1925813.81</v>
      </c>
      <c r="BX283" s="13">
        <f t="shared" si="40"/>
        <v>2106587.36</v>
      </c>
      <c r="BY283" s="13">
        <f t="shared" si="41"/>
        <v>7193325.5899999999</v>
      </c>
      <c r="BZ283" s="13">
        <f t="shared" si="42"/>
        <v>0</v>
      </c>
      <c r="CA283" s="13">
        <f t="shared" si="43"/>
        <v>0</v>
      </c>
      <c r="CB283" s="13">
        <f t="shared" si="44"/>
        <v>0</v>
      </c>
      <c r="CC283" s="333" t="str">
        <f>VLOOKUP($A283,'Depr Group Buckets'!$A:$J,CC$4,FALSE)</f>
        <v>GENERAL</v>
      </c>
      <c r="CD283" s="333" t="str">
        <f>VLOOKUP($A283,'Depr Group Buckets'!$A:$J,CD$4,FALSE)</f>
        <v>101/106</v>
      </c>
      <c r="CE283" s="333">
        <f>VLOOKUP($A283,'Depr Group Buckets'!$A:$J,CE$4,FALSE)</f>
        <v>108</v>
      </c>
      <c r="CF283" s="333">
        <f>VLOOKUP($A283,'Depr Group Buckets'!$A:$J,CF$4,FALSE)</f>
        <v>403</v>
      </c>
      <c r="CG283" s="333" t="str">
        <f>VLOOKUP($A283,'Depr Group Buckets'!$A:$J,CG$4,FALSE)</f>
        <v>GENERAL</v>
      </c>
      <c r="CH283" s="333" t="str">
        <f>VLOOKUP($A283,'Depr Group Buckets'!$A:$J,CH$4,FALSE)</f>
        <v>GENERAL</v>
      </c>
      <c r="CI283" s="333" t="str">
        <f>VLOOKUP($A283,'Depr Group Buckets'!$A:$J,CI$4,FALSE)</f>
        <v>Valid</v>
      </c>
      <c r="CJ283" s="333" t="str">
        <f>VLOOKUP($A283,'Depr Group Buckets'!$A:$J,CJ$4,FALSE)</f>
        <v>390</v>
      </c>
      <c r="CK283" s="21"/>
      <c r="CL283" s="4">
        <f t="shared" si="38"/>
        <v>1.4E-2</v>
      </c>
      <c r="CM283" s="4">
        <f t="shared" si="37"/>
        <v>1.7000000000000001E-2</v>
      </c>
      <c r="CN283" s="334"/>
      <c r="CO283" s="334"/>
      <c r="CP283" s="334"/>
      <c r="CQ283" s="4">
        <v>1.4E-2</v>
      </c>
      <c r="CR283" s="4">
        <v>1.7000000000000001E-2</v>
      </c>
    </row>
    <row r="284" spans="1:96" x14ac:dyDescent="0.25">
      <c r="A284" s="335">
        <f>'ASSET BALANCES'!$A284</f>
        <v>39101</v>
      </c>
      <c r="B284" s="336" t="str">
        <f>'ASSET BALANCES'!$B284</f>
        <v>391.01 Office Fur, Fixt &amp; Equip 7yr</v>
      </c>
      <c r="C284" s="337">
        <v>82367.7</v>
      </c>
      <c r="D284" s="337">
        <v>82443.850000000006</v>
      </c>
      <c r="E284" s="337">
        <v>82571.900000000009</v>
      </c>
      <c r="F284" s="337">
        <v>82598.570000000007</v>
      </c>
      <c r="G284" s="337">
        <v>82229.039999999994</v>
      </c>
      <c r="H284" s="337">
        <v>81412.86</v>
      </c>
      <c r="I284" s="337">
        <v>107685.14</v>
      </c>
      <c r="J284" s="337">
        <v>96540.75</v>
      </c>
      <c r="K284" s="337">
        <v>96040.72</v>
      </c>
      <c r="L284" s="337">
        <v>103667.12999999999</v>
      </c>
      <c r="M284" s="337">
        <v>94179.819999999992</v>
      </c>
      <c r="N284" s="337">
        <v>35729.98000000001</v>
      </c>
      <c r="O284" s="338">
        <f>ROUND('ASSET BALANCES'!O284*$CL284/12,2)</f>
        <v>89425.49</v>
      </c>
      <c r="P284" s="338">
        <f>ROUND('ASSET BALANCES'!P284*$CL284/12,2)</f>
        <v>89524.800000000003</v>
      </c>
      <c r="Q284" s="338">
        <f>ROUND('ASSET BALANCES'!Q284*$CL284/12,2)</f>
        <v>83023.23</v>
      </c>
      <c r="R284" s="338">
        <f>ROUND('ASSET BALANCES'!R284*$CL284/12,2)</f>
        <v>83130.12</v>
      </c>
      <c r="S284" s="338">
        <f>ROUND('ASSET BALANCES'!S284*$CL284/12,2)</f>
        <v>79035.69</v>
      </c>
      <c r="T284" s="338">
        <f>ROUND('ASSET BALANCES'!T284*$CL284/12,2)</f>
        <v>79201.649999999994</v>
      </c>
      <c r="U284" s="338">
        <f>ROUND('ASSET BALANCES'!U284*$CL284/12,2)</f>
        <v>79512.820000000007</v>
      </c>
      <c r="V284" s="338">
        <f>ROUND('ASSET BALANCES'!V284*$CL284/12,2)</f>
        <v>79616.639999999999</v>
      </c>
      <c r="W284" s="338">
        <f>ROUND('ASSET BALANCES'!W284*$CL284/12,2)</f>
        <v>79737.210000000006</v>
      </c>
      <c r="X284" s="338">
        <f>ROUND('ASSET BALANCES'!X284*$CL284/12,2)</f>
        <v>79752.22</v>
      </c>
      <c r="Y284" s="338">
        <f>ROUND('ASSET BALANCES'!Y284*$CL284/12,2)</f>
        <v>79887.19</v>
      </c>
      <c r="Z284" s="338">
        <f>ROUND('ASSET BALANCES'!Z284*$CL284/12,2)</f>
        <v>80658.62</v>
      </c>
      <c r="AA284" s="338">
        <f>ROUND('ASSET BALANCES'!AA284*$CM284/12,2)</f>
        <v>81060.210000000006</v>
      </c>
      <c r="AB284" s="338">
        <f>ROUND('ASSET BALANCES'!AB284*$CM284/12,2)</f>
        <v>79135.38</v>
      </c>
      <c r="AC284" s="338">
        <f>ROUND('ASSET BALANCES'!AC284*$CM284/12,2)</f>
        <v>79284.850000000006</v>
      </c>
      <c r="AD284" s="338">
        <f>ROUND('ASSET BALANCES'!AD284*$CM284/12,2)</f>
        <v>78842.539999999994</v>
      </c>
      <c r="AE284" s="338">
        <f>ROUND('ASSET BALANCES'!AE284*$CM284/12,2)</f>
        <v>77523.3</v>
      </c>
      <c r="AF284" s="338">
        <f>ROUND('ASSET BALANCES'!AF284*$CM284/12,2)</f>
        <v>75935.63</v>
      </c>
      <c r="AG284" s="338">
        <f>ROUND('ASSET BALANCES'!AG284*$CM284/12,2)</f>
        <v>76857.009999999995</v>
      </c>
      <c r="AH284" s="338">
        <f>ROUND('ASSET BALANCES'!AH284*$CM284/12,2)</f>
        <v>76909.19</v>
      </c>
      <c r="AI284" s="338">
        <f>ROUND('ASSET BALANCES'!AI284*$CM284/12,2)</f>
        <v>76929.740000000005</v>
      </c>
      <c r="AJ284" s="338">
        <f>ROUND('ASSET BALANCES'!AJ284*$CM284/12,2)</f>
        <v>77391.679999999993</v>
      </c>
      <c r="AK284" s="338">
        <f>ROUND('ASSET BALANCES'!AK284*$CM284/12,2)</f>
        <v>77576.84</v>
      </c>
      <c r="AL284" s="338">
        <f>ROUND('ASSET BALANCES'!AL284*$CM284/12,2)</f>
        <v>76086.94</v>
      </c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38"/>
      <c r="AX284" s="338"/>
      <c r="AY284" s="338"/>
      <c r="AZ284" s="338"/>
      <c r="BA284" s="338"/>
      <c r="BB284" s="338"/>
      <c r="BC284" s="338"/>
      <c r="BD284" s="338"/>
      <c r="BE284" s="338"/>
      <c r="BF284" s="338"/>
      <c r="BG284" s="338"/>
      <c r="BH284" s="338"/>
      <c r="BI284" s="338"/>
      <c r="BJ284" s="338"/>
      <c r="BK284" s="338"/>
      <c r="BL284" s="338"/>
      <c r="BM284" s="338"/>
      <c r="BN284" s="338"/>
      <c r="BO284" s="338"/>
      <c r="BP284" s="338"/>
      <c r="BQ284" s="338"/>
      <c r="BR284" s="338"/>
      <c r="BS284" s="338"/>
      <c r="BT284" s="338"/>
      <c r="BU284" s="338"/>
      <c r="BV284" s="338"/>
      <c r="BW284" s="13">
        <f t="shared" si="39"/>
        <v>1027467.46</v>
      </c>
      <c r="BX284" s="13">
        <f t="shared" si="40"/>
        <v>982505.68</v>
      </c>
      <c r="BY284" s="13">
        <f t="shared" si="41"/>
        <v>933533.31</v>
      </c>
      <c r="BZ284" s="13">
        <f t="shared" si="42"/>
        <v>0</v>
      </c>
      <c r="CA284" s="13">
        <f t="shared" si="43"/>
        <v>0</v>
      </c>
      <c r="CB284" s="13">
        <f t="shared" si="44"/>
        <v>0</v>
      </c>
      <c r="CC284" s="333" t="str">
        <f>VLOOKUP($A284,'Depr Group Buckets'!$A:$J,CC$4,FALSE)</f>
        <v>AMORT</v>
      </c>
      <c r="CD284" s="333" t="str">
        <f>VLOOKUP($A284,'Depr Group Buckets'!$A:$J,CD$4,FALSE)</f>
        <v>101/106</v>
      </c>
      <c r="CE284" s="333">
        <f>VLOOKUP($A284,'Depr Group Buckets'!$A:$J,CE$4,FALSE)</f>
        <v>108</v>
      </c>
      <c r="CF284" s="333">
        <f>VLOOKUP($A284,'Depr Group Buckets'!$A:$J,CF$4,FALSE)</f>
        <v>403</v>
      </c>
      <c r="CG284" s="333" t="str">
        <f>VLOOKUP($A284,'Depr Group Buckets'!$A:$J,CG$4,FALSE)</f>
        <v>AMORT</v>
      </c>
      <c r="CH284" s="333" t="str">
        <f>VLOOKUP($A284,'Depr Group Buckets'!$A:$J,CH$4,FALSE)</f>
        <v>AMORT</v>
      </c>
      <c r="CI284" s="333" t="str">
        <f>VLOOKUP($A284,'Depr Group Buckets'!$A:$J,CI$4,FALSE)</f>
        <v>Valid</v>
      </c>
      <c r="CJ284" s="333" t="str">
        <f>VLOOKUP($A284,'Depr Group Buckets'!$A:$J,CJ$4,FALSE)</f>
        <v>391</v>
      </c>
      <c r="CK284" s="21"/>
      <c r="CL284" s="4">
        <f t="shared" si="38"/>
        <v>0.14299999999999999</v>
      </c>
      <c r="CM284" s="4">
        <f t="shared" si="37"/>
        <v>0.14300000000000002</v>
      </c>
      <c r="CN284" s="334"/>
      <c r="CO284" s="334"/>
      <c r="CP284" s="334"/>
      <c r="CQ284" s="4">
        <v>0.14299999999999999</v>
      </c>
      <c r="CR284" s="4">
        <v>0.14300000000000002</v>
      </c>
    </row>
    <row r="285" spans="1:96" x14ac:dyDescent="0.25">
      <c r="A285" s="335">
        <f>'ASSET BALANCES'!$A285</f>
        <v>39102</v>
      </c>
      <c r="B285" s="336" t="str">
        <f>'ASSET BALANCES'!$B285</f>
        <v>391.02 Computer &amp; Perph Equip 4yr</v>
      </c>
      <c r="C285" s="337">
        <v>265278.25</v>
      </c>
      <c r="D285" s="337">
        <v>264439.87</v>
      </c>
      <c r="E285" s="337">
        <v>263448.88</v>
      </c>
      <c r="F285" s="337">
        <v>263556.81</v>
      </c>
      <c r="G285" s="337">
        <v>258616.68</v>
      </c>
      <c r="H285" s="337">
        <v>261423.1</v>
      </c>
      <c r="I285" s="337">
        <v>259573.89</v>
      </c>
      <c r="J285" s="337">
        <v>261222.75</v>
      </c>
      <c r="K285" s="337">
        <v>259148.25999999998</v>
      </c>
      <c r="L285" s="337">
        <v>267523.43</v>
      </c>
      <c r="M285" s="337">
        <v>264112.05</v>
      </c>
      <c r="N285" s="337">
        <v>267615.11000000004</v>
      </c>
      <c r="O285" s="338">
        <f>ROUND('ASSET BALANCES'!O285*$CL285/12,2)</f>
        <v>264610.98</v>
      </c>
      <c r="P285" s="338">
        <f>ROUND('ASSET BALANCES'!P285*$CL285/12,2)</f>
        <v>264611.78999999998</v>
      </c>
      <c r="Q285" s="338">
        <f>ROUND('ASSET BALANCES'!Q285*$CL285/12,2)</f>
        <v>260245.91</v>
      </c>
      <c r="R285" s="338">
        <f>ROUND('ASSET BALANCES'!R285*$CL285/12,2)</f>
        <v>260544.89</v>
      </c>
      <c r="S285" s="338">
        <f>ROUND('ASSET BALANCES'!S285*$CL285/12,2)</f>
        <v>261191.53</v>
      </c>
      <c r="T285" s="338">
        <f>ROUND('ASSET BALANCES'!T285*$CL285/12,2)</f>
        <v>261799.53</v>
      </c>
      <c r="U285" s="338">
        <f>ROUND('ASSET BALANCES'!U285*$CL285/12,2)</f>
        <v>261101.67</v>
      </c>
      <c r="V285" s="338">
        <f>ROUND('ASSET BALANCES'!V285*$CL285/12,2)</f>
        <v>261881.2</v>
      </c>
      <c r="W285" s="338">
        <f>ROUND('ASSET BALANCES'!W285*$CL285/12,2)</f>
        <v>262454.83</v>
      </c>
      <c r="X285" s="338">
        <f>ROUND('ASSET BALANCES'!X285*$CL285/12,2)</f>
        <v>262916.59000000003</v>
      </c>
      <c r="Y285" s="338">
        <f>ROUND('ASSET BALANCES'!Y285*$CL285/12,2)</f>
        <v>260849.94</v>
      </c>
      <c r="Z285" s="338">
        <f>ROUND('ASSET BALANCES'!Z285*$CL285/12,2)</f>
        <v>261476.45</v>
      </c>
      <c r="AA285" s="338">
        <f>ROUND('ASSET BALANCES'!AA285*$CM285/12,2)</f>
        <v>272006.32</v>
      </c>
      <c r="AB285" s="338">
        <f>ROUND('ASSET BALANCES'!AB285*$CM285/12,2)</f>
        <v>265989.90999999997</v>
      </c>
      <c r="AC285" s="338">
        <f>ROUND('ASSET BALANCES'!AC285*$CM285/12,2)</f>
        <v>268678.5</v>
      </c>
      <c r="AD285" s="338">
        <f>ROUND('ASSET BALANCES'!AD285*$CM285/12,2)</f>
        <v>271656.02</v>
      </c>
      <c r="AE285" s="338">
        <f>ROUND('ASSET BALANCES'!AE285*$CM285/12,2)</f>
        <v>274647</v>
      </c>
      <c r="AF285" s="338">
        <f>ROUND('ASSET BALANCES'!AF285*$CM285/12,2)</f>
        <v>277598.75</v>
      </c>
      <c r="AG285" s="338">
        <f>ROUND('ASSET BALANCES'!AG285*$CM285/12,2)</f>
        <v>278467.17</v>
      </c>
      <c r="AH285" s="338">
        <f>ROUND('ASSET BALANCES'!AH285*$CM285/12,2)</f>
        <v>270337.32</v>
      </c>
      <c r="AI285" s="338">
        <f>ROUND('ASSET BALANCES'!AI285*$CM285/12,2)</f>
        <v>271211.21999999997</v>
      </c>
      <c r="AJ285" s="338">
        <f>ROUND('ASSET BALANCES'!AJ285*$CM285/12,2)</f>
        <v>272111.51</v>
      </c>
      <c r="AK285" s="338">
        <f>ROUND('ASSET BALANCES'!AK285*$CM285/12,2)</f>
        <v>272844.96000000002</v>
      </c>
      <c r="AL285" s="338">
        <f>ROUND('ASSET BALANCES'!AL285*$CM285/12,2)</f>
        <v>297461.34000000003</v>
      </c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38"/>
      <c r="AX285" s="338"/>
      <c r="AY285" s="338"/>
      <c r="AZ285" s="338"/>
      <c r="BA285" s="338"/>
      <c r="BB285" s="338"/>
      <c r="BC285" s="338"/>
      <c r="BD285" s="338"/>
      <c r="BE285" s="338"/>
      <c r="BF285" s="338"/>
      <c r="BG285" s="338"/>
      <c r="BH285" s="338"/>
      <c r="BI285" s="338"/>
      <c r="BJ285" s="338"/>
      <c r="BK285" s="338"/>
      <c r="BL285" s="338"/>
      <c r="BM285" s="338"/>
      <c r="BN285" s="338"/>
      <c r="BO285" s="338"/>
      <c r="BP285" s="338"/>
      <c r="BQ285" s="338"/>
      <c r="BR285" s="338"/>
      <c r="BS285" s="338"/>
      <c r="BT285" s="338"/>
      <c r="BU285" s="338"/>
      <c r="BV285" s="338"/>
      <c r="BW285" s="13">
        <f t="shared" si="39"/>
        <v>3155959.08</v>
      </c>
      <c r="BX285" s="13">
        <f t="shared" si="40"/>
        <v>3143685.31</v>
      </c>
      <c r="BY285" s="13">
        <f t="shared" si="41"/>
        <v>3293010.02</v>
      </c>
      <c r="BZ285" s="13">
        <f t="shared" si="42"/>
        <v>0</v>
      </c>
      <c r="CA285" s="13">
        <f t="shared" si="43"/>
        <v>0</v>
      </c>
      <c r="CB285" s="13">
        <f t="shared" si="44"/>
        <v>0</v>
      </c>
      <c r="CC285" s="333" t="str">
        <f>VLOOKUP($A285,'Depr Group Buckets'!$A:$J,CC$4,FALSE)</f>
        <v>AMORT</v>
      </c>
      <c r="CD285" s="333" t="str">
        <f>VLOOKUP($A285,'Depr Group Buckets'!$A:$J,CD$4,FALSE)</f>
        <v>101/106</v>
      </c>
      <c r="CE285" s="333">
        <f>VLOOKUP($A285,'Depr Group Buckets'!$A:$J,CE$4,FALSE)</f>
        <v>108</v>
      </c>
      <c r="CF285" s="333">
        <f>VLOOKUP($A285,'Depr Group Buckets'!$A:$J,CF$4,FALSE)</f>
        <v>403</v>
      </c>
      <c r="CG285" s="333" t="str">
        <f>VLOOKUP($A285,'Depr Group Buckets'!$A:$J,CG$4,FALSE)</f>
        <v>AMORT</v>
      </c>
      <c r="CH285" s="333" t="str">
        <f>VLOOKUP($A285,'Depr Group Buckets'!$A:$J,CH$4,FALSE)</f>
        <v>AMORT</v>
      </c>
      <c r="CI285" s="333" t="str">
        <f>VLOOKUP($A285,'Depr Group Buckets'!$A:$J,CI$4,FALSE)</f>
        <v>Valid</v>
      </c>
      <c r="CJ285" s="333" t="str">
        <f>VLOOKUP($A285,'Depr Group Buckets'!$A:$J,CJ$4,FALSE)</f>
        <v>391</v>
      </c>
      <c r="CK285" s="21"/>
      <c r="CL285" s="4">
        <f t="shared" si="38"/>
        <v>0.25</v>
      </c>
      <c r="CM285" s="4">
        <f t="shared" si="37"/>
        <v>0.25</v>
      </c>
      <c r="CN285" s="334"/>
      <c r="CO285" s="334"/>
      <c r="CP285" s="334"/>
      <c r="CQ285" s="4">
        <v>0.25</v>
      </c>
      <c r="CR285" s="4">
        <v>0.25</v>
      </c>
    </row>
    <row r="286" spans="1:96" x14ac:dyDescent="0.25">
      <c r="A286" s="335">
        <f>'ASSET BALANCES'!$A286</f>
        <v>39103</v>
      </c>
      <c r="B286" s="336" t="str">
        <f>'ASSET BALANCES'!$B286</f>
        <v>391.03 Data Handling Equip 7yr</v>
      </c>
      <c r="C286" s="337">
        <v>0</v>
      </c>
      <c r="D286" s="337">
        <v>0</v>
      </c>
      <c r="E286" s="337">
        <v>0</v>
      </c>
      <c r="F286" s="337">
        <v>0</v>
      </c>
      <c r="G286" s="337">
        <v>0</v>
      </c>
      <c r="H286" s="337">
        <v>0</v>
      </c>
      <c r="I286" s="337">
        <v>0</v>
      </c>
      <c r="J286" s="337">
        <v>0</v>
      </c>
      <c r="K286" s="337">
        <v>0</v>
      </c>
      <c r="L286" s="337">
        <v>0</v>
      </c>
      <c r="M286" s="337">
        <v>0</v>
      </c>
      <c r="N286" s="337">
        <v>0</v>
      </c>
      <c r="O286" s="338">
        <f>ROUND('ASSET BALANCES'!O286*$CL286/12,2)</f>
        <v>0</v>
      </c>
      <c r="P286" s="338">
        <f>ROUND('ASSET BALANCES'!P286*$CL286/12,2)</f>
        <v>0</v>
      </c>
      <c r="Q286" s="338">
        <f>ROUND('ASSET BALANCES'!Q286*$CL286/12,2)</f>
        <v>0</v>
      </c>
      <c r="R286" s="338">
        <f>ROUND('ASSET BALANCES'!R286*$CL286/12,2)</f>
        <v>0</v>
      </c>
      <c r="S286" s="338">
        <f>ROUND('ASSET BALANCES'!S286*$CL286/12,2)</f>
        <v>0</v>
      </c>
      <c r="T286" s="338">
        <f>ROUND('ASSET BALANCES'!T286*$CL286/12,2)</f>
        <v>0</v>
      </c>
      <c r="U286" s="338">
        <f>ROUND('ASSET BALANCES'!U286*$CL286/12,2)</f>
        <v>0</v>
      </c>
      <c r="V286" s="338">
        <f>ROUND('ASSET BALANCES'!V286*$CL286/12,2)</f>
        <v>0</v>
      </c>
      <c r="W286" s="338">
        <f>ROUND('ASSET BALANCES'!W286*$CL286/12,2)</f>
        <v>0</v>
      </c>
      <c r="X286" s="338">
        <f>ROUND('ASSET BALANCES'!X286*$CL286/12,2)</f>
        <v>0</v>
      </c>
      <c r="Y286" s="338">
        <f>ROUND('ASSET BALANCES'!Y286*$CL286/12,2)</f>
        <v>0</v>
      </c>
      <c r="Z286" s="338">
        <f>ROUND('ASSET BALANCES'!Z286*$CL286/12,2)</f>
        <v>0</v>
      </c>
      <c r="AA286" s="338">
        <f>ROUND('ASSET BALANCES'!AA286*$CM286/12,2)</f>
        <v>0</v>
      </c>
      <c r="AB286" s="338">
        <f>ROUND('ASSET BALANCES'!AB286*$CM286/12,2)</f>
        <v>0</v>
      </c>
      <c r="AC286" s="338">
        <f>ROUND('ASSET BALANCES'!AC286*$CM286/12,2)</f>
        <v>0</v>
      </c>
      <c r="AD286" s="338">
        <f>ROUND('ASSET BALANCES'!AD286*$CM286/12,2)</f>
        <v>0</v>
      </c>
      <c r="AE286" s="338">
        <f>ROUND('ASSET BALANCES'!AE286*$CM286/12,2)</f>
        <v>0</v>
      </c>
      <c r="AF286" s="338">
        <f>ROUND('ASSET BALANCES'!AF286*$CM286/12,2)</f>
        <v>0</v>
      </c>
      <c r="AG286" s="338">
        <f>ROUND('ASSET BALANCES'!AG286*$CM286/12,2)</f>
        <v>0</v>
      </c>
      <c r="AH286" s="338">
        <f>ROUND('ASSET BALANCES'!AH286*$CM286/12,2)</f>
        <v>0</v>
      </c>
      <c r="AI286" s="338">
        <f>ROUND('ASSET BALANCES'!AI286*$CM286/12,2)</f>
        <v>0</v>
      </c>
      <c r="AJ286" s="338">
        <f>ROUND('ASSET BALANCES'!AJ286*$CM286/12,2)</f>
        <v>0</v>
      </c>
      <c r="AK286" s="338">
        <f>ROUND('ASSET BALANCES'!AK286*$CM286/12,2)</f>
        <v>0</v>
      </c>
      <c r="AL286" s="338">
        <f>ROUND('ASSET BALANCES'!AL286*$CM286/12,2)</f>
        <v>0</v>
      </c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38"/>
      <c r="AX286" s="338"/>
      <c r="AY286" s="338"/>
      <c r="AZ286" s="338"/>
      <c r="BA286" s="338"/>
      <c r="BB286" s="338"/>
      <c r="BC286" s="338"/>
      <c r="BD286" s="338"/>
      <c r="BE286" s="338"/>
      <c r="BF286" s="338"/>
      <c r="BG286" s="338"/>
      <c r="BH286" s="338"/>
      <c r="BI286" s="338"/>
      <c r="BJ286" s="338"/>
      <c r="BK286" s="338"/>
      <c r="BL286" s="338"/>
      <c r="BM286" s="338"/>
      <c r="BN286" s="338"/>
      <c r="BO286" s="338"/>
      <c r="BP286" s="338"/>
      <c r="BQ286" s="338"/>
      <c r="BR286" s="338"/>
      <c r="BS286" s="338"/>
      <c r="BT286" s="338"/>
      <c r="BU286" s="338"/>
      <c r="BV286" s="338"/>
      <c r="BW286" s="13">
        <f t="shared" si="39"/>
        <v>0</v>
      </c>
      <c r="BX286" s="13">
        <f t="shared" si="40"/>
        <v>0</v>
      </c>
      <c r="BY286" s="13">
        <f t="shared" si="41"/>
        <v>0</v>
      </c>
      <c r="BZ286" s="13">
        <f t="shared" si="42"/>
        <v>0</v>
      </c>
      <c r="CA286" s="13">
        <f t="shared" si="43"/>
        <v>0</v>
      </c>
      <c r="CB286" s="13">
        <f t="shared" si="44"/>
        <v>0</v>
      </c>
      <c r="CC286" s="333" t="str">
        <f>VLOOKUP($A286,'Depr Group Buckets'!$A:$J,CC$4,FALSE)</f>
        <v>AMORT</v>
      </c>
      <c r="CD286" s="333" t="str">
        <f>VLOOKUP($A286,'Depr Group Buckets'!$A:$J,CD$4,FALSE)</f>
        <v>101/106</v>
      </c>
      <c r="CE286" s="333">
        <f>VLOOKUP($A286,'Depr Group Buckets'!$A:$J,CE$4,FALSE)</f>
        <v>108</v>
      </c>
      <c r="CF286" s="333">
        <f>VLOOKUP($A286,'Depr Group Buckets'!$A:$J,CF$4,FALSE)</f>
        <v>403</v>
      </c>
      <c r="CG286" s="333" t="str">
        <f>VLOOKUP($A286,'Depr Group Buckets'!$A:$J,CG$4,FALSE)</f>
        <v>AMORT</v>
      </c>
      <c r="CH286" s="333" t="str">
        <f>VLOOKUP($A286,'Depr Group Buckets'!$A:$J,CH$4,FALSE)</f>
        <v>AMORT</v>
      </c>
      <c r="CI286" s="333" t="str">
        <f>VLOOKUP($A286,'Depr Group Buckets'!$A:$J,CI$4,FALSE)</f>
        <v>Invalid</v>
      </c>
      <c r="CJ286" s="333" t="str">
        <f>VLOOKUP($A286,'Depr Group Buckets'!$A:$J,CJ$4,FALSE)</f>
        <v>391</v>
      </c>
      <c r="CK286" s="21"/>
      <c r="CL286" s="4">
        <f t="shared" si="38"/>
        <v>0.14299999999999999</v>
      </c>
      <c r="CM286" s="4">
        <f t="shared" si="37"/>
        <v>0</v>
      </c>
      <c r="CN286" s="334"/>
      <c r="CO286" s="334"/>
      <c r="CP286" s="334"/>
      <c r="CQ286" s="4">
        <v>0.14299999999999999</v>
      </c>
      <c r="CR286" s="4">
        <v>0</v>
      </c>
    </row>
    <row r="287" spans="1:96" x14ac:dyDescent="0.25">
      <c r="A287" s="335">
        <f>'ASSET BALANCES'!$A287</f>
        <v>39104</v>
      </c>
      <c r="B287" s="336" t="str">
        <f>'ASSET BALANCES'!$B287</f>
        <v>391.04 Computer Hardw-Mainframe 5yr</v>
      </c>
      <c r="C287" s="337">
        <v>661733.55000000005</v>
      </c>
      <c r="D287" s="337">
        <v>660825.76</v>
      </c>
      <c r="E287" s="337">
        <v>659818.79</v>
      </c>
      <c r="F287" s="337">
        <v>692763.71</v>
      </c>
      <c r="G287" s="337">
        <v>676327.04</v>
      </c>
      <c r="H287" s="337">
        <v>677617.35</v>
      </c>
      <c r="I287" s="337">
        <v>674215.65</v>
      </c>
      <c r="J287" s="337">
        <v>713242.16</v>
      </c>
      <c r="K287" s="337">
        <v>702284.84</v>
      </c>
      <c r="L287" s="337">
        <v>712183.44</v>
      </c>
      <c r="M287" s="337">
        <v>684451.66</v>
      </c>
      <c r="N287" s="337">
        <v>683085.29</v>
      </c>
      <c r="O287" s="338">
        <f>ROUND('ASSET BALANCES'!O287*$CL287/12,2)</f>
        <v>816790.88</v>
      </c>
      <c r="P287" s="338">
        <f>ROUND('ASSET BALANCES'!P287*$CL287/12,2)</f>
        <v>841274.73</v>
      </c>
      <c r="Q287" s="338">
        <f>ROUND('ASSET BALANCES'!Q287*$CL287/12,2)</f>
        <v>849195.53</v>
      </c>
      <c r="R287" s="338">
        <f>ROUND('ASSET BALANCES'!R287*$CL287/12,2)</f>
        <v>847854.02</v>
      </c>
      <c r="S287" s="338">
        <f>ROUND('ASSET BALANCES'!S287*$CL287/12,2)</f>
        <v>871851.68</v>
      </c>
      <c r="T287" s="338">
        <f>ROUND('ASSET BALANCES'!T287*$CL287/12,2)</f>
        <v>871851.68</v>
      </c>
      <c r="U287" s="338">
        <f>ROUND('ASSET BALANCES'!U287*$CL287/12,2)</f>
        <v>879286</v>
      </c>
      <c r="V287" s="338">
        <f>ROUND('ASSET BALANCES'!V287*$CL287/12,2)</f>
        <v>880119.33</v>
      </c>
      <c r="W287" s="338">
        <f>ROUND('ASSET BALANCES'!W287*$CL287/12,2)</f>
        <v>880119.33</v>
      </c>
      <c r="X287" s="338">
        <f>ROUND('ASSET BALANCES'!X287*$CL287/12,2)</f>
        <v>871031.24</v>
      </c>
      <c r="Y287" s="338">
        <f>ROUND('ASSET BALANCES'!Y287*$CL287/12,2)</f>
        <v>847721.92</v>
      </c>
      <c r="Z287" s="338">
        <f>ROUND('ASSET BALANCES'!Z287*$CL287/12,2)</f>
        <v>847721.92</v>
      </c>
      <c r="AA287" s="338">
        <f>ROUND('ASSET BALANCES'!AA287*$CM287/12,2)</f>
        <v>922700.05</v>
      </c>
      <c r="AB287" s="338">
        <f>ROUND('ASSET BALANCES'!AB287*$CM287/12,2)</f>
        <v>856325.84</v>
      </c>
      <c r="AC287" s="338">
        <f>ROUND('ASSET BALANCES'!AC287*$CM287/12,2)</f>
        <v>856443.71</v>
      </c>
      <c r="AD287" s="338">
        <f>ROUND('ASSET BALANCES'!AD287*$CM287/12,2)</f>
        <v>856729.22</v>
      </c>
      <c r="AE287" s="338">
        <f>ROUND('ASSET BALANCES'!AE287*$CM287/12,2)</f>
        <v>857014.73</v>
      </c>
      <c r="AF287" s="338">
        <f>ROUND('ASSET BALANCES'!AF287*$CM287/12,2)</f>
        <v>857300.24</v>
      </c>
      <c r="AG287" s="338">
        <f>ROUND('ASSET BALANCES'!AG287*$CM287/12,2)</f>
        <v>857585.75</v>
      </c>
      <c r="AH287" s="338">
        <f>ROUND('ASSET BALANCES'!AH287*$CM287/12,2)</f>
        <v>862037.92</v>
      </c>
      <c r="AI287" s="338">
        <f>ROUND('ASSET BALANCES'!AI287*$CM287/12,2)</f>
        <v>862323.43</v>
      </c>
      <c r="AJ287" s="338">
        <f>ROUND('ASSET BALANCES'!AJ287*$CM287/12,2)</f>
        <v>859894.7</v>
      </c>
      <c r="AK287" s="338">
        <f>ROUND('ASSET BALANCES'!AK287*$CM287/12,2)</f>
        <v>961846.31</v>
      </c>
      <c r="AL287" s="338">
        <f>ROUND('ASSET BALANCES'!AL287*$CM287/12,2)</f>
        <v>962131.82</v>
      </c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38"/>
      <c r="AX287" s="338"/>
      <c r="AY287" s="338"/>
      <c r="AZ287" s="338"/>
      <c r="BA287" s="338"/>
      <c r="BB287" s="338"/>
      <c r="BC287" s="338"/>
      <c r="BD287" s="338"/>
      <c r="BE287" s="338"/>
      <c r="BF287" s="338"/>
      <c r="BG287" s="338"/>
      <c r="BH287" s="338"/>
      <c r="BI287" s="338"/>
      <c r="BJ287" s="338"/>
      <c r="BK287" s="338"/>
      <c r="BL287" s="338"/>
      <c r="BM287" s="338"/>
      <c r="BN287" s="338"/>
      <c r="BO287" s="338"/>
      <c r="BP287" s="338"/>
      <c r="BQ287" s="338"/>
      <c r="BR287" s="338"/>
      <c r="BS287" s="338"/>
      <c r="BT287" s="338"/>
      <c r="BU287" s="338"/>
      <c r="BV287" s="338"/>
      <c r="BW287" s="13">
        <f t="shared" si="39"/>
        <v>8198549.2400000002</v>
      </c>
      <c r="BX287" s="13">
        <f t="shared" si="40"/>
        <v>10304818.26</v>
      </c>
      <c r="BY287" s="13">
        <f t="shared" si="41"/>
        <v>10572333.720000001</v>
      </c>
      <c r="BZ287" s="13">
        <f t="shared" si="42"/>
        <v>0</v>
      </c>
      <c r="CA287" s="13">
        <f t="shared" si="43"/>
        <v>0</v>
      </c>
      <c r="CB287" s="13">
        <f t="shared" si="44"/>
        <v>0</v>
      </c>
      <c r="CC287" s="333" t="str">
        <f>VLOOKUP($A287,'Depr Group Buckets'!$A:$J,CC$4,FALSE)</f>
        <v>AMORT</v>
      </c>
      <c r="CD287" s="333" t="str">
        <f>VLOOKUP($A287,'Depr Group Buckets'!$A:$J,CD$4,FALSE)</f>
        <v>101/106</v>
      </c>
      <c r="CE287" s="333">
        <f>VLOOKUP($A287,'Depr Group Buckets'!$A:$J,CE$4,FALSE)</f>
        <v>108</v>
      </c>
      <c r="CF287" s="333">
        <f>VLOOKUP($A287,'Depr Group Buckets'!$A:$J,CF$4,FALSE)</f>
        <v>403</v>
      </c>
      <c r="CG287" s="333" t="str">
        <f>VLOOKUP($A287,'Depr Group Buckets'!$A:$J,CG$4,FALSE)</f>
        <v>AMORT</v>
      </c>
      <c r="CH287" s="333" t="str">
        <f>VLOOKUP($A287,'Depr Group Buckets'!$A:$J,CH$4,FALSE)</f>
        <v>AMORT</v>
      </c>
      <c r="CI287" s="333" t="str">
        <f>VLOOKUP($A287,'Depr Group Buckets'!$A:$J,CI$4,FALSE)</f>
        <v>Valid</v>
      </c>
      <c r="CJ287" s="333" t="str">
        <f>VLOOKUP($A287,'Depr Group Buckets'!$A:$J,CJ$4,FALSE)</f>
        <v>391</v>
      </c>
      <c r="CK287" s="21"/>
      <c r="CL287" s="4">
        <f t="shared" si="38"/>
        <v>0.2</v>
      </c>
      <c r="CM287" s="4">
        <f t="shared" si="37"/>
        <v>0.2</v>
      </c>
      <c r="CN287" s="334"/>
      <c r="CO287" s="334"/>
      <c r="CP287" s="334"/>
      <c r="CQ287" s="4">
        <v>0.2</v>
      </c>
      <c r="CR287" s="4">
        <v>0.2</v>
      </c>
    </row>
    <row r="288" spans="1:96" x14ac:dyDescent="0.25">
      <c r="A288" s="335">
        <f>'ASSET BALANCES'!$A288</f>
        <v>39201</v>
      </c>
      <c r="B288" s="336" t="str">
        <f>'ASSET BALANCES'!$B288</f>
        <v>392.01 Trans Equipment - Invalid</v>
      </c>
      <c r="C288" s="337">
        <v>0</v>
      </c>
      <c r="D288" s="337">
        <v>0</v>
      </c>
      <c r="E288" s="337">
        <v>0</v>
      </c>
      <c r="F288" s="337">
        <v>0</v>
      </c>
      <c r="G288" s="337">
        <v>0</v>
      </c>
      <c r="H288" s="337">
        <v>0</v>
      </c>
      <c r="I288" s="337">
        <v>0</v>
      </c>
      <c r="J288" s="337">
        <v>0</v>
      </c>
      <c r="K288" s="337">
        <v>0</v>
      </c>
      <c r="L288" s="337">
        <v>0</v>
      </c>
      <c r="M288" s="337">
        <v>0</v>
      </c>
      <c r="N288" s="337">
        <v>0</v>
      </c>
      <c r="O288" s="338">
        <f>ROUND('ASSET BALANCES'!O288*$CL288/12,2)</f>
        <v>0</v>
      </c>
      <c r="P288" s="338">
        <f>ROUND('ASSET BALANCES'!P288*$CL288/12,2)</f>
        <v>0</v>
      </c>
      <c r="Q288" s="338">
        <f>ROUND('ASSET BALANCES'!Q288*$CL288/12,2)</f>
        <v>0</v>
      </c>
      <c r="R288" s="338">
        <f>ROUND('ASSET BALANCES'!R288*$CL288/12,2)</f>
        <v>0</v>
      </c>
      <c r="S288" s="338">
        <f>ROUND('ASSET BALANCES'!S288*$CL288/12,2)</f>
        <v>0</v>
      </c>
      <c r="T288" s="338">
        <f>ROUND('ASSET BALANCES'!T288*$CL288/12,2)</f>
        <v>0</v>
      </c>
      <c r="U288" s="338">
        <f>ROUND('ASSET BALANCES'!U288*$CL288/12,2)</f>
        <v>0</v>
      </c>
      <c r="V288" s="338">
        <f>ROUND('ASSET BALANCES'!V288*$CL288/12,2)</f>
        <v>0</v>
      </c>
      <c r="W288" s="338">
        <f>ROUND('ASSET BALANCES'!W288*$CL288/12,2)</f>
        <v>0</v>
      </c>
      <c r="X288" s="338">
        <f>ROUND('ASSET BALANCES'!X288*$CL288/12,2)</f>
        <v>0</v>
      </c>
      <c r="Y288" s="338">
        <f>ROUND('ASSET BALANCES'!Y288*$CL288/12,2)</f>
        <v>0</v>
      </c>
      <c r="Z288" s="338">
        <f>ROUND('ASSET BALANCES'!Z288*$CL288/12,2)</f>
        <v>0</v>
      </c>
      <c r="AA288" s="338">
        <f>ROUND('ASSET BALANCES'!AA288*$CM288/12,2)</f>
        <v>0</v>
      </c>
      <c r="AB288" s="338">
        <f>ROUND('ASSET BALANCES'!AB288*$CM288/12,2)</f>
        <v>0</v>
      </c>
      <c r="AC288" s="338">
        <f>ROUND('ASSET BALANCES'!AC288*$CM288/12,2)</f>
        <v>0</v>
      </c>
      <c r="AD288" s="338">
        <f>ROUND('ASSET BALANCES'!AD288*$CM288/12,2)</f>
        <v>0</v>
      </c>
      <c r="AE288" s="338">
        <f>ROUND('ASSET BALANCES'!AE288*$CM288/12,2)</f>
        <v>0</v>
      </c>
      <c r="AF288" s="338">
        <f>ROUND('ASSET BALANCES'!AF288*$CM288/12,2)</f>
        <v>0</v>
      </c>
      <c r="AG288" s="338">
        <f>ROUND('ASSET BALANCES'!AG288*$CM288/12,2)</f>
        <v>0</v>
      </c>
      <c r="AH288" s="338">
        <f>ROUND('ASSET BALANCES'!AH288*$CM288/12,2)</f>
        <v>0</v>
      </c>
      <c r="AI288" s="338">
        <f>ROUND('ASSET BALANCES'!AI288*$CM288/12,2)</f>
        <v>0</v>
      </c>
      <c r="AJ288" s="338">
        <f>ROUND('ASSET BALANCES'!AJ288*$CM288/12,2)</f>
        <v>0</v>
      </c>
      <c r="AK288" s="338">
        <f>ROUND('ASSET BALANCES'!AK288*$CM288/12,2)</f>
        <v>0</v>
      </c>
      <c r="AL288" s="338">
        <f>ROUND('ASSET BALANCES'!AL288*$CM288/12,2)</f>
        <v>0</v>
      </c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38"/>
      <c r="AX288" s="338"/>
      <c r="AY288" s="338"/>
      <c r="AZ288" s="338"/>
      <c r="BA288" s="338"/>
      <c r="BB288" s="338"/>
      <c r="BC288" s="338"/>
      <c r="BD288" s="338"/>
      <c r="BE288" s="338"/>
      <c r="BF288" s="338"/>
      <c r="BG288" s="338"/>
      <c r="BH288" s="338"/>
      <c r="BI288" s="338"/>
      <c r="BJ288" s="338"/>
      <c r="BK288" s="338"/>
      <c r="BL288" s="338"/>
      <c r="BM288" s="338"/>
      <c r="BN288" s="338"/>
      <c r="BO288" s="338"/>
      <c r="BP288" s="338"/>
      <c r="BQ288" s="338"/>
      <c r="BR288" s="338"/>
      <c r="BS288" s="338"/>
      <c r="BT288" s="338"/>
      <c r="BU288" s="338"/>
      <c r="BV288" s="338"/>
      <c r="BW288" s="13">
        <f t="shared" si="39"/>
        <v>0</v>
      </c>
      <c r="BX288" s="13">
        <f t="shared" si="40"/>
        <v>0</v>
      </c>
      <c r="BY288" s="13">
        <f t="shared" si="41"/>
        <v>0</v>
      </c>
      <c r="BZ288" s="13">
        <f t="shared" si="42"/>
        <v>0</v>
      </c>
      <c r="CA288" s="13">
        <f t="shared" si="43"/>
        <v>0</v>
      </c>
      <c r="CB288" s="13">
        <f t="shared" si="44"/>
        <v>0</v>
      </c>
      <c r="CC288" s="333" t="str">
        <f>VLOOKUP($A288,'Depr Group Buckets'!$A:$J,CC$4,FALSE)</f>
        <v>GENERAL</v>
      </c>
      <c r="CD288" s="333" t="str">
        <f>VLOOKUP($A288,'Depr Group Buckets'!$A:$J,CD$4,FALSE)</f>
        <v>101/106</v>
      </c>
      <c r="CE288" s="333">
        <f>VLOOKUP($A288,'Depr Group Buckets'!$A:$J,CE$4,FALSE)</f>
        <v>108</v>
      </c>
      <c r="CF288" s="333">
        <f>VLOOKUP($A288,'Depr Group Buckets'!$A:$J,CF$4,FALSE)</f>
        <v>403</v>
      </c>
      <c r="CG288" s="333" t="str">
        <f>VLOOKUP($A288,'Depr Group Buckets'!$A:$J,CG$4,FALSE)</f>
        <v>GENERAL</v>
      </c>
      <c r="CH288" s="333" t="str">
        <f>VLOOKUP($A288,'Depr Group Buckets'!$A:$J,CH$4,FALSE)</f>
        <v>GENERAL</v>
      </c>
      <c r="CI288" s="333" t="str">
        <f>VLOOKUP($A288,'Depr Group Buckets'!$A:$J,CI$4,FALSE)</f>
        <v>Invalid</v>
      </c>
      <c r="CJ288" s="333" t="str">
        <f>VLOOKUP($A288,'Depr Group Buckets'!$A:$J,CJ$4,FALSE)</f>
        <v>392</v>
      </c>
      <c r="CK288" s="21"/>
      <c r="CL288" s="4">
        <f t="shared" si="38"/>
        <v>0</v>
      </c>
      <c r="CM288" s="4">
        <f t="shared" si="37"/>
        <v>0</v>
      </c>
      <c r="CN288" s="334"/>
      <c r="CO288" s="334"/>
      <c r="CP288" s="334"/>
      <c r="CQ288" s="4">
        <v>0</v>
      </c>
      <c r="CR288" s="4">
        <v>0</v>
      </c>
    </row>
    <row r="289" spans="1:96" x14ac:dyDescent="0.25">
      <c r="A289" s="335">
        <f>'ASSET BALANCES'!$A289</f>
        <v>39202</v>
      </c>
      <c r="B289" s="336" t="str">
        <f>'ASSET BALANCES'!$B289</f>
        <v>392.02 ED Trans Equip - L Vehicle</v>
      </c>
      <c r="C289" s="337">
        <v>136886</v>
      </c>
      <c r="D289" s="337">
        <v>137069.89000000001</v>
      </c>
      <c r="E289" s="337">
        <v>137528.41</v>
      </c>
      <c r="F289" s="337">
        <v>141974.23000000001</v>
      </c>
      <c r="G289" s="337">
        <v>150817.34</v>
      </c>
      <c r="H289" s="337">
        <v>152408.33000000002</v>
      </c>
      <c r="I289" s="337">
        <v>156999.22</v>
      </c>
      <c r="J289" s="337">
        <v>160691.58000000002</v>
      </c>
      <c r="K289" s="337">
        <v>171831.44</v>
      </c>
      <c r="L289" s="337">
        <v>172061.32</v>
      </c>
      <c r="M289" s="337">
        <v>178353.52</v>
      </c>
      <c r="N289" s="337">
        <v>180928.5</v>
      </c>
      <c r="O289" s="338">
        <f>ROUND('ASSET BALANCES'!O289*$CL289/12,2)</f>
        <v>182135.61</v>
      </c>
      <c r="P289" s="338">
        <f>ROUND('ASSET BALANCES'!P289*$CL289/12,2)</f>
        <v>191017.59</v>
      </c>
      <c r="Q289" s="338">
        <f>ROUND('ASSET BALANCES'!Q289*$CL289/12,2)</f>
        <v>193328.18</v>
      </c>
      <c r="R289" s="338">
        <f>ROUND('ASSET BALANCES'!R289*$CL289/12,2)</f>
        <v>193394.59</v>
      </c>
      <c r="S289" s="338">
        <f>ROUND('ASSET BALANCES'!S289*$CL289/12,2)</f>
        <v>193461</v>
      </c>
      <c r="T289" s="338">
        <f>ROUND('ASSET BALANCES'!T289*$CL289/12,2)</f>
        <v>193527.4</v>
      </c>
      <c r="U289" s="338">
        <f>ROUND('ASSET BALANCES'!U289*$CL289/12,2)</f>
        <v>193593.81</v>
      </c>
      <c r="V289" s="338">
        <f>ROUND('ASSET BALANCES'!V289*$CL289/12,2)</f>
        <v>193660.21</v>
      </c>
      <c r="W289" s="338">
        <f>ROUND('ASSET BALANCES'!W289*$CL289/12,2)</f>
        <v>193726.62</v>
      </c>
      <c r="X289" s="338">
        <f>ROUND('ASSET BALANCES'!X289*$CL289/12,2)</f>
        <v>193793.03</v>
      </c>
      <c r="Y289" s="338">
        <f>ROUND('ASSET BALANCES'!Y289*$CL289/12,2)</f>
        <v>193859.43</v>
      </c>
      <c r="Z289" s="338">
        <f>ROUND('ASSET BALANCES'!Z289*$CL289/12,2)</f>
        <v>193925.84</v>
      </c>
      <c r="AA289" s="338">
        <f>ROUND('ASSET BALANCES'!AA289*$CM289/12,2)</f>
        <v>180283.46</v>
      </c>
      <c r="AB289" s="338">
        <f>ROUND('ASSET BALANCES'!AB289*$CM289/12,2)</f>
        <v>180314.32</v>
      </c>
      <c r="AC289" s="338">
        <f>ROUND('ASSET BALANCES'!AC289*$CM289/12,2)</f>
        <v>180345.17</v>
      </c>
      <c r="AD289" s="338">
        <f>ROUND('ASSET BALANCES'!AD289*$CM289/12,2)</f>
        <v>180376.03</v>
      </c>
      <c r="AE289" s="338">
        <f>ROUND('ASSET BALANCES'!AE289*$CM289/12,2)</f>
        <v>180406.89</v>
      </c>
      <c r="AF289" s="338">
        <f>ROUND('ASSET BALANCES'!AF289*$CM289/12,2)</f>
        <v>180437.74</v>
      </c>
      <c r="AG289" s="338">
        <f>ROUND('ASSET BALANCES'!AG289*$CM289/12,2)</f>
        <v>180468.6</v>
      </c>
      <c r="AH289" s="338">
        <f>ROUND('ASSET BALANCES'!AH289*$CM289/12,2)</f>
        <v>180499.46</v>
      </c>
      <c r="AI289" s="338">
        <f>ROUND('ASSET BALANCES'!AI289*$CM289/12,2)</f>
        <v>180801.85</v>
      </c>
      <c r="AJ289" s="338">
        <f>ROUND('ASSET BALANCES'!AJ289*$CM289/12,2)</f>
        <v>180832.71</v>
      </c>
      <c r="AK289" s="338">
        <f>ROUND('ASSET BALANCES'!AK289*$CM289/12,2)</f>
        <v>180863.57</v>
      </c>
      <c r="AL289" s="338">
        <f>ROUND('ASSET BALANCES'!AL289*$CM289/12,2)</f>
        <v>180894.42</v>
      </c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38"/>
      <c r="AX289" s="338"/>
      <c r="AY289" s="338"/>
      <c r="AZ289" s="338"/>
      <c r="BA289" s="338"/>
      <c r="BB289" s="338"/>
      <c r="BC289" s="338"/>
      <c r="BD289" s="338"/>
      <c r="BE289" s="338"/>
      <c r="BF289" s="338"/>
      <c r="BG289" s="338"/>
      <c r="BH289" s="338"/>
      <c r="BI289" s="338"/>
      <c r="BJ289" s="338"/>
      <c r="BK289" s="338"/>
      <c r="BL289" s="338"/>
      <c r="BM289" s="338"/>
      <c r="BN289" s="338"/>
      <c r="BO289" s="338"/>
      <c r="BP289" s="338"/>
      <c r="BQ289" s="338"/>
      <c r="BR289" s="338"/>
      <c r="BS289" s="338"/>
      <c r="BT289" s="338"/>
      <c r="BU289" s="338"/>
      <c r="BV289" s="338"/>
      <c r="BW289" s="13">
        <f t="shared" si="39"/>
        <v>1877549.78</v>
      </c>
      <c r="BX289" s="13">
        <f t="shared" si="40"/>
        <v>2309423.31</v>
      </c>
      <c r="BY289" s="13">
        <f t="shared" si="41"/>
        <v>2166524.2200000002</v>
      </c>
      <c r="BZ289" s="13">
        <f t="shared" si="42"/>
        <v>0</v>
      </c>
      <c r="CA289" s="13">
        <f t="shared" si="43"/>
        <v>0</v>
      </c>
      <c r="CB289" s="13">
        <f t="shared" si="44"/>
        <v>0</v>
      </c>
      <c r="CC289" s="333" t="str">
        <f>VLOOKUP($A289,'Depr Group Buckets'!$A:$J,CC$4,FALSE)</f>
        <v>GENERAL</v>
      </c>
      <c r="CD289" s="333" t="str">
        <f>VLOOKUP($A289,'Depr Group Buckets'!$A:$J,CD$4,FALSE)</f>
        <v>101/106</v>
      </c>
      <c r="CE289" s="333">
        <f>VLOOKUP($A289,'Depr Group Buckets'!$A:$J,CE$4,FALSE)</f>
        <v>108</v>
      </c>
      <c r="CF289" s="333" t="str">
        <f>VLOOKUP($A289,'Depr Group Buckets'!$A:$J,CF$4,FALSE)</f>
        <v>Fleet Clear</v>
      </c>
      <c r="CG289" s="333" t="str">
        <f>VLOOKUP($A289,'Depr Group Buckets'!$A:$J,CG$4,FALSE)</f>
        <v>GENERAL</v>
      </c>
      <c r="CH289" s="333" t="str">
        <f>VLOOKUP($A289,'Depr Group Buckets'!$A:$J,CH$4,FALSE)</f>
        <v>GENERAL</v>
      </c>
      <c r="CI289" s="333" t="str">
        <f>VLOOKUP($A289,'Depr Group Buckets'!$A:$J,CI$4,FALSE)</f>
        <v>Valid</v>
      </c>
      <c r="CJ289" s="333" t="str">
        <f>VLOOKUP($A289,'Depr Group Buckets'!$A:$J,CJ$4,FALSE)</f>
        <v>392</v>
      </c>
      <c r="CK289" s="21"/>
      <c r="CL289" s="4">
        <f t="shared" si="38"/>
        <v>7.4999999999999997E-2</v>
      </c>
      <c r="CM289" s="4">
        <f t="shared" si="37"/>
        <v>6.9699999999999998E-2</v>
      </c>
      <c r="CN289" s="334"/>
      <c r="CO289" s="334"/>
      <c r="CP289" s="334"/>
      <c r="CQ289" s="4">
        <v>7.4999999999999997E-2</v>
      </c>
      <c r="CR289" s="4">
        <v>6.9699999999999998E-2</v>
      </c>
    </row>
    <row r="290" spans="1:96" x14ac:dyDescent="0.25">
      <c r="A290" s="335">
        <f>'ASSET BALANCES'!$A290</f>
        <v>39203</v>
      </c>
      <c r="B290" s="336" t="str">
        <f>'ASSET BALANCES'!$B290</f>
        <v>392.03 ED Trans Equip - H Vehicle</v>
      </c>
      <c r="C290" s="337">
        <v>335353.28000000003</v>
      </c>
      <c r="D290" s="337">
        <v>335398.78000000003</v>
      </c>
      <c r="E290" s="337">
        <v>334877.11</v>
      </c>
      <c r="F290" s="337">
        <v>330346.69</v>
      </c>
      <c r="G290" s="337">
        <v>330434.25</v>
      </c>
      <c r="H290" s="337">
        <v>329076.96000000002</v>
      </c>
      <c r="I290" s="337">
        <v>329126.28999999998</v>
      </c>
      <c r="J290" s="337">
        <v>330510.81</v>
      </c>
      <c r="K290" s="337">
        <v>331741.19</v>
      </c>
      <c r="L290" s="337">
        <v>331309.07</v>
      </c>
      <c r="M290" s="337">
        <v>331537.11</v>
      </c>
      <c r="N290" s="337">
        <v>331175.31</v>
      </c>
      <c r="O290" s="338">
        <f>ROUND('ASSET BALANCES'!O290*$CL290/12,2)</f>
        <v>349833.3</v>
      </c>
      <c r="P290" s="338">
        <f>ROUND('ASSET BALANCES'!P290*$CL290/12,2)</f>
        <v>349833.3</v>
      </c>
      <c r="Q290" s="338">
        <f>ROUND('ASSET BALANCES'!Q290*$CL290/12,2)</f>
        <v>349833.3</v>
      </c>
      <c r="R290" s="338">
        <f>ROUND('ASSET BALANCES'!R290*$CL290/12,2)</f>
        <v>349833.3</v>
      </c>
      <c r="S290" s="338">
        <f>ROUND('ASSET BALANCES'!S290*$CL290/12,2)</f>
        <v>349833.3</v>
      </c>
      <c r="T290" s="338">
        <f>ROUND('ASSET BALANCES'!T290*$CL290/12,2)</f>
        <v>349833.3</v>
      </c>
      <c r="U290" s="338">
        <f>ROUND('ASSET BALANCES'!U290*$CL290/12,2)</f>
        <v>349833.3</v>
      </c>
      <c r="V290" s="338">
        <f>ROUND('ASSET BALANCES'!V290*$CL290/12,2)</f>
        <v>349833.3</v>
      </c>
      <c r="W290" s="338">
        <f>ROUND('ASSET BALANCES'!W290*$CL290/12,2)</f>
        <v>349833.3</v>
      </c>
      <c r="X290" s="338">
        <f>ROUND('ASSET BALANCES'!X290*$CL290/12,2)</f>
        <v>349833.3</v>
      </c>
      <c r="Y290" s="338">
        <f>ROUND('ASSET BALANCES'!Y290*$CL290/12,2)</f>
        <v>349833.3</v>
      </c>
      <c r="Z290" s="338">
        <f>ROUND('ASSET BALANCES'!Z290*$CL290/12,2)</f>
        <v>349833.3</v>
      </c>
      <c r="AA290" s="338">
        <f>ROUND('ASSET BALANCES'!AA290*$CM290/12,2)</f>
        <v>280539.40000000002</v>
      </c>
      <c r="AB290" s="338">
        <f>ROUND('ASSET BALANCES'!AB290*$CM290/12,2)</f>
        <v>280539.40000000002</v>
      </c>
      <c r="AC290" s="338">
        <f>ROUND('ASSET BALANCES'!AC290*$CM290/12,2)</f>
        <v>280539.40000000002</v>
      </c>
      <c r="AD290" s="338">
        <f>ROUND('ASSET BALANCES'!AD290*$CM290/12,2)</f>
        <v>280539.40000000002</v>
      </c>
      <c r="AE290" s="338">
        <f>ROUND('ASSET BALANCES'!AE290*$CM290/12,2)</f>
        <v>280539.40000000002</v>
      </c>
      <c r="AF290" s="338">
        <f>ROUND('ASSET BALANCES'!AF290*$CM290/12,2)</f>
        <v>280539.40000000002</v>
      </c>
      <c r="AG290" s="338">
        <f>ROUND('ASSET BALANCES'!AG290*$CM290/12,2)</f>
        <v>280539.40000000002</v>
      </c>
      <c r="AH290" s="338">
        <f>ROUND('ASSET BALANCES'!AH290*$CM290/12,2)</f>
        <v>280539.40000000002</v>
      </c>
      <c r="AI290" s="338">
        <f>ROUND('ASSET BALANCES'!AI290*$CM290/12,2)</f>
        <v>280539.40000000002</v>
      </c>
      <c r="AJ290" s="338">
        <f>ROUND('ASSET BALANCES'!AJ290*$CM290/12,2)</f>
        <v>280539.40000000002</v>
      </c>
      <c r="AK290" s="338">
        <f>ROUND('ASSET BALANCES'!AK290*$CM290/12,2)</f>
        <v>280539.40000000002</v>
      </c>
      <c r="AL290" s="338">
        <f>ROUND('ASSET BALANCES'!AL290*$CM290/12,2)</f>
        <v>280539.40000000002</v>
      </c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38"/>
      <c r="AX290" s="338"/>
      <c r="AY290" s="338"/>
      <c r="AZ290" s="338"/>
      <c r="BA290" s="338"/>
      <c r="BB290" s="338"/>
      <c r="BC290" s="338"/>
      <c r="BD290" s="338"/>
      <c r="BE290" s="338"/>
      <c r="BF290" s="338"/>
      <c r="BG290" s="338"/>
      <c r="BH290" s="338"/>
      <c r="BI290" s="338"/>
      <c r="BJ290" s="338"/>
      <c r="BK290" s="338"/>
      <c r="BL290" s="338"/>
      <c r="BM290" s="338"/>
      <c r="BN290" s="338"/>
      <c r="BO290" s="338"/>
      <c r="BP290" s="338"/>
      <c r="BQ290" s="338"/>
      <c r="BR290" s="338"/>
      <c r="BS290" s="338"/>
      <c r="BT290" s="338"/>
      <c r="BU290" s="338"/>
      <c r="BV290" s="338"/>
      <c r="BW290" s="13">
        <f t="shared" si="39"/>
        <v>3980886.85</v>
      </c>
      <c r="BX290" s="13">
        <f t="shared" si="40"/>
        <v>4197999.5999999996</v>
      </c>
      <c r="BY290" s="13">
        <f t="shared" si="41"/>
        <v>3366472.8</v>
      </c>
      <c r="BZ290" s="13">
        <f t="shared" si="42"/>
        <v>0</v>
      </c>
      <c r="CA290" s="13">
        <f t="shared" si="43"/>
        <v>0</v>
      </c>
      <c r="CB290" s="13">
        <f t="shared" si="44"/>
        <v>0</v>
      </c>
      <c r="CC290" s="333" t="str">
        <f>VLOOKUP($A290,'Depr Group Buckets'!$A:$J,CC$4,FALSE)</f>
        <v>GENERAL</v>
      </c>
      <c r="CD290" s="333" t="str">
        <f>VLOOKUP($A290,'Depr Group Buckets'!$A:$J,CD$4,FALSE)</f>
        <v>101/106</v>
      </c>
      <c r="CE290" s="333">
        <f>VLOOKUP($A290,'Depr Group Buckets'!$A:$J,CE$4,FALSE)</f>
        <v>108</v>
      </c>
      <c r="CF290" s="333" t="str">
        <f>VLOOKUP($A290,'Depr Group Buckets'!$A:$J,CF$4,FALSE)</f>
        <v>Fleet Clear</v>
      </c>
      <c r="CG290" s="333" t="str">
        <f>VLOOKUP($A290,'Depr Group Buckets'!$A:$J,CG$4,FALSE)</f>
        <v>GENERAL</v>
      </c>
      <c r="CH290" s="333" t="str">
        <f>VLOOKUP($A290,'Depr Group Buckets'!$A:$J,CH$4,FALSE)</f>
        <v>GENERAL</v>
      </c>
      <c r="CI290" s="333" t="str">
        <f>VLOOKUP($A290,'Depr Group Buckets'!$A:$J,CI$4,FALSE)</f>
        <v>Valid</v>
      </c>
      <c r="CJ290" s="333" t="str">
        <f>VLOOKUP($A290,'Depr Group Buckets'!$A:$J,CJ$4,FALSE)</f>
        <v>392</v>
      </c>
      <c r="CK290" s="21"/>
      <c r="CL290" s="4">
        <f t="shared" si="38"/>
        <v>5.1999999999999998E-2</v>
      </c>
      <c r="CM290" s="4">
        <f t="shared" si="37"/>
        <v>4.1700000000000001E-2</v>
      </c>
      <c r="CN290" s="334"/>
      <c r="CO290" s="334"/>
      <c r="CP290" s="334"/>
      <c r="CQ290" s="4">
        <v>5.1999999999999998E-2</v>
      </c>
      <c r="CR290" s="4">
        <v>4.1700000000000001E-2</v>
      </c>
    </row>
    <row r="291" spans="1:96" x14ac:dyDescent="0.25">
      <c r="A291" s="335">
        <f>'ASSET BALANCES'!$A291</f>
        <v>39204</v>
      </c>
      <c r="B291" s="336" t="str">
        <f>'ASSET BALANCES'!$B291</f>
        <v>392.04 ED Trans Equip - M Vehicle</v>
      </c>
      <c r="C291" s="337">
        <v>0</v>
      </c>
      <c r="D291" s="337">
        <v>0</v>
      </c>
      <c r="E291" s="337">
        <v>0</v>
      </c>
      <c r="F291" s="337">
        <v>0</v>
      </c>
      <c r="G291" s="337">
        <v>0</v>
      </c>
      <c r="H291" s="337">
        <v>0</v>
      </c>
      <c r="I291" s="337">
        <v>0</v>
      </c>
      <c r="J291" s="337">
        <v>0</v>
      </c>
      <c r="K291" s="337">
        <v>0</v>
      </c>
      <c r="L291" s="337">
        <v>0</v>
      </c>
      <c r="M291" s="337">
        <v>0</v>
      </c>
      <c r="N291" s="337">
        <v>0</v>
      </c>
      <c r="O291" s="338">
        <f>ROUND('ASSET BALANCES'!O291*$CL291/12,2)</f>
        <v>0</v>
      </c>
      <c r="P291" s="338">
        <f>ROUND('ASSET BALANCES'!P291*$CL291/12,2)</f>
        <v>0</v>
      </c>
      <c r="Q291" s="338">
        <f>ROUND('ASSET BALANCES'!Q291*$CL291/12,2)</f>
        <v>0</v>
      </c>
      <c r="R291" s="338">
        <f>ROUND('ASSET BALANCES'!R291*$CL291/12,2)</f>
        <v>0</v>
      </c>
      <c r="S291" s="338">
        <f>ROUND('ASSET BALANCES'!S291*$CL291/12,2)</f>
        <v>0</v>
      </c>
      <c r="T291" s="338">
        <f>ROUND('ASSET BALANCES'!T291*$CL291/12,2)</f>
        <v>0</v>
      </c>
      <c r="U291" s="338">
        <f>ROUND('ASSET BALANCES'!U291*$CL291/12,2)</f>
        <v>0</v>
      </c>
      <c r="V291" s="338">
        <f>ROUND('ASSET BALANCES'!V291*$CL291/12,2)</f>
        <v>0</v>
      </c>
      <c r="W291" s="338">
        <f>ROUND('ASSET BALANCES'!W291*$CL291/12,2)</f>
        <v>0</v>
      </c>
      <c r="X291" s="338">
        <f>ROUND('ASSET BALANCES'!X291*$CL291/12,2)</f>
        <v>0</v>
      </c>
      <c r="Y291" s="338">
        <f>ROUND('ASSET BALANCES'!Y291*$CL291/12,2)</f>
        <v>0</v>
      </c>
      <c r="Z291" s="338">
        <f>ROUND('ASSET BALANCES'!Z291*$CL291/12,2)</f>
        <v>0</v>
      </c>
      <c r="AA291" s="338">
        <f>ROUND('ASSET BALANCES'!AA291*$CM291/12,2)</f>
        <v>0</v>
      </c>
      <c r="AB291" s="338">
        <f>ROUND('ASSET BALANCES'!AB291*$CM291/12,2)</f>
        <v>0</v>
      </c>
      <c r="AC291" s="338">
        <f>ROUND('ASSET BALANCES'!AC291*$CM291/12,2)</f>
        <v>0</v>
      </c>
      <c r="AD291" s="338">
        <f>ROUND('ASSET BALANCES'!AD291*$CM291/12,2)</f>
        <v>0</v>
      </c>
      <c r="AE291" s="338">
        <f>ROUND('ASSET BALANCES'!AE291*$CM291/12,2)</f>
        <v>0</v>
      </c>
      <c r="AF291" s="338">
        <f>ROUND('ASSET BALANCES'!AF291*$CM291/12,2)</f>
        <v>0</v>
      </c>
      <c r="AG291" s="338">
        <f>ROUND('ASSET BALANCES'!AG291*$CM291/12,2)</f>
        <v>0</v>
      </c>
      <c r="AH291" s="338">
        <f>ROUND('ASSET BALANCES'!AH291*$CM291/12,2)</f>
        <v>0</v>
      </c>
      <c r="AI291" s="338">
        <f>ROUND('ASSET BALANCES'!AI291*$CM291/12,2)</f>
        <v>0</v>
      </c>
      <c r="AJ291" s="338">
        <f>ROUND('ASSET BALANCES'!AJ291*$CM291/12,2)</f>
        <v>0</v>
      </c>
      <c r="AK291" s="338">
        <f>ROUND('ASSET BALANCES'!AK291*$CM291/12,2)</f>
        <v>0</v>
      </c>
      <c r="AL291" s="338">
        <f>ROUND('ASSET BALANCES'!AL291*$CM291/12,2)</f>
        <v>0</v>
      </c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38"/>
      <c r="AX291" s="338"/>
      <c r="AY291" s="338"/>
      <c r="AZ291" s="338"/>
      <c r="BA291" s="338"/>
      <c r="BB291" s="338"/>
      <c r="BC291" s="338"/>
      <c r="BD291" s="338"/>
      <c r="BE291" s="338"/>
      <c r="BF291" s="338"/>
      <c r="BG291" s="338"/>
      <c r="BH291" s="338"/>
      <c r="BI291" s="338"/>
      <c r="BJ291" s="338"/>
      <c r="BK291" s="338"/>
      <c r="BL291" s="338"/>
      <c r="BM291" s="338"/>
      <c r="BN291" s="338"/>
      <c r="BO291" s="338"/>
      <c r="BP291" s="338"/>
      <c r="BQ291" s="338"/>
      <c r="BR291" s="338"/>
      <c r="BS291" s="338"/>
      <c r="BT291" s="338"/>
      <c r="BU291" s="338"/>
      <c r="BV291" s="338"/>
      <c r="BW291" s="13">
        <f t="shared" si="39"/>
        <v>0</v>
      </c>
      <c r="BX291" s="13">
        <f t="shared" si="40"/>
        <v>0</v>
      </c>
      <c r="BY291" s="13">
        <f t="shared" si="41"/>
        <v>0</v>
      </c>
      <c r="BZ291" s="13">
        <f t="shared" si="42"/>
        <v>0</v>
      </c>
      <c r="CA291" s="13">
        <f t="shared" si="43"/>
        <v>0</v>
      </c>
      <c r="CB291" s="13">
        <f t="shared" si="44"/>
        <v>0</v>
      </c>
      <c r="CC291" s="333" t="str">
        <f>VLOOKUP($A291,'Depr Group Buckets'!$A:$J,CC$4,FALSE)</f>
        <v>GENERAL</v>
      </c>
      <c r="CD291" s="333" t="str">
        <f>VLOOKUP($A291,'Depr Group Buckets'!$A:$J,CD$4,FALSE)</f>
        <v>101/106</v>
      </c>
      <c r="CE291" s="333">
        <f>VLOOKUP($A291,'Depr Group Buckets'!$A:$J,CE$4,FALSE)</f>
        <v>108</v>
      </c>
      <c r="CF291" s="333" t="str">
        <f>VLOOKUP($A291,'Depr Group Buckets'!$A:$J,CF$4,FALSE)</f>
        <v>Fleet Clear</v>
      </c>
      <c r="CG291" s="333" t="str">
        <f>VLOOKUP($A291,'Depr Group Buckets'!$A:$J,CG$4,FALSE)</f>
        <v>GENERAL</v>
      </c>
      <c r="CH291" s="333" t="str">
        <f>VLOOKUP($A291,'Depr Group Buckets'!$A:$J,CH$4,FALSE)</f>
        <v>GENERAL</v>
      </c>
      <c r="CI291" s="333" t="str">
        <f>VLOOKUP($A291,'Depr Group Buckets'!$A:$J,CI$4,FALSE)</f>
        <v>Invalid</v>
      </c>
      <c r="CJ291" s="333" t="str">
        <f>VLOOKUP($A291,'Depr Group Buckets'!$A:$J,CJ$4,FALSE)</f>
        <v>392</v>
      </c>
      <c r="CK291" s="21"/>
      <c r="CL291" s="4">
        <f t="shared" si="38"/>
        <v>6.5000000000000002E-2</v>
      </c>
      <c r="CM291" s="4">
        <f t="shared" si="37"/>
        <v>0</v>
      </c>
      <c r="CN291" s="334"/>
      <c r="CO291" s="334"/>
      <c r="CP291" s="334"/>
      <c r="CQ291" s="4">
        <v>6.5000000000000002E-2</v>
      </c>
      <c r="CR291" s="4">
        <v>0</v>
      </c>
    </row>
    <row r="292" spans="1:96" x14ac:dyDescent="0.25">
      <c r="A292" s="335">
        <f>'ASSET BALANCES'!$A292</f>
        <v>39212</v>
      </c>
      <c r="B292" s="336" t="str">
        <f>'ASSET BALANCES'!$B292</f>
        <v>392.12 ES Trans Equip - L Vehicle</v>
      </c>
      <c r="C292" s="337">
        <v>21456.799999999999</v>
      </c>
      <c r="D292" s="337">
        <v>21456.799999999999</v>
      </c>
      <c r="E292" s="337">
        <v>21321.7</v>
      </c>
      <c r="F292" s="337">
        <v>23473.5</v>
      </c>
      <c r="G292" s="337">
        <v>25336.71</v>
      </c>
      <c r="H292" s="337">
        <v>25336.71</v>
      </c>
      <c r="I292" s="337">
        <v>26294.15</v>
      </c>
      <c r="J292" s="337">
        <v>26869.040000000001</v>
      </c>
      <c r="K292" s="337">
        <v>27085.58</v>
      </c>
      <c r="L292" s="337">
        <v>27096.57</v>
      </c>
      <c r="M292" s="337">
        <v>27096.57</v>
      </c>
      <c r="N292" s="337">
        <v>28150.920000000002</v>
      </c>
      <c r="O292" s="338">
        <f>ROUND('ASSET BALANCES'!O292*$CL292/12,2)</f>
        <v>31161.82</v>
      </c>
      <c r="P292" s="338">
        <f>ROUND('ASSET BALANCES'!P292*$CL292/12,2)</f>
        <v>31437.08</v>
      </c>
      <c r="Q292" s="338">
        <f>ROUND('ASSET BALANCES'!Q292*$CL292/12,2)</f>
        <v>31437.08</v>
      </c>
      <c r="R292" s="338">
        <f>ROUND('ASSET BALANCES'!R292*$CL292/12,2)</f>
        <v>31437.08</v>
      </c>
      <c r="S292" s="338">
        <f>ROUND('ASSET BALANCES'!S292*$CL292/12,2)</f>
        <v>31437.08</v>
      </c>
      <c r="T292" s="338">
        <f>ROUND('ASSET BALANCES'!T292*$CL292/12,2)</f>
        <v>32593</v>
      </c>
      <c r="U292" s="338">
        <f>ROUND('ASSET BALANCES'!U292*$CL292/12,2)</f>
        <v>32593</v>
      </c>
      <c r="V292" s="338">
        <f>ROUND('ASSET BALANCES'!V292*$CL292/12,2)</f>
        <v>32593</v>
      </c>
      <c r="W292" s="338">
        <f>ROUND('ASSET BALANCES'!W292*$CL292/12,2)</f>
        <v>32593</v>
      </c>
      <c r="X292" s="338">
        <f>ROUND('ASSET BALANCES'!X292*$CL292/12,2)</f>
        <v>32593</v>
      </c>
      <c r="Y292" s="338">
        <f>ROUND('ASSET BALANCES'!Y292*$CL292/12,2)</f>
        <v>32593</v>
      </c>
      <c r="Z292" s="338">
        <f>ROUND('ASSET BALANCES'!Z292*$CL292/12,2)</f>
        <v>32593</v>
      </c>
      <c r="AA292" s="338">
        <f>ROUND('ASSET BALANCES'!AA292*$CM292/12,2)</f>
        <v>30295.46</v>
      </c>
      <c r="AB292" s="338">
        <f>ROUND('ASSET BALANCES'!AB292*$CM292/12,2)</f>
        <v>30295.46</v>
      </c>
      <c r="AC292" s="338">
        <f>ROUND('ASSET BALANCES'!AC292*$CM292/12,2)</f>
        <v>30295.46</v>
      </c>
      <c r="AD292" s="338">
        <f>ROUND('ASSET BALANCES'!AD292*$CM292/12,2)</f>
        <v>30295.46</v>
      </c>
      <c r="AE292" s="338">
        <f>ROUND('ASSET BALANCES'!AE292*$CM292/12,2)</f>
        <v>30295.46</v>
      </c>
      <c r="AF292" s="338">
        <f>ROUND('ASSET BALANCES'!AF292*$CM292/12,2)</f>
        <v>30295.46</v>
      </c>
      <c r="AG292" s="338">
        <f>ROUND('ASSET BALANCES'!AG292*$CM292/12,2)</f>
        <v>30295.46</v>
      </c>
      <c r="AH292" s="338">
        <f>ROUND('ASSET BALANCES'!AH292*$CM292/12,2)</f>
        <v>30295.46</v>
      </c>
      <c r="AI292" s="338">
        <f>ROUND('ASSET BALANCES'!AI292*$CM292/12,2)</f>
        <v>30295.46</v>
      </c>
      <c r="AJ292" s="338">
        <f>ROUND('ASSET BALANCES'!AJ292*$CM292/12,2)</f>
        <v>30295.46</v>
      </c>
      <c r="AK292" s="338">
        <f>ROUND('ASSET BALANCES'!AK292*$CM292/12,2)</f>
        <v>30295.46</v>
      </c>
      <c r="AL292" s="338">
        <f>ROUND('ASSET BALANCES'!AL292*$CM292/12,2)</f>
        <v>30295.46</v>
      </c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38"/>
      <c r="AX292" s="338"/>
      <c r="AY292" s="338"/>
      <c r="AZ292" s="338"/>
      <c r="BA292" s="338"/>
      <c r="BB292" s="338"/>
      <c r="BC292" s="338"/>
      <c r="BD292" s="338"/>
      <c r="BE292" s="338"/>
      <c r="BF292" s="338"/>
      <c r="BG292" s="338"/>
      <c r="BH292" s="338"/>
      <c r="BI292" s="338"/>
      <c r="BJ292" s="338"/>
      <c r="BK292" s="338"/>
      <c r="BL292" s="338"/>
      <c r="BM292" s="338"/>
      <c r="BN292" s="338"/>
      <c r="BO292" s="338"/>
      <c r="BP292" s="338"/>
      <c r="BQ292" s="338"/>
      <c r="BR292" s="338"/>
      <c r="BS292" s="338"/>
      <c r="BT292" s="338"/>
      <c r="BU292" s="338"/>
      <c r="BV292" s="338"/>
      <c r="BW292" s="13">
        <f t="shared" si="39"/>
        <v>300975.05</v>
      </c>
      <c r="BX292" s="13">
        <f t="shared" si="40"/>
        <v>385061.14</v>
      </c>
      <c r="BY292" s="13">
        <f t="shared" si="41"/>
        <v>363545.52</v>
      </c>
      <c r="BZ292" s="13">
        <f t="shared" si="42"/>
        <v>0</v>
      </c>
      <c r="CA292" s="13">
        <f t="shared" si="43"/>
        <v>0</v>
      </c>
      <c r="CB292" s="13">
        <f t="shared" si="44"/>
        <v>0</v>
      </c>
      <c r="CC292" s="333" t="str">
        <f>VLOOKUP($A292,'Depr Group Buckets'!$A:$J,CC$4,FALSE)</f>
        <v>GENERAL</v>
      </c>
      <c r="CD292" s="333" t="str">
        <f>VLOOKUP($A292,'Depr Group Buckets'!$A:$J,CD$4,FALSE)</f>
        <v>101/106</v>
      </c>
      <c r="CE292" s="333">
        <f>VLOOKUP($A292,'Depr Group Buckets'!$A:$J,CE$4,FALSE)</f>
        <v>108</v>
      </c>
      <c r="CF292" s="333">
        <f>VLOOKUP($A292,'Depr Group Buckets'!$A:$J,CF$4,FALSE)</f>
        <v>403</v>
      </c>
      <c r="CG292" s="333" t="str">
        <f>VLOOKUP($A292,'Depr Group Buckets'!$A:$J,CG$4,FALSE)</f>
        <v>GENERAL</v>
      </c>
      <c r="CH292" s="333" t="str">
        <f>VLOOKUP($A292,'Depr Group Buckets'!$A:$J,CH$4,FALSE)</f>
        <v>GENERAL</v>
      </c>
      <c r="CI292" s="333" t="str">
        <f>VLOOKUP($A292,'Depr Group Buckets'!$A:$J,CI$4,FALSE)</f>
        <v>Valid</v>
      </c>
      <c r="CJ292" s="333" t="str">
        <f>VLOOKUP($A292,'Depr Group Buckets'!$A:$J,CJ$4,FALSE)</f>
        <v>392</v>
      </c>
      <c r="CK292" s="21"/>
      <c r="CL292" s="4">
        <f t="shared" si="38"/>
        <v>6.0999999999999999E-2</v>
      </c>
      <c r="CM292" s="4">
        <f t="shared" si="37"/>
        <v>5.67E-2</v>
      </c>
      <c r="CN292" s="334"/>
      <c r="CO292" s="334"/>
      <c r="CP292" s="334"/>
      <c r="CQ292" s="4">
        <v>6.0999999999999999E-2</v>
      </c>
      <c r="CR292" s="4">
        <v>5.67E-2</v>
      </c>
    </row>
    <row r="293" spans="1:96" x14ac:dyDescent="0.25">
      <c r="A293" s="335">
        <f>'ASSET BALANCES'!$A293</f>
        <v>39213</v>
      </c>
      <c r="B293" s="336" t="str">
        <f>'ASSET BALANCES'!$B293</f>
        <v>392.13 ES Trans Equip - H Vehicle</v>
      </c>
      <c r="C293" s="337">
        <v>4132.26</v>
      </c>
      <c r="D293" s="337">
        <v>4132.26</v>
      </c>
      <c r="E293" s="337">
        <v>4132.26</v>
      </c>
      <c r="F293" s="337">
        <v>4132.26</v>
      </c>
      <c r="G293" s="337">
        <v>4132.26</v>
      </c>
      <c r="H293" s="337">
        <v>4132.26</v>
      </c>
      <c r="I293" s="337">
        <v>4132.26</v>
      </c>
      <c r="J293" s="337">
        <v>4132.26</v>
      </c>
      <c r="K293" s="337">
        <v>4223.42</v>
      </c>
      <c r="L293" s="337">
        <v>4225.16</v>
      </c>
      <c r="M293" s="337">
        <v>4225.16</v>
      </c>
      <c r="N293" s="337">
        <v>4225.16</v>
      </c>
      <c r="O293" s="338">
        <f>ROUND('ASSET BALANCES'!O293*$CL293/12,2)</f>
        <v>4284.59</v>
      </c>
      <c r="P293" s="338">
        <f>ROUND('ASSET BALANCES'!P293*$CL293/12,2)</f>
        <v>4284.59</v>
      </c>
      <c r="Q293" s="338">
        <f>ROUND('ASSET BALANCES'!Q293*$CL293/12,2)</f>
        <v>4284.59</v>
      </c>
      <c r="R293" s="338">
        <f>ROUND('ASSET BALANCES'!R293*$CL293/12,2)</f>
        <v>4284.59</v>
      </c>
      <c r="S293" s="338">
        <f>ROUND('ASSET BALANCES'!S293*$CL293/12,2)</f>
        <v>4284.59</v>
      </c>
      <c r="T293" s="338">
        <f>ROUND('ASSET BALANCES'!T293*$CL293/12,2)</f>
        <v>4284.59</v>
      </c>
      <c r="U293" s="338">
        <f>ROUND('ASSET BALANCES'!U293*$CL293/12,2)</f>
        <v>4284.59</v>
      </c>
      <c r="V293" s="338">
        <f>ROUND('ASSET BALANCES'!V293*$CL293/12,2)</f>
        <v>4284.59</v>
      </c>
      <c r="W293" s="338">
        <f>ROUND('ASSET BALANCES'!W293*$CL293/12,2)</f>
        <v>4284.59</v>
      </c>
      <c r="X293" s="338">
        <f>ROUND('ASSET BALANCES'!X293*$CL293/12,2)</f>
        <v>4284.59</v>
      </c>
      <c r="Y293" s="338">
        <f>ROUND('ASSET BALANCES'!Y293*$CL293/12,2)</f>
        <v>4284.59</v>
      </c>
      <c r="Z293" s="338">
        <f>ROUND('ASSET BALANCES'!Z293*$CL293/12,2)</f>
        <v>4284.59</v>
      </c>
      <c r="AA293" s="338">
        <f>ROUND('ASSET BALANCES'!AA293*$CM293/12,2)</f>
        <v>5382.52</v>
      </c>
      <c r="AB293" s="338">
        <f>ROUND('ASSET BALANCES'!AB293*$CM293/12,2)</f>
        <v>5382.52</v>
      </c>
      <c r="AC293" s="338">
        <f>ROUND('ASSET BALANCES'!AC293*$CM293/12,2)</f>
        <v>5382.52</v>
      </c>
      <c r="AD293" s="338">
        <f>ROUND('ASSET BALANCES'!AD293*$CM293/12,2)</f>
        <v>5382.52</v>
      </c>
      <c r="AE293" s="338">
        <f>ROUND('ASSET BALANCES'!AE293*$CM293/12,2)</f>
        <v>5382.52</v>
      </c>
      <c r="AF293" s="338">
        <f>ROUND('ASSET BALANCES'!AF293*$CM293/12,2)</f>
        <v>5382.52</v>
      </c>
      <c r="AG293" s="338">
        <f>ROUND('ASSET BALANCES'!AG293*$CM293/12,2)</f>
        <v>5382.52</v>
      </c>
      <c r="AH293" s="338">
        <f>ROUND('ASSET BALANCES'!AH293*$CM293/12,2)</f>
        <v>5382.52</v>
      </c>
      <c r="AI293" s="338">
        <f>ROUND('ASSET BALANCES'!AI293*$CM293/12,2)</f>
        <v>5382.52</v>
      </c>
      <c r="AJ293" s="338">
        <f>ROUND('ASSET BALANCES'!AJ293*$CM293/12,2)</f>
        <v>5382.52</v>
      </c>
      <c r="AK293" s="338">
        <f>ROUND('ASSET BALANCES'!AK293*$CM293/12,2)</f>
        <v>5382.52</v>
      </c>
      <c r="AL293" s="338">
        <f>ROUND('ASSET BALANCES'!AL293*$CM293/12,2)</f>
        <v>5382.52</v>
      </c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38"/>
      <c r="AX293" s="338"/>
      <c r="AY293" s="338"/>
      <c r="AZ293" s="338"/>
      <c r="BA293" s="338"/>
      <c r="BB293" s="338"/>
      <c r="BC293" s="338"/>
      <c r="BD293" s="338"/>
      <c r="BE293" s="338"/>
      <c r="BF293" s="338"/>
      <c r="BG293" s="338"/>
      <c r="BH293" s="338"/>
      <c r="BI293" s="338"/>
      <c r="BJ293" s="338"/>
      <c r="BK293" s="338"/>
      <c r="BL293" s="338"/>
      <c r="BM293" s="338"/>
      <c r="BN293" s="338"/>
      <c r="BO293" s="338"/>
      <c r="BP293" s="338"/>
      <c r="BQ293" s="338"/>
      <c r="BR293" s="338"/>
      <c r="BS293" s="338"/>
      <c r="BT293" s="338"/>
      <c r="BU293" s="338"/>
      <c r="BV293" s="338"/>
      <c r="BW293" s="13">
        <f t="shared" si="39"/>
        <v>49956.98</v>
      </c>
      <c r="BX293" s="13">
        <f t="shared" si="40"/>
        <v>51415.08</v>
      </c>
      <c r="BY293" s="13">
        <f t="shared" si="41"/>
        <v>64590.239999999998</v>
      </c>
      <c r="BZ293" s="13">
        <f t="shared" si="42"/>
        <v>0</v>
      </c>
      <c r="CA293" s="13">
        <f t="shared" si="43"/>
        <v>0</v>
      </c>
      <c r="CB293" s="13">
        <f t="shared" si="44"/>
        <v>0</v>
      </c>
      <c r="CC293" s="333" t="str">
        <f>VLOOKUP($A293,'Depr Group Buckets'!$A:$J,CC$4,FALSE)</f>
        <v>GENERAL</v>
      </c>
      <c r="CD293" s="333" t="str">
        <f>VLOOKUP($A293,'Depr Group Buckets'!$A:$J,CD$4,FALSE)</f>
        <v>101/106</v>
      </c>
      <c r="CE293" s="333">
        <f>VLOOKUP($A293,'Depr Group Buckets'!$A:$J,CE$4,FALSE)</f>
        <v>108</v>
      </c>
      <c r="CF293" s="333">
        <f>VLOOKUP($A293,'Depr Group Buckets'!$A:$J,CF$4,FALSE)</f>
        <v>403</v>
      </c>
      <c r="CG293" s="333" t="str">
        <f>VLOOKUP($A293,'Depr Group Buckets'!$A:$J,CG$4,FALSE)</f>
        <v>GENERAL</v>
      </c>
      <c r="CH293" s="333" t="str">
        <f>VLOOKUP($A293,'Depr Group Buckets'!$A:$J,CH$4,FALSE)</f>
        <v>GENERAL</v>
      </c>
      <c r="CI293" s="333" t="str">
        <f>VLOOKUP($A293,'Depr Group Buckets'!$A:$J,CI$4,FALSE)</f>
        <v>Valid</v>
      </c>
      <c r="CJ293" s="333" t="str">
        <f>VLOOKUP($A293,'Depr Group Buckets'!$A:$J,CJ$4,FALSE)</f>
        <v>392</v>
      </c>
      <c r="CK293" s="21"/>
      <c r="CL293" s="4">
        <f t="shared" si="38"/>
        <v>4.8000000000000001E-2</v>
      </c>
      <c r="CM293" s="4">
        <f t="shared" si="37"/>
        <v>6.0299999999999999E-2</v>
      </c>
      <c r="CN293" s="334"/>
      <c r="CO293" s="334"/>
      <c r="CP293" s="334"/>
      <c r="CQ293" s="4">
        <v>4.8000000000000001E-2</v>
      </c>
      <c r="CR293" s="4">
        <v>6.0299999999999999E-2</v>
      </c>
    </row>
    <row r="294" spans="1:96" x14ac:dyDescent="0.25">
      <c r="A294" s="335">
        <f>'ASSET BALANCES'!$A294</f>
        <v>39214</v>
      </c>
      <c r="B294" s="336" t="str">
        <f>'ASSET BALANCES'!$B294</f>
        <v>392.14 ES Trans Equip - M Vehicle</v>
      </c>
      <c r="C294" s="337">
        <v>0</v>
      </c>
      <c r="D294" s="337">
        <v>0</v>
      </c>
      <c r="E294" s="337">
        <v>0</v>
      </c>
      <c r="F294" s="337">
        <v>0</v>
      </c>
      <c r="G294" s="337">
        <v>0</v>
      </c>
      <c r="H294" s="337">
        <v>0</v>
      </c>
      <c r="I294" s="337">
        <v>0</v>
      </c>
      <c r="J294" s="337">
        <v>0</v>
      </c>
      <c r="K294" s="337">
        <v>0</v>
      </c>
      <c r="L294" s="337">
        <v>0</v>
      </c>
      <c r="M294" s="337">
        <v>0</v>
      </c>
      <c r="N294" s="337">
        <v>0</v>
      </c>
      <c r="O294" s="338">
        <f>ROUND('ASSET BALANCES'!O294*$CL294/12,2)</f>
        <v>0</v>
      </c>
      <c r="P294" s="338">
        <f>ROUND('ASSET BALANCES'!P294*$CL294/12,2)</f>
        <v>0</v>
      </c>
      <c r="Q294" s="338">
        <f>ROUND('ASSET BALANCES'!Q294*$CL294/12,2)</f>
        <v>0</v>
      </c>
      <c r="R294" s="338">
        <f>ROUND('ASSET BALANCES'!R294*$CL294/12,2)</f>
        <v>0</v>
      </c>
      <c r="S294" s="338">
        <f>ROUND('ASSET BALANCES'!S294*$CL294/12,2)</f>
        <v>0</v>
      </c>
      <c r="T294" s="338">
        <f>ROUND('ASSET BALANCES'!T294*$CL294/12,2)</f>
        <v>0</v>
      </c>
      <c r="U294" s="338">
        <f>ROUND('ASSET BALANCES'!U294*$CL294/12,2)</f>
        <v>0</v>
      </c>
      <c r="V294" s="338">
        <f>ROUND('ASSET BALANCES'!V294*$CL294/12,2)</f>
        <v>0</v>
      </c>
      <c r="W294" s="338">
        <f>ROUND('ASSET BALANCES'!W294*$CL294/12,2)</f>
        <v>0</v>
      </c>
      <c r="X294" s="338">
        <f>ROUND('ASSET BALANCES'!X294*$CL294/12,2)</f>
        <v>0</v>
      </c>
      <c r="Y294" s="338">
        <f>ROUND('ASSET BALANCES'!Y294*$CL294/12,2)</f>
        <v>0</v>
      </c>
      <c r="Z294" s="338">
        <f>ROUND('ASSET BALANCES'!Z294*$CL294/12,2)</f>
        <v>0</v>
      </c>
      <c r="AA294" s="338">
        <f>ROUND('ASSET BALANCES'!AA294*$CM294/12,2)</f>
        <v>0</v>
      </c>
      <c r="AB294" s="338">
        <f>ROUND('ASSET BALANCES'!AB294*$CM294/12,2)</f>
        <v>0</v>
      </c>
      <c r="AC294" s="338">
        <f>ROUND('ASSET BALANCES'!AC294*$CM294/12,2)</f>
        <v>0</v>
      </c>
      <c r="AD294" s="338">
        <f>ROUND('ASSET BALANCES'!AD294*$CM294/12,2)</f>
        <v>0</v>
      </c>
      <c r="AE294" s="338">
        <f>ROUND('ASSET BALANCES'!AE294*$CM294/12,2)</f>
        <v>0</v>
      </c>
      <c r="AF294" s="338">
        <f>ROUND('ASSET BALANCES'!AF294*$CM294/12,2)</f>
        <v>0</v>
      </c>
      <c r="AG294" s="338">
        <f>ROUND('ASSET BALANCES'!AG294*$CM294/12,2)</f>
        <v>0</v>
      </c>
      <c r="AH294" s="338">
        <f>ROUND('ASSET BALANCES'!AH294*$CM294/12,2)</f>
        <v>0</v>
      </c>
      <c r="AI294" s="338">
        <f>ROUND('ASSET BALANCES'!AI294*$CM294/12,2)</f>
        <v>0</v>
      </c>
      <c r="AJ294" s="338">
        <f>ROUND('ASSET BALANCES'!AJ294*$CM294/12,2)</f>
        <v>0</v>
      </c>
      <c r="AK294" s="338">
        <f>ROUND('ASSET BALANCES'!AK294*$CM294/12,2)</f>
        <v>0</v>
      </c>
      <c r="AL294" s="338">
        <f>ROUND('ASSET BALANCES'!AL294*$CM294/12,2)</f>
        <v>0</v>
      </c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38"/>
      <c r="AX294" s="338"/>
      <c r="AY294" s="338"/>
      <c r="AZ294" s="338"/>
      <c r="BA294" s="338"/>
      <c r="BB294" s="338"/>
      <c r="BC294" s="338"/>
      <c r="BD294" s="338"/>
      <c r="BE294" s="338"/>
      <c r="BF294" s="338"/>
      <c r="BG294" s="338"/>
      <c r="BH294" s="338"/>
      <c r="BI294" s="338"/>
      <c r="BJ294" s="338"/>
      <c r="BK294" s="338"/>
      <c r="BL294" s="338"/>
      <c r="BM294" s="338"/>
      <c r="BN294" s="338"/>
      <c r="BO294" s="338"/>
      <c r="BP294" s="338"/>
      <c r="BQ294" s="338"/>
      <c r="BR294" s="338"/>
      <c r="BS294" s="338"/>
      <c r="BT294" s="338"/>
      <c r="BU294" s="338"/>
      <c r="BV294" s="338"/>
      <c r="BW294" s="13">
        <f t="shared" si="39"/>
        <v>0</v>
      </c>
      <c r="BX294" s="13">
        <f t="shared" si="40"/>
        <v>0</v>
      </c>
      <c r="BY294" s="13">
        <f t="shared" si="41"/>
        <v>0</v>
      </c>
      <c r="BZ294" s="13">
        <f t="shared" si="42"/>
        <v>0</v>
      </c>
      <c r="CA294" s="13">
        <f t="shared" si="43"/>
        <v>0</v>
      </c>
      <c r="CB294" s="13">
        <f t="shared" si="44"/>
        <v>0</v>
      </c>
      <c r="CC294" s="333" t="str">
        <f>VLOOKUP($A294,'Depr Group Buckets'!$A:$J,CC$4,FALSE)</f>
        <v>GENERAL</v>
      </c>
      <c r="CD294" s="333" t="str">
        <f>VLOOKUP($A294,'Depr Group Buckets'!$A:$J,CD$4,FALSE)</f>
        <v>101/106</v>
      </c>
      <c r="CE294" s="333">
        <f>VLOOKUP($A294,'Depr Group Buckets'!$A:$J,CE$4,FALSE)</f>
        <v>108</v>
      </c>
      <c r="CF294" s="333">
        <f>VLOOKUP($A294,'Depr Group Buckets'!$A:$J,CF$4,FALSE)</f>
        <v>403</v>
      </c>
      <c r="CG294" s="333" t="str">
        <f>VLOOKUP($A294,'Depr Group Buckets'!$A:$J,CG$4,FALSE)</f>
        <v>GENERAL</v>
      </c>
      <c r="CH294" s="333" t="str">
        <f>VLOOKUP($A294,'Depr Group Buckets'!$A:$J,CH$4,FALSE)</f>
        <v>GENERAL</v>
      </c>
      <c r="CI294" s="333" t="str">
        <f>VLOOKUP($A294,'Depr Group Buckets'!$A:$J,CI$4,FALSE)</f>
        <v>Invalid</v>
      </c>
      <c r="CJ294" s="333" t="str">
        <f>VLOOKUP($A294,'Depr Group Buckets'!$A:$J,CJ$4,FALSE)</f>
        <v>392</v>
      </c>
      <c r="CK294" s="21"/>
      <c r="CL294" s="4">
        <f t="shared" si="38"/>
        <v>4.7E-2</v>
      </c>
      <c r="CM294" s="4">
        <f t="shared" si="37"/>
        <v>0</v>
      </c>
      <c r="CN294" s="334"/>
      <c r="CO294" s="334"/>
      <c r="CP294" s="334"/>
      <c r="CQ294" s="4">
        <v>4.7E-2</v>
      </c>
      <c r="CR294" s="4">
        <v>0</v>
      </c>
    </row>
    <row r="295" spans="1:96" x14ac:dyDescent="0.25">
      <c r="A295" s="335">
        <f>'ASSET BALANCES'!$A295</f>
        <v>39300</v>
      </c>
      <c r="B295" s="336" t="str">
        <f>'ASSET BALANCES'!$B295</f>
        <v>393.00 Stores Equipment 7yr</v>
      </c>
      <c r="C295" s="337">
        <v>0</v>
      </c>
      <c r="D295" s="337">
        <v>0</v>
      </c>
      <c r="E295" s="337">
        <v>0</v>
      </c>
      <c r="F295" s="337">
        <v>0</v>
      </c>
      <c r="G295" s="337">
        <v>0</v>
      </c>
      <c r="H295" s="337">
        <v>0</v>
      </c>
      <c r="I295" s="337">
        <v>0</v>
      </c>
      <c r="J295" s="337">
        <v>0</v>
      </c>
      <c r="K295" s="337">
        <v>0</v>
      </c>
      <c r="L295" s="337">
        <v>0</v>
      </c>
      <c r="M295" s="337">
        <v>0</v>
      </c>
      <c r="N295" s="337">
        <v>0</v>
      </c>
      <c r="O295" s="338">
        <f>ROUND('ASSET BALANCES'!O295*$CL295/12,2)</f>
        <v>0</v>
      </c>
      <c r="P295" s="338">
        <f>ROUND('ASSET BALANCES'!P295*$CL295/12,2)</f>
        <v>0</v>
      </c>
      <c r="Q295" s="338">
        <f>ROUND('ASSET BALANCES'!Q295*$CL295/12,2)</f>
        <v>0</v>
      </c>
      <c r="R295" s="338">
        <f>ROUND('ASSET BALANCES'!R295*$CL295/12,2)</f>
        <v>0</v>
      </c>
      <c r="S295" s="338">
        <f>ROUND('ASSET BALANCES'!S295*$CL295/12,2)</f>
        <v>0</v>
      </c>
      <c r="T295" s="338">
        <f>ROUND('ASSET BALANCES'!T295*$CL295/12,2)</f>
        <v>0</v>
      </c>
      <c r="U295" s="338">
        <f>ROUND('ASSET BALANCES'!U295*$CL295/12,2)</f>
        <v>0</v>
      </c>
      <c r="V295" s="338">
        <f>ROUND('ASSET BALANCES'!V295*$CL295/12,2)</f>
        <v>0</v>
      </c>
      <c r="W295" s="338">
        <f>ROUND('ASSET BALANCES'!W295*$CL295/12,2)</f>
        <v>0</v>
      </c>
      <c r="X295" s="338">
        <f>ROUND('ASSET BALANCES'!X295*$CL295/12,2)</f>
        <v>0</v>
      </c>
      <c r="Y295" s="338">
        <f>ROUND('ASSET BALANCES'!Y295*$CL295/12,2)</f>
        <v>0</v>
      </c>
      <c r="Z295" s="338">
        <f>ROUND('ASSET BALANCES'!Z295*$CL295/12,2)</f>
        <v>0</v>
      </c>
      <c r="AA295" s="338">
        <f>ROUND('ASSET BALANCES'!AA295*$CM295/12,2)</f>
        <v>0</v>
      </c>
      <c r="AB295" s="338">
        <f>ROUND('ASSET BALANCES'!AB295*$CM295/12,2)</f>
        <v>0</v>
      </c>
      <c r="AC295" s="338">
        <f>ROUND('ASSET BALANCES'!AC295*$CM295/12,2)</f>
        <v>0</v>
      </c>
      <c r="AD295" s="338">
        <f>ROUND('ASSET BALANCES'!AD295*$CM295/12,2)</f>
        <v>0</v>
      </c>
      <c r="AE295" s="338">
        <f>ROUND('ASSET BALANCES'!AE295*$CM295/12,2)</f>
        <v>0</v>
      </c>
      <c r="AF295" s="338">
        <f>ROUND('ASSET BALANCES'!AF295*$CM295/12,2)</f>
        <v>0</v>
      </c>
      <c r="AG295" s="338">
        <f>ROUND('ASSET BALANCES'!AG295*$CM295/12,2)</f>
        <v>0</v>
      </c>
      <c r="AH295" s="338">
        <f>ROUND('ASSET BALANCES'!AH295*$CM295/12,2)</f>
        <v>0</v>
      </c>
      <c r="AI295" s="338">
        <f>ROUND('ASSET BALANCES'!AI295*$CM295/12,2)</f>
        <v>0</v>
      </c>
      <c r="AJ295" s="338">
        <f>ROUND('ASSET BALANCES'!AJ295*$CM295/12,2)</f>
        <v>0</v>
      </c>
      <c r="AK295" s="338">
        <f>ROUND('ASSET BALANCES'!AK295*$CM295/12,2)</f>
        <v>0</v>
      </c>
      <c r="AL295" s="338">
        <f>ROUND('ASSET BALANCES'!AL295*$CM295/12,2)</f>
        <v>0</v>
      </c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38"/>
      <c r="AX295" s="338"/>
      <c r="AY295" s="338"/>
      <c r="AZ295" s="338"/>
      <c r="BA295" s="338"/>
      <c r="BB295" s="338"/>
      <c r="BC295" s="338"/>
      <c r="BD295" s="338"/>
      <c r="BE295" s="338"/>
      <c r="BF295" s="338"/>
      <c r="BG295" s="338"/>
      <c r="BH295" s="338"/>
      <c r="BI295" s="338"/>
      <c r="BJ295" s="338"/>
      <c r="BK295" s="338"/>
      <c r="BL295" s="338"/>
      <c r="BM295" s="338"/>
      <c r="BN295" s="338"/>
      <c r="BO295" s="338"/>
      <c r="BP295" s="338"/>
      <c r="BQ295" s="338"/>
      <c r="BR295" s="338"/>
      <c r="BS295" s="338"/>
      <c r="BT295" s="338"/>
      <c r="BU295" s="338"/>
      <c r="BV295" s="338"/>
      <c r="BW295" s="13">
        <f t="shared" si="39"/>
        <v>0</v>
      </c>
      <c r="BX295" s="13">
        <f t="shared" si="40"/>
        <v>0</v>
      </c>
      <c r="BY295" s="13">
        <f t="shared" si="41"/>
        <v>0</v>
      </c>
      <c r="BZ295" s="13">
        <f t="shared" si="42"/>
        <v>0</v>
      </c>
      <c r="CA295" s="13">
        <f t="shared" si="43"/>
        <v>0</v>
      </c>
      <c r="CB295" s="13">
        <f t="shared" si="44"/>
        <v>0</v>
      </c>
      <c r="CC295" s="333" t="str">
        <f>VLOOKUP($A295,'Depr Group Buckets'!$A:$J,CC$4,FALSE)</f>
        <v>AMORT</v>
      </c>
      <c r="CD295" s="333" t="str">
        <f>VLOOKUP($A295,'Depr Group Buckets'!$A:$J,CD$4,FALSE)</f>
        <v>101/106</v>
      </c>
      <c r="CE295" s="333">
        <f>VLOOKUP($A295,'Depr Group Buckets'!$A:$J,CE$4,FALSE)</f>
        <v>108</v>
      </c>
      <c r="CF295" s="333">
        <f>VLOOKUP($A295,'Depr Group Buckets'!$A:$J,CF$4,FALSE)</f>
        <v>403</v>
      </c>
      <c r="CG295" s="333" t="str">
        <f>VLOOKUP($A295,'Depr Group Buckets'!$A:$J,CG$4,FALSE)</f>
        <v>AMORT</v>
      </c>
      <c r="CH295" s="333" t="str">
        <f>VLOOKUP($A295,'Depr Group Buckets'!$A:$J,CH$4,FALSE)</f>
        <v>AMORT</v>
      </c>
      <c r="CI295" s="333" t="str">
        <f>VLOOKUP($A295,'Depr Group Buckets'!$A:$J,CI$4,FALSE)</f>
        <v>Valid</v>
      </c>
      <c r="CJ295" s="333" t="str">
        <f>VLOOKUP($A295,'Depr Group Buckets'!$A:$J,CJ$4,FALSE)</f>
        <v>393</v>
      </c>
      <c r="CK295" s="21"/>
      <c r="CL295" s="4">
        <f t="shared" si="38"/>
        <v>0.14299999999999999</v>
      </c>
      <c r="CM295" s="4">
        <f t="shared" si="37"/>
        <v>0.14300000000000002</v>
      </c>
      <c r="CN295" s="334"/>
      <c r="CO295" s="334"/>
      <c r="CP295" s="334"/>
      <c r="CQ295" s="4">
        <v>0.14299999999999999</v>
      </c>
      <c r="CR295" s="4">
        <v>0.14300000000000002</v>
      </c>
    </row>
    <row r="296" spans="1:96" x14ac:dyDescent="0.25">
      <c r="A296" s="335">
        <f>'ASSET BALANCES'!$A296</f>
        <v>39400</v>
      </c>
      <c r="B296" s="336" t="str">
        <f>'ASSET BALANCES'!$B296</f>
        <v>394.00 Tool Shop &amp; Garage Equip 7yr</v>
      </c>
      <c r="C296" s="337">
        <v>143639.86000000002</v>
      </c>
      <c r="D296" s="337">
        <v>143019.17000000001</v>
      </c>
      <c r="E296" s="337">
        <v>131021.82</v>
      </c>
      <c r="F296" s="337">
        <v>200298.82</v>
      </c>
      <c r="G296" s="337">
        <v>208377.27</v>
      </c>
      <c r="H296" s="337">
        <v>137764.23000000001</v>
      </c>
      <c r="I296" s="337">
        <v>172106.84000000003</v>
      </c>
      <c r="J296" s="337">
        <v>158397.32</v>
      </c>
      <c r="K296" s="337">
        <v>119771.95000000001</v>
      </c>
      <c r="L296" s="337">
        <v>159174.73000000004</v>
      </c>
      <c r="M296" s="337">
        <v>175143.23</v>
      </c>
      <c r="N296" s="337">
        <v>209486.69999999998</v>
      </c>
      <c r="O296" s="338">
        <f>ROUND('ASSET BALANCES'!O296*$CL296/12,2)</f>
        <v>169290.65</v>
      </c>
      <c r="P296" s="338">
        <f>ROUND('ASSET BALANCES'!P296*$CL296/12,2)</f>
        <v>171987.57</v>
      </c>
      <c r="Q296" s="338">
        <f>ROUND('ASSET BALANCES'!Q296*$CL296/12,2)</f>
        <v>174576.5</v>
      </c>
      <c r="R296" s="338">
        <f>ROUND('ASSET BALANCES'!R296*$CL296/12,2)</f>
        <v>180668.28</v>
      </c>
      <c r="S296" s="338">
        <f>ROUND('ASSET BALANCES'!S296*$CL296/12,2)</f>
        <v>182965.19</v>
      </c>
      <c r="T296" s="338">
        <f>ROUND('ASSET BALANCES'!T296*$CL296/12,2)</f>
        <v>185400.29</v>
      </c>
      <c r="U296" s="338">
        <f>ROUND('ASSET BALANCES'!U296*$CL296/12,2)</f>
        <v>187626.56</v>
      </c>
      <c r="V296" s="338">
        <f>ROUND('ASSET BALANCES'!V296*$CL296/12,2)</f>
        <v>191326.31</v>
      </c>
      <c r="W296" s="338">
        <f>ROUND('ASSET BALANCES'!W296*$CL296/12,2)</f>
        <v>193510.99</v>
      </c>
      <c r="X296" s="338">
        <f>ROUND('ASSET BALANCES'!X296*$CL296/12,2)</f>
        <v>196366.86</v>
      </c>
      <c r="Y296" s="338">
        <f>ROUND('ASSET BALANCES'!Y296*$CL296/12,2)</f>
        <v>203094.26</v>
      </c>
      <c r="Z296" s="338">
        <f>ROUND('ASSET BALANCES'!Z296*$CL296/12,2)</f>
        <v>205328.14</v>
      </c>
      <c r="AA296" s="338">
        <f>ROUND('ASSET BALANCES'!AA296*$CM296/12,2)</f>
        <v>192406.21</v>
      </c>
      <c r="AB296" s="338">
        <f>ROUND('ASSET BALANCES'!AB296*$CM296/12,2)</f>
        <v>191463.47</v>
      </c>
      <c r="AC296" s="338">
        <f>ROUND('ASSET BALANCES'!AC296*$CM296/12,2)</f>
        <v>189117.6</v>
      </c>
      <c r="AD296" s="338">
        <f>ROUND('ASSET BALANCES'!AD296*$CM296/12,2)</f>
        <v>193157.89</v>
      </c>
      <c r="AE296" s="338">
        <f>ROUND('ASSET BALANCES'!AE296*$CM296/12,2)</f>
        <v>194233.88</v>
      </c>
      <c r="AF296" s="338">
        <f>ROUND('ASSET BALANCES'!AF296*$CM296/12,2)</f>
        <v>193102.8</v>
      </c>
      <c r="AG296" s="338">
        <f>ROUND('ASSET BALANCES'!AG296*$CM296/12,2)</f>
        <v>192900.77</v>
      </c>
      <c r="AH296" s="338">
        <f>ROUND('ASSET BALANCES'!AH296*$CM296/12,2)</f>
        <v>184203.96</v>
      </c>
      <c r="AI296" s="338">
        <f>ROUND('ASSET BALANCES'!AI296*$CM296/12,2)</f>
        <v>184239.41</v>
      </c>
      <c r="AJ296" s="338">
        <f>ROUND('ASSET BALANCES'!AJ296*$CM296/12,2)</f>
        <v>184235.84</v>
      </c>
      <c r="AK296" s="338">
        <f>ROUND('ASSET BALANCES'!AK296*$CM296/12,2)</f>
        <v>188814.68</v>
      </c>
      <c r="AL296" s="338">
        <f>ROUND('ASSET BALANCES'!AL296*$CM296/12,2)</f>
        <v>177974.41</v>
      </c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38"/>
      <c r="AX296" s="338"/>
      <c r="AY296" s="338"/>
      <c r="AZ296" s="338"/>
      <c r="BA296" s="338"/>
      <c r="BB296" s="338"/>
      <c r="BC296" s="338"/>
      <c r="BD296" s="338"/>
      <c r="BE296" s="338"/>
      <c r="BF296" s="338"/>
      <c r="BG296" s="338"/>
      <c r="BH296" s="338"/>
      <c r="BI296" s="338"/>
      <c r="BJ296" s="338"/>
      <c r="BK296" s="338"/>
      <c r="BL296" s="338"/>
      <c r="BM296" s="338"/>
      <c r="BN296" s="338"/>
      <c r="BO296" s="338"/>
      <c r="BP296" s="338"/>
      <c r="BQ296" s="338"/>
      <c r="BR296" s="338"/>
      <c r="BS296" s="338"/>
      <c r="BT296" s="338"/>
      <c r="BU296" s="338"/>
      <c r="BV296" s="338"/>
      <c r="BW296" s="13">
        <f t="shared" si="39"/>
        <v>1958201.94</v>
      </c>
      <c r="BX296" s="13">
        <f t="shared" si="40"/>
        <v>2242141.6</v>
      </c>
      <c r="BY296" s="13">
        <f t="shared" si="41"/>
        <v>2265850.92</v>
      </c>
      <c r="BZ296" s="13">
        <f t="shared" si="42"/>
        <v>0</v>
      </c>
      <c r="CA296" s="13">
        <f t="shared" si="43"/>
        <v>0</v>
      </c>
      <c r="CB296" s="13">
        <f t="shared" si="44"/>
        <v>0</v>
      </c>
      <c r="CC296" s="333" t="str">
        <f>VLOOKUP($A296,'Depr Group Buckets'!$A:$J,CC$4,FALSE)</f>
        <v>AMORT</v>
      </c>
      <c r="CD296" s="333" t="str">
        <f>VLOOKUP($A296,'Depr Group Buckets'!$A:$J,CD$4,FALSE)</f>
        <v>101/106</v>
      </c>
      <c r="CE296" s="333">
        <f>VLOOKUP($A296,'Depr Group Buckets'!$A:$J,CE$4,FALSE)</f>
        <v>108</v>
      </c>
      <c r="CF296" s="333">
        <f>VLOOKUP($A296,'Depr Group Buckets'!$A:$J,CF$4,FALSE)</f>
        <v>403</v>
      </c>
      <c r="CG296" s="333" t="str">
        <f>VLOOKUP($A296,'Depr Group Buckets'!$A:$J,CG$4,FALSE)</f>
        <v>AMORT</v>
      </c>
      <c r="CH296" s="333" t="str">
        <f>VLOOKUP($A296,'Depr Group Buckets'!$A:$J,CH$4,FALSE)</f>
        <v>AMORT</v>
      </c>
      <c r="CI296" s="333" t="str">
        <f>VLOOKUP($A296,'Depr Group Buckets'!$A:$J,CI$4,FALSE)</f>
        <v>Valid</v>
      </c>
      <c r="CJ296" s="333" t="str">
        <f>VLOOKUP($A296,'Depr Group Buckets'!$A:$J,CJ$4,FALSE)</f>
        <v>394</v>
      </c>
      <c r="CK296" s="21"/>
      <c r="CL296" s="4">
        <f t="shared" si="38"/>
        <v>0.14299999999999999</v>
      </c>
      <c r="CM296" s="4">
        <f t="shared" si="37"/>
        <v>0.14300000000000002</v>
      </c>
      <c r="CN296" s="334"/>
      <c r="CO296" s="334"/>
      <c r="CP296" s="334"/>
      <c r="CQ296" s="4">
        <v>0.14299999999999999</v>
      </c>
      <c r="CR296" s="4">
        <v>0.14300000000000002</v>
      </c>
    </row>
    <row r="297" spans="1:96" x14ac:dyDescent="0.25">
      <c r="A297" s="335">
        <f>'ASSET BALANCES'!$A297</f>
        <v>39401</v>
      </c>
      <c r="B297" s="336" t="str">
        <f>'ASSET BALANCES'!$B297</f>
        <v>394.01 ECCR Solar Car Port 5yr</v>
      </c>
      <c r="C297" s="337">
        <v>69808.89</v>
      </c>
      <c r="D297" s="337">
        <v>69808.89</v>
      </c>
      <c r="E297" s="337">
        <v>69808.89</v>
      </c>
      <c r="F297" s="337">
        <v>69808.89</v>
      </c>
      <c r="G297" s="337">
        <v>69808.89</v>
      </c>
      <c r="H297" s="337">
        <v>69808.89</v>
      </c>
      <c r="I297" s="337">
        <v>69808.89</v>
      </c>
      <c r="J297" s="337">
        <v>69808.89</v>
      </c>
      <c r="K297" s="337">
        <v>69808.89</v>
      </c>
      <c r="L297" s="337">
        <v>69808.89</v>
      </c>
      <c r="M297" s="337">
        <v>69808.89</v>
      </c>
      <c r="N297" s="337">
        <v>69808.89</v>
      </c>
      <c r="O297" s="338">
        <f>ROUND('ASSET BALANCES'!O297*$CL297/12,2)</f>
        <v>69808.89</v>
      </c>
      <c r="P297" s="338">
        <f>ROUND('ASSET BALANCES'!P297*$CL297/12,2)</f>
        <v>69808.89</v>
      </c>
      <c r="Q297" s="338">
        <f>ROUND('ASSET BALANCES'!Q297*$CL297/12,2)</f>
        <v>69808.89</v>
      </c>
      <c r="R297" s="338">
        <f>ROUND('ASSET BALANCES'!R297*$CL297/12,2)</f>
        <v>69808.89</v>
      </c>
      <c r="S297" s="338">
        <f>ROUND('ASSET BALANCES'!S297*$CL297/12,2)</f>
        <v>69808.89</v>
      </c>
      <c r="T297" s="338">
        <f>ROUND('ASSET BALANCES'!T297*$CL297/12,2)</f>
        <v>69808.89</v>
      </c>
      <c r="U297" s="338">
        <f>ROUND('ASSET BALANCES'!U297*$CL297/12,2)</f>
        <v>69808.89</v>
      </c>
      <c r="V297" s="338">
        <f>ROUND('ASSET BALANCES'!V297*$CL297/12,2)</f>
        <v>69808.89</v>
      </c>
      <c r="W297" s="338">
        <f>ROUND('ASSET BALANCES'!W297*$CL297/12,2)</f>
        <v>69808.89</v>
      </c>
      <c r="X297" s="338">
        <f>ROUND('ASSET BALANCES'!X297*$CL297/12,2)</f>
        <v>69808.89</v>
      </c>
      <c r="Y297" s="338">
        <f>ROUND('ASSET BALANCES'!Y297*$CL297/12,2)</f>
        <v>69808.89</v>
      </c>
      <c r="Z297" s="338">
        <f>ROUND('ASSET BALANCES'!Z297*$CL297/12,2)</f>
        <v>69808.89</v>
      </c>
      <c r="AA297" s="338">
        <f>ROUND('ASSET BALANCES'!AA297*$CM297/12,2)</f>
        <v>69808.89</v>
      </c>
      <c r="AB297" s="338">
        <f>ROUND('ASSET BALANCES'!AB297*$CM297/12,2)</f>
        <v>69808.89</v>
      </c>
      <c r="AC297" s="338">
        <f>ROUND('ASSET BALANCES'!AC297*$CM297/12,2)</f>
        <v>69808.89</v>
      </c>
      <c r="AD297" s="338">
        <f>ROUND('ASSET BALANCES'!AD297*$CM297/12,2)</f>
        <v>69808.89</v>
      </c>
      <c r="AE297" s="338">
        <f>ROUND('ASSET BALANCES'!AE297*$CM297/12,2)</f>
        <v>69808.89</v>
      </c>
      <c r="AF297" s="338">
        <f>ROUND('ASSET BALANCES'!AF297*$CM297/12,2)</f>
        <v>69808.89</v>
      </c>
      <c r="AG297" s="338">
        <f>ROUND('ASSET BALANCES'!AG297*$CM297/12,2)</f>
        <v>69808.89</v>
      </c>
      <c r="AH297" s="338">
        <f>ROUND('ASSET BALANCES'!AH297*$CM297/12,2)</f>
        <v>69808.89</v>
      </c>
      <c r="AI297" s="338">
        <f>ROUND('ASSET BALANCES'!AI297*$CM297/12,2)</f>
        <v>69808.89</v>
      </c>
      <c r="AJ297" s="338">
        <f>ROUND('ASSET BALANCES'!AJ297*$CM297/12,2)</f>
        <v>69808.89</v>
      </c>
      <c r="AK297" s="338">
        <f>ROUND('ASSET BALANCES'!AK297*$CM297/12,2)</f>
        <v>69808.89</v>
      </c>
      <c r="AL297" s="338">
        <f>ROUND('ASSET BALANCES'!AL297*$CM297/12,2)</f>
        <v>69808.89</v>
      </c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38"/>
      <c r="AX297" s="338"/>
      <c r="AY297" s="338"/>
      <c r="AZ297" s="338"/>
      <c r="BA297" s="338"/>
      <c r="BB297" s="338"/>
      <c r="BC297" s="338"/>
      <c r="BD297" s="338"/>
      <c r="BE297" s="338"/>
      <c r="BF297" s="338"/>
      <c r="BG297" s="338"/>
      <c r="BH297" s="338"/>
      <c r="BI297" s="338"/>
      <c r="BJ297" s="338"/>
      <c r="BK297" s="338"/>
      <c r="BL297" s="338"/>
      <c r="BM297" s="338"/>
      <c r="BN297" s="338"/>
      <c r="BO297" s="338"/>
      <c r="BP297" s="338"/>
      <c r="BQ297" s="338"/>
      <c r="BR297" s="338"/>
      <c r="BS297" s="338"/>
      <c r="BT297" s="338"/>
      <c r="BU297" s="338"/>
      <c r="BV297" s="338"/>
      <c r="BW297" s="13">
        <f t="shared" si="39"/>
        <v>837706.68</v>
      </c>
      <c r="BX297" s="13">
        <f t="shared" si="40"/>
        <v>837706.68</v>
      </c>
      <c r="BY297" s="13">
        <f t="shared" si="41"/>
        <v>837706.68</v>
      </c>
      <c r="BZ297" s="13">
        <f t="shared" si="42"/>
        <v>0</v>
      </c>
      <c r="CA297" s="13">
        <f t="shared" si="43"/>
        <v>0</v>
      </c>
      <c r="CB297" s="13">
        <f t="shared" si="44"/>
        <v>0</v>
      </c>
      <c r="CC297" s="333" t="str">
        <f>VLOOKUP($A297,'Depr Group Buckets'!$A:$J,CC$4,FALSE)</f>
        <v>AMORT</v>
      </c>
      <c r="CD297" s="333" t="str">
        <f>VLOOKUP($A297,'Depr Group Buckets'!$A:$J,CD$4,FALSE)</f>
        <v>101/106</v>
      </c>
      <c r="CE297" s="333">
        <f>VLOOKUP($A297,'Depr Group Buckets'!$A:$J,CE$4,FALSE)</f>
        <v>108</v>
      </c>
      <c r="CF297" s="333">
        <f>VLOOKUP($A297,'Depr Group Buckets'!$A:$J,CF$4,FALSE)</f>
        <v>403</v>
      </c>
      <c r="CG297" s="333" t="str">
        <f>VLOOKUP($A297,'Depr Group Buckets'!$A:$J,CG$4,FALSE)</f>
        <v>AMORT</v>
      </c>
      <c r="CH297" s="333" t="str">
        <f>VLOOKUP($A297,'Depr Group Buckets'!$A:$J,CH$4,FALSE)</f>
        <v>AMORT</v>
      </c>
      <c r="CI297" s="333" t="str">
        <f>VLOOKUP($A297,'Depr Group Buckets'!$A:$J,CI$4,FALSE)</f>
        <v>Valid</v>
      </c>
      <c r="CJ297" s="333" t="str">
        <f>VLOOKUP($A297,'Depr Group Buckets'!$A:$J,CJ$4,FALSE)</f>
        <v>394</v>
      </c>
      <c r="CK297" s="21"/>
      <c r="CL297" s="4">
        <f t="shared" si="38"/>
        <v>0.2</v>
      </c>
      <c r="CM297" s="4">
        <f t="shared" si="37"/>
        <v>0.2</v>
      </c>
      <c r="CN297" s="334"/>
      <c r="CO297" s="334"/>
      <c r="CP297" s="334"/>
      <c r="CQ297" s="4">
        <v>0.2</v>
      </c>
      <c r="CR297" s="4">
        <v>0.2</v>
      </c>
    </row>
    <row r="298" spans="1:96" x14ac:dyDescent="0.25">
      <c r="A298" s="335">
        <f>'ASSET BALANCES'!$A298</f>
        <v>39403</v>
      </c>
      <c r="B298" s="336" t="str">
        <f>'ASSET BALANCES'!$B298</f>
        <v>394.03 Tool Vehicles 7yr - Invalid</v>
      </c>
      <c r="C298" s="337">
        <v>0</v>
      </c>
      <c r="D298" s="337">
        <v>0</v>
      </c>
      <c r="E298" s="337">
        <v>0</v>
      </c>
      <c r="F298" s="337">
        <v>0</v>
      </c>
      <c r="G298" s="337">
        <v>0</v>
      </c>
      <c r="H298" s="337">
        <v>0</v>
      </c>
      <c r="I298" s="337">
        <v>0</v>
      </c>
      <c r="J298" s="337">
        <v>0</v>
      </c>
      <c r="K298" s="337">
        <v>0</v>
      </c>
      <c r="L298" s="337">
        <v>0</v>
      </c>
      <c r="M298" s="337">
        <v>0</v>
      </c>
      <c r="N298" s="337">
        <v>0</v>
      </c>
      <c r="O298" s="338">
        <f>ROUND('ASSET BALANCES'!O298*$CL298/12,2)</f>
        <v>0</v>
      </c>
      <c r="P298" s="338">
        <f>ROUND('ASSET BALANCES'!P298*$CL298/12,2)</f>
        <v>0</v>
      </c>
      <c r="Q298" s="338">
        <f>ROUND('ASSET BALANCES'!Q298*$CL298/12,2)</f>
        <v>0</v>
      </c>
      <c r="R298" s="338">
        <f>ROUND('ASSET BALANCES'!R298*$CL298/12,2)</f>
        <v>0</v>
      </c>
      <c r="S298" s="338">
        <f>ROUND('ASSET BALANCES'!S298*$CL298/12,2)</f>
        <v>0</v>
      </c>
      <c r="T298" s="338">
        <f>ROUND('ASSET BALANCES'!T298*$CL298/12,2)</f>
        <v>0</v>
      </c>
      <c r="U298" s="338">
        <f>ROUND('ASSET BALANCES'!U298*$CL298/12,2)</f>
        <v>0</v>
      </c>
      <c r="V298" s="338">
        <f>ROUND('ASSET BALANCES'!V298*$CL298/12,2)</f>
        <v>0</v>
      </c>
      <c r="W298" s="338">
        <f>ROUND('ASSET BALANCES'!W298*$CL298/12,2)</f>
        <v>0</v>
      </c>
      <c r="X298" s="338">
        <f>ROUND('ASSET BALANCES'!X298*$CL298/12,2)</f>
        <v>0</v>
      </c>
      <c r="Y298" s="338">
        <f>ROUND('ASSET BALANCES'!Y298*$CL298/12,2)</f>
        <v>0</v>
      </c>
      <c r="Z298" s="338">
        <f>ROUND('ASSET BALANCES'!Z298*$CL298/12,2)</f>
        <v>0</v>
      </c>
      <c r="AA298" s="338">
        <f>ROUND('ASSET BALANCES'!AA298*$CM298/12,2)</f>
        <v>0</v>
      </c>
      <c r="AB298" s="338">
        <f>ROUND('ASSET BALANCES'!AB298*$CM298/12,2)</f>
        <v>0</v>
      </c>
      <c r="AC298" s="338">
        <f>ROUND('ASSET BALANCES'!AC298*$CM298/12,2)</f>
        <v>0</v>
      </c>
      <c r="AD298" s="338">
        <f>ROUND('ASSET BALANCES'!AD298*$CM298/12,2)</f>
        <v>0</v>
      </c>
      <c r="AE298" s="338">
        <f>ROUND('ASSET BALANCES'!AE298*$CM298/12,2)</f>
        <v>0</v>
      </c>
      <c r="AF298" s="338">
        <f>ROUND('ASSET BALANCES'!AF298*$CM298/12,2)</f>
        <v>0</v>
      </c>
      <c r="AG298" s="338">
        <f>ROUND('ASSET BALANCES'!AG298*$CM298/12,2)</f>
        <v>0</v>
      </c>
      <c r="AH298" s="338">
        <f>ROUND('ASSET BALANCES'!AH298*$CM298/12,2)</f>
        <v>0</v>
      </c>
      <c r="AI298" s="338">
        <f>ROUND('ASSET BALANCES'!AI298*$CM298/12,2)</f>
        <v>0</v>
      </c>
      <c r="AJ298" s="338">
        <f>ROUND('ASSET BALANCES'!AJ298*$CM298/12,2)</f>
        <v>0</v>
      </c>
      <c r="AK298" s="338">
        <f>ROUND('ASSET BALANCES'!AK298*$CM298/12,2)</f>
        <v>0</v>
      </c>
      <c r="AL298" s="338">
        <f>ROUND('ASSET BALANCES'!AL298*$CM298/12,2)</f>
        <v>0</v>
      </c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38"/>
      <c r="AX298" s="338"/>
      <c r="AY298" s="338"/>
      <c r="AZ298" s="338"/>
      <c r="BA298" s="338"/>
      <c r="BB298" s="338"/>
      <c r="BC298" s="338"/>
      <c r="BD298" s="338"/>
      <c r="BE298" s="338"/>
      <c r="BF298" s="338"/>
      <c r="BG298" s="338"/>
      <c r="BH298" s="338"/>
      <c r="BI298" s="338"/>
      <c r="BJ298" s="338"/>
      <c r="BK298" s="338"/>
      <c r="BL298" s="338"/>
      <c r="BM298" s="338"/>
      <c r="BN298" s="338"/>
      <c r="BO298" s="338"/>
      <c r="BP298" s="338"/>
      <c r="BQ298" s="338"/>
      <c r="BR298" s="338"/>
      <c r="BS298" s="338"/>
      <c r="BT298" s="338"/>
      <c r="BU298" s="338"/>
      <c r="BV298" s="338"/>
      <c r="BW298" s="13">
        <f t="shared" si="39"/>
        <v>0</v>
      </c>
      <c r="BX298" s="13">
        <f t="shared" si="40"/>
        <v>0</v>
      </c>
      <c r="BY298" s="13">
        <f t="shared" si="41"/>
        <v>0</v>
      </c>
      <c r="BZ298" s="13">
        <f t="shared" si="42"/>
        <v>0</v>
      </c>
      <c r="CA298" s="13">
        <f t="shared" si="43"/>
        <v>0</v>
      </c>
      <c r="CB298" s="13">
        <f t="shared" si="44"/>
        <v>0</v>
      </c>
      <c r="CC298" s="333" t="str">
        <f>VLOOKUP($A298,'Depr Group Buckets'!$A:$J,CC$4,FALSE)</f>
        <v>AMORT</v>
      </c>
      <c r="CD298" s="333" t="str">
        <f>VLOOKUP($A298,'Depr Group Buckets'!$A:$J,CD$4,FALSE)</f>
        <v>101/106</v>
      </c>
      <c r="CE298" s="333">
        <f>VLOOKUP($A298,'Depr Group Buckets'!$A:$J,CE$4,FALSE)</f>
        <v>108</v>
      </c>
      <c r="CF298" s="333">
        <f>VLOOKUP($A298,'Depr Group Buckets'!$A:$J,CF$4,FALSE)</f>
        <v>403</v>
      </c>
      <c r="CG298" s="333" t="str">
        <f>VLOOKUP($A298,'Depr Group Buckets'!$A:$J,CG$4,FALSE)</f>
        <v>AMORT</v>
      </c>
      <c r="CH298" s="333" t="str">
        <f>VLOOKUP($A298,'Depr Group Buckets'!$A:$J,CH$4,FALSE)</f>
        <v>AMORT</v>
      </c>
      <c r="CI298" s="333" t="str">
        <f>VLOOKUP($A298,'Depr Group Buckets'!$A:$J,CI$4,FALSE)</f>
        <v>Invalid</v>
      </c>
      <c r="CJ298" s="333" t="str">
        <f>VLOOKUP($A298,'Depr Group Buckets'!$A:$J,CJ$4,FALSE)</f>
        <v>394</v>
      </c>
      <c r="CK298" s="21"/>
      <c r="CL298" s="4">
        <f t="shared" si="38"/>
        <v>0</v>
      </c>
      <c r="CM298" s="4">
        <f t="shared" si="37"/>
        <v>0</v>
      </c>
      <c r="CN298" s="334"/>
      <c r="CO298" s="334"/>
      <c r="CP298" s="334"/>
      <c r="CQ298" s="4">
        <v>0</v>
      </c>
      <c r="CR298" s="4">
        <v>0</v>
      </c>
    </row>
    <row r="299" spans="1:96" x14ac:dyDescent="0.25">
      <c r="A299" s="335">
        <f>'ASSET BALANCES'!$A299</f>
        <v>39500</v>
      </c>
      <c r="B299" s="336" t="str">
        <f>'ASSET BALANCES'!$B299</f>
        <v>395.00 Laboratory Equipment 7yr</v>
      </c>
      <c r="C299" s="337">
        <v>31953.64</v>
      </c>
      <c r="D299" s="337">
        <v>31960.71</v>
      </c>
      <c r="E299" s="337">
        <v>31957.24</v>
      </c>
      <c r="F299" s="337">
        <v>31973.9</v>
      </c>
      <c r="G299" s="337">
        <v>33496.239999999998</v>
      </c>
      <c r="H299" s="337">
        <v>33496.29</v>
      </c>
      <c r="I299" s="337">
        <v>33622.18</v>
      </c>
      <c r="J299" s="337">
        <v>32612.129999999997</v>
      </c>
      <c r="K299" s="337">
        <v>31878.080000000002</v>
      </c>
      <c r="L299" s="337">
        <v>32164.54</v>
      </c>
      <c r="M299" s="337">
        <v>32164.3</v>
      </c>
      <c r="N299" s="337">
        <v>32134.16</v>
      </c>
      <c r="O299" s="338">
        <f>ROUND('ASSET BALANCES'!O299*$CL299/12,2)</f>
        <v>32141.33</v>
      </c>
      <c r="P299" s="338">
        <f>ROUND('ASSET BALANCES'!P299*$CL299/12,2)</f>
        <v>32112.75</v>
      </c>
      <c r="Q299" s="338">
        <f>ROUND('ASSET BALANCES'!Q299*$CL299/12,2)</f>
        <v>29351.03</v>
      </c>
      <c r="R299" s="338">
        <f>ROUND('ASSET BALANCES'!R299*$CL299/12,2)</f>
        <v>52391.02</v>
      </c>
      <c r="S299" s="338">
        <f>ROUND('ASSET BALANCES'!S299*$CL299/12,2)</f>
        <v>57839.68</v>
      </c>
      <c r="T299" s="338">
        <f>ROUND('ASSET BALANCES'!T299*$CL299/12,2)</f>
        <v>65782.5</v>
      </c>
      <c r="U299" s="338">
        <f>ROUND('ASSET BALANCES'!U299*$CL299/12,2)</f>
        <v>72763.14</v>
      </c>
      <c r="V299" s="338">
        <f>ROUND('ASSET BALANCES'!V299*$CL299/12,2)</f>
        <v>88139.19</v>
      </c>
      <c r="W299" s="338">
        <f>ROUND('ASSET BALANCES'!W299*$CL299/12,2)</f>
        <v>102795.42</v>
      </c>
      <c r="X299" s="338">
        <f>ROUND('ASSET BALANCES'!X299*$CL299/12,2)</f>
        <v>116957.42</v>
      </c>
      <c r="Y299" s="338">
        <f>ROUND('ASSET BALANCES'!Y299*$CL299/12,2)</f>
        <v>129714.39</v>
      </c>
      <c r="Z299" s="338">
        <f>ROUND('ASSET BALANCES'!Z299*$CL299/12,2)</f>
        <v>140892.29999999999</v>
      </c>
      <c r="AA299" s="338">
        <f>ROUND('ASSET BALANCES'!AA299*$CM299/12,2)</f>
        <v>152575.54</v>
      </c>
      <c r="AB299" s="338">
        <f>ROUND('ASSET BALANCES'!AB299*$CM299/12,2)</f>
        <v>164268.69</v>
      </c>
      <c r="AC299" s="338">
        <f>ROUND('ASSET BALANCES'!AC299*$CM299/12,2)</f>
        <v>172993.86</v>
      </c>
      <c r="AD299" s="338">
        <f>ROUND('ASSET BALANCES'!AD299*$CM299/12,2)</f>
        <v>184293.37</v>
      </c>
      <c r="AE299" s="338">
        <f>ROUND('ASSET BALANCES'!AE299*$CM299/12,2)</f>
        <v>196636.02</v>
      </c>
      <c r="AF299" s="338">
        <f>ROUND('ASSET BALANCES'!AF299*$CM299/12,2)</f>
        <v>208111.56</v>
      </c>
      <c r="AG299" s="338">
        <f>ROUND('ASSET BALANCES'!AG299*$CM299/12,2)</f>
        <v>219434.85</v>
      </c>
      <c r="AH299" s="338">
        <f>ROUND('ASSET BALANCES'!AH299*$CM299/12,2)</f>
        <v>229311.55</v>
      </c>
      <c r="AI299" s="338">
        <f>ROUND('ASSET BALANCES'!AI299*$CM299/12,2)</f>
        <v>236241.67</v>
      </c>
      <c r="AJ299" s="338">
        <f>ROUND('ASSET BALANCES'!AJ299*$CM299/12,2)</f>
        <v>244265.09</v>
      </c>
      <c r="AK299" s="338">
        <f>ROUND('ASSET BALANCES'!AK299*$CM299/12,2)</f>
        <v>246559.19</v>
      </c>
      <c r="AL299" s="338">
        <f>ROUND('ASSET BALANCES'!AL299*$CM299/12,2)</f>
        <v>248938.07</v>
      </c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38"/>
      <c r="AX299" s="338"/>
      <c r="AY299" s="338"/>
      <c r="AZ299" s="338"/>
      <c r="BA299" s="338"/>
      <c r="BB299" s="338"/>
      <c r="BC299" s="338"/>
      <c r="BD299" s="338"/>
      <c r="BE299" s="338"/>
      <c r="BF299" s="338"/>
      <c r="BG299" s="338"/>
      <c r="BH299" s="338"/>
      <c r="BI299" s="338"/>
      <c r="BJ299" s="338"/>
      <c r="BK299" s="338"/>
      <c r="BL299" s="338"/>
      <c r="BM299" s="338"/>
      <c r="BN299" s="338"/>
      <c r="BO299" s="338"/>
      <c r="BP299" s="338"/>
      <c r="BQ299" s="338"/>
      <c r="BR299" s="338"/>
      <c r="BS299" s="338"/>
      <c r="BT299" s="338"/>
      <c r="BU299" s="338"/>
      <c r="BV299" s="338"/>
      <c r="BW299" s="13">
        <f t="shared" si="39"/>
        <v>389413.41</v>
      </c>
      <c r="BX299" s="13">
        <f t="shared" si="40"/>
        <v>920880.17</v>
      </c>
      <c r="BY299" s="13">
        <f t="shared" si="41"/>
        <v>2503629.46</v>
      </c>
      <c r="BZ299" s="13">
        <f t="shared" si="42"/>
        <v>0</v>
      </c>
      <c r="CA299" s="13">
        <f t="shared" si="43"/>
        <v>0</v>
      </c>
      <c r="CB299" s="13">
        <f t="shared" si="44"/>
        <v>0</v>
      </c>
      <c r="CC299" s="333" t="str">
        <f>VLOOKUP($A299,'Depr Group Buckets'!$A:$J,CC$4,FALSE)</f>
        <v>AMORT</v>
      </c>
      <c r="CD299" s="333" t="str">
        <f>VLOOKUP($A299,'Depr Group Buckets'!$A:$J,CD$4,FALSE)</f>
        <v>101/106</v>
      </c>
      <c r="CE299" s="333">
        <f>VLOOKUP($A299,'Depr Group Buckets'!$A:$J,CE$4,FALSE)</f>
        <v>108</v>
      </c>
      <c r="CF299" s="333">
        <f>VLOOKUP($A299,'Depr Group Buckets'!$A:$J,CF$4,FALSE)</f>
        <v>403</v>
      </c>
      <c r="CG299" s="333" t="str">
        <f>VLOOKUP($A299,'Depr Group Buckets'!$A:$J,CG$4,FALSE)</f>
        <v>AMORT</v>
      </c>
      <c r="CH299" s="333" t="str">
        <f>VLOOKUP($A299,'Depr Group Buckets'!$A:$J,CH$4,FALSE)</f>
        <v>AMORT</v>
      </c>
      <c r="CI299" s="333" t="str">
        <f>VLOOKUP($A299,'Depr Group Buckets'!$A:$J,CI$4,FALSE)</f>
        <v>Valid</v>
      </c>
      <c r="CJ299" s="333" t="str">
        <f>VLOOKUP($A299,'Depr Group Buckets'!$A:$J,CJ$4,FALSE)</f>
        <v>395</v>
      </c>
      <c r="CK299" s="21"/>
      <c r="CL299" s="4">
        <f t="shared" si="38"/>
        <v>0.14299999999999999</v>
      </c>
      <c r="CM299" s="4">
        <f t="shared" si="37"/>
        <v>0.14300000000000002</v>
      </c>
      <c r="CN299" s="334"/>
      <c r="CO299" s="334"/>
      <c r="CP299" s="334"/>
      <c r="CQ299" s="4">
        <v>0.14299999999999999</v>
      </c>
      <c r="CR299" s="4">
        <v>0.14300000000000002</v>
      </c>
    </row>
    <row r="300" spans="1:96" x14ac:dyDescent="0.25">
      <c r="A300" s="335">
        <f>'ASSET BALANCES'!$A300</f>
        <v>39600</v>
      </c>
      <c r="B300" s="336" t="str">
        <f>'ASSET BALANCES'!$B300</f>
        <v>396.00 Power Operated Equipment 7yr</v>
      </c>
      <c r="C300" s="337">
        <v>0</v>
      </c>
      <c r="D300" s="337">
        <v>0</v>
      </c>
      <c r="E300" s="337">
        <v>0</v>
      </c>
      <c r="F300" s="337">
        <v>0</v>
      </c>
      <c r="G300" s="337">
        <v>0</v>
      </c>
      <c r="H300" s="337">
        <v>0</v>
      </c>
      <c r="I300" s="337">
        <v>0</v>
      </c>
      <c r="J300" s="337">
        <v>0</v>
      </c>
      <c r="K300" s="337">
        <v>0</v>
      </c>
      <c r="L300" s="337">
        <v>0</v>
      </c>
      <c r="M300" s="337">
        <v>0</v>
      </c>
      <c r="N300" s="337">
        <v>0</v>
      </c>
      <c r="O300" s="338">
        <f>ROUND('ASSET BALANCES'!O300*$CL300/12,2)</f>
        <v>0</v>
      </c>
      <c r="P300" s="338">
        <f>ROUND('ASSET BALANCES'!P300*$CL300/12,2)</f>
        <v>0</v>
      </c>
      <c r="Q300" s="338">
        <f>ROUND('ASSET BALANCES'!Q300*$CL300/12,2)</f>
        <v>0</v>
      </c>
      <c r="R300" s="338">
        <f>ROUND('ASSET BALANCES'!R300*$CL300/12,2)</f>
        <v>0</v>
      </c>
      <c r="S300" s="338">
        <f>ROUND('ASSET BALANCES'!S300*$CL300/12,2)</f>
        <v>0</v>
      </c>
      <c r="T300" s="338">
        <f>ROUND('ASSET BALANCES'!T300*$CL300/12,2)</f>
        <v>0</v>
      </c>
      <c r="U300" s="338">
        <f>ROUND('ASSET BALANCES'!U300*$CL300/12,2)</f>
        <v>0</v>
      </c>
      <c r="V300" s="338">
        <f>ROUND('ASSET BALANCES'!V300*$CL300/12,2)</f>
        <v>0</v>
      </c>
      <c r="W300" s="338">
        <f>ROUND('ASSET BALANCES'!W300*$CL300/12,2)</f>
        <v>0</v>
      </c>
      <c r="X300" s="338">
        <f>ROUND('ASSET BALANCES'!X300*$CL300/12,2)</f>
        <v>0</v>
      </c>
      <c r="Y300" s="338">
        <f>ROUND('ASSET BALANCES'!Y300*$CL300/12,2)</f>
        <v>0</v>
      </c>
      <c r="Z300" s="338">
        <f>ROUND('ASSET BALANCES'!Z300*$CL300/12,2)</f>
        <v>0</v>
      </c>
      <c r="AA300" s="338">
        <f>ROUND('ASSET BALANCES'!AA300*$CM300/12,2)</f>
        <v>0</v>
      </c>
      <c r="AB300" s="338">
        <f>ROUND('ASSET BALANCES'!AB300*$CM300/12,2)</f>
        <v>0</v>
      </c>
      <c r="AC300" s="338">
        <f>ROUND('ASSET BALANCES'!AC300*$CM300/12,2)</f>
        <v>0</v>
      </c>
      <c r="AD300" s="338">
        <f>ROUND('ASSET BALANCES'!AD300*$CM300/12,2)</f>
        <v>0</v>
      </c>
      <c r="AE300" s="338">
        <f>ROUND('ASSET BALANCES'!AE300*$CM300/12,2)</f>
        <v>0</v>
      </c>
      <c r="AF300" s="338">
        <f>ROUND('ASSET BALANCES'!AF300*$CM300/12,2)</f>
        <v>0</v>
      </c>
      <c r="AG300" s="338">
        <f>ROUND('ASSET BALANCES'!AG300*$CM300/12,2)</f>
        <v>0</v>
      </c>
      <c r="AH300" s="338">
        <f>ROUND('ASSET BALANCES'!AH300*$CM300/12,2)</f>
        <v>0</v>
      </c>
      <c r="AI300" s="338">
        <f>ROUND('ASSET BALANCES'!AI300*$CM300/12,2)</f>
        <v>0</v>
      </c>
      <c r="AJ300" s="338">
        <f>ROUND('ASSET BALANCES'!AJ300*$CM300/12,2)</f>
        <v>0</v>
      </c>
      <c r="AK300" s="338">
        <f>ROUND('ASSET BALANCES'!AK300*$CM300/12,2)</f>
        <v>0</v>
      </c>
      <c r="AL300" s="338">
        <f>ROUND('ASSET BALANCES'!AL300*$CM300/12,2)</f>
        <v>0</v>
      </c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38"/>
      <c r="AX300" s="338"/>
      <c r="AY300" s="338"/>
      <c r="AZ300" s="338"/>
      <c r="BA300" s="338"/>
      <c r="BB300" s="338"/>
      <c r="BC300" s="338"/>
      <c r="BD300" s="338"/>
      <c r="BE300" s="338"/>
      <c r="BF300" s="338"/>
      <c r="BG300" s="338"/>
      <c r="BH300" s="338"/>
      <c r="BI300" s="338"/>
      <c r="BJ300" s="338"/>
      <c r="BK300" s="338"/>
      <c r="BL300" s="338"/>
      <c r="BM300" s="338"/>
      <c r="BN300" s="338"/>
      <c r="BO300" s="338"/>
      <c r="BP300" s="338"/>
      <c r="BQ300" s="338"/>
      <c r="BR300" s="338"/>
      <c r="BS300" s="338"/>
      <c r="BT300" s="338"/>
      <c r="BU300" s="338"/>
      <c r="BV300" s="338"/>
      <c r="BW300" s="13">
        <f t="shared" si="39"/>
        <v>0</v>
      </c>
      <c r="BX300" s="13">
        <f t="shared" si="40"/>
        <v>0</v>
      </c>
      <c r="BY300" s="13">
        <f t="shared" si="41"/>
        <v>0</v>
      </c>
      <c r="BZ300" s="13">
        <f t="shared" si="42"/>
        <v>0</v>
      </c>
      <c r="CA300" s="13">
        <f t="shared" si="43"/>
        <v>0</v>
      </c>
      <c r="CB300" s="13">
        <f t="shared" si="44"/>
        <v>0</v>
      </c>
      <c r="CC300" s="333" t="str">
        <f>VLOOKUP($A300,'Depr Group Buckets'!$A:$J,CC$4,FALSE)</f>
        <v>AMORT</v>
      </c>
      <c r="CD300" s="333" t="str">
        <f>VLOOKUP($A300,'Depr Group Buckets'!$A:$J,CD$4,FALSE)</f>
        <v>101/106</v>
      </c>
      <c r="CE300" s="333">
        <f>VLOOKUP($A300,'Depr Group Buckets'!$A:$J,CE$4,FALSE)</f>
        <v>108</v>
      </c>
      <c r="CF300" s="333">
        <f>VLOOKUP($A300,'Depr Group Buckets'!$A:$J,CF$4,FALSE)</f>
        <v>403</v>
      </c>
      <c r="CG300" s="333" t="str">
        <f>VLOOKUP($A300,'Depr Group Buckets'!$A:$J,CG$4,FALSE)</f>
        <v>AMORT</v>
      </c>
      <c r="CH300" s="333" t="str">
        <f>VLOOKUP($A300,'Depr Group Buckets'!$A:$J,CH$4,FALSE)</f>
        <v>AMORT</v>
      </c>
      <c r="CI300" s="333" t="str">
        <f>VLOOKUP($A300,'Depr Group Buckets'!$A:$J,CI$4,FALSE)</f>
        <v>Valid</v>
      </c>
      <c r="CJ300" s="333" t="str">
        <f>VLOOKUP($A300,'Depr Group Buckets'!$A:$J,CJ$4,FALSE)</f>
        <v>396</v>
      </c>
      <c r="CK300" s="21"/>
      <c r="CL300" s="4">
        <f t="shared" si="38"/>
        <v>0.14299999999999999</v>
      </c>
      <c r="CM300" s="4">
        <f t="shared" si="37"/>
        <v>0.14300000000000002</v>
      </c>
      <c r="CN300" s="334"/>
      <c r="CO300" s="334"/>
      <c r="CP300" s="334"/>
      <c r="CQ300" s="4">
        <v>0.14299999999999999</v>
      </c>
      <c r="CR300" s="4">
        <v>0.14300000000000002</v>
      </c>
    </row>
    <row r="301" spans="1:96" x14ac:dyDescent="0.25">
      <c r="A301" s="335">
        <f>'ASSET BALANCES'!$A301</f>
        <v>39700</v>
      </c>
      <c r="B301" s="336" t="str">
        <f>'ASSET BALANCES'!$B301</f>
        <v>397.00 Communication Equipment 7yr</v>
      </c>
      <c r="C301" s="337">
        <v>481993.7</v>
      </c>
      <c r="D301" s="337">
        <v>478476.64999999997</v>
      </c>
      <c r="E301" s="337">
        <v>481684.54</v>
      </c>
      <c r="F301" s="337">
        <v>477478.38</v>
      </c>
      <c r="G301" s="337">
        <v>480981.37</v>
      </c>
      <c r="H301" s="337">
        <v>482298.25</v>
      </c>
      <c r="I301" s="337">
        <v>497844.3</v>
      </c>
      <c r="J301" s="337">
        <v>499921.56000000006</v>
      </c>
      <c r="K301" s="337">
        <v>505755.58</v>
      </c>
      <c r="L301" s="337">
        <v>509377.20999999996</v>
      </c>
      <c r="M301" s="337">
        <v>544128.37</v>
      </c>
      <c r="N301" s="337">
        <v>504806.26</v>
      </c>
      <c r="O301" s="338">
        <f>ROUND('ASSET BALANCES'!O301*$CL301/12,2)</f>
        <v>525507.19999999995</v>
      </c>
      <c r="P301" s="338">
        <f>ROUND('ASSET BALANCES'!P301*$CL301/12,2)</f>
        <v>529474.98</v>
      </c>
      <c r="Q301" s="338">
        <f>ROUND('ASSET BALANCES'!Q301*$CL301/12,2)</f>
        <v>535531.48</v>
      </c>
      <c r="R301" s="338">
        <f>ROUND('ASSET BALANCES'!R301*$CL301/12,2)</f>
        <v>534691.92000000004</v>
      </c>
      <c r="S301" s="338">
        <f>ROUND('ASSET BALANCES'!S301*$CL301/12,2)</f>
        <v>539242.78</v>
      </c>
      <c r="T301" s="338">
        <f>ROUND('ASSET BALANCES'!T301*$CL301/12,2)</f>
        <v>540494.25</v>
      </c>
      <c r="U301" s="338">
        <f>ROUND('ASSET BALANCES'!U301*$CL301/12,2)</f>
        <v>541085.1</v>
      </c>
      <c r="V301" s="338">
        <f>ROUND('ASSET BALANCES'!V301*$CL301/12,2)</f>
        <v>542230.17000000004</v>
      </c>
      <c r="W301" s="338">
        <f>ROUND('ASSET BALANCES'!W301*$CL301/12,2)</f>
        <v>542925</v>
      </c>
      <c r="X301" s="338">
        <f>ROUND('ASSET BALANCES'!X301*$CL301/12,2)</f>
        <v>541768.28</v>
      </c>
      <c r="Y301" s="338">
        <f>ROUND('ASSET BALANCES'!Y301*$CL301/12,2)</f>
        <v>539113.35</v>
      </c>
      <c r="Z301" s="338">
        <f>ROUND('ASSET BALANCES'!Z301*$CL301/12,2)</f>
        <v>535203.68000000005</v>
      </c>
      <c r="AA301" s="338">
        <f>ROUND('ASSET BALANCES'!AA301*$CM301/12,2)</f>
        <v>550470.11</v>
      </c>
      <c r="AB301" s="338">
        <f>ROUND('ASSET BALANCES'!AB301*$CM301/12,2)</f>
        <v>552428.68999999994</v>
      </c>
      <c r="AC301" s="338">
        <f>ROUND('ASSET BALANCES'!AC301*$CM301/12,2)</f>
        <v>556778.61</v>
      </c>
      <c r="AD301" s="338">
        <f>ROUND('ASSET BALANCES'!AD301*$CM301/12,2)</f>
        <v>549507.1</v>
      </c>
      <c r="AE301" s="338">
        <f>ROUND('ASSET BALANCES'!AE301*$CM301/12,2)</f>
        <v>553096.67000000004</v>
      </c>
      <c r="AF301" s="338">
        <f>ROUND('ASSET BALANCES'!AF301*$CM301/12,2)</f>
        <v>554673.04</v>
      </c>
      <c r="AG301" s="338">
        <f>ROUND('ASSET BALANCES'!AG301*$CM301/12,2)</f>
        <v>571900.79</v>
      </c>
      <c r="AH301" s="338">
        <f>ROUND('ASSET BALANCES'!AH301*$CM301/12,2)</f>
        <v>574748.68999999994</v>
      </c>
      <c r="AI301" s="338">
        <f>ROUND('ASSET BALANCES'!AI301*$CM301/12,2)</f>
        <v>579009.69999999995</v>
      </c>
      <c r="AJ301" s="338">
        <f>ROUND('ASSET BALANCES'!AJ301*$CM301/12,2)</f>
        <v>579424.89</v>
      </c>
      <c r="AK301" s="338">
        <f>ROUND('ASSET BALANCES'!AK301*$CM301/12,2)</f>
        <v>459827.55</v>
      </c>
      <c r="AL301" s="338">
        <f>ROUND('ASSET BALANCES'!AL301*$CM301/12,2)</f>
        <v>457724.62</v>
      </c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38"/>
      <c r="AX301" s="338"/>
      <c r="AY301" s="338"/>
      <c r="AZ301" s="338"/>
      <c r="BA301" s="338"/>
      <c r="BB301" s="338"/>
      <c r="BC301" s="338"/>
      <c r="BD301" s="338"/>
      <c r="BE301" s="338"/>
      <c r="BF301" s="338"/>
      <c r="BG301" s="338"/>
      <c r="BH301" s="338"/>
      <c r="BI301" s="338"/>
      <c r="BJ301" s="338"/>
      <c r="BK301" s="338"/>
      <c r="BL301" s="338"/>
      <c r="BM301" s="338"/>
      <c r="BN301" s="338"/>
      <c r="BO301" s="338"/>
      <c r="BP301" s="338"/>
      <c r="BQ301" s="338"/>
      <c r="BR301" s="338"/>
      <c r="BS301" s="338"/>
      <c r="BT301" s="338"/>
      <c r="BU301" s="338"/>
      <c r="BV301" s="338"/>
      <c r="BW301" s="13">
        <f t="shared" si="39"/>
        <v>5944746.1699999999</v>
      </c>
      <c r="BX301" s="13">
        <f t="shared" si="40"/>
        <v>6447268.1900000004</v>
      </c>
      <c r="BY301" s="13">
        <f t="shared" si="41"/>
        <v>6539590.46</v>
      </c>
      <c r="BZ301" s="13">
        <f t="shared" si="42"/>
        <v>0</v>
      </c>
      <c r="CA301" s="13">
        <f t="shared" si="43"/>
        <v>0</v>
      </c>
      <c r="CB301" s="13">
        <f t="shared" si="44"/>
        <v>0</v>
      </c>
      <c r="CC301" s="333" t="str">
        <f>VLOOKUP($A301,'Depr Group Buckets'!$A:$J,CC$4,FALSE)</f>
        <v>AMORT</v>
      </c>
      <c r="CD301" s="333" t="str">
        <f>VLOOKUP($A301,'Depr Group Buckets'!$A:$J,CD$4,FALSE)</f>
        <v>101/106</v>
      </c>
      <c r="CE301" s="333">
        <f>VLOOKUP($A301,'Depr Group Buckets'!$A:$J,CE$4,FALSE)</f>
        <v>108</v>
      </c>
      <c r="CF301" s="333">
        <f>VLOOKUP($A301,'Depr Group Buckets'!$A:$J,CF$4,FALSE)</f>
        <v>403</v>
      </c>
      <c r="CG301" s="333" t="str">
        <f>VLOOKUP($A301,'Depr Group Buckets'!$A:$J,CG$4,FALSE)</f>
        <v>AMORT</v>
      </c>
      <c r="CH301" s="333" t="str">
        <f>VLOOKUP($A301,'Depr Group Buckets'!$A:$J,CH$4,FALSE)</f>
        <v>AMORT</v>
      </c>
      <c r="CI301" s="333" t="str">
        <f>VLOOKUP($A301,'Depr Group Buckets'!$A:$J,CI$4,FALSE)</f>
        <v>Valid</v>
      </c>
      <c r="CJ301" s="333" t="str">
        <f>VLOOKUP($A301,'Depr Group Buckets'!$A:$J,CJ$4,FALSE)</f>
        <v>397</v>
      </c>
      <c r="CK301" s="21"/>
      <c r="CL301" s="4">
        <f t="shared" si="38"/>
        <v>0.14299999999999999</v>
      </c>
      <c r="CM301" s="4">
        <f t="shared" si="37"/>
        <v>0.14300000000000002</v>
      </c>
      <c r="CN301" s="334"/>
      <c r="CO301" s="334"/>
      <c r="CP301" s="334"/>
      <c r="CQ301" s="4">
        <v>0.14299999999999999</v>
      </c>
      <c r="CR301" s="4">
        <v>0.14300000000000002</v>
      </c>
    </row>
    <row r="302" spans="1:96" x14ac:dyDescent="0.25">
      <c r="A302" s="335">
        <f>'ASSET BALANCES'!$A302</f>
        <v>39725</v>
      </c>
      <c r="B302" s="336" t="str">
        <f>'ASSET BALANCES'!$B302</f>
        <v>397.25 Fiber Optic</v>
      </c>
      <c r="C302" s="337">
        <v>95467.97</v>
      </c>
      <c r="D302" s="337">
        <v>95320.63</v>
      </c>
      <c r="E302" s="337">
        <v>95398.66</v>
      </c>
      <c r="F302" s="337">
        <v>95747.22</v>
      </c>
      <c r="G302" s="337">
        <v>96412.489999999991</v>
      </c>
      <c r="H302" s="337">
        <v>96461.07</v>
      </c>
      <c r="I302" s="337">
        <v>98715.5</v>
      </c>
      <c r="J302" s="337">
        <v>98473.14</v>
      </c>
      <c r="K302" s="337">
        <v>99143.52</v>
      </c>
      <c r="L302" s="337">
        <v>99470.5</v>
      </c>
      <c r="M302" s="337">
        <v>102017.79000000001</v>
      </c>
      <c r="N302" s="337">
        <v>101273.79000000001</v>
      </c>
      <c r="O302" s="338">
        <f>ROUND('ASSET BALANCES'!O302*$CL302/12,2)</f>
        <v>101883.04</v>
      </c>
      <c r="P302" s="338">
        <f>ROUND('ASSET BALANCES'!P302*$CL302/12,2)</f>
        <v>102166.73</v>
      </c>
      <c r="Q302" s="338">
        <f>ROUND('ASSET BALANCES'!Q302*$CL302/12,2)</f>
        <v>102993.06</v>
      </c>
      <c r="R302" s="338">
        <f>ROUND('ASSET BALANCES'!R302*$CL302/12,2)</f>
        <v>103380.6</v>
      </c>
      <c r="S302" s="338">
        <f>ROUND('ASSET BALANCES'!S302*$CL302/12,2)</f>
        <v>103550.15</v>
      </c>
      <c r="T302" s="338">
        <f>ROUND('ASSET BALANCES'!T302*$CL302/12,2)</f>
        <v>103848.85</v>
      </c>
      <c r="U302" s="338">
        <f>ROUND('ASSET BALANCES'!U302*$CL302/12,2)</f>
        <v>104085.63</v>
      </c>
      <c r="V302" s="338">
        <f>ROUND('ASSET BALANCES'!V302*$CL302/12,2)</f>
        <v>104536.1</v>
      </c>
      <c r="W302" s="338">
        <f>ROUND('ASSET BALANCES'!W302*$CL302/12,2)</f>
        <v>105013.92</v>
      </c>
      <c r="X302" s="338">
        <f>ROUND('ASSET BALANCES'!X302*$CL302/12,2)</f>
        <v>105383.19</v>
      </c>
      <c r="Y302" s="338">
        <f>ROUND('ASSET BALANCES'!Y302*$CL302/12,2)</f>
        <v>105469.8</v>
      </c>
      <c r="Z302" s="338">
        <f>ROUND('ASSET BALANCES'!Z302*$CL302/12,2)</f>
        <v>106101.02</v>
      </c>
      <c r="AA302" s="338">
        <f>ROUND('ASSET BALANCES'!AA302*$CM302/12,2)</f>
        <v>123836.24</v>
      </c>
      <c r="AB302" s="338">
        <f>ROUND('ASSET BALANCES'!AB302*$CM302/12,2)</f>
        <v>125064.78</v>
      </c>
      <c r="AC302" s="338">
        <f>ROUND('ASSET BALANCES'!AC302*$CM302/12,2)</f>
        <v>126293.31</v>
      </c>
      <c r="AD302" s="338">
        <f>ROUND('ASSET BALANCES'!AD302*$CM302/12,2)</f>
        <v>127911.21</v>
      </c>
      <c r="AE302" s="338">
        <f>ROUND('ASSET BALANCES'!AE302*$CM302/12,2)</f>
        <v>129529.11</v>
      </c>
      <c r="AF302" s="338">
        <f>ROUND('ASSET BALANCES'!AF302*$CM302/12,2)</f>
        <v>125654.04</v>
      </c>
      <c r="AG302" s="338">
        <f>ROUND('ASSET BALANCES'!AG302*$CM302/12,2)</f>
        <v>127271.94</v>
      </c>
      <c r="AH302" s="338">
        <f>ROUND('ASSET BALANCES'!AH302*$CM302/12,2)</f>
        <v>128889.84</v>
      </c>
      <c r="AI302" s="338">
        <f>ROUND('ASSET BALANCES'!AI302*$CM302/12,2)</f>
        <v>196517.74</v>
      </c>
      <c r="AJ302" s="338">
        <f>ROUND('ASSET BALANCES'!AJ302*$CM302/12,2)</f>
        <v>198135.64</v>
      </c>
      <c r="AK302" s="338">
        <f>ROUND('ASSET BALANCES'!AK302*$CM302/12,2)</f>
        <v>199753.54</v>
      </c>
      <c r="AL302" s="338">
        <f>ROUND('ASSET BALANCES'!AL302*$CM302/12,2)</f>
        <v>201371.44</v>
      </c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38"/>
      <c r="AX302" s="338"/>
      <c r="AY302" s="338"/>
      <c r="AZ302" s="338"/>
      <c r="BA302" s="338"/>
      <c r="BB302" s="338"/>
      <c r="BC302" s="338"/>
      <c r="BD302" s="338"/>
      <c r="BE302" s="338"/>
      <c r="BF302" s="338"/>
      <c r="BG302" s="338"/>
      <c r="BH302" s="338"/>
      <c r="BI302" s="338"/>
      <c r="BJ302" s="338"/>
      <c r="BK302" s="338"/>
      <c r="BL302" s="338"/>
      <c r="BM302" s="338"/>
      <c r="BN302" s="338"/>
      <c r="BO302" s="338"/>
      <c r="BP302" s="338"/>
      <c r="BQ302" s="338"/>
      <c r="BR302" s="338"/>
      <c r="BS302" s="338"/>
      <c r="BT302" s="338"/>
      <c r="BU302" s="338"/>
      <c r="BV302" s="338"/>
      <c r="BW302" s="13">
        <f t="shared" si="39"/>
        <v>1173902.28</v>
      </c>
      <c r="BX302" s="13">
        <f t="shared" si="40"/>
        <v>1248412.0900000001</v>
      </c>
      <c r="BY302" s="13">
        <f t="shared" si="41"/>
        <v>1810228.83</v>
      </c>
      <c r="BZ302" s="13">
        <f t="shared" si="42"/>
        <v>0</v>
      </c>
      <c r="CA302" s="13">
        <f t="shared" si="43"/>
        <v>0</v>
      </c>
      <c r="CB302" s="13">
        <f t="shared" si="44"/>
        <v>0</v>
      </c>
      <c r="CC302" s="333" t="str">
        <f>VLOOKUP($A302,'Depr Group Buckets'!$A:$J,CC$4,FALSE)</f>
        <v>GENERAL</v>
      </c>
      <c r="CD302" s="333" t="str">
        <f>VLOOKUP($A302,'Depr Group Buckets'!$A:$J,CD$4,FALSE)</f>
        <v>101/106</v>
      </c>
      <c r="CE302" s="333">
        <f>VLOOKUP($A302,'Depr Group Buckets'!$A:$J,CE$4,FALSE)</f>
        <v>108</v>
      </c>
      <c r="CF302" s="333">
        <f>VLOOKUP($A302,'Depr Group Buckets'!$A:$J,CF$4,FALSE)</f>
        <v>403</v>
      </c>
      <c r="CG302" s="333" t="str">
        <f>VLOOKUP($A302,'Depr Group Buckets'!$A:$J,CG$4,FALSE)</f>
        <v>GENERAL</v>
      </c>
      <c r="CH302" s="333" t="str">
        <f>VLOOKUP($A302,'Depr Group Buckets'!$A:$J,CH$4,FALSE)</f>
        <v>GENERAL</v>
      </c>
      <c r="CI302" s="333" t="str">
        <f>VLOOKUP($A302,'Depr Group Buckets'!$A:$J,CI$4,FALSE)</f>
        <v>Valid</v>
      </c>
      <c r="CJ302" s="333" t="str">
        <f>VLOOKUP($A302,'Depr Group Buckets'!$A:$J,CJ$4,FALSE)</f>
        <v>397</v>
      </c>
      <c r="CK302" s="21"/>
      <c r="CL302" s="4">
        <f t="shared" si="38"/>
        <v>2.9000000000000001E-2</v>
      </c>
      <c r="CM302" s="4">
        <f t="shared" si="37"/>
        <v>2.87E-2</v>
      </c>
      <c r="CN302" s="334"/>
      <c r="CO302" s="334"/>
      <c r="CP302" s="334"/>
      <c r="CQ302" s="4">
        <v>2.9000000000000001E-2</v>
      </c>
      <c r="CR302" s="4">
        <v>2.87E-2</v>
      </c>
    </row>
    <row r="303" spans="1:96" x14ac:dyDescent="0.25">
      <c r="A303" s="335">
        <f>'ASSET BALANCES'!$A303</f>
        <v>39800</v>
      </c>
      <c r="B303" s="336" t="str">
        <f>'ASSET BALANCES'!$B303</f>
        <v>398.00 Miscellaneous Equipment 7yr</v>
      </c>
      <c r="C303" s="337">
        <v>55293.02</v>
      </c>
      <c r="D303" s="337">
        <v>62780.11</v>
      </c>
      <c r="E303" s="337">
        <v>63293.960000000006</v>
      </c>
      <c r="F303" s="337">
        <v>63126.229999999996</v>
      </c>
      <c r="G303" s="337">
        <v>3620.1100000000006</v>
      </c>
      <c r="H303" s="337">
        <v>57018.310000000005</v>
      </c>
      <c r="I303" s="337">
        <v>58424.07</v>
      </c>
      <c r="J303" s="337">
        <v>57301.909999999996</v>
      </c>
      <c r="K303" s="337">
        <v>57309.240000000005</v>
      </c>
      <c r="L303" s="337">
        <v>57504.72</v>
      </c>
      <c r="M303" s="337">
        <v>57540.32</v>
      </c>
      <c r="N303" s="337">
        <v>58583.49</v>
      </c>
      <c r="O303" s="338">
        <f>ROUND('ASSET BALANCES'!O303*$CL303/12,2)</f>
        <v>61517.13</v>
      </c>
      <c r="P303" s="338">
        <f>ROUND('ASSET BALANCES'!P303*$CL303/12,2)</f>
        <v>61517.13</v>
      </c>
      <c r="Q303" s="338">
        <f>ROUND('ASSET BALANCES'!Q303*$CL303/12,2)</f>
        <v>61641.58</v>
      </c>
      <c r="R303" s="338">
        <f>ROUND('ASSET BALANCES'!R303*$CL303/12,2)</f>
        <v>62479.89</v>
      </c>
      <c r="S303" s="338">
        <f>ROUND('ASSET BALANCES'!S303*$CL303/12,2)</f>
        <v>62479.89</v>
      </c>
      <c r="T303" s="338">
        <f>ROUND('ASSET BALANCES'!T303*$CL303/12,2)</f>
        <v>62479.89</v>
      </c>
      <c r="U303" s="338">
        <f>ROUND('ASSET BALANCES'!U303*$CL303/12,2)</f>
        <v>62479.89</v>
      </c>
      <c r="V303" s="338">
        <f>ROUND('ASSET BALANCES'!V303*$CL303/12,2)</f>
        <v>60430.06</v>
      </c>
      <c r="W303" s="338">
        <f>ROUND('ASSET BALANCES'!W303*$CL303/12,2)</f>
        <v>60430.06</v>
      </c>
      <c r="X303" s="338">
        <f>ROUND('ASSET BALANCES'!X303*$CL303/12,2)</f>
        <v>60401.85</v>
      </c>
      <c r="Y303" s="338">
        <f>ROUND('ASSET BALANCES'!Y303*$CL303/12,2)</f>
        <v>60401.85</v>
      </c>
      <c r="Z303" s="338">
        <f>ROUND('ASSET BALANCES'!Z303*$CL303/12,2)</f>
        <v>60401.85</v>
      </c>
      <c r="AA303" s="338">
        <f>ROUND('ASSET BALANCES'!AA303*$CM303/12,2)</f>
        <v>62785.19</v>
      </c>
      <c r="AB303" s="338">
        <f>ROUND('ASSET BALANCES'!AB303*$CM303/12,2)</f>
        <v>61315.76</v>
      </c>
      <c r="AC303" s="338">
        <f>ROUND('ASSET BALANCES'!AC303*$CM303/12,2)</f>
        <v>61053.68</v>
      </c>
      <c r="AD303" s="338">
        <f>ROUND('ASSET BALANCES'!AD303*$CM303/12,2)</f>
        <v>60873.19</v>
      </c>
      <c r="AE303" s="338">
        <f>ROUND('ASSET BALANCES'!AE303*$CM303/12,2)</f>
        <v>60873.19</v>
      </c>
      <c r="AF303" s="338">
        <f>ROUND('ASSET BALANCES'!AF303*$CM303/12,2)</f>
        <v>58480.74</v>
      </c>
      <c r="AG303" s="338">
        <f>ROUND('ASSET BALANCES'!AG303*$CM303/12,2)</f>
        <v>57727.38</v>
      </c>
      <c r="AH303" s="338">
        <f>ROUND('ASSET BALANCES'!AH303*$CM303/12,2)</f>
        <v>57727.38</v>
      </c>
      <c r="AI303" s="338">
        <f>ROUND('ASSET BALANCES'!AI303*$CM303/12,2)</f>
        <v>56821.57</v>
      </c>
      <c r="AJ303" s="338">
        <f>ROUND('ASSET BALANCES'!AJ303*$CM303/12,2)</f>
        <v>56821.57</v>
      </c>
      <c r="AK303" s="338">
        <f>ROUND('ASSET BALANCES'!AK303*$CM303/12,2)</f>
        <v>55827.86</v>
      </c>
      <c r="AL303" s="338">
        <f>ROUND('ASSET BALANCES'!AL303*$CM303/12,2)</f>
        <v>54692.87</v>
      </c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38"/>
      <c r="AX303" s="338"/>
      <c r="AY303" s="338"/>
      <c r="AZ303" s="338"/>
      <c r="BA303" s="338"/>
      <c r="BB303" s="338"/>
      <c r="BC303" s="338"/>
      <c r="BD303" s="338"/>
      <c r="BE303" s="338"/>
      <c r="BF303" s="338"/>
      <c r="BG303" s="338"/>
      <c r="BH303" s="338"/>
      <c r="BI303" s="338"/>
      <c r="BJ303" s="338"/>
      <c r="BK303" s="338"/>
      <c r="BL303" s="338"/>
      <c r="BM303" s="338"/>
      <c r="BN303" s="338"/>
      <c r="BO303" s="338"/>
      <c r="BP303" s="338"/>
      <c r="BQ303" s="338"/>
      <c r="BR303" s="338"/>
      <c r="BS303" s="338"/>
      <c r="BT303" s="338"/>
      <c r="BU303" s="338"/>
      <c r="BV303" s="338"/>
      <c r="BW303" s="13">
        <f t="shared" si="39"/>
        <v>651795.49</v>
      </c>
      <c r="BX303" s="13">
        <f t="shared" si="40"/>
        <v>736661.07</v>
      </c>
      <c r="BY303" s="13">
        <f t="shared" si="41"/>
        <v>705000.38</v>
      </c>
      <c r="BZ303" s="13">
        <f t="shared" si="42"/>
        <v>0</v>
      </c>
      <c r="CA303" s="13">
        <f t="shared" si="43"/>
        <v>0</v>
      </c>
      <c r="CB303" s="13">
        <f t="shared" si="44"/>
        <v>0</v>
      </c>
      <c r="CC303" s="333" t="str">
        <f>VLOOKUP($A303,'Depr Group Buckets'!$A:$J,CC$4,FALSE)</f>
        <v>AMORT</v>
      </c>
      <c r="CD303" s="333" t="str">
        <f>VLOOKUP($A303,'Depr Group Buckets'!$A:$J,CD$4,FALSE)</f>
        <v>101/106</v>
      </c>
      <c r="CE303" s="333">
        <f>VLOOKUP($A303,'Depr Group Buckets'!$A:$J,CE$4,FALSE)</f>
        <v>108</v>
      </c>
      <c r="CF303" s="333">
        <f>VLOOKUP($A303,'Depr Group Buckets'!$A:$J,CF$4,FALSE)</f>
        <v>403</v>
      </c>
      <c r="CG303" s="333" t="str">
        <f>VLOOKUP($A303,'Depr Group Buckets'!$A:$J,CG$4,FALSE)</f>
        <v>AMORT</v>
      </c>
      <c r="CH303" s="333" t="str">
        <f>VLOOKUP($A303,'Depr Group Buckets'!$A:$J,CH$4,FALSE)</f>
        <v>AMORT</v>
      </c>
      <c r="CI303" s="333" t="str">
        <f>VLOOKUP($A303,'Depr Group Buckets'!$A:$J,CI$4,FALSE)</f>
        <v>Valid</v>
      </c>
      <c r="CJ303" s="333" t="str">
        <f>VLOOKUP($A303,'Depr Group Buckets'!$A:$J,CJ$4,FALSE)</f>
        <v>398</v>
      </c>
      <c r="CK303" s="21"/>
      <c r="CL303" s="4">
        <f t="shared" si="38"/>
        <v>0.14299999999999999</v>
      </c>
      <c r="CM303" s="4">
        <f t="shared" si="37"/>
        <v>0.14300000000000002</v>
      </c>
      <c r="CN303" s="334"/>
      <c r="CO303" s="334"/>
      <c r="CP303" s="334"/>
      <c r="CQ303" s="4">
        <v>0.14299999999999999</v>
      </c>
      <c r="CR303" s="4">
        <v>0.14300000000000002</v>
      </c>
    </row>
    <row r="304" spans="1:96" x14ac:dyDescent="0.25">
      <c r="A304" s="335">
        <f>'ASSET BALANCES'!$A304</f>
        <v>39910</v>
      </c>
      <c r="B304" s="336" t="str">
        <f>'ASSET BALANCES'!$B304</f>
        <v>399.10 ARO Costs-General</v>
      </c>
      <c r="C304" s="337">
        <v>1091.45</v>
      </c>
      <c r="D304" s="337">
        <v>1091.45</v>
      </c>
      <c r="E304" s="337">
        <v>1091.44</v>
      </c>
      <c r="F304" s="337">
        <v>1091.44</v>
      </c>
      <c r="G304" s="337">
        <v>1091.45</v>
      </c>
      <c r="H304" s="337">
        <v>1091.44</v>
      </c>
      <c r="I304" s="337">
        <v>1091.45</v>
      </c>
      <c r="J304" s="337">
        <v>1091.45</v>
      </c>
      <c r="K304" s="337">
        <v>1091.44</v>
      </c>
      <c r="L304" s="337">
        <v>1091.45</v>
      </c>
      <c r="M304" s="337">
        <v>1091.44</v>
      </c>
      <c r="N304" s="337">
        <v>1091.44</v>
      </c>
      <c r="O304" s="338">
        <f>ROUND('ASSET BALANCES'!O304*$CL304/12,2)</f>
        <v>964.59</v>
      </c>
      <c r="P304" s="338">
        <f>ROUND('ASSET BALANCES'!P304*$CL304/12,2)</f>
        <v>964.59</v>
      </c>
      <c r="Q304" s="338">
        <f>ROUND('ASSET BALANCES'!Q304*$CL304/12,2)</f>
        <v>964.59</v>
      </c>
      <c r="R304" s="338">
        <f>ROUND('ASSET BALANCES'!R304*$CL304/12,2)</f>
        <v>964.59</v>
      </c>
      <c r="S304" s="338">
        <f>ROUND('ASSET BALANCES'!S304*$CL304/12,2)</f>
        <v>964.59</v>
      </c>
      <c r="T304" s="338">
        <f>ROUND('ASSET BALANCES'!T304*$CL304/12,2)</f>
        <v>964.59</v>
      </c>
      <c r="U304" s="338">
        <f>ROUND('ASSET BALANCES'!U304*$CL304/12,2)</f>
        <v>964.59</v>
      </c>
      <c r="V304" s="338">
        <f>ROUND('ASSET BALANCES'!V304*$CL304/12,2)</f>
        <v>964.59</v>
      </c>
      <c r="W304" s="338">
        <f>ROUND('ASSET BALANCES'!W304*$CL304/12,2)</f>
        <v>964.59</v>
      </c>
      <c r="X304" s="338">
        <f>ROUND('ASSET BALANCES'!X304*$CL304/12,2)</f>
        <v>964.59</v>
      </c>
      <c r="Y304" s="338">
        <f>ROUND('ASSET BALANCES'!Y304*$CL304/12,2)</f>
        <v>964.59</v>
      </c>
      <c r="Z304" s="338">
        <f>ROUND('ASSET BALANCES'!Z304*$CL304/12,2)</f>
        <v>964.59</v>
      </c>
      <c r="AA304" s="338">
        <f>ROUND('ASSET BALANCES'!AA304*$CM304/12,2)</f>
        <v>964.59</v>
      </c>
      <c r="AB304" s="338">
        <f>ROUND('ASSET BALANCES'!AB304*$CM304/12,2)</f>
        <v>964.59</v>
      </c>
      <c r="AC304" s="338">
        <f>ROUND('ASSET BALANCES'!AC304*$CM304/12,2)</f>
        <v>964.59</v>
      </c>
      <c r="AD304" s="338">
        <f>ROUND('ASSET BALANCES'!AD304*$CM304/12,2)</f>
        <v>964.59</v>
      </c>
      <c r="AE304" s="338">
        <f>ROUND('ASSET BALANCES'!AE304*$CM304/12,2)</f>
        <v>964.59</v>
      </c>
      <c r="AF304" s="338">
        <f>ROUND('ASSET BALANCES'!AF304*$CM304/12,2)</f>
        <v>964.59</v>
      </c>
      <c r="AG304" s="338">
        <f>ROUND('ASSET BALANCES'!AG304*$CM304/12,2)</f>
        <v>964.59</v>
      </c>
      <c r="AH304" s="338">
        <f>ROUND('ASSET BALANCES'!AH304*$CM304/12,2)</f>
        <v>964.59</v>
      </c>
      <c r="AI304" s="338">
        <f>ROUND('ASSET BALANCES'!AI304*$CM304/12,2)</f>
        <v>964.59</v>
      </c>
      <c r="AJ304" s="338">
        <f>ROUND('ASSET BALANCES'!AJ304*$CM304/12,2)</f>
        <v>964.59</v>
      </c>
      <c r="AK304" s="338">
        <f>ROUND('ASSET BALANCES'!AK304*$CM304/12,2)</f>
        <v>964.59</v>
      </c>
      <c r="AL304" s="338">
        <f>ROUND('ASSET BALANCES'!AL304*$CM304/12,2)</f>
        <v>964.59</v>
      </c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38"/>
      <c r="AX304" s="338"/>
      <c r="AY304" s="338"/>
      <c r="AZ304" s="338"/>
      <c r="BA304" s="338"/>
      <c r="BB304" s="338"/>
      <c r="BC304" s="338"/>
      <c r="BD304" s="338"/>
      <c r="BE304" s="338"/>
      <c r="BF304" s="338"/>
      <c r="BG304" s="338"/>
      <c r="BH304" s="338"/>
      <c r="BI304" s="338"/>
      <c r="BJ304" s="338"/>
      <c r="BK304" s="338"/>
      <c r="BL304" s="338"/>
      <c r="BM304" s="338"/>
      <c r="BN304" s="338"/>
      <c r="BO304" s="338"/>
      <c r="BP304" s="338"/>
      <c r="BQ304" s="338"/>
      <c r="BR304" s="338"/>
      <c r="BS304" s="338"/>
      <c r="BT304" s="338"/>
      <c r="BU304" s="338"/>
      <c r="BV304" s="338"/>
      <c r="BW304" s="13">
        <f t="shared" si="39"/>
        <v>13097.34</v>
      </c>
      <c r="BX304" s="13">
        <f t="shared" si="40"/>
        <v>11575.08</v>
      </c>
      <c r="BY304" s="13">
        <f t="shared" si="41"/>
        <v>11575.08</v>
      </c>
      <c r="BZ304" s="13">
        <f t="shared" si="42"/>
        <v>0</v>
      </c>
      <c r="CA304" s="13">
        <f t="shared" si="43"/>
        <v>0</v>
      </c>
      <c r="CB304" s="13">
        <f t="shared" si="44"/>
        <v>0</v>
      </c>
      <c r="CC304" s="333" t="str">
        <f>VLOOKUP($A304,'Depr Group Buckets'!$A:$J,CC$4,FALSE)</f>
        <v>ARO</v>
      </c>
      <c r="CD304" s="333" t="str">
        <f>VLOOKUP($A304,'Depr Group Buckets'!$A:$J,CD$4,FALSE)</f>
        <v>101/106</v>
      </c>
      <c r="CE304" s="333">
        <f>VLOOKUP($A304,'Depr Group Buckets'!$A:$J,CE$4,FALSE)</f>
        <v>108</v>
      </c>
      <c r="CF304" s="333" t="str">
        <f>VLOOKUP($A304,'Depr Group Buckets'!$A:$J,CF$4,FALSE)</f>
        <v>ARO Def 182</v>
      </c>
      <c r="CG304" s="333" t="str">
        <f>VLOOKUP($A304,'Depr Group Buckets'!$A:$J,CG$4,FALSE)</f>
        <v>ARO</v>
      </c>
      <c r="CH304" s="333" t="str">
        <f>VLOOKUP($A304,'Depr Group Buckets'!$A:$J,CH$4,FALSE)</f>
        <v>ARO</v>
      </c>
      <c r="CI304" s="333" t="str">
        <f>VLOOKUP($A304,'Depr Group Buckets'!$A:$J,CI$4,FALSE)</f>
        <v>Valid</v>
      </c>
      <c r="CJ304" s="333" t="str">
        <f>VLOOKUP($A304,'Depr Group Buckets'!$A:$J,CJ$4,FALSE)</f>
        <v>399</v>
      </c>
      <c r="CK304" s="21"/>
      <c r="CL304" s="4">
        <f t="shared" si="38"/>
        <v>4.2999999999999997E-2</v>
      </c>
      <c r="CM304" s="4">
        <f t="shared" si="37"/>
        <v>4.2999999999999997E-2</v>
      </c>
      <c r="CN304" s="334"/>
      <c r="CO304" s="334"/>
      <c r="CP304" s="334"/>
      <c r="CQ304" s="4">
        <v>4.2999999999999997E-2</v>
      </c>
      <c r="CR304" s="4">
        <v>4.2999999999999997E-2</v>
      </c>
    </row>
    <row r="305" spans="1:80" x14ac:dyDescent="0.25">
      <c r="A305" s="2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</row>
    <row r="306" spans="1:80" x14ac:dyDescent="0.25">
      <c r="A306" s="2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</row>
    <row r="307" spans="1:80" x14ac:dyDescent="0.25">
      <c r="A307" s="2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</row>
    <row r="308" spans="1:80" x14ac:dyDescent="0.25">
      <c r="A308" s="2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</row>
    <row r="309" spans="1:80" x14ac:dyDescent="0.25">
      <c r="A309" s="2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</row>
    <row r="310" spans="1:80" ht="13.8" thickBot="1" x14ac:dyDescent="0.3">
      <c r="A310" s="2"/>
      <c r="B310" s="7" t="s">
        <v>7</v>
      </c>
      <c r="C310" s="8">
        <f>SUM(C$6:C309)</f>
        <v>35039255.690000005</v>
      </c>
      <c r="D310" s="8">
        <f>SUM(D$6:D309)</f>
        <v>35138648.960000008</v>
      </c>
      <c r="E310" s="8">
        <f>SUM(E$6:E309)</f>
        <v>35310718.499999985</v>
      </c>
      <c r="F310" s="8">
        <f>SUM(F$6:F309)</f>
        <v>35660726.039999984</v>
      </c>
      <c r="G310" s="8">
        <f>SUM(G$6:G309)</f>
        <v>35669001.650000006</v>
      </c>
      <c r="H310" s="8">
        <f>SUM(H$6:H309)</f>
        <v>35725177.069999993</v>
      </c>
      <c r="I310" s="8">
        <f>SUM(I$6:I309)</f>
        <v>35981314.119999997</v>
      </c>
      <c r="J310" s="8">
        <f>SUM(J$6:J309)</f>
        <v>36038654.680000007</v>
      </c>
      <c r="K310" s="8">
        <f>SUM(K$6:K309)</f>
        <v>36152173.910000011</v>
      </c>
      <c r="L310" s="8">
        <f>SUM(L$6:L309)</f>
        <v>36292248.990000002</v>
      </c>
      <c r="M310" s="8">
        <f>SUM(M$6:M309)</f>
        <v>36541061.789999999</v>
      </c>
      <c r="N310" s="8">
        <f>SUM(N$6:N309)</f>
        <v>34935929.020000003</v>
      </c>
      <c r="O310" s="8">
        <f>SUM(O$6:O309)</f>
        <v>37822015.840000018</v>
      </c>
      <c r="P310" s="8">
        <f>SUM(P$6:P309)</f>
        <v>38068510.170000009</v>
      </c>
      <c r="Q310" s="8">
        <f>SUM(Q$6:Q309)</f>
        <v>38357374.829999998</v>
      </c>
      <c r="R310" s="8">
        <f>SUM(R$6:R309)</f>
        <v>38754481.39000003</v>
      </c>
      <c r="S310" s="8">
        <f>SUM(S$6:S309)</f>
        <v>38967779.550000004</v>
      </c>
      <c r="T310" s="8">
        <f>SUM(T$6:T309)</f>
        <v>39302488.340000004</v>
      </c>
      <c r="U310" s="8">
        <f>SUM(U$6:U309)</f>
        <v>39519875.110000022</v>
      </c>
      <c r="V310" s="8">
        <f>SUM(V$6:V309)</f>
        <v>39625731.870000012</v>
      </c>
      <c r="W310" s="8">
        <f>SUM(W$6:W309)</f>
        <v>39760824.750000007</v>
      </c>
      <c r="X310" s="8">
        <f>SUM(X$6:X309)</f>
        <v>40124192.540000014</v>
      </c>
      <c r="Y310" s="8">
        <f>SUM(Y$6:Y309)</f>
        <v>40242993.050000012</v>
      </c>
      <c r="Z310" s="8">
        <f>SUM(Z$6:Z309)</f>
        <v>40351192.920000032</v>
      </c>
      <c r="AA310" s="8">
        <f>SUM(AA$6:AA309)</f>
        <v>45361007.820000015</v>
      </c>
      <c r="AB310" s="8">
        <f>SUM(AB$6:AB309)</f>
        <v>45434893.130000018</v>
      </c>
      <c r="AC310" s="8">
        <f>SUM(AC$6:AC309)</f>
        <v>45916626.650000021</v>
      </c>
      <c r="AD310" s="8">
        <f>SUM(AD$6:AD309)</f>
        <v>46115846.000000007</v>
      </c>
      <c r="AE310" s="8">
        <f>SUM(AE$6:AE309)</f>
        <v>47142835.720000014</v>
      </c>
      <c r="AF310" s="8">
        <f>SUM(AF$6:AF309)</f>
        <v>47816121.020000018</v>
      </c>
      <c r="AG310" s="8">
        <f>SUM(AG$6:AG309)</f>
        <v>48499409.840000011</v>
      </c>
      <c r="AH310" s="8">
        <f>SUM(AH$6:AH309)</f>
        <v>48739354.590000018</v>
      </c>
      <c r="AI310" s="8">
        <f>SUM(AI$6:AI309)</f>
        <v>48936841.720000021</v>
      </c>
      <c r="AJ310" s="8">
        <f>SUM(AJ$6:AJ309)</f>
        <v>49227062.700000033</v>
      </c>
      <c r="AK310" s="8">
        <f>SUM(AK$6:AK309)</f>
        <v>49536063.130000018</v>
      </c>
      <c r="AL310" s="8">
        <f>SUM(AL$6:AL309)</f>
        <v>49687106.329999998</v>
      </c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>
        <f>SUM(BW$6:BW309)</f>
        <v>428484910.42000008</v>
      </c>
      <c r="BX310" s="8">
        <f>SUM(BX$6:BX309)</f>
        <v>470897460.36000007</v>
      </c>
      <c r="BY310" s="8">
        <f>SUM(BY$6:BY309)</f>
        <v>572413168.64999986</v>
      </c>
      <c r="BZ310" s="8">
        <f>SUM(BZ$6:BZ309)</f>
        <v>0</v>
      </c>
      <c r="CA310" s="8">
        <f>SUM(CA$6:CA309)</f>
        <v>0</v>
      </c>
      <c r="CB310" s="8">
        <f>SUM(CB$6:CB309)</f>
        <v>0</v>
      </c>
    </row>
    <row r="311" spans="1:80" ht="13.8" thickTop="1" x14ac:dyDescent="0.25">
      <c r="A311" s="9" t="s">
        <v>448</v>
      </c>
      <c r="B311" s="10" t="s">
        <v>348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315"/>
      <c r="P311" s="315"/>
      <c r="Q311" s="315"/>
      <c r="R311" s="315"/>
      <c r="S311" s="315"/>
      <c r="T311" s="315"/>
      <c r="U311" s="315"/>
      <c r="V311" s="315"/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15"/>
      <c r="AR311" s="315"/>
      <c r="AS311" s="315"/>
      <c r="AT311" s="315"/>
      <c r="AU311" s="315"/>
      <c r="AV311" s="315"/>
      <c r="AW311" s="315"/>
      <c r="AX311" s="315"/>
      <c r="AY311" s="315"/>
      <c r="AZ311" s="315"/>
      <c r="BA311" s="315"/>
      <c r="BB311" s="315"/>
      <c r="BC311" s="315"/>
      <c r="BD311" s="315"/>
      <c r="BE311" s="315"/>
      <c r="BF311" s="315"/>
      <c r="BG311" s="315"/>
      <c r="BH311" s="315"/>
      <c r="BI311" s="315"/>
      <c r="BJ311" s="315"/>
      <c r="BK311" s="315"/>
      <c r="BL311" s="315"/>
      <c r="BM311" s="315"/>
      <c r="BN311" s="315"/>
      <c r="BO311" s="315"/>
      <c r="BP311" s="315"/>
      <c r="BQ311" s="315"/>
      <c r="BR311" s="315"/>
      <c r="BS311" s="315"/>
      <c r="BT311" s="315"/>
      <c r="BU311" s="315"/>
      <c r="BV311" s="315"/>
      <c r="BW311" s="11">
        <f>SUM(C310:N310)-BW310</f>
        <v>0</v>
      </c>
      <c r="BX311" s="11">
        <f>SUM(O310:Z310)-BX310</f>
        <v>0</v>
      </c>
      <c r="BY311" s="11">
        <f>SUM(AA310:AL310)-BY310</f>
        <v>0</v>
      </c>
      <c r="BZ311" s="11">
        <f>SUM(AM310:AX310)-BZ310</f>
        <v>0</v>
      </c>
      <c r="CA311" s="11">
        <f>SUM(AY310:BJ310)-CA310</f>
        <v>0</v>
      </c>
      <c r="CB311" s="11">
        <f>SUM(BK310:BV310)-CB310</f>
        <v>0</v>
      </c>
    </row>
    <row r="312" spans="1:80" x14ac:dyDescent="0.25">
      <c r="A312" s="5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</row>
    <row r="313" spans="1:80" x14ac:dyDescent="0.25">
      <c r="A313" s="12">
        <v>105</v>
      </c>
      <c r="B313" s="7" t="s">
        <v>340</v>
      </c>
      <c r="C313" s="13">
        <f t="shared" ref="C313:I313" si="45">C6</f>
        <v>0</v>
      </c>
      <c r="D313" s="13">
        <f t="shared" si="45"/>
        <v>0</v>
      </c>
      <c r="E313" s="13">
        <f>E6</f>
        <v>0</v>
      </c>
      <c r="F313" s="13">
        <f>F6</f>
        <v>0</v>
      </c>
      <c r="G313" s="13">
        <f>G6</f>
        <v>0</v>
      </c>
      <c r="H313" s="13">
        <f>H6</f>
        <v>0</v>
      </c>
      <c r="I313" s="13">
        <f t="shared" si="45"/>
        <v>0</v>
      </c>
      <c r="J313" s="13">
        <f>J6</f>
        <v>0</v>
      </c>
      <c r="K313" s="13">
        <f>K6</f>
        <v>0</v>
      </c>
      <c r="L313" s="13">
        <f>L6</f>
        <v>0</v>
      </c>
      <c r="M313" s="13">
        <f>M6</f>
        <v>0</v>
      </c>
      <c r="N313" s="13">
        <f>N6</f>
        <v>0</v>
      </c>
      <c r="O313" s="13">
        <f t="shared" ref="O313:BZ313" si="46">O6</f>
        <v>0</v>
      </c>
      <c r="P313" s="13">
        <f t="shared" si="46"/>
        <v>0</v>
      </c>
      <c r="Q313" s="13">
        <f t="shared" si="46"/>
        <v>0</v>
      </c>
      <c r="R313" s="13">
        <f t="shared" si="46"/>
        <v>0</v>
      </c>
      <c r="S313" s="13">
        <f t="shared" si="46"/>
        <v>0</v>
      </c>
      <c r="T313" s="13">
        <f t="shared" si="46"/>
        <v>0</v>
      </c>
      <c r="U313" s="13">
        <f t="shared" si="46"/>
        <v>0</v>
      </c>
      <c r="V313" s="13">
        <f t="shared" si="46"/>
        <v>0</v>
      </c>
      <c r="W313" s="13">
        <f t="shared" si="46"/>
        <v>0</v>
      </c>
      <c r="X313" s="13">
        <f t="shared" si="46"/>
        <v>0</v>
      </c>
      <c r="Y313" s="13">
        <f t="shared" si="46"/>
        <v>0</v>
      </c>
      <c r="Z313" s="13">
        <f t="shared" si="46"/>
        <v>0</v>
      </c>
      <c r="AA313" s="13">
        <f t="shared" si="46"/>
        <v>0</v>
      </c>
      <c r="AB313" s="13">
        <f t="shared" si="46"/>
        <v>0</v>
      </c>
      <c r="AC313" s="13">
        <f t="shared" si="46"/>
        <v>0</v>
      </c>
      <c r="AD313" s="13">
        <f t="shared" si="46"/>
        <v>0</v>
      </c>
      <c r="AE313" s="13">
        <f t="shared" si="46"/>
        <v>0</v>
      </c>
      <c r="AF313" s="13">
        <f t="shared" si="46"/>
        <v>0</v>
      </c>
      <c r="AG313" s="13">
        <f t="shared" si="46"/>
        <v>0</v>
      </c>
      <c r="AH313" s="13">
        <f t="shared" si="46"/>
        <v>0</v>
      </c>
      <c r="AI313" s="13">
        <f t="shared" si="46"/>
        <v>0</v>
      </c>
      <c r="AJ313" s="13">
        <f t="shared" si="46"/>
        <v>0</v>
      </c>
      <c r="AK313" s="13">
        <f t="shared" si="46"/>
        <v>0</v>
      </c>
      <c r="AL313" s="13">
        <f t="shared" si="46"/>
        <v>0</v>
      </c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>
        <f t="shared" si="46"/>
        <v>0</v>
      </c>
      <c r="BX313" s="13">
        <f t="shared" si="46"/>
        <v>0</v>
      </c>
      <c r="BY313" s="13">
        <f t="shared" si="46"/>
        <v>0</v>
      </c>
      <c r="BZ313" s="13">
        <f t="shared" si="46"/>
        <v>0</v>
      </c>
      <c r="CA313" s="13">
        <f t="shared" ref="CA313:CB313" si="47">CA6</f>
        <v>0</v>
      </c>
      <c r="CB313" s="13">
        <f t="shared" si="47"/>
        <v>0</v>
      </c>
    </row>
    <row r="314" spans="1:80" x14ac:dyDescent="0.25">
      <c r="A314" s="12">
        <v>108</v>
      </c>
      <c r="B314" s="7" t="s">
        <v>449</v>
      </c>
      <c r="C314" s="13">
        <f t="shared" ref="C314:I314" si="48">SUM(C7,C9:C15)</f>
        <v>667895.25</v>
      </c>
      <c r="D314" s="13">
        <f t="shared" si="48"/>
        <v>667895.25</v>
      </c>
      <c r="E314" s="13">
        <f>SUM(E7,E9:E15)</f>
        <v>667895.25</v>
      </c>
      <c r="F314" s="13">
        <f>SUM(F7,F9:F15)</f>
        <v>667895.25</v>
      </c>
      <c r="G314" s="13">
        <f>SUM(G7,G9:G15)</f>
        <v>667895.25</v>
      </c>
      <c r="H314" s="13">
        <f>SUM(H7,H9:H15)</f>
        <v>667895.25</v>
      </c>
      <c r="I314" s="13">
        <f t="shared" si="48"/>
        <v>667895.25</v>
      </c>
      <c r="J314" s="13">
        <f>SUM(J7,J9:J15)</f>
        <v>667895.25</v>
      </c>
      <c r="K314" s="13">
        <f>SUM(K7,K9:K15)</f>
        <v>667895.25</v>
      </c>
      <c r="L314" s="13">
        <f>SUM(L7,L9:L15)</f>
        <v>667895.25</v>
      </c>
      <c r="M314" s="13">
        <f>SUM(M7,M9:M15)</f>
        <v>667895.25</v>
      </c>
      <c r="N314" s="13">
        <f>SUM(N7,N9:N15)</f>
        <v>667895.25</v>
      </c>
      <c r="O314" s="13">
        <f t="shared" ref="O314:BZ314" si="49">SUM(O7,O9:O15)</f>
        <v>667895.25</v>
      </c>
      <c r="P314" s="13">
        <f t="shared" si="49"/>
        <v>667895.25</v>
      </c>
      <c r="Q314" s="13">
        <f t="shared" si="49"/>
        <v>667895.25</v>
      </c>
      <c r="R314" s="13">
        <f t="shared" si="49"/>
        <v>667895.25</v>
      </c>
      <c r="S314" s="13">
        <f t="shared" si="49"/>
        <v>667895.25</v>
      </c>
      <c r="T314" s="13">
        <f t="shared" si="49"/>
        <v>667895.25</v>
      </c>
      <c r="U314" s="13">
        <f t="shared" si="49"/>
        <v>667895.25</v>
      </c>
      <c r="V314" s="13">
        <f t="shared" si="49"/>
        <v>667895.25</v>
      </c>
      <c r="W314" s="13">
        <f t="shared" si="49"/>
        <v>667895.25</v>
      </c>
      <c r="X314" s="13">
        <f t="shared" si="49"/>
        <v>667895.25</v>
      </c>
      <c r="Y314" s="13">
        <f t="shared" si="49"/>
        <v>667895.25</v>
      </c>
      <c r="Z314" s="13">
        <f t="shared" si="49"/>
        <v>667895.25</v>
      </c>
      <c r="AA314" s="13">
        <f t="shared" si="49"/>
        <v>1453532.67</v>
      </c>
      <c r="AB314" s="13">
        <f t="shared" si="49"/>
        <v>1453532.67</v>
      </c>
      <c r="AC314" s="13">
        <f t="shared" si="49"/>
        <v>1453532.67</v>
      </c>
      <c r="AD314" s="13">
        <f t="shared" si="49"/>
        <v>1453532.67</v>
      </c>
      <c r="AE314" s="13">
        <f t="shared" si="49"/>
        <v>1453532.67</v>
      </c>
      <c r="AF314" s="13">
        <f t="shared" si="49"/>
        <v>1453532.67</v>
      </c>
      <c r="AG314" s="13">
        <f t="shared" si="49"/>
        <v>1453532.67</v>
      </c>
      <c r="AH314" s="13">
        <f t="shared" si="49"/>
        <v>1453532.67</v>
      </c>
      <c r="AI314" s="13">
        <f t="shared" si="49"/>
        <v>1453532.67</v>
      </c>
      <c r="AJ314" s="13">
        <f t="shared" si="49"/>
        <v>1453532.67</v>
      </c>
      <c r="AK314" s="13">
        <f t="shared" si="49"/>
        <v>1453532.67</v>
      </c>
      <c r="AL314" s="13">
        <f t="shared" si="49"/>
        <v>1453532.67</v>
      </c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>
        <f t="shared" si="49"/>
        <v>8014743</v>
      </c>
      <c r="BX314" s="13">
        <f t="shared" si="49"/>
        <v>8014743</v>
      </c>
      <c r="BY314" s="13">
        <f t="shared" si="49"/>
        <v>17442392.039999999</v>
      </c>
      <c r="BZ314" s="13">
        <f t="shared" si="49"/>
        <v>0</v>
      </c>
      <c r="CA314" s="13">
        <f t="shared" ref="CA314:CB314" si="50">SUM(CA7,CA9:CA15)</f>
        <v>0</v>
      </c>
      <c r="CB314" s="13">
        <f t="shared" si="50"/>
        <v>0</v>
      </c>
    </row>
    <row r="315" spans="1:80" x14ac:dyDescent="0.25">
      <c r="A315" s="12">
        <v>115</v>
      </c>
      <c r="B315" s="7" t="s">
        <v>450</v>
      </c>
      <c r="C315" s="13">
        <f t="shared" ref="C315:I315" si="51">SUM(C8,C16:C18)</f>
        <v>19725.710000000003</v>
      </c>
      <c r="D315" s="13">
        <f t="shared" si="51"/>
        <v>19725.740000000002</v>
      </c>
      <c r="E315" s="13">
        <f>SUM(E8,E16:E18)</f>
        <v>19725.710000000003</v>
      </c>
      <c r="F315" s="13">
        <f>SUM(F8,F16:F18)</f>
        <v>19725.740000000002</v>
      </c>
      <c r="G315" s="13">
        <f>SUM(G8,G16:G18)</f>
        <v>19725.710000000003</v>
      </c>
      <c r="H315" s="13">
        <f>SUM(H8,H16:H18)</f>
        <v>19725.740000000002</v>
      </c>
      <c r="I315" s="13">
        <f t="shared" si="51"/>
        <v>19725.710000000003</v>
      </c>
      <c r="J315" s="13">
        <f>SUM(J8,J16:J18)</f>
        <v>19725.740000000002</v>
      </c>
      <c r="K315" s="13">
        <f>SUM(K8,K16:K18)</f>
        <v>19725.710000000003</v>
      </c>
      <c r="L315" s="13">
        <f>SUM(L8,L16:L18)</f>
        <v>19725.730000000003</v>
      </c>
      <c r="M315" s="13">
        <f>SUM(M8,M16:M18)</f>
        <v>19725.72</v>
      </c>
      <c r="N315" s="13">
        <f>SUM(N8,N16:N18)</f>
        <v>19725.740000000002</v>
      </c>
      <c r="O315" s="13">
        <f t="shared" ref="O315:BZ315" si="52">SUM(O8,O16:O18)</f>
        <v>19725.730000000003</v>
      </c>
      <c r="P315" s="13">
        <f t="shared" si="52"/>
        <v>19725.730000000003</v>
      </c>
      <c r="Q315" s="13">
        <f t="shared" si="52"/>
        <v>19725.730000000003</v>
      </c>
      <c r="R315" s="13">
        <f t="shared" si="52"/>
        <v>19725.730000000003</v>
      </c>
      <c r="S315" s="13">
        <f t="shared" si="52"/>
        <v>19725.730000000003</v>
      </c>
      <c r="T315" s="13">
        <f t="shared" si="52"/>
        <v>19725.730000000003</v>
      </c>
      <c r="U315" s="13">
        <f t="shared" si="52"/>
        <v>19725.730000000003</v>
      </c>
      <c r="V315" s="13">
        <f t="shared" si="52"/>
        <v>19725.730000000003</v>
      </c>
      <c r="W315" s="13">
        <f t="shared" si="52"/>
        <v>19725.730000000003</v>
      </c>
      <c r="X315" s="13">
        <f t="shared" si="52"/>
        <v>19725.730000000003</v>
      </c>
      <c r="Y315" s="13">
        <f t="shared" si="52"/>
        <v>19725.730000000003</v>
      </c>
      <c r="Z315" s="13">
        <f t="shared" si="52"/>
        <v>19725.730000000003</v>
      </c>
      <c r="AA315" s="13">
        <f t="shared" si="52"/>
        <v>19725.730000000003</v>
      </c>
      <c r="AB315" s="13">
        <f t="shared" si="52"/>
        <v>19725.730000000003</v>
      </c>
      <c r="AC315" s="13">
        <f t="shared" si="52"/>
        <v>19725.730000000003</v>
      </c>
      <c r="AD315" s="13">
        <f t="shared" si="52"/>
        <v>19725.730000000003</v>
      </c>
      <c r="AE315" s="13">
        <f t="shared" si="52"/>
        <v>19725.730000000003</v>
      </c>
      <c r="AF315" s="13">
        <f t="shared" si="52"/>
        <v>19725.730000000003</v>
      </c>
      <c r="AG315" s="13">
        <f t="shared" si="52"/>
        <v>19725.730000000003</v>
      </c>
      <c r="AH315" s="13">
        <f t="shared" si="52"/>
        <v>19725.730000000003</v>
      </c>
      <c r="AI315" s="13">
        <f t="shared" si="52"/>
        <v>19725.730000000003</v>
      </c>
      <c r="AJ315" s="13">
        <f t="shared" si="52"/>
        <v>19725.730000000003</v>
      </c>
      <c r="AK315" s="13">
        <f t="shared" si="52"/>
        <v>19725.730000000003</v>
      </c>
      <c r="AL315" s="13">
        <f t="shared" si="52"/>
        <v>19725.730000000003</v>
      </c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>
        <f t="shared" si="52"/>
        <v>236708.7</v>
      </c>
      <c r="BX315" s="13">
        <f t="shared" si="52"/>
        <v>236708.76</v>
      </c>
      <c r="BY315" s="13">
        <f t="shared" si="52"/>
        <v>236708.76</v>
      </c>
      <c r="BZ315" s="13">
        <f t="shared" si="52"/>
        <v>0</v>
      </c>
      <c r="CA315" s="13">
        <f t="shared" ref="CA315:CB315" si="53">SUM(CA8,CA16:CA18)</f>
        <v>0</v>
      </c>
      <c r="CB315" s="13">
        <f t="shared" si="53"/>
        <v>0</v>
      </c>
    </row>
    <row r="316" spans="1:80" x14ac:dyDescent="0.25">
      <c r="A316" s="12">
        <v>122</v>
      </c>
      <c r="B316" s="7" t="s">
        <v>451</v>
      </c>
      <c r="C316" s="13">
        <f t="shared" ref="C316:I316" si="54">SUM(C19:C27)</f>
        <v>98723.53</v>
      </c>
      <c r="D316" s="13">
        <f t="shared" si="54"/>
        <v>100359.8</v>
      </c>
      <c r="E316" s="13">
        <f>SUM(E19:E27)</f>
        <v>101049.93999999999</v>
      </c>
      <c r="F316" s="13">
        <f>SUM(F19:F27)</f>
        <v>105435.06000000001</v>
      </c>
      <c r="G316" s="13">
        <f>SUM(G19:G27)</f>
        <v>102362.99</v>
      </c>
      <c r="H316" s="13">
        <f>SUM(H19:H27)</f>
        <v>110686</v>
      </c>
      <c r="I316" s="13">
        <f t="shared" si="54"/>
        <v>105293.1</v>
      </c>
      <c r="J316" s="13">
        <f>SUM(J19:J27)</f>
        <v>104625.38</v>
      </c>
      <c r="K316" s="13">
        <f>SUM(K19:K27)</f>
        <v>105705.21</v>
      </c>
      <c r="L316" s="13">
        <f>SUM(L19:L27)</f>
        <v>106018.61</v>
      </c>
      <c r="M316" s="13">
        <f>SUM(M19:M27)</f>
        <v>133075.76999999999</v>
      </c>
      <c r="N316" s="13">
        <f>SUM(N19:N27)</f>
        <v>-1402841.66</v>
      </c>
      <c r="O316" s="13">
        <f t="shared" ref="O316:BZ316" si="55">SUM(O19:O27)</f>
        <v>82724.760000000009</v>
      </c>
      <c r="P316" s="13">
        <f t="shared" si="55"/>
        <v>83416.300000000017</v>
      </c>
      <c r="Q316" s="13">
        <f t="shared" si="55"/>
        <v>84139.54</v>
      </c>
      <c r="R316" s="13">
        <f t="shared" si="55"/>
        <v>84862.77</v>
      </c>
      <c r="S316" s="13">
        <f t="shared" si="55"/>
        <v>85586.010000000009</v>
      </c>
      <c r="T316" s="13">
        <f t="shared" si="55"/>
        <v>85943.920000000013</v>
      </c>
      <c r="U316" s="13">
        <f t="shared" si="55"/>
        <v>88803.49</v>
      </c>
      <c r="V316" s="13">
        <f t="shared" si="55"/>
        <v>89753.940000000017</v>
      </c>
      <c r="W316" s="13">
        <f t="shared" si="55"/>
        <v>92389.96</v>
      </c>
      <c r="X316" s="13">
        <f t="shared" si="55"/>
        <v>93019.28</v>
      </c>
      <c r="Y316" s="13">
        <f t="shared" si="55"/>
        <v>93623.23000000001</v>
      </c>
      <c r="Z316" s="13">
        <f t="shared" si="55"/>
        <v>94477.180000000008</v>
      </c>
      <c r="AA316" s="13">
        <f t="shared" si="55"/>
        <v>96541.5</v>
      </c>
      <c r="AB316" s="13">
        <f t="shared" si="55"/>
        <v>97101.690000000017</v>
      </c>
      <c r="AC316" s="13">
        <f t="shared" si="55"/>
        <v>97695.300000000017</v>
      </c>
      <c r="AD316" s="13">
        <f t="shared" si="55"/>
        <v>98280.35</v>
      </c>
      <c r="AE316" s="13">
        <f t="shared" si="55"/>
        <v>98868.47</v>
      </c>
      <c r="AF316" s="13">
        <f t="shared" si="55"/>
        <v>99372.7</v>
      </c>
      <c r="AG316" s="13">
        <f t="shared" si="55"/>
        <v>99924.94</v>
      </c>
      <c r="AH316" s="13">
        <f t="shared" si="55"/>
        <v>99868.37000000001</v>
      </c>
      <c r="AI316" s="13">
        <f t="shared" si="55"/>
        <v>100088.17000000001</v>
      </c>
      <c r="AJ316" s="13">
        <f t="shared" si="55"/>
        <v>100563.24</v>
      </c>
      <c r="AK316" s="13">
        <f t="shared" si="55"/>
        <v>100888.15000000001</v>
      </c>
      <c r="AL316" s="13">
        <f t="shared" si="55"/>
        <v>101567.50000000001</v>
      </c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>
        <f t="shared" si="55"/>
        <v>-229506.27</v>
      </c>
      <c r="BX316" s="13">
        <f t="shared" si="55"/>
        <v>1058740.3800000001</v>
      </c>
      <c r="BY316" s="13">
        <f t="shared" si="55"/>
        <v>1190760.3799999999</v>
      </c>
      <c r="BZ316" s="13">
        <f t="shared" si="55"/>
        <v>0</v>
      </c>
      <c r="CA316" s="13">
        <f t="shared" ref="CA316:CB316" si="56">SUM(CA19:CA27)</f>
        <v>0</v>
      </c>
      <c r="CB316" s="13">
        <f t="shared" si="56"/>
        <v>0</v>
      </c>
    </row>
    <row r="317" spans="1:80" x14ac:dyDescent="0.25">
      <c r="A317" s="12">
        <v>111</v>
      </c>
      <c r="B317" s="14" t="s">
        <v>452</v>
      </c>
      <c r="C317" s="13">
        <f t="shared" ref="C317:I317" si="57">SUM(C28:C29,C31:C32)</f>
        <v>2566016.11</v>
      </c>
      <c r="D317" s="13">
        <f t="shared" si="57"/>
        <v>2572938.34</v>
      </c>
      <c r="E317" s="13">
        <f>SUM(E28:E29,E31:E32)</f>
        <v>2581201.5199999996</v>
      </c>
      <c r="F317" s="13">
        <f>SUM(F28:F29,F31:F32)</f>
        <v>2641333.3199999998</v>
      </c>
      <c r="G317" s="13">
        <f>SUM(G28:G29,G31:G32)</f>
        <v>2641053.6</v>
      </c>
      <c r="H317" s="13">
        <f>SUM(H28:H29,H31:H32)</f>
        <v>2661486.12</v>
      </c>
      <c r="I317" s="13">
        <f t="shared" si="57"/>
        <v>2688145.63</v>
      </c>
      <c r="J317" s="13">
        <f>SUM(J28:J29,J31:J32)</f>
        <v>2712690.46</v>
      </c>
      <c r="K317" s="13">
        <f>SUM(K28:K29,K31:K32)</f>
        <v>2739364.7</v>
      </c>
      <c r="L317" s="13">
        <f>SUM(L28:L29,L31:L32)</f>
        <v>2723081.58</v>
      </c>
      <c r="M317" s="13">
        <f>SUM(M28:M29,M31:M32)</f>
        <v>2728790.0100000002</v>
      </c>
      <c r="N317" s="13">
        <f>SUM(N28:N29,N31:N32)</f>
        <v>2727633.87</v>
      </c>
      <c r="O317" s="13">
        <f t="shared" ref="O317:BZ317" si="58">SUM(O28:O29,O31:O32)</f>
        <v>2924357.7</v>
      </c>
      <c r="P317" s="13">
        <f t="shared" si="58"/>
        <v>2958305.79</v>
      </c>
      <c r="Q317" s="13">
        <f t="shared" si="58"/>
        <v>3006317.94</v>
      </c>
      <c r="R317" s="13">
        <f t="shared" si="58"/>
        <v>3036018.7800000003</v>
      </c>
      <c r="S317" s="13">
        <f t="shared" si="58"/>
        <v>3035085.72</v>
      </c>
      <c r="T317" s="13">
        <f t="shared" si="58"/>
        <v>2994472.41</v>
      </c>
      <c r="U317" s="13">
        <f t="shared" si="58"/>
        <v>2999694.7</v>
      </c>
      <c r="V317" s="13">
        <f t="shared" si="58"/>
        <v>2999782.31</v>
      </c>
      <c r="W317" s="13">
        <f t="shared" si="58"/>
        <v>2994013.1100000003</v>
      </c>
      <c r="X317" s="13">
        <f t="shared" si="58"/>
        <v>3071434.6100000003</v>
      </c>
      <c r="Y317" s="13">
        <f t="shared" si="58"/>
        <v>3081532.58</v>
      </c>
      <c r="Z317" s="13">
        <f t="shared" si="58"/>
        <v>3093224.64</v>
      </c>
      <c r="AA317" s="13">
        <f t="shared" si="58"/>
        <v>3237612.43</v>
      </c>
      <c r="AB317" s="13">
        <f t="shared" si="58"/>
        <v>3236921.9600000004</v>
      </c>
      <c r="AC317" s="13">
        <f t="shared" si="58"/>
        <v>3239234.6500000004</v>
      </c>
      <c r="AD317" s="13">
        <f t="shared" si="58"/>
        <v>3252155.68</v>
      </c>
      <c r="AE317" s="13">
        <f t="shared" si="58"/>
        <v>3254792.5100000002</v>
      </c>
      <c r="AF317" s="13">
        <f t="shared" si="58"/>
        <v>3255851.18</v>
      </c>
      <c r="AG317" s="13">
        <f t="shared" si="58"/>
        <v>3257231.75</v>
      </c>
      <c r="AH317" s="13">
        <f t="shared" si="58"/>
        <v>3257107.2800000003</v>
      </c>
      <c r="AI317" s="13">
        <f t="shared" si="58"/>
        <v>3256191.75</v>
      </c>
      <c r="AJ317" s="13">
        <f t="shared" si="58"/>
        <v>3392179.91</v>
      </c>
      <c r="AK317" s="13">
        <f t="shared" si="58"/>
        <v>3568979.56</v>
      </c>
      <c r="AL317" s="13">
        <f t="shared" si="58"/>
        <v>3583273.81</v>
      </c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>
        <f t="shared" si="58"/>
        <v>31983735.260000002</v>
      </c>
      <c r="BX317" s="13">
        <f t="shared" si="58"/>
        <v>36194240.289999999</v>
      </c>
      <c r="BY317" s="13">
        <f t="shared" si="58"/>
        <v>39791532.470000006</v>
      </c>
      <c r="BZ317" s="13">
        <f t="shared" si="58"/>
        <v>0</v>
      </c>
      <c r="CA317" s="13">
        <f t="shared" ref="CA317:CB317" si="59">SUM(CA28:CA29,CA31:CA32)</f>
        <v>0</v>
      </c>
      <c r="CB317" s="13">
        <f t="shared" si="59"/>
        <v>0</v>
      </c>
    </row>
    <row r="318" spans="1:80" x14ac:dyDescent="0.25">
      <c r="A318" s="12">
        <v>108</v>
      </c>
      <c r="B318" s="14" t="s">
        <v>453</v>
      </c>
      <c r="C318" s="13">
        <f t="shared" ref="C318:I318" si="60">C30+C117+C243+C261+C281+C304</f>
        <v>60345.41</v>
      </c>
      <c r="D318" s="13">
        <f t="shared" si="60"/>
        <v>60345.37999999999</v>
      </c>
      <c r="E318" s="13">
        <f>E30+E117+E243+E261+E281+E304</f>
        <v>60345.340000000004</v>
      </c>
      <c r="F318" s="13">
        <f>F30+F117+F243+F261+F281+F304</f>
        <v>60345.4</v>
      </c>
      <c r="G318" s="13">
        <f>G30+G117+G243+G261+G281+G304</f>
        <v>60345.45</v>
      </c>
      <c r="H318" s="13">
        <f>H30+H117+H243+H261+H281+H304</f>
        <v>60345.47</v>
      </c>
      <c r="I318" s="13">
        <f t="shared" si="60"/>
        <v>60345.4</v>
      </c>
      <c r="J318" s="13">
        <f>J30+J117+J243+J261+J281+J304</f>
        <v>60345.35</v>
      </c>
      <c r="K318" s="13">
        <f>K30+K117+K243+K261+K281+K304</f>
        <v>60345.380000000005</v>
      </c>
      <c r="L318" s="13">
        <f>L30+L117+L243+L261+L281+L304</f>
        <v>60345.399999999994</v>
      </c>
      <c r="M318" s="13">
        <f>M30+M117+M243+M261+M281+M304</f>
        <v>60345.350000000006</v>
      </c>
      <c r="N318" s="13">
        <f>N30+N117+N243+N261+N281+N304</f>
        <v>60345.4</v>
      </c>
      <c r="O318" s="13">
        <f t="shared" ref="O318:BZ318" si="61">O30+O117+O243+O261+O281+O304</f>
        <v>57457.61</v>
      </c>
      <c r="P318" s="13">
        <f t="shared" si="61"/>
        <v>57457.61</v>
      </c>
      <c r="Q318" s="13">
        <f t="shared" si="61"/>
        <v>57457.61</v>
      </c>
      <c r="R318" s="13">
        <f t="shared" si="61"/>
        <v>57457.61</v>
      </c>
      <c r="S318" s="13">
        <f t="shared" si="61"/>
        <v>57457.61</v>
      </c>
      <c r="T318" s="13">
        <f t="shared" si="61"/>
        <v>57457.61</v>
      </c>
      <c r="U318" s="13">
        <f t="shared" si="61"/>
        <v>57457.61</v>
      </c>
      <c r="V318" s="13">
        <f t="shared" si="61"/>
        <v>57457.61</v>
      </c>
      <c r="W318" s="13">
        <f t="shared" si="61"/>
        <v>57457.61</v>
      </c>
      <c r="X318" s="13">
        <f t="shared" si="61"/>
        <v>57457.61</v>
      </c>
      <c r="Y318" s="13">
        <f t="shared" si="61"/>
        <v>57457.61</v>
      </c>
      <c r="Z318" s="13">
        <f t="shared" si="61"/>
        <v>57457.61</v>
      </c>
      <c r="AA318" s="13">
        <f t="shared" si="61"/>
        <v>57457.61</v>
      </c>
      <c r="AB318" s="13">
        <f t="shared" si="61"/>
        <v>57457.61</v>
      </c>
      <c r="AC318" s="13">
        <f t="shared" si="61"/>
        <v>57457.61</v>
      </c>
      <c r="AD318" s="13">
        <f t="shared" si="61"/>
        <v>57457.61</v>
      </c>
      <c r="AE318" s="13">
        <f t="shared" si="61"/>
        <v>57457.61</v>
      </c>
      <c r="AF318" s="13">
        <f t="shared" si="61"/>
        <v>57457.61</v>
      </c>
      <c r="AG318" s="13">
        <f t="shared" si="61"/>
        <v>57457.61</v>
      </c>
      <c r="AH318" s="13">
        <f t="shared" si="61"/>
        <v>57457.61</v>
      </c>
      <c r="AI318" s="13">
        <f t="shared" si="61"/>
        <v>57457.61</v>
      </c>
      <c r="AJ318" s="13">
        <f t="shared" si="61"/>
        <v>57457.61</v>
      </c>
      <c r="AK318" s="13">
        <f t="shared" si="61"/>
        <v>57457.61</v>
      </c>
      <c r="AL318" s="13">
        <f t="shared" si="61"/>
        <v>57457.61</v>
      </c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>
        <f t="shared" si="61"/>
        <v>724144.72999999986</v>
      </c>
      <c r="BX318" s="13">
        <f t="shared" si="61"/>
        <v>689491.32</v>
      </c>
      <c r="BY318" s="13">
        <f t="shared" si="61"/>
        <v>689491.32</v>
      </c>
      <c r="BZ318" s="13">
        <f t="shared" si="61"/>
        <v>0</v>
      </c>
      <c r="CA318" s="13">
        <f t="shared" ref="CA318:CB318" si="62">CA30+CA117+CA243+CA261+CA281+CA304</f>
        <v>0</v>
      </c>
      <c r="CB318" s="13">
        <f t="shared" si="62"/>
        <v>0</v>
      </c>
    </row>
    <row r="319" spans="1:80" x14ac:dyDescent="0.25">
      <c r="A319" s="12">
        <v>108</v>
      </c>
      <c r="B319" s="14" t="s">
        <v>454</v>
      </c>
      <c r="C319" s="13">
        <f t="shared" ref="C319:I319" si="63">SUM(C33:C116)</f>
        <v>3750851.1400000006</v>
      </c>
      <c r="D319" s="13">
        <f t="shared" si="63"/>
        <v>3756125.62</v>
      </c>
      <c r="E319" s="13">
        <f>SUM(E33:E116)</f>
        <v>3755864.4100000006</v>
      </c>
      <c r="F319" s="13">
        <f>SUM(F33:F116)</f>
        <v>3828239.2300000009</v>
      </c>
      <c r="G319" s="13">
        <f>SUM(G33:G116)</f>
        <v>3829932.2200000007</v>
      </c>
      <c r="H319" s="13">
        <f>SUM(H33:H116)</f>
        <v>3829911.7500000009</v>
      </c>
      <c r="I319" s="13">
        <f t="shared" si="63"/>
        <v>3829561.39</v>
      </c>
      <c r="J319" s="13">
        <f>SUM(J33:J116)</f>
        <v>3838386.8800000004</v>
      </c>
      <c r="K319" s="13">
        <f>SUM(K33:K116)</f>
        <v>3837537.8899999997</v>
      </c>
      <c r="L319" s="13">
        <f>SUM(L33:L116)</f>
        <v>3835830.5700000003</v>
      </c>
      <c r="M319" s="13">
        <f>SUM(M33:M116)</f>
        <v>3847231.33</v>
      </c>
      <c r="N319" s="13">
        <f>SUM(N33:N116)</f>
        <v>3843617.4700000007</v>
      </c>
      <c r="O319" s="13">
        <f t="shared" ref="O319:BZ319" si="64">SUM(O33:O116)</f>
        <v>3931516.8700000006</v>
      </c>
      <c r="P319" s="13">
        <f t="shared" si="64"/>
        <v>3966563.58</v>
      </c>
      <c r="Q319" s="13">
        <f t="shared" si="64"/>
        <v>3973228.69</v>
      </c>
      <c r="R319" s="13">
        <f t="shared" si="64"/>
        <v>3978718.08</v>
      </c>
      <c r="S319" s="13">
        <f t="shared" si="64"/>
        <v>3984476.5199999991</v>
      </c>
      <c r="T319" s="13">
        <f t="shared" si="64"/>
        <v>3991731.3800000004</v>
      </c>
      <c r="U319" s="13">
        <f t="shared" si="64"/>
        <v>4001318.77</v>
      </c>
      <c r="V319" s="13">
        <f t="shared" si="64"/>
        <v>4002440.88</v>
      </c>
      <c r="W319" s="13">
        <f t="shared" si="64"/>
        <v>4009081.69</v>
      </c>
      <c r="X319" s="13">
        <f t="shared" si="64"/>
        <v>4010625.5799999996</v>
      </c>
      <c r="Y319" s="13">
        <f t="shared" si="64"/>
        <v>4015151.7599999993</v>
      </c>
      <c r="Z319" s="13">
        <f t="shared" si="64"/>
        <v>4017510.4799999995</v>
      </c>
      <c r="AA319" s="13">
        <f t="shared" si="64"/>
        <v>4932603.26</v>
      </c>
      <c r="AB319" s="13">
        <f t="shared" si="64"/>
        <v>4934194.8499999996</v>
      </c>
      <c r="AC319" s="13">
        <f t="shared" si="64"/>
        <v>4935658.330000001</v>
      </c>
      <c r="AD319" s="13">
        <f t="shared" si="64"/>
        <v>4936874.7400000012</v>
      </c>
      <c r="AE319" s="13">
        <f t="shared" si="64"/>
        <v>4939684.87</v>
      </c>
      <c r="AF319" s="13">
        <f t="shared" si="64"/>
        <v>4941086.45</v>
      </c>
      <c r="AG319" s="13">
        <f t="shared" si="64"/>
        <v>4947278.1000000006</v>
      </c>
      <c r="AH319" s="13">
        <f t="shared" si="64"/>
        <v>4949480.9500000011</v>
      </c>
      <c r="AI319" s="13">
        <f t="shared" si="64"/>
        <v>4960168.6900000004</v>
      </c>
      <c r="AJ319" s="13">
        <f t="shared" si="64"/>
        <v>4974049.05</v>
      </c>
      <c r="AK319" s="13">
        <f t="shared" si="64"/>
        <v>4976300.84</v>
      </c>
      <c r="AL319" s="13">
        <f t="shared" si="64"/>
        <v>4978552.63</v>
      </c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>
        <f t="shared" si="64"/>
        <v>45783089.899999991</v>
      </c>
      <c r="BX319" s="13">
        <f t="shared" si="64"/>
        <v>47882364.279999994</v>
      </c>
      <c r="BY319" s="13">
        <f t="shared" si="64"/>
        <v>59405932.760000005</v>
      </c>
      <c r="BZ319" s="13">
        <f t="shared" si="64"/>
        <v>0</v>
      </c>
      <c r="CA319" s="13">
        <f t="shared" ref="CA319:CB319" si="65">SUM(CA33:CA116)</f>
        <v>0</v>
      </c>
      <c r="CB319" s="13">
        <f t="shared" si="65"/>
        <v>0</v>
      </c>
    </row>
    <row r="320" spans="1:80" x14ac:dyDescent="0.25">
      <c r="A320" s="12">
        <v>108</v>
      </c>
      <c r="B320" s="14" t="s">
        <v>455</v>
      </c>
      <c r="C320" s="13">
        <f>SUM(C118:C242,C244:C248)</f>
        <v>14102569.520000007</v>
      </c>
      <c r="D320" s="13">
        <f t="shared" ref="D320:AL320" si="66">SUM(D118:D242,D244:D248)</f>
        <v>14143272.200000003</v>
      </c>
      <c r="E320" s="13">
        <f>SUM(E118:E242,E244:E248)</f>
        <v>14257598.120000007</v>
      </c>
      <c r="F320" s="13">
        <f>SUM(F118:F242,F244:F248)</f>
        <v>14285073.880000005</v>
      </c>
      <c r="G320" s="13">
        <f>SUM(G118:G242,G244:G248)</f>
        <v>14301148.239999998</v>
      </c>
      <c r="H320" s="13">
        <f>SUM(H118:H242,H244:H248)</f>
        <v>14298434.209999999</v>
      </c>
      <c r="I320" s="13">
        <f t="shared" si="66"/>
        <v>14365055.839999996</v>
      </c>
      <c r="J320" s="13">
        <f>SUM(J118:J242,J244:J248)</f>
        <v>14323156.249999996</v>
      </c>
      <c r="K320" s="13">
        <f>SUM(K118:K242,K244:K248)</f>
        <v>14333556.489999995</v>
      </c>
      <c r="L320" s="13">
        <f>SUM(L118:L242,L244:L248)</f>
        <v>14325372.319999998</v>
      </c>
      <c r="M320" s="13">
        <f>SUM(M118:M242,M244:M248)</f>
        <v>14399510.059999999</v>
      </c>
      <c r="N320" s="13">
        <f>SUM(N118:N242,N244:N248)</f>
        <v>14338874.949999999</v>
      </c>
      <c r="O320" s="13">
        <f t="shared" si="66"/>
        <v>15077754.059999995</v>
      </c>
      <c r="P320" s="13">
        <f t="shared" si="66"/>
        <v>15122808.439999998</v>
      </c>
      <c r="Q320" s="13">
        <f t="shared" si="66"/>
        <v>15156648.760000002</v>
      </c>
      <c r="R320" s="13">
        <f t="shared" si="66"/>
        <v>15265498.879999999</v>
      </c>
      <c r="S320" s="13">
        <f t="shared" si="66"/>
        <v>15286329.390000001</v>
      </c>
      <c r="T320" s="13">
        <f t="shared" si="66"/>
        <v>15530270.409999998</v>
      </c>
      <c r="U320" s="13">
        <f t="shared" si="66"/>
        <v>15578779.679999998</v>
      </c>
      <c r="V320" s="13">
        <f t="shared" si="66"/>
        <v>15592083.960000001</v>
      </c>
      <c r="W320" s="13">
        <f t="shared" si="66"/>
        <v>15601129.890000001</v>
      </c>
      <c r="X320" s="13">
        <f t="shared" si="66"/>
        <v>15808265.530000003</v>
      </c>
      <c r="Y320" s="13">
        <f t="shared" si="66"/>
        <v>15861550.960000003</v>
      </c>
      <c r="Z320" s="13">
        <f t="shared" si="66"/>
        <v>15876428.830000002</v>
      </c>
      <c r="AA320" s="13">
        <f t="shared" si="66"/>
        <v>17080570.029999997</v>
      </c>
      <c r="AB320" s="13">
        <f t="shared" si="66"/>
        <v>17123485.699999992</v>
      </c>
      <c r="AC320" s="13">
        <f t="shared" si="66"/>
        <v>17496013.729999993</v>
      </c>
      <c r="AD320" s="13">
        <f t="shared" si="66"/>
        <v>17556138.909999993</v>
      </c>
      <c r="AE320" s="13">
        <f t="shared" si="66"/>
        <v>18429465.779999997</v>
      </c>
      <c r="AF320" s="13">
        <f t="shared" si="66"/>
        <v>18743245.469999995</v>
      </c>
      <c r="AG320" s="13">
        <f t="shared" si="66"/>
        <v>18773792.839999996</v>
      </c>
      <c r="AH320" s="13">
        <f t="shared" si="66"/>
        <v>18906150.649999999</v>
      </c>
      <c r="AI320" s="13">
        <f t="shared" si="66"/>
        <v>18916608.789999999</v>
      </c>
      <c r="AJ320" s="13">
        <f t="shared" si="66"/>
        <v>18935569.719999999</v>
      </c>
      <c r="AK320" s="13">
        <f t="shared" si="66"/>
        <v>18973570.239999998</v>
      </c>
      <c r="AL320" s="13">
        <f t="shared" si="66"/>
        <v>19001623.719999995</v>
      </c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>
        <f t="shared" ref="BW320:CB320" si="67">SUM(BW118:BW242,BW244:BW248)</f>
        <v>171473622.07999998</v>
      </c>
      <c r="BX320" s="13">
        <f t="shared" si="67"/>
        <v>185757548.78999999</v>
      </c>
      <c r="BY320" s="13">
        <f t="shared" si="67"/>
        <v>219936235.58000001</v>
      </c>
      <c r="BZ320" s="13">
        <f t="shared" si="67"/>
        <v>0</v>
      </c>
      <c r="CA320" s="13">
        <f t="shared" si="67"/>
        <v>0</v>
      </c>
      <c r="CB320" s="13">
        <f t="shared" si="67"/>
        <v>0</v>
      </c>
    </row>
    <row r="321" spans="1:80" x14ac:dyDescent="0.25">
      <c r="A321" s="12">
        <v>108</v>
      </c>
      <c r="B321" s="14" t="s">
        <v>217</v>
      </c>
      <c r="C321" s="13">
        <f t="shared" ref="C321:I321" si="68">SUM(C249:C260)</f>
        <v>2327478.9</v>
      </c>
      <c r="D321" s="13">
        <f t="shared" si="68"/>
        <v>2327909.69</v>
      </c>
      <c r="E321" s="13">
        <f>SUM(E249:E260)</f>
        <v>2331210.3099999996</v>
      </c>
      <c r="F321" s="13">
        <f>SUM(F249:F260)</f>
        <v>2339957.0099999998</v>
      </c>
      <c r="G321" s="13">
        <f>SUM(G249:G260)</f>
        <v>2342229.84</v>
      </c>
      <c r="H321" s="13">
        <f>SUM(H249:H260)</f>
        <v>2348238.1800000002</v>
      </c>
      <c r="I321" s="13">
        <f t="shared" si="68"/>
        <v>2374771.4699999997</v>
      </c>
      <c r="J321" s="13">
        <f>SUM(J249:J260)</f>
        <v>2376907.4699999997</v>
      </c>
      <c r="K321" s="13">
        <f>SUM(K249:K260)</f>
        <v>2415371.13</v>
      </c>
      <c r="L321" s="13">
        <f>SUM(L249:L260)</f>
        <v>2438670.38</v>
      </c>
      <c r="M321" s="13">
        <f>SUM(M249:M260)</f>
        <v>2445443.5999999996</v>
      </c>
      <c r="N321" s="13">
        <f>SUM(N249:N260)</f>
        <v>2445752.5</v>
      </c>
      <c r="O321" s="13">
        <f t="shared" ref="O321:BZ321" si="69">SUM(O249:O260)</f>
        <v>2480996.8000000003</v>
      </c>
      <c r="P321" s="13">
        <f t="shared" si="69"/>
        <v>2483369.8499999996</v>
      </c>
      <c r="Q321" s="13">
        <f t="shared" si="69"/>
        <v>2535229.4999999995</v>
      </c>
      <c r="R321" s="13">
        <f t="shared" si="69"/>
        <v>2548513.81</v>
      </c>
      <c r="S321" s="13">
        <f t="shared" si="69"/>
        <v>2582670.2599999998</v>
      </c>
      <c r="T321" s="13">
        <f t="shared" si="69"/>
        <v>2589213.7599999998</v>
      </c>
      <c r="U321" s="13">
        <f t="shared" si="69"/>
        <v>2617632.0599999996</v>
      </c>
      <c r="V321" s="13">
        <f t="shared" si="69"/>
        <v>2626912.39</v>
      </c>
      <c r="W321" s="13">
        <f t="shared" si="69"/>
        <v>2648866.12</v>
      </c>
      <c r="X321" s="13">
        <f t="shared" si="69"/>
        <v>2660795.16</v>
      </c>
      <c r="Y321" s="13">
        <f t="shared" si="69"/>
        <v>2666601.8499999996</v>
      </c>
      <c r="Z321" s="13">
        <f t="shared" si="69"/>
        <v>2677848.33</v>
      </c>
      <c r="AA321" s="13">
        <f t="shared" si="69"/>
        <v>2765424.9899999998</v>
      </c>
      <c r="AB321" s="13">
        <f t="shared" si="69"/>
        <v>2773746.43</v>
      </c>
      <c r="AC321" s="13">
        <f t="shared" si="69"/>
        <v>2780156.76</v>
      </c>
      <c r="AD321" s="13">
        <f t="shared" si="69"/>
        <v>2786446.71</v>
      </c>
      <c r="AE321" s="13">
        <f t="shared" si="69"/>
        <v>2821740.2</v>
      </c>
      <c r="AF321" s="13">
        <f t="shared" si="69"/>
        <v>2861024.54</v>
      </c>
      <c r="AG321" s="13">
        <f t="shared" si="69"/>
        <v>2890808.5</v>
      </c>
      <c r="AH321" s="13">
        <f t="shared" si="69"/>
        <v>2900114.25</v>
      </c>
      <c r="AI321" s="13">
        <f t="shared" si="69"/>
        <v>2908651.09</v>
      </c>
      <c r="AJ321" s="13">
        <f t="shared" si="69"/>
        <v>2916598.93</v>
      </c>
      <c r="AK321" s="13">
        <f t="shared" si="69"/>
        <v>2923269.92</v>
      </c>
      <c r="AL321" s="13">
        <f t="shared" si="69"/>
        <v>2930134.28</v>
      </c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>
        <f t="shared" si="69"/>
        <v>28513940.48</v>
      </c>
      <c r="BX321" s="13">
        <f t="shared" si="69"/>
        <v>31118649.890000004</v>
      </c>
      <c r="BY321" s="13">
        <f t="shared" si="69"/>
        <v>34258116.600000001</v>
      </c>
      <c r="BZ321" s="13">
        <f t="shared" si="69"/>
        <v>0</v>
      </c>
      <c r="CA321" s="13">
        <f t="shared" ref="CA321:CB321" si="70">SUM(CA249:CA260)</f>
        <v>0</v>
      </c>
      <c r="CB321" s="13">
        <f t="shared" si="70"/>
        <v>0</v>
      </c>
    </row>
    <row r="322" spans="1:80" x14ac:dyDescent="0.25">
      <c r="A322" s="12">
        <v>108</v>
      </c>
      <c r="B322" s="14" t="s">
        <v>240</v>
      </c>
      <c r="C322" s="13">
        <f t="shared" ref="C322:I322" si="71">SUM(C262:C280)</f>
        <v>8901848.7300000004</v>
      </c>
      <c r="D322" s="13">
        <f t="shared" si="71"/>
        <v>8944291.0999999996</v>
      </c>
      <c r="E322" s="13">
        <f t="shared" si="71"/>
        <v>9000283.9299999997</v>
      </c>
      <c r="F322" s="13">
        <f t="shared" si="71"/>
        <v>9076369.0199999996</v>
      </c>
      <c r="G322" s="13">
        <f t="shared" si="71"/>
        <v>9124581.1399999987</v>
      </c>
      <c r="H322" s="13">
        <f t="shared" si="71"/>
        <v>9160823.8000000007</v>
      </c>
      <c r="I322" s="13">
        <f t="shared" si="71"/>
        <v>9222331.1799999997</v>
      </c>
      <c r="J322" s="13">
        <f>SUM(J262:J280)</f>
        <v>9264291.0999999978</v>
      </c>
      <c r="K322" s="13">
        <f>SUM(K262:K280)</f>
        <v>9335343.1700000037</v>
      </c>
      <c r="L322" s="13">
        <f>SUM(L262:L280)</f>
        <v>9406619.5200000014</v>
      </c>
      <c r="M322" s="13">
        <f>SUM(M262:M280)</f>
        <v>9510883.0300000012</v>
      </c>
      <c r="N322" s="13">
        <f>SUM(N262:N280)</f>
        <v>9563842.6000000015</v>
      </c>
      <c r="O322" s="13">
        <f t="shared" ref="O322:BZ322" si="72">SUM(O262:O280)</f>
        <v>9715877.3600000013</v>
      </c>
      <c r="P322" s="13">
        <f t="shared" si="72"/>
        <v>9802805.2000000011</v>
      </c>
      <c r="Q322" s="13">
        <f t="shared" si="72"/>
        <v>9942464.3499999996</v>
      </c>
      <c r="R322" s="13">
        <f t="shared" si="72"/>
        <v>10149360.959999999</v>
      </c>
      <c r="S322" s="13">
        <f t="shared" si="72"/>
        <v>10266795.75</v>
      </c>
      <c r="T322" s="13">
        <f t="shared" si="72"/>
        <v>10369418.129999999</v>
      </c>
      <c r="U322" s="13">
        <f t="shared" si="72"/>
        <v>10471281.34</v>
      </c>
      <c r="V322" s="13">
        <f t="shared" si="72"/>
        <v>10531160.799999999</v>
      </c>
      <c r="W322" s="13">
        <f t="shared" si="72"/>
        <v>10612483.049999999</v>
      </c>
      <c r="X322" s="13">
        <f t="shared" si="72"/>
        <v>10669379.369999999</v>
      </c>
      <c r="Y322" s="13">
        <f t="shared" si="72"/>
        <v>10721981.73</v>
      </c>
      <c r="Z322" s="13">
        <f t="shared" si="72"/>
        <v>10777400.069999998</v>
      </c>
      <c r="AA322" s="13">
        <f t="shared" si="72"/>
        <v>12540598.040000003</v>
      </c>
      <c r="AB322" s="13">
        <f t="shared" si="72"/>
        <v>12623888.290000003</v>
      </c>
      <c r="AC322" s="13">
        <f t="shared" si="72"/>
        <v>12707449.970000003</v>
      </c>
      <c r="AD322" s="13">
        <f t="shared" si="72"/>
        <v>12812978.700000001</v>
      </c>
      <c r="AE322" s="13">
        <f t="shared" si="72"/>
        <v>12904488.880000001</v>
      </c>
      <c r="AF322" s="13">
        <f t="shared" si="72"/>
        <v>13001524.790000003</v>
      </c>
      <c r="AG322" s="13">
        <f t="shared" si="72"/>
        <v>13145769.500000002</v>
      </c>
      <c r="AH322" s="13">
        <f t="shared" si="72"/>
        <v>13234826.100000001</v>
      </c>
      <c r="AI322" s="13">
        <f t="shared" si="72"/>
        <v>13323092.4</v>
      </c>
      <c r="AJ322" s="13">
        <f t="shared" si="72"/>
        <v>13426629.640000004</v>
      </c>
      <c r="AK322" s="13">
        <f t="shared" si="72"/>
        <v>13520520.630000003</v>
      </c>
      <c r="AL322" s="13">
        <f t="shared" si="72"/>
        <v>13604889.650000002</v>
      </c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>
        <f t="shared" si="72"/>
        <v>110511508.32000002</v>
      </c>
      <c r="BX322" s="13">
        <f t="shared" si="72"/>
        <v>124030408.10999998</v>
      </c>
      <c r="BY322" s="13">
        <f t="shared" si="72"/>
        <v>156846656.59</v>
      </c>
      <c r="BZ322" s="13">
        <f t="shared" si="72"/>
        <v>0</v>
      </c>
      <c r="CA322" s="13">
        <f t="shared" ref="CA322:CB322" si="73">SUM(CA262:CA280)</f>
        <v>0</v>
      </c>
      <c r="CB322" s="13">
        <f t="shared" si="73"/>
        <v>0</v>
      </c>
    </row>
    <row r="323" spans="1:80" x14ac:dyDescent="0.25">
      <c r="A323" s="12">
        <v>108</v>
      </c>
      <c r="B323" s="14" t="s">
        <v>456</v>
      </c>
      <c r="C323" s="13">
        <f t="shared" ref="C323:I323" si="74">SUM(C288:C294)</f>
        <v>497828.34</v>
      </c>
      <c r="D323" s="13">
        <f t="shared" si="74"/>
        <v>498057.73000000004</v>
      </c>
      <c r="E323" s="13">
        <f>SUM(E288:E294)</f>
        <v>497859.48000000004</v>
      </c>
      <c r="F323" s="13">
        <f>SUM(F288:F294)</f>
        <v>499926.68000000005</v>
      </c>
      <c r="G323" s="13">
        <f>SUM(G288:G294)</f>
        <v>510720.56</v>
      </c>
      <c r="H323" s="13">
        <f>SUM(H288:H294)</f>
        <v>510954.26000000007</v>
      </c>
      <c r="I323" s="13">
        <f t="shared" si="74"/>
        <v>516551.92000000004</v>
      </c>
      <c r="J323" s="13">
        <f>SUM(J288:J294)</f>
        <v>522203.69</v>
      </c>
      <c r="K323" s="13">
        <f>SUM(K288:K294)</f>
        <v>534881.63</v>
      </c>
      <c r="L323" s="13">
        <f>SUM(L288:L294)</f>
        <v>534692.12</v>
      </c>
      <c r="M323" s="13">
        <f>SUM(M288:M294)</f>
        <v>541212.36</v>
      </c>
      <c r="N323" s="13">
        <f>SUM(N288:N294)</f>
        <v>544479.89</v>
      </c>
      <c r="O323" s="13">
        <f t="shared" ref="O323:BZ323" si="75">SUM(O288:O294)</f>
        <v>567415.31999999983</v>
      </c>
      <c r="P323" s="13">
        <f t="shared" si="75"/>
        <v>576572.55999999994</v>
      </c>
      <c r="Q323" s="13">
        <f t="shared" si="75"/>
        <v>578883.14999999991</v>
      </c>
      <c r="R323" s="13">
        <f t="shared" si="75"/>
        <v>578949.55999999994</v>
      </c>
      <c r="S323" s="13">
        <f t="shared" si="75"/>
        <v>579015.97</v>
      </c>
      <c r="T323" s="13">
        <f t="shared" si="75"/>
        <v>580238.28999999992</v>
      </c>
      <c r="U323" s="13">
        <f t="shared" si="75"/>
        <v>580304.69999999995</v>
      </c>
      <c r="V323" s="13">
        <f t="shared" si="75"/>
        <v>580371.1</v>
      </c>
      <c r="W323" s="13">
        <f t="shared" si="75"/>
        <v>580437.50999999989</v>
      </c>
      <c r="X323" s="13">
        <f t="shared" si="75"/>
        <v>580503.91999999993</v>
      </c>
      <c r="Y323" s="13">
        <f t="shared" si="75"/>
        <v>580570.31999999995</v>
      </c>
      <c r="Z323" s="13">
        <f t="shared" si="75"/>
        <v>580636.73</v>
      </c>
      <c r="AA323" s="13">
        <f t="shared" si="75"/>
        <v>496500.84</v>
      </c>
      <c r="AB323" s="13">
        <f t="shared" si="75"/>
        <v>496531.70000000007</v>
      </c>
      <c r="AC323" s="13">
        <f t="shared" si="75"/>
        <v>496562.5500000001</v>
      </c>
      <c r="AD323" s="13">
        <f t="shared" si="75"/>
        <v>496593.41000000009</v>
      </c>
      <c r="AE323" s="13">
        <f t="shared" si="75"/>
        <v>496624.27000000008</v>
      </c>
      <c r="AF323" s="13">
        <f t="shared" si="75"/>
        <v>496655.12000000005</v>
      </c>
      <c r="AG323" s="13">
        <f t="shared" si="75"/>
        <v>496685.98000000004</v>
      </c>
      <c r="AH323" s="13">
        <f t="shared" si="75"/>
        <v>496716.84</v>
      </c>
      <c r="AI323" s="13">
        <f t="shared" si="75"/>
        <v>497019.23000000004</v>
      </c>
      <c r="AJ323" s="13">
        <f t="shared" si="75"/>
        <v>497050.09</v>
      </c>
      <c r="AK323" s="13">
        <f t="shared" si="75"/>
        <v>497080.95000000007</v>
      </c>
      <c r="AL323" s="13">
        <f t="shared" si="75"/>
        <v>497111.8000000001</v>
      </c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>
        <f t="shared" si="75"/>
        <v>6209368.6600000001</v>
      </c>
      <c r="BX323" s="13">
        <f t="shared" si="75"/>
        <v>6943899.1299999999</v>
      </c>
      <c r="BY323" s="13">
        <f t="shared" si="75"/>
        <v>5961132.7799999993</v>
      </c>
      <c r="BZ323" s="13">
        <f t="shared" si="75"/>
        <v>0</v>
      </c>
      <c r="CA323" s="13">
        <f t="shared" ref="CA323:CB323" si="76">SUM(CA288:CA294)</f>
        <v>0</v>
      </c>
      <c r="CB323" s="13">
        <f t="shared" si="76"/>
        <v>0</v>
      </c>
    </row>
    <row r="324" spans="1:80" x14ac:dyDescent="0.25">
      <c r="A324" s="12">
        <v>108</v>
      </c>
      <c r="B324" s="15" t="s">
        <v>268</v>
      </c>
      <c r="C324" s="13">
        <f t="shared" ref="C324:I324" si="77">SUM(C282:C287)+SUM(C295:C303)</f>
        <v>2045973.05</v>
      </c>
      <c r="D324" s="13">
        <f t="shared" si="77"/>
        <v>2047728.1099999999</v>
      </c>
      <c r="E324" s="13">
        <f>SUM(E282:E287)+SUM(E295:E303)</f>
        <v>2037684.4900000002</v>
      </c>
      <c r="F324" s="13">
        <f>SUM(F282:F287)+SUM(F295:F303)</f>
        <v>2136425.4500000002</v>
      </c>
      <c r="G324" s="13">
        <f>SUM(G282:G287)+SUM(G295:G303)</f>
        <v>2069006.65</v>
      </c>
      <c r="H324" s="13">
        <f>SUM(H282:H287)+SUM(H295:H303)</f>
        <v>2056676.29</v>
      </c>
      <c r="I324" s="13">
        <f t="shared" si="77"/>
        <v>2131637.23</v>
      </c>
      <c r="J324" s="13">
        <f>SUM(J282:J287)+SUM(J295:J303)</f>
        <v>2148427.1100000003</v>
      </c>
      <c r="K324" s="13">
        <f>SUM(K282:K287)+SUM(K295:K303)</f>
        <v>2102447.3499999996</v>
      </c>
      <c r="L324" s="13">
        <f>SUM(L282:L287)+SUM(L295:L303)</f>
        <v>2173997.5099999998</v>
      </c>
      <c r="M324" s="13">
        <f>SUM(M282:M287)+SUM(M295:M303)</f>
        <v>2186949.31</v>
      </c>
      <c r="N324" s="13">
        <f>SUM(N282:N287)+SUM(N295:N303)</f>
        <v>2126603.0100000002</v>
      </c>
      <c r="O324" s="13">
        <f t="shared" ref="O324:BZ324" si="78">SUM(O282:O287)+SUM(O295:O303)</f>
        <v>2296294.38</v>
      </c>
      <c r="P324" s="13">
        <f t="shared" si="78"/>
        <v>2329589.86</v>
      </c>
      <c r="Q324" s="13">
        <f t="shared" si="78"/>
        <v>2335384.31</v>
      </c>
      <c r="R324" s="13">
        <f t="shared" si="78"/>
        <v>2367479.96</v>
      </c>
      <c r="S324" s="13">
        <f t="shared" si="78"/>
        <v>2402741.34</v>
      </c>
      <c r="T324" s="13">
        <f t="shared" si="78"/>
        <v>2416121.4500000002</v>
      </c>
      <c r="U324" s="13">
        <f t="shared" si="78"/>
        <v>2436981.7800000003</v>
      </c>
      <c r="V324" s="13">
        <f t="shared" si="78"/>
        <v>2458147.9</v>
      </c>
      <c r="W324" s="13">
        <f t="shared" si="78"/>
        <v>2477344.83</v>
      </c>
      <c r="X324" s="13">
        <f t="shared" si="78"/>
        <v>2485090.5</v>
      </c>
      <c r="Y324" s="13">
        <f t="shared" si="78"/>
        <v>2476902.0300000003</v>
      </c>
      <c r="Z324" s="13">
        <f t="shared" si="78"/>
        <v>2488588.0700000003</v>
      </c>
      <c r="AA324" s="13">
        <f t="shared" si="78"/>
        <v>2680440.7199999997</v>
      </c>
      <c r="AB324" s="13">
        <f t="shared" si="78"/>
        <v>2618306.5</v>
      </c>
      <c r="AC324" s="13">
        <f t="shared" si="78"/>
        <v>2633139.3499999996</v>
      </c>
      <c r="AD324" s="13">
        <f t="shared" si="78"/>
        <v>2645661.4899999998</v>
      </c>
      <c r="AE324" s="13">
        <f t="shared" si="78"/>
        <v>2666454.73</v>
      </c>
      <c r="AF324" s="13">
        <f t="shared" si="78"/>
        <v>2886644.76</v>
      </c>
      <c r="AG324" s="13">
        <f t="shared" si="78"/>
        <v>3357202.2199999997</v>
      </c>
      <c r="AH324" s="13">
        <f t="shared" si="78"/>
        <v>3364374.1399999997</v>
      </c>
      <c r="AI324" s="13">
        <f t="shared" si="78"/>
        <v>3444305.59</v>
      </c>
      <c r="AJ324" s="13">
        <f t="shared" si="78"/>
        <v>3453706.1100000003</v>
      </c>
      <c r="AK324" s="13">
        <f t="shared" si="78"/>
        <v>3444736.83</v>
      </c>
      <c r="AL324" s="13">
        <f t="shared" si="78"/>
        <v>3459236.9299999997</v>
      </c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>
        <f t="shared" si="78"/>
        <v>25263555.559999999</v>
      </c>
      <c r="BX324" s="13">
        <f t="shared" si="78"/>
        <v>28970666.41</v>
      </c>
      <c r="BY324" s="13">
        <f t="shared" si="78"/>
        <v>36654209.370000005</v>
      </c>
      <c r="BZ324" s="13">
        <f t="shared" si="78"/>
        <v>0</v>
      </c>
      <c r="CA324" s="13">
        <f t="shared" ref="CA324:CB324" si="79">SUM(CA282:CA287)+SUM(CA295:CA303)</f>
        <v>0</v>
      </c>
      <c r="CB324" s="13">
        <f t="shared" si="79"/>
        <v>0</v>
      </c>
    </row>
    <row r="325" spans="1:80" ht="13.8" thickBot="1" x14ac:dyDescent="0.3">
      <c r="A325" s="16"/>
      <c r="B325" s="14" t="s">
        <v>457</v>
      </c>
      <c r="C325" s="8">
        <f t="shared" ref="C325:I325" si="80">SUM(C313:C324)</f>
        <v>35039255.690000005</v>
      </c>
      <c r="D325" s="8">
        <f t="shared" si="80"/>
        <v>35138648.960000008</v>
      </c>
      <c r="E325" s="8">
        <f>SUM(E313:E324)</f>
        <v>35310718.500000007</v>
      </c>
      <c r="F325" s="8">
        <f>SUM(F313:F324)</f>
        <v>35660726.040000007</v>
      </c>
      <c r="G325" s="8">
        <f>SUM(G313:G324)</f>
        <v>35669001.649999999</v>
      </c>
      <c r="H325" s="8">
        <f>SUM(H313:H324)</f>
        <v>35725177.07</v>
      </c>
      <c r="I325" s="8">
        <f t="shared" si="80"/>
        <v>35981314.11999999</v>
      </c>
      <c r="J325" s="8">
        <f>SUM(J313:J324)</f>
        <v>36038654.679999992</v>
      </c>
      <c r="K325" s="8">
        <f>SUM(K313:K324)</f>
        <v>36152173.910000004</v>
      </c>
      <c r="L325" s="8">
        <f>SUM(L313:L324)</f>
        <v>36292248.989999995</v>
      </c>
      <c r="M325" s="8">
        <f>SUM(M313:M324)</f>
        <v>36541061.789999999</v>
      </c>
      <c r="N325" s="8">
        <f>SUM(N313:N324)</f>
        <v>34935929.020000003</v>
      </c>
      <c r="O325" s="8">
        <f t="shared" ref="O325:BZ325" si="81">SUM(O313:O324)</f>
        <v>37822015.840000004</v>
      </c>
      <c r="P325" s="8">
        <f t="shared" si="81"/>
        <v>38068510.170000002</v>
      </c>
      <c r="Q325" s="8">
        <f t="shared" si="81"/>
        <v>38357374.830000006</v>
      </c>
      <c r="R325" s="8">
        <f t="shared" si="81"/>
        <v>38754481.390000001</v>
      </c>
      <c r="S325" s="8">
        <f t="shared" si="81"/>
        <v>38967779.549999997</v>
      </c>
      <c r="T325" s="8">
        <f t="shared" si="81"/>
        <v>39302488.339999996</v>
      </c>
      <c r="U325" s="8">
        <f t="shared" si="81"/>
        <v>39519875.109999999</v>
      </c>
      <c r="V325" s="8">
        <f t="shared" si="81"/>
        <v>39625731.869999997</v>
      </c>
      <c r="W325" s="8">
        <f t="shared" si="81"/>
        <v>39760824.75</v>
      </c>
      <c r="X325" s="8">
        <f t="shared" si="81"/>
        <v>40124192.540000007</v>
      </c>
      <c r="Y325" s="8">
        <f t="shared" si="81"/>
        <v>40242993.050000004</v>
      </c>
      <c r="Z325" s="8">
        <f t="shared" si="81"/>
        <v>40351192.920000002</v>
      </c>
      <c r="AA325" s="8">
        <f t="shared" si="81"/>
        <v>45361007.82</v>
      </c>
      <c r="AB325" s="8">
        <f t="shared" si="81"/>
        <v>45434893.129999995</v>
      </c>
      <c r="AC325" s="8">
        <f t="shared" si="81"/>
        <v>45916626.649999999</v>
      </c>
      <c r="AD325" s="8">
        <f t="shared" si="81"/>
        <v>46115845.999999993</v>
      </c>
      <c r="AE325" s="8">
        <f t="shared" si="81"/>
        <v>47142835.719999999</v>
      </c>
      <c r="AF325" s="8">
        <f t="shared" si="81"/>
        <v>47816121.019999996</v>
      </c>
      <c r="AG325" s="8">
        <f t="shared" si="81"/>
        <v>48499409.839999996</v>
      </c>
      <c r="AH325" s="8">
        <f t="shared" si="81"/>
        <v>48739354.590000004</v>
      </c>
      <c r="AI325" s="8">
        <f t="shared" si="81"/>
        <v>48936841.719999999</v>
      </c>
      <c r="AJ325" s="8">
        <f t="shared" si="81"/>
        <v>49227062.700000003</v>
      </c>
      <c r="AK325" s="8">
        <f t="shared" si="81"/>
        <v>49536063.130000003</v>
      </c>
      <c r="AL325" s="8">
        <f t="shared" si="81"/>
        <v>49687106.329999991</v>
      </c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>
        <f t="shared" si="81"/>
        <v>428484910.42000008</v>
      </c>
      <c r="BX325" s="8">
        <f t="shared" si="81"/>
        <v>470897460.35999995</v>
      </c>
      <c r="BY325" s="8">
        <f t="shared" si="81"/>
        <v>572413168.6500001</v>
      </c>
      <c r="BZ325" s="8">
        <f t="shared" si="81"/>
        <v>0</v>
      </c>
      <c r="CA325" s="8">
        <f t="shared" ref="CA325:CB325" si="82">SUM(CA313:CA324)</f>
        <v>0</v>
      </c>
      <c r="CB325" s="8">
        <f t="shared" si="82"/>
        <v>0</v>
      </c>
    </row>
    <row r="326" spans="1:80" ht="13.8" thickTop="1" x14ac:dyDescent="0.25">
      <c r="A326" s="17" t="s">
        <v>448</v>
      </c>
      <c r="B326" s="17"/>
      <c r="C326" s="11">
        <f t="shared" ref="C326:I326" si="83">C325-C310</f>
        <v>0</v>
      </c>
      <c r="D326" s="11">
        <f t="shared" si="83"/>
        <v>0</v>
      </c>
      <c r="E326" s="11">
        <f t="shared" si="83"/>
        <v>0</v>
      </c>
      <c r="F326" s="11">
        <f t="shared" si="83"/>
        <v>0</v>
      </c>
      <c r="G326" s="11">
        <f t="shared" si="83"/>
        <v>0</v>
      </c>
      <c r="H326" s="11">
        <f t="shared" si="83"/>
        <v>0</v>
      </c>
      <c r="I326" s="11">
        <f t="shared" si="83"/>
        <v>0</v>
      </c>
      <c r="J326" s="11">
        <f>J325-J310</f>
        <v>0</v>
      </c>
      <c r="K326" s="11">
        <f>K325-K310</f>
        <v>0</v>
      </c>
      <c r="L326" s="11">
        <f>L325-L310</f>
        <v>0</v>
      </c>
      <c r="M326" s="11">
        <f>M325-M310</f>
        <v>0</v>
      </c>
      <c r="N326" s="11">
        <f>N325-N310</f>
        <v>0</v>
      </c>
      <c r="O326" s="11">
        <f t="shared" ref="O326:BZ326" si="84">O325-O310</f>
        <v>0</v>
      </c>
      <c r="P326" s="11">
        <f t="shared" si="84"/>
        <v>0</v>
      </c>
      <c r="Q326" s="11">
        <f t="shared" si="84"/>
        <v>0</v>
      </c>
      <c r="R326" s="11">
        <f t="shared" si="84"/>
        <v>0</v>
      </c>
      <c r="S326" s="11">
        <f t="shared" si="84"/>
        <v>0</v>
      </c>
      <c r="T326" s="11">
        <f t="shared" si="84"/>
        <v>0</v>
      </c>
      <c r="U326" s="11">
        <f t="shared" si="84"/>
        <v>0</v>
      </c>
      <c r="V326" s="11">
        <f t="shared" si="84"/>
        <v>0</v>
      </c>
      <c r="W326" s="11">
        <f t="shared" si="84"/>
        <v>0</v>
      </c>
      <c r="X326" s="11">
        <f t="shared" si="84"/>
        <v>0</v>
      </c>
      <c r="Y326" s="11">
        <f t="shared" si="84"/>
        <v>0</v>
      </c>
      <c r="Z326" s="11">
        <f t="shared" si="84"/>
        <v>0</v>
      </c>
      <c r="AA326" s="11">
        <f t="shared" si="84"/>
        <v>0</v>
      </c>
      <c r="AB326" s="11">
        <f t="shared" si="84"/>
        <v>0</v>
      </c>
      <c r="AC326" s="11">
        <f t="shared" si="84"/>
        <v>0</v>
      </c>
      <c r="AD326" s="11">
        <f t="shared" si="84"/>
        <v>0</v>
      </c>
      <c r="AE326" s="11">
        <f t="shared" si="84"/>
        <v>0</v>
      </c>
      <c r="AF326" s="11">
        <f t="shared" si="84"/>
        <v>0</v>
      </c>
      <c r="AG326" s="11">
        <f t="shared" si="84"/>
        <v>0</v>
      </c>
      <c r="AH326" s="11">
        <f t="shared" si="84"/>
        <v>0</v>
      </c>
      <c r="AI326" s="11">
        <f t="shared" si="84"/>
        <v>0</v>
      </c>
      <c r="AJ326" s="11">
        <f t="shared" si="84"/>
        <v>0</v>
      </c>
      <c r="AK326" s="11">
        <f t="shared" si="84"/>
        <v>0</v>
      </c>
      <c r="AL326" s="11">
        <f t="shared" si="84"/>
        <v>0</v>
      </c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>
        <f t="shared" si="84"/>
        <v>0</v>
      </c>
      <c r="BX326" s="11">
        <f t="shared" si="84"/>
        <v>0</v>
      </c>
      <c r="BY326" s="11">
        <f t="shared" si="84"/>
        <v>0</v>
      </c>
      <c r="BZ326" s="11">
        <f t="shared" si="84"/>
        <v>0</v>
      </c>
      <c r="CA326" s="11">
        <f t="shared" ref="CA326:CB326" si="85">CA325-CA310</f>
        <v>0</v>
      </c>
      <c r="CB326" s="11">
        <f t="shared" si="85"/>
        <v>0</v>
      </c>
    </row>
    <row r="327" spans="1:80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x14ac:dyDescent="0.25">
      <c r="A328" s="17" t="s">
        <v>448</v>
      </c>
      <c r="B328" s="316" t="s">
        <v>458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>
        <v>0</v>
      </c>
      <c r="BX328" s="11">
        <v>0</v>
      </c>
      <c r="BY328" s="11">
        <v>0</v>
      </c>
      <c r="BZ328" s="11">
        <v>0</v>
      </c>
      <c r="CA328" s="11">
        <v>0</v>
      </c>
      <c r="CB328" s="11">
        <v>0</v>
      </c>
    </row>
    <row r="329" spans="1:80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x14ac:dyDescent="0.25">
      <c r="B330" s="18" t="s">
        <v>459</v>
      </c>
      <c r="C330" s="11">
        <f t="shared" ref="C330:I330" si="86">SUM(C314,C318:C324)-C331-C332-C333-C334-C360-C363-C336</f>
        <v>30403369.190000005</v>
      </c>
      <c r="D330" s="11">
        <f t="shared" si="86"/>
        <v>30494588.199999999</v>
      </c>
      <c r="E330" s="11">
        <f t="shared" si="86"/>
        <v>30637246.020000007</v>
      </c>
      <c r="F330" s="11">
        <f t="shared" si="86"/>
        <v>30849106.920000002</v>
      </c>
      <c r="G330" s="11">
        <f t="shared" si="86"/>
        <v>30840033.719999999</v>
      </c>
      <c r="H330" s="11">
        <f t="shared" si="86"/>
        <v>30857396.390000001</v>
      </c>
      <c r="I330" s="11">
        <f t="shared" si="86"/>
        <v>31052572.749999996</v>
      </c>
      <c r="J330" s="11">
        <f>SUM(J314,J318:J324)-J331-J332-J333-J334-J360-J363-J336</f>
        <v>31062083.819999993</v>
      </c>
      <c r="K330" s="11">
        <f>SUM(K314,K318:K324)-K331-K332-K333-K334-K360-K363-K336</f>
        <v>31073815.679999992</v>
      </c>
      <c r="L330" s="11">
        <f>SUM(L314,L318:L324)-L331-L332-L333-L334-L360-L363-L336</f>
        <v>31219486.109999999</v>
      </c>
      <c r="M330" s="11">
        <f>SUM(M314,M318:M324)-M331-M332-M333-M334-M360-M363-M336</f>
        <v>31359240.439999998</v>
      </c>
      <c r="N330" s="11">
        <f>SUM(N314,N318:N324)-N331-N332-N333-N334-N360-N363-N336</f>
        <v>31288969.07</v>
      </c>
      <c r="O330" s="19">
        <f t="shared" ref="O330:BZ330" si="87">SUM(O314,O318:O324)-O331-O332-O333-O334-O360-O363-O336</f>
        <v>32393094.09</v>
      </c>
      <c r="P330" s="11">
        <f t="shared" si="87"/>
        <v>32566308.460000001</v>
      </c>
      <c r="Q330" s="11">
        <f t="shared" si="87"/>
        <v>32756621.270000003</v>
      </c>
      <c r="R330" s="11">
        <f t="shared" si="87"/>
        <v>32932172.919999994</v>
      </c>
      <c r="S330" s="11">
        <f t="shared" si="87"/>
        <v>33053450.250000004</v>
      </c>
      <c r="T330" s="11">
        <f t="shared" si="87"/>
        <v>33376742.570000004</v>
      </c>
      <c r="U330" s="11">
        <f t="shared" si="87"/>
        <v>33544334.869999997</v>
      </c>
      <c r="V330" s="11">
        <f t="shared" si="87"/>
        <v>33625869.43</v>
      </c>
      <c r="W330" s="11">
        <f t="shared" si="87"/>
        <v>33713511.139999993</v>
      </c>
      <c r="X330" s="11">
        <f t="shared" si="87"/>
        <v>33972746.170000002</v>
      </c>
      <c r="Y330" s="11">
        <f t="shared" si="87"/>
        <v>34062667.93</v>
      </c>
      <c r="Z330" s="11">
        <f t="shared" si="87"/>
        <v>34130716.759999998</v>
      </c>
      <c r="AA330" s="11">
        <f t="shared" si="87"/>
        <v>37713725.599999994</v>
      </c>
      <c r="AB330" s="11">
        <f t="shared" si="87"/>
        <v>37743318.579999998</v>
      </c>
      <c r="AC330" s="11">
        <f t="shared" si="87"/>
        <v>38176628.459999993</v>
      </c>
      <c r="AD330" s="11">
        <f t="shared" si="87"/>
        <v>38308313.169999994</v>
      </c>
      <c r="AE330" s="11">
        <f t="shared" si="87"/>
        <v>39282773.939999998</v>
      </c>
      <c r="AF330" s="11">
        <f t="shared" si="87"/>
        <v>39917359.069999993</v>
      </c>
      <c r="AG330" s="11">
        <f t="shared" si="87"/>
        <v>40551366.649999991</v>
      </c>
      <c r="AH330" s="11">
        <f t="shared" si="87"/>
        <v>40747907.720000006</v>
      </c>
      <c r="AI330" s="11">
        <f t="shared" si="87"/>
        <v>40902442.129999995</v>
      </c>
      <c r="AJ330" s="11">
        <f t="shared" si="87"/>
        <v>41007509.610000007</v>
      </c>
      <c r="AK330" s="11">
        <f t="shared" si="87"/>
        <v>41100016.050000004</v>
      </c>
      <c r="AL330" s="11">
        <f t="shared" si="87"/>
        <v>41188917.729999997</v>
      </c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3">
        <f>SUM(BW314,BW318:BW324)-BW331-BW332-BW333-BW334-BW360-BW363-BW336</f>
        <v>371137908.31</v>
      </c>
      <c r="BX330" s="13">
        <f>SUM(BX314,BX318:BX324)-BX331-BX332-BX333-BX334-BX360-BX363-BX336</f>
        <v>400128235.86000001</v>
      </c>
      <c r="BY330" s="13">
        <f t="shared" si="87"/>
        <v>476640278.7100001</v>
      </c>
      <c r="BZ330" s="13">
        <f t="shared" si="87"/>
        <v>0</v>
      </c>
      <c r="CA330" s="13">
        <f t="shared" ref="CA330:CB330" si="88">SUM(CA314,CA318:CA324)-CA331-CA332-CA333-CA334-CA360-CA363-CA336</f>
        <v>0</v>
      </c>
      <c r="CB330" s="13">
        <f t="shared" si="88"/>
        <v>0</v>
      </c>
    </row>
    <row r="331" spans="1:80" x14ac:dyDescent="0.25">
      <c r="B331" s="18" t="s">
        <v>460</v>
      </c>
      <c r="C331" s="11">
        <f t="shared" ref="C331:AL331" si="89">C314</f>
        <v>667895.25</v>
      </c>
      <c r="D331" s="11">
        <f t="shared" si="89"/>
        <v>667895.25</v>
      </c>
      <c r="E331" s="11">
        <f t="shared" si="89"/>
        <v>667895.25</v>
      </c>
      <c r="F331" s="11">
        <f t="shared" si="89"/>
        <v>667895.25</v>
      </c>
      <c r="G331" s="11">
        <f t="shared" si="89"/>
        <v>667895.25</v>
      </c>
      <c r="H331" s="11">
        <f t="shared" si="89"/>
        <v>667895.25</v>
      </c>
      <c r="I331" s="11">
        <f t="shared" si="89"/>
        <v>667895.25</v>
      </c>
      <c r="J331" s="11">
        <f t="shared" si="89"/>
        <v>667895.25</v>
      </c>
      <c r="K331" s="11">
        <f t="shared" si="89"/>
        <v>667895.25</v>
      </c>
      <c r="L331" s="11">
        <f t="shared" si="89"/>
        <v>667895.25</v>
      </c>
      <c r="M331" s="11">
        <f t="shared" si="89"/>
        <v>667895.25</v>
      </c>
      <c r="N331" s="11">
        <f t="shared" si="89"/>
        <v>667895.25</v>
      </c>
      <c r="O331" s="11">
        <f t="shared" si="89"/>
        <v>667895.25</v>
      </c>
      <c r="P331" s="11">
        <f t="shared" si="89"/>
        <v>667895.25</v>
      </c>
      <c r="Q331" s="11">
        <f t="shared" si="89"/>
        <v>667895.25</v>
      </c>
      <c r="R331" s="11">
        <f t="shared" si="89"/>
        <v>667895.25</v>
      </c>
      <c r="S331" s="11">
        <f t="shared" si="89"/>
        <v>667895.25</v>
      </c>
      <c r="T331" s="11">
        <f t="shared" si="89"/>
        <v>667895.25</v>
      </c>
      <c r="U331" s="11">
        <f t="shared" si="89"/>
        <v>667895.25</v>
      </c>
      <c r="V331" s="11">
        <f t="shared" si="89"/>
        <v>667895.25</v>
      </c>
      <c r="W331" s="11">
        <f t="shared" si="89"/>
        <v>667895.25</v>
      </c>
      <c r="X331" s="11">
        <f t="shared" si="89"/>
        <v>667895.25</v>
      </c>
      <c r="Y331" s="11">
        <f t="shared" si="89"/>
        <v>667895.25</v>
      </c>
      <c r="Z331" s="11">
        <f t="shared" si="89"/>
        <v>667895.25</v>
      </c>
      <c r="AA331" s="11">
        <f t="shared" si="89"/>
        <v>1453532.67</v>
      </c>
      <c r="AB331" s="11">
        <f t="shared" si="89"/>
        <v>1453532.67</v>
      </c>
      <c r="AC331" s="11">
        <f t="shared" si="89"/>
        <v>1453532.67</v>
      </c>
      <c r="AD331" s="11">
        <f t="shared" si="89"/>
        <v>1453532.67</v>
      </c>
      <c r="AE331" s="11">
        <f t="shared" si="89"/>
        <v>1453532.67</v>
      </c>
      <c r="AF331" s="11">
        <f t="shared" si="89"/>
        <v>1453532.67</v>
      </c>
      <c r="AG331" s="11">
        <f t="shared" si="89"/>
        <v>1453532.67</v>
      </c>
      <c r="AH331" s="11">
        <f t="shared" si="89"/>
        <v>1453532.67</v>
      </c>
      <c r="AI331" s="11">
        <f t="shared" si="89"/>
        <v>1453532.67</v>
      </c>
      <c r="AJ331" s="11">
        <f t="shared" si="89"/>
        <v>1453532.67</v>
      </c>
      <c r="AK331" s="11">
        <f t="shared" si="89"/>
        <v>1453532.67</v>
      </c>
      <c r="AL331" s="11">
        <f t="shared" si="89"/>
        <v>1453532.67</v>
      </c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3">
        <f>BW314</f>
        <v>8014743</v>
      </c>
      <c r="BX331" s="13">
        <f t="shared" ref="BX331:CB331" si="90">BX314</f>
        <v>8014743</v>
      </c>
      <c r="BY331" s="13">
        <f t="shared" si="90"/>
        <v>17442392.039999999</v>
      </c>
      <c r="BZ331" s="13">
        <f t="shared" si="90"/>
        <v>0</v>
      </c>
      <c r="CA331" s="13">
        <f t="shared" si="90"/>
        <v>0</v>
      </c>
      <c r="CB331" s="13">
        <f t="shared" si="90"/>
        <v>0</v>
      </c>
    </row>
    <row r="332" spans="1:80" x14ac:dyDescent="0.25">
      <c r="A332" s="20">
        <v>6810050</v>
      </c>
      <c r="B332" s="18" t="s">
        <v>461</v>
      </c>
      <c r="C332" s="11">
        <v>549566</v>
      </c>
      <c r="D332" s="11">
        <v>549571</v>
      </c>
      <c r="E332" s="11">
        <v>549571</v>
      </c>
      <c r="F332" s="11">
        <v>595613</v>
      </c>
      <c r="G332" s="11">
        <v>596018</v>
      </c>
      <c r="H332" s="11">
        <v>596018</v>
      </c>
      <c r="I332" s="11">
        <v>616525</v>
      </c>
      <c r="J332" s="11">
        <v>622388</v>
      </c>
      <c r="K332" s="11">
        <v>622388</v>
      </c>
      <c r="L332" s="11">
        <v>622407</v>
      </c>
      <c r="M332" s="11">
        <v>633244</v>
      </c>
      <c r="N332" s="11">
        <v>618243</v>
      </c>
      <c r="O332" s="11">
        <v>664622</v>
      </c>
      <c r="P332" s="11">
        <v>668941</v>
      </c>
      <c r="Q332" s="11">
        <v>670983</v>
      </c>
      <c r="R332" s="11">
        <v>747961</v>
      </c>
      <c r="S332" s="11">
        <v>750766</v>
      </c>
      <c r="T332" s="11">
        <v>754650</v>
      </c>
      <c r="U332" s="11">
        <v>755560</v>
      </c>
      <c r="V332" s="11">
        <v>755560</v>
      </c>
      <c r="W332" s="11">
        <v>755560</v>
      </c>
      <c r="X332" s="11">
        <v>755560</v>
      </c>
      <c r="Y332" s="11">
        <v>755560</v>
      </c>
      <c r="Z332" s="11">
        <v>755560</v>
      </c>
      <c r="AA332" s="11">
        <v>957035</v>
      </c>
      <c r="AB332" s="11">
        <v>957035</v>
      </c>
      <c r="AC332" s="11">
        <v>957035</v>
      </c>
      <c r="AD332" s="11">
        <v>957035</v>
      </c>
      <c r="AE332" s="11">
        <v>957035</v>
      </c>
      <c r="AF332" s="11">
        <v>957035</v>
      </c>
      <c r="AG332" s="11">
        <v>957035</v>
      </c>
      <c r="AH332" s="11">
        <v>956805.83</v>
      </c>
      <c r="AI332" s="11">
        <v>956618</v>
      </c>
      <c r="AJ332" s="11">
        <v>960114</v>
      </c>
      <c r="AK332" s="11">
        <v>960114</v>
      </c>
      <c r="AL332" s="11">
        <v>960114</v>
      </c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3">
        <f>SUM(C332:N332)</f>
        <v>7171552</v>
      </c>
      <c r="BX332" s="13">
        <f>SUM(O332:Z332)</f>
        <v>8791283</v>
      </c>
      <c r="BY332" s="13">
        <f>SUM(AA332:AL332)</f>
        <v>11493010.83</v>
      </c>
      <c r="BZ332" s="13">
        <f>SUM(AM332:AX332)</f>
        <v>0</v>
      </c>
      <c r="CA332" s="13">
        <f>SUM(AY332:BJ332)</f>
        <v>0</v>
      </c>
      <c r="CB332" s="13">
        <f>SUM(BK332:BV332)</f>
        <v>0</v>
      </c>
    </row>
    <row r="333" spans="1:80" x14ac:dyDescent="0.25">
      <c r="A333" s="20">
        <v>6810090</v>
      </c>
      <c r="B333" s="18" t="s">
        <v>462</v>
      </c>
      <c r="C333" s="11">
        <v>131566.32</v>
      </c>
      <c r="D333" s="11">
        <v>130947.68999999999</v>
      </c>
      <c r="E333" s="11">
        <v>151469.31</v>
      </c>
      <c r="F333" s="11">
        <v>179141.54</v>
      </c>
      <c r="G333" s="11">
        <v>190506.45</v>
      </c>
      <c r="H333" s="11">
        <v>200329.92</v>
      </c>
      <c r="I333" s="11">
        <v>214876.88</v>
      </c>
      <c r="J333" s="11">
        <v>227889.40000000002</v>
      </c>
      <c r="K333" s="11">
        <v>289552.45999999996</v>
      </c>
      <c r="L333" s="11">
        <v>300110.03000000003</v>
      </c>
      <c r="M333" s="11">
        <v>359045.73</v>
      </c>
      <c r="N333" s="11">
        <v>375621.55000000005</v>
      </c>
      <c r="O333" s="11">
        <v>410360.79</v>
      </c>
      <c r="P333" s="11">
        <v>435800.14</v>
      </c>
      <c r="Q333" s="11">
        <v>481264.01</v>
      </c>
      <c r="R333" s="11">
        <v>595350.43999999994</v>
      </c>
      <c r="S333" s="11">
        <v>684709.68</v>
      </c>
      <c r="T333" s="11">
        <v>732431.15</v>
      </c>
      <c r="U333" s="11">
        <v>773167.35</v>
      </c>
      <c r="V333" s="11">
        <v>796385.09</v>
      </c>
      <c r="W333" s="11">
        <v>846903.03</v>
      </c>
      <c r="X333" s="11">
        <v>872918.56</v>
      </c>
      <c r="Y333" s="11">
        <v>891028.99</v>
      </c>
      <c r="Z333" s="11">
        <v>918567.61</v>
      </c>
      <c r="AA333" s="11">
        <v>1294745.42</v>
      </c>
      <c r="AB333" s="11">
        <v>1339137.17</v>
      </c>
      <c r="AC333" s="11">
        <v>1384623.66</v>
      </c>
      <c r="AD333" s="11">
        <v>1438621.36</v>
      </c>
      <c r="AE333" s="11">
        <v>1487894.5</v>
      </c>
      <c r="AF333" s="11">
        <v>1525000.92</v>
      </c>
      <c r="AG333" s="11">
        <v>1572318.49</v>
      </c>
      <c r="AH333" s="11">
        <v>1616101.52</v>
      </c>
      <c r="AI333" s="11">
        <v>1659635.41</v>
      </c>
      <c r="AJ333" s="11">
        <v>1704798.82</v>
      </c>
      <c r="AK333" s="11">
        <v>1744137.39</v>
      </c>
      <c r="AL333" s="11">
        <v>1791274.46</v>
      </c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3">
        <f>SUM(C333:N333)</f>
        <v>2751057.2800000003</v>
      </c>
      <c r="BX333" s="13">
        <f>SUM(O333:Z333)</f>
        <v>8438886.8399999999</v>
      </c>
      <c r="BY333" s="13">
        <f>SUM(AA333:AL333)</f>
        <v>18558289.120000001</v>
      </c>
      <c r="BZ333" s="13">
        <f>SUM(AM333:AX333)</f>
        <v>0</v>
      </c>
      <c r="CA333" s="13">
        <f>SUM(AY333:BJ333)</f>
        <v>0</v>
      </c>
      <c r="CB333" s="13">
        <f>SUM(BK333:BV333)</f>
        <v>0</v>
      </c>
    </row>
    <row r="334" spans="1:80" x14ac:dyDescent="0.25">
      <c r="A334" s="20">
        <v>6810120</v>
      </c>
      <c r="B334" s="18" t="s">
        <v>463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3">
        <f>SUM(C334:N334)</f>
        <v>0</v>
      </c>
      <c r="BX334" s="13">
        <f>SUM(O334:Z334)</f>
        <v>0</v>
      </c>
      <c r="BY334" s="13">
        <f>SUM(AA334:AL334)</f>
        <v>0</v>
      </c>
      <c r="BZ334" s="13">
        <f>SUM(AM334:AX334)</f>
        <v>0</v>
      </c>
      <c r="CA334" s="13">
        <f>SUM(AY334:BJ334)</f>
        <v>0</v>
      </c>
      <c r="CB334" s="13">
        <f>SUM(BK334:BV334)</f>
        <v>0</v>
      </c>
    </row>
    <row r="335" spans="1:80" x14ac:dyDescent="0.25">
      <c r="A335" s="20" t="s">
        <v>464</v>
      </c>
      <c r="B335" s="18" t="s">
        <v>465</v>
      </c>
      <c r="C335" s="11">
        <v>10483.25</v>
      </c>
      <c r="D335" s="11">
        <v>2144.6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3">
        <f>SUM(C335:N335)</f>
        <v>12627.85</v>
      </c>
      <c r="BX335" s="13">
        <f>SUM(O335:Z335)</f>
        <v>0</v>
      </c>
      <c r="BY335" s="13">
        <f>SUM(AA335:AL335)</f>
        <v>0</v>
      </c>
      <c r="BZ335" s="13">
        <f>SUM(AM335:AX335)</f>
        <v>0</v>
      </c>
      <c r="CA335" s="13">
        <f>SUM(AY335:BJ335)</f>
        <v>0</v>
      </c>
      <c r="CB335" s="13">
        <f>SUM(BK335:BV335)</f>
        <v>0</v>
      </c>
    </row>
    <row r="336" spans="1:80" x14ac:dyDescent="0.25">
      <c r="A336" s="20">
        <v>6810140</v>
      </c>
      <c r="B336" s="18" t="s">
        <v>466</v>
      </c>
      <c r="C336" s="11">
        <v>69808.89</v>
      </c>
      <c r="D336" s="11">
        <v>69808.89</v>
      </c>
      <c r="E336" s="11">
        <v>69808.89</v>
      </c>
      <c r="F336" s="11">
        <v>69808.89</v>
      </c>
      <c r="G336" s="11">
        <v>69808.89</v>
      </c>
      <c r="H336" s="11">
        <v>69808.89</v>
      </c>
      <c r="I336" s="11">
        <v>69808.89</v>
      </c>
      <c r="J336" s="11">
        <v>69808.89</v>
      </c>
      <c r="K336" s="11">
        <v>69808.89</v>
      </c>
      <c r="L336" s="11">
        <v>69808.89</v>
      </c>
      <c r="M336" s="11">
        <v>69808.89</v>
      </c>
      <c r="N336" s="11">
        <v>69808.89</v>
      </c>
      <c r="O336" s="11">
        <v>69809</v>
      </c>
      <c r="P336" s="11">
        <v>69809</v>
      </c>
      <c r="Q336" s="11">
        <v>69809</v>
      </c>
      <c r="R336" s="11">
        <v>69809</v>
      </c>
      <c r="S336" s="11">
        <v>69809</v>
      </c>
      <c r="T336" s="11">
        <v>69809</v>
      </c>
      <c r="U336" s="11">
        <v>69809</v>
      </c>
      <c r="V336" s="11">
        <v>69809</v>
      </c>
      <c r="W336" s="11">
        <v>69809</v>
      </c>
      <c r="X336" s="11">
        <v>69809</v>
      </c>
      <c r="Y336" s="11">
        <v>69809</v>
      </c>
      <c r="Z336" s="11">
        <v>69809</v>
      </c>
      <c r="AA336" s="11">
        <v>69809</v>
      </c>
      <c r="AB336" s="11">
        <v>69809</v>
      </c>
      <c r="AC336" s="11">
        <v>69809</v>
      </c>
      <c r="AD336" s="11">
        <v>69809</v>
      </c>
      <c r="AE336" s="11">
        <v>69809</v>
      </c>
      <c r="AF336" s="11">
        <v>69809</v>
      </c>
      <c r="AG336" s="11">
        <v>69809</v>
      </c>
      <c r="AH336" s="11">
        <v>69809</v>
      </c>
      <c r="AI336" s="11">
        <v>69809</v>
      </c>
      <c r="AJ336" s="11">
        <v>69809</v>
      </c>
      <c r="AK336" s="11">
        <v>69809</v>
      </c>
      <c r="AL336" s="11">
        <v>69809</v>
      </c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3">
        <f>SUM(C336:N336)</f>
        <v>837706.68</v>
      </c>
      <c r="BX336" s="13">
        <f>SUM(O336:Z336)</f>
        <v>837708</v>
      </c>
      <c r="BY336" s="13">
        <f>SUM(AA336:AL336)</f>
        <v>837708</v>
      </c>
      <c r="BZ336" s="13">
        <f>SUM(AM336:AX336)</f>
        <v>0</v>
      </c>
      <c r="CA336" s="13">
        <f>SUM(AY336:BJ336)</f>
        <v>0</v>
      </c>
      <c r="CB336" s="13">
        <f>SUM(BK336:BV336)</f>
        <v>0</v>
      </c>
    </row>
    <row r="337" spans="1:80" ht="13.8" thickBot="1" x14ac:dyDescent="0.3">
      <c r="B337" s="18" t="s">
        <v>7</v>
      </c>
      <c r="C337" s="8">
        <f t="shared" ref="C337:I337" si="91">SUM(C330:C336)</f>
        <v>31832688.900000006</v>
      </c>
      <c r="D337" s="8">
        <f t="shared" si="91"/>
        <v>31914955.630000003</v>
      </c>
      <c r="E337" s="8">
        <f t="shared" si="91"/>
        <v>32075990.470000006</v>
      </c>
      <c r="F337" s="8">
        <f t="shared" si="91"/>
        <v>32361565.600000001</v>
      </c>
      <c r="G337" s="8">
        <f t="shared" si="91"/>
        <v>32364262.309999999</v>
      </c>
      <c r="H337" s="8">
        <f t="shared" si="91"/>
        <v>32391448.450000003</v>
      </c>
      <c r="I337" s="8">
        <f t="shared" si="91"/>
        <v>32621678.769999996</v>
      </c>
      <c r="J337" s="8">
        <f>SUM(J330:J336)</f>
        <v>32650065.359999992</v>
      </c>
      <c r="K337" s="8">
        <f>SUM(K330:K336)</f>
        <v>32723460.279999994</v>
      </c>
      <c r="L337" s="8">
        <f>SUM(L330:L336)</f>
        <v>32879707.280000001</v>
      </c>
      <c r="M337" s="8">
        <f>SUM(M330:M336)</f>
        <v>33089234.309999999</v>
      </c>
      <c r="N337" s="8">
        <f>SUM(N330:N336)</f>
        <v>33020537.760000002</v>
      </c>
      <c r="O337" s="8">
        <f t="shared" ref="O337:BZ337" si="92">SUM(O330:O336)</f>
        <v>34205781.130000003</v>
      </c>
      <c r="P337" s="8">
        <f t="shared" si="92"/>
        <v>34408753.850000001</v>
      </c>
      <c r="Q337" s="8">
        <f t="shared" si="92"/>
        <v>34646572.530000001</v>
      </c>
      <c r="R337" s="8">
        <f t="shared" si="92"/>
        <v>35013188.609999992</v>
      </c>
      <c r="S337" s="8">
        <f t="shared" si="92"/>
        <v>35226630.18</v>
      </c>
      <c r="T337" s="8">
        <f t="shared" si="92"/>
        <v>35601527.970000006</v>
      </c>
      <c r="U337" s="8">
        <f t="shared" si="92"/>
        <v>35810766.469999999</v>
      </c>
      <c r="V337" s="8">
        <f t="shared" si="92"/>
        <v>35915518.770000003</v>
      </c>
      <c r="W337" s="8">
        <f t="shared" si="92"/>
        <v>36053678.419999994</v>
      </c>
      <c r="X337" s="8">
        <f t="shared" si="92"/>
        <v>36338928.980000004</v>
      </c>
      <c r="Y337" s="8">
        <f t="shared" si="92"/>
        <v>36446961.170000002</v>
      </c>
      <c r="Z337" s="8">
        <f t="shared" si="92"/>
        <v>36542548.619999997</v>
      </c>
      <c r="AA337" s="8">
        <f t="shared" si="92"/>
        <v>41488847.689999998</v>
      </c>
      <c r="AB337" s="8">
        <f t="shared" si="92"/>
        <v>41562832.420000002</v>
      </c>
      <c r="AC337" s="8">
        <f t="shared" si="92"/>
        <v>42041628.789999992</v>
      </c>
      <c r="AD337" s="8">
        <f t="shared" si="92"/>
        <v>42227311.199999996</v>
      </c>
      <c r="AE337" s="8">
        <f t="shared" si="92"/>
        <v>43251045.109999999</v>
      </c>
      <c r="AF337" s="8">
        <f t="shared" si="92"/>
        <v>43922736.659999996</v>
      </c>
      <c r="AG337" s="8">
        <f t="shared" si="92"/>
        <v>44604061.809999995</v>
      </c>
      <c r="AH337" s="8">
        <f t="shared" si="92"/>
        <v>44844156.74000001</v>
      </c>
      <c r="AI337" s="8">
        <f t="shared" si="92"/>
        <v>45042037.209999993</v>
      </c>
      <c r="AJ337" s="8">
        <f t="shared" si="92"/>
        <v>45195764.100000009</v>
      </c>
      <c r="AK337" s="8">
        <f t="shared" si="92"/>
        <v>45327609.110000007</v>
      </c>
      <c r="AL337" s="8">
        <f t="shared" si="92"/>
        <v>45463647.859999999</v>
      </c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>
        <f>SUM(BW330:BW336)</f>
        <v>389925595.12</v>
      </c>
      <c r="BX337" s="8">
        <f t="shared" si="92"/>
        <v>426210856.69999999</v>
      </c>
      <c r="BY337" s="8">
        <f t="shared" si="92"/>
        <v>524971678.70000011</v>
      </c>
      <c r="BZ337" s="8">
        <f t="shared" si="92"/>
        <v>0</v>
      </c>
      <c r="CA337" s="8">
        <f t="shared" ref="CA337:CB337" si="93">SUM(CA330:CA336)</f>
        <v>0</v>
      </c>
      <c r="CB337" s="8">
        <f t="shared" si="93"/>
        <v>0</v>
      </c>
    </row>
    <row r="338" spans="1:80" ht="13.8" thickTop="1" x14ac:dyDescent="0.25">
      <c r="B338" s="18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3"/>
      <c r="BX338" s="13"/>
      <c r="BY338" s="13"/>
      <c r="BZ338" s="13"/>
      <c r="CA338" s="13"/>
      <c r="CB338" s="13"/>
    </row>
    <row r="339" spans="1:80" x14ac:dyDescent="0.25">
      <c r="B339" s="18" t="s">
        <v>467</v>
      </c>
      <c r="C339" s="11">
        <f t="shared" ref="C339:I339" si="94">C317</f>
        <v>2566016.11</v>
      </c>
      <c r="D339" s="11">
        <f t="shared" si="94"/>
        <v>2572938.34</v>
      </c>
      <c r="E339" s="11">
        <f t="shared" si="94"/>
        <v>2581201.5199999996</v>
      </c>
      <c r="F339" s="11">
        <f t="shared" si="94"/>
        <v>2641333.3199999998</v>
      </c>
      <c r="G339" s="11">
        <f t="shared" si="94"/>
        <v>2641053.6</v>
      </c>
      <c r="H339" s="11">
        <f t="shared" si="94"/>
        <v>2661486.12</v>
      </c>
      <c r="I339" s="11">
        <f t="shared" si="94"/>
        <v>2688145.63</v>
      </c>
      <c r="J339" s="11">
        <f>J317</f>
        <v>2712690.46</v>
      </c>
      <c r="K339" s="11">
        <f>K317</f>
        <v>2739364.7</v>
      </c>
      <c r="L339" s="11">
        <f>L317</f>
        <v>2723081.58</v>
      </c>
      <c r="M339" s="11">
        <f>M317</f>
        <v>2728790.0100000002</v>
      </c>
      <c r="N339" s="11">
        <f>N317</f>
        <v>2727633.87</v>
      </c>
      <c r="O339" s="11">
        <f t="shared" ref="O339:BZ339" si="95">O317</f>
        <v>2924357.7</v>
      </c>
      <c r="P339" s="11">
        <f t="shared" si="95"/>
        <v>2958305.79</v>
      </c>
      <c r="Q339" s="11">
        <f t="shared" si="95"/>
        <v>3006317.94</v>
      </c>
      <c r="R339" s="11">
        <f t="shared" si="95"/>
        <v>3036018.7800000003</v>
      </c>
      <c r="S339" s="11">
        <f t="shared" si="95"/>
        <v>3035085.72</v>
      </c>
      <c r="T339" s="11">
        <f t="shared" si="95"/>
        <v>2994472.41</v>
      </c>
      <c r="U339" s="11">
        <f t="shared" si="95"/>
        <v>2999694.7</v>
      </c>
      <c r="V339" s="11">
        <f t="shared" si="95"/>
        <v>2999782.31</v>
      </c>
      <c r="W339" s="11">
        <f t="shared" si="95"/>
        <v>2994013.1100000003</v>
      </c>
      <c r="X339" s="11">
        <f t="shared" si="95"/>
        <v>3071434.6100000003</v>
      </c>
      <c r="Y339" s="11">
        <f t="shared" si="95"/>
        <v>3081532.58</v>
      </c>
      <c r="Z339" s="11">
        <f t="shared" si="95"/>
        <v>3093224.64</v>
      </c>
      <c r="AA339" s="11">
        <f t="shared" si="95"/>
        <v>3237612.43</v>
      </c>
      <c r="AB339" s="11">
        <f t="shared" si="95"/>
        <v>3236921.9600000004</v>
      </c>
      <c r="AC339" s="11">
        <f t="shared" si="95"/>
        <v>3239234.6500000004</v>
      </c>
      <c r="AD339" s="11">
        <f t="shared" si="95"/>
        <v>3252155.68</v>
      </c>
      <c r="AE339" s="11">
        <f t="shared" si="95"/>
        <v>3254792.5100000002</v>
      </c>
      <c r="AF339" s="11">
        <f t="shared" si="95"/>
        <v>3255851.18</v>
      </c>
      <c r="AG339" s="11">
        <f t="shared" si="95"/>
        <v>3257231.75</v>
      </c>
      <c r="AH339" s="11">
        <f t="shared" si="95"/>
        <v>3257107.2800000003</v>
      </c>
      <c r="AI339" s="11">
        <f t="shared" si="95"/>
        <v>3256191.75</v>
      </c>
      <c r="AJ339" s="11">
        <f t="shared" si="95"/>
        <v>3392179.91</v>
      </c>
      <c r="AK339" s="11">
        <f t="shared" si="95"/>
        <v>3568979.56</v>
      </c>
      <c r="AL339" s="11">
        <f t="shared" si="95"/>
        <v>3583273.81</v>
      </c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3">
        <f>BW317</f>
        <v>31983735.260000002</v>
      </c>
      <c r="BX339" s="13">
        <f t="shared" si="95"/>
        <v>36194240.289999999</v>
      </c>
      <c r="BY339" s="13">
        <f t="shared" si="95"/>
        <v>39791532.470000006</v>
      </c>
      <c r="BZ339" s="13">
        <f t="shared" si="95"/>
        <v>0</v>
      </c>
      <c r="CA339" s="13">
        <f t="shared" ref="CA339:CB339" si="96">CA317</f>
        <v>0</v>
      </c>
      <c r="CB339" s="13">
        <f t="shared" si="96"/>
        <v>0</v>
      </c>
    </row>
    <row r="340" spans="1:80" x14ac:dyDescent="0.25">
      <c r="B340" s="18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3"/>
      <c r="BX340" s="13"/>
      <c r="BY340" s="13"/>
      <c r="BZ340" s="13"/>
      <c r="CA340" s="13"/>
      <c r="CB340" s="13"/>
    </row>
    <row r="341" spans="1:80" x14ac:dyDescent="0.25">
      <c r="A341" s="21"/>
      <c r="B341" s="18" t="s">
        <v>468</v>
      </c>
      <c r="C341" s="11">
        <f>C16</f>
        <v>15479.1</v>
      </c>
      <c r="D341" s="11">
        <f t="shared" ref="D341:AL341" si="97">D16</f>
        <v>15479.11</v>
      </c>
      <c r="E341" s="11">
        <f t="shared" si="97"/>
        <v>15479.1</v>
      </c>
      <c r="F341" s="11">
        <f t="shared" si="97"/>
        <v>15479.11</v>
      </c>
      <c r="G341" s="11">
        <f t="shared" si="97"/>
        <v>15479.1</v>
      </c>
      <c r="H341" s="11">
        <f t="shared" si="97"/>
        <v>15479.11</v>
      </c>
      <c r="I341" s="11">
        <f t="shared" si="97"/>
        <v>15479.1</v>
      </c>
      <c r="J341" s="11">
        <f t="shared" si="97"/>
        <v>15479.11</v>
      </c>
      <c r="K341" s="11">
        <f t="shared" si="97"/>
        <v>15479.1</v>
      </c>
      <c r="L341" s="11">
        <f t="shared" si="97"/>
        <v>15479.11</v>
      </c>
      <c r="M341" s="11">
        <f t="shared" si="97"/>
        <v>15479.1</v>
      </c>
      <c r="N341" s="11">
        <f>N16</f>
        <v>15479.11</v>
      </c>
      <c r="O341" s="11">
        <f t="shared" si="97"/>
        <v>15479.11</v>
      </c>
      <c r="P341" s="11">
        <f t="shared" si="97"/>
        <v>15479.11</v>
      </c>
      <c r="Q341" s="11">
        <f t="shared" si="97"/>
        <v>15479.11</v>
      </c>
      <c r="R341" s="11">
        <f t="shared" si="97"/>
        <v>15479.11</v>
      </c>
      <c r="S341" s="11">
        <f t="shared" si="97"/>
        <v>15479.11</v>
      </c>
      <c r="T341" s="11">
        <f t="shared" si="97"/>
        <v>15479.11</v>
      </c>
      <c r="U341" s="11">
        <f t="shared" si="97"/>
        <v>15479.11</v>
      </c>
      <c r="V341" s="11">
        <f t="shared" si="97"/>
        <v>15479.11</v>
      </c>
      <c r="W341" s="11">
        <f t="shared" si="97"/>
        <v>15479.11</v>
      </c>
      <c r="X341" s="11">
        <f t="shared" si="97"/>
        <v>15479.11</v>
      </c>
      <c r="Y341" s="11">
        <f t="shared" si="97"/>
        <v>15479.11</v>
      </c>
      <c r="Z341" s="11">
        <f t="shared" si="97"/>
        <v>15479.11</v>
      </c>
      <c r="AA341" s="11">
        <f t="shared" si="97"/>
        <v>15479.11</v>
      </c>
      <c r="AB341" s="11">
        <f t="shared" si="97"/>
        <v>15479.11</v>
      </c>
      <c r="AC341" s="11">
        <f t="shared" si="97"/>
        <v>15479.11</v>
      </c>
      <c r="AD341" s="11">
        <f t="shared" si="97"/>
        <v>15479.11</v>
      </c>
      <c r="AE341" s="11">
        <f t="shared" si="97"/>
        <v>15479.11</v>
      </c>
      <c r="AF341" s="11">
        <f t="shared" si="97"/>
        <v>15479.11</v>
      </c>
      <c r="AG341" s="11">
        <f t="shared" si="97"/>
        <v>15479.11</v>
      </c>
      <c r="AH341" s="11">
        <f t="shared" si="97"/>
        <v>15479.11</v>
      </c>
      <c r="AI341" s="11">
        <f t="shared" si="97"/>
        <v>15479.11</v>
      </c>
      <c r="AJ341" s="11">
        <f t="shared" si="97"/>
        <v>15479.11</v>
      </c>
      <c r="AK341" s="11">
        <f t="shared" si="97"/>
        <v>15479.11</v>
      </c>
      <c r="AL341" s="11">
        <f t="shared" si="97"/>
        <v>15479.11</v>
      </c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3">
        <f t="shared" ref="BW341:CB341" si="98">BW16</f>
        <v>185749.26</v>
      </c>
      <c r="BX341" s="13">
        <f t="shared" si="98"/>
        <v>185749.32</v>
      </c>
      <c r="BY341" s="13">
        <f t="shared" si="98"/>
        <v>185749.32</v>
      </c>
      <c r="BZ341" s="13">
        <f t="shared" si="98"/>
        <v>0</v>
      </c>
      <c r="CA341" s="13">
        <f t="shared" si="98"/>
        <v>0</v>
      </c>
      <c r="CB341" s="13">
        <f t="shared" si="98"/>
        <v>0</v>
      </c>
    </row>
    <row r="342" spans="1:80" x14ac:dyDescent="0.25">
      <c r="B342" s="18" t="s">
        <v>469</v>
      </c>
      <c r="C342" s="11">
        <f>C8</f>
        <v>0</v>
      </c>
      <c r="D342" s="11">
        <f t="shared" ref="D342:AL342" si="99">D8</f>
        <v>0</v>
      </c>
      <c r="E342" s="11">
        <f t="shared" si="99"/>
        <v>0</v>
      </c>
      <c r="F342" s="11">
        <f t="shared" si="99"/>
        <v>0</v>
      </c>
      <c r="G342" s="11">
        <f t="shared" si="99"/>
        <v>0</v>
      </c>
      <c r="H342" s="11">
        <f t="shared" si="99"/>
        <v>0</v>
      </c>
      <c r="I342" s="11">
        <f t="shared" si="99"/>
        <v>0</v>
      </c>
      <c r="J342" s="11">
        <f t="shared" si="99"/>
        <v>0</v>
      </c>
      <c r="K342" s="11">
        <f t="shared" si="99"/>
        <v>0</v>
      </c>
      <c r="L342" s="11">
        <f t="shared" si="99"/>
        <v>0</v>
      </c>
      <c r="M342" s="11">
        <f t="shared" si="99"/>
        <v>0</v>
      </c>
      <c r="N342" s="11">
        <f>N8</f>
        <v>0</v>
      </c>
      <c r="O342" s="11">
        <f t="shared" si="99"/>
        <v>0</v>
      </c>
      <c r="P342" s="11">
        <f t="shared" si="99"/>
        <v>0</v>
      </c>
      <c r="Q342" s="11">
        <f t="shared" si="99"/>
        <v>0</v>
      </c>
      <c r="R342" s="11">
        <f t="shared" si="99"/>
        <v>0</v>
      </c>
      <c r="S342" s="11">
        <f t="shared" si="99"/>
        <v>0</v>
      </c>
      <c r="T342" s="11">
        <f t="shared" si="99"/>
        <v>0</v>
      </c>
      <c r="U342" s="11">
        <f t="shared" si="99"/>
        <v>0</v>
      </c>
      <c r="V342" s="11">
        <f t="shared" si="99"/>
        <v>0</v>
      </c>
      <c r="W342" s="11">
        <f t="shared" si="99"/>
        <v>0</v>
      </c>
      <c r="X342" s="11">
        <f t="shared" si="99"/>
        <v>0</v>
      </c>
      <c r="Y342" s="11">
        <f t="shared" si="99"/>
        <v>0</v>
      </c>
      <c r="Z342" s="11">
        <f t="shared" si="99"/>
        <v>0</v>
      </c>
      <c r="AA342" s="11">
        <f t="shared" si="99"/>
        <v>0</v>
      </c>
      <c r="AB342" s="11">
        <f t="shared" si="99"/>
        <v>0</v>
      </c>
      <c r="AC342" s="11">
        <f t="shared" si="99"/>
        <v>0</v>
      </c>
      <c r="AD342" s="11">
        <f t="shared" si="99"/>
        <v>0</v>
      </c>
      <c r="AE342" s="11">
        <f t="shared" si="99"/>
        <v>0</v>
      </c>
      <c r="AF342" s="11">
        <f t="shared" si="99"/>
        <v>0</v>
      </c>
      <c r="AG342" s="11">
        <f t="shared" si="99"/>
        <v>0</v>
      </c>
      <c r="AH342" s="11">
        <f t="shared" si="99"/>
        <v>0</v>
      </c>
      <c r="AI342" s="11">
        <f t="shared" si="99"/>
        <v>0</v>
      </c>
      <c r="AJ342" s="11">
        <f t="shared" si="99"/>
        <v>0</v>
      </c>
      <c r="AK342" s="11">
        <f t="shared" si="99"/>
        <v>0</v>
      </c>
      <c r="AL342" s="11">
        <f t="shared" si="99"/>
        <v>0</v>
      </c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3">
        <f t="shared" ref="BW342:CB342" si="100">BW8</f>
        <v>0</v>
      </c>
      <c r="BX342" s="13">
        <f t="shared" si="100"/>
        <v>0</v>
      </c>
      <c r="BY342" s="13">
        <f t="shared" si="100"/>
        <v>0</v>
      </c>
      <c r="BZ342" s="13">
        <f t="shared" si="100"/>
        <v>0</v>
      </c>
      <c r="CA342" s="13">
        <f t="shared" si="100"/>
        <v>0</v>
      </c>
      <c r="CB342" s="13">
        <f t="shared" si="100"/>
        <v>0</v>
      </c>
    </row>
    <row r="343" spans="1:80" ht="13.8" thickBot="1" x14ac:dyDescent="0.3">
      <c r="B343" s="18" t="s">
        <v>7</v>
      </c>
      <c r="C343" s="8">
        <f t="shared" ref="C343:I343" si="101">SUM(C341:C342)</f>
        <v>15479.1</v>
      </c>
      <c r="D343" s="8">
        <f t="shared" si="101"/>
        <v>15479.11</v>
      </c>
      <c r="E343" s="8">
        <f t="shared" si="101"/>
        <v>15479.1</v>
      </c>
      <c r="F343" s="8">
        <f t="shared" si="101"/>
        <v>15479.11</v>
      </c>
      <c r="G343" s="8">
        <f t="shared" si="101"/>
        <v>15479.1</v>
      </c>
      <c r="H343" s="8">
        <f t="shared" si="101"/>
        <v>15479.11</v>
      </c>
      <c r="I343" s="8">
        <f t="shared" si="101"/>
        <v>15479.1</v>
      </c>
      <c r="J343" s="8">
        <f>SUM(J341:J342)</f>
        <v>15479.11</v>
      </c>
      <c r="K343" s="8">
        <f>SUM(K341:K342)</f>
        <v>15479.1</v>
      </c>
      <c r="L343" s="8">
        <f>SUM(L341:L342)</f>
        <v>15479.11</v>
      </c>
      <c r="M343" s="8">
        <f>SUM(M341:M342)</f>
        <v>15479.1</v>
      </c>
      <c r="N343" s="8">
        <f>SUM(N341:N342)</f>
        <v>15479.11</v>
      </c>
      <c r="O343" s="8">
        <f t="shared" ref="O343:BZ343" si="102">SUM(O341:O342)</f>
        <v>15479.11</v>
      </c>
      <c r="P343" s="8">
        <f t="shared" si="102"/>
        <v>15479.11</v>
      </c>
      <c r="Q343" s="8">
        <f t="shared" si="102"/>
        <v>15479.11</v>
      </c>
      <c r="R343" s="8">
        <f t="shared" si="102"/>
        <v>15479.11</v>
      </c>
      <c r="S343" s="8">
        <f t="shared" si="102"/>
        <v>15479.11</v>
      </c>
      <c r="T343" s="8">
        <f t="shared" si="102"/>
        <v>15479.11</v>
      </c>
      <c r="U343" s="8">
        <f t="shared" si="102"/>
        <v>15479.11</v>
      </c>
      <c r="V343" s="8">
        <f t="shared" si="102"/>
        <v>15479.11</v>
      </c>
      <c r="W343" s="8">
        <f t="shared" si="102"/>
        <v>15479.11</v>
      </c>
      <c r="X343" s="8">
        <f t="shared" si="102"/>
        <v>15479.11</v>
      </c>
      <c r="Y343" s="8">
        <f t="shared" si="102"/>
        <v>15479.11</v>
      </c>
      <c r="Z343" s="8">
        <f t="shared" si="102"/>
        <v>15479.11</v>
      </c>
      <c r="AA343" s="8">
        <f t="shared" si="102"/>
        <v>15479.11</v>
      </c>
      <c r="AB343" s="8">
        <f t="shared" si="102"/>
        <v>15479.11</v>
      </c>
      <c r="AC343" s="8">
        <f t="shared" si="102"/>
        <v>15479.11</v>
      </c>
      <c r="AD343" s="8">
        <f t="shared" si="102"/>
        <v>15479.11</v>
      </c>
      <c r="AE343" s="8">
        <f t="shared" si="102"/>
        <v>15479.11</v>
      </c>
      <c r="AF343" s="8">
        <f t="shared" si="102"/>
        <v>15479.11</v>
      </c>
      <c r="AG343" s="8">
        <f t="shared" si="102"/>
        <v>15479.11</v>
      </c>
      <c r="AH343" s="8">
        <f t="shared" si="102"/>
        <v>15479.11</v>
      </c>
      <c r="AI343" s="8">
        <f t="shared" si="102"/>
        <v>15479.11</v>
      </c>
      <c r="AJ343" s="8">
        <f t="shared" si="102"/>
        <v>15479.11</v>
      </c>
      <c r="AK343" s="8">
        <f t="shared" si="102"/>
        <v>15479.11</v>
      </c>
      <c r="AL343" s="8">
        <f t="shared" si="102"/>
        <v>15479.11</v>
      </c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>
        <f t="shared" si="102"/>
        <v>185749.26</v>
      </c>
      <c r="BX343" s="8">
        <f t="shared" si="102"/>
        <v>185749.32</v>
      </c>
      <c r="BY343" s="8">
        <f t="shared" si="102"/>
        <v>185749.32</v>
      </c>
      <c r="BZ343" s="8">
        <f t="shared" si="102"/>
        <v>0</v>
      </c>
      <c r="CA343" s="8">
        <f t="shared" ref="CA343:CB343" si="103">SUM(CA341:CA342)</f>
        <v>0</v>
      </c>
      <c r="CB343" s="8">
        <f t="shared" si="103"/>
        <v>0</v>
      </c>
    </row>
    <row r="344" spans="1:80" ht="13.8" thickTop="1" x14ac:dyDescent="0.25">
      <c r="B344" s="18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22"/>
      <c r="BX344" s="13"/>
      <c r="BY344" s="13"/>
      <c r="BZ344" s="13"/>
      <c r="CA344" s="13"/>
      <c r="CB344" s="13"/>
    </row>
    <row r="345" spans="1:80" x14ac:dyDescent="0.25">
      <c r="B345" s="18" t="s">
        <v>470</v>
      </c>
      <c r="C345" s="11">
        <f t="shared" ref="C345:L346" si="104">C20</f>
        <v>89556.800000000003</v>
      </c>
      <c r="D345" s="11">
        <f t="shared" si="104"/>
        <v>91168.11</v>
      </c>
      <c r="E345" s="11">
        <f t="shared" si="104"/>
        <v>91710.98</v>
      </c>
      <c r="F345" s="11">
        <f t="shared" si="104"/>
        <v>95933.73000000001</v>
      </c>
      <c r="G345" s="11">
        <f t="shared" si="104"/>
        <v>93019.02</v>
      </c>
      <c r="H345" s="11">
        <f t="shared" si="104"/>
        <v>100310.56</v>
      </c>
      <c r="I345" s="11">
        <f t="shared" si="104"/>
        <v>94159.49</v>
      </c>
      <c r="J345" s="11">
        <f t="shared" si="104"/>
        <v>95069.57</v>
      </c>
      <c r="K345" s="11">
        <f t="shared" si="104"/>
        <v>96121.180000000008</v>
      </c>
      <c r="L345" s="11">
        <f t="shared" si="104"/>
        <v>96395.650000000009</v>
      </c>
      <c r="M345" s="11">
        <f>M20</f>
        <v>122582.22</v>
      </c>
      <c r="N345" s="11">
        <f>N20</f>
        <v>-1405991.97</v>
      </c>
      <c r="O345" s="11">
        <f t="shared" ref="O345:BZ346" si="105">O20</f>
        <v>77718.2</v>
      </c>
      <c r="P345" s="11">
        <f t="shared" si="105"/>
        <v>78373.570000000007</v>
      </c>
      <c r="Q345" s="11">
        <f t="shared" si="105"/>
        <v>79060.649999999994</v>
      </c>
      <c r="R345" s="11">
        <f t="shared" si="105"/>
        <v>79747.72</v>
      </c>
      <c r="S345" s="11">
        <f t="shared" si="105"/>
        <v>80434.8</v>
      </c>
      <c r="T345" s="11">
        <f t="shared" si="105"/>
        <v>80756.55</v>
      </c>
      <c r="U345" s="11">
        <f t="shared" si="105"/>
        <v>81379.95</v>
      </c>
      <c r="V345" s="11">
        <f t="shared" si="105"/>
        <v>81744.240000000005</v>
      </c>
      <c r="W345" s="11">
        <f t="shared" si="105"/>
        <v>82148.710000000006</v>
      </c>
      <c r="X345" s="11">
        <f t="shared" si="105"/>
        <v>82557.89</v>
      </c>
      <c r="Y345" s="11">
        <f t="shared" si="105"/>
        <v>82941.69</v>
      </c>
      <c r="Z345" s="11">
        <f t="shared" si="105"/>
        <v>83468.34</v>
      </c>
      <c r="AA345" s="11">
        <f t="shared" si="105"/>
        <v>84120.36</v>
      </c>
      <c r="AB345" s="11">
        <f t="shared" si="105"/>
        <v>84642.13</v>
      </c>
      <c r="AC345" s="11">
        <f t="shared" si="105"/>
        <v>85199.1</v>
      </c>
      <c r="AD345" s="11">
        <f t="shared" si="105"/>
        <v>85746.47</v>
      </c>
      <c r="AE345" s="11">
        <f t="shared" si="105"/>
        <v>86297.54</v>
      </c>
      <c r="AF345" s="11">
        <f t="shared" si="105"/>
        <v>86765.18</v>
      </c>
      <c r="AG345" s="11">
        <f t="shared" si="105"/>
        <v>87295.28</v>
      </c>
      <c r="AH345" s="11">
        <f t="shared" si="105"/>
        <v>87201.17</v>
      </c>
      <c r="AI345" s="11">
        <f t="shared" si="105"/>
        <v>87384.39</v>
      </c>
      <c r="AJ345" s="11">
        <f t="shared" si="105"/>
        <v>87856.55</v>
      </c>
      <c r="AK345" s="11">
        <f t="shared" si="105"/>
        <v>88165.97</v>
      </c>
      <c r="AL345" s="11">
        <f t="shared" si="105"/>
        <v>88836.21</v>
      </c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3">
        <f t="shared" si="105"/>
        <v>-339964.66</v>
      </c>
      <c r="BX345" s="13">
        <f t="shared" si="105"/>
        <v>970332.31</v>
      </c>
      <c r="BY345" s="13">
        <f t="shared" si="105"/>
        <v>1039510.35</v>
      </c>
      <c r="BZ345" s="13">
        <f t="shared" si="105"/>
        <v>0</v>
      </c>
      <c r="CA345" s="13">
        <f t="shared" ref="BW345:CB346" si="106">CA20</f>
        <v>0</v>
      </c>
      <c r="CB345" s="13">
        <f t="shared" si="106"/>
        <v>0</v>
      </c>
    </row>
    <row r="346" spans="1:80" x14ac:dyDescent="0.25">
      <c r="B346" s="18" t="s">
        <v>471</v>
      </c>
      <c r="C346" s="11">
        <f t="shared" si="104"/>
        <v>8172.92</v>
      </c>
      <c r="D346" s="11">
        <f t="shared" si="104"/>
        <v>8197.8799999999992</v>
      </c>
      <c r="E346" s="11">
        <f t="shared" si="104"/>
        <v>8345.15</v>
      </c>
      <c r="F346" s="11">
        <f t="shared" si="104"/>
        <v>8507.52</v>
      </c>
      <c r="G346" s="11">
        <f t="shared" si="104"/>
        <v>8350.16</v>
      </c>
      <c r="H346" s="11">
        <f t="shared" si="104"/>
        <v>9381.6299999999992</v>
      </c>
      <c r="I346" s="11">
        <f t="shared" si="104"/>
        <v>8556.41</v>
      </c>
      <c r="J346" s="11">
        <f t="shared" si="104"/>
        <v>8562</v>
      </c>
      <c r="K346" s="11">
        <f t="shared" si="104"/>
        <v>8590.2199999999993</v>
      </c>
      <c r="L346" s="11">
        <f t="shared" si="104"/>
        <v>8629.15</v>
      </c>
      <c r="M346" s="11">
        <f>M21</f>
        <v>9499.7400000000016</v>
      </c>
      <c r="N346" s="11">
        <f>N21</f>
        <v>2110.21</v>
      </c>
      <c r="O346" s="11">
        <f t="shared" si="105"/>
        <v>3966.46</v>
      </c>
      <c r="P346" s="11">
        <f t="shared" si="105"/>
        <v>4002.63</v>
      </c>
      <c r="Q346" s="11">
        <f t="shared" si="105"/>
        <v>4038.79</v>
      </c>
      <c r="R346" s="11">
        <f t="shared" si="105"/>
        <v>4074.95</v>
      </c>
      <c r="S346" s="11">
        <f t="shared" si="105"/>
        <v>4111.1099999999997</v>
      </c>
      <c r="T346" s="11">
        <f t="shared" si="105"/>
        <v>4147.2700000000004</v>
      </c>
      <c r="U346" s="11">
        <f t="shared" si="105"/>
        <v>4183.4399999999996</v>
      </c>
      <c r="V346" s="11">
        <f t="shared" si="105"/>
        <v>4219.6000000000004</v>
      </c>
      <c r="W346" s="11">
        <f t="shared" si="105"/>
        <v>4255.76</v>
      </c>
      <c r="X346" s="11">
        <f t="shared" si="105"/>
        <v>4291.92</v>
      </c>
      <c r="Y346" s="11">
        <f t="shared" si="105"/>
        <v>4328.08</v>
      </c>
      <c r="Z346" s="11">
        <f t="shared" si="105"/>
        <v>4364.24</v>
      </c>
      <c r="AA346" s="11">
        <f t="shared" si="105"/>
        <v>4401.54</v>
      </c>
      <c r="AB346" s="11">
        <f t="shared" si="105"/>
        <v>4439.96</v>
      </c>
      <c r="AC346" s="11">
        <f t="shared" si="105"/>
        <v>4476.6000000000004</v>
      </c>
      <c r="AD346" s="11">
        <f t="shared" si="105"/>
        <v>4514.28</v>
      </c>
      <c r="AE346" s="11">
        <f t="shared" si="105"/>
        <v>4551.33</v>
      </c>
      <c r="AF346" s="11">
        <f t="shared" si="105"/>
        <v>4587.92</v>
      </c>
      <c r="AG346" s="11">
        <f t="shared" si="105"/>
        <v>4610.0600000000004</v>
      </c>
      <c r="AH346" s="11">
        <f t="shared" si="105"/>
        <v>4647.6000000000004</v>
      </c>
      <c r="AI346" s="11">
        <f t="shared" si="105"/>
        <v>4684.18</v>
      </c>
      <c r="AJ346" s="11">
        <f t="shared" si="105"/>
        <v>4687.09</v>
      </c>
      <c r="AK346" s="11">
        <f t="shared" si="105"/>
        <v>4702.58</v>
      </c>
      <c r="AL346" s="11">
        <f t="shared" si="105"/>
        <v>4711.6899999999996</v>
      </c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3">
        <f t="shared" si="106"/>
        <v>96902.99</v>
      </c>
      <c r="BX346" s="13">
        <f t="shared" si="106"/>
        <v>49984.25</v>
      </c>
      <c r="BY346" s="13">
        <f t="shared" si="106"/>
        <v>55014.83</v>
      </c>
      <c r="BZ346" s="13">
        <f t="shared" si="106"/>
        <v>0</v>
      </c>
      <c r="CA346" s="13">
        <f t="shared" si="106"/>
        <v>0</v>
      </c>
      <c r="CB346" s="13">
        <f t="shared" si="106"/>
        <v>0</v>
      </c>
    </row>
    <row r="347" spans="1:80" ht="13.8" thickBot="1" x14ac:dyDescent="0.3">
      <c r="B347" s="18" t="s">
        <v>7</v>
      </c>
      <c r="C347" s="8">
        <f t="shared" ref="C347:I347" si="107">SUM(C345:C346)</f>
        <v>97729.72</v>
      </c>
      <c r="D347" s="8">
        <f t="shared" si="107"/>
        <v>99365.99</v>
      </c>
      <c r="E347" s="8">
        <f t="shared" si="107"/>
        <v>100056.12999999999</v>
      </c>
      <c r="F347" s="8">
        <f t="shared" si="107"/>
        <v>104441.25000000001</v>
      </c>
      <c r="G347" s="8">
        <f t="shared" si="107"/>
        <v>101369.18000000001</v>
      </c>
      <c r="H347" s="8">
        <f t="shared" si="107"/>
        <v>109692.19</v>
      </c>
      <c r="I347" s="8">
        <f t="shared" si="107"/>
        <v>102715.90000000001</v>
      </c>
      <c r="J347" s="8">
        <f>SUM(J345:J346)</f>
        <v>103631.57</v>
      </c>
      <c r="K347" s="8">
        <f>SUM(K345:K346)</f>
        <v>104711.40000000001</v>
      </c>
      <c r="L347" s="8">
        <f>SUM(L345:L346)</f>
        <v>105024.8</v>
      </c>
      <c r="M347" s="8">
        <f>SUM(M345:M346)</f>
        <v>132081.96</v>
      </c>
      <c r="N347" s="8">
        <f>SUM(N345:N346)</f>
        <v>-1403881.76</v>
      </c>
      <c r="O347" s="8">
        <f t="shared" ref="O347:BZ347" si="108">SUM(O345:O346)</f>
        <v>81684.66</v>
      </c>
      <c r="P347" s="8">
        <f t="shared" si="108"/>
        <v>82376.200000000012</v>
      </c>
      <c r="Q347" s="8">
        <f t="shared" si="108"/>
        <v>83099.439999999988</v>
      </c>
      <c r="R347" s="8">
        <f t="shared" si="108"/>
        <v>83822.67</v>
      </c>
      <c r="S347" s="8">
        <f t="shared" si="108"/>
        <v>84545.91</v>
      </c>
      <c r="T347" s="8">
        <f t="shared" si="108"/>
        <v>84903.82</v>
      </c>
      <c r="U347" s="8">
        <f t="shared" si="108"/>
        <v>85563.39</v>
      </c>
      <c r="V347" s="8">
        <f t="shared" si="108"/>
        <v>85963.840000000011</v>
      </c>
      <c r="W347" s="8">
        <f t="shared" si="108"/>
        <v>86404.47</v>
      </c>
      <c r="X347" s="8">
        <f t="shared" si="108"/>
        <v>86849.81</v>
      </c>
      <c r="Y347" s="8">
        <f t="shared" si="108"/>
        <v>87269.77</v>
      </c>
      <c r="Z347" s="8">
        <f t="shared" si="108"/>
        <v>87832.58</v>
      </c>
      <c r="AA347" s="8">
        <f t="shared" si="108"/>
        <v>88521.9</v>
      </c>
      <c r="AB347" s="8">
        <f t="shared" si="108"/>
        <v>89082.090000000011</v>
      </c>
      <c r="AC347" s="8">
        <f t="shared" si="108"/>
        <v>89675.700000000012</v>
      </c>
      <c r="AD347" s="8">
        <f t="shared" si="108"/>
        <v>90260.75</v>
      </c>
      <c r="AE347" s="8">
        <f t="shared" si="108"/>
        <v>90848.87</v>
      </c>
      <c r="AF347" s="8">
        <f t="shared" si="108"/>
        <v>91353.099999999991</v>
      </c>
      <c r="AG347" s="8">
        <f t="shared" si="108"/>
        <v>91905.34</v>
      </c>
      <c r="AH347" s="8">
        <f t="shared" si="108"/>
        <v>91848.77</v>
      </c>
      <c r="AI347" s="8">
        <f t="shared" si="108"/>
        <v>92068.57</v>
      </c>
      <c r="AJ347" s="8">
        <f t="shared" si="108"/>
        <v>92543.64</v>
      </c>
      <c r="AK347" s="8">
        <f t="shared" si="108"/>
        <v>92868.55</v>
      </c>
      <c r="AL347" s="8">
        <f t="shared" si="108"/>
        <v>93547.900000000009</v>
      </c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>
        <f t="shared" si="108"/>
        <v>-243061.66999999998</v>
      </c>
      <c r="BX347" s="8">
        <f t="shared" si="108"/>
        <v>1020316.56</v>
      </c>
      <c r="BY347" s="8">
        <f t="shared" si="108"/>
        <v>1094525.18</v>
      </c>
      <c r="BZ347" s="8">
        <f t="shared" si="108"/>
        <v>0</v>
      </c>
      <c r="CA347" s="8">
        <f t="shared" ref="CA347:CB347" si="109">SUM(CA345:CA346)</f>
        <v>0</v>
      </c>
      <c r="CB347" s="8">
        <f t="shared" si="109"/>
        <v>0</v>
      </c>
    </row>
    <row r="348" spans="1:80" ht="13.8" thickTop="1" x14ac:dyDescent="0.25">
      <c r="B348" s="18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3"/>
      <c r="BX348" s="13"/>
      <c r="BY348" s="13"/>
      <c r="BZ348" s="13"/>
      <c r="CA348" s="13"/>
      <c r="CB348" s="13"/>
    </row>
    <row r="349" spans="1:80" x14ac:dyDescent="0.25">
      <c r="A349" s="2"/>
      <c r="B349" s="18" t="s">
        <v>472</v>
      </c>
      <c r="C349" s="11">
        <f t="shared" ref="C349:L350" si="110">C26</f>
        <v>993.81</v>
      </c>
      <c r="D349" s="11">
        <f t="shared" si="110"/>
        <v>993.81</v>
      </c>
      <c r="E349" s="11">
        <f t="shared" si="110"/>
        <v>993.81</v>
      </c>
      <c r="F349" s="11">
        <f t="shared" si="110"/>
        <v>993.81000000000006</v>
      </c>
      <c r="G349" s="11">
        <f t="shared" si="110"/>
        <v>993.81000000000006</v>
      </c>
      <c r="H349" s="11">
        <f t="shared" si="110"/>
        <v>993.81000000000006</v>
      </c>
      <c r="I349" s="11">
        <f t="shared" si="110"/>
        <v>2577.2000000000003</v>
      </c>
      <c r="J349" s="11">
        <f t="shared" si="110"/>
        <v>993.81000000000006</v>
      </c>
      <c r="K349" s="11">
        <f t="shared" si="110"/>
        <v>993.81000000000006</v>
      </c>
      <c r="L349" s="11">
        <f t="shared" si="110"/>
        <v>993.81000000000006</v>
      </c>
      <c r="M349" s="11">
        <f>M26</f>
        <v>993.81000000000006</v>
      </c>
      <c r="N349" s="11">
        <f>N26</f>
        <v>1040.0999999999999</v>
      </c>
      <c r="O349" s="11">
        <f t="shared" ref="O349:BZ350" si="111">O26</f>
        <v>1040.0999999999999</v>
      </c>
      <c r="P349" s="11">
        <f t="shared" si="111"/>
        <v>1040.0999999999999</v>
      </c>
      <c r="Q349" s="11">
        <f t="shared" si="111"/>
        <v>1040.0999999999999</v>
      </c>
      <c r="R349" s="11">
        <f t="shared" si="111"/>
        <v>1040.0999999999999</v>
      </c>
      <c r="S349" s="11">
        <f t="shared" si="111"/>
        <v>1040.0999999999999</v>
      </c>
      <c r="T349" s="11">
        <f t="shared" si="111"/>
        <v>1040.0999999999999</v>
      </c>
      <c r="U349" s="11">
        <f t="shared" si="111"/>
        <v>3240.1</v>
      </c>
      <c r="V349" s="11">
        <f t="shared" si="111"/>
        <v>3790.1</v>
      </c>
      <c r="W349" s="11">
        <f t="shared" si="111"/>
        <v>5985.49</v>
      </c>
      <c r="X349" s="11">
        <f t="shared" si="111"/>
        <v>6169.47</v>
      </c>
      <c r="Y349" s="11">
        <f t="shared" si="111"/>
        <v>6353.46</v>
      </c>
      <c r="Z349" s="11">
        <f t="shared" si="111"/>
        <v>6644.6</v>
      </c>
      <c r="AA349" s="11">
        <f t="shared" si="111"/>
        <v>8019.6</v>
      </c>
      <c r="AB349" s="11">
        <f t="shared" si="111"/>
        <v>8019.6</v>
      </c>
      <c r="AC349" s="11">
        <f t="shared" si="111"/>
        <v>8019.6</v>
      </c>
      <c r="AD349" s="11">
        <f t="shared" si="111"/>
        <v>8019.6</v>
      </c>
      <c r="AE349" s="11">
        <f t="shared" si="111"/>
        <v>8019.6</v>
      </c>
      <c r="AF349" s="11">
        <f t="shared" si="111"/>
        <v>8019.6</v>
      </c>
      <c r="AG349" s="11">
        <f t="shared" si="111"/>
        <v>8019.6</v>
      </c>
      <c r="AH349" s="11">
        <f t="shared" si="111"/>
        <v>8019.6</v>
      </c>
      <c r="AI349" s="11">
        <f t="shared" si="111"/>
        <v>8019.6</v>
      </c>
      <c r="AJ349" s="11">
        <f t="shared" si="111"/>
        <v>8019.6</v>
      </c>
      <c r="AK349" s="11">
        <f t="shared" si="111"/>
        <v>8019.6</v>
      </c>
      <c r="AL349" s="11">
        <f t="shared" si="111"/>
        <v>8019.6</v>
      </c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3">
        <f t="shared" si="111"/>
        <v>13555.4</v>
      </c>
      <c r="BX349" s="13">
        <f t="shared" si="111"/>
        <v>38423.82</v>
      </c>
      <c r="BY349" s="13">
        <f t="shared" si="111"/>
        <v>96235.199999999997</v>
      </c>
      <c r="BZ349" s="13">
        <f t="shared" si="111"/>
        <v>0</v>
      </c>
      <c r="CA349" s="13">
        <f t="shared" ref="BW349:CB350" si="112">CA26</f>
        <v>0</v>
      </c>
      <c r="CB349" s="13">
        <f t="shared" si="112"/>
        <v>0</v>
      </c>
    </row>
    <row r="350" spans="1:80" x14ac:dyDescent="0.25">
      <c r="A350" s="2"/>
      <c r="B350" s="18" t="s">
        <v>473</v>
      </c>
      <c r="C350" s="11">
        <f t="shared" si="110"/>
        <v>0</v>
      </c>
      <c r="D350" s="11">
        <f t="shared" si="110"/>
        <v>0</v>
      </c>
      <c r="E350" s="11">
        <f t="shared" si="110"/>
        <v>0</v>
      </c>
      <c r="F350" s="11">
        <f t="shared" si="110"/>
        <v>0</v>
      </c>
      <c r="G350" s="11">
        <f t="shared" si="110"/>
        <v>0</v>
      </c>
      <c r="H350" s="11">
        <f t="shared" si="110"/>
        <v>0</v>
      </c>
      <c r="I350" s="11">
        <f t="shared" si="110"/>
        <v>0</v>
      </c>
      <c r="J350" s="11">
        <f t="shared" si="110"/>
        <v>0</v>
      </c>
      <c r="K350" s="11">
        <f t="shared" si="110"/>
        <v>0</v>
      </c>
      <c r="L350" s="11">
        <f t="shared" si="110"/>
        <v>0</v>
      </c>
      <c r="M350" s="11">
        <f>M27</f>
        <v>0</v>
      </c>
      <c r="N350" s="11">
        <f>N27</f>
        <v>0</v>
      </c>
      <c r="O350" s="11">
        <f t="shared" si="111"/>
        <v>0</v>
      </c>
      <c r="P350" s="11">
        <f t="shared" si="111"/>
        <v>0</v>
      </c>
      <c r="Q350" s="11">
        <f t="shared" si="111"/>
        <v>0</v>
      </c>
      <c r="R350" s="11">
        <f t="shared" si="111"/>
        <v>0</v>
      </c>
      <c r="S350" s="11">
        <f t="shared" si="111"/>
        <v>0</v>
      </c>
      <c r="T350" s="11">
        <f t="shared" si="111"/>
        <v>0</v>
      </c>
      <c r="U350" s="11">
        <f t="shared" si="111"/>
        <v>0</v>
      </c>
      <c r="V350" s="11">
        <f t="shared" si="111"/>
        <v>0</v>
      </c>
      <c r="W350" s="11">
        <f t="shared" si="111"/>
        <v>0</v>
      </c>
      <c r="X350" s="11">
        <f t="shared" si="111"/>
        <v>0</v>
      </c>
      <c r="Y350" s="11">
        <f t="shared" si="111"/>
        <v>0</v>
      </c>
      <c r="Z350" s="11">
        <f t="shared" si="111"/>
        <v>0</v>
      </c>
      <c r="AA350" s="11">
        <f t="shared" si="111"/>
        <v>0</v>
      </c>
      <c r="AB350" s="11">
        <f t="shared" si="111"/>
        <v>0</v>
      </c>
      <c r="AC350" s="11">
        <f t="shared" si="111"/>
        <v>0</v>
      </c>
      <c r="AD350" s="11">
        <f t="shared" si="111"/>
        <v>0</v>
      </c>
      <c r="AE350" s="11">
        <f t="shared" si="111"/>
        <v>0</v>
      </c>
      <c r="AF350" s="11">
        <f t="shared" si="111"/>
        <v>0</v>
      </c>
      <c r="AG350" s="11">
        <f t="shared" si="111"/>
        <v>0</v>
      </c>
      <c r="AH350" s="11">
        <f t="shared" si="111"/>
        <v>0</v>
      </c>
      <c r="AI350" s="11">
        <f t="shared" si="111"/>
        <v>0</v>
      </c>
      <c r="AJ350" s="11">
        <f t="shared" si="111"/>
        <v>0</v>
      </c>
      <c r="AK350" s="11">
        <f t="shared" si="111"/>
        <v>0</v>
      </c>
      <c r="AL350" s="11">
        <f t="shared" si="111"/>
        <v>0</v>
      </c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3">
        <f t="shared" si="112"/>
        <v>0</v>
      </c>
      <c r="BX350" s="13">
        <f t="shared" si="112"/>
        <v>0</v>
      </c>
      <c r="BY350" s="13">
        <f t="shared" si="112"/>
        <v>0</v>
      </c>
      <c r="BZ350" s="13">
        <f t="shared" si="112"/>
        <v>0</v>
      </c>
      <c r="CA350" s="13">
        <f t="shared" si="112"/>
        <v>0</v>
      </c>
      <c r="CB350" s="13">
        <f t="shared" si="112"/>
        <v>0</v>
      </c>
    </row>
    <row r="351" spans="1:80" ht="13.8" thickBot="1" x14ac:dyDescent="0.3">
      <c r="B351" s="18" t="s">
        <v>7</v>
      </c>
      <c r="C351" s="8">
        <f t="shared" ref="C351:I351" si="113">SUM(C349:C350)</f>
        <v>993.81</v>
      </c>
      <c r="D351" s="8">
        <f t="shared" si="113"/>
        <v>993.81</v>
      </c>
      <c r="E351" s="8">
        <f t="shared" si="113"/>
        <v>993.81</v>
      </c>
      <c r="F351" s="8">
        <f t="shared" si="113"/>
        <v>993.81000000000006</v>
      </c>
      <c r="G351" s="8">
        <f t="shared" si="113"/>
        <v>993.81000000000006</v>
      </c>
      <c r="H351" s="8">
        <f t="shared" si="113"/>
        <v>993.81000000000006</v>
      </c>
      <c r="I351" s="8">
        <f t="shared" si="113"/>
        <v>2577.2000000000003</v>
      </c>
      <c r="J351" s="8">
        <f>SUM(J349:J350)</f>
        <v>993.81000000000006</v>
      </c>
      <c r="K351" s="8">
        <f>SUM(K349:K350)</f>
        <v>993.81000000000006</v>
      </c>
      <c r="L351" s="8">
        <f>SUM(L349:L350)</f>
        <v>993.81000000000006</v>
      </c>
      <c r="M351" s="8">
        <f>SUM(M349:M350)</f>
        <v>993.81000000000006</v>
      </c>
      <c r="N351" s="8">
        <f>SUM(N349:N350)</f>
        <v>1040.0999999999999</v>
      </c>
      <c r="O351" s="8">
        <f t="shared" ref="O351:BZ351" si="114">SUM(O349:O350)</f>
        <v>1040.0999999999999</v>
      </c>
      <c r="P351" s="8">
        <f t="shared" si="114"/>
        <v>1040.0999999999999</v>
      </c>
      <c r="Q351" s="8">
        <f t="shared" si="114"/>
        <v>1040.0999999999999</v>
      </c>
      <c r="R351" s="8">
        <f t="shared" si="114"/>
        <v>1040.0999999999999</v>
      </c>
      <c r="S351" s="8">
        <f t="shared" si="114"/>
        <v>1040.0999999999999</v>
      </c>
      <c r="T351" s="8">
        <f t="shared" si="114"/>
        <v>1040.0999999999999</v>
      </c>
      <c r="U351" s="8">
        <f t="shared" si="114"/>
        <v>3240.1</v>
      </c>
      <c r="V351" s="8">
        <f t="shared" si="114"/>
        <v>3790.1</v>
      </c>
      <c r="W351" s="8">
        <f t="shared" si="114"/>
        <v>5985.49</v>
      </c>
      <c r="X351" s="8">
        <f t="shared" si="114"/>
        <v>6169.47</v>
      </c>
      <c r="Y351" s="8">
        <f t="shared" si="114"/>
        <v>6353.46</v>
      </c>
      <c r="Z351" s="8">
        <f t="shared" si="114"/>
        <v>6644.6</v>
      </c>
      <c r="AA351" s="8">
        <f t="shared" si="114"/>
        <v>8019.6</v>
      </c>
      <c r="AB351" s="8">
        <f t="shared" si="114"/>
        <v>8019.6</v>
      </c>
      <c r="AC351" s="8">
        <f t="shared" si="114"/>
        <v>8019.6</v>
      </c>
      <c r="AD351" s="8">
        <f t="shared" si="114"/>
        <v>8019.6</v>
      </c>
      <c r="AE351" s="8">
        <f t="shared" si="114"/>
        <v>8019.6</v>
      </c>
      <c r="AF351" s="8">
        <f t="shared" si="114"/>
        <v>8019.6</v>
      </c>
      <c r="AG351" s="8">
        <f t="shared" si="114"/>
        <v>8019.6</v>
      </c>
      <c r="AH351" s="8">
        <f t="shared" si="114"/>
        <v>8019.6</v>
      </c>
      <c r="AI351" s="8">
        <f t="shared" si="114"/>
        <v>8019.6</v>
      </c>
      <c r="AJ351" s="8">
        <f t="shared" si="114"/>
        <v>8019.6</v>
      </c>
      <c r="AK351" s="8">
        <f t="shared" si="114"/>
        <v>8019.6</v>
      </c>
      <c r="AL351" s="8">
        <f t="shared" si="114"/>
        <v>8019.6</v>
      </c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>
        <f t="shared" si="114"/>
        <v>13555.4</v>
      </c>
      <c r="BX351" s="8">
        <f t="shared" si="114"/>
        <v>38423.82</v>
      </c>
      <c r="BY351" s="8">
        <f t="shared" si="114"/>
        <v>96235.199999999997</v>
      </c>
      <c r="BZ351" s="8">
        <f t="shared" si="114"/>
        <v>0</v>
      </c>
      <c r="CA351" s="8">
        <f t="shared" ref="CA351:CB351" si="115">SUM(CA349:CA350)</f>
        <v>0</v>
      </c>
      <c r="CB351" s="8">
        <f t="shared" si="115"/>
        <v>0</v>
      </c>
    </row>
    <row r="352" spans="1:80" ht="13.8" thickTop="1" x14ac:dyDescent="0.25">
      <c r="B352" s="18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3"/>
      <c r="BX352" s="13"/>
      <c r="BY352" s="13"/>
      <c r="BZ352" s="13"/>
      <c r="CA352" s="13"/>
      <c r="CB352" s="13"/>
    </row>
    <row r="353" spans="1:80" x14ac:dyDescent="0.25">
      <c r="B353" s="18" t="s">
        <v>474</v>
      </c>
      <c r="C353" s="11">
        <f>C17</f>
        <v>3491.71</v>
      </c>
      <c r="D353" s="11">
        <f t="shared" ref="D353:AL354" si="116">D17</f>
        <v>3491.72</v>
      </c>
      <c r="E353" s="11">
        <f>E17</f>
        <v>3491.71</v>
      </c>
      <c r="F353" s="11">
        <f>F17</f>
        <v>3491.7200000000003</v>
      </c>
      <c r="G353" s="11">
        <f>G17</f>
        <v>3491.71</v>
      </c>
      <c r="H353" s="11">
        <f>H17</f>
        <v>3491.7200000000003</v>
      </c>
      <c r="I353" s="11">
        <f>I17</f>
        <v>3491.71</v>
      </c>
      <c r="J353" s="11">
        <f t="shared" ref="J353:L354" si="117">J17</f>
        <v>3491.7200000000003</v>
      </c>
      <c r="K353" s="11">
        <f t="shared" si="117"/>
        <v>3491.71</v>
      </c>
      <c r="L353" s="11">
        <f t="shared" si="117"/>
        <v>3491.7200000000003</v>
      </c>
      <c r="M353" s="11">
        <f>M17</f>
        <v>3491.71</v>
      </c>
      <c r="N353" s="11">
        <f>N17</f>
        <v>3491.7200000000003</v>
      </c>
      <c r="O353" s="11">
        <f t="shared" si="116"/>
        <v>3491.72</v>
      </c>
      <c r="P353" s="11">
        <f t="shared" si="116"/>
        <v>3491.72</v>
      </c>
      <c r="Q353" s="11">
        <f t="shared" si="116"/>
        <v>3491.72</v>
      </c>
      <c r="R353" s="11">
        <f t="shared" si="116"/>
        <v>3491.72</v>
      </c>
      <c r="S353" s="11">
        <f t="shared" si="116"/>
        <v>3491.72</v>
      </c>
      <c r="T353" s="11">
        <f t="shared" si="116"/>
        <v>3491.72</v>
      </c>
      <c r="U353" s="11">
        <f t="shared" si="116"/>
        <v>3491.72</v>
      </c>
      <c r="V353" s="11">
        <f t="shared" si="116"/>
        <v>3491.72</v>
      </c>
      <c r="W353" s="11">
        <f t="shared" si="116"/>
        <v>3491.72</v>
      </c>
      <c r="X353" s="11">
        <f t="shared" si="116"/>
        <v>3491.72</v>
      </c>
      <c r="Y353" s="11">
        <f t="shared" si="116"/>
        <v>3491.72</v>
      </c>
      <c r="Z353" s="11">
        <f t="shared" si="116"/>
        <v>3491.72</v>
      </c>
      <c r="AA353" s="11">
        <f t="shared" si="116"/>
        <v>3491.72</v>
      </c>
      <c r="AB353" s="11">
        <f t="shared" si="116"/>
        <v>3491.72</v>
      </c>
      <c r="AC353" s="11">
        <f t="shared" si="116"/>
        <v>3491.72</v>
      </c>
      <c r="AD353" s="11">
        <f t="shared" si="116"/>
        <v>3491.72</v>
      </c>
      <c r="AE353" s="11">
        <f t="shared" si="116"/>
        <v>3491.72</v>
      </c>
      <c r="AF353" s="11">
        <f t="shared" si="116"/>
        <v>3491.72</v>
      </c>
      <c r="AG353" s="11">
        <f t="shared" si="116"/>
        <v>3491.72</v>
      </c>
      <c r="AH353" s="11">
        <f t="shared" si="116"/>
        <v>3491.72</v>
      </c>
      <c r="AI353" s="11">
        <f t="shared" si="116"/>
        <v>3491.72</v>
      </c>
      <c r="AJ353" s="11">
        <f t="shared" si="116"/>
        <v>3491.72</v>
      </c>
      <c r="AK353" s="11">
        <f t="shared" si="116"/>
        <v>3491.72</v>
      </c>
      <c r="AL353" s="11">
        <f t="shared" si="116"/>
        <v>3491.72</v>
      </c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3">
        <f t="shared" ref="BW353:CB354" si="118">BW17</f>
        <v>41900.58</v>
      </c>
      <c r="BX353" s="13">
        <f t="shared" si="118"/>
        <v>41900.639999999999</v>
      </c>
      <c r="BY353" s="13">
        <f t="shared" si="118"/>
        <v>41900.639999999999</v>
      </c>
      <c r="BZ353" s="13">
        <f t="shared" si="118"/>
        <v>0</v>
      </c>
      <c r="CA353" s="13">
        <f t="shared" si="118"/>
        <v>0</v>
      </c>
      <c r="CB353" s="13">
        <f t="shared" si="118"/>
        <v>0</v>
      </c>
    </row>
    <row r="354" spans="1:80" x14ac:dyDescent="0.25">
      <c r="B354" s="18" t="s">
        <v>475</v>
      </c>
      <c r="C354" s="11">
        <f>C18</f>
        <v>754.9</v>
      </c>
      <c r="D354" s="11">
        <f t="shared" si="116"/>
        <v>754.91</v>
      </c>
      <c r="E354" s="11">
        <f t="shared" si="116"/>
        <v>754.9</v>
      </c>
      <c r="F354" s="11">
        <f t="shared" si="116"/>
        <v>754.91</v>
      </c>
      <c r="G354" s="11">
        <f t="shared" si="116"/>
        <v>754.9</v>
      </c>
      <c r="H354" s="11">
        <f t="shared" si="116"/>
        <v>754.91</v>
      </c>
      <c r="I354" s="11">
        <f t="shared" si="116"/>
        <v>754.9</v>
      </c>
      <c r="J354" s="11">
        <f t="shared" si="117"/>
        <v>754.91</v>
      </c>
      <c r="K354" s="11">
        <f t="shared" si="117"/>
        <v>754.9</v>
      </c>
      <c r="L354" s="11">
        <f t="shared" si="117"/>
        <v>754.9</v>
      </c>
      <c r="M354" s="11">
        <f>M18</f>
        <v>754.91</v>
      </c>
      <c r="N354" s="11">
        <f>N18</f>
        <v>754.91</v>
      </c>
      <c r="O354" s="11">
        <f t="shared" si="116"/>
        <v>754.9</v>
      </c>
      <c r="P354" s="11">
        <f t="shared" si="116"/>
        <v>754.9</v>
      </c>
      <c r="Q354" s="11">
        <f t="shared" si="116"/>
        <v>754.9</v>
      </c>
      <c r="R354" s="11">
        <f t="shared" si="116"/>
        <v>754.9</v>
      </c>
      <c r="S354" s="11">
        <f t="shared" si="116"/>
        <v>754.9</v>
      </c>
      <c r="T354" s="11">
        <f t="shared" si="116"/>
        <v>754.9</v>
      </c>
      <c r="U354" s="11">
        <f t="shared" si="116"/>
        <v>754.9</v>
      </c>
      <c r="V354" s="11">
        <f t="shared" si="116"/>
        <v>754.9</v>
      </c>
      <c r="W354" s="11">
        <f t="shared" si="116"/>
        <v>754.9</v>
      </c>
      <c r="X354" s="11">
        <f t="shared" si="116"/>
        <v>754.9</v>
      </c>
      <c r="Y354" s="11">
        <f t="shared" si="116"/>
        <v>754.9</v>
      </c>
      <c r="Z354" s="11">
        <f t="shared" si="116"/>
        <v>754.9</v>
      </c>
      <c r="AA354" s="11">
        <f t="shared" si="116"/>
        <v>754.9</v>
      </c>
      <c r="AB354" s="11">
        <f t="shared" si="116"/>
        <v>754.9</v>
      </c>
      <c r="AC354" s="11">
        <f t="shared" si="116"/>
        <v>754.9</v>
      </c>
      <c r="AD354" s="11">
        <f t="shared" si="116"/>
        <v>754.9</v>
      </c>
      <c r="AE354" s="11">
        <f t="shared" si="116"/>
        <v>754.9</v>
      </c>
      <c r="AF354" s="11">
        <f t="shared" si="116"/>
        <v>754.9</v>
      </c>
      <c r="AG354" s="11">
        <f t="shared" si="116"/>
        <v>754.9</v>
      </c>
      <c r="AH354" s="11">
        <f t="shared" si="116"/>
        <v>754.9</v>
      </c>
      <c r="AI354" s="11">
        <f t="shared" si="116"/>
        <v>754.9</v>
      </c>
      <c r="AJ354" s="11">
        <f t="shared" si="116"/>
        <v>754.9</v>
      </c>
      <c r="AK354" s="11">
        <f t="shared" si="116"/>
        <v>754.9</v>
      </c>
      <c r="AL354" s="11">
        <f t="shared" si="116"/>
        <v>754.9</v>
      </c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3">
        <f t="shared" si="118"/>
        <v>9058.86</v>
      </c>
      <c r="BX354" s="13">
        <f t="shared" si="118"/>
        <v>9058.7999999999993</v>
      </c>
      <c r="BY354" s="13">
        <f t="shared" si="118"/>
        <v>9058.7999999999993</v>
      </c>
      <c r="BZ354" s="13">
        <f t="shared" si="118"/>
        <v>0</v>
      </c>
      <c r="CA354" s="13">
        <f t="shared" si="118"/>
        <v>0</v>
      </c>
      <c r="CB354" s="13">
        <f t="shared" si="118"/>
        <v>0</v>
      </c>
    </row>
    <row r="355" spans="1:80" ht="13.8" thickBot="1" x14ac:dyDescent="0.3">
      <c r="B355" s="18" t="s">
        <v>7</v>
      </c>
      <c r="C355" s="8">
        <f t="shared" ref="C355:I355" si="119">SUM(C353:C354)</f>
        <v>4246.6099999999997</v>
      </c>
      <c r="D355" s="8">
        <f t="shared" si="119"/>
        <v>4246.63</v>
      </c>
      <c r="E355" s="8">
        <f t="shared" si="119"/>
        <v>4246.6099999999997</v>
      </c>
      <c r="F355" s="8">
        <f t="shared" si="119"/>
        <v>4246.63</v>
      </c>
      <c r="G355" s="8">
        <f t="shared" si="119"/>
        <v>4246.6099999999997</v>
      </c>
      <c r="H355" s="8">
        <f t="shared" si="119"/>
        <v>4246.63</v>
      </c>
      <c r="I355" s="8">
        <f t="shared" si="119"/>
        <v>4246.6099999999997</v>
      </c>
      <c r="J355" s="8">
        <f>SUM(J353:J354)</f>
        <v>4246.63</v>
      </c>
      <c r="K355" s="8">
        <f>SUM(K353:K354)</f>
        <v>4246.6099999999997</v>
      </c>
      <c r="L355" s="8">
        <f>SUM(L353:L354)</f>
        <v>4246.62</v>
      </c>
      <c r="M355" s="8">
        <f>SUM(M353:M354)</f>
        <v>4246.62</v>
      </c>
      <c r="N355" s="8">
        <f>SUM(N353:N354)</f>
        <v>4246.63</v>
      </c>
      <c r="O355" s="8">
        <f t="shared" ref="O355:BZ355" si="120">SUM(O353:O354)</f>
        <v>4246.62</v>
      </c>
      <c r="P355" s="8">
        <f t="shared" si="120"/>
        <v>4246.62</v>
      </c>
      <c r="Q355" s="8">
        <f t="shared" si="120"/>
        <v>4246.62</v>
      </c>
      <c r="R355" s="8">
        <f t="shared" si="120"/>
        <v>4246.62</v>
      </c>
      <c r="S355" s="8">
        <f t="shared" si="120"/>
        <v>4246.62</v>
      </c>
      <c r="T355" s="8">
        <f t="shared" si="120"/>
        <v>4246.62</v>
      </c>
      <c r="U355" s="8">
        <f t="shared" si="120"/>
        <v>4246.62</v>
      </c>
      <c r="V355" s="8">
        <f t="shared" si="120"/>
        <v>4246.62</v>
      </c>
      <c r="W355" s="8">
        <f t="shared" si="120"/>
        <v>4246.62</v>
      </c>
      <c r="X355" s="8">
        <f t="shared" si="120"/>
        <v>4246.62</v>
      </c>
      <c r="Y355" s="8">
        <f t="shared" si="120"/>
        <v>4246.62</v>
      </c>
      <c r="Z355" s="8">
        <f t="shared" si="120"/>
        <v>4246.62</v>
      </c>
      <c r="AA355" s="8">
        <f t="shared" si="120"/>
        <v>4246.62</v>
      </c>
      <c r="AB355" s="8">
        <f t="shared" si="120"/>
        <v>4246.62</v>
      </c>
      <c r="AC355" s="8">
        <f t="shared" si="120"/>
        <v>4246.62</v>
      </c>
      <c r="AD355" s="8">
        <f t="shared" si="120"/>
        <v>4246.62</v>
      </c>
      <c r="AE355" s="8">
        <f t="shared" si="120"/>
        <v>4246.62</v>
      </c>
      <c r="AF355" s="8">
        <f t="shared" si="120"/>
        <v>4246.62</v>
      </c>
      <c r="AG355" s="8">
        <f t="shared" si="120"/>
        <v>4246.62</v>
      </c>
      <c r="AH355" s="8">
        <f t="shared" si="120"/>
        <v>4246.62</v>
      </c>
      <c r="AI355" s="8">
        <f t="shared" si="120"/>
        <v>4246.62</v>
      </c>
      <c r="AJ355" s="8">
        <f t="shared" si="120"/>
        <v>4246.62</v>
      </c>
      <c r="AK355" s="8">
        <f t="shared" si="120"/>
        <v>4246.62</v>
      </c>
      <c r="AL355" s="8">
        <f t="shared" si="120"/>
        <v>4246.62</v>
      </c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>
        <f t="shared" si="120"/>
        <v>50959.44</v>
      </c>
      <c r="BX355" s="8">
        <f t="shared" si="120"/>
        <v>50959.44</v>
      </c>
      <c r="BY355" s="8">
        <f t="shared" si="120"/>
        <v>50959.44</v>
      </c>
      <c r="BZ355" s="8">
        <f t="shared" si="120"/>
        <v>0</v>
      </c>
      <c r="CA355" s="8">
        <f t="shared" ref="CA355:CB355" si="121">SUM(CA353:CA354)</f>
        <v>0</v>
      </c>
      <c r="CB355" s="8">
        <f t="shared" si="121"/>
        <v>0</v>
      </c>
    </row>
    <row r="356" spans="1:80" ht="13.8" thickTop="1" x14ac:dyDescent="0.25">
      <c r="B356" s="18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3"/>
      <c r="BX356" s="13"/>
      <c r="BY356" s="13"/>
      <c r="BZ356" s="13"/>
      <c r="CA356" s="13"/>
      <c r="CB356" s="13"/>
    </row>
    <row r="357" spans="1:80" ht="13.8" thickBot="1" x14ac:dyDescent="0.3">
      <c r="B357" s="18" t="s">
        <v>476</v>
      </c>
      <c r="C357" s="8">
        <f t="shared" ref="C357:I357" si="122">SUM(C337,C339,C343,C347,C351,C355)</f>
        <v>34517154.250000007</v>
      </c>
      <c r="D357" s="8">
        <f t="shared" si="122"/>
        <v>34607979.510000005</v>
      </c>
      <c r="E357" s="8">
        <f t="shared" si="122"/>
        <v>34777967.640000015</v>
      </c>
      <c r="F357" s="8">
        <f t="shared" si="122"/>
        <v>35128059.720000006</v>
      </c>
      <c r="G357" s="8">
        <f t="shared" si="122"/>
        <v>35127404.609999999</v>
      </c>
      <c r="H357" s="8">
        <f t="shared" si="122"/>
        <v>35183346.310000002</v>
      </c>
      <c r="I357" s="8">
        <f t="shared" si="122"/>
        <v>35434843.210000001</v>
      </c>
      <c r="J357" s="8">
        <f>SUM(J337,J339,J343,J347,J351,J355)</f>
        <v>35487106.939999998</v>
      </c>
      <c r="K357" s="8">
        <f>SUM(K337,K339,K343,K347,K351,K355)</f>
        <v>35588255.899999999</v>
      </c>
      <c r="L357" s="8">
        <f>SUM(L337,L339,L343,L347,L351,L355)</f>
        <v>35728533.199999996</v>
      </c>
      <c r="M357" s="8">
        <f>SUM(M337,M339,M343,M347,M351,M355)</f>
        <v>35970825.810000002</v>
      </c>
      <c r="N357" s="8">
        <f>SUM(N337,N339,N343,N347,N351,N355)</f>
        <v>34365055.710000008</v>
      </c>
      <c r="O357" s="8">
        <f t="shared" ref="O357:BZ357" si="123">SUM(O337,O339,O343,O347,O351,O355)</f>
        <v>37232589.32</v>
      </c>
      <c r="P357" s="8">
        <f t="shared" si="123"/>
        <v>37470201.670000002</v>
      </c>
      <c r="Q357" s="8">
        <f t="shared" si="123"/>
        <v>37756755.739999995</v>
      </c>
      <c r="R357" s="8">
        <f t="shared" si="123"/>
        <v>38153795.889999993</v>
      </c>
      <c r="S357" s="8">
        <f t="shared" si="123"/>
        <v>38367027.639999993</v>
      </c>
      <c r="T357" s="8">
        <f t="shared" si="123"/>
        <v>38701670.030000009</v>
      </c>
      <c r="U357" s="8">
        <f t="shared" si="123"/>
        <v>38918990.390000001</v>
      </c>
      <c r="V357" s="8">
        <f t="shared" si="123"/>
        <v>39024780.750000007</v>
      </c>
      <c r="W357" s="8">
        <f t="shared" si="123"/>
        <v>39159807.219999991</v>
      </c>
      <c r="X357" s="8">
        <f t="shared" si="123"/>
        <v>39523108.600000001</v>
      </c>
      <c r="Y357" s="8">
        <f t="shared" si="123"/>
        <v>39641842.710000001</v>
      </c>
      <c r="Z357" s="8">
        <f t="shared" si="123"/>
        <v>39749976.169999994</v>
      </c>
      <c r="AA357" s="8">
        <f t="shared" si="123"/>
        <v>44842727.349999994</v>
      </c>
      <c r="AB357" s="8">
        <f t="shared" si="123"/>
        <v>44916581.800000004</v>
      </c>
      <c r="AC357" s="8">
        <f t="shared" si="123"/>
        <v>45398284.469999991</v>
      </c>
      <c r="AD357" s="8">
        <f t="shared" si="123"/>
        <v>45597472.959999993</v>
      </c>
      <c r="AE357" s="8">
        <f t="shared" si="123"/>
        <v>46624431.819999993</v>
      </c>
      <c r="AF357" s="8">
        <f t="shared" si="123"/>
        <v>47297686.269999996</v>
      </c>
      <c r="AG357" s="8">
        <f t="shared" si="123"/>
        <v>47980944.229999997</v>
      </c>
      <c r="AH357" s="8">
        <f t="shared" si="123"/>
        <v>48220858.120000012</v>
      </c>
      <c r="AI357" s="8">
        <f t="shared" si="123"/>
        <v>48418042.859999992</v>
      </c>
      <c r="AJ357" s="8">
        <f t="shared" si="123"/>
        <v>48708232.980000004</v>
      </c>
      <c r="AK357" s="8">
        <f t="shared" si="123"/>
        <v>49017202.550000004</v>
      </c>
      <c r="AL357" s="8">
        <f t="shared" si="123"/>
        <v>49168214.899999999</v>
      </c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>
        <f t="shared" si="123"/>
        <v>421916532.80999994</v>
      </c>
      <c r="BX357" s="8">
        <f t="shared" si="123"/>
        <v>463700546.13</v>
      </c>
      <c r="BY357" s="8">
        <f t="shared" si="123"/>
        <v>566190680.31000018</v>
      </c>
      <c r="BZ357" s="8">
        <f t="shared" si="123"/>
        <v>0</v>
      </c>
      <c r="CA357" s="8">
        <f t="shared" ref="CA357:CB357" si="124">SUM(CA337,CA339,CA343,CA347,CA351,CA355)</f>
        <v>0</v>
      </c>
      <c r="CB357" s="8">
        <f t="shared" si="124"/>
        <v>0</v>
      </c>
    </row>
    <row r="358" spans="1:80" ht="13.8" thickTop="1" x14ac:dyDescent="0.25">
      <c r="B358" s="18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3"/>
      <c r="BX358" s="13"/>
      <c r="BY358" s="13"/>
      <c r="BZ358" s="13"/>
      <c r="CA358" s="13"/>
      <c r="CB358" s="13"/>
    </row>
    <row r="359" spans="1:80" x14ac:dyDescent="0.25">
      <c r="B359" s="18" t="s">
        <v>477</v>
      </c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3"/>
      <c r="BX359" s="13"/>
      <c r="BY359" s="13"/>
      <c r="BZ359" s="13"/>
      <c r="CA359" s="13"/>
      <c r="CB359" s="13"/>
    </row>
    <row r="360" spans="1:80" x14ac:dyDescent="0.25">
      <c r="B360" s="18" t="s">
        <v>478</v>
      </c>
      <c r="C360" s="11">
        <f t="shared" ref="C360:I360" si="125">C318</f>
        <v>60345.41</v>
      </c>
      <c r="D360" s="11">
        <f t="shared" si="125"/>
        <v>60345.37999999999</v>
      </c>
      <c r="E360" s="11">
        <f t="shared" si="125"/>
        <v>60345.340000000004</v>
      </c>
      <c r="F360" s="11">
        <f t="shared" si="125"/>
        <v>60345.4</v>
      </c>
      <c r="G360" s="11">
        <f t="shared" si="125"/>
        <v>60345.45</v>
      </c>
      <c r="H360" s="11">
        <f t="shared" si="125"/>
        <v>60345.47</v>
      </c>
      <c r="I360" s="11">
        <f t="shared" si="125"/>
        <v>60345.4</v>
      </c>
      <c r="J360" s="11">
        <f>J318</f>
        <v>60345.35</v>
      </c>
      <c r="K360" s="11">
        <f>K318</f>
        <v>60345.380000000005</v>
      </c>
      <c r="L360" s="11">
        <f>L318</f>
        <v>60345.399999999994</v>
      </c>
      <c r="M360" s="11">
        <f>M318</f>
        <v>60345.350000000006</v>
      </c>
      <c r="N360" s="11">
        <f>N318</f>
        <v>60345.4</v>
      </c>
      <c r="O360" s="11">
        <f t="shared" ref="O360:BZ360" si="126">O318</f>
        <v>57457.61</v>
      </c>
      <c r="P360" s="11">
        <f t="shared" si="126"/>
        <v>57457.61</v>
      </c>
      <c r="Q360" s="11">
        <f t="shared" si="126"/>
        <v>57457.61</v>
      </c>
      <c r="R360" s="11">
        <f t="shared" si="126"/>
        <v>57457.61</v>
      </c>
      <c r="S360" s="11">
        <f t="shared" si="126"/>
        <v>57457.61</v>
      </c>
      <c r="T360" s="11">
        <f t="shared" si="126"/>
        <v>57457.61</v>
      </c>
      <c r="U360" s="11">
        <f t="shared" si="126"/>
        <v>57457.61</v>
      </c>
      <c r="V360" s="11">
        <f t="shared" si="126"/>
        <v>57457.61</v>
      </c>
      <c r="W360" s="11">
        <f t="shared" si="126"/>
        <v>57457.61</v>
      </c>
      <c r="X360" s="11">
        <f t="shared" si="126"/>
        <v>57457.61</v>
      </c>
      <c r="Y360" s="11">
        <f t="shared" si="126"/>
        <v>57457.61</v>
      </c>
      <c r="Z360" s="11">
        <f t="shared" si="126"/>
        <v>57457.61</v>
      </c>
      <c r="AA360" s="11">
        <f t="shared" si="126"/>
        <v>57457.61</v>
      </c>
      <c r="AB360" s="11">
        <f t="shared" si="126"/>
        <v>57457.61</v>
      </c>
      <c r="AC360" s="11">
        <f t="shared" si="126"/>
        <v>57457.61</v>
      </c>
      <c r="AD360" s="11">
        <f t="shared" si="126"/>
        <v>57457.61</v>
      </c>
      <c r="AE360" s="11">
        <f t="shared" si="126"/>
        <v>57457.61</v>
      </c>
      <c r="AF360" s="11">
        <f t="shared" si="126"/>
        <v>57457.61</v>
      </c>
      <c r="AG360" s="11">
        <f t="shared" si="126"/>
        <v>57457.61</v>
      </c>
      <c r="AH360" s="11">
        <f t="shared" si="126"/>
        <v>57457.61</v>
      </c>
      <c r="AI360" s="11">
        <f t="shared" si="126"/>
        <v>57457.61</v>
      </c>
      <c r="AJ360" s="11">
        <f t="shared" si="126"/>
        <v>57457.61</v>
      </c>
      <c r="AK360" s="11">
        <f t="shared" si="126"/>
        <v>57457.61</v>
      </c>
      <c r="AL360" s="11">
        <f t="shared" si="126"/>
        <v>57457.61</v>
      </c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3">
        <f>BW318</f>
        <v>724144.72999999986</v>
      </c>
      <c r="BX360" s="13">
        <f t="shared" si="126"/>
        <v>689491.32</v>
      </c>
      <c r="BY360" s="13">
        <f t="shared" si="126"/>
        <v>689491.32</v>
      </c>
      <c r="BZ360" s="13">
        <f t="shared" si="126"/>
        <v>0</v>
      </c>
      <c r="CA360" s="13">
        <f t="shared" ref="CA360:CB360" si="127">CA318</f>
        <v>0</v>
      </c>
      <c r="CB360" s="13">
        <f t="shared" si="127"/>
        <v>0</v>
      </c>
    </row>
    <row r="361" spans="1:80" x14ac:dyDescent="0.25">
      <c r="B361" s="18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3"/>
      <c r="BX361" s="13"/>
      <c r="BY361" s="13"/>
      <c r="BZ361" s="13"/>
      <c r="CA361" s="13"/>
      <c r="CB361" s="13"/>
    </row>
    <row r="362" spans="1:80" x14ac:dyDescent="0.25">
      <c r="B362" s="18" t="s">
        <v>479</v>
      </c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3"/>
      <c r="BX362" s="13"/>
      <c r="BY362" s="13"/>
      <c r="BZ362" s="13"/>
      <c r="CA362" s="13"/>
      <c r="CB362" s="13"/>
    </row>
    <row r="363" spans="1:80" x14ac:dyDescent="0.25">
      <c r="B363" s="18" t="s">
        <v>480</v>
      </c>
      <c r="C363" s="11">
        <f t="shared" ref="C363:I363" si="128">SUM(C289:C291)</f>
        <v>472239.28</v>
      </c>
      <c r="D363" s="11">
        <f t="shared" si="128"/>
        <v>472468.67000000004</v>
      </c>
      <c r="E363" s="11">
        <f t="shared" si="128"/>
        <v>472405.52</v>
      </c>
      <c r="F363" s="11">
        <f t="shared" si="128"/>
        <v>472320.92000000004</v>
      </c>
      <c r="G363" s="11">
        <f t="shared" si="128"/>
        <v>481251.58999999997</v>
      </c>
      <c r="H363" s="11">
        <f t="shared" si="128"/>
        <v>481485.29000000004</v>
      </c>
      <c r="I363" s="11">
        <f t="shared" si="128"/>
        <v>486125.51</v>
      </c>
      <c r="J363" s="11">
        <f>SUM(J289:J291)</f>
        <v>491202.39</v>
      </c>
      <c r="K363" s="11">
        <f>SUM(K289:K291)</f>
        <v>503572.63</v>
      </c>
      <c r="L363" s="11">
        <f>SUM(L289:L291)</f>
        <v>503370.39</v>
      </c>
      <c r="M363" s="11">
        <f>SUM(M289:M291)</f>
        <v>509890.63</v>
      </c>
      <c r="N363" s="11">
        <f>SUM(N289:N291)-1575.9</f>
        <v>510527.91</v>
      </c>
      <c r="O363" s="11">
        <f t="shared" ref="O363:BZ363" si="129">SUM(O289:O291)</f>
        <v>531968.90999999992</v>
      </c>
      <c r="P363" s="11">
        <f t="shared" si="129"/>
        <v>540850.89</v>
      </c>
      <c r="Q363" s="11">
        <f t="shared" si="129"/>
        <v>543161.48</v>
      </c>
      <c r="R363" s="11">
        <f t="shared" si="129"/>
        <v>543227.89</v>
      </c>
      <c r="S363" s="11">
        <f t="shared" si="129"/>
        <v>543294.30000000005</v>
      </c>
      <c r="T363" s="11">
        <f t="shared" si="129"/>
        <v>543360.69999999995</v>
      </c>
      <c r="U363" s="11">
        <f t="shared" si="129"/>
        <v>543427.11</v>
      </c>
      <c r="V363" s="11">
        <f t="shared" si="129"/>
        <v>543493.51</v>
      </c>
      <c r="W363" s="11">
        <f t="shared" si="129"/>
        <v>543559.91999999993</v>
      </c>
      <c r="X363" s="11">
        <f t="shared" si="129"/>
        <v>543626.32999999996</v>
      </c>
      <c r="Y363" s="11">
        <f t="shared" si="129"/>
        <v>543692.73</v>
      </c>
      <c r="Z363" s="11">
        <f t="shared" si="129"/>
        <v>543759.14</v>
      </c>
      <c r="AA363" s="11">
        <f t="shared" si="129"/>
        <v>460822.86</v>
      </c>
      <c r="AB363" s="11">
        <f t="shared" si="129"/>
        <v>460853.72000000003</v>
      </c>
      <c r="AC363" s="11">
        <f t="shared" si="129"/>
        <v>460884.57000000007</v>
      </c>
      <c r="AD363" s="11">
        <f t="shared" si="129"/>
        <v>460915.43000000005</v>
      </c>
      <c r="AE363" s="11">
        <f t="shared" si="129"/>
        <v>460946.29000000004</v>
      </c>
      <c r="AF363" s="11">
        <f t="shared" si="129"/>
        <v>460977.14</v>
      </c>
      <c r="AG363" s="11">
        <f t="shared" si="129"/>
        <v>461008</v>
      </c>
      <c r="AH363" s="11">
        <f t="shared" si="129"/>
        <v>461038.86</v>
      </c>
      <c r="AI363" s="11">
        <f t="shared" si="129"/>
        <v>461341.25</v>
      </c>
      <c r="AJ363" s="11">
        <f t="shared" si="129"/>
        <v>461372.11</v>
      </c>
      <c r="AK363" s="11">
        <f t="shared" si="129"/>
        <v>461402.97000000003</v>
      </c>
      <c r="AL363" s="11">
        <f t="shared" si="129"/>
        <v>461433.82000000007</v>
      </c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3">
        <f>SUM(BW289:BW291)-1575.9</f>
        <v>5856860.7299999995</v>
      </c>
      <c r="BX363" s="13">
        <f t="shared" si="129"/>
        <v>6507422.9100000001</v>
      </c>
      <c r="BY363" s="13">
        <f t="shared" si="129"/>
        <v>5532997.0199999996</v>
      </c>
      <c r="BZ363" s="13">
        <f t="shared" si="129"/>
        <v>0</v>
      </c>
      <c r="CA363" s="13">
        <f t="shared" ref="CA363:CB363" si="130">SUM(CA289:CA291)</f>
        <v>0</v>
      </c>
      <c r="CB363" s="13">
        <f t="shared" si="130"/>
        <v>0</v>
      </c>
    </row>
    <row r="364" spans="1:80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x14ac:dyDescent="0.25">
      <c r="B365" s="18" t="s">
        <v>448</v>
      </c>
      <c r="C365" s="11">
        <f>C310-SUM(C357,C360,C363)</f>
        <v>-10483.25</v>
      </c>
      <c r="D365" s="11">
        <f>D310-SUM(D357,D360,D363)</f>
        <v>-2144.6000000014901</v>
      </c>
      <c r="E365" s="11">
        <f t="shared" ref="E365:AL365" si="131">E310-SUM(E357,E360,E363)</f>
        <v>0</v>
      </c>
      <c r="F365" s="11">
        <f t="shared" si="131"/>
        <v>0</v>
      </c>
      <c r="G365" s="11">
        <f t="shared" si="131"/>
        <v>0</v>
      </c>
      <c r="H365" s="11">
        <f t="shared" si="131"/>
        <v>0</v>
      </c>
      <c r="I365" s="11">
        <f t="shared" si="131"/>
        <v>0</v>
      </c>
      <c r="J365" s="11">
        <f t="shared" si="131"/>
        <v>0</v>
      </c>
      <c r="K365" s="11">
        <f t="shared" si="131"/>
        <v>0</v>
      </c>
      <c r="L365" s="11">
        <f t="shared" si="131"/>
        <v>0</v>
      </c>
      <c r="M365" s="11">
        <f t="shared" si="131"/>
        <v>0</v>
      </c>
      <c r="N365" s="11">
        <f t="shared" si="131"/>
        <v>0</v>
      </c>
      <c r="O365" s="11">
        <f t="shared" si="131"/>
        <v>0</v>
      </c>
      <c r="P365" s="11">
        <f t="shared" si="131"/>
        <v>0</v>
      </c>
      <c r="Q365" s="11">
        <f t="shared" si="131"/>
        <v>0</v>
      </c>
      <c r="R365" s="11">
        <f t="shared" si="131"/>
        <v>0</v>
      </c>
      <c r="S365" s="11">
        <f t="shared" si="131"/>
        <v>0</v>
      </c>
      <c r="T365" s="11">
        <f t="shared" si="131"/>
        <v>0</v>
      </c>
      <c r="U365" s="11">
        <f t="shared" si="131"/>
        <v>0</v>
      </c>
      <c r="V365" s="11">
        <f t="shared" si="131"/>
        <v>0</v>
      </c>
      <c r="W365" s="11">
        <f t="shared" si="131"/>
        <v>0</v>
      </c>
      <c r="X365" s="11">
        <f t="shared" si="131"/>
        <v>0</v>
      </c>
      <c r="Y365" s="11">
        <f t="shared" si="131"/>
        <v>0</v>
      </c>
      <c r="Z365" s="11">
        <f t="shared" si="131"/>
        <v>0</v>
      </c>
      <c r="AA365" s="11">
        <f t="shared" si="131"/>
        <v>0</v>
      </c>
      <c r="AB365" s="11">
        <f t="shared" si="131"/>
        <v>0</v>
      </c>
      <c r="AC365" s="11">
        <f t="shared" si="131"/>
        <v>0</v>
      </c>
      <c r="AD365" s="11">
        <f t="shared" si="131"/>
        <v>0</v>
      </c>
      <c r="AE365" s="11">
        <f t="shared" si="131"/>
        <v>0</v>
      </c>
      <c r="AF365" s="11">
        <f t="shared" si="131"/>
        <v>0</v>
      </c>
      <c r="AG365" s="11">
        <f t="shared" si="131"/>
        <v>0</v>
      </c>
      <c r="AH365" s="11">
        <f t="shared" si="131"/>
        <v>0</v>
      </c>
      <c r="AI365" s="11">
        <f t="shared" si="131"/>
        <v>0</v>
      </c>
      <c r="AJ365" s="11">
        <f t="shared" si="131"/>
        <v>0</v>
      </c>
      <c r="AK365" s="11">
        <f t="shared" si="131"/>
        <v>0</v>
      </c>
      <c r="AL365" s="11">
        <f t="shared" si="131"/>
        <v>0</v>
      </c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>
        <f>BW310-SUM(BW357,BW360,BW363)</f>
        <v>-12627.849999904633</v>
      </c>
      <c r="BX365" s="11">
        <f t="shared" ref="BX365:CB365" si="132">BX310-SUM(BX357,BX360,BX363)</f>
        <v>0</v>
      </c>
      <c r="BY365" s="11">
        <f t="shared" si="132"/>
        <v>0</v>
      </c>
      <c r="BZ365" s="11">
        <f t="shared" si="132"/>
        <v>0</v>
      </c>
      <c r="CA365" s="11">
        <f t="shared" si="132"/>
        <v>0</v>
      </c>
      <c r="CB365" s="11">
        <f t="shared" si="132"/>
        <v>0</v>
      </c>
    </row>
    <row r="366" spans="1:80" x14ac:dyDescent="0.25">
      <c r="B366" s="18" t="s">
        <v>481</v>
      </c>
      <c r="C366" s="11">
        <f>C335</f>
        <v>10483.25</v>
      </c>
      <c r="D366" s="11">
        <f>D335</f>
        <v>2144.6</v>
      </c>
      <c r="E366" s="11">
        <f t="shared" ref="E366:AL366" si="133">E335</f>
        <v>0</v>
      </c>
      <c r="F366" s="11">
        <f t="shared" si="133"/>
        <v>0</v>
      </c>
      <c r="G366" s="11">
        <f t="shared" si="133"/>
        <v>0</v>
      </c>
      <c r="H366" s="11">
        <f t="shared" si="133"/>
        <v>0</v>
      </c>
      <c r="I366" s="11">
        <f t="shared" si="133"/>
        <v>0</v>
      </c>
      <c r="J366" s="11">
        <f t="shared" si="133"/>
        <v>0</v>
      </c>
      <c r="K366" s="11">
        <f t="shared" si="133"/>
        <v>0</v>
      </c>
      <c r="L366" s="11">
        <f t="shared" si="133"/>
        <v>0</v>
      </c>
      <c r="M366" s="11">
        <f t="shared" si="133"/>
        <v>0</v>
      </c>
      <c r="N366" s="11">
        <f t="shared" si="133"/>
        <v>0</v>
      </c>
      <c r="O366" s="11">
        <f t="shared" si="133"/>
        <v>0</v>
      </c>
      <c r="P366" s="11">
        <f t="shared" si="133"/>
        <v>0</v>
      </c>
      <c r="Q366" s="11">
        <f t="shared" si="133"/>
        <v>0</v>
      </c>
      <c r="R366" s="11">
        <f t="shared" si="133"/>
        <v>0</v>
      </c>
      <c r="S366" s="11">
        <f t="shared" si="133"/>
        <v>0</v>
      </c>
      <c r="T366" s="11">
        <f t="shared" si="133"/>
        <v>0</v>
      </c>
      <c r="U366" s="11">
        <f t="shared" si="133"/>
        <v>0</v>
      </c>
      <c r="V366" s="11">
        <f t="shared" si="133"/>
        <v>0</v>
      </c>
      <c r="W366" s="11">
        <f t="shared" si="133"/>
        <v>0</v>
      </c>
      <c r="X366" s="11">
        <f t="shared" si="133"/>
        <v>0</v>
      </c>
      <c r="Y366" s="11">
        <f t="shared" si="133"/>
        <v>0</v>
      </c>
      <c r="Z366" s="11">
        <f t="shared" si="133"/>
        <v>0</v>
      </c>
      <c r="AA366" s="11">
        <f t="shared" si="133"/>
        <v>0</v>
      </c>
      <c r="AB366" s="11">
        <f t="shared" si="133"/>
        <v>0</v>
      </c>
      <c r="AC366" s="11">
        <f t="shared" si="133"/>
        <v>0</v>
      </c>
      <c r="AD366" s="11">
        <f t="shared" si="133"/>
        <v>0</v>
      </c>
      <c r="AE366" s="11">
        <f t="shared" si="133"/>
        <v>0</v>
      </c>
      <c r="AF366" s="11">
        <f t="shared" si="133"/>
        <v>0</v>
      </c>
      <c r="AG366" s="11">
        <f t="shared" si="133"/>
        <v>0</v>
      </c>
      <c r="AH366" s="11">
        <f t="shared" si="133"/>
        <v>0</v>
      </c>
      <c r="AI366" s="11">
        <f t="shared" si="133"/>
        <v>0</v>
      </c>
      <c r="AJ366" s="11">
        <f t="shared" si="133"/>
        <v>0</v>
      </c>
      <c r="AK366" s="11">
        <f t="shared" si="133"/>
        <v>0</v>
      </c>
      <c r="AL366" s="11">
        <f t="shared" si="133"/>
        <v>0</v>
      </c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>
        <f>BW335</f>
        <v>12627.85</v>
      </c>
      <c r="BX366" s="11">
        <f t="shared" ref="BX366:CB366" si="134">BX335</f>
        <v>0</v>
      </c>
      <c r="BY366" s="11">
        <f t="shared" si="134"/>
        <v>0</v>
      </c>
      <c r="BZ366" s="11">
        <f t="shared" si="134"/>
        <v>0</v>
      </c>
      <c r="CA366" s="11">
        <f t="shared" si="134"/>
        <v>0</v>
      </c>
      <c r="CB366" s="11">
        <f t="shared" si="134"/>
        <v>0</v>
      </c>
    </row>
    <row r="367" spans="1:80" x14ac:dyDescent="0.25">
      <c r="B367" s="18" t="s">
        <v>448</v>
      </c>
      <c r="C367" s="11">
        <f>SUM(C365:C366)</f>
        <v>0</v>
      </c>
      <c r="D367" s="11">
        <f>SUM(D365:D366)</f>
        <v>-1.4902070688549429E-9</v>
      </c>
      <c r="E367" s="11">
        <f t="shared" ref="E367:N367" si="135">SUM(E365:E366)</f>
        <v>0</v>
      </c>
      <c r="F367" s="11">
        <f t="shared" si="135"/>
        <v>0</v>
      </c>
      <c r="G367" s="11">
        <f t="shared" si="135"/>
        <v>0</v>
      </c>
      <c r="H367" s="11">
        <f t="shared" si="135"/>
        <v>0</v>
      </c>
      <c r="I367" s="11">
        <f t="shared" si="135"/>
        <v>0</v>
      </c>
      <c r="J367" s="11">
        <f t="shared" si="135"/>
        <v>0</v>
      </c>
      <c r="K367" s="11">
        <f t="shared" si="135"/>
        <v>0</v>
      </c>
      <c r="L367" s="11">
        <f t="shared" si="135"/>
        <v>0</v>
      </c>
      <c r="M367" s="11">
        <f t="shared" si="135"/>
        <v>0</v>
      </c>
      <c r="N367" s="11">
        <f t="shared" si="135"/>
        <v>0</v>
      </c>
      <c r="O367" s="11">
        <f t="shared" ref="O367:BZ367" si="136">SUM(O365:O366)</f>
        <v>0</v>
      </c>
      <c r="P367" s="11">
        <f t="shared" si="136"/>
        <v>0</v>
      </c>
      <c r="Q367" s="11">
        <f t="shared" si="136"/>
        <v>0</v>
      </c>
      <c r="R367" s="11">
        <f t="shared" si="136"/>
        <v>0</v>
      </c>
      <c r="S367" s="11">
        <f t="shared" si="136"/>
        <v>0</v>
      </c>
      <c r="T367" s="11">
        <f t="shared" si="136"/>
        <v>0</v>
      </c>
      <c r="U367" s="11">
        <f t="shared" si="136"/>
        <v>0</v>
      </c>
      <c r="V367" s="11">
        <f t="shared" si="136"/>
        <v>0</v>
      </c>
      <c r="W367" s="11">
        <f t="shared" si="136"/>
        <v>0</v>
      </c>
      <c r="X367" s="11">
        <f t="shared" si="136"/>
        <v>0</v>
      </c>
      <c r="Y367" s="11">
        <f t="shared" si="136"/>
        <v>0</v>
      </c>
      <c r="Z367" s="11">
        <f t="shared" si="136"/>
        <v>0</v>
      </c>
      <c r="AA367" s="11">
        <f t="shared" si="136"/>
        <v>0</v>
      </c>
      <c r="AB367" s="11">
        <f t="shared" si="136"/>
        <v>0</v>
      </c>
      <c r="AC367" s="11">
        <f t="shared" si="136"/>
        <v>0</v>
      </c>
      <c r="AD367" s="11">
        <f t="shared" si="136"/>
        <v>0</v>
      </c>
      <c r="AE367" s="11">
        <f t="shared" si="136"/>
        <v>0</v>
      </c>
      <c r="AF367" s="11">
        <f t="shared" si="136"/>
        <v>0</v>
      </c>
      <c r="AG367" s="11">
        <f t="shared" si="136"/>
        <v>0</v>
      </c>
      <c r="AH367" s="11">
        <f t="shared" si="136"/>
        <v>0</v>
      </c>
      <c r="AI367" s="11">
        <f t="shared" si="136"/>
        <v>0</v>
      </c>
      <c r="AJ367" s="11">
        <f t="shared" si="136"/>
        <v>0</v>
      </c>
      <c r="AK367" s="11">
        <f t="shared" si="136"/>
        <v>0</v>
      </c>
      <c r="AL367" s="11">
        <f t="shared" si="136"/>
        <v>0</v>
      </c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>
        <f t="shared" si="136"/>
        <v>9.5367795438505709E-8</v>
      </c>
      <c r="BX367" s="11">
        <f t="shared" si="136"/>
        <v>0</v>
      </c>
      <c r="BY367" s="11">
        <f t="shared" si="136"/>
        <v>0</v>
      </c>
      <c r="BZ367" s="11">
        <f t="shared" si="136"/>
        <v>0</v>
      </c>
      <c r="CA367" s="11">
        <f t="shared" ref="CA367:CB367" si="137">SUM(CA365:CA366)</f>
        <v>0</v>
      </c>
      <c r="CB367" s="11">
        <f t="shared" si="137"/>
        <v>0</v>
      </c>
    </row>
    <row r="368" spans="1:80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1" x14ac:dyDescent="0.25">
      <c r="A369" s="1"/>
      <c r="B369" s="18" t="s">
        <v>482</v>
      </c>
      <c r="C369" s="13">
        <f>SUM(C330:C331,C339,C343)</f>
        <v>33652759.650000006</v>
      </c>
      <c r="D369" s="13">
        <f>SUM(D330:D331,D339,D343)</f>
        <v>33750900.899999999</v>
      </c>
      <c r="E369" s="13">
        <f t="shared" ref="E369:I369" si="138">SUM(E330:E331,E339,E343)</f>
        <v>33901821.890000008</v>
      </c>
      <c r="F369" s="13">
        <f t="shared" si="138"/>
        <v>34173814.600000001</v>
      </c>
      <c r="G369" s="13">
        <f t="shared" si="138"/>
        <v>34164461.670000002</v>
      </c>
      <c r="H369" s="13">
        <f t="shared" si="138"/>
        <v>34202256.869999997</v>
      </c>
      <c r="I369" s="13">
        <f t="shared" si="138"/>
        <v>34424092.729999997</v>
      </c>
      <c r="J369" s="13">
        <f>SUM(J330:J331,J339,J343)</f>
        <v>34458148.639999993</v>
      </c>
      <c r="K369" s="13">
        <f>SUM(K330:K331,K339,K343)</f>
        <v>34496554.729999997</v>
      </c>
      <c r="L369" s="13">
        <f>SUM(L330:L331,L339,L343)</f>
        <v>34625942.049999997</v>
      </c>
      <c r="M369" s="13">
        <f>SUM(M330:M331,M339,M343)</f>
        <v>34771404.799999997</v>
      </c>
      <c r="N369" s="13">
        <f>SUM(N330:N331,N339,N343)</f>
        <v>34699977.299999997</v>
      </c>
      <c r="O369" s="13">
        <f t="shared" ref="O369:BZ369" si="139">SUM(O330:O331,O339,O343)</f>
        <v>36000826.149999999</v>
      </c>
      <c r="P369" s="13">
        <f t="shared" si="139"/>
        <v>36207988.609999999</v>
      </c>
      <c r="Q369" s="13">
        <f t="shared" si="139"/>
        <v>36446313.57</v>
      </c>
      <c r="R369" s="13">
        <f t="shared" si="139"/>
        <v>36651566.059999995</v>
      </c>
      <c r="S369" s="13">
        <f t="shared" si="139"/>
        <v>36771910.329999998</v>
      </c>
      <c r="T369" s="13">
        <f t="shared" si="139"/>
        <v>37054589.340000004</v>
      </c>
      <c r="U369" s="13">
        <f t="shared" si="139"/>
        <v>37227403.93</v>
      </c>
      <c r="V369" s="13">
        <f t="shared" si="139"/>
        <v>37309026.100000001</v>
      </c>
      <c r="W369" s="13">
        <f t="shared" si="139"/>
        <v>37390898.609999992</v>
      </c>
      <c r="X369" s="13">
        <f t="shared" si="139"/>
        <v>37727555.140000001</v>
      </c>
      <c r="Y369" s="13">
        <f t="shared" si="139"/>
        <v>37827574.869999997</v>
      </c>
      <c r="Z369" s="13">
        <f t="shared" si="139"/>
        <v>37907315.759999998</v>
      </c>
      <c r="AA369" s="13">
        <f t="shared" si="139"/>
        <v>42420349.809999995</v>
      </c>
      <c r="AB369" s="13">
        <f t="shared" si="139"/>
        <v>42449252.32</v>
      </c>
      <c r="AC369" s="13">
        <f t="shared" si="139"/>
        <v>42884874.889999993</v>
      </c>
      <c r="AD369" s="13">
        <f t="shared" si="139"/>
        <v>43029480.629999995</v>
      </c>
      <c r="AE369" s="13">
        <f t="shared" si="139"/>
        <v>44006578.229999997</v>
      </c>
      <c r="AF369" s="13">
        <f t="shared" si="139"/>
        <v>44642222.029999994</v>
      </c>
      <c r="AG369" s="13">
        <f t="shared" si="139"/>
        <v>45277610.179999992</v>
      </c>
      <c r="AH369" s="13">
        <f t="shared" si="139"/>
        <v>45474026.780000009</v>
      </c>
      <c r="AI369" s="13">
        <f t="shared" si="139"/>
        <v>45627645.659999996</v>
      </c>
      <c r="AJ369" s="13">
        <f t="shared" si="139"/>
        <v>45868701.300000012</v>
      </c>
      <c r="AK369" s="13">
        <f t="shared" si="139"/>
        <v>46138007.390000008</v>
      </c>
      <c r="AL369" s="13">
        <f t="shared" si="139"/>
        <v>46241203.32</v>
      </c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>
        <f t="shared" si="139"/>
        <v>411322135.82999998</v>
      </c>
      <c r="BX369" s="13">
        <f t="shared" si="139"/>
        <v>444522968.47000003</v>
      </c>
      <c r="BY369" s="13">
        <f>SUM(BY330:BY331,BY339,BY343)</f>
        <v>534059952.54000014</v>
      </c>
      <c r="BZ369" s="13">
        <f t="shared" si="139"/>
        <v>0</v>
      </c>
      <c r="CA369" s="13">
        <f t="shared" ref="CA369:CB369" si="140">SUM(CA330:CA331,CA339,CA343)</f>
        <v>0</v>
      </c>
      <c r="CB369" s="13">
        <f t="shared" si="140"/>
        <v>0</v>
      </c>
    </row>
    <row r="370" spans="1:81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1" x14ac:dyDescent="0.25">
      <c r="A371" s="9" t="s">
        <v>448</v>
      </c>
      <c r="B371" s="316" t="s">
        <v>483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>
        <v>0</v>
      </c>
      <c r="BX371" s="11">
        <v>0</v>
      </c>
      <c r="BY371" s="11">
        <v>0</v>
      </c>
      <c r="BZ371" s="11">
        <v>0</v>
      </c>
      <c r="CA371" s="11">
        <v>0</v>
      </c>
      <c r="CB371" s="11">
        <v>0</v>
      </c>
    </row>
    <row r="372" spans="1:81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1" x14ac:dyDescent="0.25">
      <c r="BU373" s="2"/>
      <c r="BV373" s="2" t="s">
        <v>484</v>
      </c>
      <c r="BW373" s="2">
        <f t="shared" ref="BW373:CB373" si="141">BW4</f>
        <v>2023</v>
      </c>
      <c r="BX373" s="2">
        <f t="shared" si="141"/>
        <v>2024</v>
      </c>
      <c r="BY373" s="2">
        <f t="shared" si="141"/>
        <v>2025</v>
      </c>
      <c r="BZ373" s="2">
        <f t="shared" si="141"/>
        <v>2026</v>
      </c>
      <c r="CA373" s="2">
        <f t="shared" si="141"/>
        <v>2027</v>
      </c>
      <c r="CB373" s="2">
        <f t="shared" si="141"/>
        <v>2028</v>
      </c>
    </row>
    <row r="374" spans="1:81" x14ac:dyDescent="0.25">
      <c r="BT374" s="23" t="s">
        <v>485</v>
      </c>
      <c r="BU374" s="25" t="s">
        <v>486</v>
      </c>
      <c r="BV374" s="13">
        <f>'2022R Settlement Side by Side'!F28-BV375-BV376</f>
        <v>395861379.33393884</v>
      </c>
      <c r="BW374" s="13">
        <f>BW325-BW347-BW351-BW355-BW363-BW360+BW335</f>
        <v>422095079.6400001</v>
      </c>
      <c r="BX374" s="13">
        <f t="shared" ref="BX374:CB374" si="142">BX325-BX347-BX351-BX355-BX363-BX360+BX335</f>
        <v>462590846.30999994</v>
      </c>
      <c r="BY374" s="13">
        <f>BY325-BY347-BY351-BY355-BY363-BY360+BY335</f>
        <v>564948960.49000001</v>
      </c>
      <c r="BZ374" s="13">
        <f t="shared" si="142"/>
        <v>0</v>
      </c>
      <c r="CA374" s="13">
        <f t="shared" si="142"/>
        <v>0</v>
      </c>
      <c r="CB374" s="13">
        <f t="shared" si="142"/>
        <v>0</v>
      </c>
      <c r="CC374" s="333" t="s">
        <v>487</v>
      </c>
    </row>
    <row r="375" spans="1:81" x14ac:dyDescent="0.25">
      <c r="BT375" s="23" t="s">
        <v>488</v>
      </c>
      <c r="BU375" s="24" t="s">
        <v>489</v>
      </c>
      <c r="BV375" s="11">
        <v>330575.82</v>
      </c>
      <c r="BW375" s="11">
        <v>410186.54</v>
      </c>
      <c r="BX375" s="11">
        <v>453915.96</v>
      </c>
      <c r="BY375" s="11">
        <v>453915.96</v>
      </c>
      <c r="BZ375" s="11">
        <v>453915.96000000014</v>
      </c>
      <c r="CA375" s="11">
        <v>453915.96000000014</v>
      </c>
      <c r="CB375" s="11">
        <v>453915.96000000014</v>
      </c>
      <c r="CC375" s="333">
        <v>404</v>
      </c>
    </row>
    <row r="376" spans="1:81" x14ac:dyDescent="0.25">
      <c r="BT376" s="23" t="s">
        <v>490</v>
      </c>
      <c r="BU376" s="24" t="s">
        <v>491</v>
      </c>
      <c r="BV376" s="11">
        <v>0</v>
      </c>
      <c r="BW376" s="11">
        <v>31186574</v>
      </c>
      <c r="BX376" s="11">
        <v>29706013.43</v>
      </c>
      <c r="BY376" s="11">
        <v>21858343.350000009</v>
      </c>
      <c r="BZ376" s="11">
        <v>20758096.796666663</v>
      </c>
      <c r="CA376" s="11">
        <v>22904021.726666663</v>
      </c>
      <c r="CB376" s="11">
        <v>28533706.729999997</v>
      </c>
      <c r="CC376" s="333">
        <v>407</v>
      </c>
    </row>
    <row r="377" spans="1:81" ht="13.8" thickBot="1" x14ac:dyDescent="0.3">
      <c r="BT377" s="23"/>
      <c r="BU377" s="25" t="s">
        <v>492</v>
      </c>
      <c r="BV377" s="8">
        <f>SUM(BV374:BV376)</f>
        <v>396191955.15393883</v>
      </c>
      <c r="BW377" s="8">
        <f>SUM(BW374:BW376)</f>
        <v>453691840.18000013</v>
      </c>
      <c r="BX377" s="8">
        <f t="shared" ref="BX377:CB377" si="143">SUM(BX374:BX376)</f>
        <v>492750775.69999993</v>
      </c>
      <c r="BY377" s="8">
        <f>SUM(BY374:BY376)</f>
        <v>587261219.80000007</v>
      </c>
      <c r="BZ377" s="8">
        <f t="shared" si="143"/>
        <v>21212012.756666664</v>
      </c>
      <c r="CA377" s="8">
        <f t="shared" si="143"/>
        <v>23357937.686666664</v>
      </c>
      <c r="CB377" s="8">
        <f t="shared" si="143"/>
        <v>28987622.689999998</v>
      </c>
    </row>
    <row r="378" spans="1:81" ht="13.8" thickTop="1" x14ac:dyDescent="0.25">
      <c r="BU378" s="317" t="s">
        <v>493</v>
      </c>
      <c r="BV378" s="318">
        <f>'2022R Settlement Side by Side'!F29</f>
        <v>0.99455156869083028</v>
      </c>
      <c r="BW378" s="318">
        <v>0.99521215556035603</v>
      </c>
      <c r="BX378" s="318">
        <v>0.99507560535919914</v>
      </c>
      <c r="BY378" s="318">
        <v>0.99607960060513701</v>
      </c>
      <c r="BZ378" s="318">
        <f>BY378</f>
        <v>0.99607960060513701</v>
      </c>
      <c r="CA378" s="318">
        <f>BZ378</f>
        <v>0.99607960060513701</v>
      </c>
      <c r="CB378" s="318">
        <f>CA378</f>
        <v>0.99607960060513701</v>
      </c>
    </row>
    <row r="379" spans="1:81" x14ac:dyDescent="0.25">
      <c r="BU379" s="319" t="s">
        <v>494</v>
      </c>
      <c r="BV379" s="11">
        <f>BV377*(BV$378-1)</f>
        <v>-2158624.6529018865</v>
      </c>
      <c r="BW379" s="11">
        <f t="shared" ref="BW379:CB379" si="144">BW377*(BW$378-1)</f>
        <v>-2172205.9543176559</v>
      </c>
      <c r="BX379" s="11">
        <f t="shared" si="144"/>
        <v>-2426499.2791075441</v>
      </c>
      <c r="BY379" s="11">
        <f>BY377*(BY$378-1)</f>
        <v>-2302298.5307304244</v>
      </c>
      <c r="BZ379" s="11">
        <f t="shared" si="144"/>
        <v>-83159.561975062112</v>
      </c>
      <c r="CA379" s="11">
        <f t="shared" si="144"/>
        <v>-91572.444772055518</v>
      </c>
      <c r="CB379" s="11">
        <f t="shared" si="144"/>
        <v>-113643.0584523928</v>
      </c>
      <c r="CC379" s="333" t="s">
        <v>360</v>
      </c>
    </row>
    <row r="380" spans="1:81" x14ac:dyDescent="0.25">
      <c r="BU380" s="317" t="s">
        <v>495</v>
      </c>
      <c r="BV380" s="320"/>
      <c r="BW380" s="320">
        <f>BW$378*-22447</f>
        <v>-22339.527255863311</v>
      </c>
      <c r="BX380" s="320">
        <f>BX$378*-59633</f>
        <v>-59339.343574385122</v>
      </c>
      <c r="BY380" s="320">
        <f>BY$378*-137098</f>
        <v>-136560.52108376307</v>
      </c>
      <c r="BZ380" s="320">
        <f>BY380</f>
        <v>-136560.52108376307</v>
      </c>
      <c r="CA380" s="320">
        <f>BZ380</f>
        <v>-136560.52108376307</v>
      </c>
      <c r="CB380" s="320">
        <f>CA380</f>
        <v>-136560.52108376307</v>
      </c>
      <c r="CC380" s="333" t="s">
        <v>360</v>
      </c>
    </row>
    <row r="381" spans="1:81" x14ac:dyDescent="0.25">
      <c r="BU381" s="18" t="s">
        <v>496</v>
      </c>
      <c r="BV381" s="321">
        <f>SUM(BV379:BV380)</f>
        <v>-2158624.6529018865</v>
      </c>
      <c r="BW381" s="321">
        <f t="shared" ref="BW381:CB381" si="145">SUM(BW379:BW380)</f>
        <v>-2194545.4815735193</v>
      </c>
      <c r="BX381" s="321">
        <f t="shared" si="145"/>
        <v>-2485838.6226819293</v>
      </c>
      <c r="BY381" s="321">
        <f>SUM(BY379:BY380)</f>
        <v>-2438859.0518141873</v>
      </c>
      <c r="BZ381" s="321">
        <f t="shared" si="145"/>
        <v>-219720.08305882517</v>
      </c>
      <c r="CA381" s="321">
        <f t="shared" si="145"/>
        <v>-228132.96585581859</v>
      </c>
      <c r="CB381" s="321">
        <f t="shared" si="145"/>
        <v>-250203.57953615586</v>
      </c>
    </row>
    <row r="382" spans="1:81" x14ac:dyDescent="0.25">
      <c r="BT382" s="319"/>
      <c r="BU382" s="319" t="s">
        <v>363</v>
      </c>
      <c r="BV382" s="11">
        <f>'2022R Settlement Side by Side'!F32</f>
        <v>-5872500</v>
      </c>
      <c r="BW382" s="11">
        <f>-BW335-BW336</f>
        <v>-850334.53</v>
      </c>
      <c r="BX382" s="11">
        <f>-BX335-BX336</f>
        <v>-837708</v>
      </c>
      <c r="BY382" s="11">
        <f>-BY335-BY336</f>
        <v>-837708</v>
      </c>
      <c r="BZ382" s="11">
        <f t="shared" ref="BZ382:CB382" si="146">-BZ335-BZ336</f>
        <v>0</v>
      </c>
      <c r="CA382" s="11">
        <f t="shared" si="146"/>
        <v>0</v>
      </c>
      <c r="CB382" s="11">
        <f t="shared" si="146"/>
        <v>0</v>
      </c>
      <c r="CC382" s="333">
        <v>403</v>
      </c>
    </row>
    <row r="383" spans="1:81" x14ac:dyDescent="0.25">
      <c r="BT383" s="319"/>
      <c r="BU383" s="319" t="s">
        <v>364</v>
      </c>
      <c r="BV383" s="11">
        <f>'2022R Settlement Side by Side'!F33</f>
        <v>-8753322</v>
      </c>
      <c r="BW383" s="11">
        <f>-BW332</f>
        <v>-7171552</v>
      </c>
      <c r="BX383" s="11">
        <f>-BX332</f>
        <v>-8791283</v>
      </c>
      <c r="BY383" s="11">
        <f>-BY332</f>
        <v>-11493010.83</v>
      </c>
      <c r="BZ383" s="11">
        <f t="shared" ref="BZ383:CB383" si="147">-BZ332</f>
        <v>0</v>
      </c>
      <c r="CA383" s="11">
        <f t="shared" si="147"/>
        <v>0</v>
      </c>
      <c r="CB383" s="11">
        <f t="shared" si="147"/>
        <v>0</v>
      </c>
      <c r="CC383" s="333">
        <v>403</v>
      </c>
    </row>
    <row r="384" spans="1:81" x14ac:dyDescent="0.25">
      <c r="BT384" s="319"/>
      <c r="BU384" s="319" t="s">
        <v>365</v>
      </c>
      <c r="BV384" s="11">
        <f>'2022R Settlement Side by Side'!F34</f>
        <v>-2722942</v>
      </c>
      <c r="BW384" s="11">
        <f>-BW333-BW375</f>
        <v>-3161243.8200000003</v>
      </c>
      <c r="BX384" s="11">
        <f>-BX333-BX375</f>
        <v>-8892802.8000000007</v>
      </c>
      <c r="BY384" s="11">
        <f>-BY333-BY375</f>
        <v>-19012205.080000002</v>
      </c>
      <c r="BZ384" s="11">
        <f t="shared" ref="BZ384:CB384" si="148">-BZ333-BZ375</f>
        <v>-453915.96000000014</v>
      </c>
      <c r="CA384" s="11">
        <f t="shared" si="148"/>
        <v>-453915.96000000014</v>
      </c>
      <c r="CB384" s="11">
        <f t="shared" si="148"/>
        <v>-453915.96000000014</v>
      </c>
      <c r="CC384" s="333">
        <v>403</v>
      </c>
    </row>
    <row r="385" spans="72:81" x14ac:dyDescent="0.25">
      <c r="BT385" s="319"/>
      <c r="BU385" s="317" t="s">
        <v>366</v>
      </c>
      <c r="BV385" s="21">
        <v>0</v>
      </c>
      <c r="BW385" s="21">
        <f>-BW376</f>
        <v>-31186574</v>
      </c>
      <c r="BX385" s="21">
        <f>-BX376</f>
        <v>-29706013.43</v>
      </c>
      <c r="BY385" s="21">
        <f>-BY376</f>
        <v>-21858343.350000009</v>
      </c>
      <c r="BZ385" s="21">
        <f t="shared" ref="BZ385:CB385" si="149">-BZ376</f>
        <v>-20758096.796666663</v>
      </c>
      <c r="CA385" s="21">
        <f t="shared" si="149"/>
        <v>-22904021.726666663</v>
      </c>
      <c r="CB385" s="21">
        <f t="shared" si="149"/>
        <v>-28533706.729999997</v>
      </c>
      <c r="CC385" s="333">
        <v>407</v>
      </c>
    </row>
    <row r="386" spans="72:81" x14ac:dyDescent="0.25">
      <c r="BU386" s="319" t="s">
        <v>367</v>
      </c>
      <c r="BV386" s="11">
        <f>'2022R Settlement Side by Side'!F35</f>
        <v>-184737.29</v>
      </c>
      <c r="BW386" s="11">
        <f>-BW341*BW$378</f>
        <v>-184859.92143834103</v>
      </c>
      <c r="BX386" s="11">
        <f>-BX341*BX$378</f>
        <v>-184834.61704405962</v>
      </c>
      <c r="BY386" s="11">
        <f>-BY341*BY$378</f>
        <v>-185021.1084782758</v>
      </c>
      <c r="BZ386" s="11">
        <f t="shared" ref="BZ386:CB386" si="150">-BZ341*BZ$378</f>
        <v>0</v>
      </c>
      <c r="CA386" s="11">
        <f t="shared" si="150"/>
        <v>0</v>
      </c>
      <c r="CB386" s="11">
        <f t="shared" si="150"/>
        <v>0</v>
      </c>
      <c r="CC386" s="333">
        <v>406</v>
      </c>
    </row>
    <row r="387" spans="72:81" x14ac:dyDescent="0.25">
      <c r="BU387" s="39" t="s">
        <v>497</v>
      </c>
      <c r="BV387" s="11">
        <f>'2022R Settlement Side by Side'!F36</f>
        <v>-500000</v>
      </c>
      <c r="BW387" s="11"/>
      <c r="BX387" s="11"/>
      <c r="BY387" s="11"/>
      <c r="BZ387" s="11"/>
      <c r="CA387" s="11"/>
      <c r="CB387" s="11"/>
    </row>
    <row r="388" spans="72:81" x14ac:dyDescent="0.25">
      <c r="BU388" s="18" t="s">
        <v>498</v>
      </c>
      <c r="BV388" s="321">
        <f>SUM(BV382:BV387)</f>
        <v>-18033501.289999999</v>
      </c>
      <c r="BW388" s="321">
        <f>SUM(BW382:BW387)</f>
        <v>-42554564.271438345</v>
      </c>
      <c r="BX388" s="321">
        <f>SUM(BX382:BX387)</f>
        <v>-48412641.847044066</v>
      </c>
      <c r="BY388" s="321">
        <f>SUM(BY382:BY387)</f>
        <v>-53386288.368478291</v>
      </c>
      <c r="BZ388" s="321">
        <f t="shared" ref="BZ388:CB388" si="151">SUM(BZ382:BZ387)</f>
        <v>-21212012.756666664</v>
      </c>
      <c r="CA388" s="321">
        <f t="shared" si="151"/>
        <v>-23357937.686666664</v>
      </c>
      <c r="CB388" s="321">
        <f t="shared" si="151"/>
        <v>-28987622.689999998</v>
      </c>
    </row>
    <row r="389" spans="72:81" ht="13.8" thickBot="1" x14ac:dyDescent="0.3">
      <c r="BU389" s="18" t="s">
        <v>499</v>
      </c>
      <c r="BV389" s="29">
        <f>SUM(BV377,BV381,BV388)</f>
        <v>375999829.21103692</v>
      </c>
      <c r="BW389" s="29">
        <f>SUM(BW377,BW381,BW388)</f>
        <v>408942730.42698824</v>
      </c>
      <c r="BX389" s="29">
        <f>SUM(BX377,BX381,BX388)</f>
        <v>441852295.23027396</v>
      </c>
      <c r="BY389" s="29">
        <f>SUM(BY377,BY381,BY388)</f>
        <v>531436072.37970757</v>
      </c>
      <c r="BZ389" s="29">
        <f t="shared" ref="BZ389:CB389" si="152">SUM(BZ377,BZ381,BZ388)</f>
        <v>-219720.08305882663</v>
      </c>
      <c r="CA389" s="29">
        <f t="shared" si="152"/>
        <v>-228132.96585581824</v>
      </c>
      <c r="CB389" s="29">
        <f t="shared" si="152"/>
        <v>-250203.57953615487</v>
      </c>
    </row>
    <row r="390" spans="72:81" ht="13.8" thickTop="1" x14ac:dyDescent="0.25">
      <c r="BV390" s="317" t="s">
        <v>500</v>
      </c>
      <c r="BW390" s="21">
        <f>BW389-$BV389</f>
        <v>32942901.215951324</v>
      </c>
      <c r="BX390" s="21">
        <f>BX389-$BV389</f>
        <v>65852466.019237041</v>
      </c>
      <c r="BY390" s="21">
        <f>BY389-$BV389</f>
        <v>155436243.16867065</v>
      </c>
      <c r="CB390" s="322"/>
    </row>
    <row r="391" spans="72:81" x14ac:dyDescent="0.25">
      <c r="BV391" s="317" t="s">
        <v>501</v>
      </c>
      <c r="BW391" s="21">
        <f>'2023 2024 GBRA Calculations'!H38</f>
        <v>21119230.495039996</v>
      </c>
      <c r="BX391" s="21">
        <f>'2023 2024 GBRA Calculations'!H38+'2023 2024 GBRA Calculations'!J38</f>
        <v>26701684.495039996</v>
      </c>
      <c r="BY391" s="21">
        <f>'2023 2024 GBRA Calculations'!L38</f>
        <v>26701684.495039996</v>
      </c>
      <c r="CB391" s="322"/>
    </row>
    <row r="392" spans="72:81" x14ac:dyDescent="0.25">
      <c r="BV392" s="317" t="s">
        <v>502</v>
      </c>
      <c r="BW392" s="21">
        <f>BW390-BW391-BW393-BW394</f>
        <v>11823670.720911328</v>
      </c>
      <c r="BX392" s="21">
        <f t="shared" ref="BX392:BY392" si="153">BX390-BX391-BX393-BX394</f>
        <v>39150781.524197042</v>
      </c>
      <c r="BY392" s="21">
        <f t="shared" si="153"/>
        <v>72447973.123630553</v>
      </c>
    </row>
    <row r="393" spans="72:81" x14ac:dyDescent="0.25">
      <c r="BV393" s="317" t="s">
        <v>503</v>
      </c>
      <c r="BW393" s="339">
        <v>0</v>
      </c>
      <c r="BX393" s="339">
        <v>0</v>
      </c>
      <c r="BY393" s="21">
        <v>46858936.510000102</v>
      </c>
    </row>
    <row r="394" spans="72:81" x14ac:dyDescent="0.25">
      <c r="BV394" s="317" t="s">
        <v>504</v>
      </c>
      <c r="BW394" s="339">
        <v>0</v>
      </c>
      <c r="BX394" s="339">
        <v>0</v>
      </c>
      <c r="BY394" s="21">
        <v>9427649.0399999991</v>
      </c>
    </row>
    <row r="395" spans="72:81" x14ac:dyDescent="0.25">
      <c r="BY395" s="21"/>
    </row>
    <row r="398" spans="72:81" x14ac:dyDescent="0.25">
      <c r="BW398" s="21"/>
      <c r="BX398" s="21"/>
      <c r="BY398" s="21"/>
      <c r="BZ398" s="21"/>
      <c r="CA398" s="21"/>
      <c r="CB398" s="21"/>
    </row>
    <row r="399" spans="72:81" x14ac:dyDescent="0.25">
      <c r="BW399" s="21"/>
      <c r="BX399" s="21"/>
      <c r="BY399" s="21"/>
    </row>
    <row r="400" spans="72:81" x14ac:dyDescent="0.25">
      <c r="BW400" s="21"/>
      <c r="BX400" s="21"/>
      <c r="BY400" s="21"/>
    </row>
    <row r="401" spans="75:77" x14ac:dyDescent="0.25">
      <c r="BW401" s="21"/>
      <c r="BX401" s="21"/>
      <c r="BY401" s="21"/>
    </row>
    <row r="402" spans="75:77" x14ac:dyDescent="0.25">
      <c r="BW402" s="21"/>
      <c r="BX402" s="21"/>
      <c r="BY402" s="21"/>
    </row>
    <row r="403" spans="75:77" x14ac:dyDescent="0.25">
      <c r="BW403" s="21"/>
      <c r="BX403" s="21"/>
      <c r="BY403" s="21"/>
    </row>
    <row r="404" spans="75:77" x14ac:dyDescent="0.25">
      <c r="BW404" s="21"/>
      <c r="BX404" s="21"/>
      <c r="BY404" s="21"/>
    </row>
    <row r="405" spans="75:77" x14ac:dyDescent="0.25">
      <c r="BW405" s="21"/>
      <c r="BX405" s="21"/>
      <c r="BY405" s="21"/>
    </row>
    <row r="406" spans="75:77" x14ac:dyDescent="0.25">
      <c r="BW406" s="21"/>
      <c r="BX406" s="21"/>
      <c r="BY406" s="21"/>
    </row>
    <row r="407" spans="75:77" x14ac:dyDescent="0.25">
      <c r="BW407" s="21"/>
      <c r="BX407" s="21"/>
      <c r="BY407" s="21"/>
    </row>
    <row r="408" spans="75:77" x14ac:dyDescent="0.25">
      <c r="BW408" s="21"/>
      <c r="BX408" s="21"/>
      <c r="BY408" s="21"/>
    </row>
    <row r="409" spans="75:77" x14ac:dyDescent="0.25">
      <c r="BW409" s="21"/>
      <c r="BX409" s="21"/>
      <c r="BY409" s="21"/>
    </row>
    <row r="410" spans="75:77" x14ac:dyDescent="0.25">
      <c r="BW410" s="21"/>
      <c r="BX410" s="21"/>
      <c r="BY410" s="21"/>
    </row>
    <row r="411" spans="75:77" x14ac:dyDescent="0.25">
      <c r="BW411" s="21"/>
      <c r="BX411" s="21"/>
      <c r="BY411" s="21"/>
    </row>
    <row r="412" spans="75:77" x14ac:dyDescent="0.25">
      <c r="BW412" s="21"/>
      <c r="BX412" s="21"/>
      <c r="BY412" s="21"/>
    </row>
    <row r="413" spans="75:77" x14ac:dyDescent="0.25">
      <c r="BW413" s="21"/>
      <c r="BX413" s="21"/>
      <c r="BY413" s="21"/>
    </row>
    <row r="414" spans="75:77" x14ac:dyDescent="0.25">
      <c r="BW414" s="21"/>
      <c r="BX414" s="21"/>
      <c r="BY414" s="21"/>
    </row>
    <row r="415" spans="75:77" x14ac:dyDescent="0.25">
      <c r="BW415" s="21"/>
      <c r="BX415" s="21"/>
      <c r="BY415" s="21"/>
    </row>
  </sheetData>
  <conditionalFormatting sqref="CS6:CS304">
    <cfRule type="cellIs" dxfId="1" priority="1" operator="notEqual">
      <formula>0</formula>
    </cfRule>
  </conditionalFormatting>
  <printOptions horizontalCentered="1"/>
  <pageMargins left="0" right="0" top="0.5" bottom="0.5" header="0.5" footer="0"/>
  <pageSetup paperSize="5" scale="10" orientation="landscape" r:id="rId1"/>
  <headerFooter alignWithMargins="0">
    <oddFooter>&amp;L&amp;Z&amp;F&amp;R
&amp;A
&amp;"Arial,Bold"&amp;18 &amp;KFF000019</oddFooter>
  </headerFooter>
  <rowBreaks count="1" manualBreakCount="1">
    <brk id="208" max="17" man="1"/>
  </rowBreaks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F19C-2702-4CB5-BC2E-1097DBD92B4E}">
  <dimension ref="A1:J254"/>
  <sheetViews>
    <sheetView workbookViewId="0">
      <pane ySplit="5" topLeftCell="A6" activePane="bottomLeft" state="frozen"/>
      <selection activeCell="BY333" sqref="BY333"/>
      <selection pane="bottomLeft" activeCell="A280" sqref="A280"/>
    </sheetView>
  </sheetViews>
  <sheetFormatPr defaultColWidth="9.109375" defaultRowHeight="13.2" x14ac:dyDescent="0.25"/>
  <cols>
    <col min="1" max="1" width="22.44140625" style="6" bestFit="1" customWidth="1"/>
    <col min="2" max="2" width="19" style="6" bestFit="1" customWidth="1"/>
    <col min="3" max="3" width="38" style="6" bestFit="1" customWidth="1"/>
    <col min="4" max="4" width="8.109375" style="6" bestFit="1" customWidth="1"/>
    <col min="5" max="5" width="39.109375" style="6" bestFit="1" customWidth="1"/>
    <col min="6" max="6" width="13.6640625" style="6" bestFit="1" customWidth="1"/>
    <col min="7" max="7" width="12.109375" style="6" bestFit="1" customWidth="1"/>
    <col min="8" max="11" width="19.44140625" style="6" bestFit="1" customWidth="1"/>
    <col min="12" max="16384" width="9.109375" style="6"/>
  </cols>
  <sheetData>
    <row r="1" spans="1:10" x14ac:dyDescent="0.25">
      <c r="A1" s="93" t="s">
        <v>12</v>
      </c>
      <c r="B1" t="s">
        <v>13</v>
      </c>
    </row>
    <row r="2" spans="1:10" x14ac:dyDescent="0.25">
      <c r="A2" s="93" t="s">
        <v>14</v>
      </c>
      <c r="B2" t="s">
        <v>15</v>
      </c>
    </row>
    <row r="4" spans="1:10" x14ac:dyDescent="0.25">
      <c r="A4"/>
      <c r="B4"/>
      <c r="C4"/>
      <c r="D4"/>
      <c r="E4"/>
      <c r="F4"/>
      <c r="G4"/>
      <c r="H4" s="93" t="s">
        <v>17</v>
      </c>
      <c r="I4"/>
      <c r="J4"/>
    </row>
    <row r="5" spans="1:10" x14ac:dyDescent="0.25">
      <c r="A5" s="93" t="s">
        <v>18</v>
      </c>
      <c r="B5" s="93" t="s">
        <v>19</v>
      </c>
      <c r="C5" s="93" t="s">
        <v>20</v>
      </c>
      <c r="D5" s="93" t="s">
        <v>21</v>
      </c>
      <c r="E5" s="93" t="s">
        <v>22</v>
      </c>
      <c r="F5" s="93" t="s">
        <v>23</v>
      </c>
      <c r="G5" s="93" t="s">
        <v>24</v>
      </c>
      <c r="H5" t="s">
        <v>505</v>
      </c>
      <c r="I5" t="s">
        <v>506</v>
      </c>
      <c r="J5" t="s">
        <v>507</v>
      </c>
    </row>
    <row r="6" spans="1:10" x14ac:dyDescent="0.25">
      <c r="A6" t="s">
        <v>29</v>
      </c>
      <c r="B6" s="1" t="s">
        <v>30</v>
      </c>
      <c r="C6" t="s">
        <v>31</v>
      </c>
      <c r="D6" s="1" t="s">
        <v>32</v>
      </c>
      <c r="E6" t="s">
        <v>33</v>
      </c>
      <c r="F6" s="2">
        <v>108</v>
      </c>
      <c r="G6" s="94">
        <v>403</v>
      </c>
      <c r="H6" s="3">
        <v>8112887.9000000004</v>
      </c>
      <c r="I6" s="3">
        <v>8990500.2400000002</v>
      </c>
      <c r="J6" s="3">
        <v>8990832.8399999999</v>
      </c>
    </row>
    <row r="7" spans="1:10" x14ac:dyDescent="0.25">
      <c r="A7"/>
      <c r="B7" s="1"/>
      <c r="C7"/>
      <c r="D7" s="1" t="s">
        <v>34</v>
      </c>
      <c r="E7" t="s">
        <v>35</v>
      </c>
      <c r="F7" s="2">
        <v>108</v>
      </c>
      <c r="G7" s="94">
        <v>403</v>
      </c>
      <c r="H7" s="3">
        <v>9031159.5199999996</v>
      </c>
      <c r="I7" s="3">
        <v>8923804.9000000004</v>
      </c>
      <c r="J7" s="3">
        <v>9170232.9399999995</v>
      </c>
    </row>
    <row r="8" spans="1:10" x14ac:dyDescent="0.25">
      <c r="A8"/>
      <c r="B8" s="1"/>
      <c r="C8"/>
      <c r="D8" s="1" t="s">
        <v>36</v>
      </c>
      <c r="E8" t="s">
        <v>37</v>
      </c>
      <c r="F8" s="2">
        <v>108</v>
      </c>
      <c r="G8" s="94">
        <v>403</v>
      </c>
      <c r="H8" s="3">
        <v>314501.48</v>
      </c>
      <c r="I8" s="3">
        <v>776639.47</v>
      </c>
      <c r="J8" s="3">
        <v>942710.54</v>
      </c>
    </row>
    <row r="9" spans="1:10" x14ac:dyDescent="0.25">
      <c r="A9"/>
      <c r="B9" s="1"/>
      <c r="C9"/>
      <c r="D9" s="1" t="s">
        <v>38</v>
      </c>
      <c r="E9" t="s">
        <v>39</v>
      </c>
      <c r="F9" s="2">
        <v>108</v>
      </c>
      <c r="G9" s="94">
        <v>403</v>
      </c>
      <c r="H9" s="3">
        <v>1534721.68</v>
      </c>
      <c r="I9" s="3">
        <v>1539303.36</v>
      </c>
      <c r="J9" s="3">
        <v>1539303.36</v>
      </c>
    </row>
    <row r="10" spans="1:10" x14ac:dyDescent="0.25">
      <c r="A10"/>
      <c r="B10" s="1"/>
      <c r="C10"/>
      <c r="D10" s="1" t="s">
        <v>40</v>
      </c>
      <c r="E10" t="s">
        <v>41</v>
      </c>
      <c r="F10" s="2">
        <v>108</v>
      </c>
      <c r="G10" s="94">
        <v>403</v>
      </c>
      <c r="H10" s="3">
        <v>861643.35</v>
      </c>
      <c r="I10" s="3">
        <v>872800.44</v>
      </c>
      <c r="J10" s="3">
        <v>872800.44</v>
      </c>
    </row>
    <row r="11" spans="1:10" x14ac:dyDescent="0.25">
      <c r="A11"/>
      <c r="B11" s="1"/>
      <c r="C11" t="s">
        <v>42</v>
      </c>
      <c r="D11"/>
      <c r="E11"/>
      <c r="F11"/>
      <c r="G11"/>
      <c r="H11" s="3">
        <v>19854913.930000003</v>
      </c>
      <c r="I11" s="3">
        <v>21103048.41</v>
      </c>
      <c r="J11" s="3">
        <v>21515880.120000001</v>
      </c>
    </row>
    <row r="12" spans="1:10" x14ac:dyDescent="0.25">
      <c r="A12"/>
      <c r="B12" s="1"/>
      <c r="C12" t="s">
        <v>43</v>
      </c>
      <c r="D12" s="1" t="s">
        <v>32</v>
      </c>
      <c r="E12" t="s">
        <v>44</v>
      </c>
      <c r="F12" s="2">
        <v>108</v>
      </c>
      <c r="G12" s="94">
        <v>403</v>
      </c>
      <c r="H12" s="3">
        <v>1055812.6000000001</v>
      </c>
      <c r="I12" s="3">
        <v>1062142.44</v>
      </c>
      <c r="J12" s="3">
        <v>1062142.44</v>
      </c>
    </row>
    <row r="13" spans="1:10" x14ac:dyDescent="0.25">
      <c r="A13"/>
      <c r="B13" s="1"/>
      <c r="C13"/>
      <c r="D13" s="1" t="s">
        <v>32</v>
      </c>
      <c r="E13" t="s">
        <v>45</v>
      </c>
      <c r="F13" s="2">
        <v>108</v>
      </c>
      <c r="G13" s="94">
        <v>403</v>
      </c>
      <c r="H13" s="3">
        <v>671937.27</v>
      </c>
      <c r="I13" s="3">
        <v>671971.92</v>
      </c>
      <c r="J13" s="3">
        <v>671971.92</v>
      </c>
    </row>
    <row r="14" spans="1:10" x14ac:dyDescent="0.25">
      <c r="A14"/>
      <c r="B14" s="1"/>
      <c r="C14"/>
      <c r="D14" s="1" t="s">
        <v>32</v>
      </c>
      <c r="E14" t="s">
        <v>46</v>
      </c>
      <c r="F14" s="2">
        <v>108</v>
      </c>
      <c r="G14" s="94">
        <v>403</v>
      </c>
      <c r="H14" s="3">
        <v>475951.1</v>
      </c>
      <c r="I14" s="3">
        <v>475872</v>
      </c>
      <c r="J14" s="3">
        <v>475872</v>
      </c>
    </row>
    <row r="15" spans="1:10" x14ac:dyDescent="0.25">
      <c r="A15"/>
      <c r="B15" s="1"/>
      <c r="C15"/>
      <c r="D15" s="1" t="s">
        <v>34</v>
      </c>
      <c r="E15" t="s">
        <v>47</v>
      </c>
      <c r="F15" s="2">
        <v>108</v>
      </c>
      <c r="G15" s="94">
        <v>403</v>
      </c>
      <c r="H15" s="3">
        <v>9971020.0399999991</v>
      </c>
      <c r="I15" s="3">
        <v>10376613.279999999</v>
      </c>
      <c r="J15" s="3">
        <v>10453925.380000001</v>
      </c>
    </row>
    <row r="16" spans="1:10" x14ac:dyDescent="0.25">
      <c r="A16"/>
      <c r="B16" s="1"/>
      <c r="C16"/>
      <c r="D16" s="1" t="s">
        <v>34</v>
      </c>
      <c r="E16" t="s">
        <v>48</v>
      </c>
      <c r="F16" s="2">
        <v>108</v>
      </c>
      <c r="G16" s="94">
        <v>403</v>
      </c>
      <c r="H16" s="3">
        <v>6035214.7999999998</v>
      </c>
      <c r="I16" s="3">
        <v>6098449.4400000004</v>
      </c>
      <c r="J16" s="3">
        <v>6115276.5800000001</v>
      </c>
    </row>
    <row r="17" spans="1:10" x14ac:dyDescent="0.25">
      <c r="A17"/>
      <c r="B17" s="1"/>
      <c r="C17"/>
      <c r="D17" s="1" t="s">
        <v>34</v>
      </c>
      <c r="E17" t="s">
        <v>49</v>
      </c>
      <c r="F17" s="2">
        <v>108</v>
      </c>
      <c r="G17" s="94">
        <v>403</v>
      </c>
      <c r="H17" s="3">
        <v>1392399.73</v>
      </c>
      <c r="I17" s="3">
        <v>1449311.07</v>
      </c>
      <c r="J17" s="3">
        <v>1449633.72</v>
      </c>
    </row>
    <row r="18" spans="1:10" x14ac:dyDescent="0.25">
      <c r="A18"/>
      <c r="B18" s="1"/>
      <c r="C18"/>
      <c r="D18" s="1" t="s">
        <v>36</v>
      </c>
      <c r="E18" t="s">
        <v>50</v>
      </c>
      <c r="F18" s="2">
        <v>108</v>
      </c>
      <c r="G18" s="94">
        <v>403</v>
      </c>
      <c r="H18" s="3">
        <v>3566129.03</v>
      </c>
      <c r="I18" s="3">
        <v>3800656.56</v>
      </c>
      <c r="J18" s="3">
        <v>3875625.85</v>
      </c>
    </row>
    <row r="19" spans="1:10" x14ac:dyDescent="0.25">
      <c r="A19"/>
      <c r="B19" s="1"/>
      <c r="C19"/>
      <c r="D19" s="1" t="s">
        <v>38</v>
      </c>
      <c r="E19" t="s">
        <v>51</v>
      </c>
      <c r="F19" s="2">
        <v>108</v>
      </c>
      <c r="G19" s="94">
        <v>403</v>
      </c>
      <c r="H19" s="3">
        <v>1519503.1</v>
      </c>
      <c r="I19" s="3">
        <v>1532925.36</v>
      </c>
      <c r="J19" s="3">
        <v>1532925.36</v>
      </c>
    </row>
    <row r="20" spans="1:10" x14ac:dyDescent="0.25">
      <c r="A20"/>
      <c r="B20" s="1"/>
      <c r="C20"/>
      <c r="D20" s="1" t="s">
        <v>38</v>
      </c>
      <c r="E20" t="s">
        <v>52</v>
      </c>
      <c r="F20" s="2">
        <v>108</v>
      </c>
      <c r="G20" s="94">
        <v>403</v>
      </c>
      <c r="H20" s="3">
        <v>623990.68000000005</v>
      </c>
      <c r="I20" s="3">
        <v>634300.93000000005</v>
      </c>
      <c r="J20" s="3">
        <v>647328.43999999994</v>
      </c>
    </row>
    <row r="21" spans="1:10" x14ac:dyDescent="0.25">
      <c r="A21"/>
      <c r="B21" s="1"/>
      <c r="C21"/>
      <c r="D21" s="1" t="s">
        <v>38</v>
      </c>
      <c r="E21" t="s">
        <v>53</v>
      </c>
      <c r="F21" s="2">
        <v>108</v>
      </c>
      <c r="G21" s="94">
        <v>403</v>
      </c>
      <c r="H21" s="3">
        <v>433273.56</v>
      </c>
      <c r="I21" s="3">
        <v>433624.94</v>
      </c>
      <c r="J21" s="3">
        <v>433875.84</v>
      </c>
    </row>
    <row r="22" spans="1:10" x14ac:dyDescent="0.25">
      <c r="A22"/>
      <c r="B22" s="1"/>
      <c r="C22"/>
      <c r="D22" s="1" t="s">
        <v>40</v>
      </c>
      <c r="E22" t="s">
        <v>54</v>
      </c>
      <c r="F22" s="2">
        <v>108</v>
      </c>
      <c r="G22" s="94">
        <v>403</v>
      </c>
      <c r="H22" s="3">
        <v>105584.64</v>
      </c>
      <c r="I22" s="3">
        <v>105584.64</v>
      </c>
      <c r="J22" s="3">
        <v>105584.64</v>
      </c>
    </row>
    <row r="23" spans="1:10" x14ac:dyDescent="0.25">
      <c r="A23"/>
      <c r="B23" s="1"/>
      <c r="C23"/>
      <c r="D23" s="1" t="s">
        <v>40</v>
      </c>
      <c r="E23" t="s">
        <v>55</v>
      </c>
      <c r="F23" s="2">
        <v>108</v>
      </c>
      <c r="G23" s="94">
        <v>403</v>
      </c>
      <c r="H23" s="3">
        <v>10169.040000000001</v>
      </c>
      <c r="I23" s="3">
        <v>10169.040000000001</v>
      </c>
      <c r="J23" s="3">
        <v>10169.040000000001</v>
      </c>
    </row>
    <row r="24" spans="1:10" x14ac:dyDescent="0.25">
      <c r="A24"/>
      <c r="B24" s="1"/>
      <c r="C24"/>
      <c r="D24" s="1" t="s">
        <v>40</v>
      </c>
      <c r="E24" t="s">
        <v>56</v>
      </c>
      <c r="F24" s="2">
        <v>108</v>
      </c>
      <c r="G24" s="94">
        <v>403</v>
      </c>
      <c r="H24" s="3">
        <v>16510.439999999999</v>
      </c>
      <c r="I24" s="3">
        <v>16510.439999999999</v>
      </c>
      <c r="J24" s="3">
        <v>16510.439999999999</v>
      </c>
    </row>
    <row r="25" spans="1:10" x14ac:dyDescent="0.25">
      <c r="A25"/>
      <c r="B25" s="1"/>
      <c r="C25" t="s">
        <v>57</v>
      </c>
      <c r="D25"/>
      <c r="E25"/>
      <c r="F25"/>
      <c r="G25"/>
      <c r="H25" s="3">
        <v>25877496.030000001</v>
      </c>
      <c r="I25" s="3">
        <v>26668132.059999999</v>
      </c>
      <c r="J25" s="3">
        <v>26850841.650000002</v>
      </c>
    </row>
    <row r="26" spans="1:10" x14ac:dyDescent="0.25">
      <c r="A26" t="s">
        <v>58</v>
      </c>
      <c r="B26"/>
      <c r="C26"/>
      <c r="D26"/>
      <c r="E26"/>
      <c r="F26"/>
      <c r="G26"/>
      <c r="H26" s="3">
        <v>45732409.960000001</v>
      </c>
      <c r="I26" s="3">
        <v>47771180.469999999</v>
      </c>
      <c r="J26" s="3">
        <v>48366721.770000003</v>
      </c>
    </row>
    <row r="27" spans="1:10" x14ac:dyDescent="0.25">
      <c r="A27" t="s">
        <v>59</v>
      </c>
      <c r="B27" s="1" t="s">
        <v>30</v>
      </c>
      <c r="C27" t="s">
        <v>60</v>
      </c>
      <c r="D27" s="1" t="s">
        <v>61</v>
      </c>
      <c r="E27" t="s">
        <v>62</v>
      </c>
      <c r="F27" s="2">
        <v>108</v>
      </c>
      <c r="G27" s="94">
        <v>403</v>
      </c>
      <c r="H27" s="3">
        <v>119199</v>
      </c>
      <c r="I27" s="3">
        <v>120091.8</v>
      </c>
      <c r="J27" s="3">
        <v>120091.8</v>
      </c>
    </row>
    <row r="28" spans="1:10" x14ac:dyDescent="0.25">
      <c r="A28"/>
      <c r="B28" s="1"/>
      <c r="C28"/>
      <c r="D28" s="1" t="s">
        <v>63</v>
      </c>
      <c r="E28" t="s">
        <v>64</v>
      </c>
      <c r="F28" s="2">
        <v>108</v>
      </c>
      <c r="G28" s="94">
        <v>403</v>
      </c>
      <c r="H28" s="3">
        <v>61182.720000000001</v>
      </c>
      <c r="I28" s="3">
        <v>91748.160000000003</v>
      </c>
      <c r="J28" s="3">
        <v>96791.28</v>
      </c>
    </row>
    <row r="29" spans="1:10" x14ac:dyDescent="0.25">
      <c r="A29"/>
      <c r="B29" s="1"/>
      <c r="C29"/>
      <c r="D29" s="1" t="s">
        <v>65</v>
      </c>
      <c r="E29" t="s">
        <v>66</v>
      </c>
      <c r="F29" s="2">
        <v>108</v>
      </c>
      <c r="G29" s="94">
        <v>403</v>
      </c>
      <c r="H29" s="3">
        <v>633974.52</v>
      </c>
      <c r="I29" s="3">
        <v>667005.38</v>
      </c>
      <c r="J29" s="3">
        <v>673018.32</v>
      </c>
    </row>
    <row r="30" spans="1:10" x14ac:dyDescent="0.25">
      <c r="A30"/>
      <c r="B30" s="1"/>
      <c r="C30"/>
      <c r="D30" s="1" t="s">
        <v>67</v>
      </c>
      <c r="E30" t="s">
        <v>68</v>
      </c>
      <c r="F30" s="2">
        <v>108</v>
      </c>
      <c r="G30" s="94">
        <v>403</v>
      </c>
      <c r="H30" s="3">
        <v>427673.05</v>
      </c>
      <c r="I30" s="3">
        <v>457203.96</v>
      </c>
      <c r="J30" s="3">
        <v>457203.96</v>
      </c>
    </row>
    <row r="31" spans="1:10" x14ac:dyDescent="0.25">
      <c r="A31"/>
      <c r="B31" s="1"/>
      <c r="C31"/>
      <c r="D31" s="1" t="s">
        <v>69</v>
      </c>
      <c r="E31" t="s">
        <v>70</v>
      </c>
      <c r="F31" s="2">
        <v>108</v>
      </c>
      <c r="G31" s="94">
        <v>403</v>
      </c>
      <c r="H31" s="3">
        <v>14809.2</v>
      </c>
      <c r="I31" s="3">
        <v>14809.32</v>
      </c>
      <c r="J31" s="3">
        <v>14809.32</v>
      </c>
    </row>
    <row r="32" spans="1:10" x14ac:dyDescent="0.25">
      <c r="A32"/>
      <c r="B32" s="1"/>
      <c r="C32" t="s">
        <v>71</v>
      </c>
      <c r="D32"/>
      <c r="E32"/>
      <c r="F32"/>
      <c r="G32"/>
      <c r="H32" s="3">
        <v>1256838.49</v>
      </c>
      <c r="I32" s="3">
        <v>1350858.62</v>
      </c>
      <c r="J32" s="3">
        <v>1361914.68</v>
      </c>
    </row>
    <row r="33" spans="1:10" x14ac:dyDescent="0.25">
      <c r="A33"/>
      <c r="B33" s="1"/>
      <c r="C33" t="s">
        <v>72</v>
      </c>
      <c r="D33" s="1" t="s">
        <v>61</v>
      </c>
      <c r="E33" t="s">
        <v>73</v>
      </c>
      <c r="F33" s="2">
        <v>108</v>
      </c>
      <c r="G33" s="94">
        <v>403</v>
      </c>
      <c r="H33" s="3">
        <v>0</v>
      </c>
      <c r="I33" s="3">
        <v>0</v>
      </c>
      <c r="J33" s="3">
        <v>0</v>
      </c>
    </row>
    <row r="34" spans="1:10" x14ac:dyDescent="0.25">
      <c r="A34"/>
      <c r="B34" s="1"/>
      <c r="C34"/>
      <c r="D34" s="1" t="s">
        <v>63</v>
      </c>
      <c r="E34" t="s">
        <v>74</v>
      </c>
      <c r="F34" s="2">
        <v>108</v>
      </c>
      <c r="G34" s="94">
        <v>403</v>
      </c>
      <c r="H34" s="3">
        <v>0</v>
      </c>
      <c r="I34" s="3">
        <v>4612.12</v>
      </c>
      <c r="J34" s="3">
        <v>11078.79</v>
      </c>
    </row>
    <row r="35" spans="1:10" x14ac:dyDescent="0.25">
      <c r="A35"/>
      <c r="B35" s="1"/>
      <c r="C35"/>
      <c r="D35" s="1" t="s">
        <v>65</v>
      </c>
      <c r="E35" t="s">
        <v>75</v>
      </c>
      <c r="F35" s="2">
        <v>108</v>
      </c>
      <c r="G35" s="94">
        <v>403</v>
      </c>
      <c r="H35" s="3">
        <v>5109906.04</v>
      </c>
      <c r="I35" s="3">
        <v>5123644.41</v>
      </c>
      <c r="J35" s="3">
        <v>5130111.09</v>
      </c>
    </row>
    <row r="36" spans="1:10" x14ac:dyDescent="0.25">
      <c r="A36"/>
      <c r="B36" s="1"/>
      <c r="C36"/>
      <c r="D36" s="1" t="s">
        <v>67</v>
      </c>
      <c r="E36" t="s">
        <v>76</v>
      </c>
      <c r="F36" s="2">
        <v>108</v>
      </c>
      <c r="G36" s="94">
        <v>403</v>
      </c>
      <c r="H36" s="3">
        <v>95.08</v>
      </c>
      <c r="I36" s="3">
        <v>1704.36</v>
      </c>
      <c r="J36" s="3">
        <v>1704.36</v>
      </c>
    </row>
    <row r="37" spans="1:10" x14ac:dyDescent="0.25">
      <c r="A37"/>
      <c r="B37" s="1"/>
      <c r="C37"/>
      <c r="D37" s="1" t="s">
        <v>69</v>
      </c>
      <c r="E37" t="s">
        <v>77</v>
      </c>
      <c r="F37" s="2">
        <v>108</v>
      </c>
      <c r="G37" s="94">
        <v>403</v>
      </c>
      <c r="H37" s="3">
        <v>0</v>
      </c>
      <c r="I37" s="3">
        <v>0</v>
      </c>
      <c r="J37" s="3">
        <v>0</v>
      </c>
    </row>
    <row r="38" spans="1:10" x14ac:dyDescent="0.25">
      <c r="A38"/>
      <c r="B38" s="1"/>
      <c r="C38" t="s">
        <v>78</v>
      </c>
      <c r="D38"/>
      <c r="E38"/>
      <c r="F38"/>
      <c r="G38"/>
      <c r="H38" s="3">
        <v>5110001.12</v>
      </c>
      <c r="I38" s="3">
        <v>5129960.8900000006</v>
      </c>
      <c r="J38" s="3">
        <v>5142894.24</v>
      </c>
    </row>
    <row r="39" spans="1:10" x14ac:dyDescent="0.25">
      <c r="A39"/>
      <c r="B39" s="1"/>
      <c r="C39" t="s">
        <v>79</v>
      </c>
      <c r="D39" s="1" t="s">
        <v>61</v>
      </c>
      <c r="E39" t="s">
        <v>80</v>
      </c>
      <c r="F39" s="2">
        <v>108</v>
      </c>
      <c r="G39" s="94">
        <v>403</v>
      </c>
      <c r="H39" s="3">
        <v>0</v>
      </c>
      <c r="I39" s="3">
        <v>0</v>
      </c>
      <c r="J39" s="3">
        <v>0</v>
      </c>
    </row>
    <row r="40" spans="1:10" x14ac:dyDescent="0.25">
      <c r="A40"/>
      <c r="B40" s="1"/>
      <c r="C40"/>
      <c r="D40" s="1" t="s">
        <v>63</v>
      </c>
      <c r="E40" t="s">
        <v>81</v>
      </c>
      <c r="F40" s="2">
        <v>108</v>
      </c>
      <c r="G40" s="94">
        <v>403</v>
      </c>
      <c r="H40" s="3">
        <v>0</v>
      </c>
      <c r="I40" s="3">
        <v>5955.87</v>
      </c>
      <c r="J40" s="3">
        <v>11255.28</v>
      </c>
    </row>
    <row r="41" spans="1:10" x14ac:dyDescent="0.25">
      <c r="A41"/>
      <c r="B41" s="1"/>
      <c r="C41"/>
      <c r="D41" s="1" t="s">
        <v>65</v>
      </c>
      <c r="E41" t="s">
        <v>82</v>
      </c>
      <c r="F41" s="2">
        <v>108</v>
      </c>
      <c r="G41" s="94">
        <v>403</v>
      </c>
      <c r="H41" s="3">
        <v>5072991.05</v>
      </c>
      <c r="I41" s="3">
        <v>5088157.13</v>
      </c>
      <c r="J41" s="3">
        <v>5093456.5199999996</v>
      </c>
    </row>
    <row r="42" spans="1:10" x14ac:dyDescent="0.25">
      <c r="A42"/>
      <c r="B42" s="1"/>
      <c r="C42"/>
      <c r="D42" s="1" t="s">
        <v>67</v>
      </c>
      <c r="E42" t="s">
        <v>83</v>
      </c>
      <c r="F42" s="2">
        <v>108</v>
      </c>
      <c r="G42" s="94">
        <v>403</v>
      </c>
      <c r="H42" s="3">
        <v>225.58</v>
      </c>
      <c r="I42" s="3">
        <v>556.55999999999995</v>
      </c>
      <c r="J42" s="3">
        <v>556.55999999999995</v>
      </c>
    </row>
    <row r="43" spans="1:10" x14ac:dyDescent="0.25">
      <c r="A43"/>
      <c r="B43" s="1"/>
      <c r="C43"/>
      <c r="D43" s="1" t="s">
        <v>69</v>
      </c>
      <c r="E43" t="s">
        <v>84</v>
      </c>
      <c r="F43" s="2">
        <v>108</v>
      </c>
      <c r="G43" s="94">
        <v>403</v>
      </c>
      <c r="H43" s="3">
        <v>0</v>
      </c>
      <c r="I43" s="3">
        <v>0</v>
      </c>
      <c r="J43" s="3">
        <v>0</v>
      </c>
    </row>
    <row r="44" spans="1:10" x14ac:dyDescent="0.25">
      <c r="A44"/>
      <c r="B44" s="1"/>
      <c r="C44" t="s">
        <v>85</v>
      </c>
      <c r="D44"/>
      <c r="E44"/>
      <c r="F44"/>
      <c r="G44"/>
      <c r="H44" s="3">
        <v>5073216.63</v>
      </c>
      <c r="I44" s="3">
        <v>5094669.5599999996</v>
      </c>
      <c r="J44" s="3">
        <v>5105268.3599999994</v>
      </c>
    </row>
    <row r="45" spans="1:10" x14ac:dyDescent="0.25">
      <c r="A45"/>
      <c r="B45" s="1"/>
      <c r="C45" t="s">
        <v>86</v>
      </c>
      <c r="D45" s="1" t="s">
        <v>61</v>
      </c>
      <c r="E45" t="s">
        <v>87</v>
      </c>
      <c r="F45" s="2">
        <v>108</v>
      </c>
      <c r="G45" s="94">
        <v>403</v>
      </c>
      <c r="H45" s="3">
        <v>66425.88</v>
      </c>
      <c r="I45" s="3">
        <v>66425.88</v>
      </c>
      <c r="J45" s="3">
        <v>66425.88</v>
      </c>
    </row>
    <row r="46" spans="1:10" x14ac:dyDescent="0.25">
      <c r="A46"/>
      <c r="B46" s="1"/>
      <c r="C46"/>
      <c r="D46" s="1" t="s">
        <v>63</v>
      </c>
      <c r="E46" t="s">
        <v>88</v>
      </c>
      <c r="F46" s="2">
        <v>108</v>
      </c>
      <c r="G46" s="94">
        <v>403</v>
      </c>
      <c r="H46" s="3">
        <v>90078.96</v>
      </c>
      <c r="I46" s="3">
        <v>97168.61</v>
      </c>
      <c r="J46" s="3">
        <v>104100.3</v>
      </c>
    </row>
    <row r="47" spans="1:10" x14ac:dyDescent="0.25">
      <c r="A47"/>
      <c r="B47" s="1"/>
      <c r="C47"/>
      <c r="D47" s="1" t="s">
        <v>65</v>
      </c>
      <c r="E47" t="s">
        <v>89</v>
      </c>
      <c r="F47" s="2">
        <v>108</v>
      </c>
      <c r="G47" s="94">
        <v>403</v>
      </c>
      <c r="H47" s="3">
        <v>13243565.960000001</v>
      </c>
      <c r="I47" s="3">
        <v>13311223.560000001</v>
      </c>
      <c r="J47" s="3">
        <v>13318155.24</v>
      </c>
    </row>
    <row r="48" spans="1:10" x14ac:dyDescent="0.25">
      <c r="A48"/>
      <c r="B48" s="1"/>
      <c r="C48"/>
      <c r="D48" s="1" t="s">
        <v>67</v>
      </c>
      <c r="E48" t="s">
        <v>90</v>
      </c>
      <c r="F48" s="2">
        <v>108</v>
      </c>
      <c r="G48" s="94">
        <v>403</v>
      </c>
      <c r="H48" s="3">
        <v>15814.61</v>
      </c>
      <c r="I48" s="3">
        <v>20319.599999999999</v>
      </c>
      <c r="J48" s="3">
        <v>20319.599999999999</v>
      </c>
    </row>
    <row r="49" spans="1:10" x14ac:dyDescent="0.25">
      <c r="A49"/>
      <c r="B49" s="1"/>
      <c r="C49"/>
      <c r="D49" s="1" t="s">
        <v>69</v>
      </c>
      <c r="E49" t="s">
        <v>91</v>
      </c>
      <c r="F49" s="2">
        <v>108</v>
      </c>
      <c r="G49" s="94">
        <v>403</v>
      </c>
      <c r="H49" s="3">
        <v>8947.2000000000007</v>
      </c>
      <c r="I49" s="3">
        <v>8947.2000000000007</v>
      </c>
      <c r="J49" s="3">
        <v>8947.2000000000007</v>
      </c>
    </row>
    <row r="50" spans="1:10" x14ac:dyDescent="0.25">
      <c r="A50"/>
      <c r="B50" s="1"/>
      <c r="C50" t="s">
        <v>92</v>
      </c>
      <c r="D50"/>
      <c r="E50"/>
      <c r="F50"/>
      <c r="G50"/>
      <c r="H50" s="3">
        <v>13424832.609999999</v>
      </c>
      <c r="I50" s="3">
        <v>13504084.85</v>
      </c>
      <c r="J50" s="3">
        <v>13517948.219999999</v>
      </c>
    </row>
    <row r="51" spans="1:10" x14ac:dyDescent="0.25">
      <c r="A51"/>
      <c r="B51" s="1" t="s">
        <v>93</v>
      </c>
      <c r="C51" t="s">
        <v>94</v>
      </c>
      <c r="D51" s="1" t="s">
        <v>61</v>
      </c>
      <c r="E51" t="s">
        <v>95</v>
      </c>
      <c r="F51" s="2">
        <v>108</v>
      </c>
      <c r="G51" s="94">
        <v>403</v>
      </c>
      <c r="H51" s="3">
        <v>3360478.37</v>
      </c>
      <c r="I51" s="3">
        <v>3707894.77</v>
      </c>
      <c r="J51" s="3">
        <v>3815891.88</v>
      </c>
    </row>
    <row r="52" spans="1:10" x14ac:dyDescent="0.25">
      <c r="A52"/>
      <c r="B52" s="1"/>
      <c r="C52"/>
      <c r="D52" s="1" t="s">
        <v>63</v>
      </c>
      <c r="E52" t="s">
        <v>96</v>
      </c>
      <c r="F52" s="2">
        <v>108</v>
      </c>
      <c r="G52" s="94">
        <v>403</v>
      </c>
      <c r="H52" s="3">
        <v>732782.4</v>
      </c>
      <c r="I52" s="3">
        <v>1089278.6299999999</v>
      </c>
      <c r="J52" s="3">
        <v>1349183.71</v>
      </c>
    </row>
    <row r="53" spans="1:10" x14ac:dyDescent="0.25">
      <c r="A53"/>
      <c r="B53" s="1"/>
      <c r="C53"/>
      <c r="D53" s="1" t="s">
        <v>65</v>
      </c>
      <c r="E53" t="s">
        <v>97</v>
      </c>
      <c r="F53" s="2">
        <v>108</v>
      </c>
      <c r="G53" s="94">
        <v>403</v>
      </c>
      <c r="H53" s="3">
        <v>2136024.4</v>
      </c>
      <c r="I53" s="3">
        <v>2822780</v>
      </c>
      <c r="J53" s="3">
        <v>3299272.69</v>
      </c>
    </row>
    <row r="54" spans="1:10" x14ac:dyDescent="0.25">
      <c r="A54"/>
      <c r="B54" s="1"/>
      <c r="C54"/>
      <c r="D54" s="1" t="s">
        <v>67</v>
      </c>
      <c r="E54" t="s">
        <v>98</v>
      </c>
      <c r="F54" s="2">
        <v>108</v>
      </c>
      <c r="G54" s="94">
        <v>403</v>
      </c>
      <c r="H54" s="3">
        <v>979276.22</v>
      </c>
      <c r="I54" s="3">
        <v>1084341.3600000001</v>
      </c>
      <c r="J54" s="3">
        <v>1084341.3600000001</v>
      </c>
    </row>
    <row r="55" spans="1:10" x14ac:dyDescent="0.25">
      <c r="A55"/>
      <c r="B55" s="1"/>
      <c r="C55"/>
      <c r="D55" s="1" t="s">
        <v>69</v>
      </c>
      <c r="E55" t="s">
        <v>99</v>
      </c>
      <c r="F55" s="2">
        <v>108</v>
      </c>
      <c r="G55" s="94">
        <v>403</v>
      </c>
      <c r="H55" s="3">
        <v>452645.92</v>
      </c>
      <c r="I55" s="3">
        <v>459671.03999999998</v>
      </c>
      <c r="J55" s="3">
        <v>459671.03999999998</v>
      </c>
    </row>
    <row r="56" spans="1:10" x14ac:dyDescent="0.25">
      <c r="A56"/>
      <c r="B56" s="1"/>
      <c r="C56" t="s">
        <v>100</v>
      </c>
      <c r="D56"/>
      <c r="E56"/>
      <c r="F56"/>
      <c r="G56"/>
      <c r="H56" s="3">
        <v>7661207.3099999996</v>
      </c>
      <c r="I56" s="3">
        <v>9163965.7999999989</v>
      </c>
      <c r="J56" s="3">
        <v>10008360.679999998</v>
      </c>
    </row>
    <row r="57" spans="1:10" x14ac:dyDescent="0.25">
      <c r="A57"/>
      <c r="B57" s="1"/>
      <c r="C57" t="s">
        <v>101</v>
      </c>
      <c r="D57" s="1" t="s">
        <v>61</v>
      </c>
      <c r="E57" t="s">
        <v>102</v>
      </c>
      <c r="F57" s="2">
        <v>108</v>
      </c>
      <c r="G57" s="94">
        <v>403</v>
      </c>
      <c r="H57" s="3">
        <v>767695.53</v>
      </c>
      <c r="I57" s="3">
        <v>765112.31999999995</v>
      </c>
      <c r="J57" s="3">
        <v>765112.31999999995</v>
      </c>
    </row>
    <row r="58" spans="1:10" x14ac:dyDescent="0.25">
      <c r="A58"/>
      <c r="B58" s="1"/>
      <c r="C58"/>
      <c r="D58" s="1" t="s">
        <v>63</v>
      </c>
      <c r="E58" t="s">
        <v>103</v>
      </c>
      <c r="F58" s="2">
        <v>108</v>
      </c>
      <c r="G58" s="94">
        <v>403</v>
      </c>
      <c r="H58" s="3">
        <v>3292617.45</v>
      </c>
      <c r="I58" s="3">
        <v>3504500.49</v>
      </c>
      <c r="J58" s="3">
        <v>3888034.68</v>
      </c>
    </row>
    <row r="59" spans="1:10" x14ac:dyDescent="0.25">
      <c r="A59"/>
      <c r="B59" s="1"/>
      <c r="C59"/>
      <c r="D59" s="1" t="s">
        <v>65</v>
      </c>
      <c r="E59" t="s">
        <v>104</v>
      </c>
      <c r="F59" s="2">
        <v>108</v>
      </c>
      <c r="G59" s="94">
        <v>403</v>
      </c>
      <c r="H59" s="3">
        <v>14685740.109999999</v>
      </c>
      <c r="I59" s="3">
        <v>15500492.65</v>
      </c>
      <c r="J59" s="3">
        <v>16085382.300000001</v>
      </c>
    </row>
    <row r="60" spans="1:10" x14ac:dyDescent="0.25">
      <c r="A60"/>
      <c r="B60" s="1"/>
      <c r="C60"/>
      <c r="D60" s="1" t="s">
        <v>67</v>
      </c>
      <c r="E60" t="s">
        <v>105</v>
      </c>
      <c r="F60" s="2">
        <v>108</v>
      </c>
      <c r="G60" s="94">
        <v>403</v>
      </c>
      <c r="H60" s="3">
        <v>1615711.27</v>
      </c>
      <c r="I60" s="3">
        <v>1664681.04</v>
      </c>
      <c r="J60" s="3">
        <v>1664681.04</v>
      </c>
    </row>
    <row r="61" spans="1:10" x14ac:dyDescent="0.25">
      <c r="A61"/>
      <c r="B61" s="1"/>
      <c r="C61"/>
      <c r="D61" s="1" t="s">
        <v>69</v>
      </c>
      <c r="E61" t="s">
        <v>106</v>
      </c>
      <c r="F61" s="2">
        <v>108</v>
      </c>
      <c r="G61" s="94">
        <v>403</v>
      </c>
      <c r="H61" s="3">
        <v>37622.639999999999</v>
      </c>
      <c r="I61" s="3">
        <v>37622.519999999997</v>
      </c>
      <c r="J61" s="3">
        <v>37622.519999999997</v>
      </c>
    </row>
    <row r="62" spans="1:10" x14ac:dyDescent="0.25">
      <c r="A62"/>
      <c r="B62" s="1"/>
      <c r="C62" t="s">
        <v>107</v>
      </c>
      <c r="D62"/>
      <c r="E62"/>
      <c r="F62"/>
      <c r="G62"/>
      <c r="H62" s="3">
        <v>20399387</v>
      </c>
      <c r="I62" s="3">
        <v>21472409.02</v>
      </c>
      <c r="J62" s="3">
        <v>22440832.859999999</v>
      </c>
    </row>
    <row r="63" spans="1:10" x14ac:dyDescent="0.25">
      <c r="A63"/>
      <c r="B63" s="1"/>
      <c r="C63" t="s">
        <v>108</v>
      </c>
      <c r="D63" s="1" t="s">
        <v>61</v>
      </c>
      <c r="E63" t="s">
        <v>109</v>
      </c>
      <c r="F63" s="2">
        <v>108</v>
      </c>
      <c r="G63" s="94">
        <v>403</v>
      </c>
      <c r="H63" s="3">
        <v>949125.51</v>
      </c>
      <c r="I63" s="3">
        <v>949589.76</v>
      </c>
      <c r="J63" s="3">
        <v>949589.76</v>
      </c>
    </row>
    <row r="64" spans="1:10" x14ac:dyDescent="0.25">
      <c r="A64"/>
      <c r="B64" s="1"/>
      <c r="C64"/>
      <c r="D64" s="1" t="s">
        <v>63</v>
      </c>
      <c r="E64" t="s">
        <v>110</v>
      </c>
      <c r="F64" s="2">
        <v>108</v>
      </c>
      <c r="G64" s="94">
        <v>403</v>
      </c>
      <c r="H64" s="3">
        <v>4126690.92</v>
      </c>
      <c r="I64" s="3">
        <v>4900823.37</v>
      </c>
      <c r="J64" s="3">
        <v>5616779.5999999996</v>
      </c>
    </row>
    <row r="65" spans="1:10" x14ac:dyDescent="0.25">
      <c r="A65"/>
      <c r="B65" s="1"/>
      <c r="C65"/>
      <c r="D65" s="1" t="s">
        <v>65</v>
      </c>
      <c r="E65" t="s">
        <v>111</v>
      </c>
      <c r="F65" s="2">
        <v>108</v>
      </c>
      <c r="G65" s="94">
        <v>403</v>
      </c>
      <c r="H65" s="3">
        <v>17885254.149999999</v>
      </c>
      <c r="I65" s="3">
        <v>19117798.969999999</v>
      </c>
      <c r="J65" s="3">
        <v>20255985.789999999</v>
      </c>
    </row>
    <row r="66" spans="1:10" x14ac:dyDescent="0.25">
      <c r="A66"/>
      <c r="B66" s="1"/>
      <c r="C66"/>
      <c r="D66" s="1" t="s">
        <v>67</v>
      </c>
      <c r="E66" t="s">
        <v>112</v>
      </c>
      <c r="F66" s="2">
        <v>108</v>
      </c>
      <c r="G66" s="94">
        <v>403</v>
      </c>
      <c r="H66" s="3">
        <v>1826076.84</v>
      </c>
      <c r="I66" s="3">
        <v>1832311.18</v>
      </c>
      <c r="J66" s="3">
        <v>1832645.52</v>
      </c>
    </row>
    <row r="67" spans="1:10" x14ac:dyDescent="0.25">
      <c r="A67"/>
      <c r="B67" s="1"/>
      <c r="C67"/>
      <c r="D67" s="1" t="s">
        <v>69</v>
      </c>
      <c r="E67" t="s">
        <v>113</v>
      </c>
      <c r="F67" s="2">
        <v>108</v>
      </c>
      <c r="G67" s="94">
        <v>403</v>
      </c>
      <c r="H67" s="3">
        <v>48034.559999999998</v>
      </c>
      <c r="I67" s="3">
        <v>48034.559999999998</v>
      </c>
      <c r="J67" s="3">
        <v>48034.559999999998</v>
      </c>
    </row>
    <row r="68" spans="1:10" x14ac:dyDescent="0.25">
      <c r="A68"/>
      <c r="B68" s="1"/>
      <c r="C68" t="s">
        <v>114</v>
      </c>
      <c r="D68"/>
      <c r="E68"/>
      <c r="F68"/>
      <c r="G68"/>
      <c r="H68" s="3">
        <v>24835181.979999997</v>
      </c>
      <c r="I68" s="3">
        <v>26848557.839999996</v>
      </c>
      <c r="J68" s="3">
        <v>28703035.229999997</v>
      </c>
    </row>
    <row r="69" spans="1:10" x14ac:dyDescent="0.25">
      <c r="A69"/>
      <c r="B69" s="1"/>
      <c r="C69" t="s">
        <v>115</v>
      </c>
      <c r="D69" s="1" t="s">
        <v>61</v>
      </c>
      <c r="E69" t="s">
        <v>116</v>
      </c>
      <c r="F69" s="2">
        <v>108</v>
      </c>
      <c r="G69" s="94">
        <v>403</v>
      </c>
      <c r="H69" s="3">
        <v>22972.32</v>
      </c>
      <c r="I69" s="3">
        <v>22972.2</v>
      </c>
      <c r="J69" s="3">
        <v>22972.2</v>
      </c>
    </row>
    <row r="70" spans="1:10" x14ac:dyDescent="0.25">
      <c r="A70"/>
      <c r="B70" s="1"/>
      <c r="C70"/>
      <c r="D70" s="1" t="s">
        <v>63</v>
      </c>
      <c r="E70" t="s">
        <v>117</v>
      </c>
      <c r="F70" s="2">
        <v>108</v>
      </c>
      <c r="G70" s="94">
        <v>403</v>
      </c>
      <c r="H70" s="3">
        <v>112148.78</v>
      </c>
      <c r="I70" s="3">
        <v>133872.75</v>
      </c>
      <c r="J70" s="3">
        <v>150432.84</v>
      </c>
    </row>
    <row r="71" spans="1:10" x14ac:dyDescent="0.25">
      <c r="A71"/>
      <c r="B71" s="1"/>
      <c r="C71"/>
      <c r="D71" s="1" t="s">
        <v>65</v>
      </c>
      <c r="E71" t="s">
        <v>118</v>
      </c>
      <c r="F71" s="2">
        <v>108</v>
      </c>
      <c r="G71" s="94">
        <v>403</v>
      </c>
      <c r="H71" s="3">
        <v>479590.88</v>
      </c>
      <c r="I71" s="3">
        <v>504761.86</v>
      </c>
      <c r="J71" s="3">
        <v>520804.44</v>
      </c>
    </row>
    <row r="72" spans="1:10" x14ac:dyDescent="0.25">
      <c r="A72"/>
      <c r="B72" s="1"/>
      <c r="C72"/>
      <c r="D72" s="1" t="s">
        <v>67</v>
      </c>
      <c r="E72" t="s">
        <v>119</v>
      </c>
      <c r="F72" s="2">
        <v>108</v>
      </c>
      <c r="G72" s="94">
        <v>403</v>
      </c>
      <c r="H72" s="3">
        <v>382153.08</v>
      </c>
      <c r="I72" s="3">
        <v>382703.16</v>
      </c>
      <c r="J72" s="3">
        <v>382703.16</v>
      </c>
    </row>
    <row r="73" spans="1:10" x14ac:dyDescent="0.25">
      <c r="A73"/>
      <c r="B73" s="1"/>
      <c r="C73"/>
      <c r="D73" s="1" t="s">
        <v>69</v>
      </c>
      <c r="E73" t="s">
        <v>120</v>
      </c>
      <c r="F73" s="2">
        <v>108</v>
      </c>
      <c r="G73" s="94">
        <v>403</v>
      </c>
      <c r="H73" s="3">
        <v>30.72</v>
      </c>
      <c r="I73" s="3">
        <v>30.72</v>
      </c>
      <c r="J73" s="3">
        <v>30.72</v>
      </c>
    </row>
    <row r="74" spans="1:10" x14ac:dyDescent="0.25">
      <c r="A74"/>
      <c r="B74" s="1"/>
      <c r="C74" t="s">
        <v>121</v>
      </c>
      <c r="D74"/>
      <c r="E74"/>
      <c r="F74"/>
      <c r="G74"/>
      <c r="H74" s="3">
        <v>996895.78</v>
      </c>
      <c r="I74" s="3">
        <v>1044340.69</v>
      </c>
      <c r="J74" s="3">
        <v>1076943.3599999999</v>
      </c>
    </row>
    <row r="75" spans="1:10" x14ac:dyDescent="0.25">
      <c r="A75"/>
      <c r="B75" s="1"/>
      <c r="C75" t="s">
        <v>122</v>
      </c>
      <c r="D75" s="1" t="s">
        <v>61</v>
      </c>
      <c r="E75" t="s">
        <v>123</v>
      </c>
      <c r="F75" s="2">
        <v>108</v>
      </c>
      <c r="G75" s="94">
        <v>403</v>
      </c>
      <c r="H75" s="3">
        <v>12358.92</v>
      </c>
      <c r="I75" s="3">
        <v>12359.04</v>
      </c>
      <c r="J75" s="3">
        <v>12359.04</v>
      </c>
    </row>
    <row r="76" spans="1:10" x14ac:dyDescent="0.25">
      <c r="A76"/>
      <c r="B76" s="1"/>
      <c r="C76"/>
      <c r="D76" s="1" t="s">
        <v>63</v>
      </c>
      <c r="E76" t="s">
        <v>124</v>
      </c>
      <c r="F76" s="2">
        <v>108</v>
      </c>
      <c r="G76" s="94">
        <v>403</v>
      </c>
      <c r="H76" s="3">
        <v>107586.72</v>
      </c>
      <c r="I76" s="3">
        <v>108114.99</v>
      </c>
      <c r="J76" s="3">
        <v>108291.12</v>
      </c>
    </row>
    <row r="77" spans="1:10" x14ac:dyDescent="0.25">
      <c r="A77"/>
      <c r="B77" s="1"/>
      <c r="C77"/>
      <c r="D77" s="1" t="s">
        <v>65</v>
      </c>
      <c r="E77" t="s">
        <v>125</v>
      </c>
      <c r="F77" s="2">
        <v>108</v>
      </c>
      <c r="G77" s="94">
        <v>403</v>
      </c>
      <c r="H77" s="3">
        <v>508644.36</v>
      </c>
      <c r="I77" s="3">
        <v>513491.22</v>
      </c>
      <c r="J77" s="3">
        <v>513667.32</v>
      </c>
    </row>
    <row r="78" spans="1:10" x14ac:dyDescent="0.25">
      <c r="A78"/>
      <c r="B78" s="1"/>
      <c r="C78"/>
      <c r="D78" s="1" t="s">
        <v>67</v>
      </c>
      <c r="E78" t="s">
        <v>126</v>
      </c>
      <c r="F78" s="2">
        <v>108</v>
      </c>
      <c r="G78" s="94">
        <v>403</v>
      </c>
      <c r="H78" s="3">
        <v>116731.92</v>
      </c>
      <c r="I78" s="3">
        <v>117304.08</v>
      </c>
      <c r="J78" s="3">
        <v>117304.08</v>
      </c>
    </row>
    <row r="79" spans="1:10" x14ac:dyDescent="0.25">
      <c r="A79"/>
      <c r="B79" s="1"/>
      <c r="C79"/>
      <c r="D79" s="1" t="s">
        <v>69</v>
      </c>
      <c r="E79" t="s">
        <v>127</v>
      </c>
      <c r="F79" s="2">
        <v>108</v>
      </c>
      <c r="G79" s="94">
        <v>403</v>
      </c>
      <c r="H79" s="3">
        <v>30.72</v>
      </c>
      <c r="I79" s="3">
        <v>30.72</v>
      </c>
      <c r="J79" s="3">
        <v>30.72</v>
      </c>
    </row>
    <row r="80" spans="1:10" x14ac:dyDescent="0.25">
      <c r="A80"/>
      <c r="B80" s="1"/>
      <c r="C80" t="s">
        <v>128</v>
      </c>
      <c r="D80"/>
      <c r="E80"/>
      <c r="F80"/>
      <c r="G80"/>
      <c r="H80" s="3">
        <v>745352.64</v>
      </c>
      <c r="I80" s="3">
        <v>751300.04999999993</v>
      </c>
      <c r="J80" s="3">
        <v>751652.27999999991</v>
      </c>
    </row>
    <row r="81" spans="1:10" x14ac:dyDescent="0.25">
      <c r="A81"/>
      <c r="B81" s="1"/>
      <c r="C81" t="s">
        <v>129</v>
      </c>
      <c r="D81" s="1" t="s">
        <v>61</v>
      </c>
      <c r="E81" t="s">
        <v>130</v>
      </c>
      <c r="F81" s="2">
        <v>108</v>
      </c>
      <c r="G81" s="94">
        <v>403</v>
      </c>
      <c r="H81" s="3">
        <v>34896.959999999999</v>
      </c>
      <c r="I81" s="3">
        <v>34897.08</v>
      </c>
      <c r="J81" s="3">
        <v>34897.08</v>
      </c>
    </row>
    <row r="82" spans="1:10" x14ac:dyDescent="0.25">
      <c r="A82"/>
      <c r="B82" s="1"/>
      <c r="C82"/>
      <c r="D82" s="1" t="s">
        <v>63</v>
      </c>
      <c r="E82" t="s">
        <v>131</v>
      </c>
      <c r="F82" s="2">
        <v>108</v>
      </c>
      <c r="G82" s="94">
        <v>403</v>
      </c>
      <c r="H82" s="3">
        <v>67520.759999999995</v>
      </c>
      <c r="I82" s="3">
        <v>72743.61</v>
      </c>
      <c r="J82" s="3">
        <v>73413.600000000006</v>
      </c>
    </row>
    <row r="83" spans="1:10" x14ac:dyDescent="0.25">
      <c r="A83"/>
      <c r="B83" s="1"/>
      <c r="C83"/>
      <c r="D83" s="1" t="s">
        <v>65</v>
      </c>
      <c r="E83" t="s">
        <v>132</v>
      </c>
      <c r="F83" s="2">
        <v>108</v>
      </c>
      <c r="G83" s="94">
        <v>403</v>
      </c>
      <c r="H83" s="3">
        <v>633188.16</v>
      </c>
      <c r="I83" s="3">
        <v>638569.27</v>
      </c>
      <c r="J83" s="3">
        <v>639259.56000000006</v>
      </c>
    </row>
    <row r="84" spans="1:10" x14ac:dyDescent="0.25">
      <c r="A84"/>
      <c r="B84" s="1"/>
      <c r="C84"/>
      <c r="D84" s="1" t="s">
        <v>67</v>
      </c>
      <c r="E84" t="s">
        <v>133</v>
      </c>
      <c r="F84" s="2">
        <v>108</v>
      </c>
      <c r="G84" s="94">
        <v>403</v>
      </c>
      <c r="H84" s="3">
        <v>280430.48</v>
      </c>
      <c r="I84" s="3">
        <v>281032.92</v>
      </c>
      <c r="J84" s="3">
        <v>281032.92</v>
      </c>
    </row>
    <row r="85" spans="1:10" x14ac:dyDescent="0.25">
      <c r="A85"/>
      <c r="B85" s="1"/>
      <c r="C85"/>
      <c r="D85" s="1" t="s">
        <v>69</v>
      </c>
      <c r="E85" t="s">
        <v>134</v>
      </c>
      <c r="F85" s="2">
        <v>108</v>
      </c>
      <c r="G85" s="94">
        <v>403</v>
      </c>
      <c r="H85" s="3">
        <v>0</v>
      </c>
      <c r="I85" s="3">
        <v>0</v>
      </c>
      <c r="J85" s="3">
        <v>0</v>
      </c>
    </row>
    <row r="86" spans="1:10" x14ac:dyDescent="0.25">
      <c r="A86"/>
      <c r="B86" s="1"/>
      <c r="C86" t="s">
        <v>135</v>
      </c>
      <c r="D86"/>
      <c r="E86"/>
      <c r="F86"/>
      <c r="G86"/>
      <c r="H86" s="3">
        <v>1016036.36</v>
      </c>
      <c r="I86" s="3">
        <v>1027242.8799999999</v>
      </c>
      <c r="J86" s="3">
        <v>1028603.1600000001</v>
      </c>
    </row>
    <row r="87" spans="1:10" x14ac:dyDescent="0.25">
      <c r="A87"/>
      <c r="B87" s="1"/>
      <c r="C87" t="s">
        <v>136</v>
      </c>
      <c r="D87" s="1" t="s">
        <v>61</v>
      </c>
      <c r="E87" t="s">
        <v>137</v>
      </c>
      <c r="F87" s="2">
        <v>108</v>
      </c>
      <c r="G87" s="94">
        <v>403</v>
      </c>
      <c r="H87" s="3">
        <v>82343.16</v>
      </c>
      <c r="I87" s="3">
        <v>82343.16</v>
      </c>
      <c r="J87" s="3">
        <v>82343.16</v>
      </c>
    </row>
    <row r="88" spans="1:10" x14ac:dyDescent="0.25">
      <c r="A88"/>
      <c r="B88" s="1"/>
      <c r="C88"/>
      <c r="D88" s="1" t="s">
        <v>63</v>
      </c>
      <c r="E88" t="s">
        <v>138</v>
      </c>
      <c r="F88" s="2">
        <v>108</v>
      </c>
      <c r="G88" s="94">
        <v>403</v>
      </c>
      <c r="H88" s="3">
        <v>56879.28</v>
      </c>
      <c r="I88" s="3">
        <v>57590.01</v>
      </c>
      <c r="J88" s="3">
        <v>57826.92</v>
      </c>
    </row>
    <row r="89" spans="1:10" x14ac:dyDescent="0.25">
      <c r="A89"/>
      <c r="B89" s="1"/>
      <c r="C89"/>
      <c r="D89" s="1" t="s">
        <v>65</v>
      </c>
      <c r="E89" t="s">
        <v>139</v>
      </c>
      <c r="F89" s="2">
        <v>108</v>
      </c>
      <c r="G89" s="94">
        <v>403</v>
      </c>
      <c r="H89" s="3">
        <v>472944.96</v>
      </c>
      <c r="I89" s="3">
        <v>473463.63</v>
      </c>
      <c r="J89" s="3">
        <v>473636.52</v>
      </c>
    </row>
    <row r="90" spans="1:10" x14ac:dyDescent="0.25">
      <c r="A90"/>
      <c r="B90" s="1"/>
      <c r="C90"/>
      <c r="D90" s="1" t="s">
        <v>67</v>
      </c>
      <c r="E90" t="s">
        <v>140</v>
      </c>
      <c r="F90" s="2">
        <v>108</v>
      </c>
      <c r="G90" s="94">
        <v>403</v>
      </c>
      <c r="H90" s="3">
        <v>401159.9</v>
      </c>
      <c r="I90" s="3">
        <v>401894.28</v>
      </c>
      <c r="J90" s="3">
        <v>401894.28</v>
      </c>
    </row>
    <row r="91" spans="1:10" x14ac:dyDescent="0.25">
      <c r="A91"/>
      <c r="B91" s="1"/>
      <c r="C91"/>
      <c r="D91" s="1" t="s">
        <v>69</v>
      </c>
      <c r="E91" t="s">
        <v>141</v>
      </c>
      <c r="F91" s="2">
        <v>108</v>
      </c>
      <c r="G91" s="94">
        <v>403</v>
      </c>
      <c r="H91" s="3">
        <v>258.24</v>
      </c>
      <c r="I91" s="3">
        <v>258.24</v>
      </c>
      <c r="J91" s="3">
        <v>258.24</v>
      </c>
    </row>
    <row r="92" spans="1:10" x14ac:dyDescent="0.25">
      <c r="A92"/>
      <c r="B92" s="1"/>
      <c r="C92" t="s">
        <v>142</v>
      </c>
      <c r="D92"/>
      <c r="E92"/>
      <c r="F92"/>
      <c r="G92"/>
      <c r="H92" s="3">
        <v>1013585.54</v>
      </c>
      <c r="I92" s="3">
        <v>1015549.3200000001</v>
      </c>
      <c r="J92" s="3">
        <v>1015959.1200000001</v>
      </c>
    </row>
    <row r="93" spans="1:10" x14ac:dyDescent="0.25">
      <c r="A93"/>
      <c r="B93" s="1" t="s">
        <v>143</v>
      </c>
      <c r="C93" t="s">
        <v>143</v>
      </c>
      <c r="D93" s="1" t="s">
        <v>61</v>
      </c>
      <c r="E93" t="s">
        <v>144</v>
      </c>
      <c r="F93" s="2">
        <v>108</v>
      </c>
      <c r="G93" s="94">
        <v>403</v>
      </c>
      <c r="H93" s="3">
        <v>0</v>
      </c>
      <c r="I93" s="3">
        <v>0</v>
      </c>
      <c r="J93" s="3">
        <v>0</v>
      </c>
    </row>
    <row r="94" spans="1:10" x14ac:dyDescent="0.25">
      <c r="A94"/>
      <c r="B94" s="1"/>
      <c r="C94"/>
      <c r="D94" s="1" t="s">
        <v>63</v>
      </c>
      <c r="E94" t="s">
        <v>145</v>
      </c>
      <c r="F94" s="2">
        <v>108</v>
      </c>
      <c r="G94" s="94">
        <v>403</v>
      </c>
      <c r="H94" s="3">
        <v>0</v>
      </c>
      <c r="I94" s="3">
        <v>0</v>
      </c>
      <c r="J94" s="3">
        <v>0</v>
      </c>
    </row>
    <row r="95" spans="1:10" x14ac:dyDescent="0.25">
      <c r="A95"/>
      <c r="B95" s="1"/>
      <c r="C95"/>
      <c r="D95" s="1" t="s">
        <v>65</v>
      </c>
      <c r="E95" t="s">
        <v>146</v>
      </c>
      <c r="F95" s="2">
        <v>108</v>
      </c>
      <c r="G95" s="94">
        <v>403</v>
      </c>
      <c r="H95" s="3">
        <v>0</v>
      </c>
      <c r="I95" s="3">
        <v>0</v>
      </c>
      <c r="J95" s="3">
        <v>0</v>
      </c>
    </row>
    <row r="96" spans="1:10" x14ac:dyDescent="0.25">
      <c r="A96"/>
      <c r="B96" s="1"/>
      <c r="C96"/>
      <c r="D96" s="1" t="s">
        <v>67</v>
      </c>
      <c r="E96" t="s">
        <v>147</v>
      </c>
      <c r="F96" s="2">
        <v>108</v>
      </c>
      <c r="G96" s="94">
        <v>403</v>
      </c>
      <c r="H96" s="3">
        <v>0</v>
      </c>
      <c r="I96" s="3">
        <v>0</v>
      </c>
      <c r="J96" s="3">
        <v>0</v>
      </c>
    </row>
    <row r="97" spans="1:10" x14ac:dyDescent="0.25">
      <c r="A97"/>
      <c r="B97" s="1"/>
      <c r="C97"/>
      <c r="D97" s="1" t="s">
        <v>69</v>
      </c>
      <c r="E97" t="s">
        <v>148</v>
      </c>
      <c r="F97" s="2">
        <v>108</v>
      </c>
      <c r="G97" s="94">
        <v>403</v>
      </c>
      <c r="H97" s="3">
        <v>0</v>
      </c>
      <c r="I97" s="3">
        <v>0</v>
      </c>
      <c r="J97" s="3">
        <v>0</v>
      </c>
    </row>
    <row r="98" spans="1:10" x14ac:dyDescent="0.25">
      <c r="A98"/>
      <c r="B98" s="1"/>
      <c r="C98"/>
      <c r="D98" s="1" t="s">
        <v>149</v>
      </c>
      <c r="E98" t="s">
        <v>150</v>
      </c>
      <c r="F98" s="2">
        <v>108</v>
      </c>
      <c r="G98" s="94">
        <v>403</v>
      </c>
      <c r="H98" s="3">
        <v>0</v>
      </c>
      <c r="I98" s="3">
        <v>0</v>
      </c>
      <c r="J98" s="3">
        <v>0</v>
      </c>
    </row>
    <row r="99" spans="1:10" x14ac:dyDescent="0.25">
      <c r="A99"/>
      <c r="B99" s="1"/>
      <c r="C99" t="s">
        <v>151</v>
      </c>
      <c r="D99"/>
      <c r="E99"/>
      <c r="F99"/>
      <c r="G99"/>
      <c r="H99" s="3">
        <v>0</v>
      </c>
      <c r="I99" s="3">
        <v>0</v>
      </c>
      <c r="J99" s="3">
        <v>0</v>
      </c>
    </row>
    <row r="100" spans="1:10" x14ac:dyDescent="0.25">
      <c r="A100"/>
      <c r="B100" s="1" t="s">
        <v>152</v>
      </c>
      <c r="C100" t="s">
        <v>153</v>
      </c>
      <c r="D100" s="1" t="s">
        <v>61</v>
      </c>
      <c r="E100" t="s">
        <v>154</v>
      </c>
      <c r="F100" s="2">
        <v>108</v>
      </c>
      <c r="G100" s="94">
        <v>403</v>
      </c>
      <c r="H100" s="3">
        <v>5972728.3600000003</v>
      </c>
      <c r="I100" s="3">
        <v>5983895.1600000001</v>
      </c>
      <c r="J100" s="3">
        <v>5983895.1600000001</v>
      </c>
    </row>
    <row r="101" spans="1:10" x14ac:dyDescent="0.25">
      <c r="A101"/>
      <c r="B101" s="1"/>
      <c r="C101"/>
      <c r="D101" s="1" t="s">
        <v>63</v>
      </c>
      <c r="E101" t="s">
        <v>155</v>
      </c>
      <c r="F101" s="2">
        <v>108</v>
      </c>
      <c r="G101" s="94">
        <v>403</v>
      </c>
      <c r="H101" s="3">
        <v>298760.94</v>
      </c>
      <c r="I101" s="3">
        <v>342861.24</v>
      </c>
      <c r="J101" s="3">
        <v>390258.76</v>
      </c>
    </row>
    <row r="102" spans="1:10" x14ac:dyDescent="0.25">
      <c r="A102"/>
      <c r="B102" s="1"/>
      <c r="C102"/>
      <c r="D102" s="1" t="s">
        <v>65</v>
      </c>
      <c r="E102" t="s">
        <v>156</v>
      </c>
      <c r="F102" s="2">
        <v>108</v>
      </c>
      <c r="G102" s="94">
        <v>403</v>
      </c>
      <c r="H102" s="3">
        <v>401532.35</v>
      </c>
      <c r="I102" s="3">
        <v>444223.47</v>
      </c>
      <c r="J102" s="3">
        <v>501100.49</v>
      </c>
    </row>
    <row r="103" spans="1:10" x14ac:dyDescent="0.25">
      <c r="A103"/>
      <c r="B103" s="1"/>
      <c r="C103"/>
      <c r="D103" s="1" t="s">
        <v>67</v>
      </c>
      <c r="E103" t="s">
        <v>157</v>
      </c>
      <c r="F103" s="2">
        <v>108</v>
      </c>
      <c r="G103" s="94">
        <v>403</v>
      </c>
      <c r="H103" s="3">
        <v>521759.72</v>
      </c>
      <c r="I103" s="3">
        <v>522021.48</v>
      </c>
      <c r="J103" s="3">
        <v>522021.48</v>
      </c>
    </row>
    <row r="104" spans="1:10" x14ac:dyDescent="0.25">
      <c r="A104"/>
      <c r="B104" s="1"/>
      <c r="C104"/>
      <c r="D104" s="1" t="s">
        <v>69</v>
      </c>
      <c r="E104" t="s">
        <v>158</v>
      </c>
      <c r="F104" s="2">
        <v>108</v>
      </c>
      <c r="G104" s="94">
        <v>403</v>
      </c>
      <c r="H104" s="3">
        <v>54801.279999999999</v>
      </c>
      <c r="I104" s="3">
        <v>70532.399999999994</v>
      </c>
      <c r="J104" s="3">
        <v>70532.399999999994</v>
      </c>
    </row>
    <row r="105" spans="1:10" x14ac:dyDescent="0.25">
      <c r="A105"/>
      <c r="B105" s="1"/>
      <c r="C105" t="s">
        <v>159</v>
      </c>
      <c r="D105"/>
      <c r="E105"/>
      <c r="F105"/>
      <c r="G105"/>
      <c r="H105" s="3">
        <v>7249582.6500000004</v>
      </c>
      <c r="I105" s="3">
        <v>7363533.75</v>
      </c>
      <c r="J105" s="3">
        <v>7467808.290000001</v>
      </c>
    </row>
    <row r="106" spans="1:10" x14ac:dyDescent="0.25">
      <c r="A106"/>
      <c r="B106" s="1"/>
      <c r="C106" t="s">
        <v>160</v>
      </c>
      <c r="D106" s="1" t="s">
        <v>61</v>
      </c>
      <c r="E106" t="s">
        <v>161</v>
      </c>
      <c r="F106" s="2">
        <v>108</v>
      </c>
      <c r="G106" s="94">
        <v>403</v>
      </c>
      <c r="H106" s="3">
        <v>1966123.04</v>
      </c>
      <c r="I106" s="3">
        <v>1964747.16</v>
      </c>
      <c r="J106" s="3">
        <v>1964747.16</v>
      </c>
    </row>
    <row r="107" spans="1:10" x14ac:dyDescent="0.25">
      <c r="A107"/>
      <c r="B107" s="1"/>
      <c r="C107"/>
      <c r="D107" s="1" t="s">
        <v>63</v>
      </c>
      <c r="E107" t="s">
        <v>162</v>
      </c>
      <c r="F107" s="2">
        <v>108</v>
      </c>
      <c r="G107" s="94">
        <v>403</v>
      </c>
      <c r="H107" s="3">
        <v>10084306.970000001</v>
      </c>
      <c r="I107" s="3">
        <v>10146547.15</v>
      </c>
      <c r="J107" s="3">
        <v>11186260.75</v>
      </c>
    </row>
    <row r="108" spans="1:10" x14ac:dyDescent="0.25">
      <c r="A108"/>
      <c r="B108" s="1"/>
      <c r="C108"/>
      <c r="D108" s="1" t="s">
        <v>65</v>
      </c>
      <c r="E108" t="s">
        <v>163</v>
      </c>
      <c r="F108" s="2">
        <v>108</v>
      </c>
      <c r="G108" s="94">
        <v>403</v>
      </c>
      <c r="H108" s="3">
        <v>7361857.0300000003</v>
      </c>
      <c r="I108" s="3">
        <v>7466046.2199999997</v>
      </c>
      <c r="J108" s="3">
        <v>8632554.2200000007</v>
      </c>
    </row>
    <row r="109" spans="1:10" x14ac:dyDescent="0.25">
      <c r="A109"/>
      <c r="B109" s="1"/>
      <c r="C109"/>
      <c r="D109" s="1" t="s">
        <v>67</v>
      </c>
      <c r="E109" t="s">
        <v>164</v>
      </c>
      <c r="F109" s="2">
        <v>108</v>
      </c>
      <c r="G109" s="94">
        <v>403</v>
      </c>
      <c r="H109" s="3">
        <v>1999096.4</v>
      </c>
      <c r="I109" s="3">
        <v>1996585.92</v>
      </c>
      <c r="J109" s="3">
        <v>1996585.92</v>
      </c>
    </row>
    <row r="110" spans="1:10" x14ac:dyDescent="0.25">
      <c r="A110"/>
      <c r="B110" s="1"/>
      <c r="C110"/>
      <c r="D110" s="1" t="s">
        <v>69</v>
      </c>
      <c r="E110" t="s">
        <v>165</v>
      </c>
      <c r="F110" s="2">
        <v>108</v>
      </c>
      <c r="G110" s="94">
        <v>403</v>
      </c>
      <c r="H110" s="3">
        <v>269433.34000000003</v>
      </c>
      <c r="I110" s="3">
        <v>282116.52</v>
      </c>
      <c r="J110" s="3">
        <v>282116.52</v>
      </c>
    </row>
    <row r="111" spans="1:10" x14ac:dyDescent="0.25">
      <c r="A111"/>
      <c r="B111" s="1"/>
      <c r="C111" t="s">
        <v>166</v>
      </c>
      <c r="D111"/>
      <c r="E111"/>
      <c r="F111"/>
      <c r="G111"/>
      <c r="H111" s="3">
        <v>21680816.780000001</v>
      </c>
      <c r="I111" s="3">
        <v>21856042.970000003</v>
      </c>
      <c r="J111" s="3">
        <v>24062264.570000004</v>
      </c>
    </row>
    <row r="112" spans="1:10" x14ac:dyDescent="0.25">
      <c r="A112"/>
      <c r="B112" s="1"/>
      <c r="C112" t="s">
        <v>167</v>
      </c>
      <c r="D112" s="1" t="s">
        <v>61</v>
      </c>
      <c r="E112" t="s">
        <v>168</v>
      </c>
      <c r="F112" s="2">
        <v>108</v>
      </c>
      <c r="G112" s="94">
        <v>403</v>
      </c>
      <c r="H112" s="3">
        <v>60941.62</v>
      </c>
      <c r="I112" s="3">
        <v>60896.04</v>
      </c>
      <c r="J112" s="3">
        <v>60896.04</v>
      </c>
    </row>
    <row r="113" spans="1:10" x14ac:dyDescent="0.25">
      <c r="A113"/>
      <c r="B113" s="1"/>
      <c r="C113"/>
      <c r="D113" s="1" t="s">
        <v>63</v>
      </c>
      <c r="E113" t="s">
        <v>169</v>
      </c>
      <c r="F113" s="2">
        <v>108</v>
      </c>
      <c r="G113" s="94">
        <v>403</v>
      </c>
      <c r="H113" s="3">
        <v>94434.96</v>
      </c>
      <c r="I113" s="3">
        <v>97074.240000000005</v>
      </c>
      <c r="J113" s="3">
        <v>169407.16</v>
      </c>
    </row>
    <row r="114" spans="1:10" x14ac:dyDescent="0.25">
      <c r="A114"/>
      <c r="B114" s="1"/>
      <c r="C114"/>
      <c r="D114" s="1" t="s">
        <v>65</v>
      </c>
      <c r="E114" t="s">
        <v>170</v>
      </c>
      <c r="F114" s="2">
        <v>108</v>
      </c>
      <c r="G114" s="94">
        <v>403</v>
      </c>
      <c r="H114" s="3">
        <v>1759102.54</v>
      </c>
      <c r="I114" s="3">
        <v>1764177.83</v>
      </c>
      <c r="J114" s="3">
        <v>1846603.69</v>
      </c>
    </row>
    <row r="115" spans="1:10" x14ac:dyDescent="0.25">
      <c r="A115"/>
      <c r="B115" s="1"/>
      <c r="C115"/>
      <c r="D115" s="1" t="s">
        <v>67</v>
      </c>
      <c r="E115" t="s">
        <v>171</v>
      </c>
      <c r="F115" s="2">
        <v>108</v>
      </c>
      <c r="G115" s="94">
        <v>403</v>
      </c>
      <c r="H115" s="3">
        <v>652763.51</v>
      </c>
      <c r="I115" s="3">
        <v>653415.36</v>
      </c>
      <c r="J115" s="3">
        <v>653415.36</v>
      </c>
    </row>
    <row r="116" spans="1:10" x14ac:dyDescent="0.25">
      <c r="A116"/>
      <c r="B116" s="1"/>
      <c r="C116"/>
      <c r="D116" s="1" t="s">
        <v>69</v>
      </c>
      <c r="E116" t="s">
        <v>172</v>
      </c>
      <c r="F116" s="2">
        <v>108</v>
      </c>
      <c r="G116" s="94">
        <v>403</v>
      </c>
      <c r="H116" s="3">
        <v>4138.4399999999996</v>
      </c>
      <c r="I116" s="3">
        <v>2944.56</v>
      </c>
      <c r="J116" s="3">
        <v>2944.56</v>
      </c>
    </row>
    <row r="117" spans="1:10" x14ac:dyDescent="0.25">
      <c r="A117"/>
      <c r="B117" s="1"/>
      <c r="C117" t="s">
        <v>173</v>
      </c>
      <c r="D117"/>
      <c r="E117"/>
      <c r="F117"/>
      <c r="G117"/>
      <c r="H117" s="3">
        <v>2571381.0699999998</v>
      </c>
      <c r="I117" s="3">
        <v>2578508.0300000003</v>
      </c>
      <c r="J117" s="3">
        <v>2733266.81</v>
      </c>
    </row>
    <row r="118" spans="1:10" x14ac:dyDescent="0.25">
      <c r="A118"/>
      <c r="B118" s="1"/>
      <c r="C118" t="s">
        <v>174</v>
      </c>
      <c r="D118" s="1" t="s">
        <v>61</v>
      </c>
      <c r="E118" t="s">
        <v>175</v>
      </c>
      <c r="F118" s="2">
        <v>108</v>
      </c>
      <c r="G118" s="94">
        <v>403</v>
      </c>
      <c r="H118" s="3">
        <v>278425.56</v>
      </c>
      <c r="I118" s="3">
        <v>278425.56</v>
      </c>
      <c r="J118" s="3">
        <v>278425.56</v>
      </c>
    </row>
    <row r="119" spans="1:10" x14ac:dyDescent="0.25">
      <c r="A119"/>
      <c r="B119" s="1"/>
      <c r="C119"/>
      <c r="D119" s="1" t="s">
        <v>63</v>
      </c>
      <c r="E119" t="s">
        <v>176</v>
      </c>
      <c r="F119" s="2">
        <v>108</v>
      </c>
      <c r="G119" s="94">
        <v>403</v>
      </c>
      <c r="H119" s="3">
        <v>46590.76</v>
      </c>
      <c r="I119" s="3">
        <v>48602.77</v>
      </c>
      <c r="J119" s="3">
        <v>59106.96</v>
      </c>
    </row>
    <row r="120" spans="1:10" x14ac:dyDescent="0.25">
      <c r="A120"/>
      <c r="B120" s="1"/>
      <c r="C120"/>
      <c r="D120" s="1" t="s">
        <v>65</v>
      </c>
      <c r="E120" t="s">
        <v>177</v>
      </c>
      <c r="F120" s="2">
        <v>108</v>
      </c>
      <c r="G120" s="94">
        <v>403</v>
      </c>
      <c r="H120" s="3">
        <v>1380178.72</v>
      </c>
      <c r="I120" s="3">
        <v>1381797.9</v>
      </c>
      <c r="J120" s="3">
        <v>1393615.08</v>
      </c>
    </row>
    <row r="121" spans="1:10" x14ac:dyDescent="0.25">
      <c r="A121"/>
      <c r="B121" s="1"/>
      <c r="C121"/>
      <c r="D121" s="1" t="s">
        <v>67</v>
      </c>
      <c r="E121" t="s">
        <v>178</v>
      </c>
      <c r="F121" s="2">
        <v>108</v>
      </c>
      <c r="G121" s="94">
        <v>403</v>
      </c>
      <c r="H121" s="3">
        <v>346776.69</v>
      </c>
      <c r="I121" s="3">
        <v>347574.24</v>
      </c>
      <c r="J121" s="3">
        <v>347574.24</v>
      </c>
    </row>
    <row r="122" spans="1:10" x14ac:dyDescent="0.25">
      <c r="A122"/>
      <c r="B122" s="1"/>
      <c r="C122"/>
      <c r="D122" s="1" t="s">
        <v>69</v>
      </c>
      <c r="E122" t="s">
        <v>179</v>
      </c>
      <c r="F122" s="2">
        <v>108</v>
      </c>
      <c r="G122" s="94">
        <v>403</v>
      </c>
      <c r="H122" s="3">
        <v>9524.0400000000009</v>
      </c>
      <c r="I122" s="3">
        <v>9524.0400000000009</v>
      </c>
      <c r="J122" s="3">
        <v>9524.0400000000009</v>
      </c>
    </row>
    <row r="123" spans="1:10" x14ac:dyDescent="0.25">
      <c r="A123"/>
      <c r="B123" s="1"/>
      <c r="C123" t="s">
        <v>180</v>
      </c>
      <c r="D123"/>
      <c r="E123"/>
      <c r="F123"/>
      <c r="G123"/>
      <c r="H123" s="3">
        <v>2061495.77</v>
      </c>
      <c r="I123" s="3">
        <v>2065924.51</v>
      </c>
      <c r="J123" s="3">
        <v>2088245.8800000001</v>
      </c>
    </row>
    <row r="124" spans="1:10" x14ac:dyDescent="0.25">
      <c r="A124"/>
      <c r="B124" s="1"/>
      <c r="C124" t="s">
        <v>181</v>
      </c>
      <c r="D124" s="1" t="s">
        <v>61</v>
      </c>
      <c r="E124" t="s">
        <v>182</v>
      </c>
      <c r="F124" s="2">
        <v>108</v>
      </c>
      <c r="G124" s="94">
        <v>403</v>
      </c>
      <c r="H124" s="3">
        <v>157093.43</v>
      </c>
      <c r="I124" s="3">
        <v>156925.68</v>
      </c>
      <c r="J124" s="3">
        <v>156925.68</v>
      </c>
    </row>
    <row r="125" spans="1:10" x14ac:dyDescent="0.25">
      <c r="A125"/>
      <c r="B125" s="1"/>
      <c r="C125"/>
      <c r="D125" s="1" t="s">
        <v>63</v>
      </c>
      <c r="E125" t="s">
        <v>183</v>
      </c>
      <c r="F125" s="2">
        <v>108</v>
      </c>
      <c r="G125" s="94">
        <v>403</v>
      </c>
      <c r="H125" s="3">
        <v>64028.52</v>
      </c>
      <c r="I125" s="3">
        <v>66473.39</v>
      </c>
      <c r="J125" s="3">
        <v>75898.679999999993</v>
      </c>
    </row>
    <row r="126" spans="1:10" x14ac:dyDescent="0.25">
      <c r="A126"/>
      <c r="B126" s="1"/>
      <c r="C126"/>
      <c r="D126" s="1" t="s">
        <v>65</v>
      </c>
      <c r="E126" t="s">
        <v>184</v>
      </c>
      <c r="F126" s="2">
        <v>108</v>
      </c>
      <c r="G126" s="94">
        <v>403</v>
      </c>
      <c r="H126" s="3">
        <v>1331541.3899999999</v>
      </c>
      <c r="I126" s="3">
        <v>1334499.18</v>
      </c>
      <c r="J126" s="3">
        <v>1350320.16</v>
      </c>
    </row>
    <row r="127" spans="1:10" x14ac:dyDescent="0.25">
      <c r="A127"/>
      <c r="B127" s="1"/>
      <c r="C127"/>
      <c r="D127" s="1" t="s">
        <v>67</v>
      </c>
      <c r="E127" t="s">
        <v>185</v>
      </c>
      <c r="F127" s="2">
        <v>108</v>
      </c>
      <c r="G127" s="94">
        <v>403</v>
      </c>
      <c r="H127" s="3">
        <v>139668.6</v>
      </c>
      <c r="I127" s="3">
        <v>139668.72</v>
      </c>
      <c r="J127" s="3">
        <v>139668.72</v>
      </c>
    </row>
    <row r="128" spans="1:10" x14ac:dyDescent="0.25">
      <c r="A128"/>
      <c r="B128" s="1"/>
      <c r="C128"/>
      <c r="D128" s="1" t="s">
        <v>69</v>
      </c>
      <c r="E128" t="s">
        <v>186</v>
      </c>
      <c r="F128" s="2">
        <v>108</v>
      </c>
      <c r="G128" s="94">
        <v>403</v>
      </c>
      <c r="H128" s="3">
        <v>0</v>
      </c>
      <c r="I128" s="3">
        <v>0</v>
      </c>
      <c r="J128" s="3">
        <v>0</v>
      </c>
    </row>
    <row r="129" spans="1:10" x14ac:dyDescent="0.25">
      <c r="A129"/>
      <c r="B129" s="1"/>
      <c r="C129" t="s">
        <v>187</v>
      </c>
      <c r="D129"/>
      <c r="E129"/>
      <c r="F129"/>
      <c r="G129"/>
      <c r="H129" s="3">
        <v>1692331.94</v>
      </c>
      <c r="I129" s="3">
        <v>1697566.97</v>
      </c>
      <c r="J129" s="3">
        <v>1722813.24</v>
      </c>
    </row>
    <row r="130" spans="1:10" x14ac:dyDescent="0.25">
      <c r="A130"/>
      <c r="B130" s="1"/>
      <c r="C130" t="s">
        <v>188</v>
      </c>
      <c r="D130" s="1" t="s">
        <v>61</v>
      </c>
      <c r="E130" t="s">
        <v>189</v>
      </c>
      <c r="F130" s="2">
        <v>108</v>
      </c>
      <c r="G130" s="94">
        <v>403</v>
      </c>
      <c r="H130" s="3">
        <v>155157.6</v>
      </c>
      <c r="I130" s="3">
        <v>155157.72</v>
      </c>
      <c r="J130" s="3">
        <v>155157.72</v>
      </c>
    </row>
    <row r="131" spans="1:10" x14ac:dyDescent="0.25">
      <c r="A131"/>
      <c r="B131" s="1"/>
      <c r="C131"/>
      <c r="D131" s="1" t="s">
        <v>63</v>
      </c>
      <c r="E131" t="s">
        <v>190</v>
      </c>
      <c r="F131" s="2">
        <v>108</v>
      </c>
      <c r="G131" s="94">
        <v>403</v>
      </c>
      <c r="H131" s="3">
        <v>95623.92</v>
      </c>
      <c r="I131" s="3">
        <v>101770.37</v>
      </c>
      <c r="J131" s="3">
        <v>119528.66</v>
      </c>
    </row>
    <row r="132" spans="1:10" x14ac:dyDescent="0.25">
      <c r="A132"/>
      <c r="B132" s="1"/>
      <c r="C132"/>
      <c r="D132" s="1" t="s">
        <v>65</v>
      </c>
      <c r="E132" t="s">
        <v>191</v>
      </c>
      <c r="F132" s="2">
        <v>108</v>
      </c>
      <c r="G132" s="94">
        <v>403</v>
      </c>
      <c r="H132" s="3">
        <v>1259528.19</v>
      </c>
      <c r="I132" s="3">
        <v>1259859.7</v>
      </c>
      <c r="J132" s="3">
        <v>1283857.46</v>
      </c>
    </row>
    <row r="133" spans="1:10" x14ac:dyDescent="0.25">
      <c r="A133"/>
      <c r="B133" s="1"/>
      <c r="C133"/>
      <c r="D133" s="1" t="s">
        <v>67</v>
      </c>
      <c r="E133" t="s">
        <v>192</v>
      </c>
      <c r="F133" s="2">
        <v>108</v>
      </c>
      <c r="G133" s="94">
        <v>403</v>
      </c>
      <c r="H133" s="3">
        <v>142338.54</v>
      </c>
      <c r="I133" s="3">
        <v>142721.04</v>
      </c>
      <c r="J133" s="3">
        <v>142721.04</v>
      </c>
    </row>
    <row r="134" spans="1:10" x14ac:dyDescent="0.25">
      <c r="A134"/>
      <c r="B134" s="1"/>
      <c r="C134"/>
      <c r="D134" s="1" t="s">
        <v>69</v>
      </c>
      <c r="E134" t="s">
        <v>193</v>
      </c>
      <c r="F134" s="2">
        <v>108</v>
      </c>
      <c r="G134" s="94">
        <v>403</v>
      </c>
      <c r="H134" s="3">
        <v>0</v>
      </c>
      <c r="I134" s="3">
        <v>0</v>
      </c>
      <c r="J134" s="3">
        <v>0</v>
      </c>
    </row>
    <row r="135" spans="1:10" x14ac:dyDescent="0.25">
      <c r="A135"/>
      <c r="B135" s="1"/>
      <c r="C135" t="s">
        <v>194</v>
      </c>
      <c r="D135"/>
      <c r="E135"/>
      <c r="F135"/>
      <c r="G135"/>
      <c r="H135" s="3">
        <v>1652648.25</v>
      </c>
      <c r="I135" s="3">
        <v>1659508.83</v>
      </c>
      <c r="J135" s="3">
        <v>1701264.88</v>
      </c>
    </row>
    <row r="136" spans="1:10" x14ac:dyDescent="0.25">
      <c r="A136"/>
      <c r="B136" s="1"/>
      <c r="C136" t="s">
        <v>195</v>
      </c>
      <c r="D136" s="1" t="s">
        <v>61</v>
      </c>
      <c r="E136" t="s">
        <v>196</v>
      </c>
      <c r="F136" s="2">
        <v>108</v>
      </c>
      <c r="G136" s="94">
        <v>403</v>
      </c>
      <c r="H136" s="3">
        <v>347738.4</v>
      </c>
      <c r="I136" s="3">
        <v>347738.4</v>
      </c>
      <c r="J136" s="3">
        <v>351654.77</v>
      </c>
    </row>
    <row r="137" spans="1:10" x14ac:dyDescent="0.25">
      <c r="A137"/>
      <c r="B137" s="1"/>
      <c r="C137"/>
      <c r="D137" s="1" t="s">
        <v>63</v>
      </c>
      <c r="E137" t="s">
        <v>197</v>
      </c>
      <c r="F137" s="2">
        <v>108</v>
      </c>
      <c r="G137" s="94">
        <v>403</v>
      </c>
      <c r="H137" s="3">
        <v>6417619.4000000004</v>
      </c>
      <c r="I137" s="3">
        <v>6431722.5199999996</v>
      </c>
      <c r="J137" s="3">
        <v>6469354.8600000003</v>
      </c>
    </row>
    <row r="138" spans="1:10" x14ac:dyDescent="0.25">
      <c r="A138"/>
      <c r="B138" s="1"/>
      <c r="C138"/>
      <c r="D138" s="1" t="s">
        <v>65</v>
      </c>
      <c r="E138" t="s">
        <v>198</v>
      </c>
      <c r="F138" s="2">
        <v>108</v>
      </c>
      <c r="G138" s="94">
        <v>403</v>
      </c>
      <c r="H138" s="3">
        <v>6944083.8600000003</v>
      </c>
      <c r="I138" s="3">
        <v>6958614.0300000003</v>
      </c>
      <c r="J138" s="3">
        <v>6997500.75</v>
      </c>
    </row>
    <row r="139" spans="1:10" x14ac:dyDescent="0.25">
      <c r="A139"/>
      <c r="B139" s="1"/>
      <c r="C139"/>
      <c r="D139" s="1" t="s">
        <v>67</v>
      </c>
      <c r="E139" t="s">
        <v>199</v>
      </c>
      <c r="F139" s="2">
        <v>108</v>
      </c>
      <c r="G139" s="94">
        <v>403</v>
      </c>
      <c r="H139" s="3">
        <v>550157.76</v>
      </c>
      <c r="I139" s="3">
        <v>550157.88</v>
      </c>
      <c r="J139" s="3">
        <v>550157.88</v>
      </c>
    </row>
    <row r="140" spans="1:10" x14ac:dyDescent="0.25">
      <c r="A140"/>
      <c r="B140" s="1"/>
      <c r="C140"/>
      <c r="D140" s="1" t="s">
        <v>69</v>
      </c>
      <c r="E140" t="s">
        <v>200</v>
      </c>
      <c r="F140" s="2">
        <v>108</v>
      </c>
      <c r="G140" s="94">
        <v>403</v>
      </c>
      <c r="H140" s="3">
        <v>4248.72</v>
      </c>
      <c r="I140" s="3">
        <v>4248.84</v>
      </c>
      <c r="J140" s="3">
        <v>4248.84</v>
      </c>
    </row>
    <row r="141" spans="1:10" x14ac:dyDescent="0.25">
      <c r="A141"/>
      <c r="B141" s="1"/>
      <c r="C141" t="s">
        <v>201</v>
      </c>
      <c r="D141"/>
      <c r="E141"/>
      <c r="F141"/>
      <c r="G141"/>
      <c r="H141" s="3">
        <v>14263848.140000001</v>
      </c>
      <c r="I141" s="3">
        <v>14292481.67</v>
      </c>
      <c r="J141" s="3">
        <v>14372917.100000001</v>
      </c>
    </row>
    <row r="142" spans="1:10" x14ac:dyDescent="0.25">
      <c r="A142"/>
      <c r="B142" s="1" t="s">
        <v>202</v>
      </c>
      <c r="C142" t="s">
        <v>203</v>
      </c>
      <c r="D142" s="1" t="s">
        <v>61</v>
      </c>
      <c r="E142" t="s">
        <v>204</v>
      </c>
      <c r="F142" s="2">
        <v>108</v>
      </c>
      <c r="G142" s="94">
        <v>403</v>
      </c>
      <c r="H142" s="3">
        <v>10721794.460000001</v>
      </c>
      <c r="I142" s="3">
        <v>13165205.279999999</v>
      </c>
      <c r="J142" s="3">
        <v>13650848.640000001</v>
      </c>
    </row>
    <row r="143" spans="1:10" x14ac:dyDescent="0.25">
      <c r="A143"/>
      <c r="B143" s="1"/>
      <c r="C143"/>
      <c r="D143" s="1" t="s">
        <v>65</v>
      </c>
      <c r="E143" t="s">
        <v>205</v>
      </c>
      <c r="F143" s="2">
        <v>108</v>
      </c>
      <c r="G143" s="94">
        <v>403</v>
      </c>
      <c r="H143" s="3">
        <v>18947724.719999999</v>
      </c>
      <c r="I143" s="3">
        <v>23533599.43</v>
      </c>
      <c r="J143" s="3">
        <v>28205474.579999998</v>
      </c>
    </row>
    <row r="144" spans="1:10" x14ac:dyDescent="0.25">
      <c r="A144"/>
      <c r="B144" s="1"/>
      <c r="C144"/>
      <c r="D144" s="1" t="s">
        <v>67</v>
      </c>
      <c r="E144" t="s">
        <v>206</v>
      </c>
      <c r="F144" s="2">
        <v>108</v>
      </c>
      <c r="G144" s="94">
        <v>403</v>
      </c>
      <c r="H144" s="3">
        <v>7733090.2699999996</v>
      </c>
      <c r="I144" s="3">
        <v>9413790.8399999999</v>
      </c>
      <c r="J144" s="3">
        <v>9413790.8399999999</v>
      </c>
    </row>
    <row r="145" spans="1:10" x14ac:dyDescent="0.25">
      <c r="A145"/>
      <c r="B145" s="1"/>
      <c r="C145"/>
      <c r="D145" s="1" t="s">
        <v>149</v>
      </c>
      <c r="E145" t="s">
        <v>207</v>
      </c>
      <c r="F145" s="2">
        <v>108</v>
      </c>
      <c r="G145" s="94">
        <v>403</v>
      </c>
      <c r="H145" s="3">
        <v>894638.28</v>
      </c>
      <c r="I145" s="3">
        <v>1354567.79</v>
      </c>
      <c r="J145" s="3">
        <v>10565032.41</v>
      </c>
    </row>
    <row r="146" spans="1:10" x14ac:dyDescent="0.25">
      <c r="A146"/>
      <c r="B146" s="1"/>
      <c r="C146" t="s">
        <v>208</v>
      </c>
      <c r="D146"/>
      <c r="E146"/>
      <c r="F146"/>
      <c r="G146"/>
      <c r="H146" s="3">
        <v>38297247.730000004</v>
      </c>
      <c r="I146" s="3">
        <v>47467163.339999996</v>
      </c>
      <c r="J146" s="3">
        <v>61835146.469999999</v>
      </c>
    </row>
    <row r="147" spans="1:10" x14ac:dyDescent="0.25">
      <c r="A147"/>
      <c r="B147" s="1" t="s">
        <v>209</v>
      </c>
      <c r="C147" t="s">
        <v>210</v>
      </c>
      <c r="D147" s="1" t="s">
        <v>61</v>
      </c>
      <c r="E147" t="s">
        <v>211</v>
      </c>
      <c r="F147" s="2">
        <v>108</v>
      </c>
      <c r="G147" s="94">
        <v>403</v>
      </c>
      <c r="H147" s="3">
        <v>0</v>
      </c>
      <c r="I147" s="3">
        <v>0</v>
      </c>
      <c r="J147" s="3">
        <v>0</v>
      </c>
    </row>
    <row r="148" spans="1:10" x14ac:dyDescent="0.25">
      <c r="A148"/>
      <c r="B148" s="1"/>
      <c r="C148"/>
      <c r="D148" s="1" t="s">
        <v>65</v>
      </c>
      <c r="E148" t="s">
        <v>212</v>
      </c>
      <c r="F148" s="2">
        <v>108</v>
      </c>
      <c r="G148" s="94">
        <v>403</v>
      </c>
      <c r="H148" s="3">
        <v>30441.84</v>
      </c>
      <c r="I148" s="3">
        <v>31042.2</v>
      </c>
      <c r="J148" s="3">
        <v>31042.2</v>
      </c>
    </row>
    <row r="149" spans="1:10" x14ac:dyDescent="0.25">
      <c r="A149"/>
      <c r="B149" s="1"/>
      <c r="C149"/>
      <c r="D149" s="1" t="s">
        <v>67</v>
      </c>
      <c r="E149" t="s">
        <v>213</v>
      </c>
      <c r="F149" s="2">
        <v>108</v>
      </c>
      <c r="G149" s="94">
        <v>403</v>
      </c>
      <c r="H149" s="3">
        <v>0</v>
      </c>
      <c r="I149" s="3">
        <v>0</v>
      </c>
      <c r="J149" s="3">
        <v>0</v>
      </c>
    </row>
    <row r="150" spans="1:10" x14ac:dyDescent="0.25">
      <c r="A150"/>
      <c r="B150" s="1"/>
      <c r="C150"/>
      <c r="D150" s="1" t="s">
        <v>149</v>
      </c>
      <c r="E150" t="s">
        <v>214</v>
      </c>
      <c r="F150" s="2">
        <v>108</v>
      </c>
      <c r="G150" s="94">
        <v>403</v>
      </c>
      <c r="H150" s="3">
        <v>910.99</v>
      </c>
      <c r="I150" s="3">
        <v>923.76</v>
      </c>
      <c r="J150" s="3">
        <v>923.76</v>
      </c>
    </row>
    <row r="151" spans="1:10" x14ac:dyDescent="0.25">
      <c r="A151"/>
      <c r="B151" s="1"/>
      <c r="C151" t="s">
        <v>215</v>
      </c>
      <c r="D151"/>
      <c r="E151"/>
      <c r="F151"/>
      <c r="G151"/>
      <c r="H151" s="3">
        <v>31352.83</v>
      </c>
      <c r="I151" s="3">
        <v>31965.96</v>
      </c>
      <c r="J151" s="3">
        <v>31965.96</v>
      </c>
    </row>
    <row r="152" spans="1:10" x14ac:dyDescent="0.25">
      <c r="A152" t="s">
        <v>216</v>
      </c>
      <c r="B152"/>
      <c r="C152"/>
      <c r="D152"/>
      <c r="E152"/>
      <c r="F152"/>
      <c r="G152"/>
      <c r="H152" s="3">
        <v>171033240.62000006</v>
      </c>
      <c r="I152" s="3">
        <v>185415635.55000001</v>
      </c>
      <c r="J152" s="3">
        <v>206169105.38999993</v>
      </c>
    </row>
    <row r="153" spans="1:10" x14ac:dyDescent="0.25">
      <c r="A153" t="s">
        <v>217</v>
      </c>
      <c r="B153" s="1" t="s">
        <v>217</v>
      </c>
      <c r="C153" t="s">
        <v>217</v>
      </c>
      <c r="D153" s="1" t="s">
        <v>218</v>
      </c>
      <c r="E153" t="s">
        <v>219</v>
      </c>
      <c r="F153" s="2">
        <v>108</v>
      </c>
      <c r="G153" s="94">
        <v>403</v>
      </c>
      <c r="H153" s="3">
        <v>158109.35999999999</v>
      </c>
      <c r="I153" s="3">
        <v>158109.35999999999</v>
      </c>
      <c r="J153" s="3">
        <v>158109.35999999999</v>
      </c>
    </row>
    <row r="154" spans="1:10" x14ac:dyDescent="0.25">
      <c r="A154"/>
      <c r="B154" s="1"/>
      <c r="C154"/>
      <c r="D154" s="1" t="s">
        <v>220</v>
      </c>
      <c r="E154" t="s">
        <v>221</v>
      </c>
      <c r="F154" s="2">
        <v>108</v>
      </c>
      <c r="G154" s="94">
        <v>403</v>
      </c>
      <c r="H154" s="3">
        <v>0</v>
      </c>
      <c r="I154" s="3">
        <v>0</v>
      </c>
      <c r="J154" s="3">
        <v>0</v>
      </c>
    </row>
    <row r="155" spans="1:10" x14ac:dyDescent="0.25">
      <c r="A155"/>
      <c r="B155" s="1"/>
      <c r="C155"/>
      <c r="D155" s="1" t="s">
        <v>222</v>
      </c>
      <c r="E155" t="s">
        <v>223</v>
      </c>
      <c r="F155" s="2">
        <v>108</v>
      </c>
      <c r="G155" s="94">
        <v>403</v>
      </c>
      <c r="H155" s="3">
        <v>1341084.1000000001</v>
      </c>
      <c r="I155" s="3">
        <v>1357409.65</v>
      </c>
      <c r="J155" s="3">
        <v>1372992.84</v>
      </c>
    </row>
    <row r="156" spans="1:10" x14ac:dyDescent="0.25">
      <c r="A156"/>
      <c r="B156" s="1"/>
      <c r="C156"/>
      <c r="D156" s="1" t="s">
        <v>224</v>
      </c>
      <c r="E156" t="s">
        <v>225</v>
      </c>
      <c r="F156" s="2">
        <v>108</v>
      </c>
      <c r="G156" s="94">
        <v>403</v>
      </c>
      <c r="H156" s="3">
        <v>9951998.5800000001</v>
      </c>
      <c r="I156" s="3">
        <v>10635440.310000001</v>
      </c>
      <c r="J156" s="3">
        <v>10958637.949999999</v>
      </c>
    </row>
    <row r="157" spans="1:10" x14ac:dyDescent="0.25">
      <c r="A157"/>
      <c r="B157" s="1"/>
      <c r="C157"/>
      <c r="D157" s="1" t="s">
        <v>226</v>
      </c>
      <c r="E157" t="s">
        <v>227</v>
      </c>
      <c r="F157" s="2">
        <v>108</v>
      </c>
      <c r="G157" s="94">
        <v>403</v>
      </c>
      <c r="H157" s="3">
        <v>142577.64000000001</v>
      </c>
      <c r="I157" s="3">
        <v>142577.64000000001</v>
      </c>
      <c r="J157" s="3">
        <v>142577.64000000001</v>
      </c>
    </row>
    <row r="158" spans="1:10" x14ac:dyDescent="0.25">
      <c r="A158"/>
      <c r="B158" s="1"/>
      <c r="C158"/>
      <c r="D158" s="1" t="s">
        <v>228</v>
      </c>
      <c r="E158" t="s">
        <v>229</v>
      </c>
      <c r="F158" s="2">
        <v>108</v>
      </c>
      <c r="G158" s="94">
        <v>403</v>
      </c>
      <c r="H158" s="3">
        <v>11173870.59</v>
      </c>
      <c r="I158" s="3">
        <v>12766700.6</v>
      </c>
      <c r="J158" s="3">
        <v>14814496.49</v>
      </c>
    </row>
    <row r="159" spans="1:10" x14ac:dyDescent="0.25">
      <c r="A159"/>
      <c r="B159" s="1"/>
      <c r="C159"/>
      <c r="D159" s="1" t="s">
        <v>230</v>
      </c>
      <c r="E159" t="s">
        <v>231</v>
      </c>
      <c r="F159" s="2">
        <v>108</v>
      </c>
      <c r="G159" s="94">
        <v>403</v>
      </c>
      <c r="H159" s="3">
        <v>5040518.67</v>
      </c>
      <c r="I159" s="3">
        <v>5304620.9400000004</v>
      </c>
      <c r="J159" s="3">
        <v>5520725.3399999999</v>
      </c>
    </row>
    <row r="160" spans="1:10" x14ac:dyDescent="0.25">
      <c r="A160"/>
      <c r="B160" s="1"/>
      <c r="C160"/>
      <c r="D160" s="1" t="s">
        <v>230</v>
      </c>
      <c r="E160" t="s">
        <v>232</v>
      </c>
      <c r="F160" s="2">
        <v>108</v>
      </c>
      <c r="G160" s="94">
        <v>403</v>
      </c>
      <c r="H160" s="3">
        <v>33769.800000000003</v>
      </c>
      <c r="I160" s="3">
        <v>33769.800000000003</v>
      </c>
      <c r="J160" s="3">
        <v>33769.800000000003</v>
      </c>
    </row>
    <row r="161" spans="1:10" x14ac:dyDescent="0.25">
      <c r="A161"/>
      <c r="B161" s="1"/>
      <c r="C161"/>
      <c r="D161" s="1" t="s">
        <v>233</v>
      </c>
      <c r="E161" t="s">
        <v>234</v>
      </c>
      <c r="F161" s="2">
        <v>108</v>
      </c>
      <c r="G161" s="94">
        <v>403</v>
      </c>
      <c r="H161" s="3">
        <v>73529.009999999995</v>
      </c>
      <c r="I161" s="3">
        <v>73488.600000000006</v>
      </c>
      <c r="J161" s="3">
        <v>73488.600000000006</v>
      </c>
    </row>
    <row r="162" spans="1:10" x14ac:dyDescent="0.25">
      <c r="A162"/>
      <c r="B162" s="1"/>
      <c r="C162"/>
      <c r="D162" s="1" t="s">
        <v>235</v>
      </c>
      <c r="E162" t="s">
        <v>236</v>
      </c>
      <c r="F162" s="2">
        <v>108</v>
      </c>
      <c r="G162" s="94">
        <v>403</v>
      </c>
      <c r="H162" s="3">
        <v>324791.67999999999</v>
      </c>
      <c r="I162" s="3">
        <v>333802.2</v>
      </c>
      <c r="J162" s="3">
        <v>333802.2</v>
      </c>
    </row>
    <row r="163" spans="1:10" x14ac:dyDescent="0.25">
      <c r="A163"/>
      <c r="B163" s="1"/>
      <c r="C163"/>
      <c r="D163" s="1" t="s">
        <v>237</v>
      </c>
      <c r="E163" t="s">
        <v>238</v>
      </c>
      <c r="F163" s="2">
        <v>108</v>
      </c>
      <c r="G163" s="94">
        <v>403</v>
      </c>
      <c r="H163" s="3">
        <v>273691.05</v>
      </c>
      <c r="I163" s="3">
        <v>312730.78999999998</v>
      </c>
      <c r="J163" s="3">
        <v>322213.11</v>
      </c>
    </row>
    <row r="164" spans="1:10" x14ac:dyDescent="0.25">
      <c r="A164"/>
      <c r="B164" s="1"/>
      <c r="C164" t="s">
        <v>239</v>
      </c>
      <c r="D164"/>
      <c r="E164"/>
      <c r="F164"/>
      <c r="G164"/>
      <c r="H164" s="3">
        <v>28513940.48</v>
      </c>
      <c r="I164" s="3">
        <v>31118649.890000004</v>
      </c>
      <c r="J164" s="3">
        <v>33730813.330000006</v>
      </c>
    </row>
    <row r="165" spans="1:10" x14ac:dyDescent="0.25">
      <c r="A165" t="s">
        <v>239</v>
      </c>
      <c r="B165"/>
      <c r="C165"/>
      <c r="D165"/>
      <c r="E165"/>
      <c r="F165"/>
      <c r="G165"/>
      <c r="H165" s="3">
        <v>28513940.48</v>
      </c>
      <c r="I165" s="3">
        <v>31118649.890000004</v>
      </c>
      <c r="J165" s="3">
        <v>33730813.330000006</v>
      </c>
    </row>
    <row r="166" spans="1:10" x14ac:dyDescent="0.25">
      <c r="A166" t="s">
        <v>240</v>
      </c>
      <c r="B166" s="1" t="s">
        <v>240</v>
      </c>
      <c r="C166" t="s">
        <v>240</v>
      </c>
      <c r="D166" s="1" t="s">
        <v>241</v>
      </c>
      <c r="E166" t="s">
        <v>242</v>
      </c>
      <c r="F166" s="2">
        <v>108</v>
      </c>
      <c r="G166" s="94">
        <v>403</v>
      </c>
      <c r="H166" s="3">
        <v>590440.47</v>
      </c>
      <c r="I166" s="3">
        <v>614493</v>
      </c>
      <c r="J166" s="3">
        <v>614493</v>
      </c>
    </row>
    <row r="167" spans="1:10" x14ac:dyDescent="0.25">
      <c r="A167"/>
      <c r="B167" s="1"/>
      <c r="C167"/>
      <c r="D167" s="1" t="s">
        <v>243</v>
      </c>
      <c r="E167" t="s">
        <v>244</v>
      </c>
      <c r="F167" s="2">
        <v>108</v>
      </c>
      <c r="G167" s="94">
        <v>403</v>
      </c>
      <c r="H167" s="3">
        <v>7514420.1900000004</v>
      </c>
      <c r="I167" s="3">
        <v>7916828.5700000003</v>
      </c>
      <c r="J167" s="3">
        <v>8255671.3799999999</v>
      </c>
    </row>
    <row r="168" spans="1:10" x14ac:dyDescent="0.25">
      <c r="A168"/>
      <c r="B168" s="1"/>
      <c r="C168"/>
      <c r="D168" s="1" t="s">
        <v>245</v>
      </c>
      <c r="E168" t="s">
        <v>246</v>
      </c>
      <c r="F168" s="2">
        <v>108</v>
      </c>
      <c r="G168" s="94">
        <v>403</v>
      </c>
      <c r="H168" s="3">
        <v>0</v>
      </c>
      <c r="I168" s="3">
        <v>0</v>
      </c>
      <c r="J168" s="3">
        <v>0</v>
      </c>
    </row>
    <row r="169" spans="1:10" x14ac:dyDescent="0.25">
      <c r="A169"/>
      <c r="B169" s="1"/>
      <c r="C169"/>
      <c r="D169" s="1" t="s">
        <v>247</v>
      </c>
      <c r="E169" t="s">
        <v>248</v>
      </c>
      <c r="F169" s="2">
        <v>108</v>
      </c>
      <c r="G169" s="94">
        <v>403</v>
      </c>
      <c r="H169" s="3">
        <v>14038355.539999999</v>
      </c>
      <c r="I169" s="3">
        <v>16066353.810000001</v>
      </c>
      <c r="J169" s="3">
        <v>18354718.399999999</v>
      </c>
    </row>
    <row r="170" spans="1:10" x14ac:dyDescent="0.25">
      <c r="A170"/>
      <c r="B170" s="1"/>
      <c r="C170"/>
      <c r="D170" s="1" t="s">
        <v>249</v>
      </c>
      <c r="E170" t="s">
        <v>250</v>
      </c>
      <c r="F170" s="2">
        <v>108</v>
      </c>
      <c r="G170" s="94">
        <v>403</v>
      </c>
      <c r="H170" s="3">
        <v>6156387.1799999997</v>
      </c>
      <c r="I170" s="3">
        <v>6404225.7199999997</v>
      </c>
      <c r="J170" s="3">
        <v>6657650.4100000001</v>
      </c>
    </row>
    <row r="171" spans="1:10" x14ac:dyDescent="0.25">
      <c r="A171"/>
      <c r="B171" s="1"/>
      <c r="C171"/>
      <c r="D171" s="1" t="s">
        <v>251</v>
      </c>
      <c r="E171" t="s">
        <v>252</v>
      </c>
      <c r="F171" s="2">
        <v>108</v>
      </c>
      <c r="G171" s="94">
        <v>403</v>
      </c>
      <c r="H171" s="3">
        <v>6647208.4000000004</v>
      </c>
      <c r="I171" s="3">
        <v>7476656.5099999998</v>
      </c>
      <c r="J171" s="3">
        <v>7873361.3899999997</v>
      </c>
    </row>
    <row r="172" spans="1:10" x14ac:dyDescent="0.25">
      <c r="A172"/>
      <c r="B172" s="1"/>
      <c r="C172"/>
      <c r="D172" s="1" t="s">
        <v>253</v>
      </c>
      <c r="E172" t="s">
        <v>254</v>
      </c>
      <c r="F172" s="2">
        <v>108</v>
      </c>
      <c r="G172" s="94">
        <v>403</v>
      </c>
      <c r="H172" s="3">
        <v>9261647.5</v>
      </c>
      <c r="I172" s="3">
        <v>13336915.51</v>
      </c>
      <c r="J172" s="3">
        <v>17913413.52</v>
      </c>
    </row>
    <row r="173" spans="1:10" x14ac:dyDescent="0.25">
      <c r="A173"/>
      <c r="B173" s="1"/>
      <c r="C173"/>
      <c r="D173" s="1" t="s">
        <v>255</v>
      </c>
      <c r="E173" t="s">
        <v>256</v>
      </c>
      <c r="F173" s="2">
        <v>108</v>
      </c>
      <c r="G173" s="94">
        <v>403</v>
      </c>
      <c r="H173" s="3">
        <v>39964943.020000003</v>
      </c>
      <c r="I173" s="3">
        <v>43980519.259999998</v>
      </c>
      <c r="J173" s="3">
        <v>46708987.119999997</v>
      </c>
    </row>
    <row r="174" spans="1:10" x14ac:dyDescent="0.25">
      <c r="A174"/>
      <c r="B174" s="1"/>
      <c r="C174"/>
      <c r="D174" s="1" t="s">
        <v>257</v>
      </c>
      <c r="E174" t="s">
        <v>258</v>
      </c>
      <c r="F174" s="2">
        <v>108</v>
      </c>
      <c r="G174" s="94">
        <v>403</v>
      </c>
      <c r="H174" s="3">
        <v>1546671.12</v>
      </c>
      <c r="I174" s="3">
        <v>1587712.46</v>
      </c>
      <c r="J174" s="3">
        <v>1618717.78</v>
      </c>
    </row>
    <row r="175" spans="1:10" x14ac:dyDescent="0.25">
      <c r="A175"/>
      <c r="B175" s="1"/>
      <c r="C175"/>
      <c r="D175" s="1" t="s">
        <v>257</v>
      </c>
      <c r="E175" t="s">
        <v>259</v>
      </c>
      <c r="F175" s="2">
        <v>108</v>
      </c>
      <c r="G175" s="94">
        <v>403</v>
      </c>
      <c r="H175" s="3">
        <v>3313257.81</v>
      </c>
      <c r="I175" s="3">
        <v>3459095.13</v>
      </c>
      <c r="J175" s="3">
        <v>3539999.06</v>
      </c>
    </row>
    <row r="176" spans="1:10" x14ac:dyDescent="0.25">
      <c r="A176"/>
      <c r="B176" s="1"/>
      <c r="C176"/>
      <c r="D176" s="1" t="s">
        <v>260</v>
      </c>
      <c r="E176" t="s">
        <v>261</v>
      </c>
      <c r="F176" s="2">
        <v>108</v>
      </c>
      <c r="G176" s="94">
        <v>403</v>
      </c>
      <c r="H176" s="3">
        <v>1477329.02</v>
      </c>
      <c r="I176" s="3">
        <v>1485157.32</v>
      </c>
      <c r="J176" s="3">
        <v>1485157.32</v>
      </c>
    </row>
    <row r="177" spans="1:10" x14ac:dyDescent="0.25">
      <c r="A177"/>
      <c r="B177" s="1"/>
      <c r="C177"/>
      <c r="D177" s="1" t="s">
        <v>260</v>
      </c>
      <c r="E177" t="s">
        <v>262</v>
      </c>
      <c r="F177" s="2">
        <v>108</v>
      </c>
      <c r="G177" s="94">
        <v>403</v>
      </c>
      <c r="H177" s="3">
        <v>9531042.0099999998</v>
      </c>
      <c r="I177" s="3">
        <v>10166244.199999999</v>
      </c>
      <c r="J177" s="3">
        <v>10801762.49</v>
      </c>
    </row>
    <row r="178" spans="1:10" x14ac:dyDescent="0.25">
      <c r="A178"/>
      <c r="B178" s="1"/>
      <c r="C178"/>
      <c r="D178" s="1" t="s">
        <v>260</v>
      </c>
      <c r="E178" t="s">
        <v>263</v>
      </c>
      <c r="F178" s="2">
        <v>108</v>
      </c>
      <c r="G178" s="94">
        <v>403</v>
      </c>
      <c r="H178" s="3">
        <v>0</v>
      </c>
      <c r="I178" s="3">
        <v>310396.40999999997</v>
      </c>
      <c r="J178" s="3">
        <v>644175.35999999999</v>
      </c>
    </row>
    <row r="179" spans="1:10" x14ac:dyDescent="0.25">
      <c r="A179"/>
      <c r="B179" s="1"/>
      <c r="C179"/>
      <c r="D179" s="1" t="s">
        <v>264</v>
      </c>
      <c r="E179" t="s">
        <v>265</v>
      </c>
      <c r="F179" s="2">
        <v>108</v>
      </c>
      <c r="G179" s="94">
        <v>403</v>
      </c>
      <c r="H179" s="3">
        <v>10305544.68</v>
      </c>
      <c r="I179" s="3">
        <v>10737425.710000001</v>
      </c>
      <c r="J179" s="3">
        <v>11025880.4</v>
      </c>
    </row>
    <row r="180" spans="1:10" x14ac:dyDescent="0.25">
      <c r="A180"/>
      <c r="B180" s="1"/>
      <c r="C180"/>
      <c r="D180" s="1" t="s">
        <v>264</v>
      </c>
      <c r="E180" t="s">
        <v>266</v>
      </c>
      <c r="F180" s="2">
        <v>108</v>
      </c>
      <c r="G180" s="94">
        <v>403</v>
      </c>
      <c r="H180" s="3">
        <v>164261.38</v>
      </c>
      <c r="I180" s="3">
        <v>488384.5</v>
      </c>
      <c r="J180" s="3">
        <v>619410.48</v>
      </c>
    </row>
    <row r="181" spans="1:10" x14ac:dyDescent="0.25">
      <c r="A181"/>
      <c r="B181" s="1"/>
      <c r="C181" t="s">
        <v>267</v>
      </c>
      <c r="D181"/>
      <c r="E181"/>
      <c r="F181"/>
      <c r="G181"/>
      <c r="H181" s="3">
        <v>110511508.32000002</v>
      </c>
      <c r="I181" s="3">
        <v>124030408.10999998</v>
      </c>
      <c r="J181" s="3">
        <v>136113398.10999998</v>
      </c>
    </row>
    <row r="182" spans="1:10" x14ac:dyDescent="0.25">
      <c r="A182" t="s">
        <v>267</v>
      </c>
      <c r="B182"/>
      <c r="C182"/>
      <c r="D182"/>
      <c r="E182"/>
      <c r="F182"/>
      <c r="G182"/>
      <c r="H182" s="3">
        <v>110511508.32000002</v>
      </c>
      <c r="I182" s="3">
        <v>124030408.10999998</v>
      </c>
      <c r="J182" s="3">
        <v>136113398.10999998</v>
      </c>
    </row>
    <row r="183" spans="1:10" x14ac:dyDescent="0.25">
      <c r="A183" t="s">
        <v>268</v>
      </c>
      <c r="B183" s="1" t="s">
        <v>268</v>
      </c>
      <c r="C183" t="s">
        <v>268</v>
      </c>
      <c r="D183" s="1" t="s">
        <v>269</v>
      </c>
      <c r="E183" t="s">
        <v>270</v>
      </c>
      <c r="F183" s="2">
        <v>108</v>
      </c>
      <c r="G183" s="94">
        <v>403</v>
      </c>
      <c r="H183" s="3">
        <v>1925813.81</v>
      </c>
      <c r="I183" s="3">
        <v>2106587.36</v>
      </c>
      <c r="J183" s="3">
        <v>5923915.1900000004</v>
      </c>
    </row>
    <row r="184" spans="1:10" x14ac:dyDescent="0.25">
      <c r="A184"/>
      <c r="B184" s="1"/>
      <c r="C184"/>
      <c r="D184" s="1" t="s">
        <v>271</v>
      </c>
      <c r="E184" t="s">
        <v>272</v>
      </c>
      <c r="F184" s="2">
        <v>108</v>
      </c>
      <c r="G184" s="94" t="s">
        <v>273</v>
      </c>
      <c r="H184" s="3">
        <v>1877549.78</v>
      </c>
      <c r="I184" s="3">
        <v>2309423.31</v>
      </c>
      <c r="J184" s="3">
        <v>2331267.1</v>
      </c>
    </row>
    <row r="185" spans="1:10" x14ac:dyDescent="0.25">
      <c r="A185"/>
      <c r="B185" s="1"/>
      <c r="C185"/>
      <c r="D185" s="1" t="s">
        <v>271</v>
      </c>
      <c r="E185" t="s">
        <v>274</v>
      </c>
      <c r="F185" s="2">
        <v>108</v>
      </c>
      <c r="G185" s="94" t="s">
        <v>273</v>
      </c>
      <c r="H185" s="3">
        <v>3980886.85</v>
      </c>
      <c r="I185" s="3">
        <v>4197999.5999999996</v>
      </c>
      <c r="J185" s="3">
        <v>4197999.5999999996</v>
      </c>
    </row>
    <row r="186" spans="1:10" x14ac:dyDescent="0.25">
      <c r="A186"/>
      <c r="B186" s="1"/>
      <c r="C186"/>
      <c r="D186" s="1" t="s">
        <v>271</v>
      </c>
      <c r="E186" t="s">
        <v>275</v>
      </c>
      <c r="F186" s="2">
        <v>108</v>
      </c>
      <c r="G186" s="94">
        <v>403</v>
      </c>
      <c r="H186" s="3">
        <v>300975.05</v>
      </c>
      <c r="I186" s="3">
        <v>385061.14</v>
      </c>
      <c r="J186" s="3">
        <v>391116</v>
      </c>
    </row>
    <row r="187" spans="1:10" x14ac:dyDescent="0.25">
      <c r="A187"/>
      <c r="B187" s="1"/>
      <c r="C187"/>
      <c r="D187" s="1" t="s">
        <v>271</v>
      </c>
      <c r="E187" t="s">
        <v>276</v>
      </c>
      <c r="F187" s="2">
        <v>108</v>
      </c>
      <c r="G187" s="94">
        <v>403</v>
      </c>
      <c r="H187" s="3">
        <v>49956.98</v>
      </c>
      <c r="I187" s="3">
        <v>51415.08</v>
      </c>
      <c r="J187" s="3">
        <v>51415.08</v>
      </c>
    </row>
    <row r="188" spans="1:10" x14ac:dyDescent="0.25">
      <c r="A188"/>
      <c r="B188" s="1"/>
      <c r="C188"/>
      <c r="D188" s="1" t="s">
        <v>277</v>
      </c>
      <c r="E188" t="s">
        <v>278</v>
      </c>
      <c r="F188" s="2">
        <v>108</v>
      </c>
      <c r="G188" s="94">
        <v>403</v>
      </c>
      <c r="H188" s="3">
        <v>1173902.28</v>
      </c>
      <c r="I188" s="3">
        <v>1248412.0900000001</v>
      </c>
      <c r="J188" s="3">
        <v>1829151.09</v>
      </c>
    </row>
    <row r="189" spans="1:10" x14ac:dyDescent="0.25">
      <c r="A189"/>
      <c r="B189" s="1"/>
      <c r="C189" t="s">
        <v>279</v>
      </c>
      <c r="D189"/>
      <c r="E189"/>
      <c r="F189"/>
      <c r="G189"/>
      <c r="H189" s="3">
        <v>9309084.75</v>
      </c>
      <c r="I189" s="3">
        <v>10298898.58</v>
      </c>
      <c r="J189" s="3">
        <v>14724864.060000001</v>
      </c>
    </row>
    <row r="190" spans="1:10" x14ac:dyDescent="0.25">
      <c r="A190" t="s">
        <v>279</v>
      </c>
      <c r="B190"/>
      <c r="C190"/>
      <c r="D190"/>
      <c r="E190"/>
      <c r="F190"/>
      <c r="G190"/>
      <c r="H190" s="3">
        <v>9309084.75</v>
      </c>
      <c r="I190" s="3">
        <v>10298898.58</v>
      </c>
      <c r="J190" s="3">
        <v>14724864.060000001</v>
      </c>
    </row>
    <row r="191" spans="1:10" x14ac:dyDescent="0.25">
      <c r="A191" t="s">
        <v>280</v>
      </c>
      <c r="B191" s="1" t="s">
        <v>280</v>
      </c>
      <c r="C191" t="s">
        <v>280</v>
      </c>
      <c r="D191" s="1" t="s">
        <v>34</v>
      </c>
      <c r="E191" t="s">
        <v>281</v>
      </c>
      <c r="F191" s="2">
        <v>108</v>
      </c>
      <c r="G191" s="94">
        <v>403</v>
      </c>
      <c r="H191" s="3">
        <v>0</v>
      </c>
      <c r="I191" s="3">
        <v>0</v>
      </c>
      <c r="J191" s="3">
        <v>0</v>
      </c>
    </row>
    <row r="192" spans="1:10" x14ac:dyDescent="0.25">
      <c r="A192"/>
      <c r="B192" s="1"/>
      <c r="C192"/>
      <c r="D192" s="1" t="s">
        <v>40</v>
      </c>
      <c r="E192" t="s">
        <v>282</v>
      </c>
      <c r="F192" s="2">
        <v>108</v>
      </c>
      <c r="G192" s="94">
        <v>403</v>
      </c>
      <c r="H192" s="3">
        <v>50679.94</v>
      </c>
      <c r="I192" s="3">
        <v>111183.81</v>
      </c>
      <c r="J192" s="3">
        <v>105366.11</v>
      </c>
    </row>
    <row r="193" spans="1:10" x14ac:dyDescent="0.25">
      <c r="A193"/>
      <c r="B193" s="1"/>
      <c r="C193"/>
      <c r="D193" s="1" t="s">
        <v>63</v>
      </c>
      <c r="E193" t="s">
        <v>283</v>
      </c>
      <c r="F193" s="2">
        <v>108</v>
      </c>
      <c r="G193" s="94">
        <v>403</v>
      </c>
      <c r="H193" s="3">
        <v>0</v>
      </c>
      <c r="I193" s="3">
        <v>0</v>
      </c>
      <c r="J193" s="3">
        <v>0</v>
      </c>
    </row>
    <row r="194" spans="1:10" x14ac:dyDescent="0.25">
      <c r="A194"/>
      <c r="B194" s="1"/>
      <c r="C194"/>
      <c r="D194" s="1" t="s">
        <v>69</v>
      </c>
      <c r="E194" t="s">
        <v>284</v>
      </c>
      <c r="F194" s="2">
        <v>108</v>
      </c>
      <c r="G194" s="94">
        <v>403</v>
      </c>
      <c r="H194" s="3">
        <v>71667.67</v>
      </c>
      <c r="I194" s="3">
        <v>39903</v>
      </c>
      <c r="J194" s="3">
        <v>36682.89</v>
      </c>
    </row>
    <row r="195" spans="1:10" x14ac:dyDescent="0.25">
      <c r="A195"/>
      <c r="B195" s="1"/>
      <c r="C195"/>
      <c r="D195" s="1" t="s">
        <v>69</v>
      </c>
      <c r="E195" t="s">
        <v>285</v>
      </c>
      <c r="F195" s="2">
        <v>108</v>
      </c>
      <c r="G195" s="94">
        <v>403</v>
      </c>
      <c r="H195" s="3">
        <v>368713.79</v>
      </c>
      <c r="I195" s="3">
        <v>302010.23999999999</v>
      </c>
      <c r="J195" s="3">
        <v>302010.23999999999</v>
      </c>
    </row>
    <row r="196" spans="1:10" x14ac:dyDescent="0.25">
      <c r="A196"/>
      <c r="B196" s="1"/>
      <c r="C196"/>
      <c r="D196" s="1" t="s">
        <v>286</v>
      </c>
      <c r="E196" t="s">
        <v>287</v>
      </c>
      <c r="F196" s="2">
        <v>108</v>
      </c>
      <c r="G196" s="94">
        <v>403</v>
      </c>
      <c r="H196" s="3">
        <v>1027467.46</v>
      </c>
      <c r="I196" s="3">
        <v>982505.68</v>
      </c>
      <c r="J196" s="3">
        <v>933533.31</v>
      </c>
    </row>
    <row r="197" spans="1:10" x14ac:dyDescent="0.25">
      <c r="A197"/>
      <c r="B197" s="1"/>
      <c r="C197"/>
      <c r="D197" s="1" t="s">
        <v>286</v>
      </c>
      <c r="E197" t="s">
        <v>288</v>
      </c>
      <c r="F197" s="2">
        <v>108</v>
      </c>
      <c r="G197" s="94">
        <v>403</v>
      </c>
      <c r="H197" s="3">
        <v>3155959.08</v>
      </c>
      <c r="I197" s="3">
        <v>3143685.31</v>
      </c>
      <c r="J197" s="3">
        <v>3293010.02</v>
      </c>
    </row>
    <row r="198" spans="1:10" x14ac:dyDescent="0.25">
      <c r="A198"/>
      <c r="B198" s="1"/>
      <c r="C198"/>
      <c r="D198" s="1" t="s">
        <v>286</v>
      </c>
      <c r="E198" t="s">
        <v>289</v>
      </c>
      <c r="F198" s="2">
        <v>108</v>
      </c>
      <c r="G198" s="94">
        <v>403</v>
      </c>
      <c r="H198" s="3">
        <v>8198549.2400000002</v>
      </c>
      <c r="I198" s="3">
        <v>10304818.26</v>
      </c>
      <c r="J198" s="3">
        <v>10572333.720000001</v>
      </c>
    </row>
    <row r="199" spans="1:10" x14ac:dyDescent="0.25">
      <c r="A199"/>
      <c r="B199" s="1"/>
      <c r="C199"/>
      <c r="D199" s="1" t="s">
        <v>290</v>
      </c>
      <c r="E199" t="s">
        <v>291</v>
      </c>
      <c r="F199" s="2">
        <v>108</v>
      </c>
      <c r="G199" s="94">
        <v>403</v>
      </c>
      <c r="H199" s="3">
        <v>0</v>
      </c>
      <c r="I199" s="3">
        <v>0</v>
      </c>
      <c r="J199" s="3">
        <v>0</v>
      </c>
    </row>
    <row r="200" spans="1:10" x14ac:dyDescent="0.25">
      <c r="A200"/>
      <c r="B200" s="1"/>
      <c r="C200"/>
      <c r="D200" s="1" t="s">
        <v>292</v>
      </c>
      <c r="E200" t="s">
        <v>293</v>
      </c>
      <c r="F200" s="2">
        <v>108</v>
      </c>
      <c r="G200" s="94">
        <v>403</v>
      </c>
      <c r="H200" s="3">
        <v>1958201.94</v>
      </c>
      <c r="I200" s="3">
        <v>2242141.6</v>
      </c>
      <c r="J200" s="3">
        <v>2265850.92</v>
      </c>
    </row>
    <row r="201" spans="1:10" x14ac:dyDescent="0.25">
      <c r="A201"/>
      <c r="B201" s="1"/>
      <c r="C201"/>
      <c r="D201" s="1" t="s">
        <v>292</v>
      </c>
      <c r="E201" t="s">
        <v>294</v>
      </c>
      <c r="F201" s="2">
        <v>108</v>
      </c>
      <c r="G201" s="94">
        <v>403</v>
      </c>
      <c r="H201" s="3">
        <v>837706.68</v>
      </c>
      <c r="I201" s="3">
        <v>837706.68</v>
      </c>
      <c r="J201" s="3">
        <v>837706.68</v>
      </c>
    </row>
    <row r="202" spans="1:10" x14ac:dyDescent="0.25">
      <c r="A202"/>
      <c r="B202" s="1"/>
      <c r="C202"/>
      <c r="D202" s="1" t="s">
        <v>295</v>
      </c>
      <c r="E202" t="s">
        <v>296</v>
      </c>
      <c r="F202" s="2">
        <v>108</v>
      </c>
      <c r="G202" s="94">
        <v>403</v>
      </c>
      <c r="H202" s="3">
        <v>389413.41</v>
      </c>
      <c r="I202" s="3">
        <v>920880.17</v>
      </c>
      <c r="J202" s="3">
        <v>2503629.46</v>
      </c>
    </row>
    <row r="203" spans="1:10" x14ac:dyDescent="0.25">
      <c r="A203"/>
      <c r="B203" s="1"/>
      <c r="C203"/>
      <c r="D203" s="1" t="s">
        <v>297</v>
      </c>
      <c r="E203" t="s">
        <v>298</v>
      </c>
      <c r="F203" s="2">
        <v>108</v>
      </c>
      <c r="G203" s="94">
        <v>403</v>
      </c>
      <c r="H203" s="3">
        <v>0</v>
      </c>
      <c r="I203" s="3">
        <v>0</v>
      </c>
      <c r="J203" s="3">
        <v>0</v>
      </c>
    </row>
    <row r="204" spans="1:10" x14ac:dyDescent="0.25">
      <c r="A204"/>
      <c r="B204" s="1"/>
      <c r="C204"/>
      <c r="D204" s="1" t="s">
        <v>277</v>
      </c>
      <c r="E204" t="s">
        <v>299</v>
      </c>
      <c r="F204" s="2">
        <v>108</v>
      </c>
      <c r="G204" s="94">
        <v>403</v>
      </c>
      <c r="H204" s="3">
        <v>5944746.1699999999</v>
      </c>
      <c r="I204" s="3">
        <v>6447268.1900000004</v>
      </c>
      <c r="J204" s="3">
        <v>6539590.46</v>
      </c>
    </row>
    <row r="205" spans="1:10" x14ac:dyDescent="0.25">
      <c r="A205"/>
      <c r="B205" s="1"/>
      <c r="C205"/>
      <c r="D205" s="1" t="s">
        <v>300</v>
      </c>
      <c r="E205" t="s">
        <v>301</v>
      </c>
      <c r="F205" s="2">
        <v>108</v>
      </c>
      <c r="G205" s="94">
        <v>403</v>
      </c>
      <c r="H205" s="3">
        <v>651795.49</v>
      </c>
      <c r="I205" s="3">
        <v>736661.07</v>
      </c>
      <c r="J205" s="3">
        <v>705000.38</v>
      </c>
    </row>
    <row r="206" spans="1:10" x14ac:dyDescent="0.25">
      <c r="A206"/>
      <c r="B206" s="1"/>
      <c r="C206" t="s">
        <v>302</v>
      </c>
      <c r="D206"/>
      <c r="E206"/>
      <c r="F206"/>
      <c r="G206"/>
      <c r="H206" s="3">
        <v>22654900.869999997</v>
      </c>
      <c r="I206" s="3">
        <v>26068764.010000005</v>
      </c>
      <c r="J206" s="3">
        <v>28094714.190000001</v>
      </c>
    </row>
    <row r="207" spans="1:10" x14ac:dyDescent="0.25">
      <c r="A207" t="s">
        <v>302</v>
      </c>
      <c r="B207"/>
      <c r="C207"/>
      <c r="D207"/>
      <c r="E207"/>
      <c r="F207"/>
      <c r="G207"/>
      <c r="H207" s="3">
        <v>22654900.869999997</v>
      </c>
      <c r="I207" s="3">
        <v>26068764.010000005</v>
      </c>
      <c r="J207" s="3">
        <v>28094714.190000001</v>
      </c>
    </row>
    <row r="208" spans="1:10" x14ac:dyDescent="0.25">
      <c r="A208" t="s">
        <v>303</v>
      </c>
      <c r="B208" s="1" t="s">
        <v>303</v>
      </c>
      <c r="C208" t="s">
        <v>303</v>
      </c>
      <c r="D208" s="1" t="s">
        <v>304</v>
      </c>
      <c r="E208" t="s">
        <v>305</v>
      </c>
      <c r="F208" s="2">
        <v>111</v>
      </c>
      <c r="G208" s="94">
        <v>404</v>
      </c>
      <c r="H208" s="3">
        <v>31872951.600000001</v>
      </c>
      <c r="I208" s="3">
        <v>36042687.369999997</v>
      </c>
      <c r="J208" s="3">
        <v>39639069.590000004</v>
      </c>
    </row>
    <row r="209" spans="1:10" x14ac:dyDescent="0.25">
      <c r="A209"/>
      <c r="B209" s="1"/>
      <c r="C209"/>
      <c r="D209" s="1" t="s">
        <v>304</v>
      </c>
      <c r="E209" t="s">
        <v>306</v>
      </c>
      <c r="F209" s="2">
        <v>111</v>
      </c>
      <c r="G209" s="94">
        <v>404</v>
      </c>
      <c r="H209" s="3">
        <v>110783.66</v>
      </c>
      <c r="I209" s="3">
        <v>151552.92000000001</v>
      </c>
      <c r="J209" s="3">
        <v>152462.88</v>
      </c>
    </row>
    <row r="210" spans="1:10" x14ac:dyDescent="0.25">
      <c r="A210"/>
      <c r="B210" s="1"/>
      <c r="C210" t="s">
        <v>307</v>
      </c>
      <c r="D210"/>
      <c r="E210"/>
      <c r="F210"/>
      <c r="G210"/>
      <c r="H210" s="3">
        <v>31983735.260000002</v>
      </c>
      <c r="I210" s="3">
        <v>36194240.289999999</v>
      </c>
      <c r="J210" s="3">
        <v>39791532.470000006</v>
      </c>
    </row>
    <row r="211" spans="1:10" x14ac:dyDescent="0.25">
      <c r="A211" t="s">
        <v>307</v>
      </c>
      <c r="B211"/>
      <c r="C211"/>
      <c r="D211"/>
      <c r="E211"/>
      <c r="F211"/>
      <c r="G211"/>
      <c r="H211" s="3">
        <v>31983735.260000002</v>
      </c>
      <c r="I211" s="3">
        <v>36194240.289999999</v>
      </c>
      <c r="J211" s="3">
        <v>39791532.470000006</v>
      </c>
    </row>
    <row r="212" spans="1:10" x14ac:dyDescent="0.25">
      <c r="A212" t="s">
        <v>308</v>
      </c>
      <c r="B212" s="1" t="s">
        <v>308</v>
      </c>
      <c r="C212" t="s">
        <v>308</v>
      </c>
      <c r="D212" s="1" t="s">
        <v>309</v>
      </c>
      <c r="E212" t="s">
        <v>310</v>
      </c>
      <c r="F212" s="2">
        <v>108</v>
      </c>
      <c r="G212" s="94" t="s">
        <v>308</v>
      </c>
      <c r="H212" s="3">
        <v>0</v>
      </c>
      <c r="I212" s="3">
        <v>0</v>
      </c>
      <c r="J212" s="3">
        <v>0</v>
      </c>
    </row>
    <row r="213" spans="1:10" x14ac:dyDescent="0.25">
      <c r="A213"/>
      <c r="B213" s="1"/>
      <c r="C213"/>
      <c r="D213" s="1" t="s">
        <v>311</v>
      </c>
      <c r="E213" t="s">
        <v>312</v>
      </c>
      <c r="F213" s="2">
        <v>108</v>
      </c>
      <c r="G213" s="94" t="s">
        <v>308</v>
      </c>
      <c r="H213" s="3">
        <v>0</v>
      </c>
      <c r="I213" s="3">
        <v>0</v>
      </c>
      <c r="J213" s="3">
        <v>0</v>
      </c>
    </row>
    <row r="214" spans="1:10" x14ac:dyDescent="0.25">
      <c r="A214"/>
      <c r="B214" s="1"/>
      <c r="C214"/>
      <c r="D214" s="1" t="s">
        <v>311</v>
      </c>
      <c r="E214" t="s">
        <v>313</v>
      </c>
      <c r="F214" s="2">
        <v>108</v>
      </c>
      <c r="G214" s="94" t="s">
        <v>308</v>
      </c>
      <c r="H214" s="3">
        <v>0</v>
      </c>
      <c r="I214" s="3">
        <v>0</v>
      </c>
      <c r="J214" s="3">
        <v>0</v>
      </c>
    </row>
    <row r="215" spans="1:10" x14ac:dyDescent="0.25">
      <c r="A215"/>
      <c r="B215" s="1"/>
      <c r="C215"/>
      <c r="D215" s="1" t="s">
        <v>311</v>
      </c>
      <c r="E215" t="s">
        <v>314</v>
      </c>
      <c r="F215" s="2">
        <v>108</v>
      </c>
      <c r="G215" s="94" t="s">
        <v>308</v>
      </c>
      <c r="H215" s="3">
        <v>0</v>
      </c>
      <c r="I215" s="3">
        <v>0</v>
      </c>
      <c r="J215" s="3">
        <v>0</v>
      </c>
    </row>
    <row r="216" spans="1:10" x14ac:dyDescent="0.25">
      <c r="A216"/>
      <c r="B216" s="1"/>
      <c r="C216"/>
      <c r="D216" s="1" t="s">
        <v>218</v>
      </c>
      <c r="E216" t="s">
        <v>315</v>
      </c>
      <c r="F216" s="2">
        <v>108</v>
      </c>
      <c r="G216" s="94" t="s">
        <v>308</v>
      </c>
      <c r="H216" s="3">
        <v>0</v>
      </c>
      <c r="I216" s="3">
        <v>0</v>
      </c>
      <c r="J216" s="3">
        <v>0</v>
      </c>
    </row>
    <row r="217" spans="1:10" x14ac:dyDescent="0.25">
      <c r="A217"/>
      <c r="B217" s="1"/>
      <c r="C217"/>
      <c r="D217" s="1" t="s">
        <v>316</v>
      </c>
      <c r="E217" t="s">
        <v>317</v>
      </c>
      <c r="F217" s="2">
        <v>108</v>
      </c>
      <c r="G217" s="94" t="s">
        <v>308</v>
      </c>
      <c r="H217" s="3">
        <v>0</v>
      </c>
      <c r="I217" s="3">
        <v>0</v>
      </c>
      <c r="J217" s="3">
        <v>0</v>
      </c>
    </row>
    <row r="218" spans="1:10" x14ac:dyDescent="0.25">
      <c r="A218"/>
      <c r="B218" s="1"/>
      <c r="C218"/>
      <c r="D218" s="1" t="s">
        <v>318</v>
      </c>
      <c r="E218" t="s">
        <v>319</v>
      </c>
      <c r="F218" s="2">
        <v>108</v>
      </c>
      <c r="G218" s="94" t="s">
        <v>308</v>
      </c>
      <c r="H218" s="3">
        <v>0</v>
      </c>
      <c r="I218" s="3">
        <v>0</v>
      </c>
      <c r="J218" s="3">
        <v>0</v>
      </c>
    </row>
    <row r="219" spans="1:10" x14ac:dyDescent="0.25">
      <c r="A219"/>
      <c r="B219" s="1"/>
      <c r="C219" t="s">
        <v>320</v>
      </c>
      <c r="D219"/>
      <c r="E219"/>
      <c r="F219"/>
      <c r="G219"/>
      <c r="H219" s="3">
        <v>0</v>
      </c>
      <c r="I219" s="3">
        <v>0</v>
      </c>
      <c r="J219" s="3">
        <v>0</v>
      </c>
    </row>
    <row r="220" spans="1:10" x14ac:dyDescent="0.25">
      <c r="A220" t="s">
        <v>320</v>
      </c>
      <c r="B220"/>
      <c r="C220"/>
      <c r="D220"/>
      <c r="E220"/>
      <c r="F220"/>
      <c r="G220"/>
      <c r="H220" s="3">
        <v>0</v>
      </c>
      <c r="I220" s="3">
        <v>0</v>
      </c>
      <c r="J220" s="3">
        <v>0</v>
      </c>
    </row>
    <row r="221" spans="1:10" x14ac:dyDescent="0.25">
      <c r="A221" t="s">
        <v>321</v>
      </c>
      <c r="B221" s="1" t="s">
        <v>321</v>
      </c>
      <c r="C221" t="s">
        <v>321</v>
      </c>
      <c r="D221" s="1" t="s">
        <v>304</v>
      </c>
      <c r="E221" t="s">
        <v>322</v>
      </c>
      <c r="F221" s="2">
        <v>108</v>
      </c>
      <c r="G221" s="94" t="s">
        <v>323</v>
      </c>
      <c r="H221" s="3">
        <v>0</v>
      </c>
      <c r="I221" s="3">
        <v>0</v>
      </c>
      <c r="J221" s="3">
        <v>0</v>
      </c>
    </row>
    <row r="222" spans="1:10" x14ac:dyDescent="0.25">
      <c r="A222"/>
      <c r="B222" s="1"/>
      <c r="C222"/>
      <c r="D222" s="1" t="s">
        <v>324</v>
      </c>
      <c r="E222" t="s">
        <v>325</v>
      </c>
      <c r="F222" s="2">
        <v>108</v>
      </c>
      <c r="G222" s="94" t="s">
        <v>323</v>
      </c>
      <c r="H222" s="3">
        <v>157962.75</v>
      </c>
      <c r="I222" s="3">
        <v>156881.76</v>
      </c>
      <c r="J222" s="3">
        <v>156881.76</v>
      </c>
    </row>
    <row r="223" spans="1:10" x14ac:dyDescent="0.25">
      <c r="A223"/>
      <c r="B223" s="1"/>
      <c r="C223"/>
      <c r="D223" s="1" t="s">
        <v>326</v>
      </c>
      <c r="E223" t="s">
        <v>327</v>
      </c>
      <c r="F223" s="2">
        <v>108</v>
      </c>
      <c r="G223" s="94" t="s">
        <v>323</v>
      </c>
      <c r="H223" s="3">
        <v>430216.93</v>
      </c>
      <c r="I223" s="3">
        <v>420791.88</v>
      </c>
      <c r="J223" s="3">
        <v>420791.88</v>
      </c>
    </row>
    <row r="224" spans="1:10" x14ac:dyDescent="0.25">
      <c r="A224"/>
      <c r="B224" s="1"/>
      <c r="C224"/>
      <c r="D224" s="1" t="s">
        <v>237</v>
      </c>
      <c r="E224" t="s">
        <v>328</v>
      </c>
      <c r="F224" s="2">
        <v>108</v>
      </c>
      <c r="G224" s="94" t="s">
        <v>323</v>
      </c>
      <c r="H224" s="3">
        <v>0</v>
      </c>
      <c r="I224" s="3">
        <v>0</v>
      </c>
      <c r="J224" s="3">
        <v>0</v>
      </c>
    </row>
    <row r="225" spans="1:10" x14ac:dyDescent="0.25">
      <c r="A225"/>
      <c r="B225" s="1"/>
      <c r="C225"/>
      <c r="D225" s="1" t="s">
        <v>329</v>
      </c>
      <c r="E225" t="s">
        <v>330</v>
      </c>
      <c r="F225" s="2">
        <v>108</v>
      </c>
      <c r="G225" s="94" t="s">
        <v>323</v>
      </c>
      <c r="H225" s="3">
        <v>122867.71</v>
      </c>
      <c r="I225" s="3">
        <v>100242.6</v>
      </c>
      <c r="J225" s="3">
        <v>100242.6</v>
      </c>
    </row>
    <row r="226" spans="1:10" x14ac:dyDescent="0.25">
      <c r="A226"/>
      <c r="B226" s="1"/>
      <c r="C226"/>
      <c r="D226" s="1" t="s">
        <v>331</v>
      </c>
      <c r="E226" t="s">
        <v>332</v>
      </c>
      <c r="F226" s="2">
        <v>108</v>
      </c>
      <c r="G226" s="94" t="s">
        <v>323</v>
      </c>
      <c r="H226" s="3">
        <v>13097.34</v>
      </c>
      <c r="I226" s="3">
        <v>11575.08</v>
      </c>
      <c r="J226" s="3">
        <v>11575.08</v>
      </c>
    </row>
    <row r="227" spans="1:10" x14ac:dyDescent="0.25">
      <c r="A227"/>
      <c r="B227" s="1"/>
      <c r="C227" t="s">
        <v>333</v>
      </c>
      <c r="D227"/>
      <c r="E227"/>
      <c r="F227"/>
      <c r="G227"/>
      <c r="H227" s="3">
        <v>724144.72999999986</v>
      </c>
      <c r="I227" s="3">
        <v>689491.32</v>
      </c>
      <c r="J227" s="3">
        <v>689491.32</v>
      </c>
    </row>
    <row r="228" spans="1:10" x14ac:dyDescent="0.25">
      <c r="A228" t="s">
        <v>333</v>
      </c>
      <c r="B228"/>
      <c r="C228"/>
      <c r="D228"/>
      <c r="E228"/>
      <c r="F228"/>
      <c r="G228"/>
      <c r="H228" s="3">
        <v>724144.72999999986</v>
      </c>
      <c r="I228" s="3">
        <v>689491.32</v>
      </c>
      <c r="J228" s="3">
        <v>689491.32</v>
      </c>
    </row>
    <row r="229" spans="1:10" x14ac:dyDescent="0.25">
      <c r="A229" t="s">
        <v>334</v>
      </c>
      <c r="B229" s="1" t="s">
        <v>334</v>
      </c>
      <c r="C229" t="s">
        <v>334</v>
      </c>
      <c r="D229" s="1" t="s">
        <v>335</v>
      </c>
      <c r="E229" t="s">
        <v>336</v>
      </c>
      <c r="F229" s="2">
        <v>115</v>
      </c>
      <c r="G229" s="94">
        <v>406</v>
      </c>
      <c r="H229" s="3">
        <v>185749.26</v>
      </c>
      <c r="I229" s="3">
        <v>185749.32</v>
      </c>
      <c r="J229" s="3">
        <v>185749.32</v>
      </c>
    </row>
    <row r="230" spans="1:10" x14ac:dyDescent="0.25">
      <c r="A230"/>
      <c r="B230" s="1"/>
      <c r="C230"/>
      <c r="D230" s="1" t="s">
        <v>335</v>
      </c>
      <c r="E230" t="s">
        <v>337</v>
      </c>
      <c r="F230" s="2">
        <v>115</v>
      </c>
      <c r="G230" s="94">
        <v>425</v>
      </c>
      <c r="H230" s="3">
        <v>41900.58</v>
      </c>
      <c r="I230" s="3">
        <v>41900.639999999999</v>
      </c>
      <c r="J230" s="3">
        <v>41900.639999999999</v>
      </c>
    </row>
    <row r="231" spans="1:10" x14ac:dyDescent="0.25">
      <c r="A231"/>
      <c r="B231" s="1"/>
      <c r="C231"/>
      <c r="D231" s="1" t="s">
        <v>335</v>
      </c>
      <c r="E231" t="s">
        <v>338</v>
      </c>
      <c r="F231" s="2">
        <v>115</v>
      </c>
      <c r="G231" s="94">
        <v>425</v>
      </c>
      <c r="H231" s="3">
        <v>9058.86</v>
      </c>
      <c r="I231" s="3">
        <v>9058.7999999999993</v>
      </c>
      <c r="J231" s="3">
        <v>9058.7999999999993</v>
      </c>
    </row>
    <row r="232" spans="1:10" x14ac:dyDescent="0.25">
      <c r="A232"/>
      <c r="B232" s="1"/>
      <c r="C232" t="s">
        <v>339</v>
      </c>
      <c r="D232"/>
      <c r="E232"/>
      <c r="F232"/>
      <c r="G232"/>
      <c r="H232" s="3">
        <v>236708.7</v>
      </c>
      <c r="I232" s="3">
        <v>236708.76</v>
      </c>
      <c r="J232" s="3">
        <v>236708.76</v>
      </c>
    </row>
    <row r="233" spans="1:10" x14ac:dyDescent="0.25">
      <c r="A233" t="s">
        <v>339</v>
      </c>
      <c r="B233"/>
      <c r="C233"/>
      <c r="D233"/>
      <c r="E233"/>
      <c r="F233"/>
      <c r="G233"/>
      <c r="H233" s="3">
        <v>236708.7</v>
      </c>
      <c r="I233" s="3">
        <v>236708.76</v>
      </c>
      <c r="J233" s="3">
        <v>236708.76</v>
      </c>
    </row>
    <row r="234" spans="1:10" x14ac:dyDescent="0.25">
      <c r="A234" t="s">
        <v>340</v>
      </c>
      <c r="B234" s="1" t="s">
        <v>340</v>
      </c>
      <c r="C234" t="s">
        <v>340</v>
      </c>
      <c r="D234" s="1" t="s">
        <v>341</v>
      </c>
      <c r="E234" t="s">
        <v>342</v>
      </c>
      <c r="F234" s="2">
        <v>105</v>
      </c>
      <c r="G234" s="94" t="s">
        <v>340</v>
      </c>
      <c r="H234" s="3">
        <v>0</v>
      </c>
      <c r="I234" s="3">
        <v>0</v>
      </c>
      <c r="J234" s="3">
        <v>0</v>
      </c>
    </row>
    <row r="235" spans="1:10" x14ac:dyDescent="0.25">
      <c r="A235"/>
      <c r="B235" s="1"/>
      <c r="C235" t="s">
        <v>343</v>
      </c>
      <c r="D235"/>
      <c r="E235"/>
      <c r="F235"/>
      <c r="G235"/>
      <c r="H235" s="3">
        <v>0</v>
      </c>
      <c r="I235" s="3">
        <v>0</v>
      </c>
      <c r="J235" s="3">
        <v>0</v>
      </c>
    </row>
    <row r="236" spans="1:10" x14ac:dyDescent="0.25">
      <c r="A236" t="s">
        <v>343</v>
      </c>
      <c r="B236"/>
      <c r="C236"/>
      <c r="D236"/>
      <c r="E236"/>
      <c r="F236"/>
      <c r="G236"/>
      <c r="H236" s="3">
        <v>0</v>
      </c>
      <c r="I236" s="3">
        <v>0</v>
      </c>
      <c r="J236" s="3">
        <v>0</v>
      </c>
    </row>
    <row r="237" spans="1:10" x14ac:dyDescent="0.25">
      <c r="A237" t="s">
        <v>344</v>
      </c>
      <c r="B237" s="1" t="s">
        <v>344</v>
      </c>
      <c r="C237" t="s">
        <v>344</v>
      </c>
      <c r="D237" s="1" t="s">
        <v>345</v>
      </c>
      <c r="E237" t="s">
        <v>346</v>
      </c>
      <c r="F237" s="2">
        <v>108</v>
      </c>
      <c r="G237" s="94">
        <v>403</v>
      </c>
      <c r="H237" s="3">
        <v>8014743</v>
      </c>
      <c r="I237" s="3">
        <v>8014743</v>
      </c>
      <c r="J237" s="3">
        <v>8014743</v>
      </c>
    </row>
    <row r="238" spans="1:10" x14ac:dyDescent="0.25">
      <c r="A238"/>
      <c r="B238" s="1"/>
      <c r="C238" t="s">
        <v>347</v>
      </c>
      <c r="D238"/>
      <c r="E238"/>
      <c r="F238"/>
      <c r="G238"/>
      <c r="H238" s="3">
        <v>8014743</v>
      </c>
      <c r="I238" s="3">
        <v>8014743</v>
      </c>
      <c r="J238" s="3">
        <v>8014743</v>
      </c>
    </row>
    <row r="239" spans="1:10" x14ac:dyDescent="0.25">
      <c r="A239" t="s">
        <v>347</v>
      </c>
      <c r="B239"/>
      <c r="C239"/>
      <c r="D239"/>
      <c r="E239"/>
      <c r="F239"/>
      <c r="G239"/>
      <c r="H239" s="3">
        <v>8014743</v>
      </c>
      <c r="I239" s="3">
        <v>8014743</v>
      </c>
      <c r="J239" s="3">
        <v>8014743</v>
      </c>
    </row>
    <row r="240" spans="1:10" x14ac:dyDescent="0.25">
      <c r="A240" t="s">
        <v>348</v>
      </c>
      <c r="B240"/>
      <c r="C240"/>
      <c r="D240"/>
      <c r="E240"/>
      <c r="F240"/>
      <c r="G240"/>
      <c r="H240" s="3">
        <v>428714416.69</v>
      </c>
      <c r="I240" s="3">
        <v>469838719.98000002</v>
      </c>
      <c r="J240" s="3">
        <v>515932092.39999992</v>
      </c>
    </row>
    <row r="243" spans="5:10" x14ac:dyDescent="0.25">
      <c r="J243" s="18" t="s">
        <v>508</v>
      </c>
    </row>
    <row r="244" spans="5:10" x14ac:dyDescent="0.25">
      <c r="E244" s="202" t="s">
        <v>14</v>
      </c>
      <c r="F244" s="200" t="s">
        <v>23</v>
      </c>
      <c r="G244" s="200" t="s">
        <v>24</v>
      </c>
      <c r="H244" s="200" t="s">
        <v>349</v>
      </c>
      <c r="I244" s="200" t="s">
        <v>350</v>
      </c>
      <c r="J244" s="200" t="s">
        <v>351</v>
      </c>
    </row>
    <row r="245" spans="5:10" x14ac:dyDescent="0.25">
      <c r="E245" s="18" t="s">
        <v>352</v>
      </c>
      <c r="F245" s="2">
        <v>108</v>
      </c>
      <c r="G245" s="2">
        <v>403</v>
      </c>
      <c r="H245" s="32">
        <f>SUMIF($G$1:$G$240,$G245,H$1:H$240)</f>
        <v>389911391.37</v>
      </c>
      <c r="I245" s="32">
        <f t="shared" ref="I245:J252" si="0">SUMIF($G$1:$G$240,$G245,I$1:I$240)</f>
        <v>426210856.69999999</v>
      </c>
      <c r="J245" s="32">
        <f t="shared" si="0"/>
        <v>468685093.14999986</v>
      </c>
    </row>
    <row r="246" spans="5:10" x14ac:dyDescent="0.25">
      <c r="E246" s="18" t="s">
        <v>352</v>
      </c>
      <c r="F246" s="2">
        <v>111</v>
      </c>
      <c r="G246" s="2">
        <v>404</v>
      </c>
      <c r="H246" s="32">
        <f t="shared" ref="H246:H252" si="1">SUMIF($G$1:$G$240,$G246,H$1:H$240)</f>
        <v>31983735.260000002</v>
      </c>
      <c r="I246" s="32">
        <f t="shared" si="0"/>
        <v>36194240.289999999</v>
      </c>
      <c r="J246" s="32">
        <f t="shared" si="0"/>
        <v>39791532.470000006</v>
      </c>
    </row>
    <row r="247" spans="5:10" x14ac:dyDescent="0.25">
      <c r="E247" s="18">
        <v>114</v>
      </c>
      <c r="F247" s="2">
        <v>115</v>
      </c>
      <c r="G247" s="2">
        <v>406</v>
      </c>
      <c r="H247" s="32">
        <f t="shared" si="1"/>
        <v>185749.26</v>
      </c>
      <c r="I247" s="32">
        <f t="shared" si="0"/>
        <v>185749.32</v>
      </c>
      <c r="J247" s="32">
        <f t="shared" si="0"/>
        <v>185749.32</v>
      </c>
    </row>
    <row r="248" spans="5:10" x14ac:dyDescent="0.25">
      <c r="E248" s="18">
        <v>114</v>
      </c>
      <c r="F248" s="2">
        <v>115</v>
      </c>
      <c r="G248" s="203">
        <v>425</v>
      </c>
      <c r="H248" s="32">
        <f t="shared" si="1"/>
        <v>50959.44</v>
      </c>
      <c r="I248" s="32">
        <f t="shared" si="0"/>
        <v>50959.44</v>
      </c>
      <c r="J248" s="32">
        <f t="shared" si="0"/>
        <v>50959.44</v>
      </c>
    </row>
    <row r="249" spans="5:10" x14ac:dyDescent="0.25">
      <c r="E249" s="18" t="s">
        <v>352</v>
      </c>
      <c r="F249" s="2">
        <v>108</v>
      </c>
      <c r="G249" s="203" t="s">
        <v>273</v>
      </c>
      <c r="H249" s="32">
        <f t="shared" si="1"/>
        <v>5858436.6299999999</v>
      </c>
      <c r="I249" s="32">
        <f t="shared" si="0"/>
        <v>6507422.9100000001</v>
      </c>
      <c r="J249" s="32">
        <f t="shared" si="0"/>
        <v>6529266.6999999993</v>
      </c>
    </row>
    <row r="250" spans="5:10" x14ac:dyDescent="0.25">
      <c r="E250" s="18" t="s">
        <v>352</v>
      </c>
      <c r="F250" s="2">
        <v>108</v>
      </c>
      <c r="G250" s="2" t="s">
        <v>323</v>
      </c>
      <c r="H250" s="32">
        <f t="shared" si="1"/>
        <v>724144.72999999986</v>
      </c>
      <c r="I250" s="32">
        <f t="shared" si="0"/>
        <v>689491.32</v>
      </c>
      <c r="J250" s="32">
        <f t="shared" si="0"/>
        <v>689491.32</v>
      </c>
    </row>
    <row r="251" spans="5:10" x14ac:dyDescent="0.25">
      <c r="E251" s="18" t="s">
        <v>352</v>
      </c>
      <c r="F251" s="2">
        <v>108</v>
      </c>
      <c r="G251" s="2" t="s">
        <v>308</v>
      </c>
      <c r="H251" s="32">
        <f t="shared" si="1"/>
        <v>0</v>
      </c>
      <c r="I251" s="32">
        <f t="shared" si="0"/>
        <v>0</v>
      </c>
      <c r="J251" s="32">
        <f t="shared" si="0"/>
        <v>0</v>
      </c>
    </row>
    <row r="252" spans="5:10" x14ac:dyDescent="0.25">
      <c r="E252" s="18">
        <v>105</v>
      </c>
      <c r="F252" s="2">
        <v>105</v>
      </c>
      <c r="G252" s="2" t="s">
        <v>340</v>
      </c>
      <c r="H252" s="32">
        <f t="shared" si="1"/>
        <v>0</v>
      </c>
      <c r="I252" s="32">
        <f t="shared" si="0"/>
        <v>0</v>
      </c>
      <c r="J252" s="32">
        <f t="shared" si="0"/>
        <v>0</v>
      </c>
    </row>
    <row r="253" spans="5:10" ht="13.8" thickBot="1" x14ac:dyDescent="0.3">
      <c r="G253" s="2" t="s">
        <v>353</v>
      </c>
      <c r="H253" s="201">
        <f>SUM(H245:H252)</f>
        <v>428714416.69</v>
      </c>
      <c r="I253" s="201">
        <f>SUM(I245:I252)</f>
        <v>469838719.98000002</v>
      </c>
      <c r="J253" s="201">
        <f>SUM(J245:J252)</f>
        <v>515932092.39999986</v>
      </c>
    </row>
    <row r="254" spans="5:10" ht="13.8" thickTop="1" x14ac:dyDescent="0.25">
      <c r="G254" s="18" t="s">
        <v>509</v>
      </c>
      <c r="H254" s="21">
        <f>H253-'B-09 2023A'!$H560*1000</f>
        <v>0</v>
      </c>
      <c r="I254" s="21">
        <f>I253-'B-09 2024B'!$H560*1000</f>
        <v>0</v>
      </c>
      <c r="J254" s="204"/>
    </row>
  </sheetData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3DF7-A676-41D5-8EEC-D66A062BB144}">
  <sheetPr>
    <pageSetUpPr fitToPage="1"/>
  </sheetPr>
  <dimension ref="A1:CR414"/>
  <sheetViews>
    <sheetView zoomScale="99" zoomScaleNormal="99" workbookViewId="0">
      <pane xSplit="2" ySplit="5" topLeftCell="C6" activePane="bottomRight" state="frozen"/>
      <selection pane="topRight" activeCell="BY333" sqref="BY333"/>
      <selection pane="bottomLeft" activeCell="BY333" sqref="BY333"/>
      <selection pane="bottomRight" activeCell="C387" sqref="C387"/>
    </sheetView>
  </sheetViews>
  <sheetFormatPr defaultColWidth="9.44140625" defaultRowHeight="13.2" x14ac:dyDescent="0.25"/>
  <cols>
    <col min="1" max="1" width="33.44140625" style="6" bestFit="1" customWidth="1"/>
    <col min="2" max="2" width="47.5546875" style="6" bestFit="1" customWidth="1"/>
    <col min="3" max="14" width="11.44140625" style="6" bestFit="1" customWidth="1"/>
    <col min="15" max="38" width="15.109375" style="6" bestFit="1" customWidth="1"/>
    <col min="39" max="74" width="15.109375" style="6" hidden="1" customWidth="1"/>
    <col min="75" max="77" width="12.44140625" style="6" bestFit="1" customWidth="1"/>
    <col min="78" max="80" width="12.33203125" style="6" hidden="1" customWidth="1"/>
    <col min="81" max="81" width="16.88671875" style="6" bestFit="1" customWidth="1"/>
    <col min="82" max="82" width="9" style="6" bestFit="1" customWidth="1"/>
    <col min="83" max="83" width="11.5546875" style="6" bestFit="1" customWidth="1"/>
    <col min="84" max="84" width="12" style="6" bestFit="1" customWidth="1"/>
    <col min="85" max="85" width="16.88671875" style="6" bestFit="1" customWidth="1"/>
    <col min="86" max="86" width="32.88671875" style="6" bestFit="1" customWidth="1"/>
    <col min="87" max="87" width="6.5546875" style="6" bestFit="1" customWidth="1"/>
    <col min="88" max="88" width="5.88671875" style="6" bestFit="1" customWidth="1"/>
    <col min="89" max="89" width="11.44140625" style="6" bestFit="1" customWidth="1"/>
    <col min="90" max="91" width="10.44140625" style="6" bestFit="1" customWidth="1"/>
    <col min="92" max="92" width="12.44140625" style="6" bestFit="1" customWidth="1"/>
    <col min="93" max="94" width="15" style="6" bestFit="1" customWidth="1"/>
    <col min="95" max="95" width="10.44140625" style="6" bestFit="1" customWidth="1"/>
    <col min="96" max="96" width="11.44140625" style="6" bestFit="1" customWidth="1"/>
    <col min="97" max="97" width="13.44140625" style="6" bestFit="1" customWidth="1"/>
    <col min="98" max="98" width="11.5546875" style="6" customWidth="1"/>
    <col min="99" max="104" width="12.5546875" style="6" customWidth="1"/>
    <col min="105" max="105" width="9" style="6" customWidth="1"/>
    <col min="106" max="106" width="9.44140625" style="6"/>
    <col min="107" max="112" width="12.5546875" style="6" customWidth="1"/>
    <col min="113" max="113" width="9" style="6" customWidth="1"/>
    <col min="114" max="114" width="9.44140625" style="6"/>
    <col min="115" max="120" width="12.5546875" style="6" customWidth="1"/>
    <col min="121" max="121" width="9" style="6" customWidth="1"/>
    <col min="122" max="16384" width="9.44140625" style="6"/>
  </cols>
  <sheetData>
    <row r="1" spans="1:96" ht="18" thickBot="1" x14ac:dyDescent="0.35">
      <c r="A1" s="323" t="s">
        <v>370</v>
      </c>
      <c r="B1" s="1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>
        <v>1456655.81</v>
      </c>
      <c r="O1" s="313" t="str">
        <f t="shared" ref="O1:Z1" si="0">$CL$2&amp;" "&amp;$CL$3&amp;" "&amp;$CL$5</f>
        <v>2022 Depr Rates</v>
      </c>
      <c r="P1" s="313" t="str">
        <f t="shared" si="0"/>
        <v>2022 Depr Rates</v>
      </c>
      <c r="Q1" s="313" t="str">
        <f t="shared" si="0"/>
        <v>2022 Depr Rates</v>
      </c>
      <c r="R1" s="313" t="str">
        <f t="shared" si="0"/>
        <v>2022 Depr Rates</v>
      </c>
      <c r="S1" s="313" t="str">
        <f t="shared" si="0"/>
        <v>2022 Depr Rates</v>
      </c>
      <c r="T1" s="313" t="str">
        <f t="shared" si="0"/>
        <v>2022 Depr Rates</v>
      </c>
      <c r="U1" s="313" t="str">
        <f t="shared" si="0"/>
        <v>2022 Depr Rates</v>
      </c>
      <c r="V1" s="313" t="str">
        <f t="shared" si="0"/>
        <v>2022 Depr Rates</v>
      </c>
      <c r="W1" s="313" t="str">
        <f t="shared" si="0"/>
        <v>2022 Depr Rates</v>
      </c>
      <c r="X1" s="313" t="str">
        <f t="shared" si="0"/>
        <v>2022 Depr Rates</v>
      </c>
      <c r="Y1" s="313" t="str">
        <f t="shared" si="0"/>
        <v>2022 Depr Rates</v>
      </c>
      <c r="Z1" s="313" t="str">
        <f t="shared" si="0"/>
        <v>2022 Depr Rates</v>
      </c>
      <c r="AA1" s="313" t="str">
        <f>$CM$2&amp;" "&amp;$CM$3&amp;" "&amp;$CM$5</f>
        <v>2022 Depr Rates</v>
      </c>
      <c r="AB1" s="313" t="str">
        <f t="shared" ref="AB1:BV1" si="1">$CM$2&amp;" "&amp;$CM$3&amp;" "&amp;$CM$5</f>
        <v>2022 Depr Rates</v>
      </c>
      <c r="AC1" s="313" t="str">
        <f t="shared" si="1"/>
        <v>2022 Depr Rates</v>
      </c>
      <c r="AD1" s="313" t="str">
        <f t="shared" si="1"/>
        <v>2022 Depr Rates</v>
      </c>
      <c r="AE1" s="313" t="str">
        <f t="shared" si="1"/>
        <v>2022 Depr Rates</v>
      </c>
      <c r="AF1" s="313" t="str">
        <f t="shared" si="1"/>
        <v>2022 Depr Rates</v>
      </c>
      <c r="AG1" s="313" t="str">
        <f t="shared" si="1"/>
        <v>2022 Depr Rates</v>
      </c>
      <c r="AH1" s="313" t="str">
        <f t="shared" si="1"/>
        <v>2022 Depr Rates</v>
      </c>
      <c r="AI1" s="313" t="str">
        <f t="shared" si="1"/>
        <v>2022 Depr Rates</v>
      </c>
      <c r="AJ1" s="313" t="str">
        <f t="shared" si="1"/>
        <v>2022 Depr Rates</v>
      </c>
      <c r="AK1" s="313" t="str">
        <f t="shared" si="1"/>
        <v>2022 Depr Rates</v>
      </c>
      <c r="AL1" s="313" t="str">
        <f t="shared" si="1"/>
        <v>2022 Depr Rates</v>
      </c>
      <c r="AM1" s="313" t="str">
        <f t="shared" si="1"/>
        <v>2022 Depr Rates</v>
      </c>
      <c r="AN1" s="313" t="str">
        <f t="shared" si="1"/>
        <v>2022 Depr Rates</v>
      </c>
      <c r="AO1" s="313" t="str">
        <f t="shared" si="1"/>
        <v>2022 Depr Rates</v>
      </c>
      <c r="AP1" s="313" t="str">
        <f t="shared" si="1"/>
        <v>2022 Depr Rates</v>
      </c>
      <c r="AQ1" s="313" t="str">
        <f t="shared" si="1"/>
        <v>2022 Depr Rates</v>
      </c>
      <c r="AR1" s="313" t="str">
        <f t="shared" si="1"/>
        <v>2022 Depr Rates</v>
      </c>
      <c r="AS1" s="313" t="str">
        <f t="shared" si="1"/>
        <v>2022 Depr Rates</v>
      </c>
      <c r="AT1" s="313" t="str">
        <f t="shared" si="1"/>
        <v>2022 Depr Rates</v>
      </c>
      <c r="AU1" s="313" t="str">
        <f t="shared" si="1"/>
        <v>2022 Depr Rates</v>
      </c>
      <c r="AV1" s="313" t="str">
        <f t="shared" si="1"/>
        <v>2022 Depr Rates</v>
      </c>
      <c r="AW1" s="313" t="str">
        <f t="shared" si="1"/>
        <v>2022 Depr Rates</v>
      </c>
      <c r="AX1" s="313" t="str">
        <f t="shared" si="1"/>
        <v>2022 Depr Rates</v>
      </c>
      <c r="AY1" s="313" t="str">
        <f t="shared" si="1"/>
        <v>2022 Depr Rates</v>
      </c>
      <c r="AZ1" s="313" t="str">
        <f t="shared" si="1"/>
        <v>2022 Depr Rates</v>
      </c>
      <c r="BA1" s="313" t="str">
        <f t="shared" si="1"/>
        <v>2022 Depr Rates</v>
      </c>
      <c r="BB1" s="313" t="str">
        <f t="shared" si="1"/>
        <v>2022 Depr Rates</v>
      </c>
      <c r="BC1" s="313" t="str">
        <f t="shared" si="1"/>
        <v>2022 Depr Rates</v>
      </c>
      <c r="BD1" s="313" t="str">
        <f t="shared" si="1"/>
        <v>2022 Depr Rates</v>
      </c>
      <c r="BE1" s="313" t="str">
        <f t="shared" si="1"/>
        <v>2022 Depr Rates</v>
      </c>
      <c r="BF1" s="313" t="str">
        <f t="shared" si="1"/>
        <v>2022 Depr Rates</v>
      </c>
      <c r="BG1" s="313" t="str">
        <f t="shared" si="1"/>
        <v>2022 Depr Rates</v>
      </c>
      <c r="BH1" s="313" t="str">
        <f t="shared" si="1"/>
        <v>2022 Depr Rates</v>
      </c>
      <c r="BI1" s="313" t="str">
        <f t="shared" si="1"/>
        <v>2022 Depr Rates</v>
      </c>
      <c r="BJ1" s="313" t="str">
        <f t="shared" si="1"/>
        <v>2022 Depr Rates</v>
      </c>
      <c r="BK1" s="313" t="str">
        <f t="shared" si="1"/>
        <v>2022 Depr Rates</v>
      </c>
      <c r="BL1" s="313" t="str">
        <f t="shared" si="1"/>
        <v>2022 Depr Rates</v>
      </c>
      <c r="BM1" s="313" t="str">
        <f t="shared" si="1"/>
        <v>2022 Depr Rates</v>
      </c>
      <c r="BN1" s="313" t="str">
        <f t="shared" si="1"/>
        <v>2022 Depr Rates</v>
      </c>
      <c r="BO1" s="313" t="str">
        <f t="shared" si="1"/>
        <v>2022 Depr Rates</v>
      </c>
      <c r="BP1" s="313" t="str">
        <f t="shared" si="1"/>
        <v>2022 Depr Rates</v>
      </c>
      <c r="BQ1" s="313" t="str">
        <f t="shared" si="1"/>
        <v>2022 Depr Rates</v>
      </c>
      <c r="BR1" s="313" t="str">
        <f t="shared" si="1"/>
        <v>2022 Depr Rates</v>
      </c>
      <c r="BS1" s="313" t="str">
        <f t="shared" si="1"/>
        <v>2022 Depr Rates</v>
      </c>
      <c r="BT1" s="313" t="str">
        <f t="shared" si="1"/>
        <v>2022 Depr Rates</v>
      </c>
      <c r="BU1" s="313" t="str">
        <f t="shared" si="1"/>
        <v>2022 Depr Rates</v>
      </c>
      <c r="BV1" s="313" t="str">
        <f t="shared" si="1"/>
        <v>2022 Depr Rates</v>
      </c>
      <c r="CM1" s="324">
        <v>1</v>
      </c>
    </row>
    <row r="2" spans="1:96" x14ac:dyDescent="0.25">
      <c r="A2" s="1"/>
      <c r="B2" s="312"/>
      <c r="C2" s="2">
        <f>'ASSET BALANCES'!D2</f>
        <v>2023</v>
      </c>
      <c r="D2" s="2">
        <f>'ASSET BALANCES'!E2</f>
        <v>2023</v>
      </c>
      <c r="E2" s="2">
        <f>'ASSET BALANCES'!F2</f>
        <v>2023</v>
      </c>
      <c r="F2" s="2">
        <f>'ASSET BALANCES'!G2</f>
        <v>2023</v>
      </c>
      <c r="G2" s="2">
        <f>'ASSET BALANCES'!H2</f>
        <v>2023</v>
      </c>
      <c r="H2" s="2">
        <f>'ASSET BALANCES'!I2</f>
        <v>2023</v>
      </c>
      <c r="I2" s="2">
        <f>'ASSET BALANCES'!J2</f>
        <v>2023</v>
      </c>
      <c r="J2" s="2">
        <f>'ASSET BALANCES'!K2</f>
        <v>2023</v>
      </c>
      <c r="K2" s="2">
        <f>'ASSET BALANCES'!L2</f>
        <v>2023</v>
      </c>
      <c r="L2" s="2">
        <f>'ASSET BALANCES'!M2</f>
        <v>2023</v>
      </c>
      <c r="M2" s="2">
        <f>'ASSET BALANCES'!N2</f>
        <v>2023</v>
      </c>
      <c r="N2" s="2">
        <f>'ASSET BALANCES'!O2</f>
        <v>2023</v>
      </c>
      <c r="O2" s="2">
        <f>'ASSET BALANCES'!P2</f>
        <v>2024</v>
      </c>
      <c r="P2" s="2">
        <f>'ASSET BALANCES'!Q2</f>
        <v>2024</v>
      </c>
      <c r="Q2" s="2">
        <f>'ASSET BALANCES'!R2</f>
        <v>2024</v>
      </c>
      <c r="R2" s="2">
        <f>'ASSET BALANCES'!S2</f>
        <v>2024</v>
      </c>
      <c r="S2" s="2">
        <f>'ASSET BALANCES'!T2</f>
        <v>2024</v>
      </c>
      <c r="T2" s="2">
        <f>'ASSET BALANCES'!U2</f>
        <v>2024</v>
      </c>
      <c r="U2" s="2">
        <f>'ASSET BALANCES'!V2</f>
        <v>2024</v>
      </c>
      <c r="V2" s="2">
        <f>'ASSET BALANCES'!W2</f>
        <v>2024</v>
      </c>
      <c r="W2" s="2">
        <f>'ASSET BALANCES'!X2</f>
        <v>2024</v>
      </c>
      <c r="X2" s="2">
        <f>'ASSET BALANCES'!Y2</f>
        <v>2024</v>
      </c>
      <c r="Y2" s="2">
        <f>'ASSET BALANCES'!Z2</f>
        <v>2024</v>
      </c>
      <c r="Z2" s="2">
        <f>'ASSET BALANCES'!AA2</f>
        <v>2024</v>
      </c>
      <c r="AA2" s="2">
        <f>'ASSET BALANCES'!AB2</f>
        <v>2025</v>
      </c>
      <c r="AB2" s="2">
        <f>'ASSET BALANCES'!AC2</f>
        <v>2025</v>
      </c>
      <c r="AC2" s="2">
        <f>'ASSET BALANCES'!AD2</f>
        <v>2025</v>
      </c>
      <c r="AD2" s="2">
        <f>'ASSET BALANCES'!AE2</f>
        <v>2025</v>
      </c>
      <c r="AE2" s="2">
        <f>'ASSET BALANCES'!AF2</f>
        <v>2025</v>
      </c>
      <c r="AF2" s="2">
        <f>'ASSET BALANCES'!AG2</f>
        <v>2025</v>
      </c>
      <c r="AG2" s="2">
        <f>'ASSET BALANCES'!AH2</f>
        <v>2025</v>
      </c>
      <c r="AH2" s="2">
        <f>'ASSET BALANCES'!AI2</f>
        <v>2025</v>
      </c>
      <c r="AI2" s="2">
        <f>'ASSET BALANCES'!AJ2</f>
        <v>2025</v>
      </c>
      <c r="AJ2" s="2">
        <f>'ASSET BALANCES'!AK2</f>
        <v>2025</v>
      </c>
      <c r="AK2" s="2">
        <f>'ASSET BALANCES'!AL2</f>
        <v>2025</v>
      </c>
      <c r="AL2" s="2">
        <f>'ASSET BALANCES'!AM2</f>
        <v>2025</v>
      </c>
      <c r="AM2" s="2">
        <f>'ASSET BALANCES'!AN2</f>
        <v>2026</v>
      </c>
      <c r="AN2" s="2">
        <f>'ASSET BALANCES'!AO2</f>
        <v>2026</v>
      </c>
      <c r="AO2" s="2">
        <f>'ASSET BALANCES'!AP2</f>
        <v>2026</v>
      </c>
      <c r="AP2" s="2">
        <f>'ASSET BALANCES'!AQ2</f>
        <v>2026</v>
      </c>
      <c r="AQ2" s="2">
        <f>'ASSET BALANCES'!AR2</f>
        <v>2026</v>
      </c>
      <c r="AR2" s="2">
        <f>'ASSET BALANCES'!AS2</f>
        <v>2026</v>
      </c>
      <c r="AS2" s="2">
        <f>'ASSET BALANCES'!AT2</f>
        <v>2026</v>
      </c>
      <c r="AT2" s="2">
        <f>'ASSET BALANCES'!AU2</f>
        <v>2026</v>
      </c>
      <c r="AU2" s="2">
        <f>'ASSET BALANCES'!AV2</f>
        <v>2026</v>
      </c>
      <c r="AV2" s="2">
        <f>'ASSET BALANCES'!AW2</f>
        <v>2026</v>
      </c>
      <c r="AW2" s="2">
        <f>'ASSET BALANCES'!AX2</f>
        <v>2026</v>
      </c>
      <c r="AX2" s="2">
        <f>'ASSET BALANCES'!AY2</f>
        <v>2026</v>
      </c>
      <c r="AY2" s="2">
        <f>'ASSET BALANCES'!AZ2</f>
        <v>2027</v>
      </c>
      <c r="AZ2" s="2">
        <f>'ASSET BALANCES'!BA2</f>
        <v>2027</v>
      </c>
      <c r="BA2" s="2">
        <f>'ASSET BALANCES'!BB2</f>
        <v>2027</v>
      </c>
      <c r="BB2" s="2">
        <f>'ASSET BALANCES'!BC2</f>
        <v>2027</v>
      </c>
      <c r="BC2" s="2">
        <f>'ASSET BALANCES'!BD2</f>
        <v>2027</v>
      </c>
      <c r="BD2" s="2">
        <f>'ASSET BALANCES'!BE2</f>
        <v>2027</v>
      </c>
      <c r="BE2" s="2">
        <f>'ASSET BALANCES'!BF2</f>
        <v>2027</v>
      </c>
      <c r="BF2" s="2">
        <f>'ASSET BALANCES'!BG2</f>
        <v>2027</v>
      </c>
      <c r="BG2" s="2">
        <f>'ASSET BALANCES'!BH2</f>
        <v>2027</v>
      </c>
      <c r="BH2" s="2">
        <f>'ASSET BALANCES'!BI2</f>
        <v>2027</v>
      </c>
      <c r="BI2" s="2">
        <f>'ASSET BALANCES'!BJ2</f>
        <v>2027</v>
      </c>
      <c r="BJ2" s="2">
        <f>'ASSET BALANCES'!BK2</f>
        <v>2027</v>
      </c>
      <c r="BK2" s="2">
        <f>'ASSET BALANCES'!BL2</f>
        <v>2028</v>
      </c>
      <c r="BL2" s="2">
        <f>'ASSET BALANCES'!BM2</f>
        <v>2028</v>
      </c>
      <c r="BM2" s="2">
        <f>'ASSET BALANCES'!BN2</f>
        <v>2028</v>
      </c>
      <c r="BN2" s="2">
        <f>'ASSET BALANCES'!BO2</f>
        <v>2028</v>
      </c>
      <c r="BO2" s="2">
        <f>'ASSET BALANCES'!BP2</f>
        <v>2028</v>
      </c>
      <c r="BP2" s="2">
        <f>'ASSET BALANCES'!BQ2</f>
        <v>2028</v>
      </c>
      <c r="BQ2" s="2">
        <f>'ASSET BALANCES'!BR2</f>
        <v>2028</v>
      </c>
      <c r="BR2" s="2">
        <f>'ASSET BALANCES'!BS2</f>
        <v>2028</v>
      </c>
      <c r="BS2" s="2">
        <f>'ASSET BALANCES'!BT2</f>
        <v>2028</v>
      </c>
      <c r="BT2" s="2">
        <f>'ASSET BALANCES'!BU2</f>
        <v>2028</v>
      </c>
      <c r="BU2" s="2">
        <f>'ASSET BALANCES'!BV2</f>
        <v>2028</v>
      </c>
      <c r="BV2" s="2">
        <f>'ASSET BALANCES'!BW2</f>
        <v>2028</v>
      </c>
      <c r="CL2" s="2">
        <v>2022</v>
      </c>
      <c r="CM2" s="2">
        <f t="shared" ref="CM2:CM65" si="2">CHOOSE($CM$1,$CQ2,$CR2)</f>
        <v>2022</v>
      </c>
      <c r="CQ2" s="2">
        <v>2022</v>
      </c>
      <c r="CR2" s="2">
        <v>2025</v>
      </c>
    </row>
    <row r="3" spans="1:96" x14ac:dyDescent="0.25">
      <c r="A3" s="1"/>
      <c r="B3" s="1"/>
      <c r="C3" s="2" t="str">
        <f>'ASSET BALANCES'!D3</f>
        <v>JAN</v>
      </c>
      <c r="D3" s="2" t="str">
        <f>'ASSET BALANCES'!E3</f>
        <v>FEB</v>
      </c>
      <c r="E3" s="2" t="str">
        <f>'ASSET BALANCES'!F3</f>
        <v>MAR</v>
      </c>
      <c r="F3" s="2" t="str">
        <f>'ASSET BALANCES'!G3</f>
        <v>APR</v>
      </c>
      <c r="G3" s="2" t="str">
        <f>'ASSET BALANCES'!H3</f>
        <v>MAY</v>
      </c>
      <c r="H3" s="2" t="str">
        <f>'ASSET BALANCES'!I3</f>
        <v>JUN</v>
      </c>
      <c r="I3" s="2" t="str">
        <f>'ASSET BALANCES'!J3</f>
        <v>JUL</v>
      </c>
      <c r="J3" s="2" t="str">
        <f>'ASSET BALANCES'!K3</f>
        <v>AUG</v>
      </c>
      <c r="K3" s="2" t="str">
        <f>'ASSET BALANCES'!L3</f>
        <v>SEP</v>
      </c>
      <c r="L3" s="2" t="str">
        <f>'ASSET BALANCES'!M3</f>
        <v>OCT</v>
      </c>
      <c r="M3" s="2" t="str">
        <f>'ASSET BALANCES'!N3</f>
        <v>NOV</v>
      </c>
      <c r="N3" s="2" t="str">
        <f>'ASSET BALANCES'!O3</f>
        <v>DEC</v>
      </c>
      <c r="O3" s="2" t="str">
        <f>'ASSET BALANCES'!P3</f>
        <v>JAN</v>
      </c>
      <c r="P3" s="2" t="str">
        <f>'ASSET BALANCES'!Q3</f>
        <v>FEB</v>
      </c>
      <c r="Q3" s="2" t="str">
        <f>'ASSET BALANCES'!R3</f>
        <v>MAR</v>
      </c>
      <c r="R3" s="2" t="str">
        <f>'ASSET BALANCES'!S3</f>
        <v>APR</v>
      </c>
      <c r="S3" s="2" t="str">
        <f>'ASSET BALANCES'!T3</f>
        <v>MAY</v>
      </c>
      <c r="T3" s="2" t="str">
        <f>'ASSET BALANCES'!U3</f>
        <v>JUN</v>
      </c>
      <c r="U3" s="2" t="str">
        <f>'ASSET BALANCES'!V3</f>
        <v>JUL</v>
      </c>
      <c r="V3" s="2" t="str">
        <f>'ASSET BALANCES'!W3</f>
        <v>AUG</v>
      </c>
      <c r="W3" s="2" t="str">
        <f>'ASSET BALANCES'!X3</f>
        <v>SEP</v>
      </c>
      <c r="X3" s="2" t="str">
        <f>'ASSET BALANCES'!Y3</f>
        <v>OCT</v>
      </c>
      <c r="Y3" s="2" t="str">
        <f>'ASSET BALANCES'!Z3</f>
        <v>NOV</v>
      </c>
      <c r="Z3" s="2" t="str">
        <f>'ASSET BALANCES'!AA3</f>
        <v>DEC</v>
      </c>
      <c r="AA3" s="2" t="str">
        <f>'ASSET BALANCES'!AB3</f>
        <v>JAN</v>
      </c>
      <c r="AB3" s="2" t="str">
        <f>'ASSET BALANCES'!AC3</f>
        <v>FEB</v>
      </c>
      <c r="AC3" s="2" t="str">
        <f>'ASSET BALANCES'!AD3</f>
        <v>MAR</v>
      </c>
      <c r="AD3" s="2" t="str">
        <f>'ASSET BALANCES'!AE3</f>
        <v>APR</v>
      </c>
      <c r="AE3" s="2" t="str">
        <f>'ASSET BALANCES'!AF3</f>
        <v>MAY</v>
      </c>
      <c r="AF3" s="2" t="str">
        <f>'ASSET BALANCES'!AG3</f>
        <v>JUN</v>
      </c>
      <c r="AG3" s="2" t="str">
        <f>'ASSET BALANCES'!AH3</f>
        <v>JUL</v>
      </c>
      <c r="AH3" s="2" t="str">
        <f>'ASSET BALANCES'!AI3</f>
        <v>AUG</v>
      </c>
      <c r="AI3" s="2" t="str">
        <f>'ASSET BALANCES'!AJ3</f>
        <v>SEP</v>
      </c>
      <c r="AJ3" s="2" t="str">
        <f>'ASSET BALANCES'!AK3</f>
        <v>OCT</v>
      </c>
      <c r="AK3" s="2" t="str">
        <f>'ASSET BALANCES'!AL3</f>
        <v>NOV</v>
      </c>
      <c r="AL3" s="2" t="str">
        <f>'ASSET BALANCES'!AM3</f>
        <v>DEC</v>
      </c>
      <c r="AM3" s="2" t="str">
        <f>'ASSET BALANCES'!AN3</f>
        <v>JAN</v>
      </c>
      <c r="AN3" s="2" t="str">
        <f>'ASSET BALANCES'!AO3</f>
        <v>FEB</v>
      </c>
      <c r="AO3" s="2" t="str">
        <f>'ASSET BALANCES'!AP3</f>
        <v>MAR</v>
      </c>
      <c r="AP3" s="2" t="str">
        <f>'ASSET BALANCES'!AQ3</f>
        <v>APR</v>
      </c>
      <c r="AQ3" s="2" t="str">
        <f>'ASSET BALANCES'!AR3</f>
        <v>MAY</v>
      </c>
      <c r="AR3" s="2" t="str">
        <f>'ASSET BALANCES'!AS3</f>
        <v>JUN</v>
      </c>
      <c r="AS3" s="2" t="str">
        <f>'ASSET BALANCES'!AT3</f>
        <v>JUL</v>
      </c>
      <c r="AT3" s="2" t="str">
        <f>'ASSET BALANCES'!AU3</f>
        <v>AUG</v>
      </c>
      <c r="AU3" s="2" t="str">
        <f>'ASSET BALANCES'!AV3</f>
        <v>SEP</v>
      </c>
      <c r="AV3" s="2" t="str">
        <f>'ASSET BALANCES'!AW3</f>
        <v>OCT</v>
      </c>
      <c r="AW3" s="2" t="str">
        <f>'ASSET BALANCES'!AX3</f>
        <v>NOV</v>
      </c>
      <c r="AX3" s="2" t="str">
        <f>'ASSET BALANCES'!AY3</f>
        <v>DEC</v>
      </c>
      <c r="AY3" s="2" t="str">
        <f>'ASSET BALANCES'!AZ3</f>
        <v>JAN</v>
      </c>
      <c r="AZ3" s="2" t="str">
        <f>'ASSET BALANCES'!BA3</f>
        <v>FEB</v>
      </c>
      <c r="BA3" s="2" t="str">
        <f>'ASSET BALANCES'!BB3</f>
        <v>MAR</v>
      </c>
      <c r="BB3" s="2" t="str">
        <f>'ASSET BALANCES'!BC3</f>
        <v>APR</v>
      </c>
      <c r="BC3" s="2" t="str">
        <f>'ASSET BALANCES'!BD3</f>
        <v>MAY</v>
      </c>
      <c r="BD3" s="2" t="str">
        <f>'ASSET BALANCES'!BE3</f>
        <v>JUN</v>
      </c>
      <c r="BE3" s="2" t="str">
        <f>'ASSET BALANCES'!BF3</f>
        <v>JUL</v>
      </c>
      <c r="BF3" s="2" t="str">
        <f>'ASSET BALANCES'!BG3</f>
        <v>AUG</v>
      </c>
      <c r="BG3" s="2" t="str">
        <f>'ASSET BALANCES'!BH3</f>
        <v>SEP</v>
      </c>
      <c r="BH3" s="2" t="str">
        <f>'ASSET BALANCES'!BI3</f>
        <v>OCT</v>
      </c>
      <c r="BI3" s="2" t="str">
        <f>'ASSET BALANCES'!BJ3</f>
        <v>NOV</v>
      </c>
      <c r="BJ3" s="2" t="str">
        <f>'ASSET BALANCES'!BK3</f>
        <v>DEC</v>
      </c>
      <c r="BK3" s="2" t="str">
        <f>'ASSET BALANCES'!BL3</f>
        <v>JAN</v>
      </c>
      <c r="BL3" s="2" t="str">
        <f>'ASSET BALANCES'!BM3</f>
        <v>FEB</v>
      </c>
      <c r="BM3" s="2" t="str">
        <f>'ASSET BALANCES'!BN3</f>
        <v>MAR</v>
      </c>
      <c r="BN3" s="2" t="str">
        <f>'ASSET BALANCES'!BO3</f>
        <v>APR</v>
      </c>
      <c r="BO3" s="2" t="str">
        <f>'ASSET BALANCES'!BP3</f>
        <v>MAY</v>
      </c>
      <c r="BP3" s="2" t="str">
        <f>'ASSET BALANCES'!BQ3</f>
        <v>JUN</v>
      </c>
      <c r="BQ3" s="2" t="str">
        <f>'ASSET BALANCES'!BR3</f>
        <v>JUL</v>
      </c>
      <c r="BR3" s="2" t="str">
        <f>'ASSET BALANCES'!BS3</f>
        <v>AUG</v>
      </c>
      <c r="BS3" s="2" t="str">
        <f>'ASSET BALANCES'!BT3</f>
        <v>SEP</v>
      </c>
      <c r="BT3" s="2" t="str">
        <f>'ASSET BALANCES'!BU3</f>
        <v>OCT</v>
      </c>
      <c r="BU3" s="2" t="str">
        <f>'ASSET BALANCES'!BV3</f>
        <v>NOV</v>
      </c>
      <c r="BV3" s="2" t="str">
        <f>'ASSET BALANCES'!BW3</f>
        <v>DEC</v>
      </c>
      <c r="CL3" s="2" t="s">
        <v>371</v>
      </c>
      <c r="CM3" s="2" t="str">
        <f t="shared" si="2"/>
        <v>Depr</v>
      </c>
      <c r="CQ3" s="2" t="s">
        <v>371</v>
      </c>
      <c r="CR3" s="2" t="s">
        <v>371</v>
      </c>
    </row>
    <row r="4" spans="1:96" x14ac:dyDescent="0.25">
      <c r="A4" s="1"/>
      <c r="B4" s="1"/>
      <c r="C4" s="2">
        <f>'ASSET BALANCES'!D4</f>
        <v>202301</v>
      </c>
      <c r="D4" s="2">
        <f>'ASSET BALANCES'!E4</f>
        <v>202302</v>
      </c>
      <c r="E4" s="2">
        <f>'ASSET BALANCES'!F4</f>
        <v>202303</v>
      </c>
      <c r="F4" s="2">
        <f>'ASSET BALANCES'!G4</f>
        <v>202304</v>
      </c>
      <c r="G4" s="2">
        <f>'ASSET BALANCES'!H4</f>
        <v>202305</v>
      </c>
      <c r="H4" s="2">
        <f>'ASSET BALANCES'!I4</f>
        <v>202306</v>
      </c>
      <c r="I4" s="2">
        <f>'ASSET BALANCES'!J4</f>
        <v>202307</v>
      </c>
      <c r="J4" s="2">
        <f>'ASSET BALANCES'!K4</f>
        <v>202308</v>
      </c>
      <c r="K4" s="2">
        <f>'ASSET BALANCES'!L4</f>
        <v>202309</v>
      </c>
      <c r="L4" s="2">
        <f>'ASSET BALANCES'!M4</f>
        <v>202310</v>
      </c>
      <c r="M4" s="2">
        <f>'ASSET BALANCES'!N4</f>
        <v>202311</v>
      </c>
      <c r="N4" s="2">
        <f>'ASSET BALANCES'!O4</f>
        <v>202312</v>
      </c>
      <c r="O4" s="2">
        <f>'ASSET BALANCES'!P4</f>
        <v>202401</v>
      </c>
      <c r="P4" s="2">
        <f>'ASSET BALANCES'!Q4</f>
        <v>202402</v>
      </c>
      <c r="Q4" s="2">
        <f>'ASSET BALANCES'!R4</f>
        <v>202403</v>
      </c>
      <c r="R4" s="2">
        <f>'ASSET BALANCES'!S4</f>
        <v>202404</v>
      </c>
      <c r="S4" s="2">
        <f>'ASSET BALANCES'!T4</f>
        <v>202405</v>
      </c>
      <c r="T4" s="2">
        <f>'ASSET BALANCES'!U4</f>
        <v>202406</v>
      </c>
      <c r="U4" s="2">
        <f>'ASSET BALANCES'!V4</f>
        <v>202407</v>
      </c>
      <c r="V4" s="2">
        <f>'ASSET BALANCES'!W4</f>
        <v>202408</v>
      </c>
      <c r="W4" s="2">
        <f>'ASSET BALANCES'!X4</f>
        <v>202409</v>
      </c>
      <c r="X4" s="2">
        <f>'ASSET BALANCES'!Y4</f>
        <v>202410</v>
      </c>
      <c r="Y4" s="2">
        <f>'ASSET BALANCES'!Z4</f>
        <v>202411</v>
      </c>
      <c r="Z4" s="2">
        <f>'ASSET BALANCES'!AA4</f>
        <v>202412</v>
      </c>
      <c r="AA4" s="2">
        <f>'ASSET BALANCES'!AB4</f>
        <v>202501</v>
      </c>
      <c r="AB4" s="2">
        <f>'ASSET BALANCES'!AC4</f>
        <v>202502</v>
      </c>
      <c r="AC4" s="2">
        <f>'ASSET BALANCES'!AD4</f>
        <v>202503</v>
      </c>
      <c r="AD4" s="2">
        <f>'ASSET BALANCES'!AE4</f>
        <v>202504</v>
      </c>
      <c r="AE4" s="2">
        <f>'ASSET BALANCES'!AF4</f>
        <v>202505</v>
      </c>
      <c r="AF4" s="2">
        <f>'ASSET BALANCES'!AG4</f>
        <v>202506</v>
      </c>
      <c r="AG4" s="2">
        <f>'ASSET BALANCES'!AH4</f>
        <v>202507</v>
      </c>
      <c r="AH4" s="2">
        <f>'ASSET BALANCES'!AI4</f>
        <v>202508</v>
      </c>
      <c r="AI4" s="2">
        <f>'ASSET BALANCES'!AJ4</f>
        <v>202509</v>
      </c>
      <c r="AJ4" s="2">
        <f>'ASSET BALANCES'!AK4</f>
        <v>202510</v>
      </c>
      <c r="AK4" s="2">
        <f>'ASSET BALANCES'!AL4</f>
        <v>202511</v>
      </c>
      <c r="AL4" s="2">
        <f>'ASSET BALANCES'!AM4</f>
        <v>202512</v>
      </c>
      <c r="AM4" s="2">
        <f>'ASSET BALANCES'!AN4</f>
        <v>202601</v>
      </c>
      <c r="AN4" s="2">
        <f>'ASSET BALANCES'!AO4</f>
        <v>202602</v>
      </c>
      <c r="AO4" s="2">
        <f>'ASSET BALANCES'!AP4</f>
        <v>202603</v>
      </c>
      <c r="AP4" s="2">
        <f>'ASSET BALANCES'!AQ4</f>
        <v>202604</v>
      </c>
      <c r="AQ4" s="2">
        <f>'ASSET BALANCES'!AR4</f>
        <v>202605</v>
      </c>
      <c r="AR4" s="2">
        <f>'ASSET BALANCES'!AS4</f>
        <v>202606</v>
      </c>
      <c r="AS4" s="2">
        <f>'ASSET BALANCES'!AT4</f>
        <v>202607</v>
      </c>
      <c r="AT4" s="2">
        <f>'ASSET BALANCES'!AU4</f>
        <v>202608</v>
      </c>
      <c r="AU4" s="2">
        <f>'ASSET BALANCES'!AV4</f>
        <v>202609</v>
      </c>
      <c r="AV4" s="2">
        <f>'ASSET BALANCES'!AW4</f>
        <v>202610</v>
      </c>
      <c r="AW4" s="2">
        <f>'ASSET BALANCES'!AX4</f>
        <v>202611</v>
      </c>
      <c r="AX4" s="2">
        <f>'ASSET BALANCES'!AY4</f>
        <v>202612</v>
      </c>
      <c r="AY4" s="2">
        <f>'ASSET BALANCES'!AZ4</f>
        <v>202701</v>
      </c>
      <c r="AZ4" s="2">
        <f>'ASSET BALANCES'!BA4</f>
        <v>202702</v>
      </c>
      <c r="BA4" s="2">
        <f>'ASSET BALANCES'!BB4</f>
        <v>202703</v>
      </c>
      <c r="BB4" s="2">
        <f>'ASSET BALANCES'!BC4</f>
        <v>202704</v>
      </c>
      <c r="BC4" s="2">
        <f>'ASSET BALANCES'!BD4</f>
        <v>202705</v>
      </c>
      <c r="BD4" s="2">
        <f>'ASSET BALANCES'!BE4</f>
        <v>202706</v>
      </c>
      <c r="BE4" s="2">
        <f>'ASSET BALANCES'!BF4</f>
        <v>202707</v>
      </c>
      <c r="BF4" s="2">
        <f>'ASSET BALANCES'!BG4</f>
        <v>202708</v>
      </c>
      <c r="BG4" s="2">
        <f>'ASSET BALANCES'!BH4</f>
        <v>202709</v>
      </c>
      <c r="BH4" s="2">
        <f>'ASSET BALANCES'!BI4</f>
        <v>202710</v>
      </c>
      <c r="BI4" s="2">
        <f>'ASSET BALANCES'!BJ4</f>
        <v>202711</v>
      </c>
      <c r="BJ4" s="2">
        <f>'ASSET BALANCES'!BK4</f>
        <v>202712</v>
      </c>
      <c r="BK4" s="2">
        <f>'ASSET BALANCES'!BL4</f>
        <v>202801</v>
      </c>
      <c r="BL4" s="2">
        <f>'ASSET BALANCES'!BM4</f>
        <v>202802</v>
      </c>
      <c r="BM4" s="2">
        <f>'ASSET BALANCES'!BN4</f>
        <v>202803</v>
      </c>
      <c r="BN4" s="2">
        <f>'ASSET BALANCES'!BO4</f>
        <v>202804</v>
      </c>
      <c r="BO4" s="2">
        <f>'ASSET BALANCES'!BP4</f>
        <v>202805</v>
      </c>
      <c r="BP4" s="2">
        <f>'ASSET BALANCES'!BQ4</f>
        <v>202806</v>
      </c>
      <c r="BQ4" s="2">
        <f>'ASSET BALANCES'!BR4</f>
        <v>202807</v>
      </c>
      <c r="BR4" s="2">
        <f>'ASSET BALANCES'!BS4</f>
        <v>202808</v>
      </c>
      <c r="BS4" s="2">
        <f>'ASSET BALANCES'!BT4</f>
        <v>202809</v>
      </c>
      <c r="BT4" s="2">
        <f>'ASSET BALANCES'!BU4</f>
        <v>202810</v>
      </c>
      <c r="BU4" s="2">
        <f>'ASSET BALANCES'!BV4</f>
        <v>202811</v>
      </c>
      <c r="BV4" s="2">
        <f>'ASSET BALANCES'!BW4</f>
        <v>202812</v>
      </c>
      <c r="BW4" s="2">
        <f>N2</f>
        <v>2023</v>
      </c>
      <c r="BX4" s="2">
        <f>Z2</f>
        <v>2024</v>
      </c>
      <c r="BY4" s="2">
        <f>AL2</f>
        <v>2025</v>
      </c>
      <c r="BZ4" s="2">
        <f>AX2</f>
        <v>2026</v>
      </c>
      <c r="CA4" s="2">
        <f>BJ2</f>
        <v>2027</v>
      </c>
      <c r="CB4" s="2">
        <f>BV2</f>
        <v>2028</v>
      </c>
      <c r="CC4" s="20">
        <v>3</v>
      </c>
      <c r="CD4" s="20">
        <v>4</v>
      </c>
      <c r="CE4" s="20">
        <v>5</v>
      </c>
      <c r="CF4" s="20">
        <v>6</v>
      </c>
      <c r="CG4" s="20">
        <v>7</v>
      </c>
      <c r="CH4" s="20">
        <v>8</v>
      </c>
      <c r="CI4" s="20">
        <v>9</v>
      </c>
      <c r="CJ4" s="20">
        <v>10</v>
      </c>
      <c r="CL4" s="2" t="s">
        <v>372</v>
      </c>
      <c r="CM4" s="2" t="str">
        <f t="shared" si="2"/>
        <v>Approved</v>
      </c>
      <c r="CQ4" s="2" t="s">
        <v>372</v>
      </c>
      <c r="CR4" s="2" t="s">
        <v>373</v>
      </c>
    </row>
    <row r="5" spans="1:96" x14ac:dyDescent="0.25">
      <c r="A5" s="2" t="s">
        <v>374</v>
      </c>
      <c r="B5" s="325" t="s">
        <v>22</v>
      </c>
      <c r="C5" s="326" t="s">
        <v>375</v>
      </c>
      <c r="D5" s="326" t="s">
        <v>376</v>
      </c>
      <c r="E5" s="326" t="s">
        <v>377</v>
      </c>
      <c r="F5" s="326" t="s">
        <v>378</v>
      </c>
      <c r="G5" s="326" t="s">
        <v>379</v>
      </c>
      <c r="H5" s="326" t="s">
        <v>380</v>
      </c>
      <c r="I5" s="326" t="s">
        <v>381</v>
      </c>
      <c r="J5" s="326" t="s">
        <v>382</v>
      </c>
      <c r="K5" s="326" t="s">
        <v>383</v>
      </c>
      <c r="L5" s="326" t="s">
        <v>384</v>
      </c>
      <c r="M5" s="326" t="s">
        <v>385</v>
      </c>
      <c r="N5" s="326" t="s">
        <v>386</v>
      </c>
      <c r="O5" s="326" t="s">
        <v>387</v>
      </c>
      <c r="P5" s="326" t="s">
        <v>388</v>
      </c>
      <c r="Q5" s="326" t="s">
        <v>389</v>
      </c>
      <c r="R5" s="326" t="s">
        <v>390</v>
      </c>
      <c r="S5" s="326" t="s">
        <v>391</v>
      </c>
      <c r="T5" s="326" t="s">
        <v>392</v>
      </c>
      <c r="U5" s="326" t="s">
        <v>393</v>
      </c>
      <c r="V5" s="326" t="s">
        <v>394</v>
      </c>
      <c r="W5" s="326" t="s">
        <v>395</v>
      </c>
      <c r="X5" s="326" t="s">
        <v>396</v>
      </c>
      <c r="Y5" s="326" t="s">
        <v>397</v>
      </c>
      <c r="Z5" s="326" t="s">
        <v>398</v>
      </c>
      <c r="AA5" s="326" t="s">
        <v>399</v>
      </c>
      <c r="AB5" s="326" t="s">
        <v>400</v>
      </c>
      <c r="AC5" s="326" t="s">
        <v>401</v>
      </c>
      <c r="AD5" s="326" t="s">
        <v>402</v>
      </c>
      <c r="AE5" s="326" t="s">
        <v>403</v>
      </c>
      <c r="AF5" s="326" t="s">
        <v>404</v>
      </c>
      <c r="AG5" s="326" t="s">
        <v>405</v>
      </c>
      <c r="AH5" s="326" t="s">
        <v>406</v>
      </c>
      <c r="AI5" s="326" t="s">
        <v>407</v>
      </c>
      <c r="AJ5" s="326" t="s">
        <v>408</v>
      </c>
      <c r="AK5" s="326" t="s">
        <v>409</v>
      </c>
      <c r="AL5" s="326" t="s">
        <v>410</v>
      </c>
      <c r="AM5" s="326" t="s">
        <v>411</v>
      </c>
      <c r="AN5" s="326" t="s">
        <v>412</v>
      </c>
      <c r="AO5" s="326" t="s">
        <v>413</v>
      </c>
      <c r="AP5" s="326" t="s">
        <v>414</v>
      </c>
      <c r="AQ5" s="326" t="s">
        <v>415</v>
      </c>
      <c r="AR5" s="326" t="s">
        <v>416</v>
      </c>
      <c r="AS5" s="326" t="s">
        <v>417</v>
      </c>
      <c r="AT5" s="326" t="s">
        <v>418</v>
      </c>
      <c r="AU5" s="326" t="s">
        <v>419</v>
      </c>
      <c r="AV5" s="326" t="s">
        <v>420</v>
      </c>
      <c r="AW5" s="326" t="s">
        <v>421</v>
      </c>
      <c r="AX5" s="326" t="s">
        <v>422</v>
      </c>
      <c r="AY5" s="326" t="s">
        <v>423</v>
      </c>
      <c r="AZ5" s="326" t="s">
        <v>424</v>
      </c>
      <c r="BA5" s="326" t="s">
        <v>425</v>
      </c>
      <c r="BB5" s="326" t="s">
        <v>426</v>
      </c>
      <c r="BC5" s="326" t="s">
        <v>427</v>
      </c>
      <c r="BD5" s="326" t="s">
        <v>428</v>
      </c>
      <c r="BE5" s="326" t="s">
        <v>429</v>
      </c>
      <c r="BF5" s="326" t="s">
        <v>430</v>
      </c>
      <c r="BG5" s="326" t="s">
        <v>431</v>
      </c>
      <c r="BH5" s="326" t="s">
        <v>432</v>
      </c>
      <c r="BI5" s="326" t="s">
        <v>433</v>
      </c>
      <c r="BJ5" s="326" t="s">
        <v>434</v>
      </c>
      <c r="BK5" s="326" t="s">
        <v>435</v>
      </c>
      <c r="BL5" s="326" t="s">
        <v>436</v>
      </c>
      <c r="BM5" s="326" t="s">
        <v>437</v>
      </c>
      <c r="BN5" s="326" t="s">
        <v>438</v>
      </c>
      <c r="BO5" s="326" t="s">
        <v>439</v>
      </c>
      <c r="BP5" s="326" t="s">
        <v>440</v>
      </c>
      <c r="BQ5" s="326" t="s">
        <v>441</v>
      </c>
      <c r="BR5" s="326" t="s">
        <v>442</v>
      </c>
      <c r="BS5" s="326" t="s">
        <v>443</v>
      </c>
      <c r="BT5" s="326" t="s">
        <v>444</v>
      </c>
      <c r="BU5" s="326" t="s">
        <v>445</v>
      </c>
      <c r="BV5" s="326" t="s">
        <v>446</v>
      </c>
      <c r="BW5" s="2" t="str">
        <f>BW4&amp;" Activity"</f>
        <v>2023 Activity</v>
      </c>
      <c r="BX5" s="2" t="str">
        <f t="shared" ref="BX5:CB5" si="3">BX4&amp;" Activity"</f>
        <v>2024 Activity</v>
      </c>
      <c r="BY5" s="2" t="str">
        <f t="shared" si="3"/>
        <v>2025 Activity</v>
      </c>
      <c r="BZ5" s="2" t="str">
        <f t="shared" si="3"/>
        <v>2026 Activity</v>
      </c>
      <c r="CA5" s="2" t="str">
        <f t="shared" si="3"/>
        <v>2027 Activity</v>
      </c>
      <c r="CB5" s="2" t="str">
        <f t="shared" si="3"/>
        <v>2028 Activity</v>
      </c>
      <c r="CC5" s="327" t="s">
        <v>18</v>
      </c>
      <c r="CD5" s="327" t="s">
        <v>14</v>
      </c>
      <c r="CE5" s="327" t="s">
        <v>23</v>
      </c>
      <c r="CF5" s="327" t="s">
        <v>24</v>
      </c>
      <c r="CG5" s="327" t="s">
        <v>19</v>
      </c>
      <c r="CH5" s="327" t="s">
        <v>20</v>
      </c>
      <c r="CI5" s="328" t="s">
        <v>12</v>
      </c>
      <c r="CJ5" s="328" t="s">
        <v>21</v>
      </c>
      <c r="CL5" s="2" t="s">
        <v>447</v>
      </c>
      <c r="CM5" s="2" t="str">
        <f t="shared" si="2"/>
        <v>Rates</v>
      </c>
      <c r="CQ5" s="2" t="s">
        <v>447</v>
      </c>
      <c r="CR5" s="2" t="s">
        <v>447</v>
      </c>
    </row>
    <row r="6" spans="1:96" x14ac:dyDescent="0.25">
      <c r="A6" s="329">
        <f>'ASSET BALANCES'!$A6</f>
        <v>10501</v>
      </c>
      <c r="B6" s="330" t="str">
        <f>'ASSET BALANCES'!$B6</f>
        <v>105.01 Future Use Non Depreciable A</v>
      </c>
      <c r="C6" s="331">
        <v>0</v>
      </c>
      <c r="D6" s="331">
        <v>0</v>
      </c>
      <c r="E6" s="331">
        <v>0</v>
      </c>
      <c r="F6" s="331">
        <v>0</v>
      </c>
      <c r="G6" s="331">
        <v>0</v>
      </c>
      <c r="H6" s="331">
        <v>0</v>
      </c>
      <c r="I6" s="331">
        <v>0</v>
      </c>
      <c r="J6" s="331">
        <v>0</v>
      </c>
      <c r="K6" s="331">
        <v>0</v>
      </c>
      <c r="L6" s="331">
        <v>0</v>
      </c>
      <c r="M6" s="331">
        <v>0</v>
      </c>
      <c r="N6" s="331">
        <v>0</v>
      </c>
      <c r="O6" s="332">
        <f>ROUND('ASSET BALANCES'!O6*$CL6/12,2)</f>
        <v>0</v>
      </c>
      <c r="P6" s="332">
        <f>ROUND('ASSET BALANCES'!P6*$CL6/12,2)</f>
        <v>0</v>
      </c>
      <c r="Q6" s="332">
        <f>ROUND('ASSET BALANCES'!Q6*$CL6/12,2)</f>
        <v>0</v>
      </c>
      <c r="R6" s="332">
        <f>ROUND('ASSET BALANCES'!R6*$CL6/12,2)</f>
        <v>0</v>
      </c>
      <c r="S6" s="332">
        <f>ROUND('ASSET BALANCES'!S6*$CL6/12,2)</f>
        <v>0</v>
      </c>
      <c r="T6" s="332">
        <f>ROUND('ASSET BALANCES'!T6*$CL6/12,2)</f>
        <v>0</v>
      </c>
      <c r="U6" s="332">
        <f>ROUND('ASSET BALANCES'!U6*$CL6/12,2)</f>
        <v>0</v>
      </c>
      <c r="V6" s="332">
        <f>ROUND('ASSET BALANCES'!V6*$CL6/12,2)</f>
        <v>0</v>
      </c>
      <c r="W6" s="332">
        <f>ROUND('ASSET BALANCES'!W6*$CL6/12,2)</f>
        <v>0</v>
      </c>
      <c r="X6" s="332">
        <f>ROUND('ASSET BALANCES'!X6*$CL6/12,2)</f>
        <v>0</v>
      </c>
      <c r="Y6" s="332">
        <f>ROUND('ASSET BALANCES'!Y6*$CL6/12,2)</f>
        <v>0</v>
      </c>
      <c r="Z6" s="332">
        <f>ROUND('ASSET BALANCES'!Z6*$CL6/12,2)</f>
        <v>0</v>
      </c>
      <c r="AA6" s="332">
        <f>ROUND('ASSET BALANCES'!AA6*$CM6/12,2)</f>
        <v>0</v>
      </c>
      <c r="AB6" s="332">
        <f>ROUND('ASSET BALANCES'!AB6*$CM6/12,2)</f>
        <v>0</v>
      </c>
      <c r="AC6" s="332">
        <f>ROUND('ASSET BALANCES'!AC6*$CM6/12,2)</f>
        <v>0</v>
      </c>
      <c r="AD6" s="332">
        <f>ROUND('ASSET BALANCES'!AD6*$CM6/12,2)</f>
        <v>0</v>
      </c>
      <c r="AE6" s="332">
        <f>ROUND('ASSET BALANCES'!AE6*$CM6/12,2)</f>
        <v>0</v>
      </c>
      <c r="AF6" s="332">
        <f>ROUND('ASSET BALANCES'!AF6*$CM6/12,2)</f>
        <v>0</v>
      </c>
      <c r="AG6" s="332">
        <f>ROUND('ASSET BALANCES'!AG6*$CM6/12,2)</f>
        <v>0</v>
      </c>
      <c r="AH6" s="332">
        <f>ROUND('ASSET BALANCES'!AH6*$CM6/12,2)</f>
        <v>0</v>
      </c>
      <c r="AI6" s="332">
        <f>ROUND('ASSET BALANCES'!AI6*$CM6/12,2)</f>
        <v>0</v>
      </c>
      <c r="AJ6" s="332">
        <f>ROUND('ASSET BALANCES'!AJ6*$CM6/12,2)</f>
        <v>0</v>
      </c>
      <c r="AK6" s="332">
        <f>ROUND('ASSET BALANCES'!AK6*$CM6/12,2)</f>
        <v>0</v>
      </c>
      <c r="AL6" s="332">
        <f>ROUND('ASSET BALANCES'!AL6*$CM6/12,2)</f>
        <v>0</v>
      </c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13">
        <f>ROUND(SUM(C6:N6),2)</f>
        <v>0</v>
      </c>
      <c r="BX6" s="13">
        <f>ROUND(SUM(O6:Z6),2)</f>
        <v>0</v>
      </c>
      <c r="BY6" s="13">
        <f>ROUND(SUM(AA6:AL6),2)</f>
        <v>0</v>
      </c>
      <c r="BZ6" s="13">
        <f>ROUND(SUM(AM6:AX6),2)</f>
        <v>0</v>
      </c>
      <c r="CA6" s="13">
        <f>ROUND(SUM(AY6:BJ6),2)</f>
        <v>0</v>
      </c>
      <c r="CB6" s="13">
        <f>ROUND(SUM(BK6:BV6),2)</f>
        <v>0</v>
      </c>
      <c r="CC6" s="333" t="str">
        <f>VLOOKUP($A6,'Depr Group Buckets'!$A:$J,CC$4,FALSE)</f>
        <v>PHFFU</v>
      </c>
      <c r="CD6" s="333">
        <f>VLOOKUP($A6,'Depr Group Buckets'!$A:$J,CD$4,FALSE)</f>
        <v>105</v>
      </c>
      <c r="CE6" s="333">
        <f>VLOOKUP($A6,'Depr Group Buckets'!$A:$J,CE$4,FALSE)</f>
        <v>105</v>
      </c>
      <c r="CF6" s="333" t="str">
        <f>VLOOKUP($A6,'Depr Group Buckets'!$A:$J,CF$4,FALSE)</f>
        <v>PHFFU</v>
      </c>
      <c r="CG6" s="333" t="str">
        <f>VLOOKUP($A6,'Depr Group Buckets'!$A:$J,CG$4,FALSE)</f>
        <v>PHFFU</v>
      </c>
      <c r="CH6" s="333" t="str">
        <f>VLOOKUP($A6,'Depr Group Buckets'!$A:$J,CH$4,FALSE)</f>
        <v>PHFFU</v>
      </c>
      <c r="CI6" s="333" t="str">
        <f>VLOOKUP($A6,'Depr Group Buckets'!$A:$J,CI$4,FALSE)</f>
        <v>Valid</v>
      </c>
      <c r="CJ6" s="333" t="str">
        <f>VLOOKUP($A6,'Depr Group Buckets'!$A:$J,CJ$4,FALSE)</f>
        <v>105</v>
      </c>
      <c r="CK6" s="21"/>
      <c r="CL6" s="4">
        <f t="shared" ref="CL6:CL69" si="4">$CQ6</f>
        <v>0</v>
      </c>
      <c r="CM6" s="4">
        <f t="shared" si="2"/>
        <v>0</v>
      </c>
      <c r="CN6" s="334"/>
      <c r="CO6" s="334"/>
      <c r="CP6" s="334"/>
      <c r="CQ6" s="4">
        <v>0</v>
      </c>
      <c r="CR6" s="4">
        <v>0</v>
      </c>
    </row>
    <row r="7" spans="1:96" x14ac:dyDescent="0.25">
      <c r="A7" s="335">
        <f>'ASSET BALANCES'!$A7</f>
        <v>10803</v>
      </c>
      <c r="B7" s="336" t="str">
        <f>'ASSET BALANCES'!$B7</f>
        <v>108.03-Accum Reserve Dismantling</v>
      </c>
      <c r="C7" s="337">
        <v>667895.25</v>
      </c>
      <c r="D7" s="337">
        <v>667895.25</v>
      </c>
      <c r="E7" s="337">
        <v>667895.25</v>
      </c>
      <c r="F7" s="337">
        <v>667895.25</v>
      </c>
      <c r="G7" s="337">
        <v>667895.25</v>
      </c>
      <c r="H7" s="337">
        <v>667895.25</v>
      </c>
      <c r="I7" s="337">
        <v>667895.25</v>
      </c>
      <c r="J7" s="337">
        <v>667895.25</v>
      </c>
      <c r="K7" s="337">
        <v>667895.25</v>
      </c>
      <c r="L7" s="337">
        <v>667895.25</v>
      </c>
      <c r="M7" s="337">
        <v>667895.25</v>
      </c>
      <c r="N7" s="337">
        <v>667895.25</v>
      </c>
      <c r="O7" s="337">
        <f t="shared" ref="O7:Z7" si="5">ROUND($CL7/12,2)</f>
        <v>667895.25</v>
      </c>
      <c r="P7" s="337">
        <f t="shared" si="5"/>
        <v>667895.25</v>
      </c>
      <c r="Q7" s="337">
        <f t="shared" si="5"/>
        <v>667895.25</v>
      </c>
      <c r="R7" s="337">
        <f t="shared" si="5"/>
        <v>667895.25</v>
      </c>
      <c r="S7" s="337">
        <f t="shared" si="5"/>
        <v>667895.25</v>
      </c>
      <c r="T7" s="337">
        <f t="shared" si="5"/>
        <v>667895.25</v>
      </c>
      <c r="U7" s="337">
        <f t="shared" si="5"/>
        <v>667895.25</v>
      </c>
      <c r="V7" s="337">
        <f t="shared" si="5"/>
        <v>667895.25</v>
      </c>
      <c r="W7" s="337">
        <f t="shared" si="5"/>
        <v>667895.25</v>
      </c>
      <c r="X7" s="337">
        <f t="shared" si="5"/>
        <v>667895.25</v>
      </c>
      <c r="Y7" s="337">
        <f t="shared" si="5"/>
        <v>667895.25</v>
      </c>
      <c r="Z7" s="337">
        <f t="shared" si="5"/>
        <v>667895.25</v>
      </c>
      <c r="AA7" s="337">
        <f>ROUND($CM7/12,2)</f>
        <v>667895.25</v>
      </c>
      <c r="AB7" s="337">
        <f t="shared" ref="AB7:AL7" si="6">ROUND($CM7/12,2)</f>
        <v>667895.25</v>
      </c>
      <c r="AC7" s="337">
        <f t="shared" si="6"/>
        <v>667895.25</v>
      </c>
      <c r="AD7" s="337">
        <f t="shared" si="6"/>
        <v>667895.25</v>
      </c>
      <c r="AE7" s="337">
        <f t="shared" si="6"/>
        <v>667895.25</v>
      </c>
      <c r="AF7" s="337">
        <f t="shared" si="6"/>
        <v>667895.25</v>
      </c>
      <c r="AG7" s="337">
        <f t="shared" si="6"/>
        <v>667895.25</v>
      </c>
      <c r="AH7" s="337">
        <f t="shared" si="6"/>
        <v>667895.25</v>
      </c>
      <c r="AI7" s="337">
        <f t="shared" si="6"/>
        <v>667895.25</v>
      </c>
      <c r="AJ7" s="337">
        <f t="shared" si="6"/>
        <v>667895.25</v>
      </c>
      <c r="AK7" s="337">
        <f t="shared" si="6"/>
        <v>667895.25</v>
      </c>
      <c r="AL7" s="337">
        <f t="shared" si="6"/>
        <v>667895.25</v>
      </c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13">
        <f t="shared" ref="BW7:BW70" si="7">ROUND(SUM(C7:N7),2)</f>
        <v>8014743</v>
      </c>
      <c r="BX7" s="13">
        <f t="shared" ref="BX7:BX70" si="8">ROUND(SUM(O7:Z7),2)</f>
        <v>8014743</v>
      </c>
      <c r="BY7" s="13">
        <f t="shared" ref="BY7:BY70" si="9">ROUND(SUM(AA7:AL7),2)</f>
        <v>8014743</v>
      </c>
      <c r="BZ7" s="13">
        <f t="shared" ref="BZ7:BZ70" si="10">ROUND(SUM(AM7:AX7),2)</f>
        <v>0</v>
      </c>
      <c r="CA7" s="13">
        <f t="shared" ref="CA7:CA70" si="11">ROUND(SUM(AY7:BJ7),2)</f>
        <v>0</v>
      </c>
      <c r="CB7" s="13">
        <f t="shared" ref="CB7:CB70" si="12">ROUND(SUM(BK7:BV7),2)</f>
        <v>0</v>
      </c>
      <c r="CC7" s="333" t="str">
        <f>VLOOKUP($A7,'Depr Group Buckets'!$A:$J,CC$4,FALSE)</f>
        <v>DISMANTLEMENT</v>
      </c>
      <c r="CD7" s="333" t="str">
        <f>VLOOKUP($A7,'Depr Group Buckets'!$A:$J,CD$4,FALSE)</f>
        <v>101/106</v>
      </c>
      <c r="CE7" s="333">
        <f>VLOOKUP($A7,'Depr Group Buckets'!$A:$J,CE$4,FALSE)</f>
        <v>108</v>
      </c>
      <c r="CF7" s="333">
        <f>VLOOKUP($A7,'Depr Group Buckets'!$A:$J,CF$4,FALSE)</f>
        <v>403</v>
      </c>
      <c r="CG7" s="333" t="str">
        <f>VLOOKUP($A7,'Depr Group Buckets'!$A:$J,CG$4,FALSE)</f>
        <v>DISMANTLEMENT</v>
      </c>
      <c r="CH7" s="333" t="str">
        <f>VLOOKUP($A7,'Depr Group Buckets'!$A:$J,CH$4,FALSE)</f>
        <v>DISMANTLEMENT</v>
      </c>
      <c r="CI7" s="333" t="str">
        <f>VLOOKUP($A7,'Depr Group Buckets'!$A:$J,CI$4,FALSE)</f>
        <v>Valid</v>
      </c>
      <c r="CJ7" s="333" t="str">
        <f>VLOOKUP($A7,'Depr Group Buckets'!$A:$J,CJ$4,FALSE)</f>
        <v>108</v>
      </c>
      <c r="CK7" s="21"/>
      <c r="CL7" s="5">
        <f t="shared" si="4"/>
        <v>8014743</v>
      </c>
      <c r="CM7" s="5">
        <f t="shared" si="2"/>
        <v>8014743</v>
      </c>
      <c r="CQ7" s="5">
        <v>8014743</v>
      </c>
      <c r="CR7" s="5">
        <v>17442392</v>
      </c>
    </row>
    <row r="8" spans="1:96" x14ac:dyDescent="0.25">
      <c r="A8" s="335">
        <f>'ASSET BALANCES'!$A8</f>
        <v>10804</v>
      </c>
      <c r="B8" s="336" t="str">
        <f>'ASSET BALANCES'!$B8</f>
        <v>108.04-Sebring Acquisition Adj</v>
      </c>
      <c r="C8" s="337">
        <v>0</v>
      </c>
      <c r="D8" s="337">
        <v>0</v>
      </c>
      <c r="E8" s="337">
        <v>0</v>
      </c>
      <c r="F8" s="337">
        <v>0</v>
      </c>
      <c r="G8" s="337">
        <v>0</v>
      </c>
      <c r="H8" s="337">
        <v>0</v>
      </c>
      <c r="I8" s="337">
        <v>0</v>
      </c>
      <c r="J8" s="337">
        <v>0</v>
      </c>
      <c r="K8" s="337">
        <v>0</v>
      </c>
      <c r="L8" s="337">
        <v>0</v>
      </c>
      <c r="M8" s="337">
        <v>0</v>
      </c>
      <c r="N8" s="337">
        <v>0</v>
      </c>
      <c r="O8" s="338">
        <f>ROUND('ASSET BALANCES'!O8*$CL8/12,2)</f>
        <v>0</v>
      </c>
      <c r="P8" s="338">
        <f>ROUND('ASSET BALANCES'!P8*$CL8/12,2)</f>
        <v>0</v>
      </c>
      <c r="Q8" s="338">
        <f>ROUND('ASSET BALANCES'!Q8*$CL8/12,2)</f>
        <v>0</v>
      </c>
      <c r="R8" s="338">
        <f>ROUND('ASSET BALANCES'!R8*$CL8/12,2)</f>
        <v>0</v>
      </c>
      <c r="S8" s="338">
        <f>ROUND('ASSET BALANCES'!S8*$CL8/12,2)</f>
        <v>0</v>
      </c>
      <c r="T8" s="338">
        <f>ROUND('ASSET BALANCES'!T8*$CL8/12,2)</f>
        <v>0</v>
      </c>
      <c r="U8" s="338">
        <f>ROUND('ASSET BALANCES'!U8*$CL8/12,2)</f>
        <v>0</v>
      </c>
      <c r="V8" s="338">
        <f>ROUND('ASSET BALANCES'!V8*$CL8/12,2)</f>
        <v>0</v>
      </c>
      <c r="W8" s="338">
        <f>ROUND('ASSET BALANCES'!W8*$CL8/12,2)</f>
        <v>0</v>
      </c>
      <c r="X8" s="338">
        <f>ROUND('ASSET BALANCES'!X8*$CL8/12,2)</f>
        <v>0</v>
      </c>
      <c r="Y8" s="338">
        <f>ROUND('ASSET BALANCES'!Y8*$CL8/12,2)</f>
        <v>0</v>
      </c>
      <c r="Z8" s="338">
        <f>ROUND('ASSET BALANCES'!Z8*$CL8/12,2)</f>
        <v>0</v>
      </c>
      <c r="AA8" s="338">
        <f>ROUND('ASSET BALANCES'!AA8*$CM8/12,2)</f>
        <v>0</v>
      </c>
      <c r="AB8" s="338">
        <f>ROUND('ASSET BALANCES'!AB8*$CM8/12,2)</f>
        <v>0</v>
      </c>
      <c r="AC8" s="338">
        <f>ROUND('ASSET BALANCES'!AC8*$CM8/12,2)</f>
        <v>0</v>
      </c>
      <c r="AD8" s="338">
        <f>ROUND('ASSET BALANCES'!AD8*$CM8/12,2)</f>
        <v>0</v>
      </c>
      <c r="AE8" s="338">
        <f>ROUND('ASSET BALANCES'!AE8*$CM8/12,2)</f>
        <v>0</v>
      </c>
      <c r="AF8" s="338">
        <f>ROUND('ASSET BALANCES'!AF8*$CM8/12,2)</f>
        <v>0</v>
      </c>
      <c r="AG8" s="338">
        <f>ROUND('ASSET BALANCES'!AG8*$CM8/12,2)</f>
        <v>0</v>
      </c>
      <c r="AH8" s="338">
        <f>ROUND('ASSET BALANCES'!AH8*$CM8/12,2)</f>
        <v>0</v>
      </c>
      <c r="AI8" s="338">
        <f>ROUND('ASSET BALANCES'!AI8*$CM8/12,2)</f>
        <v>0</v>
      </c>
      <c r="AJ8" s="338">
        <f>ROUND('ASSET BALANCES'!AJ8*$CM8/12,2)</f>
        <v>0</v>
      </c>
      <c r="AK8" s="338">
        <f>ROUND('ASSET BALANCES'!AK8*$CM8/12,2)</f>
        <v>0</v>
      </c>
      <c r="AL8" s="338">
        <f>ROUND('ASSET BALANCES'!AL8*$CM8/12,2)</f>
        <v>0</v>
      </c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13">
        <f t="shared" si="7"/>
        <v>0</v>
      </c>
      <c r="BX8" s="13">
        <f t="shared" si="8"/>
        <v>0</v>
      </c>
      <c r="BY8" s="13">
        <f t="shared" si="9"/>
        <v>0</v>
      </c>
      <c r="BZ8" s="13">
        <f t="shared" si="10"/>
        <v>0</v>
      </c>
      <c r="CA8" s="13">
        <f t="shared" si="11"/>
        <v>0</v>
      </c>
      <c r="CB8" s="13">
        <f t="shared" si="12"/>
        <v>0</v>
      </c>
      <c r="CC8" s="333" t="str">
        <f>VLOOKUP($A8,'Depr Group Buckets'!$A:$J,CC$4,FALSE)</f>
        <v>ACQ ADJ</v>
      </c>
      <c r="CD8" s="333" t="str">
        <f>VLOOKUP($A8,'Depr Group Buckets'!$A:$J,CD$4,FALSE)</f>
        <v>101/106</v>
      </c>
      <c r="CE8" s="333">
        <f>VLOOKUP($A8,'Depr Group Buckets'!$A:$J,CE$4,FALSE)</f>
        <v>108</v>
      </c>
      <c r="CF8" s="333">
        <f>VLOOKUP($A8,'Depr Group Buckets'!$A:$J,CF$4,FALSE)</f>
        <v>406</v>
      </c>
      <c r="CG8" s="333" t="str">
        <f>VLOOKUP($A8,'Depr Group Buckets'!$A:$J,CG$4,FALSE)</f>
        <v>ACQ ADJ</v>
      </c>
      <c r="CH8" s="333" t="str">
        <f>VLOOKUP($A8,'Depr Group Buckets'!$A:$J,CH$4,FALSE)</f>
        <v>ACQ ADJ</v>
      </c>
      <c r="CI8" s="333" t="str">
        <f>VLOOKUP($A8,'Depr Group Buckets'!$A:$J,CI$4,FALSE)</f>
        <v>Invalid</v>
      </c>
      <c r="CJ8" s="333" t="str">
        <f>VLOOKUP($A8,'Depr Group Buckets'!$A:$J,CJ$4,FALSE)</f>
        <v>108</v>
      </c>
      <c r="CK8" s="21"/>
      <c r="CL8" s="4">
        <f t="shared" si="4"/>
        <v>0</v>
      </c>
      <c r="CM8" s="4">
        <f t="shared" si="2"/>
        <v>0</v>
      </c>
      <c r="CN8" s="334"/>
      <c r="CO8" s="334"/>
      <c r="CP8" s="334"/>
      <c r="CQ8" s="4">
        <v>0</v>
      </c>
      <c r="CR8" s="4">
        <v>0</v>
      </c>
    </row>
    <row r="9" spans="1:96" x14ac:dyDescent="0.25">
      <c r="A9" s="335">
        <f>'ASSET BALANCES'!$A9</f>
        <v>10850</v>
      </c>
      <c r="B9" s="336" t="str">
        <f>'ASSET BALANCES'!$B9</f>
        <v>108.50-Dismantling Gannon Common</v>
      </c>
      <c r="C9" s="337">
        <v>0</v>
      </c>
      <c r="D9" s="337">
        <v>0</v>
      </c>
      <c r="E9" s="337">
        <v>0</v>
      </c>
      <c r="F9" s="337">
        <v>0</v>
      </c>
      <c r="G9" s="337">
        <v>0</v>
      </c>
      <c r="H9" s="337">
        <v>0</v>
      </c>
      <c r="I9" s="337">
        <v>0</v>
      </c>
      <c r="J9" s="337">
        <v>0</v>
      </c>
      <c r="K9" s="337">
        <v>0</v>
      </c>
      <c r="L9" s="337">
        <v>0</v>
      </c>
      <c r="M9" s="337">
        <v>0</v>
      </c>
      <c r="N9" s="337">
        <v>0</v>
      </c>
      <c r="O9" s="338">
        <f>ROUND('ASSET BALANCES'!O9*$CL9/12,2)</f>
        <v>0</v>
      </c>
      <c r="P9" s="338">
        <f>ROUND('ASSET BALANCES'!P9*$CL9/12,2)</f>
        <v>0</v>
      </c>
      <c r="Q9" s="338">
        <f>ROUND('ASSET BALANCES'!Q9*$CL9/12,2)</f>
        <v>0</v>
      </c>
      <c r="R9" s="338">
        <f>ROUND('ASSET BALANCES'!R9*$CL9/12,2)</f>
        <v>0</v>
      </c>
      <c r="S9" s="338">
        <f>ROUND('ASSET BALANCES'!S9*$CL9/12,2)</f>
        <v>0</v>
      </c>
      <c r="T9" s="338">
        <f>ROUND('ASSET BALANCES'!T9*$CL9/12,2)</f>
        <v>0</v>
      </c>
      <c r="U9" s="338">
        <f>ROUND('ASSET BALANCES'!U9*$CL9/12,2)</f>
        <v>0</v>
      </c>
      <c r="V9" s="338">
        <f>ROUND('ASSET BALANCES'!V9*$CL9/12,2)</f>
        <v>0</v>
      </c>
      <c r="W9" s="338">
        <f>ROUND('ASSET BALANCES'!W9*$CL9/12,2)</f>
        <v>0</v>
      </c>
      <c r="X9" s="338">
        <f>ROUND('ASSET BALANCES'!X9*$CL9/12,2)</f>
        <v>0</v>
      </c>
      <c r="Y9" s="338">
        <f>ROUND('ASSET BALANCES'!Y9*$CL9/12,2)</f>
        <v>0</v>
      </c>
      <c r="Z9" s="338">
        <f>ROUND('ASSET BALANCES'!Z9*$CL9/12,2)</f>
        <v>0</v>
      </c>
      <c r="AA9" s="338">
        <f>ROUND('ASSET BALANCES'!AA9*$CM9/12,2)</f>
        <v>0</v>
      </c>
      <c r="AB9" s="338">
        <f>ROUND('ASSET BALANCES'!AB9*$CM9/12,2)</f>
        <v>0</v>
      </c>
      <c r="AC9" s="338">
        <f>ROUND('ASSET BALANCES'!AC9*$CM9/12,2)</f>
        <v>0</v>
      </c>
      <c r="AD9" s="338">
        <f>ROUND('ASSET BALANCES'!AD9*$CM9/12,2)</f>
        <v>0</v>
      </c>
      <c r="AE9" s="338">
        <f>ROUND('ASSET BALANCES'!AE9*$CM9/12,2)</f>
        <v>0</v>
      </c>
      <c r="AF9" s="338">
        <f>ROUND('ASSET BALANCES'!AF9*$CM9/12,2)</f>
        <v>0</v>
      </c>
      <c r="AG9" s="338">
        <f>ROUND('ASSET BALANCES'!AG9*$CM9/12,2)</f>
        <v>0</v>
      </c>
      <c r="AH9" s="338">
        <f>ROUND('ASSET BALANCES'!AH9*$CM9/12,2)</f>
        <v>0</v>
      </c>
      <c r="AI9" s="338">
        <f>ROUND('ASSET BALANCES'!AI9*$CM9/12,2)</f>
        <v>0</v>
      </c>
      <c r="AJ9" s="338">
        <f>ROUND('ASSET BALANCES'!AJ9*$CM9/12,2)</f>
        <v>0</v>
      </c>
      <c r="AK9" s="338">
        <f>ROUND('ASSET BALANCES'!AK9*$CM9/12,2)</f>
        <v>0</v>
      </c>
      <c r="AL9" s="338">
        <f>ROUND('ASSET BALANCES'!AL9*$CM9/12,2)</f>
        <v>0</v>
      </c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13">
        <f t="shared" si="7"/>
        <v>0</v>
      </c>
      <c r="BX9" s="13">
        <f t="shared" si="8"/>
        <v>0</v>
      </c>
      <c r="BY9" s="13">
        <f t="shared" si="9"/>
        <v>0</v>
      </c>
      <c r="BZ9" s="13">
        <f t="shared" si="10"/>
        <v>0</v>
      </c>
      <c r="CA9" s="13">
        <f t="shared" si="11"/>
        <v>0</v>
      </c>
      <c r="CB9" s="13">
        <f t="shared" si="12"/>
        <v>0</v>
      </c>
      <c r="CC9" s="333" t="str">
        <f>VLOOKUP($A9,'Depr Group Buckets'!$A:$J,CC$4,FALSE)</f>
        <v>PROD DEMO</v>
      </c>
      <c r="CD9" s="333" t="str">
        <f>VLOOKUP($A9,'Depr Group Buckets'!$A:$J,CD$4,FALSE)</f>
        <v>101/106</v>
      </c>
      <c r="CE9" s="333">
        <f>VLOOKUP($A9,'Depr Group Buckets'!$A:$J,CE$4,FALSE)</f>
        <v>108</v>
      </c>
      <c r="CF9" s="333">
        <f>VLOOKUP($A9,'Depr Group Buckets'!$A:$J,CF$4,FALSE)</f>
        <v>403</v>
      </c>
      <c r="CG9" s="333" t="str">
        <f>VLOOKUP($A9,'Depr Group Buckets'!$A:$J,CG$4,FALSE)</f>
        <v>DEMO</v>
      </c>
      <c r="CH9" s="333" t="str">
        <f>VLOOKUP($A9,'Depr Group Buckets'!$A:$J,CH$4,FALSE)</f>
        <v>INACTIVE ACCOUNT</v>
      </c>
      <c r="CI9" s="333" t="str">
        <f>VLOOKUP($A9,'Depr Group Buckets'!$A:$J,CI$4,FALSE)</f>
        <v>Invalid</v>
      </c>
      <c r="CJ9" s="333" t="str">
        <f>VLOOKUP($A9,'Depr Group Buckets'!$A:$J,CJ$4,FALSE)</f>
        <v>108</v>
      </c>
      <c r="CK9" s="21"/>
      <c r="CL9" s="4">
        <f t="shared" si="4"/>
        <v>0</v>
      </c>
      <c r="CM9" s="4">
        <f t="shared" si="2"/>
        <v>0</v>
      </c>
      <c r="CN9" s="334"/>
      <c r="CO9" s="334"/>
      <c r="CP9" s="334"/>
      <c r="CQ9" s="4">
        <v>0</v>
      </c>
      <c r="CR9" s="4">
        <v>0</v>
      </c>
    </row>
    <row r="10" spans="1:96" x14ac:dyDescent="0.25">
      <c r="A10" s="335">
        <f>'ASSET BALANCES'!$A10</f>
        <v>10851</v>
      </c>
      <c r="B10" s="336" t="str">
        <f>'ASSET BALANCES'!$B10</f>
        <v>108.51-Dismantling Gannon Unit 1</v>
      </c>
      <c r="C10" s="337">
        <v>0</v>
      </c>
      <c r="D10" s="337">
        <v>0</v>
      </c>
      <c r="E10" s="337">
        <v>0</v>
      </c>
      <c r="F10" s="337">
        <v>0</v>
      </c>
      <c r="G10" s="337">
        <v>0</v>
      </c>
      <c r="H10" s="337">
        <v>0</v>
      </c>
      <c r="I10" s="337">
        <v>0</v>
      </c>
      <c r="J10" s="337">
        <v>0</v>
      </c>
      <c r="K10" s="337">
        <v>0</v>
      </c>
      <c r="L10" s="337">
        <v>0</v>
      </c>
      <c r="M10" s="337">
        <v>0</v>
      </c>
      <c r="N10" s="337">
        <v>0</v>
      </c>
      <c r="O10" s="338">
        <f>ROUND('ASSET BALANCES'!O10*$CL10/12,2)</f>
        <v>0</v>
      </c>
      <c r="P10" s="338">
        <f>ROUND('ASSET BALANCES'!P10*$CL10/12,2)</f>
        <v>0</v>
      </c>
      <c r="Q10" s="338">
        <f>ROUND('ASSET BALANCES'!Q10*$CL10/12,2)</f>
        <v>0</v>
      </c>
      <c r="R10" s="338">
        <f>ROUND('ASSET BALANCES'!R10*$CL10/12,2)</f>
        <v>0</v>
      </c>
      <c r="S10" s="338">
        <f>ROUND('ASSET BALANCES'!S10*$CL10/12,2)</f>
        <v>0</v>
      </c>
      <c r="T10" s="338">
        <f>ROUND('ASSET BALANCES'!T10*$CL10/12,2)</f>
        <v>0</v>
      </c>
      <c r="U10" s="338">
        <f>ROUND('ASSET BALANCES'!U10*$CL10/12,2)</f>
        <v>0</v>
      </c>
      <c r="V10" s="338">
        <f>ROUND('ASSET BALANCES'!V10*$CL10/12,2)</f>
        <v>0</v>
      </c>
      <c r="W10" s="338">
        <f>ROUND('ASSET BALANCES'!W10*$CL10/12,2)</f>
        <v>0</v>
      </c>
      <c r="X10" s="338">
        <f>ROUND('ASSET BALANCES'!X10*$CL10/12,2)</f>
        <v>0</v>
      </c>
      <c r="Y10" s="338">
        <f>ROUND('ASSET BALANCES'!Y10*$CL10/12,2)</f>
        <v>0</v>
      </c>
      <c r="Z10" s="338">
        <f>ROUND('ASSET BALANCES'!Z10*$CL10/12,2)</f>
        <v>0</v>
      </c>
      <c r="AA10" s="338">
        <f>ROUND('ASSET BALANCES'!AA10*$CM10/12,2)</f>
        <v>0</v>
      </c>
      <c r="AB10" s="338">
        <f>ROUND('ASSET BALANCES'!AB10*$CM10/12,2)</f>
        <v>0</v>
      </c>
      <c r="AC10" s="338">
        <f>ROUND('ASSET BALANCES'!AC10*$CM10/12,2)</f>
        <v>0</v>
      </c>
      <c r="AD10" s="338">
        <f>ROUND('ASSET BALANCES'!AD10*$CM10/12,2)</f>
        <v>0</v>
      </c>
      <c r="AE10" s="338">
        <f>ROUND('ASSET BALANCES'!AE10*$CM10/12,2)</f>
        <v>0</v>
      </c>
      <c r="AF10" s="338">
        <f>ROUND('ASSET BALANCES'!AF10*$CM10/12,2)</f>
        <v>0</v>
      </c>
      <c r="AG10" s="338">
        <f>ROUND('ASSET BALANCES'!AG10*$CM10/12,2)</f>
        <v>0</v>
      </c>
      <c r="AH10" s="338">
        <f>ROUND('ASSET BALANCES'!AH10*$CM10/12,2)</f>
        <v>0</v>
      </c>
      <c r="AI10" s="338">
        <f>ROUND('ASSET BALANCES'!AI10*$CM10/12,2)</f>
        <v>0</v>
      </c>
      <c r="AJ10" s="338">
        <f>ROUND('ASSET BALANCES'!AJ10*$CM10/12,2)</f>
        <v>0</v>
      </c>
      <c r="AK10" s="338">
        <f>ROUND('ASSET BALANCES'!AK10*$CM10/12,2)</f>
        <v>0</v>
      </c>
      <c r="AL10" s="338">
        <f>ROUND('ASSET BALANCES'!AL10*$CM10/12,2)</f>
        <v>0</v>
      </c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13">
        <f t="shared" si="7"/>
        <v>0</v>
      </c>
      <c r="BX10" s="13">
        <f t="shared" si="8"/>
        <v>0</v>
      </c>
      <c r="BY10" s="13">
        <f t="shared" si="9"/>
        <v>0</v>
      </c>
      <c r="BZ10" s="13">
        <f t="shared" si="10"/>
        <v>0</v>
      </c>
      <c r="CA10" s="13">
        <f t="shared" si="11"/>
        <v>0</v>
      </c>
      <c r="CB10" s="13">
        <f t="shared" si="12"/>
        <v>0</v>
      </c>
      <c r="CC10" s="333" t="str">
        <f>VLOOKUP($A10,'Depr Group Buckets'!$A:$J,CC$4,FALSE)</f>
        <v>PROD DEMO</v>
      </c>
      <c r="CD10" s="333" t="str">
        <f>VLOOKUP($A10,'Depr Group Buckets'!$A:$J,CD$4,FALSE)</f>
        <v>101/106</v>
      </c>
      <c r="CE10" s="333">
        <f>VLOOKUP($A10,'Depr Group Buckets'!$A:$J,CE$4,FALSE)</f>
        <v>108</v>
      </c>
      <c r="CF10" s="333">
        <f>VLOOKUP($A10,'Depr Group Buckets'!$A:$J,CF$4,FALSE)</f>
        <v>403</v>
      </c>
      <c r="CG10" s="333" t="str">
        <f>VLOOKUP($A10,'Depr Group Buckets'!$A:$J,CG$4,FALSE)</f>
        <v>DEMO</v>
      </c>
      <c r="CH10" s="333" t="str">
        <f>VLOOKUP($A10,'Depr Group Buckets'!$A:$J,CH$4,FALSE)</f>
        <v>INACTIVE ACCOUNT</v>
      </c>
      <c r="CI10" s="333" t="str">
        <f>VLOOKUP($A10,'Depr Group Buckets'!$A:$J,CI$4,FALSE)</f>
        <v>Invalid</v>
      </c>
      <c r="CJ10" s="333" t="str">
        <f>VLOOKUP($A10,'Depr Group Buckets'!$A:$J,CJ$4,FALSE)</f>
        <v>108</v>
      </c>
      <c r="CK10" s="21"/>
      <c r="CL10" s="4">
        <f t="shared" si="4"/>
        <v>0</v>
      </c>
      <c r="CM10" s="4">
        <f t="shared" si="2"/>
        <v>0</v>
      </c>
      <c r="CN10" s="334"/>
      <c r="CO10" s="334"/>
      <c r="CP10" s="334"/>
      <c r="CQ10" s="4">
        <v>0</v>
      </c>
      <c r="CR10" s="4">
        <v>0</v>
      </c>
    </row>
    <row r="11" spans="1:96" x14ac:dyDescent="0.25">
      <c r="A11" s="335">
        <f>'ASSET BALANCES'!$A11</f>
        <v>10852</v>
      </c>
      <c r="B11" s="336" t="str">
        <f>'ASSET BALANCES'!$B11</f>
        <v>108.52-Dismantling Gannon Unit 2</v>
      </c>
      <c r="C11" s="337">
        <v>0</v>
      </c>
      <c r="D11" s="337">
        <v>0</v>
      </c>
      <c r="E11" s="337">
        <v>0</v>
      </c>
      <c r="F11" s="337">
        <v>0</v>
      </c>
      <c r="G11" s="337">
        <v>0</v>
      </c>
      <c r="H11" s="337">
        <v>0</v>
      </c>
      <c r="I11" s="337">
        <v>0</v>
      </c>
      <c r="J11" s="337">
        <v>0</v>
      </c>
      <c r="K11" s="337">
        <v>0</v>
      </c>
      <c r="L11" s="337">
        <v>0</v>
      </c>
      <c r="M11" s="337">
        <v>0</v>
      </c>
      <c r="N11" s="337">
        <v>0</v>
      </c>
      <c r="O11" s="338">
        <f>ROUND('ASSET BALANCES'!O11*$CL11/12,2)</f>
        <v>0</v>
      </c>
      <c r="P11" s="338">
        <f>ROUND('ASSET BALANCES'!P11*$CL11/12,2)</f>
        <v>0</v>
      </c>
      <c r="Q11" s="338">
        <f>ROUND('ASSET BALANCES'!Q11*$CL11/12,2)</f>
        <v>0</v>
      </c>
      <c r="R11" s="338">
        <f>ROUND('ASSET BALANCES'!R11*$CL11/12,2)</f>
        <v>0</v>
      </c>
      <c r="S11" s="338">
        <f>ROUND('ASSET BALANCES'!S11*$CL11/12,2)</f>
        <v>0</v>
      </c>
      <c r="T11" s="338">
        <f>ROUND('ASSET BALANCES'!T11*$CL11/12,2)</f>
        <v>0</v>
      </c>
      <c r="U11" s="338">
        <f>ROUND('ASSET BALANCES'!U11*$CL11/12,2)</f>
        <v>0</v>
      </c>
      <c r="V11" s="338">
        <f>ROUND('ASSET BALANCES'!V11*$CL11/12,2)</f>
        <v>0</v>
      </c>
      <c r="W11" s="338">
        <f>ROUND('ASSET BALANCES'!W11*$CL11/12,2)</f>
        <v>0</v>
      </c>
      <c r="X11" s="338">
        <f>ROUND('ASSET BALANCES'!X11*$CL11/12,2)</f>
        <v>0</v>
      </c>
      <c r="Y11" s="338">
        <f>ROUND('ASSET BALANCES'!Y11*$CL11/12,2)</f>
        <v>0</v>
      </c>
      <c r="Z11" s="338">
        <f>ROUND('ASSET BALANCES'!Z11*$CL11/12,2)</f>
        <v>0</v>
      </c>
      <c r="AA11" s="338">
        <f>ROUND('ASSET BALANCES'!AA11*$CM11/12,2)</f>
        <v>0</v>
      </c>
      <c r="AB11" s="338">
        <f>ROUND('ASSET BALANCES'!AB11*$CM11/12,2)</f>
        <v>0</v>
      </c>
      <c r="AC11" s="338">
        <f>ROUND('ASSET BALANCES'!AC11*$CM11/12,2)</f>
        <v>0</v>
      </c>
      <c r="AD11" s="338">
        <f>ROUND('ASSET BALANCES'!AD11*$CM11/12,2)</f>
        <v>0</v>
      </c>
      <c r="AE11" s="338">
        <f>ROUND('ASSET BALANCES'!AE11*$CM11/12,2)</f>
        <v>0</v>
      </c>
      <c r="AF11" s="338">
        <f>ROUND('ASSET BALANCES'!AF11*$CM11/12,2)</f>
        <v>0</v>
      </c>
      <c r="AG11" s="338">
        <f>ROUND('ASSET BALANCES'!AG11*$CM11/12,2)</f>
        <v>0</v>
      </c>
      <c r="AH11" s="338">
        <f>ROUND('ASSET BALANCES'!AH11*$CM11/12,2)</f>
        <v>0</v>
      </c>
      <c r="AI11" s="338">
        <f>ROUND('ASSET BALANCES'!AI11*$CM11/12,2)</f>
        <v>0</v>
      </c>
      <c r="AJ11" s="338">
        <f>ROUND('ASSET BALANCES'!AJ11*$CM11/12,2)</f>
        <v>0</v>
      </c>
      <c r="AK11" s="338">
        <f>ROUND('ASSET BALANCES'!AK11*$CM11/12,2)</f>
        <v>0</v>
      </c>
      <c r="AL11" s="338">
        <f>ROUND('ASSET BALANCES'!AL11*$CM11/12,2)</f>
        <v>0</v>
      </c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13">
        <f t="shared" si="7"/>
        <v>0</v>
      </c>
      <c r="BX11" s="13">
        <f t="shared" si="8"/>
        <v>0</v>
      </c>
      <c r="BY11" s="13">
        <f t="shared" si="9"/>
        <v>0</v>
      </c>
      <c r="BZ11" s="13">
        <f t="shared" si="10"/>
        <v>0</v>
      </c>
      <c r="CA11" s="13">
        <f t="shared" si="11"/>
        <v>0</v>
      </c>
      <c r="CB11" s="13">
        <f t="shared" si="12"/>
        <v>0</v>
      </c>
      <c r="CC11" s="333" t="str">
        <f>VLOOKUP($A11,'Depr Group Buckets'!$A:$J,CC$4,FALSE)</f>
        <v>PROD DEMO</v>
      </c>
      <c r="CD11" s="333" t="str">
        <f>VLOOKUP($A11,'Depr Group Buckets'!$A:$J,CD$4,FALSE)</f>
        <v>101/106</v>
      </c>
      <c r="CE11" s="333">
        <f>VLOOKUP($A11,'Depr Group Buckets'!$A:$J,CE$4,FALSE)</f>
        <v>108</v>
      </c>
      <c r="CF11" s="333">
        <f>VLOOKUP($A11,'Depr Group Buckets'!$A:$J,CF$4,FALSE)</f>
        <v>403</v>
      </c>
      <c r="CG11" s="333" t="str">
        <f>VLOOKUP($A11,'Depr Group Buckets'!$A:$J,CG$4,FALSE)</f>
        <v>DEMO</v>
      </c>
      <c r="CH11" s="333" t="str">
        <f>VLOOKUP($A11,'Depr Group Buckets'!$A:$J,CH$4,FALSE)</f>
        <v>INACTIVE ACCOUNT</v>
      </c>
      <c r="CI11" s="333" t="str">
        <f>VLOOKUP($A11,'Depr Group Buckets'!$A:$J,CI$4,FALSE)</f>
        <v>Invalid</v>
      </c>
      <c r="CJ11" s="333" t="str">
        <f>VLOOKUP($A11,'Depr Group Buckets'!$A:$J,CJ$4,FALSE)</f>
        <v>108</v>
      </c>
      <c r="CK11" s="21"/>
      <c r="CL11" s="4">
        <f t="shared" si="4"/>
        <v>0</v>
      </c>
      <c r="CM11" s="4">
        <f t="shared" si="2"/>
        <v>0</v>
      </c>
      <c r="CN11" s="334"/>
      <c r="CO11" s="334"/>
      <c r="CP11" s="334"/>
      <c r="CQ11" s="4">
        <v>0</v>
      </c>
      <c r="CR11" s="4">
        <v>0</v>
      </c>
    </row>
    <row r="12" spans="1:96" x14ac:dyDescent="0.25">
      <c r="A12" s="335">
        <f>'ASSET BALANCES'!$A12</f>
        <v>10853</v>
      </c>
      <c r="B12" s="336" t="str">
        <f>'ASSET BALANCES'!$B12</f>
        <v>108.53-Dismantling Gannon Unit 3</v>
      </c>
      <c r="C12" s="337">
        <v>0</v>
      </c>
      <c r="D12" s="337">
        <v>0</v>
      </c>
      <c r="E12" s="337">
        <v>0</v>
      </c>
      <c r="F12" s="337">
        <v>0</v>
      </c>
      <c r="G12" s="337">
        <v>0</v>
      </c>
      <c r="H12" s="337">
        <v>0</v>
      </c>
      <c r="I12" s="337">
        <v>0</v>
      </c>
      <c r="J12" s="337">
        <v>0</v>
      </c>
      <c r="K12" s="337">
        <v>0</v>
      </c>
      <c r="L12" s="337">
        <v>0</v>
      </c>
      <c r="M12" s="337">
        <v>0</v>
      </c>
      <c r="N12" s="337">
        <v>0</v>
      </c>
      <c r="O12" s="338">
        <f>ROUND('ASSET BALANCES'!O12*$CL12/12,2)</f>
        <v>0</v>
      </c>
      <c r="P12" s="338">
        <f>ROUND('ASSET BALANCES'!P12*$CL12/12,2)</f>
        <v>0</v>
      </c>
      <c r="Q12" s="338">
        <f>ROUND('ASSET BALANCES'!Q12*$CL12/12,2)</f>
        <v>0</v>
      </c>
      <c r="R12" s="338">
        <f>ROUND('ASSET BALANCES'!R12*$CL12/12,2)</f>
        <v>0</v>
      </c>
      <c r="S12" s="338">
        <f>ROUND('ASSET BALANCES'!S12*$CL12/12,2)</f>
        <v>0</v>
      </c>
      <c r="T12" s="338">
        <f>ROUND('ASSET BALANCES'!T12*$CL12/12,2)</f>
        <v>0</v>
      </c>
      <c r="U12" s="338">
        <f>ROUND('ASSET BALANCES'!U12*$CL12/12,2)</f>
        <v>0</v>
      </c>
      <c r="V12" s="338">
        <f>ROUND('ASSET BALANCES'!V12*$CL12/12,2)</f>
        <v>0</v>
      </c>
      <c r="W12" s="338">
        <f>ROUND('ASSET BALANCES'!W12*$CL12/12,2)</f>
        <v>0</v>
      </c>
      <c r="X12" s="338">
        <f>ROUND('ASSET BALANCES'!X12*$CL12/12,2)</f>
        <v>0</v>
      </c>
      <c r="Y12" s="338">
        <f>ROUND('ASSET BALANCES'!Y12*$CL12/12,2)</f>
        <v>0</v>
      </c>
      <c r="Z12" s="338">
        <f>ROUND('ASSET BALANCES'!Z12*$CL12/12,2)</f>
        <v>0</v>
      </c>
      <c r="AA12" s="338">
        <f>ROUND('ASSET BALANCES'!AA12*$CM12/12,2)</f>
        <v>0</v>
      </c>
      <c r="AB12" s="338">
        <f>ROUND('ASSET BALANCES'!AB12*$CM12/12,2)</f>
        <v>0</v>
      </c>
      <c r="AC12" s="338">
        <f>ROUND('ASSET BALANCES'!AC12*$CM12/12,2)</f>
        <v>0</v>
      </c>
      <c r="AD12" s="338">
        <f>ROUND('ASSET BALANCES'!AD12*$CM12/12,2)</f>
        <v>0</v>
      </c>
      <c r="AE12" s="338">
        <f>ROUND('ASSET BALANCES'!AE12*$CM12/12,2)</f>
        <v>0</v>
      </c>
      <c r="AF12" s="338">
        <f>ROUND('ASSET BALANCES'!AF12*$CM12/12,2)</f>
        <v>0</v>
      </c>
      <c r="AG12" s="338">
        <f>ROUND('ASSET BALANCES'!AG12*$CM12/12,2)</f>
        <v>0</v>
      </c>
      <c r="AH12" s="338">
        <f>ROUND('ASSET BALANCES'!AH12*$CM12/12,2)</f>
        <v>0</v>
      </c>
      <c r="AI12" s="338">
        <f>ROUND('ASSET BALANCES'!AI12*$CM12/12,2)</f>
        <v>0</v>
      </c>
      <c r="AJ12" s="338">
        <f>ROUND('ASSET BALANCES'!AJ12*$CM12/12,2)</f>
        <v>0</v>
      </c>
      <c r="AK12" s="338">
        <f>ROUND('ASSET BALANCES'!AK12*$CM12/12,2)</f>
        <v>0</v>
      </c>
      <c r="AL12" s="338">
        <f>ROUND('ASSET BALANCES'!AL12*$CM12/12,2)</f>
        <v>0</v>
      </c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13">
        <f t="shared" si="7"/>
        <v>0</v>
      </c>
      <c r="BX12" s="13">
        <f t="shared" si="8"/>
        <v>0</v>
      </c>
      <c r="BY12" s="13">
        <f t="shared" si="9"/>
        <v>0</v>
      </c>
      <c r="BZ12" s="13">
        <f t="shared" si="10"/>
        <v>0</v>
      </c>
      <c r="CA12" s="13">
        <f t="shared" si="11"/>
        <v>0</v>
      </c>
      <c r="CB12" s="13">
        <f t="shared" si="12"/>
        <v>0</v>
      </c>
      <c r="CC12" s="333" t="str">
        <f>VLOOKUP($A12,'Depr Group Buckets'!$A:$J,CC$4,FALSE)</f>
        <v>PROD DEMO</v>
      </c>
      <c r="CD12" s="333" t="str">
        <f>VLOOKUP($A12,'Depr Group Buckets'!$A:$J,CD$4,FALSE)</f>
        <v>101/106</v>
      </c>
      <c r="CE12" s="333">
        <f>VLOOKUP($A12,'Depr Group Buckets'!$A:$J,CE$4,FALSE)</f>
        <v>108</v>
      </c>
      <c r="CF12" s="333">
        <f>VLOOKUP($A12,'Depr Group Buckets'!$A:$J,CF$4,FALSE)</f>
        <v>403</v>
      </c>
      <c r="CG12" s="333" t="str">
        <f>VLOOKUP($A12,'Depr Group Buckets'!$A:$J,CG$4,FALSE)</f>
        <v>DEMO</v>
      </c>
      <c r="CH12" s="333" t="str">
        <f>VLOOKUP($A12,'Depr Group Buckets'!$A:$J,CH$4,FALSE)</f>
        <v>INACTIVE ACCOUNT</v>
      </c>
      <c r="CI12" s="333" t="str">
        <f>VLOOKUP($A12,'Depr Group Buckets'!$A:$J,CI$4,FALSE)</f>
        <v>Invalid</v>
      </c>
      <c r="CJ12" s="333" t="str">
        <f>VLOOKUP($A12,'Depr Group Buckets'!$A:$J,CJ$4,FALSE)</f>
        <v>108</v>
      </c>
      <c r="CK12" s="21"/>
      <c r="CL12" s="4">
        <f t="shared" si="4"/>
        <v>0</v>
      </c>
      <c r="CM12" s="4">
        <f t="shared" si="2"/>
        <v>0</v>
      </c>
      <c r="CN12" s="334"/>
      <c r="CO12" s="334"/>
      <c r="CP12" s="334"/>
      <c r="CQ12" s="4">
        <v>0</v>
      </c>
      <c r="CR12" s="4">
        <v>0</v>
      </c>
    </row>
    <row r="13" spans="1:96" x14ac:dyDescent="0.25">
      <c r="A13" s="335">
        <f>'ASSET BALANCES'!$A13</f>
        <v>10854</v>
      </c>
      <c r="B13" s="336" t="str">
        <f>'ASSET BALANCES'!$B13</f>
        <v>108.54-Dismantling Gannon Unit 4</v>
      </c>
      <c r="C13" s="337">
        <v>0</v>
      </c>
      <c r="D13" s="337">
        <v>0</v>
      </c>
      <c r="E13" s="337">
        <v>0</v>
      </c>
      <c r="F13" s="337">
        <v>0</v>
      </c>
      <c r="G13" s="337">
        <v>0</v>
      </c>
      <c r="H13" s="337">
        <v>0</v>
      </c>
      <c r="I13" s="337">
        <v>0</v>
      </c>
      <c r="J13" s="337">
        <v>0</v>
      </c>
      <c r="K13" s="337">
        <v>0</v>
      </c>
      <c r="L13" s="337">
        <v>0</v>
      </c>
      <c r="M13" s="337">
        <v>0</v>
      </c>
      <c r="N13" s="337">
        <v>0</v>
      </c>
      <c r="O13" s="338">
        <f>ROUND('ASSET BALANCES'!O13*$CL13/12,2)</f>
        <v>0</v>
      </c>
      <c r="P13" s="338">
        <f>ROUND('ASSET BALANCES'!P13*$CL13/12,2)</f>
        <v>0</v>
      </c>
      <c r="Q13" s="338">
        <f>ROUND('ASSET BALANCES'!Q13*$CL13/12,2)</f>
        <v>0</v>
      </c>
      <c r="R13" s="338">
        <f>ROUND('ASSET BALANCES'!R13*$CL13/12,2)</f>
        <v>0</v>
      </c>
      <c r="S13" s="338">
        <f>ROUND('ASSET BALANCES'!S13*$CL13/12,2)</f>
        <v>0</v>
      </c>
      <c r="T13" s="338">
        <f>ROUND('ASSET BALANCES'!T13*$CL13/12,2)</f>
        <v>0</v>
      </c>
      <c r="U13" s="338">
        <f>ROUND('ASSET BALANCES'!U13*$CL13/12,2)</f>
        <v>0</v>
      </c>
      <c r="V13" s="338">
        <f>ROUND('ASSET BALANCES'!V13*$CL13/12,2)</f>
        <v>0</v>
      </c>
      <c r="W13" s="338">
        <f>ROUND('ASSET BALANCES'!W13*$CL13/12,2)</f>
        <v>0</v>
      </c>
      <c r="X13" s="338">
        <f>ROUND('ASSET BALANCES'!X13*$CL13/12,2)</f>
        <v>0</v>
      </c>
      <c r="Y13" s="338">
        <f>ROUND('ASSET BALANCES'!Y13*$CL13/12,2)</f>
        <v>0</v>
      </c>
      <c r="Z13" s="338">
        <f>ROUND('ASSET BALANCES'!Z13*$CL13/12,2)</f>
        <v>0</v>
      </c>
      <c r="AA13" s="338">
        <f>ROUND('ASSET BALANCES'!AA13*$CM13/12,2)</f>
        <v>0</v>
      </c>
      <c r="AB13" s="338">
        <f>ROUND('ASSET BALANCES'!AB13*$CM13/12,2)</f>
        <v>0</v>
      </c>
      <c r="AC13" s="338">
        <f>ROUND('ASSET BALANCES'!AC13*$CM13/12,2)</f>
        <v>0</v>
      </c>
      <c r="AD13" s="338">
        <f>ROUND('ASSET BALANCES'!AD13*$CM13/12,2)</f>
        <v>0</v>
      </c>
      <c r="AE13" s="338">
        <f>ROUND('ASSET BALANCES'!AE13*$CM13/12,2)</f>
        <v>0</v>
      </c>
      <c r="AF13" s="338">
        <f>ROUND('ASSET BALANCES'!AF13*$CM13/12,2)</f>
        <v>0</v>
      </c>
      <c r="AG13" s="338">
        <f>ROUND('ASSET BALANCES'!AG13*$CM13/12,2)</f>
        <v>0</v>
      </c>
      <c r="AH13" s="338">
        <f>ROUND('ASSET BALANCES'!AH13*$CM13/12,2)</f>
        <v>0</v>
      </c>
      <c r="AI13" s="338">
        <f>ROUND('ASSET BALANCES'!AI13*$CM13/12,2)</f>
        <v>0</v>
      </c>
      <c r="AJ13" s="338">
        <f>ROUND('ASSET BALANCES'!AJ13*$CM13/12,2)</f>
        <v>0</v>
      </c>
      <c r="AK13" s="338">
        <f>ROUND('ASSET BALANCES'!AK13*$CM13/12,2)</f>
        <v>0</v>
      </c>
      <c r="AL13" s="338">
        <f>ROUND('ASSET BALANCES'!AL13*$CM13/12,2)</f>
        <v>0</v>
      </c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13">
        <f t="shared" si="7"/>
        <v>0</v>
      </c>
      <c r="BX13" s="13">
        <f t="shared" si="8"/>
        <v>0</v>
      </c>
      <c r="BY13" s="13">
        <f t="shared" si="9"/>
        <v>0</v>
      </c>
      <c r="BZ13" s="13">
        <f t="shared" si="10"/>
        <v>0</v>
      </c>
      <c r="CA13" s="13">
        <f t="shared" si="11"/>
        <v>0</v>
      </c>
      <c r="CB13" s="13">
        <f t="shared" si="12"/>
        <v>0</v>
      </c>
      <c r="CC13" s="333" t="str">
        <f>VLOOKUP($A13,'Depr Group Buckets'!$A:$J,CC$4,FALSE)</f>
        <v>PROD DEMO</v>
      </c>
      <c r="CD13" s="333" t="str">
        <f>VLOOKUP($A13,'Depr Group Buckets'!$A:$J,CD$4,FALSE)</f>
        <v>101/106</v>
      </c>
      <c r="CE13" s="333">
        <f>VLOOKUP($A13,'Depr Group Buckets'!$A:$J,CE$4,FALSE)</f>
        <v>108</v>
      </c>
      <c r="CF13" s="333">
        <f>VLOOKUP($A13,'Depr Group Buckets'!$A:$J,CF$4,FALSE)</f>
        <v>403</v>
      </c>
      <c r="CG13" s="333" t="str">
        <f>VLOOKUP($A13,'Depr Group Buckets'!$A:$J,CG$4,FALSE)</f>
        <v>DEMO</v>
      </c>
      <c r="CH13" s="333" t="str">
        <f>VLOOKUP($A13,'Depr Group Buckets'!$A:$J,CH$4,FALSE)</f>
        <v>INACTIVE ACCOUNT</v>
      </c>
      <c r="CI13" s="333" t="str">
        <f>VLOOKUP($A13,'Depr Group Buckets'!$A:$J,CI$4,FALSE)</f>
        <v>Invalid</v>
      </c>
      <c r="CJ13" s="333" t="str">
        <f>VLOOKUP($A13,'Depr Group Buckets'!$A:$J,CJ$4,FALSE)</f>
        <v>108</v>
      </c>
      <c r="CK13" s="21"/>
      <c r="CL13" s="4">
        <f t="shared" si="4"/>
        <v>0</v>
      </c>
      <c r="CM13" s="4">
        <f t="shared" si="2"/>
        <v>0</v>
      </c>
      <c r="CN13" s="334"/>
      <c r="CO13" s="334"/>
      <c r="CP13" s="334"/>
      <c r="CQ13" s="4">
        <v>0</v>
      </c>
      <c r="CR13" s="4">
        <v>0</v>
      </c>
    </row>
    <row r="14" spans="1:96" x14ac:dyDescent="0.25">
      <c r="A14" s="335">
        <f>'ASSET BALANCES'!$A14</f>
        <v>10855</v>
      </c>
      <c r="B14" s="336" t="str">
        <f>'ASSET BALANCES'!$B14</f>
        <v>108.55-Dismantling Gannon Unit 5</v>
      </c>
      <c r="C14" s="337">
        <v>0</v>
      </c>
      <c r="D14" s="337">
        <v>0</v>
      </c>
      <c r="E14" s="337">
        <v>0</v>
      </c>
      <c r="F14" s="337">
        <v>0</v>
      </c>
      <c r="G14" s="337">
        <v>0</v>
      </c>
      <c r="H14" s="337">
        <v>0</v>
      </c>
      <c r="I14" s="337">
        <v>0</v>
      </c>
      <c r="J14" s="337">
        <v>0</v>
      </c>
      <c r="K14" s="337">
        <v>0</v>
      </c>
      <c r="L14" s="337">
        <v>0</v>
      </c>
      <c r="M14" s="337">
        <v>0</v>
      </c>
      <c r="N14" s="337">
        <v>0</v>
      </c>
      <c r="O14" s="338">
        <f>ROUND('ASSET BALANCES'!O14*$CL14/12,2)</f>
        <v>0</v>
      </c>
      <c r="P14" s="338">
        <f>ROUND('ASSET BALANCES'!P14*$CL14/12,2)</f>
        <v>0</v>
      </c>
      <c r="Q14" s="338">
        <f>ROUND('ASSET BALANCES'!Q14*$CL14/12,2)</f>
        <v>0</v>
      </c>
      <c r="R14" s="338">
        <f>ROUND('ASSET BALANCES'!R14*$CL14/12,2)</f>
        <v>0</v>
      </c>
      <c r="S14" s="338">
        <f>ROUND('ASSET BALANCES'!S14*$CL14/12,2)</f>
        <v>0</v>
      </c>
      <c r="T14" s="338">
        <f>ROUND('ASSET BALANCES'!T14*$CL14/12,2)</f>
        <v>0</v>
      </c>
      <c r="U14" s="338">
        <f>ROUND('ASSET BALANCES'!U14*$CL14/12,2)</f>
        <v>0</v>
      </c>
      <c r="V14" s="338">
        <f>ROUND('ASSET BALANCES'!V14*$CL14/12,2)</f>
        <v>0</v>
      </c>
      <c r="W14" s="338">
        <f>ROUND('ASSET BALANCES'!W14*$CL14/12,2)</f>
        <v>0</v>
      </c>
      <c r="X14" s="338">
        <f>ROUND('ASSET BALANCES'!X14*$CL14/12,2)</f>
        <v>0</v>
      </c>
      <c r="Y14" s="338">
        <f>ROUND('ASSET BALANCES'!Y14*$CL14/12,2)</f>
        <v>0</v>
      </c>
      <c r="Z14" s="338">
        <f>ROUND('ASSET BALANCES'!Z14*$CL14/12,2)</f>
        <v>0</v>
      </c>
      <c r="AA14" s="338">
        <f>ROUND('ASSET BALANCES'!AA14*$CM14/12,2)</f>
        <v>0</v>
      </c>
      <c r="AB14" s="338">
        <f>ROUND('ASSET BALANCES'!AB14*$CM14/12,2)</f>
        <v>0</v>
      </c>
      <c r="AC14" s="338">
        <f>ROUND('ASSET BALANCES'!AC14*$CM14/12,2)</f>
        <v>0</v>
      </c>
      <c r="AD14" s="338">
        <f>ROUND('ASSET BALANCES'!AD14*$CM14/12,2)</f>
        <v>0</v>
      </c>
      <c r="AE14" s="338">
        <f>ROUND('ASSET BALANCES'!AE14*$CM14/12,2)</f>
        <v>0</v>
      </c>
      <c r="AF14" s="338">
        <f>ROUND('ASSET BALANCES'!AF14*$CM14/12,2)</f>
        <v>0</v>
      </c>
      <c r="AG14" s="338">
        <f>ROUND('ASSET BALANCES'!AG14*$CM14/12,2)</f>
        <v>0</v>
      </c>
      <c r="AH14" s="338">
        <f>ROUND('ASSET BALANCES'!AH14*$CM14/12,2)</f>
        <v>0</v>
      </c>
      <c r="AI14" s="338">
        <f>ROUND('ASSET BALANCES'!AI14*$CM14/12,2)</f>
        <v>0</v>
      </c>
      <c r="AJ14" s="338">
        <f>ROUND('ASSET BALANCES'!AJ14*$CM14/12,2)</f>
        <v>0</v>
      </c>
      <c r="AK14" s="338">
        <f>ROUND('ASSET BALANCES'!AK14*$CM14/12,2)</f>
        <v>0</v>
      </c>
      <c r="AL14" s="338">
        <f>ROUND('ASSET BALANCES'!AL14*$CM14/12,2)</f>
        <v>0</v>
      </c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13">
        <f t="shared" si="7"/>
        <v>0</v>
      </c>
      <c r="BX14" s="13">
        <f t="shared" si="8"/>
        <v>0</v>
      </c>
      <c r="BY14" s="13">
        <f t="shared" si="9"/>
        <v>0</v>
      </c>
      <c r="BZ14" s="13">
        <f t="shared" si="10"/>
        <v>0</v>
      </c>
      <c r="CA14" s="13">
        <f t="shared" si="11"/>
        <v>0</v>
      </c>
      <c r="CB14" s="13">
        <f t="shared" si="12"/>
        <v>0</v>
      </c>
      <c r="CC14" s="333" t="str">
        <f>VLOOKUP($A14,'Depr Group Buckets'!$A:$J,CC$4,FALSE)</f>
        <v>PROD DEMO</v>
      </c>
      <c r="CD14" s="333" t="str">
        <f>VLOOKUP($A14,'Depr Group Buckets'!$A:$J,CD$4,FALSE)</f>
        <v>101/106</v>
      </c>
      <c r="CE14" s="333">
        <f>VLOOKUP($A14,'Depr Group Buckets'!$A:$J,CE$4,FALSE)</f>
        <v>108</v>
      </c>
      <c r="CF14" s="333">
        <f>VLOOKUP($A14,'Depr Group Buckets'!$A:$J,CF$4,FALSE)</f>
        <v>403</v>
      </c>
      <c r="CG14" s="333" t="str">
        <f>VLOOKUP($A14,'Depr Group Buckets'!$A:$J,CG$4,FALSE)</f>
        <v>DEMO</v>
      </c>
      <c r="CH14" s="333" t="str">
        <f>VLOOKUP($A14,'Depr Group Buckets'!$A:$J,CH$4,FALSE)</f>
        <v>INACTIVE ACCOUNT</v>
      </c>
      <c r="CI14" s="333" t="str">
        <f>VLOOKUP($A14,'Depr Group Buckets'!$A:$J,CI$4,FALSE)</f>
        <v>Invalid</v>
      </c>
      <c r="CJ14" s="333" t="str">
        <f>VLOOKUP($A14,'Depr Group Buckets'!$A:$J,CJ$4,FALSE)</f>
        <v>108</v>
      </c>
      <c r="CK14" s="21"/>
      <c r="CL14" s="4">
        <f t="shared" si="4"/>
        <v>0</v>
      </c>
      <c r="CM14" s="4">
        <f t="shared" si="2"/>
        <v>0</v>
      </c>
      <c r="CN14" s="334"/>
      <c r="CO14" s="334"/>
      <c r="CP14" s="334"/>
      <c r="CQ14" s="4">
        <v>0</v>
      </c>
      <c r="CR14" s="4">
        <v>0</v>
      </c>
    </row>
    <row r="15" spans="1:96" x14ac:dyDescent="0.25">
      <c r="A15" s="335">
        <f>'ASSET BALANCES'!$A15</f>
        <v>10856</v>
      </c>
      <c r="B15" s="336" t="str">
        <f>'ASSET BALANCES'!$B15</f>
        <v>108.56-Dismantling Gannon Unit 6</v>
      </c>
      <c r="C15" s="337">
        <v>0</v>
      </c>
      <c r="D15" s="337">
        <v>0</v>
      </c>
      <c r="E15" s="337">
        <v>0</v>
      </c>
      <c r="F15" s="337">
        <v>0</v>
      </c>
      <c r="G15" s="337">
        <v>0</v>
      </c>
      <c r="H15" s="337">
        <v>0</v>
      </c>
      <c r="I15" s="337">
        <v>0</v>
      </c>
      <c r="J15" s="337">
        <v>0</v>
      </c>
      <c r="K15" s="337">
        <v>0</v>
      </c>
      <c r="L15" s="337">
        <v>0</v>
      </c>
      <c r="M15" s="337">
        <v>0</v>
      </c>
      <c r="N15" s="337">
        <v>0</v>
      </c>
      <c r="O15" s="338">
        <f>ROUND('ASSET BALANCES'!O15*$CL15/12,2)</f>
        <v>0</v>
      </c>
      <c r="P15" s="338">
        <f>ROUND('ASSET BALANCES'!P15*$CL15/12,2)</f>
        <v>0</v>
      </c>
      <c r="Q15" s="338">
        <f>ROUND('ASSET BALANCES'!Q15*$CL15/12,2)</f>
        <v>0</v>
      </c>
      <c r="R15" s="338">
        <f>ROUND('ASSET BALANCES'!R15*$CL15/12,2)</f>
        <v>0</v>
      </c>
      <c r="S15" s="338">
        <f>ROUND('ASSET BALANCES'!S15*$CL15/12,2)</f>
        <v>0</v>
      </c>
      <c r="T15" s="338">
        <f>ROUND('ASSET BALANCES'!T15*$CL15/12,2)</f>
        <v>0</v>
      </c>
      <c r="U15" s="338">
        <f>ROUND('ASSET BALANCES'!U15*$CL15/12,2)</f>
        <v>0</v>
      </c>
      <c r="V15" s="338">
        <f>ROUND('ASSET BALANCES'!V15*$CL15/12,2)</f>
        <v>0</v>
      </c>
      <c r="W15" s="338">
        <f>ROUND('ASSET BALANCES'!W15*$CL15/12,2)</f>
        <v>0</v>
      </c>
      <c r="X15" s="338">
        <f>ROUND('ASSET BALANCES'!X15*$CL15/12,2)</f>
        <v>0</v>
      </c>
      <c r="Y15" s="338">
        <f>ROUND('ASSET BALANCES'!Y15*$CL15/12,2)</f>
        <v>0</v>
      </c>
      <c r="Z15" s="338">
        <f>ROUND('ASSET BALANCES'!Z15*$CL15/12,2)</f>
        <v>0</v>
      </c>
      <c r="AA15" s="338">
        <f>ROUND('ASSET BALANCES'!AA15*$CM15/12,2)</f>
        <v>0</v>
      </c>
      <c r="AB15" s="338">
        <f>ROUND('ASSET BALANCES'!AB15*$CM15/12,2)</f>
        <v>0</v>
      </c>
      <c r="AC15" s="338">
        <f>ROUND('ASSET BALANCES'!AC15*$CM15/12,2)</f>
        <v>0</v>
      </c>
      <c r="AD15" s="338">
        <f>ROUND('ASSET BALANCES'!AD15*$CM15/12,2)</f>
        <v>0</v>
      </c>
      <c r="AE15" s="338">
        <f>ROUND('ASSET BALANCES'!AE15*$CM15/12,2)</f>
        <v>0</v>
      </c>
      <c r="AF15" s="338">
        <f>ROUND('ASSET BALANCES'!AF15*$CM15/12,2)</f>
        <v>0</v>
      </c>
      <c r="AG15" s="338">
        <f>ROUND('ASSET BALANCES'!AG15*$CM15/12,2)</f>
        <v>0</v>
      </c>
      <c r="AH15" s="338">
        <f>ROUND('ASSET BALANCES'!AH15*$CM15/12,2)</f>
        <v>0</v>
      </c>
      <c r="AI15" s="338">
        <f>ROUND('ASSET BALANCES'!AI15*$CM15/12,2)</f>
        <v>0</v>
      </c>
      <c r="AJ15" s="338">
        <f>ROUND('ASSET BALANCES'!AJ15*$CM15/12,2)</f>
        <v>0</v>
      </c>
      <c r="AK15" s="338">
        <f>ROUND('ASSET BALANCES'!AK15*$CM15/12,2)</f>
        <v>0</v>
      </c>
      <c r="AL15" s="338">
        <f>ROUND('ASSET BALANCES'!AL15*$CM15/12,2)</f>
        <v>0</v>
      </c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13">
        <f t="shared" si="7"/>
        <v>0</v>
      </c>
      <c r="BX15" s="13">
        <f t="shared" si="8"/>
        <v>0</v>
      </c>
      <c r="BY15" s="13">
        <f t="shared" si="9"/>
        <v>0</v>
      </c>
      <c r="BZ15" s="13">
        <f t="shared" si="10"/>
        <v>0</v>
      </c>
      <c r="CA15" s="13">
        <f t="shared" si="11"/>
        <v>0</v>
      </c>
      <c r="CB15" s="13">
        <f t="shared" si="12"/>
        <v>0</v>
      </c>
      <c r="CC15" s="333" t="str">
        <f>VLOOKUP($A15,'Depr Group Buckets'!$A:$J,CC$4,FALSE)</f>
        <v>PROD DEMO</v>
      </c>
      <c r="CD15" s="333" t="str">
        <f>VLOOKUP($A15,'Depr Group Buckets'!$A:$J,CD$4,FALSE)</f>
        <v>101/106</v>
      </c>
      <c r="CE15" s="333">
        <f>VLOOKUP($A15,'Depr Group Buckets'!$A:$J,CE$4,FALSE)</f>
        <v>108</v>
      </c>
      <c r="CF15" s="333">
        <f>VLOOKUP($A15,'Depr Group Buckets'!$A:$J,CF$4,FALSE)</f>
        <v>403</v>
      </c>
      <c r="CG15" s="333" t="str">
        <f>VLOOKUP($A15,'Depr Group Buckets'!$A:$J,CG$4,FALSE)</f>
        <v>DEMO</v>
      </c>
      <c r="CH15" s="333" t="str">
        <f>VLOOKUP($A15,'Depr Group Buckets'!$A:$J,CH$4,FALSE)</f>
        <v>INACTIVE ACCOUNT</v>
      </c>
      <c r="CI15" s="333" t="str">
        <f>VLOOKUP($A15,'Depr Group Buckets'!$A:$J,CI$4,FALSE)</f>
        <v>Invalid</v>
      </c>
      <c r="CJ15" s="333" t="str">
        <f>VLOOKUP($A15,'Depr Group Buckets'!$A:$J,CJ$4,FALSE)</f>
        <v>108</v>
      </c>
      <c r="CK15" s="21"/>
      <c r="CL15" s="4">
        <f t="shared" si="4"/>
        <v>0</v>
      </c>
      <c r="CM15" s="4">
        <f t="shared" si="2"/>
        <v>0</v>
      </c>
      <c r="CN15" s="334"/>
      <c r="CO15" s="334"/>
      <c r="CP15" s="334"/>
      <c r="CQ15" s="4">
        <v>0</v>
      </c>
      <c r="CR15" s="4">
        <v>0</v>
      </c>
    </row>
    <row r="16" spans="1:96" x14ac:dyDescent="0.25">
      <c r="A16" s="335">
        <f>'ASSET BALANCES'!$A16</f>
        <v>11401</v>
      </c>
      <c r="B16" s="336" t="str">
        <f>'ASSET BALANCES'!$B16</f>
        <v>114.01-OUC Acquisition Adj</v>
      </c>
      <c r="C16" s="337">
        <v>15479.1</v>
      </c>
      <c r="D16" s="337">
        <v>15479.11</v>
      </c>
      <c r="E16" s="337">
        <v>15479.1</v>
      </c>
      <c r="F16" s="337">
        <v>15479.11</v>
      </c>
      <c r="G16" s="337">
        <v>15479.1</v>
      </c>
      <c r="H16" s="337">
        <v>15479.11</v>
      </c>
      <c r="I16" s="337">
        <v>15479.1</v>
      </c>
      <c r="J16" s="337">
        <v>15479.11</v>
      </c>
      <c r="K16" s="337">
        <v>15479.1</v>
      </c>
      <c r="L16" s="337">
        <v>15479.11</v>
      </c>
      <c r="M16" s="337">
        <v>15479.1</v>
      </c>
      <c r="N16" s="337">
        <v>15479.11</v>
      </c>
      <c r="O16" s="338">
        <f>ROUND('ASSET BALANCES'!O16*$CL16/12,2)</f>
        <v>15479.11</v>
      </c>
      <c r="P16" s="338">
        <f>ROUND('ASSET BALANCES'!P16*$CL16/12,2)</f>
        <v>15479.11</v>
      </c>
      <c r="Q16" s="338">
        <f>ROUND('ASSET BALANCES'!Q16*$CL16/12,2)</f>
        <v>15479.11</v>
      </c>
      <c r="R16" s="338">
        <f>ROUND('ASSET BALANCES'!R16*$CL16/12,2)</f>
        <v>15479.11</v>
      </c>
      <c r="S16" s="338">
        <f>ROUND('ASSET BALANCES'!S16*$CL16/12,2)</f>
        <v>15479.11</v>
      </c>
      <c r="T16" s="338">
        <f>ROUND('ASSET BALANCES'!T16*$CL16/12,2)</f>
        <v>15479.11</v>
      </c>
      <c r="U16" s="338">
        <f>ROUND('ASSET BALANCES'!U16*$CL16/12,2)</f>
        <v>15479.11</v>
      </c>
      <c r="V16" s="338">
        <f>ROUND('ASSET BALANCES'!V16*$CL16/12,2)</f>
        <v>15479.11</v>
      </c>
      <c r="W16" s="338">
        <f>ROUND('ASSET BALANCES'!W16*$CL16/12,2)</f>
        <v>15479.11</v>
      </c>
      <c r="X16" s="338">
        <f>ROUND('ASSET BALANCES'!X16*$CL16/12,2)</f>
        <v>15479.11</v>
      </c>
      <c r="Y16" s="338">
        <f>ROUND('ASSET BALANCES'!Y16*$CL16/12,2)</f>
        <v>15479.11</v>
      </c>
      <c r="Z16" s="338">
        <f>ROUND('ASSET BALANCES'!Z16*$CL16/12,2)</f>
        <v>15479.11</v>
      </c>
      <c r="AA16" s="338">
        <f>ROUND('ASSET BALANCES'!AA16*$CM16/12,2)</f>
        <v>15479.11</v>
      </c>
      <c r="AB16" s="338">
        <f>ROUND('ASSET BALANCES'!AB16*$CM16/12,2)</f>
        <v>15479.11</v>
      </c>
      <c r="AC16" s="338">
        <f>ROUND('ASSET BALANCES'!AC16*$CM16/12,2)</f>
        <v>15479.11</v>
      </c>
      <c r="AD16" s="338">
        <f>ROUND('ASSET BALANCES'!AD16*$CM16/12,2)</f>
        <v>15479.11</v>
      </c>
      <c r="AE16" s="338">
        <f>ROUND('ASSET BALANCES'!AE16*$CM16/12,2)</f>
        <v>15479.11</v>
      </c>
      <c r="AF16" s="338">
        <f>ROUND('ASSET BALANCES'!AF16*$CM16/12,2)</f>
        <v>15479.11</v>
      </c>
      <c r="AG16" s="338">
        <f>ROUND('ASSET BALANCES'!AG16*$CM16/12,2)</f>
        <v>15479.11</v>
      </c>
      <c r="AH16" s="338">
        <f>ROUND('ASSET BALANCES'!AH16*$CM16/12,2)</f>
        <v>15479.11</v>
      </c>
      <c r="AI16" s="338">
        <f>ROUND('ASSET BALANCES'!AI16*$CM16/12,2)</f>
        <v>15479.11</v>
      </c>
      <c r="AJ16" s="338">
        <f>ROUND('ASSET BALANCES'!AJ16*$CM16/12,2)</f>
        <v>15479.11</v>
      </c>
      <c r="AK16" s="338">
        <f>ROUND('ASSET BALANCES'!AK16*$CM16/12,2)</f>
        <v>15479.11</v>
      </c>
      <c r="AL16" s="338">
        <f>ROUND('ASSET BALANCES'!AL16*$CM16/12,2)</f>
        <v>15479.11</v>
      </c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13">
        <f t="shared" si="7"/>
        <v>185749.26</v>
      </c>
      <c r="BX16" s="13">
        <f t="shared" si="8"/>
        <v>185749.32</v>
      </c>
      <c r="BY16" s="13">
        <f t="shared" si="9"/>
        <v>185749.32</v>
      </c>
      <c r="BZ16" s="13">
        <f t="shared" si="10"/>
        <v>0</v>
      </c>
      <c r="CA16" s="13">
        <f t="shared" si="11"/>
        <v>0</v>
      </c>
      <c r="CB16" s="13">
        <f t="shared" si="12"/>
        <v>0</v>
      </c>
      <c r="CC16" s="333" t="str">
        <f>VLOOKUP($A16,'Depr Group Buckets'!$A:$J,CC$4,FALSE)</f>
        <v>ACQ ADJ</v>
      </c>
      <c r="CD16" s="333">
        <f>VLOOKUP($A16,'Depr Group Buckets'!$A:$J,CD$4,FALSE)</f>
        <v>114</v>
      </c>
      <c r="CE16" s="333">
        <f>VLOOKUP($A16,'Depr Group Buckets'!$A:$J,CE$4,FALSE)</f>
        <v>115</v>
      </c>
      <c r="CF16" s="333">
        <f>VLOOKUP($A16,'Depr Group Buckets'!$A:$J,CF$4,FALSE)</f>
        <v>406</v>
      </c>
      <c r="CG16" s="333" t="str">
        <f>VLOOKUP($A16,'Depr Group Buckets'!$A:$J,CG$4,FALSE)</f>
        <v>ACQ ADJ</v>
      </c>
      <c r="CH16" s="333" t="str">
        <f>VLOOKUP($A16,'Depr Group Buckets'!$A:$J,CH$4,FALSE)</f>
        <v>ACQ ADJ</v>
      </c>
      <c r="CI16" s="333" t="str">
        <f>VLOOKUP($A16,'Depr Group Buckets'!$A:$J,CI$4,FALSE)</f>
        <v>Valid</v>
      </c>
      <c r="CJ16" s="333" t="str">
        <f>VLOOKUP($A16,'Depr Group Buckets'!$A:$J,CJ$4,FALSE)</f>
        <v>114</v>
      </c>
      <c r="CK16" s="21"/>
      <c r="CL16" s="4">
        <f t="shared" si="4"/>
        <v>3.0042864005201519E-2</v>
      </c>
      <c r="CM16" s="4">
        <f t="shared" si="2"/>
        <v>3.0042864005201519E-2</v>
      </c>
      <c r="CN16" s="334"/>
      <c r="CO16" s="334"/>
      <c r="CP16" s="334"/>
      <c r="CQ16" s="4">
        <v>3.0042864005201519E-2</v>
      </c>
      <c r="CR16" s="4">
        <v>3.0042864005201501E-2</v>
      </c>
    </row>
    <row r="17" spans="1:96" x14ac:dyDescent="0.25">
      <c r="A17" s="335">
        <f>'ASSET BALANCES'!$A17</f>
        <v>11402</v>
      </c>
      <c r="B17" s="336" t="str">
        <f>'ASSET BALANCES'!$B17</f>
        <v>114.02-FPL Acquisition Adj</v>
      </c>
      <c r="C17" s="337">
        <v>3491.71</v>
      </c>
      <c r="D17" s="337">
        <v>3491.72</v>
      </c>
      <c r="E17" s="337">
        <v>3491.71</v>
      </c>
      <c r="F17" s="337">
        <v>3491.7200000000003</v>
      </c>
      <c r="G17" s="337">
        <v>3491.71</v>
      </c>
      <c r="H17" s="337">
        <v>3491.7200000000003</v>
      </c>
      <c r="I17" s="337">
        <v>3491.71</v>
      </c>
      <c r="J17" s="337">
        <v>3491.7200000000003</v>
      </c>
      <c r="K17" s="337">
        <v>3491.71</v>
      </c>
      <c r="L17" s="337">
        <v>3491.7200000000003</v>
      </c>
      <c r="M17" s="337">
        <v>3491.71</v>
      </c>
      <c r="N17" s="337">
        <v>3491.7200000000003</v>
      </c>
      <c r="O17" s="338">
        <f>ROUND('ASSET BALANCES'!O17*$CL17/12,2)</f>
        <v>3491.72</v>
      </c>
      <c r="P17" s="338">
        <f>ROUND('ASSET BALANCES'!P17*$CL17/12,2)</f>
        <v>3491.72</v>
      </c>
      <c r="Q17" s="338">
        <f>ROUND('ASSET BALANCES'!Q17*$CL17/12,2)</f>
        <v>3491.72</v>
      </c>
      <c r="R17" s="338">
        <f>ROUND('ASSET BALANCES'!R17*$CL17/12,2)</f>
        <v>3491.72</v>
      </c>
      <c r="S17" s="338">
        <f>ROUND('ASSET BALANCES'!S17*$CL17/12,2)</f>
        <v>3491.72</v>
      </c>
      <c r="T17" s="338">
        <f>ROUND('ASSET BALANCES'!T17*$CL17/12,2)</f>
        <v>3491.72</v>
      </c>
      <c r="U17" s="338">
        <f>ROUND('ASSET BALANCES'!U17*$CL17/12,2)</f>
        <v>3491.72</v>
      </c>
      <c r="V17" s="338">
        <f>ROUND('ASSET BALANCES'!V17*$CL17/12,2)</f>
        <v>3491.72</v>
      </c>
      <c r="W17" s="338">
        <f>ROUND('ASSET BALANCES'!W17*$CL17/12,2)</f>
        <v>3491.72</v>
      </c>
      <c r="X17" s="338">
        <f>ROUND('ASSET BALANCES'!X17*$CL17/12,2)</f>
        <v>3491.72</v>
      </c>
      <c r="Y17" s="338">
        <f>ROUND('ASSET BALANCES'!Y17*$CL17/12,2)</f>
        <v>3491.72</v>
      </c>
      <c r="Z17" s="338">
        <f>ROUND('ASSET BALANCES'!Z17*$CL17/12,2)</f>
        <v>3491.72</v>
      </c>
      <c r="AA17" s="338">
        <f>ROUND('ASSET BALANCES'!AA17*$CM17/12,2)</f>
        <v>3491.72</v>
      </c>
      <c r="AB17" s="338">
        <f>ROUND('ASSET BALANCES'!AB17*$CM17/12,2)</f>
        <v>3491.72</v>
      </c>
      <c r="AC17" s="338">
        <f>ROUND('ASSET BALANCES'!AC17*$CM17/12,2)</f>
        <v>3491.72</v>
      </c>
      <c r="AD17" s="338">
        <f>ROUND('ASSET BALANCES'!AD17*$CM17/12,2)</f>
        <v>3491.72</v>
      </c>
      <c r="AE17" s="338">
        <f>ROUND('ASSET BALANCES'!AE17*$CM17/12,2)</f>
        <v>3491.72</v>
      </c>
      <c r="AF17" s="338">
        <f>ROUND('ASSET BALANCES'!AF17*$CM17/12,2)</f>
        <v>3491.72</v>
      </c>
      <c r="AG17" s="338">
        <f>ROUND('ASSET BALANCES'!AG17*$CM17/12,2)</f>
        <v>3491.72</v>
      </c>
      <c r="AH17" s="338">
        <f>ROUND('ASSET BALANCES'!AH17*$CM17/12,2)</f>
        <v>3491.72</v>
      </c>
      <c r="AI17" s="338">
        <f>ROUND('ASSET BALANCES'!AI17*$CM17/12,2)</f>
        <v>3491.72</v>
      </c>
      <c r="AJ17" s="338">
        <f>ROUND('ASSET BALANCES'!AJ17*$CM17/12,2)</f>
        <v>3491.72</v>
      </c>
      <c r="AK17" s="338">
        <f>ROUND('ASSET BALANCES'!AK17*$CM17/12,2)</f>
        <v>3491.72</v>
      </c>
      <c r="AL17" s="338">
        <f>ROUND('ASSET BALANCES'!AL17*$CM17/12,2)</f>
        <v>3491.72</v>
      </c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13">
        <f t="shared" si="7"/>
        <v>41900.58</v>
      </c>
      <c r="BX17" s="13">
        <f t="shared" si="8"/>
        <v>41900.639999999999</v>
      </c>
      <c r="BY17" s="13">
        <f t="shared" si="9"/>
        <v>41900.639999999999</v>
      </c>
      <c r="BZ17" s="13">
        <f t="shared" si="10"/>
        <v>0</v>
      </c>
      <c r="CA17" s="13">
        <f t="shared" si="11"/>
        <v>0</v>
      </c>
      <c r="CB17" s="13">
        <f t="shared" si="12"/>
        <v>0</v>
      </c>
      <c r="CC17" s="333" t="str">
        <f>VLOOKUP($A17,'Depr Group Buckets'!$A:$J,CC$4,FALSE)</f>
        <v>ACQ ADJ</v>
      </c>
      <c r="CD17" s="333">
        <f>VLOOKUP($A17,'Depr Group Buckets'!$A:$J,CD$4,FALSE)</f>
        <v>114</v>
      </c>
      <c r="CE17" s="333">
        <f>VLOOKUP($A17,'Depr Group Buckets'!$A:$J,CE$4,FALSE)</f>
        <v>115</v>
      </c>
      <c r="CF17" s="333">
        <f>VLOOKUP($A17,'Depr Group Buckets'!$A:$J,CF$4,FALSE)</f>
        <v>425</v>
      </c>
      <c r="CG17" s="333" t="str">
        <f>VLOOKUP($A17,'Depr Group Buckets'!$A:$J,CG$4,FALSE)</f>
        <v>ACQ ADJ</v>
      </c>
      <c r="CH17" s="333" t="str">
        <f>VLOOKUP($A17,'Depr Group Buckets'!$A:$J,CH$4,FALSE)</f>
        <v>ACQ ADJ</v>
      </c>
      <c r="CI17" s="333" t="str">
        <f>VLOOKUP($A17,'Depr Group Buckets'!$A:$J,CI$4,FALSE)</f>
        <v>Valid</v>
      </c>
      <c r="CJ17" s="333" t="str">
        <f>VLOOKUP($A17,'Depr Group Buckets'!$A:$J,CJ$4,FALSE)</f>
        <v>114</v>
      </c>
      <c r="CK17" s="21"/>
      <c r="CL17" s="4">
        <f t="shared" si="4"/>
        <v>4.3644641465684253E-2</v>
      </c>
      <c r="CM17" s="4">
        <f t="shared" si="2"/>
        <v>4.3644641465684253E-2</v>
      </c>
      <c r="CN17" s="334"/>
      <c r="CO17" s="334"/>
      <c r="CP17" s="334"/>
      <c r="CQ17" s="4">
        <v>4.3644641465684253E-2</v>
      </c>
      <c r="CR17" s="4">
        <v>4.3644641465684197E-2</v>
      </c>
    </row>
    <row r="18" spans="1:96" x14ac:dyDescent="0.25">
      <c r="A18" s="335">
        <f>'ASSET BALANCES'!$A18</f>
        <v>11403</v>
      </c>
      <c r="B18" s="336" t="str">
        <f>'ASSET BALANCES'!$B18</f>
        <v>114.03-Union Hall Acquisition Adj</v>
      </c>
      <c r="C18" s="337">
        <v>754.9</v>
      </c>
      <c r="D18" s="337">
        <v>754.91</v>
      </c>
      <c r="E18" s="337">
        <v>754.9</v>
      </c>
      <c r="F18" s="337">
        <v>754.91</v>
      </c>
      <c r="G18" s="337">
        <v>754.9</v>
      </c>
      <c r="H18" s="337">
        <v>754.91</v>
      </c>
      <c r="I18" s="337">
        <v>754.9</v>
      </c>
      <c r="J18" s="337">
        <v>754.91</v>
      </c>
      <c r="K18" s="337">
        <v>754.9</v>
      </c>
      <c r="L18" s="337">
        <v>754.9</v>
      </c>
      <c r="M18" s="337">
        <v>754.91</v>
      </c>
      <c r="N18" s="337">
        <v>754.91</v>
      </c>
      <c r="O18" s="338">
        <f>ROUND('ASSET BALANCES'!O18*$CL18/12,2)</f>
        <v>754.9</v>
      </c>
      <c r="P18" s="338">
        <f>ROUND('ASSET BALANCES'!P18*$CL18/12,2)</f>
        <v>754.9</v>
      </c>
      <c r="Q18" s="338">
        <f>ROUND('ASSET BALANCES'!Q18*$CL18/12,2)</f>
        <v>754.9</v>
      </c>
      <c r="R18" s="338">
        <f>ROUND('ASSET BALANCES'!R18*$CL18/12,2)</f>
        <v>754.9</v>
      </c>
      <c r="S18" s="338">
        <f>ROUND('ASSET BALANCES'!S18*$CL18/12,2)</f>
        <v>754.9</v>
      </c>
      <c r="T18" s="338">
        <f>ROUND('ASSET BALANCES'!T18*$CL18/12,2)</f>
        <v>754.9</v>
      </c>
      <c r="U18" s="338">
        <f>ROUND('ASSET BALANCES'!U18*$CL18/12,2)</f>
        <v>754.9</v>
      </c>
      <c r="V18" s="338">
        <f>ROUND('ASSET BALANCES'!V18*$CL18/12,2)</f>
        <v>754.9</v>
      </c>
      <c r="W18" s="338">
        <f>ROUND('ASSET BALANCES'!W18*$CL18/12,2)</f>
        <v>754.9</v>
      </c>
      <c r="X18" s="338">
        <f>ROUND('ASSET BALANCES'!X18*$CL18/12,2)</f>
        <v>754.9</v>
      </c>
      <c r="Y18" s="338">
        <f>ROUND('ASSET BALANCES'!Y18*$CL18/12,2)</f>
        <v>754.9</v>
      </c>
      <c r="Z18" s="338">
        <f>ROUND('ASSET BALANCES'!Z18*$CL18/12,2)</f>
        <v>754.9</v>
      </c>
      <c r="AA18" s="338">
        <f>ROUND('ASSET BALANCES'!AA18*$CM18/12,2)</f>
        <v>754.9</v>
      </c>
      <c r="AB18" s="338">
        <f>ROUND('ASSET BALANCES'!AB18*$CM18/12,2)</f>
        <v>754.9</v>
      </c>
      <c r="AC18" s="338">
        <f>ROUND('ASSET BALANCES'!AC18*$CM18/12,2)</f>
        <v>754.9</v>
      </c>
      <c r="AD18" s="338">
        <f>ROUND('ASSET BALANCES'!AD18*$CM18/12,2)</f>
        <v>754.9</v>
      </c>
      <c r="AE18" s="338">
        <f>ROUND('ASSET BALANCES'!AE18*$CM18/12,2)</f>
        <v>754.9</v>
      </c>
      <c r="AF18" s="338">
        <f>ROUND('ASSET BALANCES'!AF18*$CM18/12,2)</f>
        <v>754.9</v>
      </c>
      <c r="AG18" s="338">
        <f>ROUND('ASSET BALANCES'!AG18*$CM18/12,2)</f>
        <v>754.9</v>
      </c>
      <c r="AH18" s="338">
        <f>ROUND('ASSET BALANCES'!AH18*$CM18/12,2)</f>
        <v>754.9</v>
      </c>
      <c r="AI18" s="338">
        <f>ROUND('ASSET BALANCES'!AI18*$CM18/12,2)</f>
        <v>754.9</v>
      </c>
      <c r="AJ18" s="338">
        <f>ROUND('ASSET BALANCES'!AJ18*$CM18/12,2)</f>
        <v>754.9</v>
      </c>
      <c r="AK18" s="338">
        <f>ROUND('ASSET BALANCES'!AK18*$CM18/12,2)</f>
        <v>754.9</v>
      </c>
      <c r="AL18" s="338">
        <f>ROUND('ASSET BALANCES'!AL18*$CM18/12,2)</f>
        <v>754.9</v>
      </c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13">
        <f t="shared" si="7"/>
        <v>9058.86</v>
      </c>
      <c r="BX18" s="13">
        <f t="shared" si="8"/>
        <v>9058.7999999999993</v>
      </c>
      <c r="BY18" s="13">
        <f t="shared" si="9"/>
        <v>9058.7999999999993</v>
      </c>
      <c r="BZ18" s="13">
        <f t="shared" si="10"/>
        <v>0</v>
      </c>
      <c r="CA18" s="13">
        <f t="shared" si="11"/>
        <v>0</v>
      </c>
      <c r="CB18" s="13">
        <f t="shared" si="12"/>
        <v>0</v>
      </c>
      <c r="CC18" s="333" t="str">
        <f>VLOOKUP($A18,'Depr Group Buckets'!$A:$J,CC$4,FALSE)</f>
        <v>ACQ ADJ</v>
      </c>
      <c r="CD18" s="333">
        <f>VLOOKUP($A18,'Depr Group Buckets'!$A:$J,CD$4,FALSE)</f>
        <v>114</v>
      </c>
      <c r="CE18" s="333">
        <f>VLOOKUP($A18,'Depr Group Buckets'!$A:$J,CE$4,FALSE)</f>
        <v>115</v>
      </c>
      <c r="CF18" s="333">
        <f>VLOOKUP($A18,'Depr Group Buckets'!$A:$J,CF$4,FALSE)</f>
        <v>425</v>
      </c>
      <c r="CG18" s="333" t="str">
        <f>VLOOKUP($A18,'Depr Group Buckets'!$A:$J,CG$4,FALSE)</f>
        <v>ACQ ADJ</v>
      </c>
      <c r="CH18" s="333" t="str">
        <f>VLOOKUP($A18,'Depr Group Buckets'!$A:$J,CH$4,FALSE)</f>
        <v>ACQ ADJ</v>
      </c>
      <c r="CI18" s="333" t="str">
        <f>VLOOKUP($A18,'Depr Group Buckets'!$A:$J,CI$4,FALSE)</f>
        <v>Valid</v>
      </c>
      <c r="CJ18" s="333" t="str">
        <f>VLOOKUP($A18,'Depr Group Buckets'!$A:$J,CJ$4,FALSE)</f>
        <v>114</v>
      </c>
      <c r="CK18" s="21"/>
      <c r="CL18" s="4">
        <f t="shared" si="4"/>
        <v>2.64898973564727E-2</v>
      </c>
      <c r="CM18" s="4">
        <f t="shared" si="2"/>
        <v>2.64898973564727E-2</v>
      </c>
      <c r="CN18" s="334"/>
      <c r="CO18" s="334"/>
      <c r="CP18" s="334"/>
      <c r="CQ18" s="4">
        <v>2.64898973564727E-2</v>
      </c>
      <c r="CR18" s="4">
        <v>2.64898973564727E-2</v>
      </c>
    </row>
    <row r="19" spans="1:96" x14ac:dyDescent="0.25">
      <c r="A19" s="335">
        <f>'ASSET BALANCES'!$A19</f>
        <v>12100</v>
      </c>
      <c r="B19" s="336" t="str">
        <f>'ASSET BALANCES'!$B19</f>
        <v>121.00 Non-Utility Non-Depreciable</v>
      </c>
      <c r="C19" s="337">
        <v>0</v>
      </c>
      <c r="D19" s="337">
        <v>0</v>
      </c>
      <c r="E19" s="337">
        <v>0</v>
      </c>
      <c r="F19" s="337">
        <v>0</v>
      </c>
      <c r="G19" s="337">
        <v>0</v>
      </c>
      <c r="H19" s="337">
        <v>0</v>
      </c>
      <c r="I19" s="337">
        <v>0</v>
      </c>
      <c r="J19" s="337">
        <v>0</v>
      </c>
      <c r="K19" s="337">
        <v>0</v>
      </c>
      <c r="L19" s="337">
        <v>0</v>
      </c>
      <c r="M19" s="337">
        <v>0</v>
      </c>
      <c r="N19" s="337">
        <v>0</v>
      </c>
      <c r="O19" s="338">
        <f>ROUND('ASSET BALANCES'!O19*$CL19/12,2)</f>
        <v>0</v>
      </c>
      <c r="P19" s="338">
        <f>ROUND('ASSET BALANCES'!P19*$CL19/12,2)</f>
        <v>0</v>
      </c>
      <c r="Q19" s="338">
        <f>ROUND('ASSET BALANCES'!Q19*$CL19/12,2)</f>
        <v>0</v>
      </c>
      <c r="R19" s="338">
        <f>ROUND('ASSET BALANCES'!R19*$CL19/12,2)</f>
        <v>0</v>
      </c>
      <c r="S19" s="338">
        <f>ROUND('ASSET BALANCES'!S19*$CL19/12,2)</f>
        <v>0</v>
      </c>
      <c r="T19" s="338">
        <f>ROUND('ASSET BALANCES'!T19*$CL19/12,2)</f>
        <v>0</v>
      </c>
      <c r="U19" s="338">
        <f>ROUND('ASSET BALANCES'!U19*$CL19/12,2)</f>
        <v>0</v>
      </c>
      <c r="V19" s="338">
        <f>ROUND('ASSET BALANCES'!V19*$CL19/12,2)</f>
        <v>0</v>
      </c>
      <c r="W19" s="338">
        <f>ROUND('ASSET BALANCES'!W19*$CL19/12,2)</f>
        <v>0</v>
      </c>
      <c r="X19" s="338">
        <f>ROUND('ASSET BALANCES'!X19*$CL19/12,2)</f>
        <v>0</v>
      </c>
      <c r="Y19" s="338">
        <f>ROUND('ASSET BALANCES'!Y19*$CL19/12,2)</f>
        <v>0</v>
      </c>
      <c r="Z19" s="338">
        <f>ROUND('ASSET BALANCES'!Z19*$CL19/12,2)</f>
        <v>0</v>
      </c>
      <c r="AA19" s="338">
        <f>ROUND('ASSET BALANCES'!AA19*$CM19/12,2)</f>
        <v>0</v>
      </c>
      <c r="AB19" s="338">
        <f>ROUND('ASSET BALANCES'!AB19*$CM19/12,2)</f>
        <v>0</v>
      </c>
      <c r="AC19" s="338">
        <f>ROUND('ASSET BALANCES'!AC19*$CM19/12,2)</f>
        <v>0</v>
      </c>
      <c r="AD19" s="338">
        <f>ROUND('ASSET BALANCES'!AD19*$CM19/12,2)</f>
        <v>0</v>
      </c>
      <c r="AE19" s="338">
        <f>ROUND('ASSET BALANCES'!AE19*$CM19/12,2)</f>
        <v>0</v>
      </c>
      <c r="AF19" s="338">
        <f>ROUND('ASSET BALANCES'!AF19*$CM19/12,2)</f>
        <v>0</v>
      </c>
      <c r="AG19" s="338">
        <f>ROUND('ASSET BALANCES'!AG19*$CM19/12,2)</f>
        <v>0</v>
      </c>
      <c r="AH19" s="338">
        <f>ROUND('ASSET BALANCES'!AH19*$CM19/12,2)</f>
        <v>0</v>
      </c>
      <c r="AI19" s="338">
        <f>ROUND('ASSET BALANCES'!AI19*$CM19/12,2)</f>
        <v>0</v>
      </c>
      <c r="AJ19" s="338">
        <f>ROUND('ASSET BALANCES'!AJ19*$CM19/12,2)</f>
        <v>0</v>
      </c>
      <c r="AK19" s="338">
        <f>ROUND('ASSET BALANCES'!AK19*$CM19/12,2)</f>
        <v>0</v>
      </c>
      <c r="AL19" s="338">
        <f>ROUND('ASSET BALANCES'!AL19*$CM19/12,2)</f>
        <v>0</v>
      </c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13">
        <f t="shared" si="7"/>
        <v>0</v>
      </c>
      <c r="BX19" s="13">
        <f t="shared" si="8"/>
        <v>0</v>
      </c>
      <c r="BY19" s="13">
        <f t="shared" si="9"/>
        <v>0</v>
      </c>
      <c r="BZ19" s="13">
        <f t="shared" si="10"/>
        <v>0</v>
      </c>
      <c r="CA19" s="13">
        <f t="shared" si="11"/>
        <v>0</v>
      </c>
      <c r="CB19" s="13">
        <f t="shared" si="12"/>
        <v>0</v>
      </c>
      <c r="CC19" s="333" t="str">
        <f>VLOOKUP($A19,'Depr Group Buckets'!$A:$J,CC$4,FALSE)</f>
        <v>NON UTILITY</v>
      </c>
      <c r="CD19" s="333">
        <f>VLOOKUP($A19,'Depr Group Buckets'!$A:$J,CD$4,FALSE)</f>
        <v>121</v>
      </c>
      <c r="CE19" s="333">
        <f>VLOOKUP($A19,'Depr Group Buckets'!$A:$J,CE$4,FALSE)</f>
        <v>122</v>
      </c>
      <c r="CF19" s="333">
        <f>VLOOKUP($A19,'Depr Group Buckets'!$A:$J,CF$4,FALSE)</f>
        <v>416</v>
      </c>
      <c r="CG19" s="333" t="str">
        <f>VLOOKUP($A19,'Depr Group Buckets'!$A:$J,CG$4,FALSE)</f>
        <v>NON UTILITY</v>
      </c>
      <c r="CH19" s="333" t="str">
        <f>VLOOKUP($A19,'Depr Group Buckets'!$A:$J,CH$4,FALSE)</f>
        <v>NON UTILITY</v>
      </c>
      <c r="CI19" s="333" t="str">
        <f>VLOOKUP($A19,'Depr Group Buckets'!$A:$J,CI$4,FALSE)</f>
        <v>Valid</v>
      </c>
      <c r="CJ19" s="333" t="str">
        <f>VLOOKUP($A19,'Depr Group Buckets'!$A:$J,CJ$4,FALSE)</f>
        <v>121</v>
      </c>
      <c r="CK19" s="21"/>
      <c r="CL19" s="4">
        <f t="shared" si="4"/>
        <v>0</v>
      </c>
      <c r="CM19" s="4">
        <f t="shared" si="2"/>
        <v>0</v>
      </c>
      <c r="CN19" s="334"/>
      <c r="CO19" s="334"/>
      <c r="CP19" s="334"/>
      <c r="CQ19" s="4">
        <v>0</v>
      </c>
      <c r="CR19" s="4">
        <v>0</v>
      </c>
    </row>
    <row r="20" spans="1:96" x14ac:dyDescent="0.25">
      <c r="A20" s="335">
        <f>'ASSET BALANCES'!$A20</f>
        <v>12112</v>
      </c>
      <c r="B20" s="336" t="str">
        <f>'ASSET BALANCES'!$B20</f>
        <v>121.12 Non-Utility Zap Cap Res 15yr</v>
      </c>
      <c r="C20" s="337">
        <v>89556.800000000003</v>
      </c>
      <c r="D20" s="337">
        <v>91168.11</v>
      </c>
      <c r="E20" s="337">
        <v>91710.98</v>
      </c>
      <c r="F20" s="337">
        <v>95933.73000000001</v>
      </c>
      <c r="G20" s="337">
        <v>93019.02</v>
      </c>
      <c r="H20" s="337">
        <v>100310.56</v>
      </c>
      <c r="I20" s="337">
        <v>94159.49</v>
      </c>
      <c r="J20" s="337">
        <v>95069.57</v>
      </c>
      <c r="K20" s="337">
        <v>96121.180000000008</v>
      </c>
      <c r="L20" s="337">
        <v>96395.650000000009</v>
      </c>
      <c r="M20" s="337">
        <v>122582.22</v>
      </c>
      <c r="N20" s="337">
        <v>-1405991.97</v>
      </c>
      <c r="O20" s="338">
        <f>ROUND('ASSET BALANCES'!O20*$CL20/12,2)</f>
        <v>77718.2</v>
      </c>
      <c r="P20" s="338">
        <f>ROUND('ASSET BALANCES'!P20*$CL20/12,2)</f>
        <v>78373.570000000007</v>
      </c>
      <c r="Q20" s="338">
        <f>ROUND('ASSET BALANCES'!Q20*$CL20/12,2)</f>
        <v>79060.649999999994</v>
      </c>
      <c r="R20" s="338">
        <f>ROUND('ASSET BALANCES'!R20*$CL20/12,2)</f>
        <v>79747.72</v>
      </c>
      <c r="S20" s="338">
        <f>ROUND('ASSET BALANCES'!S20*$CL20/12,2)</f>
        <v>80434.8</v>
      </c>
      <c r="T20" s="338">
        <f>ROUND('ASSET BALANCES'!T20*$CL20/12,2)</f>
        <v>80756.55</v>
      </c>
      <c r="U20" s="338">
        <f>ROUND('ASSET BALANCES'!U20*$CL20/12,2)</f>
        <v>81379.95</v>
      </c>
      <c r="V20" s="338">
        <f>ROUND('ASSET BALANCES'!V20*$CL20/12,2)</f>
        <v>81744.240000000005</v>
      </c>
      <c r="W20" s="338">
        <f>ROUND('ASSET BALANCES'!W20*$CL20/12,2)</f>
        <v>82148.710000000006</v>
      </c>
      <c r="X20" s="338">
        <f>ROUND('ASSET BALANCES'!X20*$CL20/12,2)</f>
        <v>82557.89</v>
      </c>
      <c r="Y20" s="338">
        <f>ROUND('ASSET BALANCES'!Y20*$CL20/12,2)</f>
        <v>82941.69</v>
      </c>
      <c r="Z20" s="338">
        <f>ROUND('ASSET BALANCES'!Z20*$CL20/12,2)</f>
        <v>83468.34</v>
      </c>
      <c r="AA20" s="338">
        <f>ROUND('ASSET BALANCES'!AA20*$CM20/12,2)</f>
        <v>84120.36</v>
      </c>
      <c r="AB20" s="338">
        <f>ROUND('ASSET BALANCES'!AB20*$CM20/12,2)</f>
        <v>84642.13</v>
      </c>
      <c r="AC20" s="338">
        <f>ROUND('ASSET BALANCES'!AC20*$CM20/12,2)</f>
        <v>85199.1</v>
      </c>
      <c r="AD20" s="338">
        <f>ROUND('ASSET BALANCES'!AD20*$CM20/12,2)</f>
        <v>85746.47</v>
      </c>
      <c r="AE20" s="338">
        <f>ROUND('ASSET BALANCES'!AE20*$CM20/12,2)</f>
        <v>86297.54</v>
      </c>
      <c r="AF20" s="338">
        <f>ROUND('ASSET BALANCES'!AF20*$CM20/12,2)</f>
        <v>86765.18</v>
      </c>
      <c r="AG20" s="338">
        <f>ROUND('ASSET BALANCES'!AG20*$CM20/12,2)</f>
        <v>87295.28</v>
      </c>
      <c r="AH20" s="338">
        <f>ROUND('ASSET BALANCES'!AH20*$CM20/12,2)</f>
        <v>87201.17</v>
      </c>
      <c r="AI20" s="338">
        <f>ROUND('ASSET BALANCES'!AI20*$CM20/12,2)</f>
        <v>87384.39</v>
      </c>
      <c r="AJ20" s="338">
        <f>ROUND('ASSET BALANCES'!AJ20*$CM20/12,2)</f>
        <v>87856.55</v>
      </c>
      <c r="AK20" s="338">
        <f>ROUND('ASSET BALANCES'!AK20*$CM20/12,2)</f>
        <v>88165.97</v>
      </c>
      <c r="AL20" s="338">
        <f>ROUND('ASSET BALANCES'!AL20*$CM20/12,2)</f>
        <v>88836.21</v>
      </c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13">
        <f t="shared" si="7"/>
        <v>-339964.66</v>
      </c>
      <c r="BX20" s="13">
        <f t="shared" si="8"/>
        <v>970332.31</v>
      </c>
      <c r="BY20" s="13">
        <f t="shared" si="9"/>
        <v>1039510.35</v>
      </c>
      <c r="BZ20" s="13">
        <f t="shared" si="10"/>
        <v>0</v>
      </c>
      <c r="CA20" s="13">
        <f t="shared" si="11"/>
        <v>0</v>
      </c>
      <c r="CB20" s="13">
        <f t="shared" si="12"/>
        <v>0</v>
      </c>
      <c r="CC20" s="333" t="str">
        <f>VLOOKUP($A20,'Depr Group Buckets'!$A:$J,CC$4,FALSE)</f>
        <v>NON UTILITY</v>
      </c>
      <c r="CD20" s="333">
        <f>VLOOKUP($A20,'Depr Group Buckets'!$A:$J,CD$4,FALSE)</f>
        <v>121</v>
      </c>
      <c r="CE20" s="333">
        <f>VLOOKUP($A20,'Depr Group Buckets'!$A:$J,CE$4,FALSE)</f>
        <v>122</v>
      </c>
      <c r="CF20" s="333">
        <f>VLOOKUP($A20,'Depr Group Buckets'!$A:$J,CF$4,FALSE)</f>
        <v>416</v>
      </c>
      <c r="CG20" s="333" t="str">
        <f>VLOOKUP($A20,'Depr Group Buckets'!$A:$J,CG$4,FALSE)</f>
        <v>NON UTILITY</v>
      </c>
      <c r="CH20" s="333" t="str">
        <f>VLOOKUP($A20,'Depr Group Buckets'!$A:$J,CH$4,FALSE)</f>
        <v>NON UTILITY</v>
      </c>
      <c r="CI20" s="333" t="str">
        <f>VLOOKUP($A20,'Depr Group Buckets'!$A:$J,CI$4,FALSE)</f>
        <v>Valid</v>
      </c>
      <c r="CJ20" s="333" t="str">
        <f>VLOOKUP($A20,'Depr Group Buckets'!$A:$J,CJ$4,FALSE)</f>
        <v>121</v>
      </c>
      <c r="CK20" s="21"/>
      <c r="CL20" s="4">
        <f t="shared" si="4"/>
        <v>6.7000000000000004E-2</v>
      </c>
      <c r="CM20" s="4">
        <f t="shared" si="2"/>
        <v>6.7000000000000004E-2</v>
      </c>
      <c r="CN20" s="334"/>
      <c r="CO20" s="334"/>
      <c r="CP20" s="334"/>
      <c r="CQ20" s="4">
        <v>6.7000000000000004E-2</v>
      </c>
      <c r="CR20" s="4">
        <v>6.7000000000000004E-2</v>
      </c>
    </row>
    <row r="21" spans="1:96" x14ac:dyDescent="0.25">
      <c r="A21" s="335">
        <f>'ASSET BALANCES'!$A21</f>
        <v>12114</v>
      </c>
      <c r="B21" s="336" t="str">
        <f>'ASSET BALANCES'!$B21</f>
        <v>121.14 Non-Utility Zap Cap Bus 15yr</v>
      </c>
      <c r="C21" s="337">
        <v>8172.92</v>
      </c>
      <c r="D21" s="337">
        <v>8197.8799999999992</v>
      </c>
      <c r="E21" s="337">
        <v>8345.15</v>
      </c>
      <c r="F21" s="337">
        <v>8507.52</v>
      </c>
      <c r="G21" s="337">
        <v>8350.16</v>
      </c>
      <c r="H21" s="337">
        <v>9381.6299999999992</v>
      </c>
      <c r="I21" s="337">
        <v>8556.41</v>
      </c>
      <c r="J21" s="337">
        <v>8562</v>
      </c>
      <c r="K21" s="337">
        <v>8590.2199999999993</v>
      </c>
      <c r="L21" s="337">
        <v>8629.15</v>
      </c>
      <c r="M21" s="337">
        <v>9499.7400000000016</v>
      </c>
      <c r="N21" s="337">
        <v>2110.21</v>
      </c>
      <c r="O21" s="338">
        <f>ROUND('ASSET BALANCES'!O21*$CL21/12,2)</f>
        <v>3966.46</v>
      </c>
      <c r="P21" s="338">
        <f>ROUND('ASSET BALANCES'!P21*$CL21/12,2)</f>
        <v>4002.63</v>
      </c>
      <c r="Q21" s="338">
        <f>ROUND('ASSET BALANCES'!Q21*$CL21/12,2)</f>
        <v>4038.79</v>
      </c>
      <c r="R21" s="338">
        <f>ROUND('ASSET BALANCES'!R21*$CL21/12,2)</f>
        <v>4074.95</v>
      </c>
      <c r="S21" s="338">
        <f>ROUND('ASSET BALANCES'!S21*$CL21/12,2)</f>
        <v>4111.1099999999997</v>
      </c>
      <c r="T21" s="338">
        <f>ROUND('ASSET BALANCES'!T21*$CL21/12,2)</f>
        <v>4147.2700000000004</v>
      </c>
      <c r="U21" s="338">
        <f>ROUND('ASSET BALANCES'!U21*$CL21/12,2)</f>
        <v>4183.4399999999996</v>
      </c>
      <c r="V21" s="338">
        <f>ROUND('ASSET BALANCES'!V21*$CL21/12,2)</f>
        <v>4219.6000000000004</v>
      </c>
      <c r="W21" s="338">
        <f>ROUND('ASSET BALANCES'!W21*$CL21/12,2)</f>
        <v>4255.76</v>
      </c>
      <c r="X21" s="338">
        <f>ROUND('ASSET BALANCES'!X21*$CL21/12,2)</f>
        <v>4291.92</v>
      </c>
      <c r="Y21" s="338">
        <f>ROUND('ASSET BALANCES'!Y21*$CL21/12,2)</f>
        <v>4328.08</v>
      </c>
      <c r="Z21" s="338">
        <f>ROUND('ASSET BALANCES'!Z21*$CL21/12,2)</f>
        <v>4364.24</v>
      </c>
      <c r="AA21" s="338">
        <f>ROUND('ASSET BALANCES'!AA21*$CM21/12,2)</f>
        <v>4401.54</v>
      </c>
      <c r="AB21" s="338">
        <f>ROUND('ASSET BALANCES'!AB21*$CM21/12,2)</f>
        <v>4439.96</v>
      </c>
      <c r="AC21" s="338">
        <f>ROUND('ASSET BALANCES'!AC21*$CM21/12,2)</f>
        <v>4476.6000000000004</v>
      </c>
      <c r="AD21" s="338">
        <f>ROUND('ASSET BALANCES'!AD21*$CM21/12,2)</f>
        <v>4514.28</v>
      </c>
      <c r="AE21" s="338">
        <f>ROUND('ASSET BALANCES'!AE21*$CM21/12,2)</f>
        <v>4551.33</v>
      </c>
      <c r="AF21" s="338">
        <f>ROUND('ASSET BALANCES'!AF21*$CM21/12,2)</f>
        <v>4587.92</v>
      </c>
      <c r="AG21" s="338">
        <f>ROUND('ASSET BALANCES'!AG21*$CM21/12,2)</f>
        <v>4610.0600000000004</v>
      </c>
      <c r="AH21" s="338">
        <f>ROUND('ASSET BALANCES'!AH21*$CM21/12,2)</f>
        <v>4647.6000000000004</v>
      </c>
      <c r="AI21" s="338">
        <f>ROUND('ASSET BALANCES'!AI21*$CM21/12,2)</f>
        <v>4684.18</v>
      </c>
      <c r="AJ21" s="338">
        <f>ROUND('ASSET BALANCES'!AJ21*$CM21/12,2)</f>
        <v>4687.09</v>
      </c>
      <c r="AK21" s="338">
        <f>ROUND('ASSET BALANCES'!AK21*$CM21/12,2)</f>
        <v>4702.58</v>
      </c>
      <c r="AL21" s="338">
        <f>ROUND('ASSET BALANCES'!AL21*$CM21/12,2)</f>
        <v>4711.6899999999996</v>
      </c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13">
        <f t="shared" si="7"/>
        <v>96902.99</v>
      </c>
      <c r="BX21" s="13">
        <f t="shared" si="8"/>
        <v>49984.25</v>
      </c>
      <c r="BY21" s="13">
        <f t="shared" si="9"/>
        <v>55014.83</v>
      </c>
      <c r="BZ21" s="13">
        <f t="shared" si="10"/>
        <v>0</v>
      </c>
      <c r="CA21" s="13">
        <f t="shared" si="11"/>
        <v>0</v>
      </c>
      <c r="CB21" s="13">
        <f t="shared" si="12"/>
        <v>0</v>
      </c>
      <c r="CC21" s="333" t="str">
        <f>VLOOKUP($A21,'Depr Group Buckets'!$A:$J,CC$4,FALSE)</f>
        <v>NON UTILITY</v>
      </c>
      <c r="CD21" s="333">
        <f>VLOOKUP($A21,'Depr Group Buckets'!$A:$J,CD$4,FALSE)</f>
        <v>121</v>
      </c>
      <c r="CE21" s="333">
        <f>VLOOKUP($A21,'Depr Group Buckets'!$A:$J,CE$4,FALSE)</f>
        <v>122</v>
      </c>
      <c r="CF21" s="333">
        <f>VLOOKUP($A21,'Depr Group Buckets'!$A:$J,CF$4,FALSE)</f>
        <v>416</v>
      </c>
      <c r="CG21" s="333" t="str">
        <f>VLOOKUP($A21,'Depr Group Buckets'!$A:$J,CG$4,FALSE)</f>
        <v>NON UTILITY</v>
      </c>
      <c r="CH21" s="333" t="str">
        <f>VLOOKUP($A21,'Depr Group Buckets'!$A:$J,CH$4,FALSE)</f>
        <v>NON UTILITY</v>
      </c>
      <c r="CI21" s="333" t="str">
        <f>VLOOKUP($A21,'Depr Group Buckets'!$A:$J,CI$4,FALSE)</f>
        <v>Valid</v>
      </c>
      <c r="CJ21" s="333" t="str">
        <f>VLOOKUP($A21,'Depr Group Buckets'!$A:$J,CJ$4,FALSE)</f>
        <v>121</v>
      </c>
      <c r="CK21" s="21"/>
      <c r="CL21" s="4">
        <f t="shared" si="4"/>
        <v>6.7000000000000004E-2</v>
      </c>
      <c r="CM21" s="4">
        <f t="shared" si="2"/>
        <v>6.7000000000000004E-2</v>
      </c>
      <c r="CN21" s="334"/>
      <c r="CO21" s="334"/>
      <c r="CP21" s="334"/>
      <c r="CQ21" s="4">
        <v>6.7000000000000004E-2</v>
      </c>
      <c r="CR21" s="4">
        <v>6.7000000000000004E-2</v>
      </c>
    </row>
    <row r="22" spans="1:96" x14ac:dyDescent="0.25">
      <c r="A22" s="335">
        <f>'ASSET BALANCES'!$A22</f>
        <v>12122</v>
      </c>
      <c r="B22" s="336" t="str">
        <f>'ASSET BALANCES'!$B22</f>
        <v>121.22 Non-Utility GTE FCU 5yr</v>
      </c>
      <c r="C22" s="337">
        <v>0</v>
      </c>
      <c r="D22" s="337">
        <v>0</v>
      </c>
      <c r="E22" s="337">
        <v>0</v>
      </c>
      <c r="F22" s="337">
        <v>0</v>
      </c>
      <c r="G22" s="337">
        <v>0</v>
      </c>
      <c r="H22" s="337">
        <v>0</v>
      </c>
      <c r="I22" s="337">
        <v>0</v>
      </c>
      <c r="J22" s="337">
        <v>0</v>
      </c>
      <c r="K22" s="337">
        <v>0</v>
      </c>
      <c r="L22" s="337">
        <v>0</v>
      </c>
      <c r="M22" s="337">
        <v>0</v>
      </c>
      <c r="N22" s="337">
        <v>0</v>
      </c>
      <c r="O22" s="338">
        <f>ROUND('ASSET BALANCES'!O22*$CL22/12,2)</f>
        <v>0</v>
      </c>
      <c r="P22" s="338">
        <f>ROUND('ASSET BALANCES'!P22*$CL22/12,2)</f>
        <v>0</v>
      </c>
      <c r="Q22" s="338">
        <f>ROUND('ASSET BALANCES'!Q22*$CL22/12,2)</f>
        <v>0</v>
      </c>
      <c r="R22" s="338">
        <f>ROUND('ASSET BALANCES'!R22*$CL22/12,2)</f>
        <v>0</v>
      </c>
      <c r="S22" s="338">
        <f>ROUND('ASSET BALANCES'!S22*$CL22/12,2)</f>
        <v>0</v>
      </c>
      <c r="T22" s="338">
        <f>ROUND('ASSET BALANCES'!T22*$CL22/12,2)</f>
        <v>0</v>
      </c>
      <c r="U22" s="338">
        <f>ROUND('ASSET BALANCES'!U22*$CL22/12,2)</f>
        <v>0</v>
      </c>
      <c r="V22" s="338">
        <f>ROUND('ASSET BALANCES'!V22*$CL22/12,2)</f>
        <v>0</v>
      </c>
      <c r="W22" s="338">
        <f>ROUND('ASSET BALANCES'!W22*$CL22/12,2)</f>
        <v>0</v>
      </c>
      <c r="X22" s="338">
        <f>ROUND('ASSET BALANCES'!X22*$CL22/12,2)</f>
        <v>0</v>
      </c>
      <c r="Y22" s="338">
        <f>ROUND('ASSET BALANCES'!Y22*$CL22/12,2)</f>
        <v>0</v>
      </c>
      <c r="Z22" s="338">
        <f>ROUND('ASSET BALANCES'!Z22*$CL22/12,2)</f>
        <v>0</v>
      </c>
      <c r="AA22" s="338">
        <f>ROUND('ASSET BALANCES'!AA22*$CM22/12,2)</f>
        <v>0</v>
      </c>
      <c r="AB22" s="338">
        <f>ROUND('ASSET BALANCES'!AB22*$CM22/12,2)</f>
        <v>0</v>
      </c>
      <c r="AC22" s="338">
        <f>ROUND('ASSET BALANCES'!AC22*$CM22/12,2)</f>
        <v>0</v>
      </c>
      <c r="AD22" s="338">
        <f>ROUND('ASSET BALANCES'!AD22*$CM22/12,2)</f>
        <v>0</v>
      </c>
      <c r="AE22" s="338">
        <f>ROUND('ASSET BALANCES'!AE22*$CM22/12,2)</f>
        <v>0</v>
      </c>
      <c r="AF22" s="338">
        <f>ROUND('ASSET BALANCES'!AF22*$CM22/12,2)</f>
        <v>0</v>
      </c>
      <c r="AG22" s="338">
        <f>ROUND('ASSET BALANCES'!AG22*$CM22/12,2)</f>
        <v>0</v>
      </c>
      <c r="AH22" s="338">
        <f>ROUND('ASSET BALANCES'!AH22*$CM22/12,2)</f>
        <v>0</v>
      </c>
      <c r="AI22" s="338">
        <f>ROUND('ASSET BALANCES'!AI22*$CM22/12,2)</f>
        <v>0</v>
      </c>
      <c r="AJ22" s="338">
        <f>ROUND('ASSET BALANCES'!AJ22*$CM22/12,2)</f>
        <v>0</v>
      </c>
      <c r="AK22" s="338">
        <f>ROUND('ASSET BALANCES'!AK22*$CM22/12,2)</f>
        <v>0</v>
      </c>
      <c r="AL22" s="338">
        <f>ROUND('ASSET BALANCES'!AL22*$CM22/12,2)</f>
        <v>0</v>
      </c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13">
        <f t="shared" si="7"/>
        <v>0</v>
      </c>
      <c r="BX22" s="13">
        <f t="shared" si="8"/>
        <v>0</v>
      </c>
      <c r="BY22" s="13">
        <f t="shared" si="9"/>
        <v>0</v>
      </c>
      <c r="BZ22" s="13">
        <f t="shared" si="10"/>
        <v>0</v>
      </c>
      <c r="CA22" s="13">
        <f t="shared" si="11"/>
        <v>0</v>
      </c>
      <c r="CB22" s="13">
        <f t="shared" si="12"/>
        <v>0</v>
      </c>
      <c r="CC22" s="333" t="str">
        <f>VLOOKUP($A22,'Depr Group Buckets'!$A:$J,CC$4,FALSE)</f>
        <v>NON UTILITY</v>
      </c>
      <c r="CD22" s="333">
        <f>VLOOKUP($A22,'Depr Group Buckets'!$A:$J,CD$4,FALSE)</f>
        <v>121</v>
      </c>
      <c r="CE22" s="333">
        <f>VLOOKUP($A22,'Depr Group Buckets'!$A:$J,CE$4,FALSE)</f>
        <v>122</v>
      </c>
      <c r="CF22" s="333">
        <f>VLOOKUP($A22,'Depr Group Buckets'!$A:$J,CF$4,FALSE)</f>
        <v>416</v>
      </c>
      <c r="CG22" s="333" t="str">
        <f>VLOOKUP($A22,'Depr Group Buckets'!$A:$J,CG$4,FALSE)</f>
        <v>NON UTILITY</v>
      </c>
      <c r="CH22" s="333" t="str">
        <f>VLOOKUP($A22,'Depr Group Buckets'!$A:$J,CH$4,FALSE)</f>
        <v>NON UTILITY</v>
      </c>
      <c r="CI22" s="333" t="str">
        <f>VLOOKUP($A22,'Depr Group Buckets'!$A:$J,CI$4,FALSE)</f>
        <v>Invalid</v>
      </c>
      <c r="CJ22" s="333" t="str">
        <f>VLOOKUP($A22,'Depr Group Buckets'!$A:$J,CJ$4,FALSE)</f>
        <v>121</v>
      </c>
      <c r="CK22" s="21"/>
      <c r="CL22" s="4">
        <f t="shared" si="4"/>
        <v>0.2</v>
      </c>
      <c r="CM22" s="4">
        <f t="shared" si="2"/>
        <v>0.2</v>
      </c>
      <c r="CN22" s="334"/>
      <c r="CO22" s="334"/>
      <c r="CP22" s="334"/>
      <c r="CQ22" s="4">
        <v>0.2</v>
      </c>
      <c r="CR22" s="4">
        <v>0</v>
      </c>
    </row>
    <row r="23" spans="1:96" x14ac:dyDescent="0.25">
      <c r="A23" s="335">
        <f>'ASSET BALANCES'!$A23</f>
        <v>12126</v>
      </c>
      <c r="B23" s="336" t="str">
        <f>'ASSET BALANCES'!$B23</f>
        <v>121.26 Non-Utility Rest 2002 5yr</v>
      </c>
      <c r="C23" s="337">
        <v>0</v>
      </c>
      <c r="D23" s="337">
        <v>0</v>
      </c>
      <c r="E23" s="337">
        <v>0</v>
      </c>
      <c r="F23" s="337">
        <v>0</v>
      </c>
      <c r="G23" s="337">
        <v>0</v>
      </c>
      <c r="H23" s="337">
        <v>0</v>
      </c>
      <c r="I23" s="337">
        <v>0</v>
      </c>
      <c r="J23" s="337">
        <v>0</v>
      </c>
      <c r="K23" s="337">
        <v>0</v>
      </c>
      <c r="L23" s="337">
        <v>0</v>
      </c>
      <c r="M23" s="337">
        <v>0</v>
      </c>
      <c r="N23" s="337">
        <v>0</v>
      </c>
      <c r="O23" s="338">
        <f>ROUND('ASSET BALANCES'!O23*$CL23/12,2)</f>
        <v>0</v>
      </c>
      <c r="P23" s="338">
        <f>ROUND('ASSET BALANCES'!P23*$CL23/12,2)</f>
        <v>0</v>
      </c>
      <c r="Q23" s="338">
        <f>ROUND('ASSET BALANCES'!Q23*$CL23/12,2)</f>
        <v>0</v>
      </c>
      <c r="R23" s="338">
        <f>ROUND('ASSET BALANCES'!R23*$CL23/12,2)</f>
        <v>0</v>
      </c>
      <c r="S23" s="338">
        <f>ROUND('ASSET BALANCES'!S23*$CL23/12,2)</f>
        <v>0</v>
      </c>
      <c r="T23" s="338">
        <f>ROUND('ASSET BALANCES'!T23*$CL23/12,2)</f>
        <v>0</v>
      </c>
      <c r="U23" s="338">
        <f>ROUND('ASSET BALANCES'!U23*$CL23/12,2)</f>
        <v>0</v>
      </c>
      <c r="V23" s="338">
        <f>ROUND('ASSET BALANCES'!V23*$CL23/12,2)</f>
        <v>0</v>
      </c>
      <c r="W23" s="338">
        <f>ROUND('ASSET BALANCES'!W23*$CL23/12,2)</f>
        <v>0</v>
      </c>
      <c r="X23" s="338">
        <f>ROUND('ASSET BALANCES'!X23*$CL23/12,2)</f>
        <v>0</v>
      </c>
      <c r="Y23" s="338">
        <f>ROUND('ASSET BALANCES'!Y23*$CL23/12,2)</f>
        <v>0</v>
      </c>
      <c r="Z23" s="338">
        <f>ROUND('ASSET BALANCES'!Z23*$CL23/12,2)</f>
        <v>0</v>
      </c>
      <c r="AA23" s="338">
        <f>ROUND('ASSET BALANCES'!AA23*$CM23/12,2)</f>
        <v>0</v>
      </c>
      <c r="AB23" s="338">
        <f>ROUND('ASSET BALANCES'!AB23*$CM23/12,2)</f>
        <v>0</v>
      </c>
      <c r="AC23" s="338">
        <f>ROUND('ASSET BALANCES'!AC23*$CM23/12,2)</f>
        <v>0</v>
      </c>
      <c r="AD23" s="338">
        <f>ROUND('ASSET BALANCES'!AD23*$CM23/12,2)</f>
        <v>0</v>
      </c>
      <c r="AE23" s="338">
        <f>ROUND('ASSET BALANCES'!AE23*$CM23/12,2)</f>
        <v>0</v>
      </c>
      <c r="AF23" s="338">
        <f>ROUND('ASSET BALANCES'!AF23*$CM23/12,2)</f>
        <v>0</v>
      </c>
      <c r="AG23" s="338">
        <f>ROUND('ASSET BALANCES'!AG23*$CM23/12,2)</f>
        <v>0</v>
      </c>
      <c r="AH23" s="338">
        <f>ROUND('ASSET BALANCES'!AH23*$CM23/12,2)</f>
        <v>0</v>
      </c>
      <c r="AI23" s="338">
        <f>ROUND('ASSET BALANCES'!AI23*$CM23/12,2)</f>
        <v>0</v>
      </c>
      <c r="AJ23" s="338">
        <f>ROUND('ASSET BALANCES'!AJ23*$CM23/12,2)</f>
        <v>0</v>
      </c>
      <c r="AK23" s="338">
        <f>ROUND('ASSET BALANCES'!AK23*$CM23/12,2)</f>
        <v>0</v>
      </c>
      <c r="AL23" s="338">
        <f>ROUND('ASSET BALANCES'!AL23*$CM23/12,2)</f>
        <v>0</v>
      </c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13">
        <f t="shared" si="7"/>
        <v>0</v>
      </c>
      <c r="BX23" s="13">
        <f t="shared" si="8"/>
        <v>0</v>
      </c>
      <c r="BY23" s="13">
        <f t="shared" si="9"/>
        <v>0</v>
      </c>
      <c r="BZ23" s="13">
        <f t="shared" si="10"/>
        <v>0</v>
      </c>
      <c r="CA23" s="13">
        <f t="shared" si="11"/>
        <v>0</v>
      </c>
      <c r="CB23" s="13">
        <f t="shared" si="12"/>
        <v>0</v>
      </c>
      <c r="CC23" s="333" t="str">
        <f>VLOOKUP($A23,'Depr Group Buckets'!$A:$J,CC$4,FALSE)</f>
        <v>NON UTILITY</v>
      </c>
      <c r="CD23" s="333">
        <f>VLOOKUP($A23,'Depr Group Buckets'!$A:$J,CD$4,FALSE)</f>
        <v>121</v>
      </c>
      <c r="CE23" s="333">
        <f>VLOOKUP($A23,'Depr Group Buckets'!$A:$J,CE$4,FALSE)</f>
        <v>122</v>
      </c>
      <c r="CF23" s="333">
        <f>VLOOKUP($A23,'Depr Group Buckets'!$A:$J,CF$4,FALSE)</f>
        <v>416</v>
      </c>
      <c r="CG23" s="333" t="str">
        <f>VLOOKUP($A23,'Depr Group Buckets'!$A:$J,CG$4,FALSE)</f>
        <v>NON UTILITY</v>
      </c>
      <c r="CH23" s="333" t="str">
        <f>VLOOKUP($A23,'Depr Group Buckets'!$A:$J,CH$4,FALSE)</f>
        <v>NON UTILITY</v>
      </c>
      <c r="CI23" s="333" t="str">
        <f>VLOOKUP($A23,'Depr Group Buckets'!$A:$J,CI$4,FALSE)</f>
        <v>Invalid</v>
      </c>
      <c r="CJ23" s="333" t="str">
        <f>VLOOKUP($A23,'Depr Group Buckets'!$A:$J,CJ$4,FALSE)</f>
        <v>121</v>
      </c>
      <c r="CK23" s="21"/>
      <c r="CL23" s="4">
        <f t="shared" si="4"/>
        <v>0.2</v>
      </c>
      <c r="CM23" s="4">
        <f t="shared" si="2"/>
        <v>0.2</v>
      </c>
      <c r="CN23" s="334"/>
      <c r="CO23" s="334"/>
      <c r="CP23" s="334"/>
      <c r="CQ23" s="4">
        <v>0.2</v>
      </c>
      <c r="CR23" s="4">
        <v>0</v>
      </c>
    </row>
    <row r="24" spans="1:96" x14ac:dyDescent="0.25">
      <c r="A24" s="335">
        <f>'ASSET BALANCES'!$A24</f>
        <v>12127</v>
      </c>
      <c r="B24" s="336" t="str">
        <f>'ASSET BALANCES'!$B24</f>
        <v>121.27 Non-Utility Rest 2008 5yr</v>
      </c>
      <c r="C24" s="337">
        <v>0</v>
      </c>
      <c r="D24" s="337">
        <v>0</v>
      </c>
      <c r="E24" s="337">
        <v>0</v>
      </c>
      <c r="F24" s="337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0</v>
      </c>
      <c r="L24" s="337">
        <v>0</v>
      </c>
      <c r="M24" s="337">
        <v>0</v>
      </c>
      <c r="N24" s="337">
        <v>0</v>
      </c>
      <c r="O24" s="338">
        <f>ROUND('ASSET BALANCES'!O24*$CL24/12,2)</f>
        <v>0</v>
      </c>
      <c r="P24" s="338">
        <f>ROUND('ASSET BALANCES'!P24*$CL24/12,2)</f>
        <v>0</v>
      </c>
      <c r="Q24" s="338">
        <f>ROUND('ASSET BALANCES'!Q24*$CL24/12,2)</f>
        <v>0</v>
      </c>
      <c r="R24" s="338">
        <f>ROUND('ASSET BALANCES'!R24*$CL24/12,2)</f>
        <v>0</v>
      </c>
      <c r="S24" s="338">
        <f>ROUND('ASSET BALANCES'!S24*$CL24/12,2)</f>
        <v>0</v>
      </c>
      <c r="T24" s="338">
        <f>ROUND('ASSET BALANCES'!T24*$CL24/12,2)</f>
        <v>0</v>
      </c>
      <c r="U24" s="338">
        <f>ROUND('ASSET BALANCES'!U24*$CL24/12,2)</f>
        <v>0</v>
      </c>
      <c r="V24" s="338">
        <f>ROUND('ASSET BALANCES'!V24*$CL24/12,2)</f>
        <v>0</v>
      </c>
      <c r="W24" s="338">
        <f>ROUND('ASSET BALANCES'!W24*$CL24/12,2)</f>
        <v>0</v>
      </c>
      <c r="X24" s="338">
        <f>ROUND('ASSET BALANCES'!X24*$CL24/12,2)</f>
        <v>0</v>
      </c>
      <c r="Y24" s="338">
        <f>ROUND('ASSET BALANCES'!Y24*$CL24/12,2)</f>
        <v>0</v>
      </c>
      <c r="Z24" s="338">
        <f>ROUND('ASSET BALANCES'!Z24*$CL24/12,2)</f>
        <v>0</v>
      </c>
      <c r="AA24" s="338">
        <f>ROUND('ASSET BALANCES'!AA24*$CM24/12,2)</f>
        <v>0</v>
      </c>
      <c r="AB24" s="338">
        <f>ROUND('ASSET BALANCES'!AB24*$CM24/12,2)</f>
        <v>0</v>
      </c>
      <c r="AC24" s="338">
        <f>ROUND('ASSET BALANCES'!AC24*$CM24/12,2)</f>
        <v>0</v>
      </c>
      <c r="AD24" s="338">
        <f>ROUND('ASSET BALANCES'!AD24*$CM24/12,2)</f>
        <v>0</v>
      </c>
      <c r="AE24" s="338">
        <f>ROUND('ASSET BALANCES'!AE24*$CM24/12,2)</f>
        <v>0</v>
      </c>
      <c r="AF24" s="338">
        <f>ROUND('ASSET BALANCES'!AF24*$CM24/12,2)</f>
        <v>0</v>
      </c>
      <c r="AG24" s="338">
        <f>ROUND('ASSET BALANCES'!AG24*$CM24/12,2)</f>
        <v>0</v>
      </c>
      <c r="AH24" s="338">
        <f>ROUND('ASSET BALANCES'!AH24*$CM24/12,2)</f>
        <v>0</v>
      </c>
      <c r="AI24" s="338">
        <f>ROUND('ASSET BALANCES'!AI24*$CM24/12,2)</f>
        <v>0</v>
      </c>
      <c r="AJ24" s="338">
        <f>ROUND('ASSET BALANCES'!AJ24*$CM24/12,2)</f>
        <v>0</v>
      </c>
      <c r="AK24" s="338">
        <f>ROUND('ASSET BALANCES'!AK24*$CM24/12,2)</f>
        <v>0</v>
      </c>
      <c r="AL24" s="338">
        <f>ROUND('ASSET BALANCES'!AL24*$CM24/12,2)</f>
        <v>0</v>
      </c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13">
        <f t="shared" si="7"/>
        <v>0</v>
      </c>
      <c r="BX24" s="13">
        <f t="shared" si="8"/>
        <v>0</v>
      </c>
      <c r="BY24" s="13">
        <f t="shared" si="9"/>
        <v>0</v>
      </c>
      <c r="BZ24" s="13">
        <f t="shared" si="10"/>
        <v>0</v>
      </c>
      <c r="CA24" s="13">
        <f t="shared" si="11"/>
        <v>0</v>
      </c>
      <c r="CB24" s="13">
        <f t="shared" si="12"/>
        <v>0</v>
      </c>
      <c r="CC24" s="333" t="str">
        <f>VLOOKUP($A24,'Depr Group Buckets'!$A:$J,CC$4,FALSE)</f>
        <v>NON UTILITY</v>
      </c>
      <c r="CD24" s="333">
        <f>VLOOKUP($A24,'Depr Group Buckets'!$A:$J,CD$4,FALSE)</f>
        <v>121</v>
      </c>
      <c r="CE24" s="333">
        <f>VLOOKUP($A24,'Depr Group Buckets'!$A:$J,CE$4,FALSE)</f>
        <v>122</v>
      </c>
      <c r="CF24" s="333">
        <f>VLOOKUP($A24,'Depr Group Buckets'!$A:$J,CF$4,FALSE)</f>
        <v>416</v>
      </c>
      <c r="CG24" s="333" t="str">
        <f>VLOOKUP($A24,'Depr Group Buckets'!$A:$J,CG$4,FALSE)</f>
        <v>NON UTILITY</v>
      </c>
      <c r="CH24" s="333" t="str">
        <f>VLOOKUP($A24,'Depr Group Buckets'!$A:$J,CH$4,FALSE)</f>
        <v>NON UTILITY</v>
      </c>
      <c r="CI24" s="333" t="str">
        <f>VLOOKUP($A24,'Depr Group Buckets'!$A:$J,CI$4,FALSE)</f>
        <v>Invalid</v>
      </c>
      <c r="CJ24" s="333" t="str">
        <f>VLOOKUP($A24,'Depr Group Buckets'!$A:$J,CJ$4,FALSE)</f>
        <v>121</v>
      </c>
      <c r="CK24" s="21"/>
      <c r="CL24" s="4">
        <f t="shared" si="4"/>
        <v>0.2</v>
      </c>
      <c r="CM24" s="4">
        <f t="shared" si="2"/>
        <v>0.2</v>
      </c>
      <c r="CN24" s="334"/>
      <c r="CO24" s="334"/>
      <c r="CP24" s="334"/>
      <c r="CQ24" s="4">
        <v>0.2</v>
      </c>
      <c r="CR24" s="4">
        <v>0</v>
      </c>
    </row>
    <row r="25" spans="1:96" x14ac:dyDescent="0.25">
      <c r="A25" s="335">
        <f>'ASSET BALANCES'!$A25</f>
        <v>12130</v>
      </c>
      <c r="B25" s="336" t="str">
        <f>'ASSET BALANCES'!$B25</f>
        <v>121.30 Non-Utility Restuarant 5yr</v>
      </c>
      <c r="C25" s="337">
        <v>0</v>
      </c>
      <c r="D25" s="337">
        <v>0</v>
      </c>
      <c r="E25" s="337">
        <v>0</v>
      </c>
      <c r="F25" s="337">
        <v>0</v>
      </c>
      <c r="G25" s="337">
        <v>0</v>
      </c>
      <c r="H25" s="337">
        <v>0</v>
      </c>
      <c r="I25" s="337">
        <v>0</v>
      </c>
      <c r="J25" s="337">
        <v>0</v>
      </c>
      <c r="K25" s="337">
        <v>0</v>
      </c>
      <c r="L25" s="337">
        <v>0</v>
      </c>
      <c r="M25" s="337">
        <v>0</v>
      </c>
      <c r="N25" s="337">
        <v>0</v>
      </c>
      <c r="O25" s="338">
        <f>ROUND('ASSET BALANCES'!O25*$CL25/12,2)</f>
        <v>0</v>
      </c>
      <c r="P25" s="338">
        <f>ROUND('ASSET BALANCES'!P25*$CL25/12,2)</f>
        <v>0</v>
      </c>
      <c r="Q25" s="338">
        <f>ROUND('ASSET BALANCES'!Q25*$CL25/12,2)</f>
        <v>0</v>
      </c>
      <c r="R25" s="338">
        <f>ROUND('ASSET BALANCES'!R25*$CL25/12,2)</f>
        <v>0</v>
      </c>
      <c r="S25" s="338">
        <f>ROUND('ASSET BALANCES'!S25*$CL25/12,2)</f>
        <v>0</v>
      </c>
      <c r="T25" s="338">
        <f>ROUND('ASSET BALANCES'!T25*$CL25/12,2)</f>
        <v>0</v>
      </c>
      <c r="U25" s="338">
        <f>ROUND('ASSET BALANCES'!U25*$CL25/12,2)</f>
        <v>0</v>
      </c>
      <c r="V25" s="338">
        <f>ROUND('ASSET BALANCES'!V25*$CL25/12,2)</f>
        <v>0</v>
      </c>
      <c r="W25" s="338">
        <f>ROUND('ASSET BALANCES'!W25*$CL25/12,2)</f>
        <v>0</v>
      </c>
      <c r="X25" s="338">
        <f>ROUND('ASSET BALANCES'!X25*$CL25/12,2)</f>
        <v>0</v>
      </c>
      <c r="Y25" s="338">
        <f>ROUND('ASSET BALANCES'!Y25*$CL25/12,2)</f>
        <v>0</v>
      </c>
      <c r="Z25" s="338">
        <f>ROUND('ASSET BALANCES'!Z25*$CL25/12,2)</f>
        <v>0</v>
      </c>
      <c r="AA25" s="338">
        <f>ROUND('ASSET BALANCES'!AA25*$CM25/12,2)</f>
        <v>0</v>
      </c>
      <c r="AB25" s="338">
        <f>ROUND('ASSET BALANCES'!AB25*$CM25/12,2)</f>
        <v>0</v>
      </c>
      <c r="AC25" s="338">
        <f>ROUND('ASSET BALANCES'!AC25*$CM25/12,2)</f>
        <v>0</v>
      </c>
      <c r="AD25" s="338">
        <f>ROUND('ASSET BALANCES'!AD25*$CM25/12,2)</f>
        <v>0</v>
      </c>
      <c r="AE25" s="338">
        <f>ROUND('ASSET BALANCES'!AE25*$CM25/12,2)</f>
        <v>0</v>
      </c>
      <c r="AF25" s="338">
        <f>ROUND('ASSET BALANCES'!AF25*$CM25/12,2)</f>
        <v>0</v>
      </c>
      <c r="AG25" s="338">
        <f>ROUND('ASSET BALANCES'!AG25*$CM25/12,2)</f>
        <v>0</v>
      </c>
      <c r="AH25" s="338">
        <f>ROUND('ASSET BALANCES'!AH25*$CM25/12,2)</f>
        <v>0</v>
      </c>
      <c r="AI25" s="338">
        <f>ROUND('ASSET BALANCES'!AI25*$CM25/12,2)</f>
        <v>0</v>
      </c>
      <c r="AJ25" s="338">
        <f>ROUND('ASSET BALANCES'!AJ25*$CM25/12,2)</f>
        <v>0</v>
      </c>
      <c r="AK25" s="338">
        <f>ROUND('ASSET BALANCES'!AK25*$CM25/12,2)</f>
        <v>0</v>
      </c>
      <c r="AL25" s="338">
        <f>ROUND('ASSET BALANCES'!AL25*$CM25/12,2)</f>
        <v>0</v>
      </c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13">
        <f t="shared" si="7"/>
        <v>0</v>
      </c>
      <c r="BX25" s="13">
        <f t="shared" si="8"/>
        <v>0</v>
      </c>
      <c r="BY25" s="13">
        <f t="shared" si="9"/>
        <v>0</v>
      </c>
      <c r="BZ25" s="13">
        <f t="shared" si="10"/>
        <v>0</v>
      </c>
      <c r="CA25" s="13">
        <f t="shared" si="11"/>
        <v>0</v>
      </c>
      <c r="CB25" s="13">
        <f t="shared" si="12"/>
        <v>0</v>
      </c>
      <c r="CC25" s="333" t="str">
        <f>VLOOKUP($A25,'Depr Group Buckets'!$A:$J,CC$4,FALSE)</f>
        <v>NON UTILITY</v>
      </c>
      <c r="CD25" s="333">
        <f>VLOOKUP($A25,'Depr Group Buckets'!$A:$J,CD$4,FALSE)</f>
        <v>121</v>
      </c>
      <c r="CE25" s="333">
        <f>VLOOKUP($A25,'Depr Group Buckets'!$A:$J,CE$4,FALSE)</f>
        <v>122</v>
      </c>
      <c r="CF25" s="333">
        <f>VLOOKUP($A25,'Depr Group Buckets'!$A:$J,CF$4,FALSE)</f>
        <v>416</v>
      </c>
      <c r="CG25" s="333" t="str">
        <f>VLOOKUP($A25,'Depr Group Buckets'!$A:$J,CG$4,FALSE)</f>
        <v>NON UTILITY</v>
      </c>
      <c r="CH25" s="333" t="str">
        <f>VLOOKUP($A25,'Depr Group Buckets'!$A:$J,CH$4,FALSE)</f>
        <v>NON UTILITY</v>
      </c>
      <c r="CI25" s="333" t="str">
        <f>VLOOKUP($A25,'Depr Group Buckets'!$A:$J,CI$4,FALSE)</f>
        <v>Invalid</v>
      </c>
      <c r="CJ25" s="333" t="str">
        <f>VLOOKUP($A25,'Depr Group Buckets'!$A:$J,CJ$4,FALSE)</f>
        <v>121</v>
      </c>
      <c r="CK25" s="21"/>
      <c r="CL25" s="4">
        <f t="shared" si="4"/>
        <v>0.2</v>
      </c>
      <c r="CM25" s="4">
        <f t="shared" si="2"/>
        <v>0.2</v>
      </c>
      <c r="CN25" s="334"/>
      <c r="CO25" s="334"/>
      <c r="CP25" s="334"/>
      <c r="CQ25" s="4">
        <v>0.2</v>
      </c>
      <c r="CR25" s="4">
        <v>0</v>
      </c>
    </row>
    <row r="26" spans="1:96" x14ac:dyDescent="0.25">
      <c r="A26" s="335">
        <f>'ASSET BALANCES'!$A26</f>
        <v>12188</v>
      </c>
      <c r="B26" s="336" t="str">
        <f>'ASSET BALANCES'!$B26</f>
        <v>121.88 Solar Lighting - Non Reg</v>
      </c>
      <c r="C26" s="337">
        <v>993.81</v>
      </c>
      <c r="D26" s="337">
        <v>993.81</v>
      </c>
      <c r="E26" s="337">
        <v>993.81</v>
      </c>
      <c r="F26" s="337">
        <v>993.81000000000006</v>
      </c>
      <c r="G26" s="337">
        <v>993.81000000000006</v>
      </c>
      <c r="H26" s="337">
        <v>993.81000000000006</v>
      </c>
      <c r="I26" s="337">
        <v>2577.2000000000003</v>
      </c>
      <c r="J26" s="337">
        <v>993.81000000000006</v>
      </c>
      <c r="K26" s="337">
        <v>993.81000000000006</v>
      </c>
      <c r="L26" s="337">
        <v>993.81000000000006</v>
      </c>
      <c r="M26" s="337">
        <v>993.81000000000006</v>
      </c>
      <c r="N26" s="337">
        <v>1040.0999999999999</v>
      </c>
      <c r="O26" s="338">
        <f>ROUND('ASSET BALANCES'!O26*$CL26/12,2)</f>
        <v>1040.0999999999999</v>
      </c>
      <c r="P26" s="338">
        <f>ROUND('ASSET BALANCES'!P26*$CL26/12,2)</f>
        <v>1040.0999999999999</v>
      </c>
      <c r="Q26" s="338">
        <f>ROUND('ASSET BALANCES'!Q26*$CL26/12,2)</f>
        <v>1040.0999999999999</v>
      </c>
      <c r="R26" s="338">
        <f>ROUND('ASSET BALANCES'!R26*$CL26/12,2)</f>
        <v>1040.0999999999999</v>
      </c>
      <c r="S26" s="338">
        <f>ROUND('ASSET BALANCES'!S26*$CL26/12,2)</f>
        <v>1040.0999999999999</v>
      </c>
      <c r="T26" s="338">
        <f>ROUND('ASSET BALANCES'!T26*$CL26/12,2)</f>
        <v>1040.0999999999999</v>
      </c>
      <c r="U26" s="338">
        <f>ROUND('ASSET BALANCES'!U26*$CL26/12,2)</f>
        <v>3240.1</v>
      </c>
      <c r="V26" s="338">
        <f>ROUND('ASSET BALANCES'!V26*$CL26/12,2)</f>
        <v>3790.1</v>
      </c>
      <c r="W26" s="338">
        <f>ROUND('ASSET BALANCES'!W26*$CL26/12,2)</f>
        <v>5985.49</v>
      </c>
      <c r="X26" s="338">
        <f>ROUND('ASSET BALANCES'!X26*$CL26/12,2)</f>
        <v>6169.47</v>
      </c>
      <c r="Y26" s="338">
        <f>ROUND('ASSET BALANCES'!Y26*$CL26/12,2)</f>
        <v>6353.46</v>
      </c>
      <c r="Z26" s="338">
        <f>ROUND('ASSET BALANCES'!Z26*$CL26/12,2)</f>
        <v>6644.6</v>
      </c>
      <c r="AA26" s="338">
        <f>ROUND('ASSET BALANCES'!AA26*$CM26/12,2)</f>
        <v>8019.6</v>
      </c>
      <c r="AB26" s="338">
        <f>ROUND('ASSET BALANCES'!AB26*$CM26/12,2)</f>
        <v>8019.6</v>
      </c>
      <c r="AC26" s="338">
        <f>ROUND('ASSET BALANCES'!AC26*$CM26/12,2)</f>
        <v>8019.6</v>
      </c>
      <c r="AD26" s="338">
        <f>ROUND('ASSET BALANCES'!AD26*$CM26/12,2)</f>
        <v>8019.6</v>
      </c>
      <c r="AE26" s="338">
        <f>ROUND('ASSET BALANCES'!AE26*$CM26/12,2)</f>
        <v>8019.6</v>
      </c>
      <c r="AF26" s="338">
        <f>ROUND('ASSET BALANCES'!AF26*$CM26/12,2)</f>
        <v>8019.6</v>
      </c>
      <c r="AG26" s="338">
        <f>ROUND('ASSET BALANCES'!AG26*$CM26/12,2)</f>
        <v>8019.6</v>
      </c>
      <c r="AH26" s="338">
        <f>ROUND('ASSET BALANCES'!AH26*$CM26/12,2)</f>
        <v>8019.6</v>
      </c>
      <c r="AI26" s="338">
        <f>ROUND('ASSET BALANCES'!AI26*$CM26/12,2)</f>
        <v>8019.6</v>
      </c>
      <c r="AJ26" s="338">
        <f>ROUND('ASSET BALANCES'!AJ26*$CM26/12,2)</f>
        <v>8019.6</v>
      </c>
      <c r="AK26" s="338">
        <f>ROUND('ASSET BALANCES'!AK26*$CM26/12,2)</f>
        <v>8019.6</v>
      </c>
      <c r="AL26" s="338">
        <f>ROUND('ASSET BALANCES'!AL26*$CM26/12,2)</f>
        <v>8019.6</v>
      </c>
      <c r="AM26" s="338"/>
      <c r="AN26" s="338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13">
        <f t="shared" si="7"/>
        <v>13555.4</v>
      </c>
      <c r="BX26" s="13">
        <f t="shared" si="8"/>
        <v>38423.82</v>
      </c>
      <c r="BY26" s="13">
        <f t="shared" si="9"/>
        <v>96235.199999999997</v>
      </c>
      <c r="BZ26" s="13">
        <f t="shared" si="10"/>
        <v>0</v>
      </c>
      <c r="CA26" s="13">
        <f t="shared" si="11"/>
        <v>0</v>
      </c>
      <c r="CB26" s="13">
        <f t="shared" si="12"/>
        <v>0</v>
      </c>
      <c r="CC26" s="333" t="str">
        <f>VLOOKUP($A26,'Depr Group Buckets'!$A:$J,CC$4,FALSE)</f>
        <v>NON UTILITY</v>
      </c>
      <c r="CD26" s="333">
        <f>VLOOKUP($A26,'Depr Group Buckets'!$A:$J,CD$4,FALSE)</f>
        <v>121</v>
      </c>
      <c r="CE26" s="333">
        <f>VLOOKUP($A26,'Depr Group Buckets'!$A:$J,CE$4,FALSE)</f>
        <v>122</v>
      </c>
      <c r="CF26" s="333">
        <f>VLOOKUP($A26,'Depr Group Buckets'!$A:$J,CF$4,FALSE)</f>
        <v>416</v>
      </c>
      <c r="CG26" s="333" t="str">
        <f>VLOOKUP($A26,'Depr Group Buckets'!$A:$J,CG$4,FALSE)</f>
        <v>NON UTILITY</v>
      </c>
      <c r="CH26" s="333" t="str">
        <f>VLOOKUP($A26,'Depr Group Buckets'!$A:$J,CH$4,FALSE)</f>
        <v>NON UTILITY</v>
      </c>
      <c r="CI26" s="333" t="str">
        <f>VLOOKUP($A26,'Depr Group Buckets'!$A:$J,CI$4,FALSE)</f>
        <v>Valid</v>
      </c>
      <c r="CJ26" s="333" t="str">
        <f>VLOOKUP($A26,'Depr Group Buckets'!$A:$J,CJ$4,FALSE)</f>
        <v>121</v>
      </c>
      <c r="CK26" s="21"/>
      <c r="CL26" s="4">
        <f t="shared" si="4"/>
        <v>3.3000000000000002E-2</v>
      </c>
      <c r="CM26" s="4">
        <f t="shared" si="2"/>
        <v>3.3000000000000002E-2</v>
      </c>
      <c r="CN26" s="334"/>
      <c r="CO26" s="334"/>
      <c r="CP26" s="334"/>
      <c r="CQ26" s="4">
        <v>3.3000000000000002E-2</v>
      </c>
      <c r="CR26" s="4">
        <v>3.3000000000000002E-2</v>
      </c>
    </row>
    <row r="27" spans="1:96" x14ac:dyDescent="0.25">
      <c r="A27" s="335">
        <f>'ASSET BALANCES'!$A27</f>
        <v>12199</v>
      </c>
      <c r="B27" s="336" t="str">
        <f>'ASSET BALANCES'!$B27</f>
        <v>121.99 Solar Lighting - Regulated</v>
      </c>
      <c r="C27" s="337">
        <v>0</v>
      </c>
      <c r="D27" s="337">
        <v>0</v>
      </c>
      <c r="E27" s="337">
        <v>0</v>
      </c>
      <c r="F27" s="337">
        <v>0</v>
      </c>
      <c r="G27" s="337">
        <v>0</v>
      </c>
      <c r="H27" s="337">
        <v>0</v>
      </c>
      <c r="I27" s="337">
        <v>0</v>
      </c>
      <c r="J27" s="337">
        <v>0</v>
      </c>
      <c r="K27" s="337">
        <v>0</v>
      </c>
      <c r="L27" s="337">
        <v>0</v>
      </c>
      <c r="M27" s="337">
        <v>0</v>
      </c>
      <c r="N27" s="337">
        <v>0</v>
      </c>
      <c r="O27" s="338">
        <f>ROUND('ASSET BALANCES'!O27*$CL27/12,2)</f>
        <v>0</v>
      </c>
      <c r="P27" s="338">
        <f>ROUND('ASSET BALANCES'!P27*$CL27/12,2)</f>
        <v>0</v>
      </c>
      <c r="Q27" s="338">
        <f>ROUND('ASSET BALANCES'!Q27*$CL27/12,2)</f>
        <v>0</v>
      </c>
      <c r="R27" s="338">
        <f>ROUND('ASSET BALANCES'!R27*$CL27/12,2)</f>
        <v>0</v>
      </c>
      <c r="S27" s="338">
        <f>ROUND('ASSET BALANCES'!S27*$CL27/12,2)</f>
        <v>0</v>
      </c>
      <c r="T27" s="338">
        <f>ROUND('ASSET BALANCES'!T27*$CL27/12,2)</f>
        <v>0</v>
      </c>
      <c r="U27" s="338">
        <f>ROUND('ASSET BALANCES'!U27*$CL27/12,2)</f>
        <v>0</v>
      </c>
      <c r="V27" s="338">
        <f>ROUND('ASSET BALANCES'!V27*$CL27/12,2)</f>
        <v>0</v>
      </c>
      <c r="W27" s="338">
        <f>ROUND('ASSET BALANCES'!W27*$CL27/12,2)</f>
        <v>0</v>
      </c>
      <c r="X27" s="338">
        <f>ROUND('ASSET BALANCES'!X27*$CL27/12,2)</f>
        <v>0</v>
      </c>
      <c r="Y27" s="338">
        <f>ROUND('ASSET BALANCES'!Y27*$CL27/12,2)</f>
        <v>0</v>
      </c>
      <c r="Z27" s="338">
        <f>ROUND('ASSET BALANCES'!Z27*$CL27/12,2)</f>
        <v>0</v>
      </c>
      <c r="AA27" s="338">
        <f>ROUND('ASSET BALANCES'!AA27*$CM27/12,2)</f>
        <v>0</v>
      </c>
      <c r="AB27" s="338">
        <f>ROUND('ASSET BALANCES'!AB27*$CM27/12,2)</f>
        <v>0</v>
      </c>
      <c r="AC27" s="338">
        <f>ROUND('ASSET BALANCES'!AC27*$CM27/12,2)</f>
        <v>0</v>
      </c>
      <c r="AD27" s="338">
        <f>ROUND('ASSET BALANCES'!AD27*$CM27/12,2)</f>
        <v>0</v>
      </c>
      <c r="AE27" s="338">
        <f>ROUND('ASSET BALANCES'!AE27*$CM27/12,2)</f>
        <v>0</v>
      </c>
      <c r="AF27" s="338">
        <f>ROUND('ASSET BALANCES'!AF27*$CM27/12,2)</f>
        <v>0</v>
      </c>
      <c r="AG27" s="338">
        <f>ROUND('ASSET BALANCES'!AG27*$CM27/12,2)</f>
        <v>0</v>
      </c>
      <c r="AH27" s="338">
        <f>ROUND('ASSET BALANCES'!AH27*$CM27/12,2)</f>
        <v>0</v>
      </c>
      <c r="AI27" s="338">
        <f>ROUND('ASSET BALANCES'!AI27*$CM27/12,2)</f>
        <v>0</v>
      </c>
      <c r="AJ27" s="338">
        <f>ROUND('ASSET BALANCES'!AJ27*$CM27/12,2)</f>
        <v>0</v>
      </c>
      <c r="AK27" s="338">
        <f>ROUND('ASSET BALANCES'!AK27*$CM27/12,2)</f>
        <v>0</v>
      </c>
      <c r="AL27" s="338">
        <f>ROUND('ASSET BALANCES'!AL27*$CM27/12,2)</f>
        <v>0</v>
      </c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13">
        <f t="shared" si="7"/>
        <v>0</v>
      </c>
      <c r="BX27" s="13">
        <f t="shared" si="8"/>
        <v>0</v>
      </c>
      <c r="BY27" s="13">
        <f t="shared" si="9"/>
        <v>0</v>
      </c>
      <c r="BZ27" s="13">
        <f t="shared" si="10"/>
        <v>0</v>
      </c>
      <c r="CA27" s="13">
        <f t="shared" si="11"/>
        <v>0</v>
      </c>
      <c r="CB27" s="13">
        <f t="shared" si="12"/>
        <v>0</v>
      </c>
      <c r="CC27" s="333" t="str">
        <f>VLOOKUP($A27,'Depr Group Buckets'!$A:$J,CC$4,FALSE)</f>
        <v>NON UTILITY</v>
      </c>
      <c r="CD27" s="333">
        <f>VLOOKUP($A27,'Depr Group Buckets'!$A:$J,CD$4,FALSE)</f>
        <v>121</v>
      </c>
      <c r="CE27" s="333">
        <f>VLOOKUP($A27,'Depr Group Buckets'!$A:$J,CE$4,FALSE)</f>
        <v>122</v>
      </c>
      <c r="CF27" s="333">
        <f>VLOOKUP($A27,'Depr Group Buckets'!$A:$J,CF$4,FALSE)</f>
        <v>416</v>
      </c>
      <c r="CG27" s="333" t="str">
        <f>VLOOKUP($A27,'Depr Group Buckets'!$A:$J,CG$4,FALSE)</f>
        <v>NON UTILITY</v>
      </c>
      <c r="CH27" s="333" t="str">
        <f>VLOOKUP($A27,'Depr Group Buckets'!$A:$J,CH$4,FALSE)</f>
        <v>NON UTILITY</v>
      </c>
      <c r="CI27" s="333" t="str">
        <f>VLOOKUP($A27,'Depr Group Buckets'!$A:$J,CI$4,FALSE)</f>
        <v>Invalid</v>
      </c>
      <c r="CJ27" s="333" t="str">
        <f>VLOOKUP($A27,'Depr Group Buckets'!$A:$J,CJ$4,FALSE)</f>
        <v>121</v>
      </c>
      <c r="CK27" s="21"/>
      <c r="CL27" s="4">
        <f t="shared" si="4"/>
        <v>3.3000000000000002E-2</v>
      </c>
      <c r="CM27" s="4">
        <f t="shared" si="2"/>
        <v>3.3000000000000002E-2</v>
      </c>
      <c r="CN27" s="334"/>
      <c r="CO27" s="334"/>
      <c r="CP27" s="334"/>
      <c r="CQ27" s="4">
        <v>3.3000000000000002E-2</v>
      </c>
      <c r="CR27" s="4">
        <v>0</v>
      </c>
    </row>
    <row r="28" spans="1:96" x14ac:dyDescent="0.25">
      <c r="A28" s="335">
        <f>'ASSET BALANCES'!$A28</f>
        <v>30300</v>
      </c>
      <c r="B28" s="336" t="str">
        <f>'ASSET BALANCES'!$B28</f>
        <v>303.00 Misc Intangible Plant 5yr</v>
      </c>
      <c r="C28" s="337">
        <v>0</v>
      </c>
      <c r="D28" s="337">
        <v>0</v>
      </c>
      <c r="E28" s="337">
        <v>0</v>
      </c>
      <c r="F28" s="337">
        <v>0</v>
      </c>
      <c r="G28" s="337">
        <v>0</v>
      </c>
      <c r="H28" s="337">
        <v>0</v>
      </c>
      <c r="I28" s="337">
        <v>0</v>
      </c>
      <c r="J28" s="337">
        <v>0</v>
      </c>
      <c r="K28" s="337">
        <v>0</v>
      </c>
      <c r="L28" s="337">
        <v>0</v>
      </c>
      <c r="M28" s="337">
        <v>0</v>
      </c>
      <c r="N28" s="337">
        <v>0</v>
      </c>
      <c r="O28" s="338">
        <f>ROUND('ASSET BALANCES'!O28*$CL28/12,2)</f>
        <v>0</v>
      </c>
      <c r="P28" s="338">
        <f>ROUND('ASSET BALANCES'!P28*$CL28/12,2)</f>
        <v>0</v>
      </c>
      <c r="Q28" s="338">
        <f>ROUND('ASSET BALANCES'!Q28*$CL28/12,2)</f>
        <v>0</v>
      </c>
      <c r="R28" s="338">
        <f>ROUND('ASSET BALANCES'!R28*$CL28/12,2)</f>
        <v>0</v>
      </c>
      <c r="S28" s="338">
        <f>ROUND('ASSET BALANCES'!S28*$CL28/12,2)</f>
        <v>0</v>
      </c>
      <c r="T28" s="338">
        <f>ROUND('ASSET BALANCES'!T28*$CL28/12,2)</f>
        <v>0</v>
      </c>
      <c r="U28" s="338">
        <f>ROUND('ASSET BALANCES'!U28*$CL28/12,2)</f>
        <v>0</v>
      </c>
      <c r="V28" s="338">
        <f>ROUND('ASSET BALANCES'!V28*$CL28/12,2)</f>
        <v>0</v>
      </c>
      <c r="W28" s="338">
        <f>ROUND('ASSET BALANCES'!W28*$CL28/12,2)</f>
        <v>0</v>
      </c>
      <c r="X28" s="338">
        <f>ROUND('ASSET BALANCES'!X28*$CL28/12,2)</f>
        <v>0</v>
      </c>
      <c r="Y28" s="338">
        <f>ROUND('ASSET BALANCES'!Y28*$CL28/12,2)</f>
        <v>0</v>
      </c>
      <c r="Z28" s="338">
        <f>ROUND('ASSET BALANCES'!Z28*$CL28/12,2)</f>
        <v>0</v>
      </c>
      <c r="AA28" s="338">
        <f>ROUND('ASSET BALANCES'!AA28*$CM28/12,2)</f>
        <v>0</v>
      </c>
      <c r="AB28" s="338">
        <f>ROUND('ASSET BALANCES'!AB28*$CM28/12,2)</f>
        <v>0</v>
      </c>
      <c r="AC28" s="338">
        <f>ROUND('ASSET BALANCES'!AC28*$CM28/12,2)</f>
        <v>0</v>
      </c>
      <c r="AD28" s="338">
        <f>ROUND('ASSET BALANCES'!AD28*$CM28/12,2)</f>
        <v>0</v>
      </c>
      <c r="AE28" s="338">
        <f>ROUND('ASSET BALANCES'!AE28*$CM28/12,2)</f>
        <v>0</v>
      </c>
      <c r="AF28" s="338">
        <f>ROUND('ASSET BALANCES'!AF28*$CM28/12,2)</f>
        <v>0</v>
      </c>
      <c r="AG28" s="338">
        <f>ROUND('ASSET BALANCES'!AG28*$CM28/12,2)</f>
        <v>0</v>
      </c>
      <c r="AH28" s="338">
        <f>ROUND('ASSET BALANCES'!AH28*$CM28/12,2)</f>
        <v>0</v>
      </c>
      <c r="AI28" s="338">
        <f>ROUND('ASSET BALANCES'!AI28*$CM28/12,2)</f>
        <v>0</v>
      </c>
      <c r="AJ28" s="338">
        <f>ROUND('ASSET BALANCES'!AJ28*$CM28/12,2)</f>
        <v>0</v>
      </c>
      <c r="AK28" s="338">
        <f>ROUND('ASSET BALANCES'!AK28*$CM28/12,2)</f>
        <v>0</v>
      </c>
      <c r="AL28" s="338">
        <f>ROUND('ASSET BALANCES'!AL28*$CM28/12,2)</f>
        <v>0</v>
      </c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13">
        <f t="shared" si="7"/>
        <v>0</v>
      </c>
      <c r="BX28" s="13">
        <f t="shared" si="8"/>
        <v>0</v>
      </c>
      <c r="BY28" s="13">
        <f t="shared" si="9"/>
        <v>0</v>
      </c>
      <c r="BZ28" s="13">
        <f t="shared" si="10"/>
        <v>0</v>
      </c>
      <c r="CA28" s="13">
        <f t="shared" si="11"/>
        <v>0</v>
      </c>
      <c r="CB28" s="13">
        <f t="shared" si="12"/>
        <v>0</v>
      </c>
      <c r="CC28" s="333" t="str">
        <f>VLOOKUP($A28,'Depr Group Buckets'!$A:$J,CC$4,FALSE)</f>
        <v>INTANGIBLE</v>
      </c>
      <c r="CD28" s="333" t="str">
        <f>VLOOKUP($A28,'Depr Group Buckets'!$A:$J,CD$4,FALSE)</f>
        <v>101/106</v>
      </c>
      <c r="CE28" s="333">
        <f>VLOOKUP($A28,'Depr Group Buckets'!$A:$J,CE$4,FALSE)</f>
        <v>111</v>
      </c>
      <c r="CF28" s="333">
        <f>VLOOKUP($A28,'Depr Group Buckets'!$A:$J,CF$4,FALSE)</f>
        <v>404</v>
      </c>
      <c r="CG28" s="333" t="str">
        <f>VLOOKUP($A28,'Depr Group Buckets'!$A:$J,CG$4,FALSE)</f>
        <v>INTANGIBLE</v>
      </c>
      <c r="CH28" s="333" t="str">
        <f>VLOOKUP($A28,'Depr Group Buckets'!$A:$J,CH$4,FALSE)</f>
        <v>INTANGIBLE</v>
      </c>
      <c r="CI28" s="333" t="str">
        <f>VLOOKUP($A28,'Depr Group Buckets'!$A:$J,CI$4,FALSE)</f>
        <v>Invalid</v>
      </c>
      <c r="CJ28" s="333" t="str">
        <f>VLOOKUP($A28,'Depr Group Buckets'!$A:$J,CJ$4,FALSE)</f>
        <v>303</v>
      </c>
      <c r="CK28" s="21"/>
      <c r="CL28" s="4">
        <f t="shared" si="4"/>
        <v>0.2</v>
      </c>
      <c r="CM28" s="4">
        <f t="shared" si="2"/>
        <v>0.2</v>
      </c>
      <c r="CN28" s="334"/>
      <c r="CO28" s="334"/>
      <c r="CP28" s="334"/>
      <c r="CQ28" s="4">
        <v>0.2</v>
      </c>
      <c r="CR28" s="4">
        <v>0</v>
      </c>
    </row>
    <row r="29" spans="1:96" x14ac:dyDescent="0.25">
      <c r="A29" s="335">
        <f>'ASSET BALANCES'!$A29</f>
        <v>30301</v>
      </c>
      <c r="B29" s="336" t="str">
        <f>'ASSET BALANCES'!$B29</f>
        <v>303.01 SAP Intangible Plant 10yr</v>
      </c>
      <c r="C29" s="337">
        <v>0</v>
      </c>
      <c r="D29" s="337">
        <v>0</v>
      </c>
      <c r="E29" s="337">
        <v>0</v>
      </c>
      <c r="F29" s="337">
        <v>0</v>
      </c>
      <c r="G29" s="337">
        <v>0</v>
      </c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7">
        <v>0</v>
      </c>
      <c r="N29" s="337">
        <v>0</v>
      </c>
      <c r="O29" s="338">
        <f>ROUND('ASSET BALANCES'!O29*$CL29/12,2)</f>
        <v>0</v>
      </c>
      <c r="P29" s="338">
        <f>ROUND('ASSET BALANCES'!P29*$CL29/12,2)</f>
        <v>0</v>
      </c>
      <c r="Q29" s="338">
        <f>ROUND('ASSET BALANCES'!Q29*$CL29/12,2)</f>
        <v>0</v>
      </c>
      <c r="R29" s="338">
        <f>ROUND('ASSET BALANCES'!R29*$CL29/12,2)</f>
        <v>0</v>
      </c>
      <c r="S29" s="338">
        <f>ROUND('ASSET BALANCES'!S29*$CL29/12,2)</f>
        <v>0</v>
      </c>
      <c r="T29" s="338">
        <f>ROUND('ASSET BALANCES'!T29*$CL29/12,2)</f>
        <v>0</v>
      </c>
      <c r="U29" s="338">
        <f>ROUND('ASSET BALANCES'!U29*$CL29/12,2)</f>
        <v>0</v>
      </c>
      <c r="V29" s="338">
        <f>ROUND('ASSET BALANCES'!V29*$CL29/12,2)</f>
        <v>0</v>
      </c>
      <c r="W29" s="338">
        <f>ROUND('ASSET BALANCES'!W29*$CL29/12,2)</f>
        <v>0</v>
      </c>
      <c r="X29" s="338">
        <f>ROUND('ASSET BALANCES'!X29*$CL29/12,2)</f>
        <v>0</v>
      </c>
      <c r="Y29" s="338">
        <f>ROUND('ASSET BALANCES'!Y29*$CL29/12,2)</f>
        <v>0</v>
      </c>
      <c r="Z29" s="338">
        <f>ROUND('ASSET BALANCES'!Z29*$CL29/12,2)</f>
        <v>0</v>
      </c>
      <c r="AA29" s="338">
        <f>ROUND('ASSET BALANCES'!AA29*$CM29/12,2)</f>
        <v>0</v>
      </c>
      <c r="AB29" s="338">
        <f>ROUND('ASSET BALANCES'!AB29*$CM29/12,2)</f>
        <v>0</v>
      </c>
      <c r="AC29" s="338">
        <f>ROUND('ASSET BALANCES'!AC29*$CM29/12,2)</f>
        <v>0</v>
      </c>
      <c r="AD29" s="338">
        <f>ROUND('ASSET BALANCES'!AD29*$CM29/12,2)</f>
        <v>0</v>
      </c>
      <c r="AE29" s="338">
        <f>ROUND('ASSET BALANCES'!AE29*$CM29/12,2)</f>
        <v>0</v>
      </c>
      <c r="AF29" s="338">
        <f>ROUND('ASSET BALANCES'!AF29*$CM29/12,2)</f>
        <v>0</v>
      </c>
      <c r="AG29" s="338">
        <f>ROUND('ASSET BALANCES'!AG29*$CM29/12,2)</f>
        <v>0</v>
      </c>
      <c r="AH29" s="338">
        <f>ROUND('ASSET BALANCES'!AH29*$CM29/12,2)</f>
        <v>0</v>
      </c>
      <c r="AI29" s="338">
        <f>ROUND('ASSET BALANCES'!AI29*$CM29/12,2)</f>
        <v>0</v>
      </c>
      <c r="AJ29" s="338">
        <f>ROUND('ASSET BALANCES'!AJ29*$CM29/12,2)</f>
        <v>0</v>
      </c>
      <c r="AK29" s="338">
        <f>ROUND('ASSET BALANCES'!AK29*$CM29/12,2)</f>
        <v>0</v>
      </c>
      <c r="AL29" s="338">
        <f>ROUND('ASSET BALANCES'!AL29*$CM29/12,2)</f>
        <v>0</v>
      </c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13">
        <f t="shared" si="7"/>
        <v>0</v>
      </c>
      <c r="BX29" s="13">
        <f t="shared" si="8"/>
        <v>0</v>
      </c>
      <c r="BY29" s="13">
        <f t="shared" si="9"/>
        <v>0</v>
      </c>
      <c r="BZ29" s="13">
        <f t="shared" si="10"/>
        <v>0</v>
      </c>
      <c r="CA29" s="13">
        <f t="shared" si="11"/>
        <v>0</v>
      </c>
      <c r="CB29" s="13">
        <f t="shared" si="12"/>
        <v>0</v>
      </c>
      <c r="CC29" s="333" t="str">
        <f>VLOOKUP($A29,'Depr Group Buckets'!$A:$J,CC$4,FALSE)</f>
        <v>INTANGIBLE</v>
      </c>
      <c r="CD29" s="333" t="str">
        <f>VLOOKUP($A29,'Depr Group Buckets'!$A:$J,CD$4,FALSE)</f>
        <v>101/106</v>
      </c>
      <c r="CE29" s="333">
        <f>VLOOKUP($A29,'Depr Group Buckets'!$A:$J,CE$4,FALSE)</f>
        <v>111</v>
      </c>
      <c r="CF29" s="333">
        <f>VLOOKUP($A29,'Depr Group Buckets'!$A:$J,CF$4,FALSE)</f>
        <v>404</v>
      </c>
      <c r="CG29" s="333" t="str">
        <f>VLOOKUP($A29,'Depr Group Buckets'!$A:$J,CG$4,FALSE)</f>
        <v>INTANGIBLE</v>
      </c>
      <c r="CH29" s="333" t="str">
        <f>VLOOKUP($A29,'Depr Group Buckets'!$A:$J,CH$4,FALSE)</f>
        <v>INTANGIBLE</v>
      </c>
      <c r="CI29" s="333" t="str">
        <f>VLOOKUP($A29,'Depr Group Buckets'!$A:$J,CI$4,FALSE)</f>
        <v>Invalid</v>
      </c>
      <c r="CJ29" s="333" t="str">
        <f>VLOOKUP($A29,'Depr Group Buckets'!$A:$J,CJ$4,FALSE)</f>
        <v>303</v>
      </c>
      <c r="CK29" s="21"/>
      <c r="CL29" s="4">
        <f t="shared" si="4"/>
        <v>0.1</v>
      </c>
      <c r="CM29" s="4">
        <f t="shared" si="2"/>
        <v>0.1</v>
      </c>
      <c r="CN29" s="334"/>
      <c r="CO29" s="334"/>
      <c r="CP29" s="334"/>
      <c r="CQ29" s="4">
        <v>0.1</v>
      </c>
      <c r="CR29" s="4">
        <v>0</v>
      </c>
    </row>
    <row r="30" spans="1:96" x14ac:dyDescent="0.25">
      <c r="A30" s="335">
        <f>'ASSET BALANCES'!$A30</f>
        <v>30302</v>
      </c>
      <c r="B30" s="336" t="str">
        <f>'ASSET BALANCES'!$B30</f>
        <v>303.02 ARO Costs-Intangible</v>
      </c>
      <c r="C30" s="337">
        <v>0</v>
      </c>
      <c r="D30" s="337">
        <v>0</v>
      </c>
      <c r="E30" s="337">
        <v>0</v>
      </c>
      <c r="F30" s="337">
        <v>0</v>
      </c>
      <c r="G30" s="337">
        <v>0</v>
      </c>
      <c r="H30" s="337">
        <v>0</v>
      </c>
      <c r="I30" s="337">
        <v>0</v>
      </c>
      <c r="J30" s="337">
        <v>0</v>
      </c>
      <c r="K30" s="337">
        <v>0</v>
      </c>
      <c r="L30" s="337">
        <v>0</v>
      </c>
      <c r="M30" s="337">
        <v>0</v>
      </c>
      <c r="N30" s="337">
        <v>0</v>
      </c>
      <c r="O30" s="338">
        <f>ROUND('ASSET BALANCES'!O30*$CL30/12,2)</f>
        <v>0</v>
      </c>
      <c r="P30" s="338">
        <f>ROUND('ASSET BALANCES'!P30*$CL30/12,2)</f>
        <v>0</v>
      </c>
      <c r="Q30" s="338">
        <f>ROUND('ASSET BALANCES'!Q30*$CL30/12,2)</f>
        <v>0</v>
      </c>
      <c r="R30" s="338">
        <f>ROUND('ASSET BALANCES'!R30*$CL30/12,2)</f>
        <v>0</v>
      </c>
      <c r="S30" s="338">
        <f>ROUND('ASSET BALANCES'!S30*$CL30/12,2)</f>
        <v>0</v>
      </c>
      <c r="T30" s="338">
        <f>ROUND('ASSET BALANCES'!T30*$CL30/12,2)</f>
        <v>0</v>
      </c>
      <c r="U30" s="338">
        <f>ROUND('ASSET BALANCES'!U30*$CL30/12,2)</f>
        <v>0</v>
      </c>
      <c r="V30" s="338">
        <f>ROUND('ASSET BALANCES'!V30*$CL30/12,2)</f>
        <v>0</v>
      </c>
      <c r="W30" s="338">
        <f>ROUND('ASSET BALANCES'!W30*$CL30/12,2)</f>
        <v>0</v>
      </c>
      <c r="X30" s="338">
        <f>ROUND('ASSET BALANCES'!X30*$CL30/12,2)</f>
        <v>0</v>
      </c>
      <c r="Y30" s="338">
        <f>ROUND('ASSET BALANCES'!Y30*$CL30/12,2)</f>
        <v>0</v>
      </c>
      <c r="Z30" s="338">
        <f>ROUND('ASSET BALANCES'!Z30*$CL30/12,2)</f>
        <v>0</v>
      </c>
      <c r="AA30" s="338">
        <f>ROUND('ASSET BALANCES'!AA30*$CM30/12,2)</f>
        <v>0</v>
      </c>
      <c r="AB30" s="338">
        <f>ROUND('ASSET BALANCES'!AB30*$CM30/12,2)</f>
        <v>0</v>
      </c>
      <c r="AC30" s="338">
        <f>ROUND('ASSET BALANCES'!AC30*$CM30/12,2)</f>
        <v>0</v>
      </c>
      <c r="AD30" s="338">
        <f>ROUND('ASSET BALANCES'!AD30*$CM30/12,2)</f>
        <v>0</v>
      </c>
      <c r="AE30" s="338">
        <f>ROUND('ASSET BALANCES'!AE30*$CM30/12,2)</f>
        <v>0</v>
      </c>
      <c r="AF30" s="338">
        <f>ROUND('ASSET BALANCES'!AF30*$CM30/12,2)</f>
        <v>0</v>
      </c>
      <c r="AG30" s="338">
        <f>ROUND('ASSET BALANCES'!AG30*$CM30/12,2)</f>
        <v>0</v>
      </c>
      <c r="AH30" s="338">
        <f>ROUND('ASSET BALANCES'!AH30*$CM30/12,2)</f>
        <v>0</v>
      </c>
      <c r="AI30" s="338">
        <f>ROUND('ASSET BALANCES'!AI30*$CM30/12,2)</f>
        <v>0</v>
      </c>
      <c r="AJ30" s="338">
        <f>ROUND('ASSET BALANCES'!AJ30*$CM30/12,2)</f>
        <v>0</v>
      </c>
      <c r="AK30" s="338">
        <f>ROUND('ASSET BALANCES'!AK30*$CM30/12,2)</f>
        <v>0</v>
      </c>
      <c r="AL30" s="338">
        <f>ROUND('ASSET BALANCES'!AL30*$CM30/12,2)</f>
        <v>0</v>
      </c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13">
        <f t="shared" si="7"/>
        <v>0</v>
      </c>
      <c r="BX30" s="13">
        <f t="shared" si="8"/>
        <v>0</v>
      </c>
      <c r="BY30" s="13">
        <f t="shared" si="9"/>
        <v>0</v>
      </c>
      <c r="BZ30" s="13">
        <f t="shared" si="10"/>
        <v>0</v>
      </c>
      <c r="CA30" s="13">
        <f t="shared" si="11"/>
        <v>0</v>
      </c>
      <c r="CB30" s="13">
        <f t="shared" si="12"/>
        <v>0</v>
      </c>
      <c r="CC30" s="333" t="str">
        <f>VLOOKUP($A30,'Depr Group Buckets'!$A:$J,CC$4,FALSE)</f>
        <v>ARO</v>
      </c>
      <c r="CD30" s="333" t="str">
        <f>VLOOKUP($A30,'Depr Group Buckets'!$A:$J,CD$4,FALSE)</f>
        <v>101/106</v>
      </c>
      <c r="CE30" s="333">
        <f>VLOOKUP($A30,'Depr Group Buckets'!$A:$J,CE$4,FALSE)</f>
        <v>108</v>
      </c>
      <c r="CF30" s="333" t="str">
        <f>VLOOKUP($A30,'Depr Group Buckets'!$A:$J,CF$4,FALSE)</f>
        <v>ARO Def 182</v>
      </c>
      <c r="CG30" s="333" t="str">
        <f>VLOOKUP($A30,'Depr Group Buckets'!$A:$J,CG$4,FALSE)</f>
        <v>ARO</v>
      </c>
      <c r="CH30" s="333" t="str">
        <f>VLOOKUP($A30,'Depr Group Buckets'!$A:$J,CH$4,FALSE)</f>
        <v>ARO</v>
      </c>
      <c r="CI30" s="333" t="str">
        <f>VLOOKUP($A30,'Depr Group Buckets'!$A:$J,CI$4,FALSE)</f>
        <v>Valid</v>
      </c>
      <c r="CJ30" s="333" t="str">
        <f>VLOOKUP($A30,'Depr Group Buckets'!$A:$J,CJ$4,FALSE)</f>
        <v>303</v>
      </c>
      <c r="CK30" s="21"/>
      <c r="CL30" s="4">
        <f t="shared" si="4"/>
        <v>0</v>
      </c>
      <c r="CM30" s="4">
        <f t="shared" si="2"/>
        <v>0</v>
      </c>
      <c r="CN30" s="334"/>
      <c r="CO30" s="334"/>
      <c r="CP30" s="334"/>
      <c r="CQ30" s="4">
        <v>0</v>
      </c>
      <c r="CR30" s="4">
        <v>0</v>
      </c>
    </row>
    <row r="31" spans="1:96" x14ac:dyDescent="0.25">
      <c r="A31" s="335">
        <f>'ASSET BALANCES'!$A31</f>
        <v>30315</v>
      </c>
      <c r="B31" s="336" t="str">
        <f>'ASSET BALANCES'!$B31</f>
        <v>303.15 Intangible Software 15yr</v>
      </c>
      <c r="C31" s="337">
        <v>2558512.85</v>
      </c>
      <c r="D31" s="337">
        <v>2565435.08</v>
      </c>
      <c r="E31" s="337">
        <v>2573698.2599999998</v>
      </c>
      <c r="F31" s="337">
        <v>2633433.65</v>
      </c>
      <c r="G31" s="337">
        <v>2633016.44</v>
      </c>
      <c r="H31" s="337">
        <v>2653448.96</v>
      </c>
      <c r="I31" s="337">
        <v>2680108.4699999997</v>
      </c>
      <c r="J31" s="337">
        <v>2704653.3</v>
      </c>
      <c r="K31" s="337">
        <v>2727456.98</v>
      </c>
      <c r="L31" s="337">
        <v>2710979.08</v>
      </c>
      <c r="M31" s="337">
        <v>2716683.37</v>
      </c>
      <c r="N31" s="337">
        <v>2715525.16</v>
      </c>
      <c r="O31" s="338">
        <f>ROUND('ASSET BALANCES'!O31*$CL31/12,2)</f>
        <v>2911804.12</v>
      </c>
      <c r="P31" s="338">
        <f>ROUND('ASSET BALANCES'!P31*$CL31/12,2)</f>
        <v>2945752.21</v>
      </c>
      <c r="Q31" s="338">
        <f>ROUND('ASSET BALANCES'!Q31*$CL31/12,2)</f>
        <v>2993764.36</v>
      </c>
      <c r="R31" s="338">
        <f>ROUND('ASSET BALANCES'!R31*$CL31/12,2)</f>
        <v>3023465.2</v>
      </c>
      <c r="S31" s="338">
        <f>ROUND('ASSET BALANCES'!S31*$CL31/12,2)</f>
        <v>3022532.14</v>
      </c>
      <c r="T31" s="338">
        <f>ROUND('ASSET BALANCES'!T31*$CL31/12,2)</f>
        <v>2981918.83</v>
      </c>
      <c r="U31" s="338">
        <f>ROUND('ASSET BALANCES'!U31*$CL31/12,2)</f>
        <v>2986989.46</v>
      </c>
      <c r="V31" s="338">
        <f>ROUND('ASSET BALANCES'!V31*$CL31/12,2)</f>
        <v>2987077.07</v>
      </c>
      <c r="W31" s="338">
        <f>ROUND('ASSET BALANCES'!W31*$CL31/12,2)</f>
        <v>2981307.87</v>
      </c>
      <c r="X31" s="338">
        <f>ROUND('ASSET BALANCES'!X31*$CL31/12,2)</f>
        <v>3058729.37</v>
      </c>
      <c r="Y31" s="338">
        <f>ROUND('ASSET BALANCES'!Y31*$CL31/12,2)</f>
        <v>3068827.34</v>
      </c>
      <c r="Z31" s="338">
        <f>ROUND('ASSET BALANCES'!Z31*$CL31/12,2)</f>
        <v>3080519.4</v>
      </c>
      <c r="AA31" s="338">
        <f>ROUND('ASSET BALANCES'!AA31*$CM31/12,2)</f>
        <v>3224907.19</v>
      </c>
      <c r="AB31" s="338">
        <f>ROUND('ASSET BALANCES'!AB31*$CM31/12,2)</f>
        <v>3224216.72</v>
      </c>
      <c r="AC31" s="338">
        <f>ROUND('ASSET BALANCES'!AC31*$CM31/12,2)</f>
        <v>3226529.41</v>
      </c>
      <c r="AD31" s="338">
        <f>ROUND('ASSET BALANCES'!AD31*$CM31/12,2)</f>
        <v>3239450.44</v>
      </c>
      <c r="AE31" s="338">
        <f>ROUND('ASSET BALANCES'!AE31*$CM31/12,2)</f>
        <v>3242087.27</v>
      </c>
      <c r="AF31" s="338">
        <f>ROUND('ASSET BALANCES'!AF31*$CM31/12,2)</f>
        <v>3243145.94</v>
      </c>
      <c r="AG31" s="338">
        <f>ROUND('ASSET BALANCES'!AG31*$CM31/12,2)</f>
        <v>3244526.51</v>
      </c>
      <c r="AH31" s="338">
        <f>ROUND('ASSET BALANCES'!AH31*$CM31/12,2)</f>
        <v>3244402.04</v>
      </c>
      <c r="AI31" s="338">
        <f>ROUND('ASSET BALANCES'!AI31*$CM31/12,2)</f>
        <v>3243486.51</v>
      </c>
      <c r="AJ31" s="338">
        <f>ROUND('ASSET BALANCES'!AJ31*$CM31/12,2)</f>
        <v>3379474.67</v>
      </c>
      <c r="AK31" s="338">
        <f>ROUND('ASSET BALANCES'!AK31*$CM31/12,2)</f>
        <v>3556274.32</v>
      </c>
      <c r="AL31" s="338">
        <f>ROUND('ASSET BALANCES'!AL31*$CM31/12,2)</f>
        <v>3570568.57</v>
      </c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13">
        <f t="shared" si="7"/>
        <v>31872951.600000001</v>
      </c>
      <c r="BX31" s="13">
        <f t="shared" si="8"/>
        <v>36042687.369999997</v>
      </c>
      <c r="BY31" s="13">
        <f t="shared" si="9"/>
        <v>39639069.590000004</v>
      </c>
      <c r="BZ31" s="13">
        <f t="shared" si="10"/>
        <v>0</v>
      </c>
      <c r="CA31" s="13">
        <f t="shared" si="11"/>
        <v>0</v>
      </c>
      <c r="CB31" s="13">
        <f t="shared" si="12"/>
        <v>0</v>
      </c>
      <c r="CC31" s="333" t="str">
        <f>VLOOKUP($A31,'Depr Group Buckets'!$A:$J,CC$4,FALSE)</f>
        <v>INTANGIBLE</v>
      </c>
      <c r="CD31" s="333" t="str">
        <f>VLOOKUP($A31,'Depr Group Buckets'!$A:$J,CD$4,FALSE)</f>
        <v>101/106</v>
      </c>
      <c r="CE31" s="333">
        <f>VLOOKUP($A31,'Depr Group Buckets'!$A:$J,CE$4,FALSE)</f>
        <v>111</v>
      </c>
      <c r="CF31" s="333">
        <f>VLOOKUP($A31,'Depr Group Buckets'!$A:$J,CF$4,FALSE)</f>
        <v>404</v>
      </c>
      <c r="CG31" s="333" t="str">
        <f>VLOOKUP($A31,'Depr Group Buckets'!$A:$J,CG$4,FALSE)</f>
        <v>INTANGIBLE</v>
      </c>
      <c r="CH31" s="333" t="str">
        <f>VLOOKUP($A31,'Depr Group Buckets'!$A:$J,CH$4,FALSE)</f>
        <v>INTANGIBLE</v>
      </c>
      <c r="CI31" s="333" t="str">
        <f>VLOOKUP($A31,'Depr Group Buckets'!$A:$J,CI$4,FALSE)</f>
        <v>Valid</v>
      </c>
      <c r="CJ31" s="333" t="str">
        <f>VLOOKUP($A31,'Depr Group Buckets'!$A:$J,CJ$4,FALSE)</f>
        <v>303</v>
      </c>
      <c r="CK31" s="21"/>
      <c r="CL31" s="4">
        <f t="shared" si="4"/>
        <v>6.7000000000000004E-2</v>
      </c>
      <c r="CM31" s="4">
        <f t="shared" si="2"/>
        <v>6.7000000000000004E-2</v>
      </c>
      <c r="CN31" s="334"/>
      <c r="CO31" s="334"/>
      <c r="CP31" s="334"/>
      <c r="CQ31" s="4">
        <v>6.7000000000000004E-2</v>
      </c>
      <c r="CR31" s="4">
        <v>6.7000000000000004E-2</v>
      </c>
    </row>
    <row r="32" spans="1:96" x14ac:dyDescent="0.25">
      <c r="A32" s="335">
        <f>'ASSET BALANCES'!$A32</f>
        <v>30399</v>
      </c>
      <c r="B32" s="336" t="str">
        <f>'ASSET BALANCES'!$B32</f>
        <v>303.99 Intangible Software Solar</v>
      </c>
      <c r="C32" s="337">
        <v>7503.26</v>
      </c>
      <c r="D32" s="337">
        <v>7503.26</v>
      </c>
      <c r="E32" s="337">
        <v>7503.26</v>
      </c>
      <c r="F32" s="337">
        <v>7899.67</v>
      </c>
      <c r="G32" s="337">
        <v>8037.16</v>
      </c>
      <c r="H32" s="337">
        <v>8037.16</v>
      </c>
      <c r="I32" s="337">
        <v>8037.16</v>
      </c>
      <c r="J32" s="337">
        <v>8037.16</v>
      </c>
      <c r="K32" s="337">
        <v>11907.72</v>
      </c>
      <c r="L32" s="337">
        <v>12102.5</v>
      </c>
      <c r="M32" s="337">
        <v>12106.64</v>
      </c>
      <c r="N32" s="337">
        <v>12108.710000000001</v>
      </c>
      <c r="O32" s="338">
        <f>ROUND('ASSET BALANCES'!O32*$CL32/12,2)</f>
        <v>12553.58</v>
      </c>
      <c r="P32" s="338">
        <f>ROUND('ASSET BALANCES'!P32*$CL32/12,2)</f>
        <v>12553.58</v>
      </c>
      <c r="Q32" s="338">
        <f>ROUND('ASSET BALANCES'!Q32*$CL32/12,2)</f>
        <v>12553.58</v>
      </c>
      <c r="R32" s="338">
        <f>ROUND('ASSET BALANCES'!R32*$CL32/12,2)</f>
        <v>12553.58</v>
      </c>
      <c r="S32" s="338">
        <f>ROUND('ASSET BALANCES'!S32*$CL32/12,2)</f>
        <v>12553.58</v>
      </c>
      <c r="T32" s="338">
        <f>ROUND('ASSET BALANCES'!T32*$CL32/12,2)</f>
        <v>12553.58</v>
      </c>
      <c r="U32" s="338">
        <f>ROUND('ASSET BALANCES'!U32*$CL32/12,2)</f>
        <v>12705.24</v>
      </c>
      <c r="V32" s="338">
        <f>ROUND('ASSET BALANCES'!V32*$CL32/12,2)</f>
        <v>12705.24</v>
      </c>
      <c r="W32" s="338">
        <f>ROUND('ASSET BALANCES'!W32*$CL32/12,2)</f>
        <v>12705.24</v>
      </c>
      <c r="X32" s="338">
        <f>ROUND('ASSET BALANCES'!X32*$CL32/12,2)</f>
        <v>12705.24</v>
      </c>
      <c r="Y32" s="338">
        <f>ROUND('ASSET BALANCES'!Y32*$CL32/12,2)</f>
        <v>12705.24</v>
      </c>
      <c r="Z32" s="338">
        <f>ROUND('ASSET BALANCES'!Z32*$CL32/12,2)</f>
        <v>12705.24</v>
      </c>
      <c r="AA32" s="338">
        <f>ROUND('ASSET BALANCES'!AA32*$CM32/12,2)</f>
        <v>12705.24</v>
      </c>
      <c r="AB32" s="338">
        <f>ROUND('ASSET BALANCES'!AB32*$CM32/12,2)</f>
        <v>12705.24</v>
      </c>
      <c r="AC32" s="338">
        <f>ROUND('ASSET BALANCES'!AC32*$CM32/12,2)</f>
        <v>12705.24</v>
      </c>
      <c r="AD32" s="338">
        <f>ROUND('ASSET BALANCES'!AD32*$CM32/12,2)</f>
        <v>12705.24</v>
      </c>
      <c r="AE32" s="338">
        <f>ROUND('ASSET BALANCES'!AE32*$CM32/12,2)</f>
        <v>12705.24</v>
      </c>
      <c r="AF32" s="338">
        <f>ROUND('ASSET BALANCES'!AF32*$CM32/12,2)</f>
        <v>12705.24</v>
      </c>
      <c r="AG32" s="338">
        <f>ROUND('ASSET BALANCES'!AG32*$CM32/12,2)</f>
        <v>12705.24</v>
      </c>
      <c r="AH32" s="338">
        <f>ROUND('ASSET BALANCES'!AH32*$CM32/12,2)</f>
        <v>12705.24</v>
      </c>
      <c r="AI32" s="338">
        <f>ROUND('ASSET BALANCES'!AI32*$CM32/12,2)</f>
        <v>12705.24</v>
      </c>
      <c r="AJ32" s="338">
        <f>ROUND('ASSET BALANCES'!AJ32*$CM32/12,2)</f>
        <v>12705.24</v>
      </c>
      <c r="AK32" s="338">
        <f>ROUND('ASSET BALANCES'!AK32*$CM32/12,2)</f>
        <v>12705.24</v>
      </c>
      <c r="AL32" s="338">
        <f>ROUND('ASSET BALANCES'!AL32*$CM32/12,2)</f>
        <v>12705.24</v>
      </c>
      <c r="AM32" s="338"/>
      <c r="AN32" s="338"/>
      <c r="AO32" s="338"/>
      <c r="AP32" s="338"/>
      <c r="AQ32" s="338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13">
        <f t="shared" si="7"/>
        <v>110783.66</v>
      </c>
      <c r="BX32" s="13">
        <f t="shared" si="8"/>
        <v>151552.92000000001</v>
      </c>
      <c r="BY32" s="13">
        <f t="shared" si="9"/>
        <v>152462.88</v>
      </c>
      <c r="BZ32" s="13">
        <f t="shared" si="10"/>
        <v>0</v>
      </c>
      <c r="CA32" s="13">
        <f t="shared" si="11"/>
        <v>0</v>
      </c>
      <c r="CB32" s="13">
        <f t="shared" si="12"/>
        <v>0</v>
      </c>
      <c r="CC32" s="333" t="str">
        <f>VLOOKUP($A32,'Depr Group Buckets'!$A:$J,CC$4,FALSE)</f>
        <v>INTANGIBLE</v>
      </c>
      <c r="CD32" s="333" t="str">
        <f>VLOOKUP($A32,'Depr Group Buckets'!$A:$J,CD$4,FALSE)</f>
        <v>101/106</v>
      </c>
      <c r="CE32" s="333">
        <f>VLOOKUP($A32,'Depr Group Buckets'!$A:$J,CE$4,FALSE)</f>
        <v>111</v>
      </c>
      <c r="CF32" s="333">
        <f>VLOOKUP($A32,'Depr Group Buckets'!$A:$J,CF$4,FALSE)</f>
        <v>404</v>
      </c>
      <c r="CG32" s="333" t="str">
        <f>VLOOKUP($A32,'Depr Group Buckets'!$A:$J,CG$4,FALSE)</f>
        <v>INTANGIBLE</v>
      </c>
      <c r="CH32" s="333" t="str">
        <f>VLOOKUP($A32,'Depr Group Buckets'!$A:$J,CH$4,FALSE)</f>
        <v>INTANGIBLE</v>
      </c>
      <c r="CI32" s="333" t="str">
        <f>VLOOKUP($A32,'Depr Group Buckets'!$A:$J,CI$4,FALSE)</f>
        <v>Valid</v>
      </c>
      <c r="CJ32" s="333" t="str">
        <f>VLOOKUP($A32,'Depr Group Buckets'!$A:$J,CJ$4,FALSE)</f>
        <v>303</v>
      </c>
      <c r="CK32" s="21"/>
      <c r="CL32" s="4">
        <f t="shared" si="4"/>
        <v>3.3000000000000002E-2</v>
      </c>
      <c r="CM32" s="4">
        <f t="shared" si="2"/>
        <v>3.3000000000000002E-2</v>
      </c>
      <c r="CN32" s="334"/>
      <c r="CO32" s="334"/>
      <c r="CP32" s="334"/>
      <c r="CQ32" s="4">
        <v>3.3000000000000002E-2</v>
      </c>
      <c r="CR32" s="4">
        <v>3.3000000000000002E-2</v>
      </c>
    </row>
    <row r="33" spans="1:96" x14ac:dyDescent="0.25">
      <c r="A33" s="335">
        <f>'ASSET BALANCES'!$A33</f>
        <v>31001</v>
      </c>
      <c r="B33" s="336" t="str">
        <f>'ASSET BALANCES'!$B33</f>
        <v>310.01 Land &amp; Land Rights-Misc</v>
      </c>
      <c r="C33" s="337">
        <v>0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>
        <v>0</v>
      </c>
      <c r="J33" s="337">
        <v>0</v>
      </c>
      <c r="K33" s="337">
        <v>0</v>
      </c>
      <c r="L33" s="337">
        <v>0</v>
      </c>
      <c r="M33" s="337">
        <v>0</v>
      </c>
      <c r="N33" s="337">
        <v>0</v>
      </c>
      <c r="O33" s="338">
        <f>ROUND('ASSET BALANCES'!O33*$CL33/12,2)</f>
        <v>0</v>
      </c>
      <c r="P33" s="338">
        <f>ROUND('ASSET BALANCES'!P33*$CL33/12,2)</f>
        <v>0</v>
      </c>
      <c r="Q33" s="338">
        <f>ROUND('ASSET BALANCES'!Q33*$CL33/12,2)</f>
        <v>0</v>
      </c>
      <c r="R33" s="338">
        <f>ROUND('ASSET BALANCES'!R33*$CL33/12,2)</f>
        <v>0</v>
      </c>
      <c r="S33" s="338">
        <f>ROUND('ASSET BALANCES'!S33*$CL33/12,2)</f>
        <v>0</v>
      </c>
      <c r="T33" s="338">
        <f>ROUND('ASSET BALANCES'!T33*$CL33/12,2)</f>
        <v>0</v>
      </c>
      <c r="U33" s="338">
        <f>ROUND('ASSET BALANCES'!U33*$CL33/12,2)</f>
        <v>0</v>
      </c>
      <c r="V33" s="338">
        <f>ROUND('ASSET BALANCES'!V33*$CL33/12,2)</f>
        <v>0</v>
      </c>
      <c r="W33" s="338">
        <f>ROUND('ASSET BALANCES'!W33*$CL33/12,2)</f>
        <v>0</v>
      </c>
      <c r="X33" s="338">
        <f>ROUND('ASSET BALANCES'!X33*$CL33/12,2)</f>
        <v>0</v>
      </c>
      <c r="Y33" s="338">
        <f>ROUND('ASSET BALANCES'!Y33*$CL33/12,2)</f>
        <v>0</v>
      </c>
      <c r="Z33" s="338">
        <f>ROUND('ASSET BALANCES'!Z33*$CL33/12,2)</f>
        <v>0</v>
      </c>
      <c r="AA33" s="338">
        <f>ROUND('ASSET BALANCES'!AA33*$CM33/12,2)</f>
        <v>0</v>
      </c>
      <c r="AB33" s="338">
        <f>ROUND('ASSET BALANCES'!AB33*$CM33/12,2)</f>
        <v>0</v>
      </c>
      <c r="AC33" s="338">
        <f>ROUND('ASSET BALANCES'!AC33*$CM33/12,2)</f>
        <v>0</v>
      </c>
      <c r="AD33" s="338">
        <f>ROUND('ASSET BALANCES'!AD33*$CM33/12,2)</f>
        <v>0</v>
      </c>
      <c r="AE33" s="338">
        <f>ROUND('ASSET BALANCES'!AE33*$CM33/12,2)</f>
        <v>0</v>
      </c>
      <c r="AF33" s="338">
        <f>ROUND('ASSET BALANCES'!AF33*$CM33/12,2)</f>
        <v>0</v>
      </c>
      <c r="AG33" s="338">
        <f>ROUND('ASSET BALANCES'!AG33*$CM33/12,2)</f>
        <v>0</v>
      </c>
      <c r="AH33" s="338">
        <f>ROUND('ASSET BALANCES'!AH33*$CM33/12,2)</f>
        <v>0</v>
      </c>
      <c r="AI33" s="338">
        <f>ROUND('ASSET BALANCES'!AI33*$CM33/12,2)</f>
        <v>0</v>
      </c>
      <c r="AJ33" s="338">
        <f>ROUND('ASSET BALANCES'!AJ33*$CM33/12,2)</f>
        <v>0</v>
      </c>
      <c r="AK33" s="338">
        <f>ROUND('ASSET BALANCES'!AK33*$CM33/12,2)</f>
        <v>0</v>
      </c>
      <c r="AL33" s="338">
        <f>ROUND('ASSET BALANCES'!AL33*$CM33/12,2)</f>
        <v>0</v>
      </c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13">
        <f t="shared" si="7"/>
        <v>0</v>
      </c>
      <c r="BX33" s="13">
        <f t="shared" si="8"/>
        <v>0</v>
      </c>
      <c r="BY33" s="13">
        <f t="shared" si="9"/>
        <v>0</v>
      </c>
      <c r="BZ33" s="13">
        <f t="shared" si="10"/>
        <v>0</v>
      </c>
      <c r="CA33" s="13">
        <f t="shared" si="11"/>
        <v>0</v>
      </c>
      <c r="CB33" s="13">
        <f t="shared" si="12"/>
        <v>0</v>
      </c>
      <c r="CC33" s="333" t="str">
        <f>VLOOKUP($A33,'Depr Group Buckets'!$A:$J,CC$4,FALSE)</f>
        <v>LAND</v>
      </c>
      <c r="CD33" s="333" t="str">
        <f>VLOOKUP($A33,'Depr Group Buckets'!$A:$J,CD$4,FALSE)</f>
        <v>101/106</v>
      </c>
      <c r="CE33" s="333">
        <f>VLOOKUP($A33,'Depr Group Buckets'!$A:$J,CE$4,FALSE)</f>
        <v>108</v>
      </c>
      <c r="CF33" s="333" t="str">
        <f>VLOOKUP($A33,'Depr Group Buckets'!$A:$J,CF$4,FALSE)</f>
        <v>LAND</v>
      </c>
      <c r="CG33" s="333" t="str">
        <f>VLOOKUP($A33,'Depr Group Buckets'!$A:$J,CG$4,FALSE)</f>
        <v>LAND</v>
      </c>
      <c r="CH33" s="333" t="str">
        <f>VLOOKUP($A33,'Depr Group Buckets'!$A:$J,CH$4,FALSE)</f>
        <v>LAND</v>
      </c>
      <c r="CI33" s="333" t="str">
        <f>VLOOKUP($A33,'Depr Group Buckets'!$A:$J,CI$4,FALSE)</f>
        <v>Invalid</v>
      </c>
      <c r="CJ33" s="333" t="str">
        <f>VLOOKUP($A33,'Depr Group Buckets'!$A:$J,CJ$4,FALSE)</f>
        <v>310</v>
      </c>
      <c r="CK33" s="21"/>
      <c r="CL33" s="4">
        <f t="shared" si="4"/>
        <v>0</v>
      </c>
      <c r="CM33" s="4">
        <f t="shared" si="2"/>
        <v>0</v>
      </c>
      <c r="CN33" s="334"/>
      <c r="CO33" s="334"/>
      <c r="CP33" s="334"/>
      <c r="CQ33" s="4">
        <v>0</v>
      </c>
      <c r="CR33" s="4">
        <v>0</v>
      </c>
    </row>
    <row r="34" spans="1:96" x14ac:dyDescent="0.25">
      <c r="A34" s="335">
        <f>'ASSET BALANCES'!$A34</f>
        <v>31011</v>
      </c>
      <c r="B34" s="336" t="str">
        <f>'ASSET BALANCES'!$B34</f>
        <v>310.11 Land &amp; LR-Dinner Lake</v>
      </c>
      <c r="C34" s="337">
        <v>0</v>
      </c>
      <c r="D34" s="337">
        <v>0</v>
      </c>
      <c r="E34" s="337">
        <v>0</v>
      </c>
      <c r="F34" s="337">
        <v>0</v>
      </c>
      <c r="G34" s="337">
        <v>0</v>
      </c>
      <c r="H34" s="337">
        <v>0</v>
      </c>
      <c r="I34" s="337">
        <v>0</v>
      </c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8">
        <f>ROUND('ASSET BALANCES'!O34*$CL34/12,2)</f>
        <v>0</v>
      </c>
      <c r="P34" s="338">
        <f>ROUND('ASSET BALANCES'!P34*$CL34/12,2)</f>
        <v>0</v>
      </c>
      <c r="Q34" s="338">
        <f>ROUND('ASSET BALANCES'!Q34*$CL34/12,2)</f>
        <v>0</v>
      </c>
      <c r="R34" s="338">
        <f>ROUND('ASSET BALANCES'!R34*$CL34/12,2)</f>
        <v>0</v>
      </c>
      <c r="S34" s="338">
        <f>ROUND('ASSET BALANCES'!S34*$CL34/12,2)</f>
        <v>0</v>
      </c>
      <c r="T34" s="338">
        <f>ROUND('ASSET BALANCES'!T34*$CL34/12,2)</f>
        <v>0</v>
      </c>
      <c r="U34" s="338">
        <f>ROUND('ASSET BALANCES'!U34*$CL34/12,2)</f>
        <v>0</v>
      </c>
      <c r="V34" s="338">
        <f>ROUND('ASSET BALANCES'!V34*$CL34/12,2)</f>
        <v>0</v>
      </c>
      <c r="W34" s="338">
        <f>ROUND('ASSET BALANCES'!W34*$CL34/12,2)</f>
        <v>0</v>
      </c>
      <c r="X34" s="338">
        <f>ROUND('ASSET BALANCES'!X34*$CL34/12,2)</f>
        <v>0</v>
      </c>
      <c r="Y34" s="338">
        <f>ROUND('ASSET BALANCES'!Y34*$CL34/12,2)</f>
        <v>0</v>
      </c>
      <c r="Z34" s="338">
        <f>ROUND('ASSET BALANCES'!Z34*$CL34/12,2)</f>
        <v>0</v>
      </c>
      <c r="AA34" s="338">
        <f>ROUND('ASSET BALANCES'!AA34*$CM34/12,2)</f>
        <v>0</v>
      </c>
      <c r="AB34" s="338">
        <f>ROUND('ASSET BALANCES'!AB34*$CM34/12,2)</f>
        <v>0</v>
      </c>
      <c r="AC34" s="338">
        <f>ROUND('ASSET BALANCES'!AC34*$CM34/12,2)</f>
        <v>0</v>
      </c>
      <c r="AD34" s="338">
        <f>ROUND('ASSET BALANCES'!AD34*$CM34/12,2)</f>
        <v>0</v>
      </c>
      <c r="AE34" s="338">
        <f>ROUND('ASSET BALANCES'!AE34*$CM34/12,2)</f>
        <v>0</v>
      </c>
      <c r="AF34" s="338">
        <f>ROUND('ASSET BALANCES'!AF34*$CM34/12,2)</f>
        <v>0</v>
      </c>
      <c r="AG34" s="338">
        <f>ROUND('ASSET BALANCES'!AG34*$CM34/12,2)</f>
        <v>0</v>
      </c>
      <c r="AH34" s="338">
        <f>ROUND('ASSET BALANCES'!AH34*$CM34/12,2)</f>
        <v>0</v>
      </c>
      <c r="AI34" s="338">
        <f>ROUND('ASSET BALANCES'!AI34*$CM34/12,2)</f>
        <v>0</v>
      </c>
      <c r="AJ34" s="338">
        <f>ROUND('ASSET BALANCES'!AJ34*$CM34/12,2)</f>
        <v>0</v>
      </c>
      <c r="AK34" s="338">
        <f>ROUND('ASSET BALANCES'!AK34*$CM34/12,2)</f>
        <v>0</v>
      </c>
      <c r="AL34" s="338">
        <f>ROUND('ASSET BALANCES'!AL34*$CM34/12,2)</f>
        <v>0</v>
      </c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13">
        <f t="shared" si="7"/>
        <v>0</v>
      </c>
      <c r="BX34" s="13">
        <f t="shared" si="8"/>
        <v>0</v>
      </c>
      <c r="BY34" s="13">
        <f t="shared" si="9"/>
        <v>0</v>
      </c>
      <c r="BZ34" s="13">
        <f t="shared" si="10"/>
        <v>0</v>
      </c>
      <c r="CA34" s="13">
        <f t="shared" si="11"/>
        <v>0</v>
      </c>
      <c r="CB34" s="13">
        <f t="shared" si="12"/>
        <v>0</v>
      </c>
      <c r="CC34" s="333" t="str">
        <f>VLOOKUP($A34,'Depr Group Buckets'!$A:$J,CC$4,FALSE)</f>
        <v>LAND</v>
      </c>
      <c r="CD34" s="333" t="str">
        <f>VLOOKUP($A34,'Depr Group Buckets'!$A:$J,CD$4,FALSE)</f>
        <v>101/106</v>
      </c>
      <c r="CE34" s="333">
        <f>VLOOKUP($A34,'Depr Group Buckets'!$A:$J,CE$4,FALSE)</f>
        <v>108</v>
      </c>
      <c r="CF34" s="333" t="str">
        <f>VLOOKUP($A34,'Depr Group Buckets'!$A:$J,CF$4,FALSE)</f>
        <v>LAND</v>
      </c>
      <c r="CG34" s="333" t="str">
        <f>VLOOKUP($A34,'Depr Group Buckets'!$A:$J,CG$4,FALSE)</f>
        <v>LAND</v>
      </c>
      <c r="CH34" s="333" t="str">
        <f>VLOOKUP($A34,'Depr Group Buckets'!$A:$J,CH$4,FALSE)</f>
        <v>LAND</v>
      </c>
      <c r="CI34" s="333" t="str">
        <f>VLOOKUP($A34,'Depr Group Buckets'!$A:$J,CI$4,FALSE)</f>
        <v>Invalid</v>
      </c>
      <c r="CJ34" s="333" t="str">
        <f>VLOOKUP($A34,'Depr Group Buckets'!$A:$J,CJ$4,FALSE)</f>
        <v>310</v>
      </c>
      <c r="CK34" s="21"/>
      <c r="CL34" s="4">
        <f t="shared" si="4"/>
        <v>0</v>
      </c>
      <c r="CM34" s="4">
        <f t="shared" si="2"/>
        <v>0</v>
      </c>
      <c r="CN34" s="334"/>
      <c r="CO34" s="334"/>
      <c r="CP34" s="334"/>
      <c r="CQ34" s="4">
        <v>0</v>
      </c>
      <c r="CR34" s="4">
        <v>0</v>
      </c>
    </row>
    <row r="35" spans="1:96" x14ac:dyDescent="0.25">
      <c r="A35" s="335">
        <f>'ASSET BALANCES'!$A35</f>
        <v>31040</v>
      </c>
      <c r="B35" s="336" t="str">
        <f>'ASSET BALANCES'!$B35</f>
        <v>310.40 Land &amp; Land Rights-BBCM</v>
      </c>
      <c r="C35" s="337">
        <v>0</v>
      </c>
      <c r="D35" s="337">
        <v>0</v>
      </c>
      <c r="E35" s="337">
        <v>0</v>
      </c>
      <c r="F35" s="337">
        <v>0</v>
      </c>
      <c r="G35" s="337">
        <v>0</v>
      </c>
      <c r="H35" s="337">
        <v>0</v>
      </c>
      <c r="I35" s="337">
        <v>0</v>
      </c>
      <c r="J35" s="337">
        <v>0</v>
      </c>
      <c r="K35" s="337">
        <v>0</v>
      </c>
      <c r="L35" s="337">
        <v>0</v>
      </c>
      <c r="M35" s="337">
        <v>0</v>
      </c>
      <c r="N35" s="337">
        <v>0</v>
      </c>
      <c r="O35" s="338">
        <f>ROUND('ASSET BALANCES'!O35*$CL35/12,2)</f>
        <v>0</v>
      </c>
      <c r="P35" s="338">
        <f>ROUND('ASSET BALANCES'!P35*$CL35/12,2)</f>
        <v>0</v>
      </c>
      <c r="Q35" s="338">
        <f>ROUND('ASSET BALANCES'!Q35*$CL35/12,2)</f>
        <v>0</v>
      </c>
      <c r="R35" s="338">
        <f>ROUND('ASSET BALANCES'!R35*$CL35/12,2)</f>
        <v>0</v>
      </c>
      <c r="S35" s="338">
        <f>ROUND('ASSET BALANCES'!S35*$CL35/12,2)</f>
        <v>0</v>
      </c>
      <c r="T35" s="338">
        <f>ROUND('ASSET BALANCES'!T35*$CL35/12,2)</f>
        <v>0</v>
      </c>
      <c r="U35" s="338">
        <f>ROUND('ASSET BALANCES'!U35*$CL35/12,2)</f>
        <v>0</v>
      </c>
      <c r="V35" s="338">
        <f>ROUND('ASSET BALANCES'!V35*$CL35/12,2)</f>
        <v>0</v>
      </c>
      <c r="W35" s="338">
        <f>ROUND('ASSET BALANCES'!W35*$CL35/12,2)</f>
        <v>0</v>
      </c>
      <c r="X35" s="338">
        <f>ROUND('ASSET BALANCES'!X35*$CL35/12,2)</f>
        <v>0</v>
      </c>
      <c r="Y35" s="338">
        <f>ROUND('ASSET BALANCES'!Y35*$CL35/12,2)</f>
        <v>0</v>
      </c>
      <c r="Z35" s="338">
        <f>ROUND('ASSET BALANCES'!Z35*$CL35/12,2)</f>
        <v>0</v>
      </c>
      <c r="AA35" s="338">
        <f>ROUND('ASSET BALANCES'!AA35*$CM35/12,2)</f>
        <v>0</v>
      </c>
      <c r="AB35" s="338">
        <f>ROUND('ASSET BALANCES'!AB35*$CM35/12,2)</f>
        <v>0</v>
      </c>
      <c r="AC35" s="338">
        <f>ROUND('ASSET BALANCES'!AC35*$CM35/12,2)</f>
        <v>0</v>
      </c>
      <c r="AD35" s="338">
        <f>ROUND('ASSET BALANCES'!AD35*$CM35/12,2)</f>
        <v>0</v>
      </c>
      <c r="AE35" s="338">
        <f>ROUND('ASSET BALANCES'!AE35*$CM35/12,2)</f>
        <v>0</v>
      </c>
      <c r="AF35" s="338">
        <f>ROUND('ASSET BALANCES'!AF35*$CM35/12,2)</f>
        <v>0</v>
      </c>
      <c r="AG35" s="338">
        <f>ROUND('ASSET BALANCES'!AG35*$CM35/12,2)</f>
        <v>0</v>
      </c>
      <c r="AH35" s="338">
        <f>ROUND('ASSET BALANCES'!AH35*$CM35/12,2)</f>
        <v>0</v>
      </c>
      <c r="AI35" s="338">
        <f>ROUND('ASSET BALANCES'!AI35*$CM35/12,2)</f>
        <v>0</v>
      </c>
      <c r="AJ35" s="338">
        <f>ROUND('ASSET BALANCES'!AJ35*$CM35/12,2)</f>
        <v>0</v>
      </c>
      <c r="AK35" s="338">
        <f>ROUND('ASSET BALANCES'!AK35*$CM35/12,2)</f>
        <v>0</v>
      </c>
      <c r="AL35" s="338">
        <f>ROUND('ASSET BALANCES'!AL35*$CM35/12,2)</f>
        <v>0</v>
      </c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13">
        <f t="shared" si="7"/>
        <v>0</v>
      </c>
      <c r="BX35" s="13">
        <f t="shared" si="8"/>
        <v>0</v>
      </c>
      <c r="BY35" s="13">
        <f t="shared" si="9"/>
        <v>0</v>
      </c>
      <c r="BZ35" s="13">
        <f t="shared" si="10"/>
        <v>0</v>
      </c>
      <c r="CA35" s="13">
        <f t="shared" si="11"/>
        <v>0</v>
      </c>
      <c r="CB35" s="13">
        <f t="shared" si="12"/>
        <v>0</v>
      </c>
      <c r="CC35" s="333" t="str">
        <f>VLOOKUP($A35,'Depr Group Buckets'!$A:$J,CC$4,FALSE)</f>
        <v>LAND</v>
      </c>
      <c r="CD35" s="333" t="str">
        <f>VLOOKUP($A35,'Depr Group Buckets'!$A:$J,CD$4,FALSE)</f>
        <v>101/106</v>
      </c>
      <c r="CE35" s="333">
        <f>VLOOKUP($A35,'Depr Group Buckets'!$A:$J,CE$4,FALSE)</f>
        <v>108</v>
      </c>
      <c r="CF35" s="333" t="str">
        <f>VLOOKUP($A35,'Depr Group Buckets'!$A:$J,CF$4,FALSE)</f>
        <v>LAND</v>
      </c>
      <c r="CG35" s="333" t="str">
        <f>VLOOKUP($A35,'Depr Group Buckets'!$A:$J,CG$4,FALSE)</f>
        <v>LAND</v>
      </c>
      <c r="CH35" s="333" t="str">
        <f>VLOOKUP($A35,'Depr Group Buckets'!$A:$J,CH$4,FALSE)</f>
        <v>LAND</v>
      </c>
      <c r="CI35" s="333" t="str">
        <f>VLOOKUP($A35,'Depr Group Buckets'!$A:$J,CI$4,FALSE)</f>
        <v>Valid</v>
      </c>
      <c r="CJ35" s="333" t="str">
        <f>VLOOKUP($A35,'Depr Group Buckets'!$A:$J,CJ$4,FALSE)</f>
        <v>310</v>
      </c>
      <c r="CK35" s="21"/>
      <c r="CL35" s="4">
        <f t="shared" si="4"/>
        <v>0</v>
      </c>
      <c r="CM35" s="4">
        <f t="shared" si="2"/>
        <v>0</v>
      </c>
      <c r="CN35" s="334"/>
      <c r="CO35" s="334"/>
      <c r="CP35" s="334"/>
      <c r="CQ35" s="4">
        <v>0</v>
      </c>
      <c r="CR35" s="4">
        <v>0</v>
      </c>
    </row>
    <row r="36" spans="1:96" x14ac:dyDescent="0.25">
      <c r="A36" s="335">
        <f>'ASSET BALANCES'!$A36</f>
        <v>31101</v>
      </c>
      <c r="B36" s="336" t="str">
        <f>'ASSET BALANCES'!$B36</f>
        <v>311.01 Str &amp; Improvements-Misc</v>
      </c>
      <c r="C36" s="337">
        <v>0</v>
      </c>
      <c r="D36" s="337">
        <v>0</v>
      </c>
      <c r="E36" s="337">
        <v>0</v>
      </c>
      <c r="F36" s="337">
        <v>0</v>
      </c>
      <c r="G36" s="337">
        <v>0</v>
      </c>
      <c r="H36" s="337">
        <v>0</v>
      </c>
      <c r="I36" s="337">
        <v>0</v>
      </c>
      <c r="J36" s="337">
        <v>0</v>
      </c>
      <c r="K36" s="337">
        <v>0</v>
      </c>
      <c r="L36" s="337">
        <v>0</v>
      </c>
      <c r="M36" s="337">
        <v>0</v>
      </c>
      <c r="N36" s="337">
        <v>0</v>
      </c>
      <c r="O36" s="338">
        <f>ROUND('ASSET BALANCES'!O36*$CL36/12,2)</f>
        <v>0</v>
      </c>
      <c r="P36" s="338">
        <f>ROUND('ASSET BALANCES'!P36*$CL36/12,2)</f>
        <v>0</v>
      </c>
      <c r="Q36" s="338">
        <f>ROUND('ASSET BALANCES'!Q36*$CL36/12,2)</f>
        <v>0</v>
      </c>
      <c r="R36" s="338">
        <f>ROUND('ASSET BALANCES'!R36*$CL36/12,2)</f>
        <v>0</v>
      </c>
      <c r="S36" s="338">
        <f>ROUND('ASSET BALANCES'!S36*$CL36/12,2)</f>
        <v>0</v>
      </c>
      <c r="T36" s="338">
        <f>ROUND('ASSET BALANCES'!T36*$CL36/12,2)</f>
        <v>0</v>
      </c>
      <c r="U36" s="338">
        <f>ROUND('ASSET BALANCES'!U36*$CL36/12,2)</f>
        <v>0</v>
      </c>
      <c r="V36" s="338">
        <f>ROUND('ASSET BALANCES'!V36*$CL36/12,2)</f>
        <v>0</v>
      </c>
      <c r="W36" s="338">
        <f>ROUND('ASSET BALANCES'!W36*$CL36/12,2)</f>
        <v>0</v>
      </c>
      <c r="X36" s="338">
        <f>ROUND('ASSET BALANCES'!X36*$CL36/12,2)</f>
        <v>0</v>
      </c>
      <c r="Y36" s="338">
        <f>ROUND('ASSET BALANCES'!Y36*$CL36/12,2)</f>
        <v>0</v>
      </c>
      <c r="Z36" s="338">
        <f>ROUND('ASSET BALANCES'!Z36*$CL36/12,2)</f>
        <v>0</v>
      </c>
      <c r="AA36" s="338">
        <f>ROUND('ASSET BALANCES'!AA36*$CM36/12,2)</f>
        <v>0</v>
      </c>
      <c r="AB36" s="338">
        <f>ROUND('ASSET BALANCES'!AB36*$CM36/12,2)</f>
        <v>0</v>
      </c>
      <c r="AC36" s="338">
        <f>ROUND('ASSET BALANCES'!AC36*$CM36/12,2)</f>
        <v>0</v>
      </c>
      <c r="AD36" s="338">
        <f>ROUND('ASSET BALANCES'!AD36*$CM36/12,2)</f>
        <v>0</v>
      </c>
      <c r="AE36" s="338">
        <f>ROUND('ASSET BALANCES'!AE36*$CM36/12,2)</f>
        <v>0</v>
      </c>
      <c r="AF36" s="338">
        <f>ROUND('ASSET BALANCES'!AF36*$CM36/12,2)</f>
        <v>0</v>
      </c>
      <c r="AG36" s="338">
        <f>ROUND('ASSET BALANCES'!AG36*$CM36/12,2)</f>
        <v>0</v>
      </c>
      <c r="AH36" s="338">
        <f>ROUND('ASSET BALANCES'!AH36*$CM36/12,2)</f>
        <v>0</v>
      </c>
      <c r="AI36" s="338">
        <f>ROUND('ASSET BALANCES'!AI36*$CM36/12,2)</f>
        <v>0</v>
      </c>
      <c r="AJ36" s="338">
        <f>ROUND('ASSET BALANCES'!AJ36*$CM36/12,2)</f>
        <v>0</v>
      </c>
      <c r="AK36" s="338">
        <f>ROUND('ASSET BALANCES'!AK36*$CM36/12,2)</f>
        <v>0</v>
      </c>
      <c r="AL36" s="338">
        <f>ROUND('ASSET BALANCES'!AL36*$CM36/12,2)</f>
        <v>0</v>
      </c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13">
        <f t="shared" si="7"/>
        <v>0</v>
      </c>
      <c r="BX36" s="13">
        <f t="shared" si="8"/>
        <v>0</v>
      </c>
      <c r="BY36" s="13">
        <f t="shared" si="9"/>
        <v>0</v>
      </c>
      <c r="BZ36" s="13">
        <f t="shared" si="10"/>
        <v>0</v>
      </c>
      <c r="CA36" s="13">
        <f t="shared" si="11"/>
        <v>0</v>
      </c>
      <c r="CB36" s="13">
        <f t="shared" si="12"/>
        <v>0</v>
      </c>
      <c r="CC36" s="333" t="str">
        <f>VLOOKUP($A36,'Depr Group Buckets'!$A:$J,CC$4,FALSE)</f>
        <v>PROD STEAM</v>
      </c>
      <c r="CD36" s="333" t="str">
        <f>VLOOKUP($A36,'Depr Group Buckets'!$A:$J,CD$4,FALSE)</f>
        <v>101/106</v>
      </c>
      <c r="CE36" s="333">
        <f>VLOOKUP($A36,'Depr Group Buckets'!$A:$J,CE$4,FALSE)</f>
        <v>108</v>
      </c>
      <c r="CF36" s="333">
        <f>VLOOKUP($A36,'Depr Group Buckets'!$A:$J,CF$4,FALSE)</f>
        <v>403</v>
      </c>
      <c r="CG36" s="333" t="str">
        <f>VLOOKUP($A36,'Depr Group Buckets'!$A:$J,CG$4,FALSE)</f>
        <v>BIG BEND</v>
      </c>
      <c r="CH36" s="333" t="str">
        <f>VLOOKUP($A36,'Depr Group Buckets'!$A:$J,CH$4,FALSE)</f>
        <v>INACTIVE ACCOUNT</v>
      </c>
      <c r="CI36" s="333" t="str">
        <f>VLOOKUP($A36,'Depr Group Buckets'!$A:$J,CI$4,FALSE)</f>
        <v>Invalid</v>
      </c>
      <c r="CJ36" s="333" t="str">
        <f>VLOOKUP($A36,'Depr Group Buckets'!$A:$J,CJ$4,FALSE)</f>
        <v>311</v>
      </c>
      <c r="CK36" s="21"/>
      <c r="CL36" s="4">
        <f t="shared" si="4"/>
        <v>0</v>
      </c>
      <c r="CM36" s="4">
        <f t="shared" si="2"/>
        <v>0</v>
      </c>
      <c r="CN36" s="334"/>
      <c r="CO36" s="334"/>
      <c r="CP36" s="334"/>
      <c r="CQ36" s="4">
        <v>0</v>
      </c>
      <c r="CR36" s="4">
        <v>0</v>
      </c>
    </row>
    <row r="37" spans="1:96" x14ac:dyDescent="0.25">
      <c r="A37" s="335">
        <f>'ASSET BALANCES'!$A37</f>
        <v>31130</v>
      </c>
      <c r="B37" s="336" t="str">
        <f>'ASSET BALANCES'!$B37</f>
        <v>311.30 Str &amp; Improvements-BPC</v>
      </c>
      <c r="C37" s="337">
        <v>0</v>
      </c>
      <c r="D37" s="337">
        <v>0</v>
      </c>
      <c r="E37" s="337">
        <v>0</v>
      </c>
      <c r="F37" s="337">
        <v>0</v>
      </c>
      <c r="G37" s="337">
        <v>0</v>
      </c>
      <c r="H37" s="337">
        <v>0</v>
      </c>
      <c r="I37" s="337">
        <v>0</v>
      </c>
      <c r="J37" s="337">
        <v>0</v>
      </c>
      <c r="K37" s="337">
        <v>0</v>
      </c>
      <c r="L37" s="337">
        <v>0</v>
      </c>
      <c r="M37" s="337">
        <v>0</v>
      </c>
      <c r="N37" s="337">
        <v>0</v>
      </c>
      <c r="O37" s="338">
        <f>ROUND('ASSET BALANCES'!O37*$CL37/12,2)</f>
        <v>0</v>
      </c>
      <c r="P37" s="338">
        <f>ROUND('ASSET BALANCES'!P37*$CL37/12,2)</f>
        <v>0</v>
      </c>
      <c r="Q37" s="338">
        <f>ROUND('ASSET BALANCES'!Q37*$CL37/12,2)</f>
        <v>0</v>
      </c>
      <c r="R37" s="338">
        <f>ROUND('ASSET BALANCES'!R37*$CL37/12,2)</f>
        <v>0</v>
      </c>
      <c r="S37" s="338">
        <f>ROUND('ASSET BALANCES'!S37*$CL37/12,2)</f>
        <v>0</v>
      </c>
      <c r="T37" s="338">
        <f>ROUND('ASSET BALANCES'!T37*$CL37/12,2)</f>
        <v>0</v>
      </c>
      <c r="U37" s="338">
        <f>ROUND('ASSET BALANCES'!U37*$CL37/12,2)</f>
        <v>0</v>
      </c>
      <c r="V37" s="338">
        <f>ROUND('ASSET BALANCES'!V37*$CL37/12,2)</f>
        <v>0</v>
      </c>
      <c r="W37" s="338">
        <f>ROUND('ASSET BALANCES'!W37*$CL37/12,2)</f>
        <v>0</v>
      </c>
      <c r="X37" s="338">
        <f>ROUND('ASSET BALANCES'!X37*$CL37/12,2)</f>
        <v>0</v>
      </c>
      <c r="Y37" s="338">
        <f>ROUND('ASSET BALANCES'!Y37*$CL37/12,2)</f>
        <v>0</v>
      </c>
      <c r="Z37" s="338">
        <f>ROUND('ASSET BALANCES'!Z37*$CL37/12,2)</f>
        <v>0</v>
      </c>
      <c r="AA37" s="338">
        <f>ROUND('ASSET BALANCES'!AA37*$CM37/12,2)</f>
        <v>0</v>
      </c>
      <c r="AB37" s="338">
        <f>ROUND('ASSET BALANCES'!AB37*$CM37/12,2)</f>
        <v>0</v>
      </c>
      <c r="AC37" s="338">
        <f>ROUND('ASSET BALANCES'!AC37*$CM37/12,2)</f>
        <v>0</v>
      </c>
      <c r="AD37" s="338">
        <f>ROUND('ASSET BALANCES'!AD37*$CM37/12,2)</f>
        <v>0</v>
      </c>
      <c r="AE37" s="338">
        <f>ROUND('ASSET BALANCES'!AE37*$CM37/12,2)</f>
        <v>0</v>
      </c>
      <c r="AF37" s="338">
        <f>ROUND('ASSET BALANCES'!AF37*$CM37/12,2)</f>
        <v>0</v>
      </c>
      <c r="AG37" s="338">
        <f>ROUND('ASSET BALANCES'!AG37*$CM37/12,2)</f>
        <v>0</v>
      </c>
      <c r="AH37" s="338">
        <f>ROUND('ASSET BALANCES'!AH37*$CM37/12,2)</f>
        <v>0</v>
      </c>
      <c r="AI37" s="338">
        <f>ROUND('ASSET BALANCES'!AI37*$CM37/12,2)</f>
        <v>0</v>
      </c>
      <c r="AJ37" s="338">
        <f>ROUND('ASSET BALANCES'!AJ37*$CM37/12,2)</f>
        <v>0</v>
      </c>
      <c r="AK37" s="338">
        <f>ROUND('ASSET BALANCES'!AK37*$CM37/12,2)</f>
        <v>0</v>
      </c>
      <c r="AL37" s="338">
        <f>ROUND('ASSET BALANCES'!AL37*$CM37/12,2)</f>
        <v>0</v>
      </c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13">
        <f t="shared" si="7"/>
        <v>0</v>
      </c>
      <c r="BX37" s="13">
        <f t="shared" si="8"/>
        <v>0</v>
      </c>
      <c r="BY37" s="13">
        <f t="shared" si="9"/>
        <v>0</v>
      </c>
      <c r="BZ37" s="13">
        <f t="shared" si="10"/>
        <v>0</v>
      </c>
      <c r="CA37" s="13">
        <f t="shared" si="11"/>
        <v>0</v>
      </c>
      <c r="CB37" s="13">
        <f t="shared" si="12"/>
        <v>0</v>
      </c>
      <c r="CC37" s="333" t="str">
        <f>VLOOKUP($A37,'Depr Group Buckets'!$A:$J,CC$4,FALSE)</f>
        <v>PROD STEAM</v>
      </c>
      <c r="CD37" s="333" t="str">
        <f>VLOOKUP($A37,'Depr Group Buckets'!$A:$J,CD$4,FALSE)</f>
        <v>101/106</v>
      </c>
      <c r="CE37" s="333">
        <f>VLOOKUP($A37,'Depr Group Buckets'!$A:$J,CE$4,FALSE)</f>
        <v>108</v>
      </c>
      <c r="CF37" s="333">
        <f>VLOOKUP($A37,'Depr Group Buckets'!$A:$J,CF$4,FALSE)</f>
        <v>403</v>
      </c>
      <c r="CG37" s="333" t="str">
        <f>VLOOKUP($A37,'Depr Group Buckets'!$A:$J,CG$4,FALSE)</f>
        <v>BAYSIDE</v>
      </c>
      <c r="CH37" s="333" t="str">
        <f>VLOOKUP($A37,'Depr Group Buckets'!$A:$J,CH$4,FALSE)</f>
        <v>INACTIVE ACCOUNT</v>
      </c>
      <c r="CI37" s="333" t="str">
        <f>VLOOKUP($A37,'Depr Group Buckets'!$A:$J,CI$4,FALSE)</f>
        <v>Invalid</v>
      </c>
      <c r="CJ37" s="333" t="str">
        <f>VLOOKUP($A37,'Depr Group Buckets'!$A:$J,CJ$4,FALSE)</f>
        <v>311</v>
      </c>
      <c r="CK37" s="21"/>
      <c r="CL37" s="4">
        <f t="shared" si="4"/>
        <v>0</v>
      </c>
      <c r="CM37" s="4">
        <f t="shared" si="2"/>
        <v>0</v>
      </c>
      <c r="CN37" s="334"/>
      <c r="CO37" s="334"/>
      <c r="CP37" s="334"/>
      <c r="CQ37" s="4">
        <v>0</v>
      </c>
      <c r="CR37" s="4">
        <v>0</v>
      </c>
    </row>
    <row r="38" spans="1:96" x14ac:dyDescent="0.25">
      <c r="A38" s="335">
        <f>'ASSET BALANCES'!$A38</f>
        <v>31131</v>
      </c>
      <c r="B38" s="336" t="str">
        <f>'ASSET BALANCES'!$B38</f>
        <v>311.31 Str &amp; Improvements-BP1</v>
      </c>
      <c r="C38" s="337">
        <v>0</v>
      </c>
      <c r="D38" s="337">
        <v>0</v>
      </c>
      <c r="E38" s="337">
        <v>0</v>
      </c>
      <c r="F38" s="337">
        <v>0</v>
      </c>
      <c r="G38" s="337">
        <v>0</v>
      </c>
      <c r="H38" s="337">
        <v>0</v>
      </c>
      <c r="I38" s="337">
        <v>0</v>
      </c>
      <c r="J38" s="337">
        <v>0</v>
      </c>
      <c r="K38" s="337">
        <v>0</v>
      </c>
      <c r="L38" s="337">
        <v>0</v>
      </c>
      <c r="M38" s="337">
        <v>0</v>
      </c>
      <c r="N38" s="337">
        <v>0</v>
      </c>
      <c r="O38" s="338">
        <f>ROUND('ASSET BALANCES'!O38*$CL38/12,2)</f>
        <v>0</v>
      </c>
      <c r="P38" s="338">
        <f>ROUND('ASSET BALANCES'!P38*$CL38/12,2)</f>
        <v>0</v>
      </c>
      <c r="Q38" s="338">
        <f>ROUND('ASSET BALANCES'!Q38*$CL38/12,2)</f>
        <v>0</v>
      </c>
      <c r="R38" s="338">
        <f>ROUND('ASSET BALANCES'!R38*$CL38/12,2)</f>
        <v>0</v>
      </c>
      <c r="S38" s="338">
        <f>ROUND('ASSET BALANCES'!S38*$CL38/12,2)</f>
        <v>0</v>
      </c>
      <c r="T38" s="338">
        <f>ROUND('ASSET BALANCES'!T38*$CL38/12,2)</f>
        <v>0</v>
      </c>
      <c r="U38" s="338">
        <f>ROUND('ASSET BALANCES'!U38*$CL38/12,2)</f>
        <v>0</v>
      </c>
      <c r="V38" s="338">
        <f>ROUND('ASSET BALANCES'!V38*$CL38/12,2)</f>
        <v>0</v>
      </c>
      <c r="W38" s="338">
        <f>ROUND('ASSET BALANCES'!W38*$CL38/12,2)</f>
        <v>0</v>
      </c>
      <c r="X38" s="338">
        <f>ROUND('ASSET BALANCES'!X38*$CL38/12,2)</f>
        <v>0</v>
      </c>
      <c r="Y38" s="338">
        <f>ROUND('ASSET BALANCES'!Y38*$CL38/12,2)</f>
        <v>0</v>
      </c>
      <c r="Z38" s="338">
        <f>ROUND('ASSET BALANCES'!Z38*$CL38/12,2)</f>
        <v>0</v>
      </c>
      <c r="AA38" s="338">
        <f>ROUND('ASSET BALANCES'!AA38*$CM38/12,2)</f>
        <v>0</v>
      </c>
      <c r="AB38" s="338">
        <f>ROUND('ASSET BALANCES'!AB38*$CM38/12,2)</f>
        <v>0</v>
      </c>
      <c r="AC38" s="338">
        <f>ROUND('ASSET BALANCES'!AC38*$CM38/12,2)</f>
        <v>0</v>
      </c>
      <c r="AD38" s="338">
        <f>ROUND('ASSET BALANCES'!AD38*$CM38/12,2)</f>
        <v>0</v>
      </c>
      <c r="AE38" s="338">
        <f>ROUND('ASSET BALANCES'!AE38*$CM38/12,2)</f>
        <v>0</v>
      </c>
      <c r="AF38" s="338">
        <f>ROUND('ASSET BALANCES'!AF38*$CM38/12,2)</f>
        <v>0</v>
      </c>
      <c r="AG38" s="338">
        <f>ROUND('ASSET BALANCES'!AG38*$CM38/12,2)</f>
        <v>0</v>
      </c>
      <c r="AH38" s="338">
        <f>ROUND('ASSET BALANCES'!AH38*$CM38/12,2)</f>
        <v>0</v>
      </c>
      <c r="AI38" s="338">
        <f>ROUND('ASSET BALANCES'!AI38*$CM38/12,2)</f>
        <v>0</v>
      </c>
      <c r="AJ38" s="338">
        <f>ROUND('ASSET BALANCES'!AJ38*$CM38/12,2)</f>
        <v>0</v>
      </c>
      <c r="AK38" s="338">
        <f>ROUND('ASSET BALANCES'!AK38*$CM38/12,2)</f>
        <v>0</v>
      </c>
      <c r="AL38" s="338">
        <f>ROUND('ASSET BALANCES'!AL38*$CM38/12,2)</f>
        <v>0</v>
      </c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13">
        <f t="shared" si="7"/>
        <v>0</v>
      </c>
      <c r="BX38" s="13">
        <f t="shared" si="8"/>
        <v>0</v>
      </c>
      <c r="BY38" s="13">
        <f t="shared" si="9"/>
        <v>0</v>
      </c>
      <c r="BZ38" s="13">
        <f t="shared" si="10"/>
        <v>0</v>
      </c>
      <c r="CA38" s="13">
        <f t="shared" si="11"/>
        <v>0</v>
      </c>
      <c r="CB38" s="13">
        <f t="shared" si="12"/>
        <v>0</v>
      </c>
      <c r="CC38" s="333" t="str">
        <f>VLOOKUP($A38,'Depr Group Buckets'!$A:$J,CC$4,FALSE)</f>
        <v>PROD STEAM</v>
      </c>
      <c r="CD38" s="333" t="str">
        <f>VLOOKUP($A38,'Depr Group Buckets'!$A:$J,CD$4,FALSE)</f>
        <v>101/106</v>
      </c>
      <c r="CE38" s="333">
        <f>VLOOKUP($A38,'Depr Group Buckets'!$A:$J,CE$4,FALSE)</f>
        <v>108</v>
      </c>
      <c r="CF38" s="333">
        <f>VLOOKUP($A38,'Depr Group Buckets'!$A:$J,CF$4,FALSE)</f>
        <v>403</v>
      </c>
      <c r="CG38" s="333" t="str">
        <f>VLOOKUP($A38,'Depr Group Buckets'!$A:$J,CG$4,FALSE)</f>
        <v>BAYSIDE</v>
      </c>
      <c r="CH38" s="333" t="str">
        <f>VLOOKUP($A38,'Depr Group Buckets'!$A:$J,CH$4,FALSE)</f>
        <v>INACTIVE ACCOUNT</v>
      </c>
      <c r="CI38" s="333" t="str">
        <f>VLOOKUP($A38,'Depr Group Buckets'!$A:$J,CI$4,FALSE)</f>
        <v>Invalid</v>
      </c>
      <c r="CJ38" s="333" t="str">
        <f>VLOOKUP($A38,'Depr Group Buckets'!$A:$J,CJ$4,FALSE)</f>
        <v>311</v>
      </c>
      <c r="CK38" s="21"/>
      <c r="CL38" s="4">
        <f t="shared" si="4"/>
        <v>0</v>
      </c>
      <c r="CM38" s="4">
        <f t="shared" si="2"/>
        <v>0</v>
      </c>
      <c r="CN38" s="334"/>
      <c r="CO38" s="334"/>
      <c r="CP38" s="334"/>
      <c r="CQ38" s="4">
        <v>0</v>
      </c>
      <c r="CR38" s="4">
        <v>0</v>
      </c>
    </row>
    <row r="39" spans="1:96" x14ac:dyDescent="0.25">
      <c r="A39" s="335">
        <f>'ASSET BALANCES'!$A39</f>
        <v>31132</v>
      </c>
      <c r="B39" s="336" t="str">
        <f>'ASSET BALANCES'!$B39</f>
        <v>311.32 Str &amp; Improvements-BP2</v>
      </c>
      <c r="C39" s="337">
        <v>0</v>
      </c>
      <c r="D39" s="337">
        <v>0</v>
      </c>
      <c r="E39" s="337">
        <v>0</v>
      </c>
      <c r="F39" s="337">
        <v>0</v>
      </c>
      <c r="G39" s="337">
        <v>0</v>
      </c>
      <c r="H39" s="337">
        <v>0</v>
      </c>
      <c r="I39" s="337">
        <v>0</v>
      </c>
      <c r="J39" s="337">
        <v>0</v>
      </c>
      <c r="K39" s="337">
        <v>0</v>
      </c>
      <c r="L39" s="337">
        <v>0</v>
      </c>
      <c r="M39" s="337">
        <v>0</v>
      </c>
      <c r="N39" s="337">
        <v>0</v>
      </c>
      <c r="O39" s="338">
        <f>ROUND('ASSET BALANCES'!O39*$CL39/12,2)</f>
        <v>0</v>
      </c>
      <c r="P39" s="338">
        <f>ROUND('ASSET BALANCES'!P39*$CL39/12,2)</f>
        <v>0</v>
      </c>
      <c r="Q39" s="338">
        <f>ROUND('ASSET BALANCES'!Q39*$CL39/12,2)</f>
        <v>0</v>
      </c>
      <c r="R39" s="338">
        <f>ROUND('ASSET BALANCES'!R39*$CL39/12,2)</f>
        <v>0</v>
      </c>
      <c r="S39" s="338">
        <f>ROUND('ASSET BALANCES'!S39*$CL39/12,2)</f>
        <v>0</v>
      </c>
      <c r="T39" s="338">
        <f>ROUND('ASSET BALANCES'!T39*$CL39/12,2)</f>
        <v>0</v>
      </c>
      <c r="U39" s="338">
        <f>ROUND('ASSET BALANCES'!U39*$CL39/12,2)</f>
        <v>0</v>
      </c>
      <c r="V39" s="338">
        <f>ROUND('ASSET BALANCES'!V39*$CL39/12,2)</f>
        <v>0</v>
      </c>
      <c r="W39" s="338">
        <f>ROUND('ASSET BALANCES'!W39*$CL39/12,2)</f>
        <v>0</v>
      </c>
      <c r="X39" s="338">
        <f>ROUND('ASSET BALANCES'!X39*$CL39/12,2)</f>
        <v>0</v>
      </c>
      <c r="Y39" s="338">
        <f>ROUND('ASSET BALANCES'!Y39*$CL39/12,2)</f>
        <v>0</v>
      </c>
      <c r="Z39" s="338">
        <f>ROUND('ASSET BALANCES'!Z39*$CL39/12,2)</f>
        <v>0</v>
      </c>
      <c r="AA39" s="338">
        <f>ROUND('ASSET BALANCES'!AA39*$CM39/12,2)</f>
        <v>0</v>
      </c>
      <c r="AB39" s="338">
        <f>ROUND('ASSET BALANCES'!AB39*$CM39/12,2)</f>
        <v>0</v>
      </c>
      <c r="AC39" s="338">
        <f>ROUND('ASSET BALANCES'!AC39*$CM39/12,2)</f>
        <v>0</v>
      </c>
      <c r="AD39" s="338">
        <f>ROUND('ASSET BALANCES'!AD39*$CM39/12,2)</f>
        <v>0</v>
      </c>
      <c r="AE39" s="338">
        <f>ROUND('ASSET BALANCES'!AE39*$CM39/12,2)</f>
        <v>0</v>
      </c>
      <c r="AF39" s="338">
        <f>ROUND('ASSET BALANCES'!AF39*$CM39/12,2)</f>
        <v>0</v>
      </c>
      <c r="AG39" s="338">
        <f>ROUND('ASSET BALANCES'!AG39*$CM39/12,2)</f>
        <v>0</v>
      </c>
      <c r="AH39" s="338">
        <f>ROUND('ASSET BALANCES'!AH39*$CM39/12,2)</f>
        <v>0</v>
      </c>
      <c r="AI39" s="338">
        <f>ROUND('ASSET BALANCES'!AI39*$CM39/12,2)</f>
        <v>0</v>
      </c>
      <c r="AJ39" s="338">
        <f>ROUND('ASSET BALANCES'!AJ39*$CM39/12,2)</f>
        <v>0</v>
      </c>
      <c r="AK39" s="338">
        <f>ROUND('ASSET BALANCES'!AK39*$CM39/12,2)</f>
        <v>0</v>
      </c>
      <c r="AL39" s="338">
        <f>ROUND('ASSET BALANCES'!AL39*$CM39/12,2)</f>
        <v>0</v>
      </c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13">
        <f t="shared" si="7"/>
        <v>0</v>
      </c>
      <c r="BX39" s="13">
        <f t="shared" si="8"/>
        <v>0</v>
      </c>
      <c r="BY39" s="13">
        <f t="shared" si="9"/>
        <v>0</v>
      </c>
      <c r="BZ39" s="13">
        <f t="shared" si="10"/>
        <v>0</v>
      </c>
      <c r="CA39" s="13">
        <f t="shared" si="11"/>
        <v>0</v>
      </c>
      <c r="CB39" s="13">
        <f t="shared" si="12"/>
        <v>0</v>
      </c>
      <c r="CC39" s="333" t="str">
        <f>VLOOKUP($A39,'Depr Group Buckets'!$A:$J,CC$4,FALSE)</f>
        <v>PROD STEAM</v>
      </c>
      <c r="CD39" s="333" t="str">
        <f>VLOOKUP($A39,'Depr Group Buckets'!$A:$J,CD$4,FALSE)</f>
        <v>101/106</v>
      </c>
      <c r="CE39" s="333">
        <f>VLOOKUP($A39,'Depr Group Buckets'!$A:$J,CE$4,FALSE)</f>
        <v>108</v>
      </c>
      <c r="CF39" s="333">
        <f>VLOOKUP($A39,'Depr Group Buckets'!$A:$J,CF$4,FALSE)</f>
        <v>403</v>
      </c>
      <c r="CG39" s="333" t="str">
        <f>VLOOKUP($A39,'Depr Group Buckets'!$A:$J,CG$4,FALSE)</f>
        <v>BAYSIDE</v>
      </c>
      <c r="CH39" s="333" t="str">
        <f>VLOOKUP($A39,'Depr Group Buckets'!$A:$J,CH$4,FALSE)</f>
        <v>INACTIVE ACCOUNT</v>
      </c>
      <c r="CI39" s="333" t="str">
        <f>VLOOKUP($A39,'Depr Group Buckets'!$A:$J,CI$4,FALSE)</f>
        <v>Invalid</v>
      </c>
      <c r="CJ39" s="333" t="str">
        <f>VLOOKUP($A39,'Depr Group Buckets'!$A:$J,CJ$4,FALSE)</f>
        <v>311</v>
      </c>
      <c r="CK39" s="21"/>
      <c r="CL39" s="4">
        <f t="shared" si="4"/>
        <v>0</v>
      </c>
      <c r="CM39" s="4">
        <f t="shared" si="2"/>
        <v>0</v>
      </c>
      <c r="CN39" s="334"/>
      <c r="CO39" s="334"/>
      <c r="CP39" s="334"/>
      <c r="CQ39" s="4">
        <v>0</v>
      </c>
      <c r="CR39" s="4">
        <v>0</v>
      </c>
    </row>
    <row r="40" spans="1:96" x14ac:dyDescent="0.25">
      <c r="A40" s="335">
        <f>'ASSET BALANCES'!$A40</f>
        <v>31133</v>
      </c>
      <c r="B40" s="336" t="str">
        <f>'ASSET BALANCES'!$B40</f>
        <v>311.33 Str &amp; Improvements-BP3</v>
      </c>
      <c r="C40" s="337">
        <v>0</v>
      </c>
      <c r="D40" s="337">
        <v>0</v>
      </c>
      <c r="E40" s="337">
        <v>0</v>
      </c>
      <c r="F40" s="337">
        <v>0</v>
      </c>
      <c r="G40" s="337">
        <v>0</v>
      </c>
      <c r="H40" s="337">
        <v>0</v>
      </c>
      <c r="I40" s="337">
        <v>0</v>
      </c>
      <c r="J40" s="337">
        <v>0</v>
      </c>
      <c r="K40" s="337">
        <v>0</v>
      </c>
      <c r="L40" s="337">
        <v>0</v>
      </c>
      <c r="M40" s="337">
        <v>0</v>
      </c>
      <c r="N40" s="337">
        <v>0</v>
      </c>
      <c r="O40" s="338">
        <f>ROUND('ASSET BALANCES'!O40*$CL40/12,2)</f>
        <v>0</v>
      </c>
      <c r="P40" s="338">
        <f>ROUND('ASSET BALANCES'!P40*$CL40/12,2)</f>
        <v>0</v>
      </c>
      <c r="Q40" s="338">
        <f>ROUND('ASSET BALANCES'!Q40*$CL40/12,2)</f>
        <v>0</v>
      </c>
      <c r="R40" s="338">
        <f>ROUND('ASSET BALANCES'!R40*$CL40/12,2)</f>
        <v>0</v>
      </c>
      <c r="S40" s="338">
        <f>ROUND('ASSET BALANCES'!S40*$CL40/12,2)</f>
        <v>0</v>
      </c>
      <c r="T40" s="338">
        <f>ROUND('ASSET BALANCES'!T40*$CL40/12,2)</f>
        <v>0</v>
      </c>
      <c r="U40" s="338">
        <f>ROUND('ASSET BALANCES'!U40*$CL40/12,2)</f>
        <v>0</v>
      </c>
      <c r="V40" s="338">
        <f>ROUND('ASSET BALANCES'!V40*$CL40/12,2)</f>
        <v>0</v>
      </c>
      <c r="W40" s="338">
        <f>ROUND('ASSET BALANCES'!W40*$CL40/12,2)</f>
        <v>0</v>
      </c>
      <c r="X40" s="338">
        <f>ROUND('ASSET BALANCES'!X40*$CL40/12,2)</f>
        <v>0</v>
      </c>
      <c r="Y40" s="338">
        <f>ROUND('ASSET BALANCES'!Y40*$CL40/12,2)</f>
        <v>0</v>
      </c>
      <c r="Z40" s="338">
        <f>ROUND('ASSET BALANCES'!Z40*$CL40/12,2)</f>
        <v>0</v>
      </c>
      <c r="AA40" s="338">
        <f>ROUND('ASSET BALANCES'!AA40*$CM40/12,2)</f>
        <v>0</v>
      </c>
      <c r="AB40" s="338">
        <f>ROUND('ASSET BALANCES'!AB40*$CM40/12,2)</f>
        <v>0</v>
      </c>
      <c r="AC40" s="338">
        <f>ROUND('ASSET BALANCES'!AC40*$CM40/12,2)</f>
        <v>0</v>
      </c>
      <c r="AD40" s="338">
        <f>ROUND('ASSET BALANCES'!AD40*$CM40/12,2)</f>
        <v>0</v>
      </c>
      <c r="AE40" s="338">
        <f>ROUND('ASSET BALANCES'!AE40*$CM40/12,2)</f>
        <v>0</v>
      </c>
      <c r="AF40" s="338">
        <f>ROUND('ASSET BALANCES'!AF40*$CM40/12,2)</f>
        <v>0</v>
      </c>
      <c r="AG40" s="338">
        <f>ROUND('ASSET BALANCES'!AG40*$CM40/12,2)</f>
        <v>0</v>
      </c>
      <c r="AH40" s="338">
        <f>ROUND('ASSET BALANCES'!AH40*$CM40/12,2)</f>
        <v>0</v>
      </c>
      <c r="AI40" s="338">
        <f>ROUND('ASSET BALANCES'!AI40*$CM40/12,2)</f>
        <v>0</v>
      </c>
      <c r="AJ40" s="338">
        <f>ROUND('ASSET BALANCES'!AJ40*$CM40/12,2)</f>
        <v>0</v>
      </c>
      <c r="AK40" s="338">
        <f>ROUND('ASSET BALANCES'!AK40*$CM40/12,2)</f>
        <v>0</v>
      </c>
      <c r="AL40" s="338">
        <f>ROUND('ASSET BALANCES'!AL40*$CM40/12,2)</f>
        <v>0</v>
      </c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13">
        <f t="shared" si="7"/>
        <v>0</v>
      </c>
      <c r="BX40" s="13">
        <f t="shared" si="8"/>
        <v>0</v>
      </c>
      <c r="BY40" s="13">
        <f t="shared" si="9"/>
        <v>0</v>
      </c>
      <c r="BZ40" s="13">
        <f t="shared" si="10"/>
        <v>0</v>
      </c>
      <c r="CA40" s="13">
        <f t="shared" si="11"/>
        <v>0</v>
      </c>
      <c r="CB40" s="13">
        <f t="shared" si="12"/>
        <v>0</v>
      </c>
      <c r="CC40" s="333" t="str">
        <f>VLOOKUP($A40,'Depr Group Buckets'!$A:$J,CC$4,FALSE)</f>
        <v>PROD STEAM</v>
      </c>
      <c r="CD40" s="333" t="str">
        <f>VLOOKUP($A40,'Depr Group Buckets'!$A:$J,CD$4,FALSE)</f>
        <v>101/106</v>
      </c>
      <c r="CE40" s="333">
        <f>VLOOKUP($A40,'Depr Group Buckets'!$A:$J,CE$4,FALSE)</f>
        <v>108</v>
      </c>
      <c r="CF40" s="333">
        <f>VLOOKUP($A40,'Depr Group Buckets'!$A:$J,CF$4,FALSE)</f>
        <v>403</v>
      </c>
      <c r="CG40" s="333" t="str">
        <f>VLOOKUP($A40,'Depr Group Buckets'!$A:$J,CG$4,FALSE)</f>
        <v>BAYSIDE</v>
      </c>
      <c r="CH40" s="333" t="str">
        <f>VLOOKUP($A40,'Depr Group Buckets'!$A:$J,CH$4,FALSE)</f>
        <v>INACTIVE ACCOUNT</v>
      </c>
      <c r="CI40" s="333" t="str">
        <f>VLOOKUP($A40,'Depr Group Buckets'!$A:$J,CI$4,FALSE)</f>
        <v>Invalid</v>
      </c>
      <c r="CJ40" s="333" t="str">
        <f>VLOOKUP($A40,'Depr Group Buckets'!$A:$J,CJ$4,FALSE)</f>
        <v>311</v>
      </c>
      <c r="CK40" s="21"/>
      <c r="CL40" s="4">
        <f t="shared" si="4"/>
        <v>0</v>
      </c>
      <c r="CM40" s="4">
        <f t="shared" si="2"/>
        <v>0</v>
      </c>
      <c r="CN40" s="334"/>
      <c r="CO40" s="334"/>
      <c r="CP40" s="334"/>
      <c r="CQ40" s="4">
        <v>0</v>
      </c>
      <c r="CR40" s="4">
        <v>0</v>
      </c>
    </row>
    <row r="41" spans="1:96" x14ac:dyDescent="0.25">
      <c r="A41" s="335">
        <f>'ASSET BALANCES'!$A41</f>
        <v>31134</v>
      </c>
      <c r="B41" s="336" t="str">
        <f>'ASSET BALANCES'!$B41</f>
        <v>311.34 Str &amp; Improvements-BP4</v>
      </c>
      <c r="C41" s="337">
        <v>0</v>
      </c>
      <c r="D41" s="337">
        <v>0</v>
      </c>
      <c r="E41" s="337">
        <v>0</v>
      </c>
      <c r="F41" s="337">
        <v>0</v>
      </c>
      <c r="G41" s="337">
        <v>0</v>
      </c>
      <c r="H41" s="337">
        <v>0</v>
      </c>
      <c r="I41" s="337">
        <v>0</v>
      </c>
      <c r="J41" s="337">
        <v>0</v>
      </c>
      <c r="K41" s="337">
        <v>0</v>
      </c>
      <c r="L41" s="337">
        <v>0</v>
      </c>
      <c r="M41" s="337">
        <v>0</v>
      </c>
      <c r="N41" s="337">
        <v>0</v>
      </c>
      <c r="O41" s="338">
        <f>ROUND('ASSET BALANCES'!O41*$CL41/12,2)</f>
        <v>0</v>
      </c>
      <c r="P41" s="338">
        <f>ROUND('ASSET BALANCES'!P41*$CL41/12,2)</f>
        <v>0</v>
      </c>
      <c r="Q41" s="338">
        <f>ROUND('ASSET BALANCES'!Q41*$CL41/12,2)</f>
        <v>0</v>
      </c>
      <c r="R41" s="338">
        <f>ROUND('ASSET BALANCES'!R41*$CL41/12,2)</f>
        <v>0</v>
      </c>
      <c r="S41" s="338">
        <f>ROUND('ASSET BALANCES'!S41*$CL41/12,2)</f>
        <v>0</v>
      </c>
      <c r="T41" s="338">
        <f>ROUND('ASSET BALANCES'!T41*$CL41/12,2)</f>
        <v>0</v>
      </c>
      <c r="U41" s="338">
        <f>ROUND('ASSET BALANCES'!U41*$CL41/12,2)</f>
        <v>0</v>
      </c>
      <c r="V41" s="338">
        <f>ROUND('ASSET BALANCES'!V41*$CL41/12,2)</f>
        <v>0</v>
      </c>
      <c r="W41" s="338">
        <f>ROUND('ASSET BALANCES'!W41*$CL41/12,2)</f>
        <v>0</v>
      </c>
      <c r="X41" s="338">
        <f>ROUND('ASSET BALANCES'!X41*$CL41/12,2)</f>
        <v>0</v>
      </c>
      <c r="Y41" s="338">
        <f>ROUND('ASSET BALANCES'!Y41*$CL41/12,2)</f>
        <v>0</v>
      </c>
      <c r="Z41" s="338">
        <f>ROUND('ASSET BALANCES'!Z41*$CL41/12,2)</f>
        <v>0</v>
      </c>
      <c r="AA41" s="338">
        <f>ROUND('ASSET BALANCES'!AA41*$CM41/12,2)</f>
        <v>0</v>
      </c>
      <c r="AB41" s="338">
        <f>ROUND('ASSET BALANCES'!AB41*$CM41/12,2)</f>
        <v>0</v>
      </c>
      <c r="AC41" s="338">
        <f>ROUND('ASSET BALANCES'!AC41*$CM41/12,2)</f>
        <v>0</v>
      </c>
      <c r="AD41" s="338">
        <f>ROUND('ASSET BALANCES'!AD41*$CM41/12,2)</f>
        <v>0</v>
      </c>
      <c r="AE41" s="338">
        <f>ROUND('ASSET BALANCES'!AE41*$CM41/12,2)</f>
        <v>0</v>
      </c>
      <c r="AF41" s="338">
        <f>ROUND('ASSET BALANCES'!AF41*$CM41/12,2)</f>
        <v>0</v>
      </c>
      <c r="AG41" s="338">
        <f>ROUND('ASSET BALANCES'!AG41*$CM41/12,2)</f>
        <v>0</v>
      </c>
      <c r="AH41" s="338">
        <f>ROUND('ASSET BALANCES'!AH41*$CM41/12,2)</f>
        <v>0</v>
      </c>
      <c r="AI41" s="338">
        <f>ROUND('ASSET BALANCES'!AI41*$CM41/12,2)</f>
        <v>0</v>
      </c>
      <c r="AJ41" s="338">
        <f>ROUND('ASSET BALANCES'!AJ41*$CM41/12,2)</f>
        <v>0</v>
      </c>
      <c r="AK41" s="338">
        <f>ROUND('ASSET BALANCES'!AK41*$CM41/12,2)</f>
        <v>0</v>
      </c>
      <c r="AL41" s="338">
        <f>ROUND('ASSET BALANCES'!AL41*$CM41/12,2)</f>
        <v>0</v>
      </c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13">
        <f t="shared" si="7"/>
        <v>0</v>
      </c>
      <c r="BX41" s="13">
        <f t="shared" si="8"/>
        <v>0</v>
      </c>
      <c r="BY41" s="13">
        <f t="shared" si="9"/>
        <v>0</v>
      </c>
      <c r="BZ41" s="13">
        <f t="shared" si="10"/>
        <v>0</v>
      </c>
      <c r="CA41" s="13">
        <f t="shared" si="11"/>
        <v>0</v>
      </c>
      <c r="CB41" s="13">
        <f t="shared" si="12"/>
        <v>0</v>
      </c>
      <c r="CC41" s="333" t="str">
        <f>VLOOKUP($A41,'Depr Group Buckets'!$A:$J,CC$4,FALSE)</f>
        <v>PROD STEAM</v>
      </c>
      <c r="CD41" s="333" t="str">
        <f>VLOOKUP($A41,'Depr Group Buckets'!$A:$J,CD$4,FALSE)</f>
        <v>101/106</v>
      </c>
      <c r="CE41" s="333">
        <f>VLOOKUP($A41,'Depr Group Buckets'!$A:$J,CE$4,FALSE)</f>
        <v>108</v>
      </c>
      <c r="CF41" s="333">
        <f>VLOOKUP($A41,'Depr Group Buckets'!$A:$J,CF$4,FALSE)</f>
        <v>403</v>
      </c>
      <c r="CG41" s="333" t="str">
        <f>VLOOKUP($A41,'Depr Group Buckets'!$A:$J,CG$4,FALSE)</f>
        <v>BAYSIDE</v>
      </c>
      <c r="CH41" s="333" t="str">
        <f>VLOOKUP($A41,'Depr Group Buckets'!$A:$J,CH$4,FALSE)</f>
        <v>INACTIVE ACCOUNT</v>
      </c>
      <c r="CI41" s="333" t="str">
        <f>VLOOKUP($A41,'Depr Group Buckets'!$A:$J,CI$4,FALSE)</f>
        <v>Invalid</v>
      </c>
      <c r="CJ41" s="333" t="str">
        <f>VLOOKUP($A41,'Depr Group Buckets'!$A:$J,CJ$4,FALSE)</f>
        <v>311</v>
      </c>
      <c r="CK41" s="21"/>
      <c r="CL41" s="4">
        <f t="shared" si="4"/>
        <v>0</v>
      </c>
      <c r="CM41" s="4">
        <f t="shared" si="2"/>
        <v>0</v>
      </c>
      <c r="CN41" s="334"/>
      <c r="CO41" s="334"/>
      <c r="CP41" s="334"/>
      <c r="CQ41" s="4">
        <v>0</v>
      </c>
      <c r="CR41" s="4">
        <v>0</v>
      </c>
    </row>
    <row r="42" spans="1:96" x14ac:dyDescent="0.25">
      <c r="A42" s="335">
        <f>'ASSET BALANCES'!$A42</f>
        <v>31140</v>
      </c>
      <c r="B42" s="336" t="str">
        <f>'ASSET BALANCES'!$B42</f>
        <v>311.40 Str &amp; Improvements-BBCM</v>
      </c>
      <c r="C42" s="337">
        <v>675540.5</v>
      </c>
      <c r="D42" s="337">
        <v>678701.04</v>
      </c>
      <c r="E42" s="337">
        <v>678732.84</v>
      </c>
      <c r="F42" s="337">
        <v>678736.33000000007</v>
      </c>
      <c r="G42" s="337">
        <v>678709.58000000007</v>
      </c>
      <c r="H42" s="337">
        <v>678832.13</v>
      </c>
      <c r="I42" s="337">
        <v>674070.95</v>
      </c>
      <c r="J42" s="337">
        <v>673934.20000000007</v>
      </c>
      <c r="K42" s="337">
        <v>673861.02</v>
      </c>
      <c r="L42" s="337">
        <v>673861.02</v>
      </c>
      <c r="M42" s="337">
        <v>673897.38</v>
      </c>
      <c r="N42" s="337">
        <v>674010.90999999992</v>
      </c>
      <c r="O42" s="338">
        <f>ROUND('ASSET BALANCES'!O42*$CL42/12,2)</f>
        <v>749039.62</v>
      </c>
      <c r="P42" s="338">
        <f>ROUND('ASSET BALANCES'!P42*$CL42/12,2)</f>
        <v>749099.92</v>
      </c>
      <c r="Q42" s="338">
        <f>ROUND('ASSET BALANCES'!Q42*$CL42/12,2)</f>
        <v>749236.07</v>
      </c>
      <c r="R42" s="338">
        <f>ROUND('ASSET BALANCES'!R42*$CL42/12,2)</f>
        <v>749236.07</v>
      </c>
      <c r="S42" s="338">
        <f>ROUND('ASSET BALANCES'!S42*$CL42/12,2)</f>
        <v>749236.07</v>
      </c>
      <c r="T42" s="338">
        <f>ROUND('ASSET BALANCES'!T42*$CL42/12,2)</f>
        <v>749236.07</v>
      </c>
      <c r="U42" s="338">
        <f>ROUND('ASSET BALANCES'!U42*$CL42/12,2)</f>
        <v>749236.07</v>
      </c>
      <c r="V42" s="338">
        <f>ROUND('ASSET BALANCES'!V42*$CL42/12,2)</f>
        <v>749236.07</v>
      </c>
      <c r="W42" s="338">
        <f>ROUND('ASSET BALANCES'!W42*$CL42/12,2)</f>
        <v>749236.07</v>
      </c>
      <c r="X42" s="338">
        <f>ROUND('ASSET BALANCES'!X42*$CL42/12,2)</f>
        <v>749236.07</v>
      </c>
      <c r="Y42" s="338">
        <f>ROUND('ASSET BALANCES'!Y42*$CL42/12,2)</f>
        <v>749236.07</v>
      </c>
      <c r="Z42" s="338">
        <f>ROUND('ASSET BALANCES'!Z42*$CL42/12,2)</f>
        <v>749236.07</v>
      </c>
      <c r="AA42" s="338">
        <f>ROUND('ASSET BALANCES'!AA42*$CM42/12,2)</f>
        <v>749236.07</v>
      </c>
      <c r="AB42" s="338">
        <f>ROUND('ASSET BALANCES'!AB42*$CM42/12,2)</f>
        <v>749236.07</v>
      </c>
      <c r="AC42" s="338">
        <f>ROUND('ASSET BALANCES'!AC42*$CM42/12,2)</f>
        <v>749236.07</v>
      </c>
      <c r="AD42" s="338">
        <f>ROUND('ASSET BALANCES'!AD42*$CM42/12,2)</f>
        <v>749236.07</v>
      </c>
      <c r="AE42" s="338">
        <f>ROUND('ASSET BALANCES'!AE42*$CM42/12,2)</f>
        <v>749236.07</v>
      </c>
      <c r="AF42" s="338">
        <f>ROUND('ASSET BALANCES'!AF42*$CM42/12,2)</f>
        <v>749236.07</v>
      </c>
      <c r="AG42" s="338">
        <f>ROUND('ASSET BALANCES'!AG42*$CM42/12,2)</f>
        <v>749236.07</v>
      </c>
      <c r="AH42" s="338">
        <f>ROUND('ASSET BALANCES'!AH42*$CM42/12,2)</f>
        <v>749236.07</v>
      </c>
      <c r="AI42" s="338">
        <f>ROUND('ASSET BALANCES'!AI42*$CM42/12,2)</f>
        <v>749236.07</v>
      </c>
      <c r="AJ42" s="338">
        <f>ROUND('ASSET BALANCES'!AJ42*$CM42/12,2)</f>
        <v>749236.07</v>
      </c>
      <c r="AK42" s="338">
        <f>ROUND('ASSET BALANCES'!AK42*$CM42/12,2)</f>
        <v>749236.07</v>
      </c>
      <c r="AL42" s="338">
        <f>ROUND('ASSET BALANCES'!AL42*$CM42/12,2)</f>
        <v>749236.07</v>
      </c>
      <c r="AM42" s="338"/>
      <c r="AN42" s="338"/>
      <c r="AO42" s="338"/>
      <c r="AP42" s="338"/>
      <c r="AQ42" s="338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  <c r="BL42" s="338"/>
      <c r="BM42" s="338"/>
      <c r="BN42" s="338"/>
      <c r="BO42" s="338"/>
      <c r="BP42" s="338"/>
      <c r="BQ42" s="338"/>
      <c r="BR42" s="338"/>
      <c r="BS42" s="338"/>
      <c r="BT42" s="338"/>
      <c r="BU42" s="338"/>
      <c r="BV42" s="338"/>
      <c r="BW42" s="13">
        <f t="shared" si="7"/>
        <v>8112887.9000000004</v>
      </c>
      <c r="BX42" s="13">
        <f t="shared" si="8"/>
        <v>8990500.2400000002</v>
      </c>
      <c r="BY42" s="13">
        <f t="shared" si="9"/>
        <v>8990832.8399999999</v>
      </c>
      <c r="BZ42" s="13">
        <f t="shared" si="10"/>
        <v>0</v>
      </c>
      <c r="CA42" s="13">
        <f t="shared" si="11"/>
        <v>0</v>
      </c>
      <c r="CB42" s="13">
        <f t="shared" si="12"/>
        <v>0</v>
      </c>
      <c r="CC42" s="333" t="str">
        <f>VLOOKUP($A42,'Depr Group Buckets'!$A:$J,CC$4,FALSE)</f>
        <v>PROD STEAM</v>
      </c>
      <c r="CD42" s="333" t="str">
        <f>VLOOKUP($A42,'Depr Group Buckets'!$A:$J,CD$4,FALSE)</f>
        <v>101/106</v>
      </c>
      <c r="CE42" s="333">
        <f>VLOOKUP($A42,'Depr Group Buckets'!$A:$J,CE$4,FALSE)</f>
        <v>108</v>
      </c>
      <c r="CF42" s="333">
        <f>VLOOKUP($A42,'Depr Group Buckets'!$A:$J,CF$4,FALSE)</f>
        <v>403</v>
      </c>
      <c r="CG42" s="333" t="str">
        <f>VLOOKUP($A42,'Depr Group Buckets'!$A:$J,CG$4,FALSE)</f>
        <v>BIG BEND</v>
      </c>
      <c r="CH42" s="333" t="str">
        <f>VLOOKUP($A42,'Depr Group Buckets'!$A:$J,CH$4,FALSE)</f>
        <v>BIG BEND COMMON</v>
      </c>
      <c r="CI42" s="333" t="str">
        <f>VLOOKUP($A42,'Depr Group Buckets'!$A:$J,CI$4,FALSE)</f>
        <v>Valid</v>
      </c>
      <c r="CJ42" s="333" t="str">
        <f>VLOOKUP($A42,'Depr Group Buckets'!$A:$J,CJ$4,FALSE)</f>
        <v>311</v>
      </c>
      <c r="CK42" s="21"/>
      <c r="CL42" s="4">
        <f t="shared" si="4"/>
        <v>3.2000000000000001E-2</v>
      </c>
      <c r="CM42" s="4">
        <f t="shared" si="2"/>
        <v>3.2000000000000001E-2</v>
      </c>
      <c r="CN42" s="334"/>
      <c r="CO42" s="334"/>
      <c r="CP42" s="334"/>
      <c r="CQ42" s="4">
        <v>3.2000000000000001E-2</v>
      </c>
      <c r="CR42" s="4">
        <v>2.52E-2</v>
      </c>
    </row>
    <row r="43" spans="1:96" x14ac:dyDescent="0.25">
      <c r="A43" s="335">
        <f>'ASSET BALANCES'!$A43</f>
        <v>31141</v>
      </c>
      <c r="B43" s="336" t="str">
        <f>'ASSET BALANCES'!$B43</f>
        <v>311.41 Str &amp; Improvements-BB1</v>
      </c>
      <c r="C43" s="337">
        <v>0</v>
      </c>
      <c r="D43" s="337">
        <v>0</v>
      </c>
      <c r="E43" s="337">
        <v>0</v>
      </c>
      <c r="F43" s="337">
        <v>0</v>
      </c>
      <c r="G43" s="337">
        <v>0</v>
      </c>
      <c r="H43" s="337">
        <v>0</v>
      </c>
      <c r="I43" s="337">
        <v>0</v>
      </c>
      <c r="J43" s="337">
        <v>0</v>
      </c>
      <c r="K43" s="337">
        <v>0</v>
      </c>
      <c r="L43" s="337">
        <v>0</v>
      </c>
      <c r="M43" s="337">
        <v>0</v>
      </c>
      <c r="N43" s="337">
        <v>0</v>
      </c>
      <c r="O43" s="338">
        <f>ROUND('ASSET BALANCES'!O43*$CL43/12,2)</f>
        <v>0</v>
      </c>
      <c r="P43" s="338">
        <f>ROUND('ASSET BALANCES'!P43*$CL43/12,2)</f>
        <v>0</v>
      </c>
      <c r="Q43" s="338">
        <f>ROUND('ASSET BALANCES'!Q43*$CL43/12,2)</f>
        <v>0</v>
      </c>
      <c r="R43" s="338">
        <f>ROUND('ASSET BALANCES'!R43*$CL43/12,2)</f>
        <v>0</v>
      </c>
      <c r="S43" s="338">
        <f>ROUND('ASSET BALANCES'!S43*$CL43/12,2)</f>
        <v>0</v>
      </c>
      <c r="T43" s="338">
        <f>ROUND('ASSET BALANCES'!T43*$CL43/12,2)</f>
        <v>0</v>
      </c>
      <c r="U43" s="338">
        <f>ROUND('ASSET BALANCES'!U43*$CL43/12,2)</f>
        <v>0</v>
      </c>
      <c r="V43" s="338">
        <f>ROUND('ASSET BALANCES'!V43*$CL43/12,2)</f>
        <v>0</v>
      </c>
      <c r="W43" s="338">
        <f>ROUND('ASSET BALANCES'!W43*$CL43/12,2)</f>
        <v>0</v>
      </c>
      <c r="X43" s="338">
        <f>ROUND('ASSET BALANCES'!X43*$CL43/12,2)</f>
        <v>0</v>
      </c>
      <c r="Y43" s="338">
        <f>ROUND('ASSET BALANCES'!Y43*$CL43/12,2)</f>
        <v>0</v>
      </c>
      <c r="Z43" s="338">
        <f>ROUND('ASSET BALANCES'!Z43*$CL43/12,2)</f>
        <v>0</v>
      </c>
      <c r="AA43" s="338">
        <f>ROUND('ASSET BALANCES'!AA43*$CM43/12,2)</f>
        <v>0</v>
      </c>
      <c r="AB43" s="338">
        <f>ROUND('ASSET BALANCES'!AB43*$CM43/12,2)</f>
        <v>0</v>
      </c>
      <c r="AC43" s="338">
        <f>ROUND('ASSET BALANCES'!AC43*$CM43/12,2)</f>
        <v>0</v>
      </c>
      <c r="AD43" s="338">
        <f>ROUND('ASSET BALANCES'!AD43*$CM43/12,2)</f>
        <v>0</v>
      </c>
      <c r="AE43" s="338">
        <f>ROUND('ASSET BALANCES'!AE43*$CM43/12,2)</f>
        <v>0</v>
      </c>
      <c r="AF43" s="338">
        <f>ROUND('ASSET BALANCES'!AF43*$CM43/12,2)</f>
        <v>0</v>
      </c>
      <c r="AG43" s="338">
        <f>ROUND('ASSET BALANCES'!AG43*$CM43/12,2)</f>
        <v>0</v>
      </c>
      <c r="AH43" s="338">
        <f>ROUND('ASSET BALANCES'!AH43*$CM43/12,2)</f>
        <v>0</v>
      </c>
      <c r="AI43" s="338">
        <f>ROUND('ASSET BALANCES'!AI43*$CM43/12,2)</f>
        <v>0</v>
      </c>
      <c r="AJ43" s="338">
        <f>ROUND('ASSET BALANCES'!AJ43*$CM43/12,2)</f>
        <v>0</v>
      </c>
      <c r="AK43" s="338">
        <f>ROUND('ASSET BALANCES'!AK43*$CM43/12,2)</f>
        <v>0</v>
      </c>
      <c r="AL43" s="338">
        <f>ROUND('ASSET BALANCES'!AL43*$CM43/12,2)</f>
        <v>0</v>
      </c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13">
        <f t="shared" si="7"/>
        <v>0</v>
      </c>
      <c r="BX43" s="13">
        <f t="shared" si="8"/>
        <v>0</v>
      </c>
      <c r="BY43" s="13">
        <f t="shared" si="9"/>
        <v>0</v>
      </c>
      <c r="BZ43" s="13">
        <f t="shared" si="10"/>
        <v>0</v>
      </c>
      <c r="CA43" s="13">
        <f t="shared" si="11"/>
        <v>0</v>
      </c>
      <c r="CB43" s="13">
        <f t="shared" si="12"/>
        <v>0</v>
      </c>
      <c r="CC43" s="333" t="str">
        <f>VLOOKUP($A43,'Depr Group Buckets'!$A:$J,CC$4,FALSE)</f>
        <v>PROD STEAM</v>
      </c>
      <c r="CD43" s="333" t="str">
        <f>VLOOKUP($A43,'Depr Group Buckets'!$A:$J,CD$4,FALSE)</f>
        <v>101/106</v>
      </c>
      <c r="CE43" s="333">
        <f>VLOOKUP($A43,'Depr Group Buckets'!$A:$J,CE$4,FALSE)</f>
        <v>108</v>
      </c>
      <c r="CF43" s="333">
        <f>VLOOKUP($A43,'Depr Group Buckets'!$A:$J,CF$4,FALSE)</f>
        <v>403</v>
      </c>
      <c r="CG43" s="333" t="str">
        <f>VLOOKUP($A43,'Depr Group Buckets'!$A:$J,CG$4,FALSE)</f>
        <v>BIG BEND</v>
      </c>
      <c r="CH43" s="333" t="str">
        <f>VLOOKUP($A43,'Depr Group Buckets'!$A:$J,CH$4,FALSE)</f>
        <v>BIG BEND UNIT 1</v>
      </c>
      <c r="CI43" s="333" t="str">
        <f>VLOOKUP($A43,'Depr Group Buckets'!$A:$J,CI$4,FALSE)</f>
        <v>Invalid</v>
      </c>
      <c r="CJ43" s="333" t="str">
        <f>VLOOKUP($A43,'Depr Group Buckets'!$A:$J,CJ$4,FALSE)</f>
        <v>311</v>
      </c>
      <c r="CK43" s="21"/>
      <c r="CL43" s="4">
        <f t="shared" si="4"/>
        <v>2.8000000000000001E-2</v>
      </c>
      <c r="CM43" s="4">
        <f t="shared" si="2"/>
        <v>2.8000000000000001E-2</v>
      </c>
      <c r="CN43" s="334"/>
      <c r="CO43" s="334"/>
      <c r="CP43" s="334"/>
      <c r="CQ43" s="4">
        <v>2.8000000000000001E-2</v>
      </c>
      <c r="CR43" s="4">
        <v>0</v>
      </c>
    </row>
    <row r="44" spans="1:96" x14ac:dyDescent="0.25">
      <c r="A44" s="335">
        <f>'ASSET BALANCES'!$A44</f>
        <v>31142</v>
      </c>
      <c r="B44" s="336" t="str">
        <f>'ASSET BALANCES'!$B44</f>
        <v>311.42 Str &amp; Improvements-BB2</v>
      </c>
      <c r="C44" s="337">
        <v>0</v>
      </c>
      <c r="D44" s="337">
        <v>0</v>
      </c>
      <c r="E44" s="337">
        <v>0</v>
      </c>
      <c r="F44" s="337">
        <v>0</v>
      </c>
      <c r="G44" s="337">
        <v>0</v>
      </c>
      <c r="H44" s="337">
        <v>0</v>
      </c>
      <c r="I44" s="337">
        <v>0</v>
      </c>
      <c r="J44" s="337">
        <v>0</v>
      </c>
      <c r="K44" s="337">
        <v>0</v>
      </c>
      <c r="L44" s="337">
        <v>0</v>
      </c>
      <c r="M44" s="337">
        <v>0</v>
      </c>
      <c r="N44" s="337">
        <v>0</v>
      </c>
      <c r="O44" s="338">
        <f>ROUND('ASSET BALANCES'!O44*$CL44/12,2)</f>
        <v>0</v>
      </c>
      <c r="P44" s="338">
        <f>ROUND('ASSET BALANCES'!P44*$CL44/12,2)</f>
        <v>0</v>
      </c>
      <c r="Q44" s="338">
        <f>ROUND('ASSET BALANCES'!Q44*$CL44/12,2)</f>
        <v>0</v>
      </c>
      <c r="R44" s="338">
        <f>ROUND('ASSET BALANCES'!R44*$CL44/12,2)</f>
        <v>0</v>
      </c>
      <c r="S44" s="338">
        <f>ROUND('ASSET BALANCES'!S44*$CL44/12,2)</f>
        <v>0</v>
      </c>
      <c r="T44" s="338">
        <f>ROUND('ASSET BALANCES'!T44*$CL44/12,2)</f>
        <v>0</v>
      </c>
      <c r="U44" s="338">
        <f>ROUND('ASSET BALANCES'!U44*$CL44/12,2)</f>
        <v>0</v>
      </c>
      <c r="V44" s="338">
        <f>ROUND('ASSET BALANCES'!V44*$CL44/12,2)</f>
        <v>0</v>
      </c>
      <c r="W44" s="338">
        <f>ROUND('ASSET BALANCES'!W44*$CL44/12,2)</f>
        <v>0</v>
      </c>
      <c r="X44" s="338">
        <f>ROUND('ASSET BALANCES'!X44*$CL44/12,2)</f>
        <v>0</v>
      </c>
      <c r="Y44" s="338">
        <f>ROUND('ASSET BALANCES'!Y44*$CL44/12,2)</f>
        <v>0</v>
      </c>
      <c r="Z44" s="338">
        <f>ROUND('ASSET BALANCES'!Z44*$CL44/12,2)</f>
        <v>0</v>
      </c>
      <c r="AA44" s="338">
        <f>ROUND('ASSET BALANCES'!AA44*$CM44/12,2)</f>
        <v>0</v>
      </c>
      <c r="AB44" s="338">
        <f>ROUND('ASSET BALANCES'!AB44*$CM44/12,2)</f>
        <v>0</v>
      </c>
      <c r="AC44" s="338">
        <f>ROUND('ASSET BALANCES'!AC44*$CM44/12,2)</f>
        <v>0</v>
      </c>
      <c r="AD44" s="338">
        <f>ROUND('ASSET BALANCES'!AD44*$CM44/12,2)</f>
        <v>0</v>
      </c>
      <c r="AE44" s="338">
        <f>ROUND('ASSET BALANCES'!AE44*$CM44/12,2)</f>
        <v>0</v>
      </c>
      <c r="AF44" s="338">
        <f>ROUND('ASSET BALANCES'!AF44*$CM44/12,2)</f>
        <v>0</v>
      </c>
      <c r="AG44" s="338">
        <f>ROUND('ASSET BALANCES'!AG44*$CM44/12,2)</f>
        <v>0</v>
      </c>
      <c r="AH44" s="338">
        <f>ROUND('ASSET BALANCES'!AH44*$CM44/12,2)</f>
        <v>0</v>
      </c>
      <c r="AI44" s="338">
        <f>ROUND('ASSET BALANCES'!AI44*$CM44/12,2)</f>
        <v>0</v>
      </c>
      <c r="AJ44" s="338">
        <f>ROUND('ASSET BALANCES'!AJ44*$CM44/12,2)</f>
        <v>0</v>
      </c>
      <c r="AK44" s="338">
        <f>ROUND('ASSET BALANCES'!AK44*$CM44/12,2)</f>
        <v>0</v>
      </c>
      <c r="AL44" s="338">
        <f>ROUND('ASSET BALANCES'!AL44*$CM44/12,2)</f>
        <v>0</v>
      </c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  <c r="BL44" s="338"/>
      <c r="BM44" s="338"/>
      <c r="BN44" s="338"/>
      <c r="BO44" s="338"/>
      <c r="BP44" s="338"/>
      <c r="BQ44" s="338"/>
      <c r="BR44" s="338"/>
      <c r="BS44" s="338"/>
      <c r="BT44" s="338"/>
      <c r="BU44" s="338"/>
      <c r="BV44" s="338"/>
      <c r="BW44" s="13">
        <f t="shared" si="7"/>
        <v>0</v>
      </c>
      <c r="BX44" s="13">
        <f t="shared" si="8"/>
        <v>0</v>
      </c>
      <c r="BY44" s="13">
        <f t="shared" si="9"/>
        <v>0</v>
      </c>
      <c r="BZ44" s="13">
        <f t="shared" si="10"/>
        <v>0</v>
      </c>
      <c r="CA44" s="13">
        <f t="shared" si="11"/>
        <v>0</v>
      </c>
      <c r="CB44" s="13">
        <f t="shared" si="12"/>
        <v>0</v>
      </c>
      <c r="CC44" s="333" t="str">
        <f>VLOOKUP($A44,'Depr Group Buckets'!$A:$J,CC$4,FALSE)</f>
        <v>PROD STEAM</v>
      </c>
      <c r="CD44" s="333" t="str">
        <f>VLOOKUP($A44,'Depr Group Buckets'!$A:$J,CD$4,FALSE)</f>
        <v>101/106</v>
      </c>
      <c r="CE44" s="333">
        <f>VLOOKUP($A44,'Depr Group Buckets'!$A:$J,CE$4,FALSE)</f>
        <v>108</v>
      </c>
      <c r="CF44" s="333">
        <f>VLOOKUP($A44,'Depr Group Buckets'!$A:$J,CF$4,FALSE)</f>
        <v>403</v>
      </c>
      <c r="CG44" s="333" t="str">
        <f>VLOOKUP($A44,'Depr Group Buckets'!$A:$J,CG$4,FALSE)</f>
        <v>BIG BEND</v>
      </c>
      <c r="CH44" s="333" t="str">
        <f>VLOOKUP($A44,'Depr Group Buckets'!$A:$J,CH$4,FALSE)</f>
        <v>BIG BEND UNIT 2</v>
      </c>
      <c r="CI44" s="333" t="str">
        <f>VLOOKUP($A44,'Depr Group Buckets'!$A:$J,CI$4,FALSE)</f>
        <v>Invalid</v>
      </c>
      <c r="CJ44" s="333" t="str">
        <f>VLOOKUP($A44,'Depr Group Buckets'!$A:$J,CJ$4,FALSE)</f>
        <v>311</v>
      </c>
      <c r="CK44" s="21"/>
      <c r="CL44" s="4">
        <f t="shared" si="4"/>
        <v>2.5999999999999999E-2</v>
      </c>
      <c r="CM44" s="4">
        <f t="shared" si="2"/>
        <v>2.5999999999999999E-2</v>
      </c>
      <c r="CN44" s="334"/>
      <c r="CO44" s="334"/>
      <c r="CP44" s="334"/>
      <c r="CQ44" s="4">
        <v>2.5999999999999999E-2</v>
      </c>
      <c r="CR44" s="4">
        <v>0</v>
      </c>
    </row>
    <row r="45" spans="1:96" x14ac:dyDescent="0.25">
      <c r="A45" s="335">
        <f>'ASSET BALANCES'!$A45</f>
        <v>31143</v>
      </c>
      <c r="B45" s="336" t="str">
        <f>'ASSET BALANCES'!$B45</f>
        <v>311.43 Str &amp; Improvements-BB3</v>
      </c>
      <c r="C45" s="337">
        <v>0</v>
      </c>
      <c r="D45" s="337">
        <v>0</v>
      </c>
      <c r="E45" s="337">
        <v>0</v>
      </c>
      <c r="F45" s="337">
        <v>0</v>
      </c>
      <c r="G45" s="337">
        <v>0</v>
      </c>
      <c r="H45" s="337">
        <v>0</v>
      </c>
      <c r="I45" s="337">
        <v>0</v>
      </c>
      <c r="J45" s="337">
        <v>0</v>
      </c>
      <c r="K45" s="337">
        <v>0</v>
      </c>
      <c r="L45" s="337">
        <v>0</v>
      </c>
      <c r="M45" s="337">
        <v>0</v>
      </c>
      <c r="N45" s="337">
        <v>0</v>
      </c>
      <c r="O45" s="338">
        <f>ROUND('ASSET BALANCES'!O45*$CL45/12,2)</f>
        <v>0</v>
      </c>
      <c r="P45" s="338">
        <f>ROUND('ASSET BALANCES'!P45*$CL45/12,2)</f>
        <v>0</v>
      </c>
      <c r="Q45" s="338">
        <f>ROUND('ASSET BALANCES'!Q45*$CL45/12,2)</f>
        <v>0</v>
      </c>
      <c r="R45" s="338">
        <f>ROUND('ASSET BALANCES'!R45*$CL45/12,2)</f>
        <v>0</v>
      </c>
      <c r="S45" s="338">
        <f>ROUND('ASSET BALANCES'!S45*$CL45/12,2)</f>
        <v>0</v>
      </c>
      <c r="T45" s="338">
        <f>ROUND('ASSET BALANCES'!T45*$CL45/12,2)</f>
        <v>0</v>
      </c>
      <c r="U45" s="338">
        <f>ROUND('ASSET BALANCES'!U45*$CL45/12,2)</f>
        <v>0</v>
      </c>
      <c r="V45" s="338">
        <f>ROUND('ASSET BALANCES'!V45*$CL45/12,2)</f>
        <v>0</v>
      </c>
      <c r="W45" s="338">
        <f>ROUND('ASSET BALANCES'!W45*$CL45/12,2)</f>
        <v>0</v>
      </c>
      <c r="X45" s="338">
        <f>ROUND('ASSET BALANCES'!X45*$CL45/12,2)</f>
        <v>0</v>
      </c>
      <c r="Y45" s="338">
        <f>ROUND('ASSET BALANCES'!Y45*$CL45/12,2)</f>
        <v>0</v>
      </c>
      <c r="Z45" s="338">
        <f>ROUND('ASSET BALANCES'!Z45*$CL45/12,2)</f>
        <v>0</v>
      </c>
      <c r="AA45" s="338">
        <f>ROUND('ASSET BALANCES'!AA45*$CM45/12,2)</f>
        <v>0</v>
      </c>
      <c r="AB45" s="338">
        <f>ROUND('ASSET BALANCES'!AB45*$CM45/12,2)</f>
        <v>0</v>
      </c>
      <c r="AC45" s="338">
        <f>ROUND('ASSET BALANCES'!AC45*$CM45/12,2)</f>
        <v>0</v>
      </c>
      <c r="AD45" s="338">
        <f>ROUND('ASSET BALANCES'!AD45*$CM45/12,2)</f>
        <v>0</v>
      </c>
      <c r="AE45" s="338">
        <f>ROUND('ASSET BALANCES'!AE45*$CM45/12,2)</f>
        <v>0</v>
      </c>
      <c r="AF45" s="338">
        <f>ROUND('ASSET BALANCES'!AF45*$CM45/12,2)</f>
        <v>0</v>
      </c>
      <c r="AG45" s="338">
        <f>ROUND('ASSET BALANCES'!AG45*$CM45/12,2)</f>
        <v>0</v>
      </c>
      <c r="AH45" s="338">
        <f>ROUND('ASSET BALANCES'!AH45*$CM45/12,2)</f>
        <v>0</v>
      </c>
      <c r="AI45" s="338">
        <f>ROUND('ASSET BALANCES'!AI45*$CM45/12,2)</f>
        <v>0</v>
      </c>
      <c r="AJ45" s="338">
        <f>ROUND('ASSET BALANCES'!AJ45*$CM45/12,2)</f>
        <v>0</v>
      </c>
      <c r="AK45" s="338">
        <f>ROUND('ASSET BALANCES'!AK45*$CM45/12,2)</f>
        <v>0</v>
      </c>
      <c r="AL45" s="338">
        <f>ROUND('ASSET BALANCES'!AL45*$CM45/12,2)</f>
        <v>0</v>
      </c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13">
        <f t="shared" si="7"/>
        <v>0</v>
      </c>
      <c r="BX45" s="13">
        <f t="shared" si="8"/>
        <v>0</v>
      </c>
      <c r="BY45" s="13">
        <f t="shared" si="9"/>
        <v>0</v>
      </c>
      <c r="BZ45" s="13">
        <f t="shared" si="10"/>
        <v>0</v>
      </c>
      <c r="CA45" s="13">
        <f t="shared" si="11"/>
        <v>0</v>
      </c>
      <c r="CB45" s="13">
        <f t="shared" si="12"/>
        <v>0</v>
      </c>
      <c r="CC45" s="333" t="str">
        <f>VLOOKUP($A45,'Depr Group Buckets'!$A:$J,CC$4,FALSE)</f>
        <v>PROD STEAM</v>
      </c>
      <c r="CD45" s="333" t="str">
        <f>VLOOKUP($A45,'Depr Group Buckets'!$A:$J,CD$4,FALSE)</f>
        <v>101/106</v>
      </c>
      <c r="CE45" s="333">
        <f>VLOOKUP($A45,'Depr Group Buckets'!$A:$J,CE$4,FALSE)</f>
        <v>108</v>
      </c>
      <c r="CF45" s="333">
        <f>VLOOKUP($A45,'Depr Group Buckets'!$A:$J,CF$4,FALSE)</f>
        <v>403</v>
      </c>
      <c r="CG45" s="333" t="str">
        <f>VLOOKUP($A45,'Depr Group Buckets'!$A:$J,CG$4,FALSE)</f>
        <v>BIG BEND</v>
      </c>
      <c r="CH45" s="333" t="str">
        <f>VLOOKUP($A45,'Depr Group Buckets'!$A:$J,CH$4,FALSE)</f>
        <v>BIG BEND UNIT 3</v>
      </c>
      <c r="CI45" s="333" t="str">
        <f>VLOOKUP($A45,'Depr Group Buckets'!$A:$J,CI$4,FALSE)</f>
        <v>Invalid</v>
      </c>
      <c r="CJ45" s="333" t="str">
        <f>VLOOKUP($A45,'Depr Group Buckets'!$A:$J,CJ$4,FALSE)</f>
        <v>311</v>
      </c>
      <c r="CK45" s="21"/>
      <c r="CL45" s="4">
        <f t="shared" si="4"/>
        <v>1.7000000000000001E-2</v>
      </c>
      <c r="CM45" s="4">
        <f t="shared" si="2"/>
        <v>1.7000000000000001E-2</v>
      </c>
      <c r="CN45" s="334"/>
      <c r="CO45" s="334"/>
      <c r="CP45" s="334"/>
      <c r="CQ45" s="4">
        <v>1.7000000000000001E-2</v>
      </c>
      <c r="CR45" s="4">
        <v>0</v>
      </c>
    </row>
    <row r="46" spans="1:96" x14ac:dyDescent="0.25">
      <c r="A46" s="335">
        <f>'ASSET BALANCES'!$A46</f>
        <v>31144</v>
      </c>
      <c r="B46" s="336" t="str">
        <f>'ASSET BALANCES'!$B46</f>
        <v>311.44 Str &amp; Improve-BB4 MAIN STT</v>
      </c>
      <c r="C46" s="337">
        <v>87754.37000000001</v>
      </c>
      <c r="D46" s="337">
        <v>87754.37000000001</v>
      </c>
      <c r="E46" s="337">
        <v>87754.37000000001</v>
      </c>
      <c r="F46" s="337">
        <v>87754.37000000001</v>
      </c>
      <c r="G46" s="337">
        <v>87754.37000000001</v>
      </c>
      <c r="H46" s="337">
        <v>87754.37000000001</v>
      </c>
      <c r="I46" s="337">
        <v>88050.97</v>
      </c>
      <c r="J46" s="337">
        <v>88050.97</v>
      </c>
      <c r="K46" s="337">
        <v>88080.340000000011</v>
      </c>
      <c r="L46" s="337">
        <v>88080.340000000011</v>
      </c>
      <c r="M46" s="337">
        <v>88511.88</v>
      </c>
      <c r="N46" s="337">
        <v>88511.88</v>
      </c>
      <c r="O46" s="338">
        <f>ROUND('ASSET BALANCES'!O46*$CL46/12,2)</f>
        <v>88511.87</v>
      </c>
      <c r="P46" s="338">
        <f>ROUND('ASSET BALANCES'!P46*$CL46/12,2)</f>
        <v>88511.87</v>
      </c>
      <c r="Q46" s="338">
        <f>ROUND('ASSET BALANCES'!Q46*$CL46/12,2)</f>
        <v>88511.87</v>
      </c>
      <c r="R46" s="338">
        <f>ROUND('ASSET BALANCES'!R46*$CL46/12,2)</f>
        <v>88511.87</v>
      </c>
      <c r="S46" s="338">
        <f>ROUND('ASSET BALANCES'!S46*$CL46/12,2)</f>
        <v>88511.87</v>
      </c>
      <c r="T46" s="338">
        <f>ROUND('ASSET BALANCES'!T46*$CL46/12,2)</f>
        <v>88511.87</v>
      </c>
      <c r="U46" s="338">
        <f>ROUND('ASSET BALANCES'!U46*$CL46/12,2)</f>
        <v>88511.87</v>
      </c>
      <c r="V46" s="338">
        <f>ROUND('ASSET BALANCES'!V46*$CL46/12,2)</f>
        <v>88511.87</v>
      </c>
      <c r="W46" s="338">
        <f>ROUND('ASSET BALANCES'!W46*$CL46/12,2)</f>
        <v>88511.87</v>
      </c>
      <c r="X46" s="338">
        <f>ROUND('ASSET BALANCES'!X46*$CL46/12,2)</f>
        <v>88511.87</v>
      </c>
      <c r="Y46" s="338">
        <f>ROUND('ASSET BALANCES'!Y46*$CL46/12,2)</f>
        <v>88511.87</v>
      </c>
      <c r="Z46" s="338">
        <f>ROUND('ASSET BALANCES'!Z46*$CL46/12,2)</f>
        <v>88511.87</v>
      </c>
      <c r="AA46" s="338">
        <f>ROUND('ASSET BALANCES'!AA46*$CM46/12,2)</f>
        <v>88511.87</v>
      </c>
      <c r="AB46" s="338">
        <f>ROUND('ASSET BALANCES'!AB46*$CM46/12,2)</f>
        <v>88511.87</v>
      </c>
      <c r="AC46" s="338">
        <f>ROUND('ASSET BALANCES'!AC46*$CM46/12,2)</f>
        <v>88511.87</v>
      </c>
      <c r="AD46" s="338">
        <f>ROUND('ASSET BALANCES'!AD46*$CM46/12,2)</f>
        <v>88511.87</v>
      </c>
      <c r="AE46" s="338">
        <f>ROUND('ASSET BALANCES'!AE46*$CM46/12,2)</f>
        <v>88511.87</v>
      </c>
      <c r="AF46" s="338">
        <f>ROUND('ASSET BALANCES'!AF46*$CM46/12,2)</f>
        <v>88511.87</v>
      </c>
      <c r="AG46" s="338">
        <f>ROUND('ASSET BALANCES'!AG46*$CM46/12,2)</f>
        <v>88511.87</v>
      </c>
      <c r="AH46" s="338">
        <f>ROUND('ASSET BALANCES'!AH46*$CM46/12,2)</f>
        <v>88511.87</v>
      </c>
      <c r="AI46" s="338">
        <f>ROUND('ASSET BALANCES'!AI46*$CM46/12,2)</f>
        <v>88511.87</v>
      </c>
      <c r="AJ46" s="338">
        <f>ROUND('ASSET BALANCES'!AJ46*$CM46/12,2)</f>
        <v>88511.87</v>
      </c>
      <c r="AK46" s="338">
        <f>ROUND('ASSET BALANCES'!AK46*$CM46/12,2)</f>
        <v>88511.87</v>
      </c>
      <c r="AL46" s="338">
        <f>ROUND('ASSET BALANCES'!AL46*$CM46/12,2)</f>
        <v>88511.87</v>
      </c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13">
        <f t="shared" si="7"/>
        <v>1055812.6000000001</v>
      </c>
      <c r="BX46" s="13">
        <f t="shared" si="8"/>
        <v>1062142.44</v>
      </c>
      <c r="BY46" s="13">
        <f t="shared" si="9"/>
        <v>1062142.44</v>
      </c>
      <c r="BZ46" s="13">
        <f t="shared" si="10"/>
        <v>0</v>
      </c>
      <c r="CA46" s="13">
        <f t="shared" si="11"/>
        <v>0</v>
      </c>
      <c r="CB46" s="13">
        <f t="shared" si="12"/>
        <v>0</v>
      </c>
      <c r="CC46" s="333" t="str">
        <f>VLOOKUP($A46,'Depr Group Buckets'!$A:$J,CC$4,FALSE)</f>
        <v>PROD STEAM</v>
      </c>
      <c r="CD46" s="333" t="str">
        <f>VLOOKUP($A46,'Depr Group Buckets'!$A:$J,CD$4,FALSE)</f>
        <v>101/106</v>
      </c>
      <c r="CE46" s="333">
        <f>VLOOKUP($A46,'Depr Group Buckets'!$A:$J,CE$4,FALSE)</f>
        <v>108</v>
      </c>
      <c r="CF46" s="333">
        <f>VLOOKUP($A46,'Depr Group Buckets'!$A:$J,CF$4,FALSE)</f>
        <v>403</v>
      </c>
      <c r="CG46" s="333" t="str">
        <f>VLOOKUP($A46,'Depr Group Buckets'!$A:$J,CG$4,FALSE)</f>
        <v>BIG BEND</v>
      </c>
      <c r="CH46" s="333" t="str">
        <f>VLOOKUP($A46,'Depr Group Buckets'!$A:$J,CH$4,FALSE)</f>
        <v>BIG BEND UNIT 4</v>
      </c>
      <c r="CI46" s="333" t="str">
        <f>VLOOKUP($A46,'Depr Group Buckets'!$A:$J,CI$4,FALSE)</f>
        <v>Valid</v>
      </c>
      <c r="CJ46" s="333" t="str">
        <f>VLOOKUP($A46,'Depr Group Buckets'!$A:$J,CJ$4,FALSE)</f>
        <v>311</v>
      </c>
      <c r="CK46" s="21"/>
      <c r="CL46" s="4">
        <f t="shared" si="4"/>
        <v>1.9E-2</v>
      </c>
      <c r="CM46" s="4">
        <f t="shared" si="2"/>
        <v>1.9E-2</v>
      </c>
      <c r="CN46" s="334"/>
      <c r="CO46" s="334"/>
      <c r="CP46" s="334"/>
      <c r="CQ46" s="4">
        <v>1.9E-2</v>
      </c>
      <c r="CR46" s="4">
        <v>3.49E-2</v>
      </c>
    </row>
    <row r="47" spans="1:96" x14ac:dyDescent="0.25">
      <c r="A47" s="335">
        <f>'ASSET BALANCES'!$A47</f>
        <v>31145</v>
      </c>
      <c r="B47" s="336" t="str">
        <f>'ASSET BALANCES'!$B47</f>
        <v>311.45 Str &amp; Improvements-BB3&amp;4 FGD</v>
      </c>
      <c r="C47" s="337">
        <v>55981.159999999996</v>
      </c>
      <c r="D47" s="337">
        <v>55981.159999999996</v>
      </c>
      <c r="E47" s="337">
        <v>55981.159999999996</v>
      </c>
      <c r="F47" s="337">
        <v>55981.159999999996</v>
      </c>
      <c r="G47" s="337">
        <v>55981.159999999996</v>
      </c>
      <c r="H47" s="337">
        <v>56009.11</v>
      </c>
      <c r="I47" s="337">
        <v>56006.76</v>
      </c>
      <c r="J47" s="337">
        <v>56006.76</v>
      </c>
      <c r="K47" s="337">
        <v>56006.76</v>
      </c>
      <c r="L47" s="337">
        <v>56006.76</v>
      </c>
      <c r="M47" s="337">
        <v>55997.66</v>
      </c>
      <c r="N47" s="337">
        <v>55997.66</v>
      </c>
      <c r="O47" s="338">
        <f>ROUND('ASSET BALANCES'!O47*$CL47/12,2)</f>
        <v>55997.66</v>
      </c>
      <c r="P47" s="338">
        <f>ROUND('ASSET BALANCES'!P47*$CL47/12,2)</f>
        <v>55997.66</v>
      </c>
      <c r="Q47" s="338">
        <f>ROUND('ASSET BALANCES'!Q47*$CL47/12,2)</f>
        <v>55997.66</v>
      </c>
      <c r="R47" s="338">
        <f>ROUND('ASSET BALANCES'!R47*$CL47/12,2)</f>
        <v>55997.66</v>
      </c>
      <c r="S47" s="338">
        <f>ROUND('ASSET BALANCES'!S47*$CL47/12,2)</f>
        <v>55997.66</v>
      </c>
      <c r="T47" s="338">
        <f>ROUND('ASSET BALANCES'!T47*$CL47/12,2)</f>
        <v>55997.66</v>
      </c>
      <c r="U47" s="338">
        <f>ROUND('ASSET BALANCES'!U47*$CL47/12,2)</f>
        <v>55997.66</v>
      </c>
      <c r="V47" s="338">
        <f>ROUND('ASSET BALANCES'!V47*$CL47/12,2)</f>
        <v>55997.66</v>
      </c>
      <c r="W47" s="338">
        <f>ROUND('ASSET BALANCES'!W47*$CL47/12,2)</f>
        <v>55997.66</v>
      </c>
      <c r="X47" s="338">
        <f>ROUND('ASSET BALANCES'!X47*$CL47/12,2)</f>
        <v>55997.66</v>
      </c>
      <c r="Y47" s="338">
        <f>ROUND('ASSET BALANCES'!Y47*$CL47/12,2)</f>
        <v>55997.66</v>
      </c>
      <c r="Z47" s="338">
        <f>ROUND('ASSET BALANCES'!Z47*$CL47/12,2)</f>
        <v>55997.66</v>
      </c>
      <c r="AA47" s="338">
        <f>ROUND('ASSET BALANCES'!AA47*$CM47/12,2)</f>
        <v>55997.66</v>
      </c>
      <c r="AB47" s="338">
        <f>ROUND('ASSET BALANCES'!AB47*$CM47/12,2)</f>
        <v>55997.66</v>
      </c>
      <c r="AC47" s="338">
        <f>ROUND('ASSET BALANCES'!AC47*$CM47/12,2)</f>
        <v>55997.66</v>
      </c>
      <c r="AD47" s="338">
        <f>ROUND('ASSET BALANCES'!AD47*$CM47/12,2)</f>
        <v>55997.66</v>
      </c>
      <c r="AE47" s="338">
        <f>ROUND('ASSET BALANCES'!AE47*$CM47/12,2)</f>
        <v>55997.66</v>
      </c>
      <c r="AF47" s="338">
        <f>ROUND('ASSET BALANCES'!AF47*$CM47/12,2)</f>
        <v>55997.66</v>
      </c>
      <c r="AG47" s="338">
        <f>ROUND('ASSET BALANCES'!AG47*$CM47/12,2)</f>
        <v>55997.66</v>
      </c>
      <c r="AH47" s="338">
        <f>ROUND('ASSET BALANCES'!AH47*$CM47/12,2)</f>
        <v>55997.66</v>
      </c>
      <c r="AI47" s="338">
        <f>ROUND('ASSET BALANCES'!AI47*$CM47/12,2)</f>
        <v>55997.66</v>
      </c>
      <c r="AJ47" s="338">
        <f>ROUND('ASSET BALANCES'!AJ47*$CM47/12,2)</f>
        <v>55997.66</v>
      </c>
      <c r="AK47" s="338">
        <f>ROUND('ASSET BALANCES'!AK47*$CM47/12,2)</f>
        <v>55997.66</v>
      </c>
      <c r="AL47" s="338">
        <f>ROUND('ASSET BALANCES'!AL47*$CM47/12,2)</f>
        <v>55997.66</v>
      </c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13">
        <f t="shared" si="7"/>
        <v>671937.27</v>
      </c>
      <c r="BX47" s="13">
        <f t="shared" si="8"/>
        <v>671971.92</v>
      </c>
      <c r="BY47" s="13">
        <f t="shared" si="9"/>
        <v>671971.92</v>
      </c>
      <c r="BZ47" s="13">
        <f t="shared" si="10"/>
        <v>0</v>
      </c>
      <c r="CA47" s="13">
        <f t="shared" si="11"/>
        <v>0</v>
      </c>
      <c r="CB47" s="13">
        <f t="shared" si="12"/>
        <v>0</v>
      </c>
      <c r="CC47" s="333" t="str">
        <f>VLOOKUP($A47,'Depr Group Buckets'!$A:$J,CC$4,FALSE)</f>
        <v>PROD STEAM</v>
      </c>
      <c r="CD47" s="333" t="str">
        <f>VLOOKUP($A47,'Depr Group Buckets'!$A:$J,CD$4,FALSE)</f>
        <v>101/106</v>
      </c>
      <c r="CE47" s="333">
        <f>VLOOKUP($A47,'Depr Group Buckets'!$A:$J,CE$4,FALSE)</f>
        <v>108</v>
      </c>
      <c r="CF47" s="333">
        <f>VLOOKUP($A47,'Depr Group Buckets'!$A:$J,CF$4,FALSE)</f>
        <v>403</v>
      </c>
      <c r="CG47" s="333" t="str">
        <f>VLOOKUP($A47,'Depr Group Buckets'!$A:$J,CG$4,FALSE)</f>
        <v>BIG BEND</v>
      </c>
      <c r="CH47" s="333" t="str">
        <f>VLOOKUP($A47,'Depr Group Buckets'!$A:$J,CH$4,FALSE)</f>
        <v>BIG BEND UNIT 4</v>
      </c>
      <c r="CI47" s="333" t="str">
        <f>VLOOKUP($A47,'Depr Group Buckets'!$A:$J,CI$4,FALSE)</f>
        <v>Valid</v>
      </c>
      <c r="CJ47" s="333" t="str">
        <f>VLOOKUP($A47,'Depr Group Buckets'!$A:$J,CJ$4,FALSE)</f>
        <v>311</v>
      </c>
      <c r="CK47" s="21"/>
      <c r="CL47" s="4">
        <f t="shared" si="4"/>
        <v>2.1000000000000001E-2</v>
      </c>
      <c r="CM47" s="4">
        <f t="shared" si="2"/>
        <v>2.1000000000000001E-2</v>
      </c>
      <c r="CN47" s="334"/>
      <c r="CO47" s="334"/>
      <c r="CP47" s="334"/>
      <c r="CQ47" s="4">
        <v>2.1000000000000001E-2</v>
      </c>
      <c r="CR47" s="4">
        <v>3.49E-2</v>
      </c>
    </row>
    <row r="48" spans="1:96" x14ac:dyDescent="0.25">
      <c r="A48" s="335">
        <f>'ASSET BALANCES'!$A48</f>
        <v>31146</v>
      </c>
      <c r="B48" s="336" t="str">
        <f>'ASSET BALANCES'!$B48</f>
        <v>311.46 Str &amp; Improve-BB1&amp;2 FGD</v>
      </c>
      <c r="C48" s="337">
        <v>0</v>
      </c>
      <c r="D48" s="337">
        <v>0</v>
      </c>
      <c r="E48" s="337">
        <v>0</v>
      </c>
      <c r="F48" s="337">
        <v>0</v>
      </c>
      <c r="G48" s="337">
        <v>0</v>
      </c>
      <c r="H48" s="337">
        <v>0</v>
      </c>
      <c r="I48" s="337">
        <v>0</v>
      </c>
      <c r="J48" s="337">
        <v>0</v>
      </c>
      <c r="K48" s="337">
        <v>0</v>
      </c>
      <c r="L48" s="337">
        <v>0</v>
      </c>
      <c r="M48" s="337">
        <v>0</v>
      </c>
      <c r="N48" s="337">
        <v>0</v>
      </c>
      <c r="O48" s="338">
        <f>ROUND('ASSET BALANCES'!O48*$CL48/12,2)</f>
        <v>0</v>
      </c>
      <c r="P48" s="338">
        <f>ROUND('ASSET BALANCES'!P48*$CL48/12,2)</f>
        <v>0</v>
      </c>
      <c r="Q48" s="338">
        <f>ROUND('ASSET BALANCES'!Q48*$CL48/12,2)</f>
        <v>0</v>
      </c>
      <c r="R48" s="338">
        <f>ROUND('ASSET BALANCES'!R48*$CL48/12,2)</f>
        <v>0</v>
      </c>
      <c r="S48" s="338">
        <f>ROUND('ASSET BALANCES'!S48*$CL48/12,2)</f>
        <v>0</v>
      </c>
      <c r="T48" s="338">
        <f>ROUND('ASSET BALANCES'!T48*$CL48/12,2)</f>
        <v>0</v>
      </c>
      <c r="U48" s="338">
        <f>ROUND('ASSET BALANCES'!U48*$CL48/12,2)</f>
        <v>0</v>
      </c>
      <c r="V48" s="338">
        <f>ROUND('ASSET BALANCES'!V48*$CL48/12,2)</f>
        <v>0</v>
      </c>
      <c r="W48" s="338">
        <f>ROUND('ASSET BALANCES'!W48*$CL48/12,2)</f>
        <v>0</v>
      </c>
      <c r="X48" s="338">
        <f>ROUND('ASSET BALANCES'!X48*$CL48/12,2)</f>
        <v>0</v>
      </c>
      <c r="Y48" s="338">
        <f>ROUND('ASSET BALANCES'!Y48*$CL48/12,2)</f>
        <v>0</v>
      </c>
      <c r="Z48" s="338">
        <f>ROUND('ASSET BALANCES'!Z48*$CL48/12,2)</f>
        <v>0</v>
      </c>
      <c r="AA48" s="338">
        <f>ROUND('ASSET BALANCES'!AA48*$CM48/12,2)</f>
        <v>0</v>
      </c>
      <c r="AB48" s="338">
        <f>ROUND('ASSET BALANCES'!AB48*$CM48/12,2)</f>
        <v>0</v>
      </c>
      <c r="AC48" s="338">
        <f>ROUND('ASSET BALANCES'!AC48*$CM48/12,2)</f>
        <v>0</v>
      </c>
      <c r="AD48" s="338">
        <f>ROUND('ASSET BALANCES'!AD48*$CM48/12,2)</f>
        <v>0</v>
      </c>
      <c r="AE48" s="338">
        <f>ROUND('ASSET BALANCES'!AE48*$CM48/12,2)</f>
        <v>0</v>
      </c>
      <c r="AF48" s="338">
        <f>ROUND('ASSET BALANCES'!AF48*$CM48/12,2)</f>
        <v>0</v>
      </c>
      <c r="AG48" s="338">
        <f>ROUND('ASSET BALANCES'!AG48*$CM48/12,2)</f>
        <v>0</v>
      </c>
      <c r="AH48" s="338">
        <f>ROUND('ASSET BALANCES'!AH48*$CM48/12,2)</f>
        <v>0</v>
      </c>
      <c r="AI48" s="338">
        <f>ROUND('ASSET BALANCES'!AI48*$CM48/12,2)</f>
        <v>0</v>
      </c>
      <c r="AJ48" s="338">
        <f>ROUND('ASSET BALANCES'!AJ48*$CM48/12,2)</f>
        <v>0</v>
      </c>
      <c r="AK48" s="338">
        <f>ROUND('ASSET BALANCES'!AK48*$CM48/12,2)</f>
        <v>0</v>
      </c>
      <c r="AL48" s="338">
        <f>ROUND('ASSET BALANCES'!AL48*$CM48/12,2)</f>
        <v>0</v>
      </c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13">
        <f t="shared" si="7"/>
        <v>0</v>
      </c>
      <c r="BX48" s="13">
        <f t="shared" si="8"/>
        <v>0</v>
      </c>
      <c r="BY48" s="13">
        <f t="shared" si="9"/>
        <v>0</v>
      </c>
      <c r="BZ48" s="13">
        <f t="shared" si="10"/>
        <v>0</v>
      </c>
      <c r="CA48" s="13">
        <f t="shared" si="11"/>
        <v>0</v>
      </c>
      <c r="CB48" s="13">
        <f t="shared" si="12"/>
        <v>0</v>
      </c>
      <c r="CC48" s="333" t="str">
        <f>VLOOKUP($A48,'Depr Group Buckets'!$A:$J,CC$4,FALSE)</f>
        <v>PROD STEAM</v>
      </c>
      <c r="CD48" s="333" t="str">
        <f>VLOOKUP($A48,'Depr Group Buckets'!$A:$J,CD$4,FALSE)</f>
        <v>101/106</v>
      </c>
      <c r="CE48" s="333">
        <f>VLOOKUP($A48,'Depr Group Buckets'!$A:$J,CE$4,FALSE)</f>
        <v>108</v>
      </c>
      <c r="CF48" s="333">
        <f>VLOOKUP($A48,'Depr Group Buckets'!$A:$J,CF$4,FALSE)</f>
        <v>403</v>
      </c>
      <c r="CG48" s="333" t="str">
        <f>VLOOKUP($A48,'Depr Group Buckets'!$A:$J,CG$4,FALSE)</f>
        <v>BIG BEND</v>
      </c>
      <c r="CH48" s="333" t="str">
        <f>VLOOKUP($A48,'Depr Group Buckets'!$A:$J,CH$4,FALSE)</f>
        <v>BIG BEND UNIT 1 &amp; 2 FGD</v>
      </c>
      <c r="CI48" s="333" t="str">
        <f>VLOOKUP($A48,'Depr Group Buckets'!$A:$J,CI$4,FALSE)</f>
        <v>Invalid</v>
      </c>
      <c r="CJ48" s="333" t="str">
        <f>VLOOKUP($A48,'Depr Group Buckets'!$A:$J,CJ$4,FALSE)</f>
        <v>311</v>
      </c>
      <c r="CK48" s="21"/>
      <c r="CL48" s="4">
        <f t="shared" si="4"/>
        <v>2.9000000000000001E-2</v>
      </c>
      <c r="CM48" s="4">
        <f t="shared" si="2"/>
        <v>2.9000000000000001E-2</v>
      </c>
      <c r="CN48" s="334"/>
      <c r="CO48" s="334"/>
      <c r="CP48" s="334"/>
      <c r="CQ48" s="4">
        <v>2.9000000000000001E-2</v>
      </c>
      <c r="CR48" s="4">
        <v>0</v>
      </c>
    </row>
    <row r="49" spans="1:96" x14ac:dyDescent="0.25">
      <c r="A49" s="335">
        <f>'ASSET BALANCES'!$A49</f>
        <v>31151</v>
      </c>
      <c r="B49" s="336" t="str">
        <f>'ASSET BALANCES'!$B49</f>
        <v>311.51 Str &amp; Improve-BB1 SCR</v>
      </c>
      <c r="C49" s="337">
        <v>0</v>
      </c>
      <c r="D49" s="337">
        <v>0</v>
      </c>
      <c r="E49" s="337">
        <v>0</v>
      </c>
      <c r="F49" s="337">
        <v>0</v>
      </c>
      <c r="G49" s="337">
        <v>0</v>
      </c>
      <c r="H49" s="337">
        <v>0</v>
      </c>
      <c r="I49" s="337">
        <v>0</v>
      </c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8">
        <f>ROUND('ASSET BALANCES'!O49*$CL49/12,2)</f>
        <v>0</v>
      </c>
      <c r="P49" s="338">
        <f>ROUND('ASSET BALANCES'!P49*$CL49/12,2)</f>
        <v>0</v>
      </c>
      <c r="Q49" s="338">
        <f>ROUND('ASSET BALANCES'!Q49*$CL49/12,2)</f>
        <v>0</v>
      </c>
      <c r="R49" s="338">
        <f>ROUND('ASSET BALANCES'!R49*$CL49/12,2)</f>
        <v>0</v>
      </c>
      <c r="S49" s="338">
        <f>ROUND('ASSET BALANCES'!S49*$CL49/12,2)</f>
        <v>0</v>
      </c>
      <c r="T49" s="338">
        <f>ROUND('ASSET BALANCES'!T49*$CL49/12,2)</f>
        <v>0</v>
      </c>
      <c r="U49" s="338">
        <f>ROUND('ASSET BALANCES'!U49*$CL49/12,2)</f>
        <v>0</v>
      </c>
      <c r="V49" s="338">
        <f>ROUND('ASSET BALANCES'!V49*$CL49/12,2)</f>
        <v>0</v>
      </c>
      <c r="W49" s="338">
        <f>ROUND('ASSET BALANCES'!W49*$CL49/12,2)</f>
        <v>0</v>
      </c>
      <c r="X49" s="338">
        <f>ROUND('ASSET BALANCES'!X49*$CL49/12,2)</f>
        <v>0</v>
      </c>
      <c r="Y49" s="338">
        <f>ROUND('ASSET BALANCES'!Y49*$CL49/12,2)</f>
        <v>0</v>
      </c>
      <c r="Z49" s="338">
        <f>ROUND('ASSET BALANCES'!Z49*$CL49/12,2)</f>
        <v>0</v>
      </c>
      <c r="AA49" s="338">
        <f>ROUND('ASSET BALANCES'!AA49*$CM49/12,2)</f>
        <v>0</v>
      </c>
      <c r="AB49" s="338">
        <f>ROUND('ASSET BALANCES'!AB49*$CM49/12,2)</f>
        <v>0</v>
      </c>
      <c r="AC49" s="338">
        <f>ROUND('ASSET BALANCES'!AC49*$CM49/12,2)</f>
        <v>0</v>
      </c>
      <c r="AD49" s="338">
        <f>ROUND('ASSET BALANCES'!AD49*$CM49/12,2)</f>
        <v>0</v>
      </c>
      <c r="AE49" s="338">
        <f>ROUND('ASSET BALANCES'!AE49*$CM49/12,2)</f>
        <v>0</v>
      </c>
      <c r="AF49" s="338">
        <f>ROUND('ASSET BALANCES'!AF49*$CM49/12,2)</f>
        <v>0</v>
      </c>
      <c r="AG49" s="338">
        <f>ROUND('ASSET BALANCES'!AG49*$CM49/12,2)</f>
        <v>0</v>
      </c>
      <c r="AH49" s="338">
        <f>ROUND('ASSET BALANCES'!AH49*$CM49/12,2)</f>
        <v>0</v>
      </c>
      <c r="AI49" s="338">
        <f>ROUND('ASSET BALANCES'!AI49*$CM49/12,2)</f>
        <v>0</v>
      </c>
      <c r="AJ49" s="338">
        <f>ROUND('ASSET BALANCES'!AJ49*$CM49/12,2)</f>
        <v>0</v>
      </c>
      <c r="AK49" s="338">
        <f>ROUND('ASSET BALANCES'!AK49*$CM49/12,2)</f>
        <v>0</v>
      </c>
      <c r="AL49" s="338">
        <f>ROUND('ASSET BALANCES'!AL49*$CM49/12,2)</f>
        <v>0</v>
      </c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13">
        <f t="shared" si="7"/>
        <v>0</v>
      </c>
      <c r="BX49" s="13">
        <f t="shared" si="8"/>
        <v>0</v>
      </c>
      <c r="BY49" s="13">
        <f t="shared" si="9"/>
        <v>0</v>
      </c>
      <c r="BZ49" s="13">
        <f t="shared" si="10"/>
        <v>0</v>
      </c>
      <c r="CA49" s="13">
        <f t="shared" si="11"/>
        <v>0</v>
      </c>
      <c r="CB49" s="13">
        <f t="shared" si="12"/>
        <v>0</v>
      </c>
      <c r="CC49" s="333" t="str">
        <f>VLOOKUP($A49,'Depr Group Buckets'!$A:$J,CC$4,FALSE)</f>
        <v>PROD STEAM</v>
      </c>
      <c r="CD49" s="333" t="str">
        <f>VLOOKUP($A49,'Depr Group Buckets'!$A:$J,CD$4,FALSE)</f>
        <v>101/106</v>
      </c>
      <c r="CE49" s="333">
        <f>VLOOKUP($A49,'Depr Group Buckets'!$A:$J,CE$4,FALSE)</f>
        <v>108</v>
      </c>
      <c r="CF49" s="333">
        <f>VLOOKUP($A49,'Depr Group Buckets'!$A:$J,CF$4,FALSE)</f>
        <v>403</v>
      </c>
      <c r="CG49" s="333" t="str">
        <f>VLOOKUP($A49,'Depr Group Buckets'!$A:$J,CG$4,FALSE)</f>
        <v>BIG BEND</v>
      </c>
      <c r="CH49" s="333" t="str">
        <f>VLOOKUP($A49,'Depr Group Buckets'!$A:$J,CH$4,FALSE)</f>
        <v>BIG BEND UNIT 1 SCR</v>
      </c>
      <c r="CI49" s="333" t="str">
        <f>VLOOKUP($A49,'Depr Group Buckets'!$A:$J,CI$4,FALSE)</f>
        <v>Invalid</v>
      </c>
      <c r="CJ49" s="333" t="str">
        <f>VLOOKUP($A49,'Depr Group Buckets'!$A:$J,CJ$4,FALSE)</f>
        <v>311</v>
      </c>
      <c r="CK49" s="21"/>
      <c r="CL49" s="4">
        <f t="shared" si="4"/>
        <v>0.04</v>
      </c>
      <c r="CM49" s="4">
        <f t="shared" si="2"/>
        <v>0.04</v>
      </c>
      <c r="CN49" s="334"/>
      <c r="CO49" s="334"/>
      <c r="CP49" s="334"/>
      <c r="CQ49" s="4">
        <v>0.04</v>
      </c>
      <c r="CR49" s="4">
        <v>0</v>
      </c>
    </row>
    <row r="50" spans="1:96" x14ac:dyDescent="0.25">
      <c r="A50" s="335">
        <f>'ASSET BALANCES'!$A50</f>
        <v>31152</v>
      </c>
      <c r="B50" s="336" t="str">
        <f>'ASSET BALANCES'!$B50</f>
        <v>311.52 Str &amp; Improve-BB2 SCR</v>
      </c>
      <c r="C50" s="337">
        <v>0</v>
      </c>
      <c r="D50" s="337">
        <v>0</v>
      </c>
      <c r="E50" s="337">
        <v>0</v>
      </c>
      <c r="F50" s="337">
        <v>0</v>
      </c>
      <c r="G50" s="337">
        <v>0</v>
      </c>
      <c r="H50" s="337">
        <v>0</v>
      </c>
      <c r="I50" s="337">
        <v>0</v>
      </c>
      <c r="J50" s="337">
        <v>0</v>
      </c>
      <c r="K50" s="337">
        <v>0</v>
      </c>
      <c r="L50" s="337">
        <v>0</v>
      </c>
      <c r="M50" s="337">
        <v>0</v>
      </c>
      <c r="N50" s="337">
        <v>0</v>
      </c>
      <c r="O50" s="338">
        <f>ROUND('ASSET BALANCES'!O50*$CL50/12,2)</f>
        <v>0</v>
      </c>
      <c r="P50" s="338">
        <f>ROUND('ASSET BALANCES'!P50*$CL50/12,2)</f>
        <v>0</v>
      </c>
      <c r="Q50" s="338">
        <f>ROUND('ASSET BALANCES'!Q50*$CL50/12,2)</f>
        <v>0</v>
      </c>
      <c r="R50" s="338">
        <f>ROUND('ASSET BALANCES'!R50*$CL50/12,2)</f>
        <v>0</v>
      </c>
      <c r="S50" s="338">
        <f>ROUND('ASSET BALANCES'!S50*$CL50/12,2)</f>
        <v>0</v>
      </c>
      <c r="T50" s="338">
        <f>ROUND('ASSET BALANCES'!T50*$CL50/12,2)</f>
        <v>0</v>
      </c>
      <c r="U50" s="338">
        <f>ROUND('ASSET BALANCES'!U50*$CL50/12,2)</f>
        <v>0</v>
      </c>
      <c r="V50" s="338">
        <f>ROUND('ASSET BALANCES'!V50*$CL50/12,2)</f>
        <v>0</v>
      </c>
      <c r="W50" s="338">
        <f>ROUND('ASSET BALANCES'!W50*$CL50/12,2)</f>
        <v>0</v>
      </c>
      <c r="X50" s="338">
        <f>ROUND('ASSET BALANCES'!X50*$CL50/12,2)</f>
        <v>0</v>
      </c>
      <c r="Y50" s="338">
        <f>ROUND('ASSET BALANCES'!Y50*$CL50/12,2)</f>
        <v>0</v>
      </c>
      <c r="Z50" s="338">
        <f>ROUND('ASSET BALANCES'!Z50*$CL50/12,2)</f>
        <v>0</v>
      </c>
      <c r="AA50" s="338">
        <f>ROUND('ASSET BALANCES'!AA50*$CM50/12,2)</f>
        <v>0</v>
      </c>
      <c r="AB50" s="338">
        <f>ROUND('ASSET BALANCES'!AB50*$CM50/12,2)</f>
        <v>0</v>
      </c>
      <c r="AC50" s="338">
        <f>ROUND('ASSET BALANCES'!AC50*$CM50/12,2)</f>
        <v>0</v>
      </c>
      <c r="AD50" s="338">
        <f>ROUND('ASSET BALANCES'!AD50*$CM50/12,2)</f>
        <v>0</v>
      </c>
      <c r="AE50" s="338">
        <f>ROUND('ASSET BALANCES'!AE50*$CM50/12,2)</f>
        <v>0</v>
      </c>
      <c r="AF50" s="338">
        <f>ROUND('ASSET BALANCES'!AF50*$CM50/12,2)</f>
        <v>0</v>
      </c>
      <c r="AG50" s="338">
        <f>ROUND('ASSET BALANCES'!AG50*$CM50/12,2)</f>
        <v>0</v>
      </c>
      <c r="AH50" s="338">
        <f>ROUND('ASSET BALANCES'!AH50*$CM50/12,2)</f>
        <v>0</v>
      </c>
      <c r="AI50" s="338">
        <f>ROUND('ASSET BALANCES'!AI50*$CM50/12,2)</f>
        <v>0</v>
      </c>
      <c r="AJ50" s="338">
        <f>ROUND('ASSET BALANCES'!AJ50*$CM50/12,2)</f>
        <v>0</v>
      </c>
      <c r="AK50" s="338">
        <f>ROUND('ASSET BALANCES'!AK50*$CM50/12,2)</f>
        <v>0</v>
      </c>
      <c r="AL50" s="338">
        <f>ROUND('ASSET BALANCES'!AL50*$CM50/12,2)</f>
        <v>0</v>
      </c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13">
        <f t="shared" si="7"/>
        <v>0</v>
      </c>
      <c r="BX50" s="13">
        <f t="shared" si="8"/>
        <v>0</v>
      </c>
      <c r="BY50" s="13">
        <f t="shared" si="9"/>
        <v>0</v>
      </c>
      <c r="BZ50" s="13">
        <f t="shared" si="10"/>
        <v>0</v>
      </c>
      <c r="CA50" s="13">
        <f t="shared" si="11"/>
        <v>0</v>
      </c>
      <c r="CB50" s="13">
        <f t="shared" si="12"/>
        <v>0</v>
      </c>
      <c r="CC50" s="333" t="str">
        <f>VLOOKUP($A50,'Depr Group Buckets'!$A:$J,CC$4,FALSE)</f>
        <v>PROD STEAM</v>
      </c>
      <c r="CD50" s="333" t="str">
        <f>VLOOKUP($A50,'Depr Group Buckets'!$A:$J,CD$4,FALSE)</f>
        <v>101/106</v>
      </c>
      <c r="CE50" s="333">
        <f>VLOOKUP($A50,'Depr Group Buckets'!$A:$J,CE$4,FALSE)</f>
        <v>108</v>
      </c>
      <c r="CF50" s="333">
        <f>VLOOKUP($A50,'Depr Group Buckets'!$A:$J,CF$4,FALSE)</f>
        <v>403</v>
      </c>
      <c r="CG50" s="333" t="str">
        <f>VLOOKUP($A50,'Depr Group Buckets'!$A:$J,CG$4,FALSE)</f>
        <v>BIG BEND</v>
      </c>
      <c r="CH50" s="333" t="str">
        <f>VLOOKUP($A50,'Depr Group Buckets'!$A:$J,CH$4,FALSE)</f>
        <v>BIG BEND UNIT 2 SCR</v>
      </c>
      <c r="CI50" s="333" t="str">
        <f>VLOOKUP($A50,'Depr Group Buckets'!$A:$J,CI$4,FALSE)</f>
        <v>Invalid</v>
      </c>
      <c r="CJ50" s="333" t="str">
        <f>VLOOKUP($A50,'Depr Group Buckets'!$A:$J,CJ$4,FALSE)</f>
        <v>311</v>
      </c>
      <c r="CK50" s="21"/>
      <c r="CL50" s="4">
        <f t="shared" si="4"/>
        <v>3.5000000000000003E-2</v>
      </c>
      <c r="CM50" s="4">
        <f t="shared" si="2"/>
        <v>3.5000000000000003E-2</v>
      </c>
      <c r="CN50" s="334"/>
      <c r="CO50" s="334"/>
      <c r="CP50" s="334"/>
      <c r="CQ50" s="4">
        <v>3.5000000000000003E-2</v>
      </c>
      <c r="CR50" s="4">
        <v>0</v>
      </c>
    </row>
    <row r="51" spans="1:96" x14ac:dyDescent="0.25">
      <c r="A51" s="335">
        <f>'ASSET BALANCES'!$A51</f>
        <v>31153</v>
      </c>
      <c r="B51" s="336" t="str">
        <f>'ASSET BALANCES'!$B51</f>
        <v>311.53 Str &amp; Improve-BB3 SCR</v>
      </c>
      <c r="C51" s="337">
        <v>0</v>
      </c>
      <c r="D51" s="337">
        <v>0</v>
      </c>
      <c r="E51" s="337">
        <v>0</v>
      </c>
      <c r="F51" s="337">
        <v>0</v>
      </c>
      <c r="G51" s="337">
        <v>0</v>
      </c>
      <c r="H51" s="337">
        <v>0</v>
      </c>
      <c r="I51" s="337">
        <v>0</v>
      </c>
      <c r="J51" s="337">
        <v>0</v>
      </c>
      <c r="K51" s="337">
        <v>0</v>
      </c>
      <c r="L51" s="337">
        <v>0</v>
      </c>
      <c r="M51" s="337">
        <v>0</v>
      </c>
      <c r="N51" s="337">
        <v>0</v>
      </c>
      <c r="O51" s="338">
        <f>ROUND('ASSET BALANCES'!O51*$CL51/12,2)</f>
        <v>0</v>
      </c>
      <c r="P51" s="338">
        <f>ROUND('ASSET BALANCES'!P51*$CL51/12,2)</f>
        <v>0</v>
      </c>
      <c r="Q51" s="338">
        <f>ROUND('ASSET BALANCES'!Q51*$CL51/12,2)</f>
        <v>0</v>
      </c>
      <c r="R51" s="338">
        <f>ROUND('ASSET BALANCES'!R51*$CL51/12,2)</f>
        <v>0</v>
      </c>
      <c r="S51" s="338">
        <f>ROUND('ASSET BALANCES'!S51*$CL51/12,2)</f>
        <v>0</v>
      </c>
      <c r="T51" s="338">
        <f>ROUND('ASSET BALANCES'!T51*$CL51/12,2)</f>
        <v>0</v>
      </c>
      <c r="U51" s="338">
        <f>ROUND('ASSET BALANCES'!U51*$CL51/12,2)</f>
        <v>0</v>
      </c>
      <c r="V51" s="338">
        <f>ROUND('ASSET BALANCES'!V51*$CL51/12,2)</f>
        <v>0</v>
      </c>
      <c r="W51" s="338">
        <f>ROUND('ASSET BALANCES'!W51*$CL51/12,2)</f>
        <v>0</v>
      </c>
      <c r="X51" s="338">
        <f>ROUND('ASSET BALANCES'!X51*$CL51/12,2)</f>
        <v>0</v>
      </c>
      <c r="Y51" s="338">
        <f>ROUND('ASSET BALANCES'!Y51*$CL51/12,2)</f>
        <v>0</v>
      </c>
      <c r="Z51" s="338">
        <f>ROUND('ASSET BALANCES'!Z51*$CL51/12,2)</f>
        <v>0</v>
      </c>
      <c r="AA51" s="338">
        <f>ROUND('ASSET BALANCES'!AA51*$CM51/12,2)</f>
        <v>0</v>
      </c>
      <c r="AB51" s="338">
        <f>ROUND('ASSET BALANCES'!AB51*$CM51/12,2)</f>
        <v>0</v>
      </c>
      <c r="AC51" s="338">
        <f>ROUND('ASSET BALANCES'!AC51*$CM51/12,2)</f>
        <v>0</v>
      </c>
      <c r="AD51" s="338">
        <f>ROUND('ASSET BALANCES'!AD51*$CM51/12,2)</f>
        <v>0</v>
      </c>
      <c r="AE51" s="338">
        <f>ROUND('ASSET BALANCES'!AE51*$CM51/12,2)</f>
        <v>0</v>
      </c>
      <c r="AF51" s="338">
        <f>ROUND('ASSET BALANCES'!AF51*$CM51/12,2)</f>
        <v>0</v>
      </c>
      <c r="AG51" s="338">
        <f>ROUND('ASSET BALANCES'!AG51*$CM51/12,2)</f>
        <v>0</v>
      </c>
      <c r="AH51" s="338">
        <f>ROUND('ASSET BALANCES'!AH51*$CM51/12,2)</f>
        <v>0</v>
      </c>
      <c r="AI51" s="338">
        <f>ROUND('ASSET BALANCES'!AI51*$CM51/12,2)</f>
        <v>0</v>
      </c>
      <c r="AJ51" s="338">
        <f>ROUND('ASSET BALANCES'!AJ51*$CM51/12,2)</f>
        <v>0</v>
      </c>
      <c r="AK51" s="338">
        <f>ROUND('ASSET BALANCES'!AK51*$CM51/12,2)</f>
        <v>0</v>
      </c>
      <c r="AL51" s="338">
        <f>ROUND('ASSET BALANCES'!AL51*$CM51/12,2)</f>
        <v>0</v>
      </c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13">
        <f t="shared" si="7"/>
        <v>0</v>
      </c>
      <c r="BX51" s="13">
        <f t="shared" si="8"/>
        <v>0</v>
      </c>
      <c r="BY51" s="13">
        <f t="shared" si="9"/>
        <v>0</v>
      </c>
      <c r="BZ51" s="13">
        <f t="shared" si="10"/>
        <v>0</v>
      </c>
      <c r="CA51" s="13">
        <f t="shared" si="11"/>
        <v>0</v>
      </c>
      <c r="CB51" s="13">
        <f t="shared" si="12"/>
        <v>0</v>
      </c>
      <c r="CC51" s="333" t="str">
        <f>VLOOKUP($A51,'Depr Group Buckets'!$A:$J,CC$4,FALSE)</f>
        <v>PROD STEAM</v>
      </c>
      <c r="CD51" s="333" t="str">
        <f>VLOOKUP($A51,'Depr Group Buckets'!$A:$J,CD$4,FALSE)</f>
        <v>101/106</v>
      </c>
      <c r="CE51" s="333">
        <f>VLOOKUP($A51,'Depr Group Buckets'!$A:$J,CE$4,FALSE)</f>
        <v>108</v>
      </c>
      <c r="CF51" s="333">
        <f>VLOOKUP($A51,'Depr Group Buckets'!$A:$J,CF$4,FALSE)</f>
        <v>403</v>
      </c>
      <c r="CG51" s="333" t="str">
        <f>VLOOKUP($A51,'Depr Group Buckets'!$A:$J,CG$4,FALSE)</f>
        <v>BIG BEND</v>
      </c>
      <c r="CH51" s="333" t="str">
        <f>VLOOKUP($A51,'Depr Group Buckets'!$A:$J,CH$4,FALSE)</f>
        <v>BIG BEND UNIT 3 SCR</v>
      </c>
      <c r="CI51" s="333" t="str">
        <f>VLOOKUP($A51,'Depr Group Buckets'!$A:$J,CI$4,FALSE)</f>
        <v>Invalid</v>
      </c>
      <c r="CJ51" s="333" t="str">
        <f>VLOOKUP($A51,'Depr Group Buckets'!$A:$J,CJ$4,FALSE)</f>
        <v>311</v>
      </c>
      <c r="CK51" s="21"/>
      <c r="CL51" s="4">
        <f t="shared" si="4"/>
        <v>3.1E-2</v>
      </c>
      <c r="CM51" s="4">
        <f t="shared" si="2"/>
        <v>3.1E-2</v>
      </c>
      <c r="CN51" s="334"/>
      <c r="CO51" s="334"/>
      <c r="CP51" s="334"/>
      <c r="CQ51" s="4">
        <v>3.1E-2</v>
      </c>
      <c r="CR51" s="4">
        <v>0</v>
      </c>
    </row>
    <row r="52" spans="1:96" x14ac:dyDescent="0.25">
      <c r="A52" s="335">
        <f>'ASSET BALANCES'!$A52</f>
        <v>31154</v>
      </c>
      <c r="B52" s="336" t="str">
        <f>'ASSET BALANCES'!$B52</f>
        <v>311.54 Str &amp; Improve-BB4 SCR</v>
      </c>
      <c r="C52" s="337">
        <v>39735.100000000006</v>
      </c>
      <c r="D52" s="337">
        <v>39656</v>
      </c>
      <c r="E52" s="337">
        <v>39656</v>
      </c>
      <c r="F52" s="337">
        <v>39656</v>
      </c>
      <c r="G52" s="337">
        <v>39656</v>
      </c>
      <c r="H52" s="337">
        <v>39656</v>
      </c>
      <c r="I52" s="337">
        <v>39656</v>
      </c>
      <c r="J52" s="337">
        <v>39656</v>
      </c>
      <c r="K52" s="337">
        <v>39656</v>
      </c>
      <c r="L52" s="337">
        <v>39656</v>
      </c>
      <c r="M52" s="337">
        <v>39656</v>
      </c>
      <c r="N52" s="337">
        <v>39656</v>
      </c>
      <c r="O52" s="338">
        <f>ROUND('ASSET BALANCES'!O52*$CL52/12,2)</f>
        <v>39656</v>
      </c>
      <c r="P52" s="338">
        <f>ROUND('ASSET BALANCES'!P52*$CL52/12,2)</f>
        <v>39656</v>
      </c>
      <c r="Q52" s="338">
        <f>ROUND('ASSET BALANCES'!Q52*$CL52/12,2)</f>
        <v>39656</v>
      </c>
      <c r="R52" s="338">
        <f>ROUND('ASSET BALANCES'!R52*$CL52/12,2)</f>
        <v>39656</v>
      </c>
      <c r="S52" s="338">
        <f>ROUND('ASSET BALANCES'!S52*$CL52/12,2)</f>
        <v>39656</v>
      </c>
      <c r="T52" s="338">
        <f>ROUND('ASSET BALANCES'!T52*$CL52/12,2)</f>
        <v>39656</v>
      </c>
      <c r="U52" s="338">
        <f>ROUND('ASSET BALANCES'!U52*$CL52/12,2)</f>
        <v>39656</v>
      </c>
      <c r="V52" s="338">
        <f>ROUND('ASSET BALANCES'!V52*$CL52/12,2)</f>
        <v>39656</v>
      </c>
      <c r="W52" s="338">
        <f>ROUND('ASSET BALANCES'!W52*$CL52/12,2)</f>
        <v>39656</v>
      </c>
      <c r="X52" s="338">
        <f>ROUND('ASSET BALANCES'!X52*$CL52/12,2)</f>
        <v>39656</v>
      </c>
      <c r="Y52" s="338">
        <f>ROUND('ASSET BALANCES'!Y52*$CL52/12,2)</f>
        <v>39656</v>
      </c>
      <c r="Z52" s="338">
        <f>ROUND('ASSET BALANCES'!Z52*$CL52/12,2)</f>
        <v>39656</v>
      </c>
      <c r="AA52" s="338">
        <f>ROUND('ASSET BALANCES'!AA52*$CM52/12,2)</f>
        <v>39656</v>
      </c>
      <c r="AB52" s="338">
        <f>ROUND('ASSET BALANCES'!AB52*$CM52/12,2)</f>
        <v>39656</v>
      </c>
      <c r="AC52" s="338">
        <f>ROUND('ASSET BALANCES'!AC52*$CM52/12,2)</f>
        <v>39656</v>
      </c>
      <c r="AD52" s="338">
        <f>ROUND('ASSET BALANCES'!AD52*$CM52/12,2)</f>
        <v>39656</v>
      </c>
      <c r="AE52" s="338">
        <f>ROUND('ASSET BALANCES'!AE52*$CM52/12,2)</f>
        <v>39656</v>
      </c>
      <c r="AF52" s="338">
        <f>ROUND('ASSET BALANCES'!AF52*$CM52/12,2)</f>
        <v>39656</v>
      </c>
      <c r="AG52" s="338">
        <f>ROUND('ASSET BALANCES'!AG52*$CM52/12,2)</f>
        <v>39656</v>
      </c>
      <c r="AH52" s="338">
        <f>ROUND('ASSET BALANCES'!AH52*$CM52/12,2)</f>
        <v>39656</v>
      </c>
      <c r="AI52" s="338">
        <f>ROUND('ASSET BALANCES'!AI52*$CM52/12,2)</f>
        <v>39656</v>
      </c>
      <c r="AJ52" s="338">
        <f>ROUND('ASSET BALANCES'!AJ52*$CM52/12,2)</f>
        <v>39656</v>
      </c>
      <c r="AK52" s="338">
        <f>ROUND('ASSET BALANCES'!AK52*$CM52/12,2)</f>
        <v>39656</v>
      </c>
      <c r="AL52" s="338">
        <f>ROUND('ASSET BALANCES'!AL52*$CM52/12,2)</f>
        <v>39656</v>
      </c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8"/>
      <c r="BP52" s="338"/>
      <c r="BQ52" s="338"/>
      <c r="BR52" s="338"/>
      <c r="BS52" s="338"/>
      <c r="BT52" s="338"/>
      <c r="BU52" s="338"/>
      <c r="BV52" s="338"/>
      <c r="BW52" s="13">
        <f t="shared" si="7"/>
        <v>475951.1</v>
      </c>
      <c r="BX52" s="13">
        <f t="shared" si="8"/>
        <v>475872</v>
      </c>
      <c r="BY52" s="13">
        <f t="shared" si="9"/>
        <v>475872</v>
      </c>
      <c r="BZ52" s="13">
        <f t="shared" si="10"/>
        <v>0</v>
      </c>
      <c r="CA52" s="13">
        <f t="shared" si="11"/>
        <v>0</v>
      </c>
      <c r="CB52" s="13">
        <f t="shared" si="12"/>
        <v>0</v>
      </c>
      <c r="CC52" s="333" t="str">
        <f>VLOOKUP($A52,'Depr Group Buckets'!$A:$J,CC$4,FALSE)</f>
        <v>PROD STEAM</v>
      </c>
      <c r="CD52" s="333" t="str">
        <f>VLOOKUP($A52,'Depr Group Buckets'!$A:$J,CD$4,FALSE)</f>
        <v>101/106</v>
      </c>
      <c r="CE52" s="333">
        <f>VLOOKUP($A52,'Depr Group Buckets'!$A:$J,CE$4,FALSE)</f>
        <v>108</v>
      </c>
      <c r="CF52" s="333">
        <f>VLOOKUP($A52,'Depr Group Buckets'!$A:$J,CF$4,FALSE)</f>
        <v>403</v>
      </c>
      <c r="CG52" s="333" t="str">
        <f>VLOOKUP($A52,'Depr Group Buckets'!$A:$J,CG$4,FALSE)</f>
        <v>BIG BEND</v>
      </c>
      <c r="CH52" s="333" t="str">
        <f>VLOOKUP($A52,'Depr Group Buckets'!$A:$J,CH$4,FALSE)</f>
        <v>BIG BEND UNIT 4</v>
      </c>
      <c r="CI52" s="333" t="str">
        <f>VLOOKUP($A52,'Depr Group Buckets'!$A:$J,CI$4,FALSE)</f>
        <v>Valid</v>
      </c>
      <c r="CJ52" s="333" t="str">
        <f>VLOOKUP($A52,'Depr Group Buckets'!$A:$J,CJ$4,FALSE)</f>
        <v>311</v>
      </c>
      <c r="CK52" s="21"/>
      <c r="CL52" s="4">
        <f t="shared" si="4"/>
        <v>2.8000000000000001E-2</v>
      </c>
      <c r="CM52" s="4">
        <f t="shared" si="2"/>
        <v>2.8000000000000001E-2</v>
      </c>
      <c r="CN52" s="334"/>
      <c r="CO52" s="334"/>
      <c r="CP52" s="334"/>
      <c r="CQ52" s="4">
        <v>2.8000000000000001E-2</v>
      </c>
      <c r="CR52" s="4">
        <v>3.49E-2</v>
      </c>
    </row>
    <row r="53" spans="1:96" x14ac:dyDescent="0.25">
      <c r="A53" s="335">
        <f>'ASSET BALANCES'!$A53</f>
        <v>31175</v>
      </c>
      <c r="B53" s="336" t="str">
        <f>'ASSET BALANCES'!$B53</f>
        <v>311.75 Str &amp; Improvements-BPC</v>
      </c>
      <c r="C53" s="337">
        <v>0</v>
      </c>
      <c r="D53" s="337">
        <v>0</v>
      </c>
      <c r="E53" s="337">
        <v>0</v>
      </c>
      <c r="F53" s="337">
        <v>0</v>
      </c>
      <c r="G53" s="337">
        <v>0</v>
      </c>
      <c r="H53" s="337">
        <v>0</v>
      </c>
      <c r="I53" s="337">
        <v>0</v>
      </c>
      <c r="J53" s="337">
        <v>0</v>
      </c>
      <c r="K53" s="337">
        <v>0</v>
      </c>
      <c r="L53" s="337">
        <v>0</v>
      </c>
      <c r="M53" s="337">
        <v>0</v>
      </c>
      <c r="N53" s="337">
        <v>0</v>
      </c>
      <c r="O53" s="338">
        <f>ROUND('ASSET BALANCES'!O53*$CL53/12,2)</f>
        <v>0</v>
      </c>
      <c r="P53" s="338">
        <f>ROUND('ASSET BALANCES'!P53*$CL53/12,2)</f>
        <v>0</v>
      </c>
      <c r="Q53" s="338">
        <f>ROUND('ASSET BALANCES'!Q53*$CL53/12,2)</f>
        <v>0</v>
      </c>
      <c r="R53" s="338">
        <f>ROUND('ASSET BALANCES'!R53*$CL53/12,2)</f>
        <v>0</v>
      </c>
      <c r="S53" s="338">
        <f>ROUND('ASSET BALANCES'!S53*$CL53/12,2)</f>
        <v>0</v>
      </c>
      <c r="T53" s="338">
        <f>ROUND('ASSET BALANCES'!T53*$CL53/12,2)</f>
        <v>0</v>
      </c>
      <c r="U53" s="338">
        <f>ROUND('ASSET BALANCES'!U53*$CL53/12,2)</f>
        <v>0</v>
      </c>
      <c r="V53" s="338">
        <f>ROUND('ASSET BALANCES'!V53*$CL53/12,2)</f>
        <v>0</v>
      </c>
      <c r="W53" s="338">
        <f>ROUND('ASSET BALANCES'!W53*$CL53/12,2)</f>
        <v>0</v>
      </c>
      <c r="X53" s="338">
        <f>ROUND('ASSET BALANCES'!X53*$CL53/12,2)</f>
        <v>0</v>
      </c>
      <c r="Y53" s="338">
        <f>ROUND('ASSET BALANCES'!Y53*$CL53/12,2)</f>
        <v>0</v>
      </c>
      <c r="Z53" s="338">
        <f>ROUND('ASSET BALANCES'!Z53*$CL53/12,2)</f>
        <v>0</v>
      </c>
      <c r="AA53" s="338">
        <f>ROUND('ASSET BALANCES'!AA53*$CM53/12,2)</f>
        <v>0</v>
      </c>
      <c r="AB53" s="338">
        <f>ROUND('ASSET BALANCES'!AB53*$CM53/12,2)</f>
        <v>0</v>
      </c>
      <c r="AC53" s="338">
        <f>ROUND('ASSET BALANCES'!AC53*$CM53/12,2)</f>
        <v>0</v>
      </c>
      <c r="AD53" s="338">
        <f>ROUND('ASSET BALANCES'!AD53*$CM53/12,2)</f>
        <v>0</v>
      </c>
      <c r="AE53" s="338">
        <f>ROUND('ASSET BALANCES'!AE53*$CM53/12,2)</f>
        <v>0</v>
      </c>
      <c r="AF53" s="338">
        <f>ROUND('ASSET BALANCES'!AF53*$CM53/12,2)</f>
        <v>0</v>
      </c>
      <c r="AG53" s="338">
        <f>ROUND('ASSET BALANCES'!AG53*$CM53/12,2)</f>
        <v>0</v>
      </c>
      <c r="AH53" s="338">
        <f>ROUND('ASSET BALANCES'!AH53*$CM53/12,2)</f>
        <v>0</v>
      </c>
      <c r="AI53" s="338">
        <f>ROUND('ASSET BALANCES'!AI53*$CM53/12,2)</f>
        <v>0</v>
      </c>
      <c r="AJ53" s="338">
        <f>ROUND('ASSET BALANCES'!AJ53*$CM53/12,2)</f>
        <v>0</v>
      </c>
      <c r="AK53" s="338">
        <f>ROUND('ASSET BALANCES'!AK53*$CM53/12,2)</f>
        <v>0</v>
      </c>
      <c r="AL53" s="338">
        <f>ROUND('ASSET BALANCES'!AL53*$CM53/12,2)</f>
        <v>0</v>
      </c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  <c r="BL53" s="338"/>
      <c r="BM53" s="338"/>
      <c r="BN53" s="338"/>
      <c r="BO53" s="338"/>
      <c r="BP53" s="338"/>
      <c r="BQ53" s="338"/>
      <c r="BR53" s="338"/>
      <c r="BS53" s="338"/>
      <c r="BT53" s="338"/>
      <c r="BU53" s="338"/>
      <c r="BV53" s="338"/>
      <c r="BW53" s="13">
        <f t="shared" si="7"/>
        <v>0</v>
      </c>
      <c r="BX53" s="13">
        <f t="shared" si="8"/>
        <v>0</v>
      </c>
      <c r="BY53" s="13">
        <f t="shared" si="9"/>
        <v>0</v>
      </c>
      <c r="BZ53" s="13">
        <f t="shared" si="10"/>
        <v>0</v>
      </c>
      <c r="CA53" s="13">
        <f t="shared" si="11"/>
        <v>0</v>
      </c>
      <c r="CB53" s="13">
        <f t="shared" si="12"/>
        <v>0</v>
      </c>
      <c r="CC53" s="333" t="str">
        <f>VLOOKUP($A53,'Depr Group Buckets'!$A:$J,CC$4,FALSE)</f>
        <v>PROD STEAM</v>
      </c>
      <c r="CD53" s="333" t="str">
        <f>VLOOKUP($A53,'Depr Group Buckets'!$A:$J,CD$4,FALSE)</f>
        <v>101/106</v>
      </c>
      <c r="CE53" s="333">
        <f>VLOOKUP($A53,'Depr Group Buckets'!$A:$J,CE$4,FALSE)</f>
        <v>108</v>
      </c>
      <c r="CF53" s="333">
        <f>VLOOKUP($A53,'Depr Group Buckets'!$A:$J,CF$4,FALSE)</f>
        <v>403</v>
      </c>
      <c r="CG53" s="333" t="str">
        <f>VLOOKUP($A53,'Depr Group Buckets'!$A:$J,CG$4,FALSE)</f>
        <v>BIG BEND</v>
      </c>
      <c r="CH53" s="333" t="str">
        <f>VLOOKUP($A53,'Depr Group Buckets'!$A:$J,CH$4,FALSE)</f>
        <v>INACTIVE ACCOUNT</v>
      </c>
      <c r="CI53" s="333" t="str">
        <f>VLOOKUP($A53,'Depr Group Buckets'!$A:$J,CI$4,FALSE)</f>
        <v>Invalid</v>
      </c>
      <c r="CJ53" s="333" t="str">
        <f>VLOOKUP($A53,'Depr Group Buckets'!$A:$J,CJ$4,FALSE)</f>
        <v>311</v>
      </c>
      <c r="CK53" s="21"/>
      <c r="CL53" s="4">
        <f t="shared" si="4"/>
        <v>0</v>
      </c>
      <c r="CM53" s="4">
        <f t="shared" si="2"/>
        <v>0</v>
      </c>
      <c r="CN53" s="334"/>
      <c r="CO53" s="334"/>
      <c r="CP53" s="334"/>
      <c r="CQ53" s="4">
        <v>0</v>
      </c>
      <c r="CR53" s="4">
        <v>0</v>
      </c>
    </row>
    <row r="54" spans="1:96" x14ac:dyDescent="0.25">
      <c r="A54" s="335">
        <f>'ASSET BALANCES'!$A54</f>
        <v>31178</v>
      </c>
      <c r="B54" s="336" t="str">
        <f>'ASSET BALANCES'!$B54</f>
        <v>311.78 Str &amp; Improvements-BP3</v>
      </c>
      <c r="C54" s="337">
        <v>0</v>
      </c>
      <c r="D54" s="337">
        <v>0</v>
      </c>
      <c r="E54" s="337">
        <v>0</v>
      </c>
      <c r="F54" s="337">
        <v>0</v>
      </c>
      <c r="G54" s="337">
        <v>0</v>
      </c>
      <c r="H54" s="337"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v>0</v>
      </c>
      <c r="O54" s="338">
        <f>ROUND('ASSET BALANCES'!O54*$CL54/12,2)</f>
        <v>0</v>
      </c>
      <c r="P54" s="338">
        <f>ROUND('ASSET BALANCES'!P54*$CL54/12,2)</f>
        <v>0</v>
      </c>
      <c r="Q54" s="338">
        <f>ROUND('ASSET BALANCES'!Q54*$CL54/12,2)</f>
        <v>0</v>
      </c>
      <c r="R54" s="338">
        <f>ROUND('ASSET BALANCES'!R54*$CL54/12,2)</f>
        <v>0</v>
      </c>
      <c r="S54" s="338">
        <f>ROUND('ASSET BALANCES'!S54*$CL54/12,2)</f>
        <v>0</v>
      </c>
      <c r="T54" s="338">
        <f>ROUND('ASSET BALANCES'!T54*$CL54/12,2)</f>
        <v>0</v>
      </c>
      <c r="U54" s="338">
        <f>ROUND('ASSET BALANCES'!U54*$CL54/12,2)</f>
        <v>0</v>
      </c>
      <c r="V54" s="338">
        <f>ROUND('ASSET BALANCES'!V54*$CL54/12,2)</f>
        <v>0</v>
      </c>
      <c r="W54" s="338">
        <f>ROUND('ASSET BALANCES'!W54*$CL54/12,2)</f>
        <v>0</v>
      </c>
      <c r="X54" s="338">
        <f>ROUND('ASSET BALANCES'!X54*$CL54/12,2)</f>
        <v>0</v>
      </c>
      <c r="Y54" s="338">
        <f>ROUND('ASSET BALANCES'!Y54*$CL54/12,2)</f>
        <v>0</v>
      </c>
      <c r="Z54" s="338">
        <f>ROUND('ASSET BALANCES'!Z54*$CL54/12,2)</f>
        <v>0</v>
      </c>
      <c r="AA54" s="338">
        <f>ROUND('ASSET BALANCES'!AA54*$CM54/12,2)</f>
        <v>0</v>
      </c>
      <c r="AB54" s="338">
        <f>ROUND('ASSET BALANCES'!AB54*$CM54/12,2)</f>
        <v>0</v>
      </c>
      <c r="AC54" s="338">
        <f>ROUND('ASSET BALANCES'!AC54*$CM54/12,2)</f>
        <v>0</v>
      </c>
      <c r="AD54" s="338">
        <f>ROUND('ASSET BALANCES'!AD54*$CM54/12,2)</f>
        <v>0</v>
      </c>
      <c r="AE54" s="338">
        <f>ROUND('ASSET BALANCES'!AE54*$CM54/12,2)</f>
        <v>0</v>
      </c>
      <c r="AF54" s="338">
        <f>ROUND('ASSET BALANCES'!AF54*$CM54/12,2)</f>
        <v>0</v>
      </c>
      <c r="AG54" s="338">
        <f>ROUND('ASSET BALANCES'!AG54*$CM54/12,2)</f>
        <v>0</v>
      </c>
      <c r="AH54" s="338">
        <f>ROUND('ASSET BALANCES'!AH54*$CM54/12,2)</f>
        <v>0</v>
      </c>
      <c r="AI54" s="338">
        <f>ROUND('ASSET BALANCES'!AI54*$CM54/12,2)</f>
        <v>0</v>
      </c>
      <c r="AJ54" s="338">
        <f>ROUND('ASSET BALANCES'!AJ54*$CM54/12,2)</f>
        <v>0</v>
      </c>
      <c r="AK54" s="338">
        <f>ROUND('ASSET BALANCES'!AK54*$CM54/12,2)</f>
        <v>0</v>
      </c>
      <c r="AL54" s="338">
        <f>ROUND('ASSET BALANCES'!AL54*$CM54/12,2)</f>
        <v>0</v>
      </c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13">
        <f t="shared" si="7"/>
        <v>0</v>
      </c>
      <c r="BX54" s="13">
        <f t="shared" si="8"/>
        <v>0</v>
      </c>
      <c r="BY54" s="13">
        <f t="shared" si="9"/>
        <v>0</v>
      </c>
      <c r="BZ54" s="13">
        <f t="shared" si="10"/>
        <v>0</v>
      </c>
      <c r="CA54" s="13">
        <f t="shared" si="11"/>
        <v>0</v>
      </c>
      <c r="CB54" s="13">
        <f t="shared" si="12"/>
        <v>0</v>
      </c>
      <c r="CC54" s="333" t="str">
        <f>VLOOKUP($A54,'Depr Group Buckets'!$A:$J,CC$4,FALSE)</f>
        <v>PROD STEAM</v>
      </c>
      <c r="CD54" s="333" t="str">
        <f>VLOOKUP($A54,'Depr Group Buckets'!$A:$J,CD$4,FALSE)</f>
        <v>101/106</v>
      </c>
      <c r="CE54" s="333">
        <f>VLOOKUP($A54,'Depr Group Buckets'!$A:$J,CE$4,FALSE)</f>
        <v>108</v>
      </c>
      <c r="CF54" s="333">
        <f>VLOOKUP($A54,'Depr Group Buckets'!$A:$J,CF$4,FALSE)</f>
        <v>403</v>
      </c>
      <c r="CG54" s="333" t="str">
        <f>VLOOKUP($A54,'Depr Group Buckets'!$A:$J,CG$4,FALSE)</f>
        <v>BIG BEND</v>
      </c>
      <c r="CH54" s="333" t="str">
        <f>VLOOKUP($A54,'Depr Group Buckets'!$A:$J,CH$4,FALSE)</f>
        <v>INACTIVE ACCOUNT</v>
      </c>
      <c r="CI54" s="333" t="str">
        <f>VLOOKUP($A54,'Depr Group Buckets'!$A:$J,CI$4,FALSE)</f>
        <v>Invalid</v>
      </c>
      <c r="CJ54" s="333" t="str">
        <f>VLOOKUP($A54,'Depr Group Buckets'!$A:$J,CJ$4,FALSE)</f>
        <v>311</v>
      </c>
      <c r="CK54" s="21"/>
      <c r="CL54" s="4">
        <f t="shared" si="4"/>
        <v>0</v>
      </c>
      <c r="CM54" s="4">
        <f t="shared" si="2"/>
        <v>0</v>
      </c>
      <c r="CN54" s="334"/>
      <c r="CO54" s="334"/>
      <c r="CP54" s="334"/>
      <c r="CQ54" s="4">
        <v>0</v>
      </c>
      <c r="CR54" s="4">
        <v>0</v>
      </c>
    </row>
    <row r="55" spans="1:96" x14ac:dyDescent="0.25">
      <c r="A55" s="335">
        <f>'ASSET BALANCES'!$A55</f>
        <v>31179</v>
      </c>
      <c r="B55" s="336" t="str">
        <f>'ASSET BALANCES'!$B55</f>
        <v>311.79 Str &amp; Improvements-BP4</v>
      </c>
      <c r="C55" s="337">
        <v>0</v>
      </c>
      <c r="D55" s="337">
        <v>0</v>
      </c>
      <c r="E55" s="337">
        <v>0</v>
      </c>
      <c r="F55" s="337">
        <v>0</v>
      </c>
      <c r="G55" s="337">
        <v>0</v>
      </c>
      <c r="H55" s="337">
        <v>0</v>
      </c>
      <c r="I55" s="337">
        <v>0</v>
      </c>
      <c r="J55" s="337">
        <v>0</v>
      </c>
      <c r="K55" s="337">
        <v>0</v>
      </c>
      <c r="L55" s="337">
        <v>0</v>
      </c>
      <c r="M55" s="337">
        <v>0</v>
      </c>
      <c r="N55" s="337">
        <v>0</v>
      </c>
      <c r="O55" s="338">
        <f>ROUND('ASSET BALANCES'!O55*$CL55/12,2)</f>
        <v>0</v>
      </c>
      <c r="P55" s="338">
        <f>ROUND('ASSET BALANCES'!P55*$CL55/12,2)</f>
        <v>0</v>
      </c>
      <c r="Q55" s="338">
        <f>ROUND('ASSET BALANCES'!Q55*$CL55/12,2)</f>
        <v>0</v>
      </c>
      <c r="R55" s="338">
        <f>ROUND('ASSET BALANCES'!R55*$CL55/12,2)</f>
        <v>0</v>
      </c>
      <c r="S55" s="338">
        <f>ROUND('ASSET BALANCES'!S55*$CL55/12,2)</f>
        <v>0</v>
      </c>
      <c r="T55" s="338">
        <f>ROUND('ASSET BALANCES'!T55*$CL55/12,2)</f>
        <v>0</v>
      </c>
      <c r="U55" s="338">
        <f>ROUND('ASSET BALANCES'!U55*$CL55/12,2)</f>
        <v>0</v>
      </c>
      <c r="V55" s="338">
        <f>ROUND('ASSET BALANCES'!V55*$CL55/12,2)</f>
        <v>0</v>
      </c>
      <c r="W55" s="338">
        <f>ROUND('ASSET BALANCES'!W55*$CL55/12,2)</f>
        <v>0</v>
      </c>
      <c r="X55" s="338">
        <f>ROUND('ASSET BALANCES'!X55*$CL55/12,2)</f>
        <v>0</v>
      </c>
      <c r="Y55" s="338">
        <f>ROUND('ASSET BALANCES'!Y55*$CL55/12,2)</f>
        <v>0</v>
      </c>
      <c r="Z55" s="338">
        <f>ROUND('ASSET BALANCES'!Z55*$CL55/12,2)</f>
        <v>0</v>
      </c>
      <c r="AA55" s="338">
        <f>ROUND('ASSET BALANCES'!AA55*$CM55/12,2)</f>
        <v>0</v>
      </c>
      <c r="AB55" s="338">
        <f>ROUND('ASSET BALANCES'!AB55*$CM55/12,2)</f>
        <v>0</v>
      </c>
      <c r="AC55" s="338">
        <f>ROUND('ASSET BALANCES'!AC55*$CM55/12,2)</f>
        <v>0</v>
      </c>
      <c r="AD55" s="338">
        <f>ROUND('ASSET BALANCES'!AD55*$CM55/12,2)</f>
        <v>0</v>
      </c>
      <c r="AE55" s="338">
        <f>ROUND('ASSET BALANCES'!AE55*$CM55/12,2)</f>
        <v>0</v>
      </c>
      <c r="AF55" s="338">
        <f>ROUND('ASSET BALANCES'!AF55*$CM55/12,2)</f>
        <v>0</v>
      </c>
      <c r="AG55" s="338">
        <f>ROUND('ASSET BALANCES'!AG55*$CM55/12,2)</f>
        <v>0</v>
      </c>
      <c r="AH55" s="338">
        <f>ROUND('ASSET BALANCES'!AH55*$CM55/12,2)</f>
        <v>0</v>
      </c>
      <c r="AI55" s="338">
        <f>ROUND('ASSET BALANCES'!AI55*$CM55/12,2)</f>
        <v>0</v>
      </c>
      <c r="AJ55" s="338">
        <f>ROUND('ASSET BALANCES'!AJ55*$CM55/12,2)</f>
        <v>0</v>
      </c>
      <c r="AK55" s="338">
        <f>ROUND('ASSET BALANCES'!AK55*$CM55/12,2)</f>
        <v>0</v>
      </c>
      <c r="AL55" s="338">
        <f>ROUND('ASSET BALANCES'!AL55*$CM55/12,2)</f>
        <v>0</v>
      </c>
      <c r="AM55" s="338"/>
      <c r="AN55" s="338"/>
      <c r="AO55" s="338"/>
      <c r="AP55" s="338"/>
      <c r="AQ55" s="338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  <c r="BG55" s="338"/>
      <c r="BH55" s="338"/>
      <c r="BI55" s="338"/>
      <c r="BJ55" s="338"/>
      <c r="BK55" s="338"/>
      <c r="BL55" s="338"/>
      <c r="BM55" s="338"/>
      <c r="BN55" s="338"/>
      <c r="BO55" s="338"/>
      <c r="BP55" s="338"/>
      <c r="BQ55" s="338"/>
      <c r="BR55" s="338"/>
      <c r="BS55" s="338"/>
      <c r="BT55" s="338"/>
      <c r="BU55" s="338"/>
      <c r="BV55" s="338"/>
      <c r="BW55" s="13">
        <f t="shared" si="7"/>
        <v>0</v>
      </c>
      <c r="BX55" s="13">
        <f t="shared" si="8"/>
        <v>0</v>
      </c>
      <c r="BY55" s="13">
        <f t="shared" si="9"/>
        <v>0</v>
      </c>
      <c r="BZ55" s="13">
        <f t="shared" si="10"/>
        <v>0</v>
      </c>
      <c r="CA55" s="13">
        <f t="shared" si="11"/>
        <v>0</v>
      </c>
      <c r="CB55" s="13">
        <f t="shared" si="12"/>
        <v>0</v>
      </c>
      <c r="CC55" s="333" t="str">
        <f>VLOOKUP($A55,'Depr Group Buckets'!$A:$J,CC$4,FALSE)</f>
        <v>PROD STEAM</v>
      </c>
      <c r="CD55" s="333" t="str">
        <f>VLOOKUP($A55,'Depr Group Buckets'!$A:$J,CD$4,FALSE)</f>
        <v>101/106</v>
      </c>
      <c r="CE55" s="333">
        <f>VLOOKUP($A55,'Depr Group Buckets'!$A:$J,CE$4,FALSE)</f>
        <v>108</v>
      </c>
      <c r="CF55" s="333">
        <f>VLOOKUP($A55,'Depr Group Buckets'!$A:$J,CF$4,FALSE)</f>
        <v>403</v>
      </c>
      <c r="CG55" s="333" t="str">
        <f>VLOOKUP($A55,'Depr Group Buckets'!$A:$J,CG$4,FALSE)</f>
        <v>BIG BEND</v>
      </c>
      <c r="CH55" s="333" t="str">
        <f>VLOOKUP($A55,'Depr Group Buckets'!$A:$J,CH$4,FALSE)</f>
        <v>INACTIVE ACCOUNT</v>
      </c>
      <c r="CI55" s="333" t="str">
        <f>VLOOKUP($A55,'Depr Group Buckets'!$A:$J,CI$4,FALSE)</f>
        <v>Invalid</v>
      </c>
      <c r="CJ55" s="333" t="str">
        <f>VLOOKUP($A55,'Depr Group Buckets'!$A:$J,CJ$4,FALSE)</f>
        <v>311</v>
      </c>
      <c r="CK55" s="21"/>
      <c r="CL55" s="4">
        <f t="shared" si="4"/>
        <v>0</v>
      </c>
      <c r="CM55" s="4">
        <f t="shared" si="2"/>
        <v>0</v>
      </c>
      <c r="CN55" s="334"/>
      <c r="CO55" s="334"/>
      <c r="CP55" s="334"/>
      <c r="CQ55" s="4">
        <v>0</v>
      </c>
      <c r="CR55" s="4">
        <v>0</v>
      </c>
    </row>
    <row r="56" spans="1:96" x14ac:dyDescent="0.25">
      <c r="A56" s="335">
        <f>'ASSET BALANCES'!$A56</f>
        <v>31230</v>
      </c>
      <c r="B56" s="336" t="str">
        <f>'ASSET BALANCES'!$B56</f>
        <v>312.30 Boiler Plant Eq-BPC</v>
      </c>
      <c r="C56" s="337">
        <v>0</v>
      </c>
      <c r="D56" s="337">
        <v>0</v>
      </c>
      <c r="E56" s="337">
        <v>0</v>
      </c>
      <c r="F56" s="337">
        <v>0</v>
      </c>
      <c r="G56" s="337">
        <v>0</v>
      </c>
      <c r="H56" s="337">
        <v>0</v>
      </c>
      <c r="I56" s="337">
        <v>0</v>
      </c>
      <c r="J56" s="337">
        <v>0</v>
      </c>
      <c r="K56" s="337">
        <v>0</v>
      </c>
      <c r="L56" s="337">
        <v>0</v>
      </c>
      <c r="M56" s="337">
        <v>0</v>
      </c>
      <c r="N56" s="337">
        <v>0</v>
      </c>
      <c r="O56" s="338">
        <f>ROUND('ASSET BALANCES'!O56*$CL56/12,2)</f>
        <v>0</v>
      </c>
      <c r="P56" s="338">
        <f>ROUND('ASSET BALANCES'!P56*$CL56/12,2)</f>
        <v>0</v>
      </c>
      <c r="Q56" s="338">
        <f>ROUND('ASSET BALANCES'!Q56*$CL56/12,2)</f>
        <v>0</v>
      </c>
      <c r="R56" s="338">
        <f>ROUND('ASSET BALANCES'!R56*$CL56/12,2)</f>
        <v>0</v>
      </c>
      <c r="S56" s="338">
        <f>ROUND('ASSET BALANCES'!S56*$CL56/12,2)</f>
        <v>0</v>
      </c>
      <c r="T56" s="338">
        <f>ROUND('ASSET BALANCES'!T56*$CL56/12,2)</f>
        <v>0</v>
      </c>
      <c r="U56" s="338">
        <f>ROUND('ASSET BALANCES'!U56*$CL56/12,2)</f>
        <v>0</v>
      </c>
      <c r="V56" s="338">
        <f>ROUND('ASSET BALANCES'!V56*$CL56/12,2)</f>
        <v>0</v>
      </c>
      <c r="W56" s="338">
        <f>ROUND('ASSET BALANCES'!W56*$CL56/12,2)</f>
        <v>0</v>
      </c>
      <c r="X56" s="338">
        <f>ROUND('ASSET BALANCES'!X56*$CL56/12,2)</f>
        <v>0</v>
      </c>
      <c r="Y56" s="338">
        <f>ROUND('ASSET BALANCES'!Y56*$CL56/12,2)</f>
        <v>0</v>
      </c>
      <c r="Z56" s="338">
        <f>ROUND('ASSET BALANCES'!Z56*$CL56/12,2)</f>
        <v>0</v>
      </c>
      <c r="AA56" s="338">
        <f>ROUND('ASSET BALANCES'!AA56*$CM56/12,2)</f>
        <v>0</v>
      </c>
      <c r="AB56" s="338">
        <f>ROUND('ASSET BALANCES'!AB56*$CM56/12,2)</f>
        <v>0</v>
      </c>
      <c r="AC56" s="338">
        <f>ROUND('ASSET BALANCES'!AC56*$CM56/12,2)</f>
        <v>0</v>
      </c>
      <c r="AD56" s="338">
        <f>ROUND('ASSET BALANCES'!AD56*$CM56/12,2)</f>
        <v>0</v>
      </c>
      <c r="AE56" s="338">
        <f>ROUND('ASSET BALANCES'!AE56*$CM56/12,2)</f>
        <v>0</v>
      </c>
      <c r="AF56" s="338">
        <f>ROUND('ASSET BALANCES'!AF56*$CM56/12,2)</f>
        <v>0</v>
      </c>
      <c r="AG56" s="338">
        <f>ROUND('ASSET BALANCES'!AG56*$CM56/12,2)</f>
        <v>0</v>
      </c>
      <c r="AH56" s="338">
        <f>ROUND('ASSET BALANCES'!AH56*$CM56/12,2)</f>
        <v>0</v>
      </c>
      <c r="AI56" s="338">
        <f>ROUND('ASSET BALANCES'!AI56*$CM56/12,2)</f>
        <v>0</v>
      </c>
      <c r="AJ56" s="338">
        <f>ROUND('ASSET BALANCES'!AJ56*$CM56/12,2)</f>
        <v>0</v>
      </c>
      <c r="AK56" s="338">
        <f>ROUND('ASSET BALANCES'!AK56*$CM56/12,2)</f>
        <v>0</v>
      </c>
      <c r="AL56" s="338">
        <f>ROUND('ASSET BALANCES'!AL56*$CM56/12,2)</f>
        <v>0</v>
      </c>
      <c r="AM56" s="338"/>
      <c r="AN56" s="338"/>
      <c r="AO56" s="338"/>
      <c r="AP56" s="338"/>
      <c r="AQ56" s="338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  <c r="BG56" s="338"/>
      <c r="BH56" s="338"/>
      <c r="BI56" s="338"/>
      <c r="BJ56" s="338"/>
      <c r="BK56" s="338"/>
      <c r="BL56" s="338"/>
      <c r="BM56" s="338"/>
      <c r="BN56" s="338"/>
      <c r="BO56" s="338"/>
      <c r="BP56" s="338"/>
      <c r="BQ56" s="338"/>
      <c r="BR56" s="338"/>
      <c r="BS56" s="338"/>
      <c r="BT56" s="338"/>
      <c r="BU56" s="338"/>
      <c r="BV56" s="338"/>
      <c r="BW56" s="13">
        <f t="shared" si="7"/>
        <v>0</v>
      </c>
      <c r="BX56" s="13">
        <f t="shared" si="8"/>
        <v>0</v>
      </c>
      <c r="BY56" s="13">
        <f t="shared" si="9"/>
        <v>0</v>
      </c>
      <c r="BZ56" s="13">
        <f t="shared" si="10"/>
        <v>0</v>
      </c>
      <c r="CA56" s="13">
        <f t="shared" si="11"/>
        <v>0</v>
      </c>
      <c r="CB56" s="13">
        <f t="shared" si="12"/>
        <v>0</v>
      </c>
      <c r="CC56" s="333" t="str">
        <f>VLOOKUP($A56,'Depr Group Buckets'!$A:$J,CC$4,FALSE)</f>
        <v>PROD STEAM</v>
      </c>
      <c r="CD56" s="333" t="str">
        <f>VLOOKUP($A56,'Depr Group Buckets'!$A:$J,CD$4,FALSE)</f>
        <v>101/106</v>
      </c>
      <c r="CE56" s="333">
        <f>VLOOKUP($A56,'Depr Group Buckets'!$A:$J,CE$4,FALSE)</f>
        <v>108</v>
      </c>
      <c r="CF56" s="333">
        <f>VLOOKUP($A56,'Depr Group Buckets'!$A:$J,CF$4,FALSE)</f>
        <v>403</v>
      </c>
      <c r="CG56" s="333" t="str">
        <f>VLOOKUP($A56,'Depr Group Buckets'!$A:$J,CG$4,FALSE)</f>
        <v>BAYSIDE</v>
      </c>
      <c r="CH56" s="333" t="str">
        <f>VLOOKUP($A56,'Depr Group Buckets'!$A:$J,CH$4,FALSE)</f>
        <v>INACTIVE ACCOUNT</v>
      </c>
      <c r="CI56" s="333" t="str">
        <f>VLOOKUP($A56,'Depr Group Buckets'!$A:$J,CI$4,FALSE)</f>
        <v>Invalid</v>
      </c>
      <c r="CJ56" s="333" t="str">
        <f>VLOOKUP($A56,'Depr Group Buckets'!$A:$J,CJ$4,FALSE)</f>
        <v>312</v>
      </c>
      <c r="CK56" s="21"/>
      <c r="CL56" s="4">
        <f t="shared" si="4"/>
        <v>0</v>
      </c>
      <c r="CM56" s="4">
        <f t="shared" si="2"/>
        <v>0</v>
      </c>
      <c r="CN56" s="334"/>
      <c r="CO56" s="334"/>
      <c r="CP56" s="334"/>
      <c r="CQ56" s="4">
        <v>0</v>
      </c>
      <c r="CR56" s="4">
        <v>0</v>
      </c>
    </row>
    <row r="57" spans="1:96" x14ac:dyDescent="0.25">
      <c r="A57" s="335">
        <f>'ASSET BALANCES'!$A57</f>
        <v>31231</v>
      </c>
      <c r="B57" s="336" t="str">
        <f>'ASSET BALANCES'!$B57</f>
        <v>312.31 Boiler Plant Eq-BP1</v>
      </c>
      <c r="C57" s="337">
        <v>0</v>
      </c>
      <c r="D57" s="337">
        <v>0</v>
      </c>
      <c r="E57" s="337">
        <v>0</v>
      </c>
      <c r="F57" s="337">
        <v>0</v>
      </c>
      <c r="G57" s="337">
        <v>0</v>
      </c>
      <c r="H57" s="337">
        <v>0</v>
      </c>
      <c r="I57" s="337">
        <v>0</v>
      </c>
      <c r="J57" s="337">
        <v>0</v>
      </c>
      <c r="K57" s="337">
        <v>0</v>
      </c>
      <c r="L57" s="337">
        <v>0</v>
      </c>
      <c r="M57" s="337">
        <v>0</v>
      </c>
      <c r="N57" s="337">
        <v>0</v>
      </c>
      <c r="O57" s="338">
        <f>ROUND('ASSET BALANCES'!O57*$CL57/12,2)</f>
        <v>0</v>
      </c>
      <c r="P57" s="338">
        <f>ROUND('ASSET BALANCES'!P57*$CL57/12,2)</f>
        <v>0</v>
      </c>
      <c r="Q57" s="338">
        <f>ROUND('ASSET BALANCES'!Q57*$CL57/12,2)</f>
        <v>0</v>
      </c>
      <c r="R57" s="338">
        <f>ROUND('ASSET BALANCES'!R57*$CL57/12,2)</f>
        <v>0</v>
      </c>
      <c r="S57" s="338">
        <f>ROUND('ASSET BALANCES'!S57*$CL57/12,2)</f>
        <v>0</v>
      </c>
      <c r="T57" s="338">
        <f>ROUND('ASSET BALANCES'!T57*$CL57/12,2)</f>
        <v>0</v>
      </c>
      <c r="U57" s="338">
        <f>ROUND('ASSET BALANCES'!U57*$CL57/12,2)</f>
        <v>0</v>
      </c>
      <c r="V57" s="338">
        <f>ROUND('ASSET BALANCES'!V57*$CL57/12,2)</f>
        <v>0</v>
      </c>
      <c r="W57" s="338">
        <f>ROUND('ASSET BALANCES'!W57*$CL57/12,2)</f>
        <v>0</v>
      </c>
      <c r="X57" s="338">
        <f>ROUND('ASSET BALANCES'!X57*$CL57/12,2)</f>
        <v>0</v>
      </c>
      <c r="Y57" s="338">
        <f>ROUND('ASSET BALANCES'!Y57*$CL57/12,2)</f>
        <v>0</v>
      </c>
      <c r="Z57" s="338">
        <f>ROUND('ASSET BALANCES'!Z57*$CL57/12,2)</f>
        <v>0</v>
      </c>
      <c r="AA57" s="338">
        <f>ROUND('ASSET BALANCES'!AA57*$CM57/12,2)</f>
        <v>0</v>
      </c>
      <c r="AB57" s="338">
        <f>ROUND('ASSET BALANCES'!AB57*$CM57/12,2)</f>
        <v>0</v>
      </c>
      <c r="AC57" s="338">
        <f>ROUND('ASSET BALANCES'!AC57*$CM57/12,2)</f>
        <v>0</v>
      </c>
      <c r="AD57" s="338">
        <f>ROUND('ASSET BALANCES'!AD57*$CM57/12,2)</f>
        <v>0</v>
      </c>
      <c r="AE57" s="338">
        <f>ROUND('ASSET BALANCES'!AE57*$CM57/12,2)</f>
        <v>0</v>
      </c>
      <c r="AF57" s="338">
        <f>ROUND('ASSET BALANCES'!AF57*$CM57/12,2)</f>
        <v>0</v>
      </c>
      <c r="AG57" s="338">
        <f>ROUND('ASSET BALANCES'!AG57*$CM57/12,2)</f>
        <v>0</v>
      </c>
      <c r="AH57" s="338">
        <f>ROUND('ASSET BALANCES'!AH57*$CM57/12,2)</f>
        <v>0</v>
      </c>
      <c r="AI57" s="338">
        <f>ROUND('ASSET BALANCES'!AI57*$CM57/12,2)</f>
        <v>0</v>
      </c>
      <c r="AJ57" s="338">
        <f>ROUND('ASSET BALANCES'!AJ57*$CM57/12,2)</f>
        <v>0</v>
      </c>
      <c r="AK57" s="338">
        <f>ROUND('ASSET BALANCES'!AK57*$CM57/12,2)</f>
        <v>0</v>
      </c>
      <c r="AL57" s="338">
        <f>ROUND('ASSET BALANCES'!AL57*$CM57/12,2)</f>
        <v>0</v>
      </c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13">
        <f t="shared" si="7"/>
        <v>0</v>
      </c>
      <c r="BX57" s="13">
        <f t="shared" si="8"/>
        <v>0</v>
      </c>
      <c r="BY57" s="13">
        <f t="shared" si="9"/>
        <v>0</v>
      </c>
      <c r="BZ57" s="13">
        <f t="shared" si="10"/>
        <v>0</v>
      </c>
      <c r="CA57" s="13">
        <f t="shared" si="11"/>
        <v>0</v>
      </c>
      <c r="CB57" s="13">
        <f t="shared" si="12"/>
        <v>0</v>
      </c>
      <c r="CC57" s="333" t="str">
        <f>VLOOKUP($A57,'Depr Group Buckets'!$A:$J,CC$4,FALSE)</f>
        <v>PROD STEAM</v>
      </c>
      <c r="CD57" s="333" t="str">
        <f>VLOOKUP($A57,'Depr Group Buckets'!$A:$J,CD$4,FALSE)</f>
        <v>101/106</v>
      </c>
      <c r="CE57" s="333">
        <f>VLOOKUP($A57,'Depr Group Buckets'!$A:$J,CE$4,FALSE)</f>
        <v>108</v>
      </c>
      <c r="CF57" s="333">
        <f>VLOOKUP($A57,'Depr Group Buckets'!$A:$J,CF$4,FALSE)</f>
        <v>403</v>
      </c>
      <c r="CG57" s="333" t="str">
        <f>VLOOKUP($A57,'Depr Group Buckets'!$A:$J,CG$4,FALSE)</f>
        <v>BAYSIDE</v>
      </c>
      <c r="CH57" s="333" t="str">
        <f>VLOOKUP($A57,'Depr Group Buckets'!$A:$J,CH$4,FALSE)</f>
        <v>INACTIVE ACCOUNT</v>
      </c>
      <c r="CI57" s="333" t="str">
        <f>VLOOKUP($A57,'Depr Group Buckets'!$A:$J,CI$4,FALSE)</f>
        <v>Invalid</v>
      </c>
      <c r="CJ57" s="333" t="str">
        <f>VLOOKUP($A57,'Depr Group Buckets'!$A:$J,CJ$4,FALSE)</f>
        <v>312</v>
      </c>
      <c r="CK57" s="21"/>
      <c r="CL57" s="4">
        <f t="shared" si="4"/>
        <v>0</v>
      </c>
      <c r="CM57" s="4">
        <f t="shared" si="2"/>
        <v>0</v>
      </c>
      <c r="CN57" s="334"/>
      <c r="CO57" s="334"/>
      <c r="CP57" s="334"/>
      <c r="CQ57" s="4">
        <v>0</v>
      </c>
      <c r="CR57" s="4">
        <v>0</v>
      </c>
    </row>
    <row r="58" spans="1:96" x14ac:dyDescent="0.25">
      <c r="A58" s="335">
        <f>'ASSET BALANCES'!$A58</f>
        <v>31232</v>
      </c>
      <c r="B58" s="336" t="str">
        <f>'ASSET BALANCES'!$B58</f>
        <v>312.32 Boiler Plant Eq-BP2</v>
      </c>
      <c r="C58" s="337">
        <v>0</v>
      </c>
      <c r="D58" s="337">
        <v>0</v>
      </c>
      <c r="E58" s="337">
        <v>0</v>
      </c>
      <c r="F58" s="337">
        <v>0</v>
      </c>
      <c r="G58" s="337">
        <v>0</v>
      </c>
      <c r="H58" s="337">
        <v>0</v>
      </c>
      <c r="I58" s="337">
        <v>0</v>
      </c>
      <c r="J58" s="337">
        <v>0</v>
      </c>
      <c r="K58" s="337">
        <v>0</v>
      </c>
      <c r="L58" s="337">
        <v>0</v>
      </c>
      <c r="M58" s="337">
        <v>0</v>
      </c>
      <c r="N58" s="337">
        <v>0</v>
      </c>
      <c r="O58" s="338">
        <f>ROUND('ASSET BALANCES'!O58*$CL58/12,2)</f>
        <v>0</v>
      </c>
      <c r="P58" s="338">
        <f>ROUND('ASSET BALANCES'!P58*$CL58/12,2)</f>
        <v>0</v>
      </c>
      <c r="Q58" s="338">
        <f>ROUND('ASSET BALANCES'!Q58*$CL58/12,2)</f>
        <v>0</v>
      </c>
      <c r="R58" s="338">
        <f>ROUND('ASSET BALANCES'!R58*$CL58/12,2)</f>
        <v>0</v>
      </c>
      <c r="S58" s="338">
        <f>ROUND('ASSET BALANCES'!S58*$CL58/12,2)</f>
        <v>0</v>
      </c>
      <c r="T58" s="338">
        <f>ROUND('ASSET BALANCES'!T58*$CL58/12,2)</f>
        <v>0</v>
      </c>
      <c r="U58" s="338">
        <f>ROUND('ASSET BALANCES'!U58*$CL58/12,2)</f>
        <v>0</v>
      </c>
      <c r="V58" s="338">
        <f>ROUND('ASSET BALANCES'!V58*$CL58/12,2)</f>
        <v>0</v>
      </c>
      <c r="W58" s="338">
        <f>ROUND('ASSET BALANCES'!W58*$CL58/12,2)</f>
        <v>0</v>
      </c>
      <c r="X58" s="338">
        <f>ROUND('ASSET BALANCES'!X58*$CL58/12,2)</f>
        <v>0</v>
      </c>
      <c r="Y58" s="338">
        <f>ROUND('ASSET BALANCES'!Y58*$CL58/12,2)</f>
        <v>0</v>
      </c>
      <c r="Z58" s="338">
        <f>ROUND('ASSET BALANCES'!Z58*$CL58/12,2)</f>
        <v>0</v>
      </c>
      <c r="AA58" s="338">
        <f>ROUND('ASSET BALANCES'!AA58*$CM58/12,2)</f>
        <v>0</v>
      </c>
      <c r="AB58" s="338">
        <f>ROUND('ASSET BALANCES'!AB58*$CM58/12,2)</f>
        <v>0</v>
      </c>
      <c r="AC58" s="338">
        <f>ROUND('ASSET BALANCES'!AC58*$CM58/12,2)</f>
        <v>0</v>
      </c>
      <c r="AD58" s="338">
        <f>ROUND('ASSET BALANCES'!AD58*$CM58/12,2)</f>
        <v>0</v>
      </c>
      <c r="AE58" s="338">
        <f>ROUND('ASSET BALANCES'!AE58*$CM58/12,2)</f>
        <v>0</v>
      </c>
      <c r="AF58" s="338">
        <f>ROUND('ASSET BALANCES'!AF58*$CM58/12,2)</f>
        <v>0</v>
      </c>
      <c r="AG58" s="338">
        <f>ROUND('ASSET BALANCES'!AG58*$CM58/12,2)</f>
        <v>0</v>
      </c>
      <c r="AH58" s="338">
        <f>ROUND('ASSET BALANCES'!AH58*$CM58/12,2)</f>
        <v>0</v>
      </c>
      <c r="AI58" s="338">
        <f>ROUND('ASSET BALANCES'!AI58*$CM58/12,2)</f>
        <v>0</v>
      </c>
      <c r="AJ58" s="338">
        <f>ROUND('ASSET BALANCES'!AJ58*$CM58/12,2)</f>
        <v>0</v>
      </c>
      <c r="AK58" s="338">
        <f>ROUND('ASSET BALANCES'!AK58*$CM58/12,2)</f>
        <v>0</v>
      </c>
      <c r="AL58" s="338">
        <f>ROUND('ASSET BALANCES'!AL58*$CM58/12,2)</f>
        <v>0</v>
      </c>
      <c r="AM58" s="338"/>
      <c r="AN58" s="338"/>
      <c r="AO58" s="338"/>
      <c r="AP58" s="338"/>
      <c r="AQ58" s="338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  <c r="BG58" s="338"/>
      <c r="BH58" s="338"/>
      <c r="BI58" s="338"/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13">
        <f t="shared" si="7"/>
        <v>0</v>
      </c>
      <c r="BX58" s="13">
        <f t="shared" si="8"/>
        <v>0</v>
      </c>
      <c r="BY58" s="13">
        <f t="shared" si="9"/>
        <v>0</v>
      </c>
      <c r="BZ58" s="13">
        <f t="shared" si="10"/>
        <v>0</v>
      </c>
      <c r="CA58" s="13">
        <f t="shared" si="11"/>
        <v>0</v>
      </c>
      <c r="CB58" s="13">
        <f t="shared" si="12"/>
        <v>0</v>
      </c>
      <c r="CC58" s="333" t="str">
        <f>VLOOKUP($A58,'Depr Group Buckets'!$A:$J,CC$4,FALSE)</f>
        <v>PROD STEAM</v>
      </c>
      <c r="CD58" s="333" t="str">
        <f>VLOOKUP($A58,'Depr Group Buckets'!$A:$J,CD$4,FALSE)</f>
        <v>101/106</v>
      </c>
      <c r="CE58" s="333">
        <f>VLOOKUP($A58,'Depr Group Buckets'!$A:$J,CE$4,FALSE)</f>
        <v>108</v>
      </c>
      <c r="CF58" s="333">
        <f>VLOOKUP($A58,'Depr Group Buckets'!$A:$J,CF$4,FALSE)</f>
        <v>403</v>
      </c>
      <c r="CG58" s="333" t="str">
        <f>VLOOKUP($A58,'Depr Group Buckets'!$A:$J,CG$4,FALSE)</f>
        <v>BAYSIDE</v>
      </c>
      <c r="CH58" s="333" t="str">
        <f>VLOOKUP($A58,'Depr Group Buckets'!$A:$J,CH$4,FALSE)</f>
        <v>INACTIVE ACCOUNT</v>
      </c>
      <c r="CI58" s="333" t="str">
        <f>VLOOKUP($A58,'Depr Group Buckets'!$A:$J,CI$4,FALSE)</f>
        <v>Invalid</v>
      </c>
      <c r="CJ58" s="333" t="str">
        <f>VLOOKUP($A58,'Depr Group Buckets'!$A:$J,CJ$4,FALSE)</f>
        <v>312</v>
      </c>
      <c r="CK58" s="21"/>
      <c r="CL58" s="4">
        <f t="shared" si="4"/>
        <v>0</v>
      </c>
      <c r="CM58" s="4">
        <f t="shared" si="2"/>
        <v>0</v>
      </c>
      <c r="CN58" s="334"/>
      <c r="CO58" s="334"/>
      <c r="CP58" s="334"/>
      <c r="CQ58" s="4">
        <v>0</v>
      </c>
      <c r="CR58" s="4">
        <v>0</v>
      </c>
    </row>
    <row r="59" spans="1:96" x14ac:dyDescent="0.25">
      <c r="A59" s="335">
        <f>'ASSET BALANCES'!$A59</f>
        <v>31240</v>
      </c>
      <c r="B59" s="336" t="str">
        <f>'ASSET BALANCES'!$B59</f>
        <v>312.40 Boiler Plant Eq-BBCM</v>
      </c>
      <c r="C59" s="337">
        <v>721282</v>
      </c>
      <c r="D59" s="337">
        <v>722089.07000000007</v>
      </c>
      <c r="E59" s="337">
        <v>722089.07000000007</v>
      </c>
      <c r="F59" s="337">
        <v>767056.55</v>
      </c>
      <c r="G59" s="337">
        <v>767097.44000000006</v>
      </c>
      <c r="H59" s="337">
        <v>767032.62000000011</v>
      </c>
      <c r="I59" s="337">
        <v>767094.51</v>
      </c>
      <c r="J59" s="337">
        <v>767364.07000000007</v>
      </c>
      <c r="K59" s="337">
        <v>767634.67999999993</v>
      </c>
      <c r="L59" s="337">
        <v>768025.9</v>
      </c>
      <c r="M59" s="337">
        <v>769398.42999999993</v>
      </c>
      <c r="N59" s="337">
        <v>724995.18</v>
      </c>
      <c r="O59" s="338">
        <f>ROUND('ASSET BALANCES'!O59*$CL59/12,2)</f>
        <v>726912.34</v>
      </c>
      <c r="P59" s="338">
        <f>ROUND('ASSET BALANCES'!P59*$CL59/12,2)</f>
        <v>732668.57</v>
      </c>
      <c r="Q59" s="338">
        <f>ROUND('ASSET BALANCES'!Q59*$CL59/12,2)</f>
        <v>734927.76</v>
      </c>
      <c r="R59" s="338">
        <f>ROUND('ASSET BALANCES'!R59*$CL59/12,2)</f>
        <v>737391.02</v>
      </c>
      <c r="S59" s="338">
        <f>ROUND('ASSET BALANCES'!S59*$CL59/12,2)</f>
        <v>740154.49</v>
      </c>
      <c r="T59" s="338">
        <f>ROUND('ASSET BALANCES'!T59*$CL59/12,2)</f>
        <v>742792.04</v>
      </c>
      <c r="U59" s="338">
        <f>ROUND('ASSET BALANCES'!U59*$CL59/12,2)</f>
        <v>747435.35</v>
      </c>
      <c r="V59" s="338">
        <f>ROUND('ASSET BALANCES'!V59*$CL59/12,2)</f>
        <v>747847.92</v>
      </c>
      <c r="W59" s="338">
        <f>ROUND('ASSET BALANCES'!W59*$CL59/12,2)</f>
        <v>751557.38</v>
      </c>
      <c r="X59" s="338">
        <f>ROUND('ASSET BALANCES'!X59*$CL59/12,2)</f>
        <v>752113.77</v>
      </c>
      <c r="Y59" s="338">
        <f>ROUND('ASSET BALANCES'!Y59*$CL59/12,2)</f>
        <v>754530.28</v>
      </c>
      <c r="Z59" s="338">
        <f>ROUND('ASSET BALANCES'!Z59*$CL59/12,2)</f>
        <v>755473.98</v>
      </c>
      <c r="AA59" s="338">
        <f>ROUND('ASSET BALANCES'!AA59*$CM59/12,2)</f>
        <v>757959.9</v>
      </c>
      <c r="AB59" s="338">
        <f>ROUND('ASSET BALANCES'!AB59*$CM59/12,2)</f>
        <v>758865.11</v>
      </c>
      <c r="AC59" s="338">
        <f>ROUND('ASSET BALANCES'!AC59*$CM59/12,2)</f>
        <v>759836.93</v>
      </c>
      <c r="AD59" s="338">
        <f>ROUND('ASSET BALANCES'!AD59*$CM59/12,2)</f>
        <v>760673.14</v>
      </c>
      <c r="AE59" s="338">
        <f>ROUND('ASSET BALANCES'!AE59*$CM59/12,2)</f>
        <v>761509.36</v>
      </c>
      <c r="AF59" s="338">
        <f>ROUND('ASSET BALANCES'!AF59*$CM59/12,2)</f>
        <v>762345.57</v>
      </c>
      <c r="AG59" s="338">
        <f>ROUND('ASSET BALANCES'!AG59*$CM59/12,2)</f>
        <v>763181.79</v>
      </c>
      <c r="AH59" s="338">
        <f>ROUND('ASSET BALANCES'!AH59*$CM59/12,2)</f>
        <v>764110</v>
      </c>
      <c r="AI59" s="338">
        <f>ROUND('ASSET BALANCES'!AI59*$CM59/12,2)</f>
        <v>766269.95</v>
      </c>
      <c r="AJ59" s="338">
        <f>ROUND('ASSET BALANCES'!AJ59*$CM59/12,2)</f>
        <v>770649.98</v>
      </c>
      <c r="AK59" s="338">
        <f>ROUND('ASSET BALANCES'!AK59*$CM59/12,2)</f>
        <v>771827.06</v>
      </c>
      <c r="AL59" s="338">
        <f>ROUND('ASSET BALANCES'!AL59*$CM59/12,2)</f>
        <v>773004.15</v>
      </c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  <c r="BG59" s="338"/>
      <c r="BH59" s="338"/>
      <c r="BI59" s="338"/>
      <c r="BJ59" s="338"/>
      <c r="BK59" s="338"/>
      <c r="BL59" s="338"/>
      <c r="BM59" s="338"/>
      <c r="BN59" s="338"/>
      <c r="BO59" s="338"/>
      <c r="BP59" s="338"/>
      <c r="BQ59" s="338"/>
      <c r="BR59" s="338"/>
      <c r="BS59" s="338"/>
      <c r="BT59" s="338"/>
      <c r="BU59" s="338"/>
      <c r="BV59" s="338"/>
      <c r="BW59" s="13">
        <f t="shared" si="7"/>
        <v>9031159.5199999996</v>
      </c>
      <c r="BX59" s="13">
        <f t="shared" si="8"/>
        <v>8923804.9000000004</v>
      </c>
      <c r="BY59" s="13">
        <f t="shared" si="9"/>
        <v>9170232.9399999995</v>
      </c>
      <c r="BZ59" s="13">
        <f t="shared" si="10"/>
        <v>0</v>
      </c>
      <c r="CA59" s="13">
        <f t="shared" si="11"/>
        <v>0</v>
      </c>
      <c r="CB59" s="13">
        <f t="shared" si="12"/>
        <v>0</v>
      </c>
      <c r="CC59" s="333" t="str">
        <f>VLOOKUP($A59,'Depr Group Buckets'!$A:$J,CC$4,FALSE)</f>
        <v>PROD STEAM</v>
      </c>
      <c r="CD59" s="333" t="str">
        <f>VLOOKUP($A59,'Depr Group Buckets'!$A:$J,CD$4,FALSE)</f>
        <v>101/106</v>
      </c>
      <c r="CE59" s="333">
        <f>VLOOKUP($A59,'Depr Group Buckets'!$A:$J,CE$4,FALSE)</f>
        <v>108</v>
      </c>
      <c r="CF59" s="333">
        <f>VLOOKUP($A59,'Depr Group Buckets'!$A:$J,CF$4,FALSE)</f>
        <v>403</v>
      </c>
      <c r="CG59" s="333" t="str">
        <f>VLOOKUP($A59,'Depr Group Buckets'!$A:$J,CG$4,FALSE)</f>
        <v>BIG BEND</v>
      </c>
      <c r="CH59" s="333" t="str">
        <f>VLOOKUP($A59,'Depr Group Buckets'!$A:$J,CH$4,FALSE)</f>
        <v>BIG BEND COMMON</v>
      </c>
      <c r="CI59" s="333" t="str">
        <f>VLOOKUP($A59,'Depr Group Buckets'!$A:$J,CI$4,FALSE)</f>
        <v>Valid</v>
      </c>
      <c r="CJ59" s="333" t="str">
        <f>VLOOKUP($A59,'Depr Group Buckets'!$A:$J,CJ$4,FALSE)</f>
        <v>312</v>
      </c>
      <c r="CK59" s="21"/>
      <c r="CL59" s="4">
        <f t="shared" si="4"/>
        <v>4.5999999999999999E-2</v>
      </c>
      <c r="CM59" s="4">
        <f t="shared" si="2"/>
        <v>4.5999999999999999E-2</v>
      </c>
      <c r="CN59" s="334"/>
      <c r="CO59" s="334"/>
      <c r="CP59" s="334"/>
      <c r="CQ59" s="4">
        <v>4.5999999999999999E-2</v>
      </c>
      <c r="CR59" s="4">
        <v>3.8100000000000002E-2</v>
      </c>
    </row>
    <row r="60" spans="1:96" x14ac:dyDescent="0.25">
      <c r="A60" s="335">
        <f>'ASSET BALANCES'!$A60</f>
        <v>31241</v>
      </c>
      <c r="B60" s="336" t="str">
        <f>'ASSET BALANCES'!$B60</f>
        <v>312.41 Boiler Plant Eq-BB1</v>
      </c>
      <c r="C60" s="337">
        <v>0</v>
      </c>
      <c r="D60" s="337">
        <v>0</v>
      </c>
      <c r="E60" s="337">
        <v>0</v>
      </c>
      <c r="F60" s="337">
        <v>0</v>
      </c>
      <c r="G60" s="337">
        <v>0</v>
      </c>
      <c r="H60" s="337">
        <v>0</v>
      </c>
      <c r="I60" s="337">
        <v>0</v>
      </c>
      <c r="J60" s="337">
        <v>0</v>
      </c>
      <c r="K60" s="337">
        <v>0</v>
      </c>
      <c r="L60" s="337">
        <v>0</v>
      </c>
      <c r="M60" s="337">
        <v>0</v>
      </c>
      <c r="N60" s="337">
        <v>0</v>
      </c>
      <c r="O60" s="338">
        <f>ROUND('ASSET BALANCES'!O60*$CL60/12,2)</f>
        <v>0</v>
      </c>
      <c r="P60" s="338">
        <f>ROUND('ASSET BALANCES'!P60*$CL60/12,2)</f>
        <v>0</v>
      </c>
      <c r="Q60" s="338">
        <f>ROUND('ASSET BALANCES'!Q60*$CL60/12,2)</f>
        <v>0</v>
      </c>
      <c r="R60" s="338">
        <f>ROUND('ASSET BALANCES'!R60*$CL60/12,2)</f>
        <v>0</v>
      </c>
      <c r="S60" s="338">
        <f>ROUND('ASSET BALANCES'!S60*$CL60/12,2)</f>
        <v>0</v>
      </c>
      <c r="T60" s="338">
        <f>ROUND('ASSET BALANCES'!T60*$CL60/12,2)</f>
        <v>0</v>
      </c>
      <c r="U60" s="338">
        <f>ROUND('ASSET BALANCES'!U60*$CL60/12,2)</f>
        <v>0</v>
      </c>
      <c r="V60" s="338">
        <f>ROUND('ASSET BALANCES'!V60*$CL60/12,2)</f>
        <v>0</v>
      </c>
      <c r="W60" s="338">
        <f>ROUND('ASSET BALANCES'!W60*$CL60/12,2)</f>
        <v>0</v>
      </c>
      <c r="X60" s="338">
        <f>ROUND('ASSET BALANCES'!X60*$CL60/12,2)</f>
        <v>0</v>
      </c>
      <c r="Y60" s="338">
        <f>ROUND('ASSET BALANCES'!Y60*$CL60/12,2)</f>
        <v>0</v>
      </c>
      <c r="Z60" s="338">
        <f>ROUND('ASSET BALANCES'!Z60*$CL60/12,2)</f>
        <v>0</v>
      </c>
      <c r="AA60" s="338">
        <f>ROUND('ASSET BALANCES'!AA60*$CM60/12,2)</f>
        <v>0</v>
      </c>
      <c r="AB60" s="338">
        <f>ROUND('ASSET BALANCES'!AB60*$CM60/12,2)</f>
        <v>0</v>
      </c>
      <c r="AC60" s="338">
        <f>ROUND('ASSET BALANCES'!AC60*$CM60/12,2)</f>
        <v>0</v>
      </c>
      <c r="AD60" s="338">
        <f>ROUND('ASSET BALANCES'!AD60*$CM60/12,2)</f>
        <v>0</v>
      </c>
      <c r="AE60" s="338">
        <f>ROUND('ASSET BALANCES'!AE60*$CM60/12,2)</f>
        <v>0</v>
      </c>
      <c r="AF60" s="338">
        <f>ROUND('ASSET BALANCES'!AF60*$CM60/12,2)</f>
        <v>0</v>
      </c>
      <c r="AG60" s="338">
        <f>ROUND('ASSET BALANCES'!AG60*$CM60/12,2)</f>
        <v>0</v>
      </c>
      <c r="AH60" s="338">
        <f>ROUND('ASSET BALANCES'!AH60*$CM60/12,2)</f>
        <v>0</v>
      </c>
      <c r="AI60" s="338">
        <f>ROUND('ASSET BALANCES'!AI60*$CM60/12,2)</f>
        <v>0</v>
      </c>
      <c r="AJ60" s="338">
        <f>ROUND('ASSET BALANCES'!AJ60*$CM60/12,2)</f>
        <v>0</v>
      </c>
      <c r="AK60" s="338">
        <f>ROUND('ASSET BALANCES'!AK60*$CM60/12,2)</f>
        <v>0</v>
      </c>
      <c r="AL60" s="338">
        <f>ROUND('ASSET BALANCES'!AL60*$CM60/12,2)</f>
        <v>0</v>
      </c>
      <c r="AM60" s="338"/>
      <c r="AN60" s="338"/>
      <c r="AO60" s="338"/>
      <c r="AP60" s="338"/>
      <c r="AQ60" s="338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13">
        <f t="shared" si="7"/>
        <v>0</v>
      </c>
      <c r="BX60" s="13">
        <f t="shared" si="8"/>
        <v>0</v>
      </c>
      <c r="BY60" s="13">
        <f t="shared" si="9"/>
        <v>0</v>
      </c>
      <c r="BZ60" s="13">
        <f t="shared" si="10"/>
        <v>0</v>
      </c>
      <c r="CA60" s="13">
        <f t="shared" si="11"/>
        <v>0</v>
      </c>
      <c r="CB60" s="13">
        <f t="shared" si="12"/>
        <v>0</v>
      </c>
      <c r="CC60" s="333" t="str">
        <f>VLOOKUP($A60,'Depr Group Buckets'!$A:$J,CC$4,FALSE)</f>
        <v>PROD STEAM</v>
      </c>
      <c r="CD60" s="333" t="str">
        <f>VLOOKUP($A60,'Depr Group Buckets'!$A:$J,CD$4,FALSE)</f>
        <v>101/106</v>
      </c>
      <c r="CE60" s="333">
        <f>VLOOKUP($A60,'Depr Group Buckets'!$A:$J,CE$4,FALSE)</f>
        <v>108</v>
      </c>
      <c r="CF60" s="333">
        <f>VLOOKUP($A60,'Depr Group Buckets'!$A:$J,CF$4,FALSE)</f>
        <v>403</v>
      </c>
      <c r="CG60" s="333" t="str">
        <f>VLOOKUP($A60,'Depr Group Buckets'!$A:$J,CG$4,FALSE)</f>
        <v>BIG BEND</v>
      </c>
      <c r="CH60" s="333" t="str">
        <f>VLOOKUP($A60,'Depr Group Buckets'!$A:$J,CH$4,FALSE)</f>
        <v>BIG BEND UNIT 1</v>
      </c>
      <c r="CI60" s="333" t="str">
        <f>VLOOKUP($A60,'Depr Group Buckets'!$A:$J,CI$4,FALSE)</f>
        <v>Invalid</v>
      </c>
      <c r="CJ60" s="333" t="str">
        <f>VLOOKUP($A60,'Depr Group Buckets'!$A:$J,CJ$4,FALSE)</f>
        <v>312</v>
      </c>
      <c r="CK60" s="21"/>
      <c r="CL60" s="4">
        <f t="shared" si="4"/>
        <v>5.1999999999999998E-2</v>
      </c>
      <c r="CM60" s="4">
        <f t="shared" si="2"/>
        <v>5.1999999999999998E-2</v>
      </c>
      <c r="CN60" s="334"/>
      <c r="CO60" s="334"/>
      <c r="CP60" s="334"/>
      <c r="CQ60" s="4">
        <v>5.1999999999999998E-2</v>
      </c>
      <c r="CR60" s="4">
        <v>0</v>
      </c>
    </row>
    <row r="61" spans="1:96" x14ac:dyDescent="0.25">
      <c r="A61" s="335">
        <f>'ASSET BALANCES'!$A61</f>
        <v>31242</v>
      </c>
      <c r="B61" s="336" t="str">
        <f>'ASSET BALANCES'!$B61</f>
        <v>312.42 Boiler Plant Eq-BB2</v>
      </c>
      <c r="C61" s="337">
        <v>0</v>
      </c>
      <c r="D61" s="337">
        <v>0</v>
      </c>
      <c r="E61" s="337">
        <v>0</v>
      </c>
      <c r="F61" s="337">
        <v>0</v>
      </c>
      <c r="G61" s="337">
        <v>0</v>
      </c>
      <c r="H61" s="337">
        <v>0</v>
      </c>
      <c r="I61" s="337">
        <v>0</v>
      </c>
      <c r="J61" s="337">
        <v>0</v>
      </c>
      <c r="K61" s="337">
        <v>0</v>
      </c>
      <c r="L61" s="337">
        <v>0</v>
      </c>
      <c r="M61" s="337">
        <v>0</v>
      </c>
      <c r="N61" s="337">
        <v>0</v>
      </c>
      <c r="O61" s="338">
        <f>ROUND('ASSET BALANCES'!O61*$CL61/12,2)</f>
        <v>0</v>
      </c>
      <c r="P61" s="338">
        <f>ROUND('ASSET BALANCES'!P61*$CL61/12,2)</f>
        <v>0</v>
      </c>
      <c r="Q61" s="338">
        <f>ROUND('ASSET BALANCES'!Q61*$CL61/12,2)</f>
        <v>0</v>
      </c>
      <c r="R61" s="338">
        <f>ROUND('ASSET BALANCES'!R61*$CL61/12,2)</f>
        <v>0</v>
      </c>
      <c r="S61" s="338">
        <f>ROUND('ASSET BALANCES'!S61*$CL61/12,2)</f>
        <v>0</v>
      </c>
      <c r="T61" s="338">
        <f>ROUND('ASSET BALANCES'!T61*$CL61/12,2)</f>
        <v>0</v>
      </c>
      <c r="U61" s="338">
        <f>ROUND('ASSET BALANCES'!U61*$CL61/12,2)</f>
        <v>0</v>
      </c>
      <c r="V61" s="338">
        <f>ROUND('ASSET BALANCES'!V61*$CL61/12,2)</f>
        <v>0</v>
      </c>
      <c r="W61" s="338">
        <f>ROUND('ASSET BALANCES'!W61*$CL61/12,2)</f>
        <v>0</v>
      </c>
      <c r="X61" s="338">
        <f>ROUND('ASSET BALANCES'!X61*$CL61/12,2)</f>
        <v>0</v>
      </c>
      <c r="Y61" s="338">
        <f>ROUND('ASSET BALANCES'!Y61*$CL61/12,2)</f>
        <v>0</v>
      </c>
      <c r="Z61" s="338">
        <f>ROUND('ASSET BALANCES'!Z61*$CL61/12,2)</f>
        <v>0</v>
      </c>
      <c r="AA61" s="338">
        <f>ROUND('ASSET BALANCES'!AA61*$CM61/12,2)</f>
        <v>0</v>
      </c>
      <c r="AB61" s="338">
        <f>ROUND('ASSET BALANCES'!AB61*$CM61/12,2)</f>
        <v>0</v>
      </c>
      <c r="AC61" s="338">
        <f>ROUND('ASSET BALANCES'!AC61*$CM61/12,2)</f>
        <v>0</v>
      </c>
      <c r="AD61" s="338">
        <f>ROUND('ASSET BALANCES'!AD61*$CM61/12,2)</f>
        <v>0</v>
      </c>
      <c r="AE61" s="338">
        <f>ROUND('ASSET BALANCES'!AE61*$CM61/12,2)</f>
        <v>0</v>
      </c>
      <c r="AF61" s="338">
        <f>ROUND('ASSET BALANCES'!AF61*$CM61/12,2)</f>
        <v>0</v>
      </c>
      <c r="AG61" s="338">
        <f>ROUND('ASSET BALANCES'!AG61*$CM61/12,2)</f>
        <v>0</v>
      </c>
      <c r="AH61" s="338">
        <f>ROUND('ASSET BALANCES'!AH61*$CM61/12,2)</f>
        <v>0</v>
      </c>
      <c r="AI61" s="338">
        <f>ROUND('ASSET BALANCES'!AI61*$CM61/12,2)</f>
        <v>0</v>
      </c>
      <c r="AJ61" s="338">
        <f>ROUND('ASSET BALANCES'!AJ61*$CM61/12,2)</f>
        <v>0</v>
      </c>
      <c r="AK61" s="338">
        <f>ROUND('ASSET BALANCES'!AK61*$CM61/12,2)</f>
        <v>0</v>
      </c>
      <c r="AL61" s="338">
        <f>ROUND('ASSET BALANCES'!AL61*$CM61/12,2)</f>
        <v>0</v>
      </c>
      <c r="AM61" s="338"/>
      <c r="AN61" s="338"/>
      <c r="AO61" s="338"/>
      <c r="AP61" s="338"/>
      <c r="AQ61" s="338"/>
      <c r="AR61" s="338"/>
      <c r="AS61" s="338"/>
      <c r="AT61" s="338"/>
      <c r="AU61" s="338"/>
      <c r="AV61" s="338"/>
      <c r="AW61" s="338"/>
      <c r="AX61" s="338"/>
      <c r="AY61" s="338"/>
      <c r="AZ61" s="338"/>
      <c r="BA61" s="338"/>
      <c r="BB61" s="338"/>
      <c r="BC61" s="338"/>
      <c r="BD61" s="338"/>
      <c r="BE61" s="338"/>
      <c r="BF61" s="338"/>
      <c r="BG61" s="338"/>
      <c r="BH61" s="338"/>
      <c r="BI61" s="338"/>
      <c r="BJ61" s="338"/>
      <c r="BK61" s="338"/>
      <c r="BL61" s="338"/>
      <c r="BM61" s="338"/>
      <c r="BN61" s="338"/>
      <c r="BO61" s="338"/>
      <c r="BP61" s="338"/>
      <c r="BQ61" s="338"/>
      <c r="BR61" s="338"/>
      <c r="BS61" s="338"/>
      <c r="BT61" s="338"/>
      <c r="BU61" s="338"/>
      <c r="BV61" s="338"/>
      <c r="BW61" s="13">
        <f t="shared" si="7"/>
        <v>0</v>
      </c>
      <c r="BX61" s="13">
        <f t="shared" si="8"/>
        <v>0</v>
      </c>
      <c r="BY61" s="13">
        <f t="shared" si="9"/>
        <v>0</v>
      </c>
      <c r="BZ61" s="13">
        <f t="shared" si="10"/>
        <v>0</v>
      </c>
      <c r="CA61" s="13">
        <f t="shared" si="11"/>
        <v>0</v>
      </c>
      <c r="CB61" s="13">
        <f t="shared" si="12"/>
        <v>0</v>
      </c>
      <c r="CC61" s="333" t="str">
        <f>VLOOKUP($A61,'Depr Group Buckets'!$A:$J,CC$4,FALSE)</f>
        <v>PROD STEAM</v>
      </c>
      <c r="CD61" s="333" t="str">
        <f>VLOOKUP($A61,'Depr Group Buckets'!$A:$J,CD$4,FALSE)</f>
        <v>101/106</v>
      </c>
      <c r="CE61" s="333">
        <f>VLOOKUP($A61,'Depr Group Buckets'!$A:$J,CE$4,FALSE)</f>
        <v>108</v>
      </c>
      <c r="CF61" s="333">
        <f>VLOOKUP($A61,'Depr Group Buckets'!$A:$J,CF$4,FALSE)</f>
        <v>403</v>
      </c>
      <c r="CG61" s="333" t="str">
        <f>VLOOKUP($A61,'Depr Group Buckets'!$A:$J,CG$4,FALSE)</f>
        <v>BIG BEND</v>
      </c>
      <c r="CH61" s="333" t="str">
        <f>VLOOKUP($A61,'Depr Group Buckets'!$A:$J,CH$4,FALSE)</f>
        <v>BIG BEND UNIT 2</v>
      </c>
      <c r="CI61" s="333" t="str">
        <f>VLOOKUP($A61,'Depr Group Buckets'!$A:$J,CI$4,FALSE)</f>
        <v>Invalid</v>
      </c>
      <c r="CJ61" s="333" t="str">
        <f>VLOOKUP($A61,'Depr Group Buckets'!$A:$J,CJ$4,FALSE)</f>
        <v>312</v>
      </c>
      <c r="CK61" s="21"/>
      <c r="CL61" s="4">
        <f t="shared" si="4"/>
        <v>4.2999999999999997E-2</v>
      </c>
      <c r="CM61" s="4">
        <f t="shared" si="2"/>
        <v>4.2999999999999997E-2</v>
      </c>
      <c r="CN61" s="334"/>
      <c r="CO61" s="334"/>
      <c r="CP61" s="334"/>
      <c r="CQ61" s="4">
        <v>4.2999999999999997E-2</v>
      </c>
      <c r="CR61" s="4">
        <v>0</v>
      </c>
    </row>
    <row r="62" spans="1:96" x14ac:dyDescent="0.25">
      <c r="A62" s="335">
        <f>'ASSET BALANCES'!$A62</f>
        <v>31243</v>
      </c>
      <c r="B62" s="336" t="str">
        <f>'ASSET BALANCES'!$B62</f>
        <v>312.43 Boiler Plant Eq-BB3</v>
      </c>
      <c r="C62" s="337">
        <v>0</v>
      </c>
      <c r="D62" s="337">
        <v>0</v>
      </c>
      <c r="E62" s="337">
        <v>0</v>
      </c>
      <c r="F62" s="337">
        <v>0</v>
      </c>
      <c r="G62" s="337">
        <v>0</v>
      </c>
      <c r="H62" s="337">
        <v>0</v>
      </c>
      <c r="I62" s="337">
        <v>0</v>
      </c>
      <c r="J62" s="337">
        <v>0</v>
      </c>
      <c r="K62" s="337">
        <v>0</v>
      </c>
      <c r="L62" s="337">
        <v>0</v>
      </c>
      <c r="M62" s="337">
        <v>0</v>
      </c>
      <c r="N62" s="337">
        <v>0</v>
      </c>
      <c r="O62" s="338">
        <f>ROUND('ASSET BALANCES'!O62*$CL62/12,2)</f>
        <v>0</v>
      </c>
      <c r="P62" s="338">
        <f>ROUND('ASSET BALANCES'!P62*$CL62/12,2)</f>
        <v>0</v>
      </c>
      <c r="Q62" s="338">
        <f>ROUND('ASSET BALANCES'!Q62*$CL62/12,2)</f>
        <v>0</v>
      </c>
      <c r="R62" s="338">
        <f>ROUND('ASSET BALANCES'!R62*$CL62/12,2)</f>
        <v>0</v>
      </c>
      <c r="S62" s="338">
        <f>ROUND('ASSET BALANCES'!S62*$CL62/12,2)</f>
        <v>0</v>
      </c>
      <c r="T62" s="338">
        <f>ROUND('ASSET BALANCES'!T62*$CL62/12,2)</f>
        <v>0</v>
      </c>
      <c r="U62" s="338">
        <f>ROUND('ASSET BALANCES'!U62*$CL62/12,2)</f>
        <v>0</v>
      </c>
      <c r="V62" s="338">
        <f>ROUND('ASSET BALANCES'!V62*$CL62/12,2)</f>
        <v>0</v>
      </c>
      <c r="W62" s="338">
        <f>ROUND('ASSET BALANCES'!W62*$CL62/12,2)</f>
        <v>0</v>
      </c>
      <c r="X62" s="338">
        <f>ROUND('ASSET BALANCES'!X62*$CL62/12,2)</f>
        <v>0</v>
      </c>
      <c r="Y62" s="338">
        <f>ROUND('ASSET BALANCES'!Y62*$CL62/12,2)</f>
        <v>0</v>
      </c>
      <c r="Z62" s="338">
        <f>ROUND('ASSET BALANCES'!Z62*$CL62/12,2)</f>
        <v>0</v>
      </c>
      <c r="AA62" s="338">
        <f>ROUND('ASSET BALANCES'!AA62*$CM62/12,2)</f>
        <v>0</v>
      </c>
      <c r="AB62" s="338">
        <f>ROUND('ASSET BALANCES'!AB62*$CM62/12,2)</f>
        <v>0</v>
      </c>
      <c r="AC62" s="338">
        <f>ROUND('ASSET BALANCES'!AC62*$CM62/12,2)</f>
        <v>0</v>
      </c>
      <c r="AD62" s="338">
        <f>ROUND('ASSET BALANCES'!AD62*$CM62/12,2)</f>
        <v>0</v>
      </c>
      <c r="AE62" s="338">
        <f>ROUND('ASSET BALANCES'!AE62*$CM62/12,2)</f>
        <v>0</v>
      </c>
      <c r="AF62" s="338">
        <f>ROUND('ASSET BALANCES'!AF62*$CM62/12,2)</f>
        <v>0</v>
      </c>
      <c r="AG62" s="338">
        <f>ROUND('ASSET BALANCES'!AG62*$CM62/12,2)</f>
        <v>0</v>
      </c>
      <c r="AH62" s="338">
        <f>ROUND('ASSET BALANCES'!AH62*$CM62/12,2)</f>
        <v>0</v>
      </c>
      <c r="AI62" s="338">
        <f>ROUND('ASSET BALANCES'!AI62*$CM62/12,2)</f>
        <v>0</v>
      </c>
      <c r="AJ62" s="338">
        <f>ROUND('ASSET BALANCES'!AJ62*$CM62/12,2)</f>
        <v>0</v>
      </c>
      <c r="AK62" s="338">
        <f>ROUND('ASSET BALANCES'!AK62*$CM62/12,2)</f>
        <v>0</v>
      </c>
      <c r="AL62" s="338">
        <f>ROUND('ASSET BALANCES'!AL62*$CM62/12,2)</f>
        <v>0</v>
      </c>
      <c r="AM62" s="338"/>
      <c r="AN62" s="338"/>
      <c r="AO62" s="338"/>
      <c r="AP62" s="338"/>
      <c r="AQ62" s="338"/>
      <c r="AR62" s="338"/>
      <c r="AS62" s="338"/>
      <c r="AT62" s="338"/>
      <c r="AU62" s="338"/>
      <c r="AV62" s="338"/>
      <c r="AW62" s="338"/>
      <c r="AX62" s="338"/>
      <c r="AY62" s="338"/>
      <c r="AZ62" s="338"/>
      <c r="BA62" s="338"/>
      <c r="BB62" s="338"/>
      <c r="BC62" s="338"/>
      <c r="BD62" s="338"/>
      <c r="BE62" s="338"/>
      <c r="BF62" s="338"/>
      <c r="BG62" s="338"/>
      <c r="BH62" s="338"/>
      <c r="BI62" s="338"/>
      <c r="BJ62" s="338"/>
      <c r="BK62" s="338"/>
      <c r="BL62" s="338"/>
      <c r="BM62" s="338"/>
      <c r="BN62" s="338"/>
      <c r="BO62" s="338"/>
      <c r="BP62" s="338"/>
      <c r="BQ62" s="338"/>
      <c r="BR62" s="338"/>
      <c r="BS62" s="338"/>
      <c r="BT62" s="338"/>
      <c r="BU62" s="338"/>
      <c r="BV62" s="338"/>
      <c r="BW62" s="13">
        <f t="shared" si="7"/>
        <v>0</v>
      </c>
      <c r="BX62" s="13">
        <f t="shared" si="8"/>
        <v>0</v>
      </c>
      <c r="BY62" s="13">
        <f t="shared" si="9"/>
        <v>0</v>
      </c>
      <c r="BZ62" s="13">
        <f t="shared" si="10"/>
        <v>0</v>
      </c>
      <c r="CA62" s="13">
        <f t="shared" si="11"/>
        <v>0</v>
      </c>
      <c r="CB62" s="13">
        <f t="shared" si="12"/>
        <v>0</v>
      </c>
      <c r="CC62" s="333" t="str">
        <f>VLOOKUP($A62,'Depr Group Buckets'!$A:$J,CC$4,FALSE)</f>
        <v>PROD STEAM</v>
      </c>
      <c r="CD62" s="333" t="str">
        <f>VLOOKUP($A62,'Depr Group Buckets'!$A:$J,CD$4,FALSE)</f>
        <v>101/106</v>
      </c>
      <c r="CE62" s="333">
        <f>VLOOKUP($A62,'Depr Group Buckets'!$A:$J,CE$4,FALSE)</f>
        <v>108</v>
      </c>
      <c r="CF62" s="333">
        <f>VLOOKUP($A62,'Depr Group Buckets'!$A:$J,CF$4,FALSE)</f>
        <v>403</v>
      </c>
      <c r="CG62" s="333" t="str">
        <f>VLOOKUP($A62,'Depr Group Buckets'!$A:$J,CG$4,FALSE)</f>
        <v>BIG BEND</v>
      </c>
      <c r="CH62" s="333" t="str">
        <f>VLOOKUP($A62,'Depr Group Buckets'!$A:$J,CH$4,FALSE)</f>
        <v>BIG BEND UNIT 3</v>
      </c>
      <c r="CI62" s="333" t="str">
        <f>VLOOKUP($A62,'Depr Group Buckets'!$A:$J,CI$4,FALSE)</f>
        <v>Invalid</v>
      </c>
      <c r="CJ62" s="333" t="str">
        <f>VLOOKUP($A62,'Depr Group Buckets'!$A:$J,CJ$4,FALSE)</f>
        <v>312</v>
      </c>
      <c r="CK62" s="21"/>
      <c r="CL62" s="4">
        <f t="shared" si="4"/>
        <v>3.5999999999999997E-2</v>
      </c>
      <c r="CM62" s="4">
        <f t="shared" si="2"/>
        <v>3.5999999999999997E-2</v>
      </c>
      <c r="CN62" s="334"/>
      <c r="CO62" s="334"/>
      <c r="CP62" s="334"/>
      <c r="CQ62" s="4">
        <v>3.5999999999999997E-2</v>
      </c>
      <c r="CR62" s="4">
        <v>0</v>
      </c>
    </row>
    <row r="63" spans="1:96" x14ac:dyDescent="0.25">
      <c r="A63" s="335">
        <f>'ASSET BALANCES'!$A63</f>
        <v>31244</v>
      </c>
      <c r="B63" s="336" t="str">
        <f>'ASSET BALANCES'!$B63</f>
        <v>312.44 Boiler Plant Eq-BB4 MAIN STT</v>
      </c>
      <c r="C63" s="337">
        <v>808993.64</v>
      </c>
      <c r="D63" s="337">
        <v>809725.13</v>
      </c>
      <c r="E63" s="337">
        <v>809733.75</v>
      </c>
      <c r="F63" s="337">
        <v>837257.27</v>
      </c>
      <c r="G63" s="337">
        <v>836598.62</v>
      </c>
      <c r="H63" s="337">
        <v>836748.77</v>
      </c>
      <c r="I63" s="337">
        <v>837528.71</v>
      </c>
      <c r="J63" s="337">
        <v>837705.01</v>
      </c>
      <c r="K63" s="337">
        <v>834725.97</v>
      </c>
      <c r="L63" s="337">
        <v>834782.52</v>
      </c>
      <c r="M63" s="337">
        <v>839133.96000000008</v>
      </c>
      <c r="N63" s="337">
        <v>848086.69</v>
      </c>
      <c r="O63" s="338">
        <f>ROUND('ASSET BALANCES'!O63*$CL63/12,2)</f>
        <v>849914.82</v>
      </c>
      <c r="P63" s="338">
        <f>ROUND('ASSET BALANCES'!P63*$CL63/12,2)</f>
        <v>862794.72</v>
      </c>
      <c r="Q63" s="338">
        <f>ROUND('ASSET BALANCES'!Q63*$CL63/12,2)</f>
        <v>864063.27</v>
      </c>
      <c r="R63" s="338">
        <f>ROUND('ASSET BALANCES'!R63*$CL63/12,2)</f>
        <v>864706.57</v>
      </c>
      <c r="S63" s="338">
        <f>ROUND('ASSET BALANCES'!S63*$CL63/12,2)</f>
        <v>865231.34</v>
      </c>
      <c r="T63" s="338">
        <f>ROUND('ASSET BALANCES'!T63*$CL63/12,2)</f>
        <v>866556.22</v>
      </c>
      <c r="U63" s="338">
        <f>ROUND('ASSET BALANCES'!U63*$CL63/12,2)</f>
        <v>866773.05</v>
      </c>
      <c r="V63" s="338">
        <f>ROUND('ASSET BALANCES'!V63*$CL63/12,2)</f>
        <v>866925.11</v>
      </c>
      <c r="W63" s="338">
        <f>ROUND('ASSET BALANCES'!W63*$CL63/12,2)</f>
        <v>867077.16</v>
      </c>
      <c r="X63" s="338">
        <f>ROUND('ASSET BALANCES'!X63*$CL63/12,2)</f>
        <v>867321.13</v>
      </c>
      <c r="Y63" s="338">
        <f>ROUND('ASSET BALANCES'!Y63*$CL63/12,2)</f>
        <v>867490.01</v>
      </c>
      <c r="Z63" s="338">
        <f>ROUND('ASSET BALANCES'!Z63*$CL63/12,2)</f>
        <v>867759.88</v>
      </c>
      <c r="AA63" s="338">
        <f>ROUND('ASSET BALANCES'!AA63*$CM63/12,2)</f>
        <v>868871.6</v>
      </c>
      <c r="AB63" s="338">
        <f>ROUND('ASSET BALANCES'!AB63*$CM63/12,2)</f>
        <v>868871.6</v>
      </c>
      <c r="AC63" s="338">
        <f>ROUND('ASSET BALANCES'!AC63*$CM63/12,2)</f>
        <v>868871.6</v>
      </c>
      <c r="AD63" s="338">
        <f>ROUND('ASSET BALANCES'!AD63*$CM63/12,2)</f>
        <v>868871.6</v>
      </c>
      <c r="AE63" s="338">
        <f>ROUND('ASSET BALANCES'!AE63*$CM63/12,2)</f>
        <v>869366.6</v>
      </c>
      <c r="AF63" s="338">
        <f>ROUND('ASSET BALANCES'!AF63*$CM63/12,2)</f>
        <v>869366.6</v>
      </c>
      <c r="AG63" s="338">
        <f>ROUND('ASSET BALANCES'!AG63*$CM63/12,2)</f>
        <v>870941.03</v>
      </c>
      <c r="AH63" s="338">
        <f>ROUND('ASSET BALANCES'!AH63*$CM63/12,2)</f>
        <v>871153.72</v>
      </c>
      <c r="AI63" s="338">
        <f>ROUND('ASSET BALANCES'!AI63*$CM63/12,2)</f>
        <v>873476.7</v>
      </c>
      <c r="AJ63" s="338">
        <f>ROUND('ASSET BALANCES'!AJ63*$CM63/12,2)</f>
        <v>874619.78</v>
      </c>
      <c r="AK63" s="338">
        <f>ROUND('ASSET BALANCES'!AK63*$CM63/12,2)</f>
        <v>874711.44</v>
      </c>
      <c r="AL63" s="338">
        <f>ROUND('ASSET BALANCES'!AL63*$CM63/12,2)</f>
        <v>874803.11</v>
      </c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  <c r="BG63" s="338"/>
      <c r="BH63" s="338"/>
      <c r="BI63" s="338"/>
      <c r="BJ63" s="338"/>
      <c r="BK63" s="338"/>
      <c r="BL63" s="338"/>
      <c r="BM63" s="338"/>
      <c r="BN63" s="338"/>
      <c r="BO63" s="338"/>
      <c r="BP63" s="338"/>
      <c r="BQ63" s="338"/>
      <c r="BR63" s="338"/>
      <c r="BS63" s="338"/>
      <c r="BT63" s="338"/>
      <c r="BU63" s="338"/>
      <c r="BV63" s="338"/>
      <c r="BW63" s="13">
        <f t="shared" si="7"/>
        <v>9971020.0399999991</v>
      </c>
      <c r="BX63" s="13">
        <f t="shared" si="8"/>
        <v>10376613.279999999</v>
      </c>
      <c r="BY63" s="13">
        <f t="shared" si="9"/>
        <v>10453925.380000001</v>
      </c>
      <c r="BZ63" s="13">
        <f t="shared" si="10"/>
        <v>0</v>
      </c>
      <c r="CA63" s="13">
        <f t="shared" si="11"/>
        <v>0</v>
      </c>
      <c r="CB63" s="13">
        <f t="shared" si="12"/>
        <v>0</v>
      </c>
      <c r="CC63" s="333" t="str">
        <f>VLOOKUP($A63,'Depr Group Buckets'!$A:$J,CC$4,FALSE)</f>
        <v>PROD STEAM</v>
      </c>
      <c r="CD63" s="333" t="str">
        <f>VLOOKUP($A63,'Depr Group Buckets'!$A:$J,CD$4,FALSE)</f>
        <v>101/106</v>
      </c>
      <c r="CE63" s="333">
        <f>VLOOKUP($A63,'Depr Group Buckets'!$A:$J,CE$4,FALSE)</f>
        <v>108</v>
      </c>
      <c r="CF63" s="333">
        <f>VLOOKUP($A63,'Depr Group Buckets'!$A:$J,CF$4,FALSE)</f>
        <v>403</v>
      </c>
      <c r="CG63" s="333" t="str">
        <f>VLOOKUP($A63,'Depr Group Buckets'!$A:$J,CG$4,FALSE)</f>
        <v>BIG BEND</v>
      </c>
      <c r="CH63" s="333" t="str">
        <f>VLOOKUP($A63,'Depr Group Buckets'!$A:$J,CH$4,FALSE)</f>
        <v>BIG BEND UNIT 4</v>
      </c>
      <c r="CI63" s="333" t="str">
        <f>VLOOKUP($A63,'Depr Group Buckets'!$A:$J,CI$4,FALSE)</f>
        <v>Valid</v>
      </c>
      <c r="CJ63" s="333" t="str">
        <f>VLOOKUP($A63,'Depr Group Buckets'!$A:$J,CJ$4,FALSE)</f>
        <v>312</v>
      </c>
      <c r="CK63" s="21"/>
      <c r="CL63" s="4">
        <f t="shared" si="4"/>
        <v>3.3000000000000002E-2</v>
      </c>
      <c r="CM63" s="4">
        <f t="shared" si="2"/>
        <v>3.3000000000000002E-2</v>
      </c>
      <c r="CN63" s="334"/>
      <c r="CO63" s="334"/>
      <c r="CP63" s="334"/>
      <c r="CQ63" s="4">
        <v>3.3000000000000002E-2</v>
      </c>
      <c r="CR63" s="4">
        <v>5.3800000000000001E-2</v>
      </c>
    </row>
    <row r="64" spans="1:96" x14ac:dyDescent="0.25">
      <c r="A64" s="335">
        <f>'ASSET BALANCES'!$A64</f>
        <v>31245</v>
      </c>
      <c r="B64" s="336" t="str">
        <f>'ASSET BALANCES'!$B64</f>
        <v>312.45 Boiler Plant Eq-BB3&amp;4 FGD</v>
      </c>
      <c r="C64" s="337">
        <v>500343.64</v>
      </c>
      <c r="D64" s="337">
        <v>500886.57</v>
      </c>
      <c r="E64" s="337">
        <v>501081.97000000003</v>
      </c>
      <c r="F64" s="337">
        <v>500963.93</v>
      </c>
      <c r="G64" s="337">
        <v>501982.19</v>
      </c>
      <c r="H64" s="337">
        <v>501688.33</v>
      </c>
      <c r="I64" s="337">
        <v>504457.01</v>
      </c>
      <c r="J64" s="337">
        <v>504472.21</v>
      </c>
      <c r="K64" s="337">
        <v>506315.5</v>
      </c>
      <c r="L64" s="337">
        <v>504038.52</v>
      </c>
      <c r="M64" s="337">
        <v>504073.82</v>
      </c>
      <c r="N64" s="337">
        <v>504911.11</v>
      </c>
      <c r="O64" s="338">
        <f>ROUND('ASSET BALANCES'!O64*$CL64/12,2)</f>
        <v>507060.97</v>
      </c>
      <c r="P64" s="338">
        <f>ROUND('ASSET BALANCES'!P64*$CL64/12,2)</f>
        <v>507099.21</v>
      </c>
      <c r="Q64" s="338">
        <f>ROUND('ASSET BALANCES'!Q64*$CL64/12,2)</f>
        <v>507699.20000000001</v>
      </c>
      <c r="R64" s="338">
        <f>ROUND('ASSET BALANCES'!R64*$CL64/12,2)</f>
        <v>507755</v>
      </c>
      <c r="S64" s="338">
        <f>ROUND('ASSET BALANCES'!S64*$CL64/12,2)</f>
        <v>507810.8</v>
      </c>
      <c r="T64" s="338">
        <f>ROUND('ASSET BALANCES'!T64*$CL64/12,2)</f>
        <v>507875.9</v>
      </c>
      <c r="U64" s="338">
        <f>ROUND('ASSET BALANCES'!U64*$CL64/12,2)</f>
        <v>508658.11</v>
      </c>
      <c r="V64" s="338">
        <f>ROUND('ASSET BALANCES'!V64*$CL64/12,2)</f>
        <v>508732.51</v>
      </c>
      <c r="W64" s="338">
        <f>ROUND('ASSET BALANCES'!W64*$CL64/12,2)</f>
        <v>508806.91</v>
      </c>
      <c r="X64" s="338">
        <f>ROUND('ASSET BALANCES'!X64*$CL64/12,2)</f>
        <v>508881.31</v>
      </c>
      <c r="Y64" s="338">
        <f>ROUND('ASSET BALANCES'!Y64*$CL64/12,2)</f>
        <v>508965.01</v>
      </c>
      <c r="Z64" s="338">
        <f>ROUND('ASSET BALANCES'!Z64*$CL64/12,2)</f>
        <v>509104.51</v>
      </c>
      <c r="AA64" s="338">
        <f>ROUND('ASSET BALANCES'!AA64*$CM64/12,2)</f>
        <v>509290.51</v>
      </c>
      <c r="AB64" s="338">
        <f>ROUND('ASSET BALANCES'!AB64*$CM64/12,2)</f>
        <v>509318.69</v>
      </c>
      <c r="AC64" s="338">
        <f>ROUND('ASSET BALANCES'!AC64*$CM64/12,2)</f>
        <v>509318.69</v>
      </c>
      <c r="AD64" s="338">
        <f>ROUND('ASSET BALANCES'!AD64*$CM64/12,2)</f>
        <v>509318.69</v>
      </c>
      <c r="AE64" s="338">
        <f>ROUND('ASSET BALANCES'!AE64*$CM64/12,2)</f>
        <v>509318.69</v>
      </c>
      <c r="AF64" s="338">
        <f>ROUND('ASSET BALANCES'!AF64*$CM64/12,2)</f>
        <v>509318.69</v>
      </c>
      <c r="AG64" s="338">
        <f>ROUND('ASSET BALANCES'!AG64*$CM64/12,2)</f>
        <v>509318.69</v>
      </c>
      <c r="AH64" s="338">
        <f>ROUND('ASSET BALANCES'!AH64*$CM64/12,2)</f>
        <v>509318.69</v>
      </c>
      <c r="AI64" s="338">
        <f>ROUND('ASSET BALANCES'!AI64*$CM64/12,2)</f>
        <v>509318.69</v>
      </c>
      <c r="AJ64" s="338">
        <f>ROUND('ASSET BALANCES'!AJ64*$CM64/12,2)</f>
        <v>510478.85</v>
      </c>
      <c r="AK64" s="338">
        <f>ROUND('ASSET BALANCES'!AK64*$CM64/12,2)</f>
        <v>510478.85</v>
      </c>
      <c r="AL64" s="338">
        <f>ROUND('ASSET BALANCES'!AL64*$CM64/12,2)</f>
        <v>510478.85</v>
      </c>
      <c r="AM64" s="338"/>
      <c r="AN64" s="338"/>
      <c r="AO64" s="338"/>
      <c r="AP64" s="338"/>
      <c r="AQ64" s="338"/>
      <c r="AR64" s="338"/>
      <c r="AS64" s="338"/>
      <c r="AT64" s="338"/>
      <c r="AU64" s="338"/>
      <c r="AV64" s="338"/>
      <c r="AW64" s="338"/>
      <c r="AX64" s="338"/>
      <c r="AY64" s="338"/>
      <c r="AZ64" s="338"/>
      <c r="BA64" s="338"/>
      <c r="BB64" s="338"/>
      <c r="BC64" s="338"/>
      <c r="BD64" s="338"/>
      <c r="BE64" s="338"/>
      <c r="BF64" s="338"/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8"/>
      <c r="BV64" s="338"/>
      <c r="BW64" s="13">
        <f t="shared" si="7"/>
        <v>6035214.7999999998</v>
      </c>
      <c r="BX64" s="13">
        <f t="shared" si="8"/>
        <v>6098449.4400000004</v>
      </c>
      <c r="BY64" s="13">
        <f t="shared" si="9"/>
        <v>6115276.5800000001</v>
      </c>
      <c r="BZ64" s="13">
        <f t="shared" si="10"/>
        <v>0</v>
      </c>
      <c r="CA64" s="13">
        <f t="shared" si="11"/>
        <v>0</v>
      </c>
      <c r="CB64" s="13">
        <f t="shared" si="12"/>
        <v>0</v>
      </c>
      <c r="CC64" s="333" t="str">
        <f>VLOOKUP($A64,'Depr Group Buckets'!$A:$J,CC$4,FALSE)</f>
        <v>PROD STEAM</v>
      </c>
      <c r="CD64" s="333" t="str">
        <f>VLOOKUP($A64,'Depr Group Buckets'!$A:$J,CD$4,FALSE)</f>
        <v>101/106</v>
      </c>
      <c r="CE64" s="333">
        <f>VLOOKUP($A64,'Depr Group Buckets'!$A:$J,CE$4,FALSE)</f>
        <v>108</v>
      </c>
      <c r="CF64" s="333">
        <f>VLOOKUP($A64,'Depr Group Buckets'!$A:$J,CF$4,FALSE)</f>
        <v>403</v>
      </c>
      <c r="CG64" s="333" t="str">
        <f>VLOOKUP($A64,'Depr Group Buckets'!$A:$J,CG$4,FALSE)</f>
        <v>BIG BEND</v>
      </c>
      <c r="CH64" s="333" t="str">
        <f>VLOOKUP($A64,'Depr Group Buckets'!$A:$J,CH$4,FALSE)</f>
        <v>BIG BEND UNIT 4</v>
      </c>
      <c r="CI64" s="333" t="str">
        <f>VLOOKUP($A64,'Depr Group Buckets'!$A:$J,CI$4,FALSE)</f>
        <v>Valid</v>
      </c>
      <c r="CJ64" s="333" t="str">
        <f>VLOOKUP($A64,'Depr Group Buckets'!$A:$J,CJ$4,FALSE)</f>
        <v>312</v>
      </c>
      <c r="CK64" s="21"/>
      <c r="CL64" s="4">
        <f t="shared" si="4"/>
        <v>3.1E-2</v>
      </c>
      <c r="CM64" s="4">
        <f t="shared" si="2"/>
        <v>3.1E-2</v>
      </c>
      <c r="CN64" s="334"/>
      <c r="CO64" s="334"/>
      <c r="CP64" s="334"/>
      <c r="CQ64" s="4">
        <v>3.1E-2</v>
      </c>
      <c r="CR64" s="4">
        <v>5.3800000000000001E-2</v>
      </c>
    </row>
    <row r="65" spans="1:96" x14ac:dyDescent="0.25">
      <c r="A65" s="335">
        <f>'ASSET BALANCES'!$A65</f>
        <v>31246</v>
      </c>
      <c r="B65" s="336" t="str">
        <f>'ASSET BALANCES'!$B65</f>
        <v>312.46 Boiler Plant Eq-BB1&amp;2 FGD</v>
      </c>
      <c r="C65" s="337">
        <v>0</v>
      </c>
      <c r="D65" s="337">
        <v>0</v>
      </c>
      <c r="E65" s="337">
        <v>0</v>
      </c>
      <c r="F65" s="337">
        <v>0</v>
      </c>
      <c r="G65" s="337">
        <v>0</v>
      </c>
      <c r="H65" s="337">
        <v>0</v>
      </c>
      <c r="I65" s="337">
        <v>0</v>
      </c>
      <c r="J65" s="337">
        <v>0</v>
      </c>
      <c r="K65" s="337">
        <v>0</v>
      </c>
      <c r="L65" s="337">
        <v>0</v>
      </c>
      <c r="M65" s="337">
        <v>0</v>
      </c>
      <c r="N65" s="337">
        <v>0</v>
      </c>
      <c r="O65" s="338">
        <f>ROUND('ASSET BALANCES'!O65*$CL65/12,2)</f>
        <v>0</v>
      </c>
      <c r="P65" s="338">
        <f>ROUND('ASSET BALANCES'!P65*$CL65/12,2)</f>
        <v>0</v>
      </c>
      <c r="Q65" s="338">
        <f>ROUND('ASSET BALANCES'!Q65*$CL65/12,2)</f>
        <v>0</v>
      </c>
      <c r="R65" s="338">
        <f>ROUND('ASSET BALANCES'!R65*$CL65/12,2)</f>
        <v>0</v>
      </c>
      <c r="S65" s="338">
        <f>ROUND('ASSET BALANCES'!S65*$CL65/12,2)</f>
        <v>0</v>
      </c>
      <c r="T65" s="338">
        <f>ROUND('ASSET BALANCES'!T65*$CL65/12,2)</f>
        <v>0</v>
      </c>
      <c r="U65" s="338">
        <f>ROUND('ASSET BALANCES'!U65*$CL65/12,2)</f>
        <v>0</v>
      </c>
      <c r="V65" s="338">
        <f>ROUND('ASSET BALANCES'!V65*$CL65/12,2)</f>
        <v>0</v>
      </c>
      <c r="W65" s="338">
        <f>ROUND('ASSET BALANCES'!W65*$CL65/12,2)</f>
        <v>0</v>
      </c>
      <c r="X65" s="338">
        <f>ROUND('ASSET BALANCES'!X65*$CL65/12,2)</f>
        <v>0</v>
      </c>
      <c r="Y65" s="338">
        <f>ROUND('ASSET BALANCES'!Y65*$CL65/12,2)</f>
        <v>0</v>
      </c>
      <c r="Z65" s="338">
        <f>ROUND('ASSET BALANCES'!Z65*$CL65/12,2)</f>
        <v>0</v>
      </c>
      <c r="AA65" s="338">
        <f>ROUND('ASSET BALANCES'!AA65*$CM65/12,2)</f>
        <v>0</v>
      </c>
      <c r="AB65" s="338">
        <f>ROUND('ASSET BALANCES'!AB65*$CM65/12,2)</f>
        <v>0</v>
      </c>
      <c r="AC65" s="338">
        <f>ROUND('ASSET BALANCES'!AC65*$CM65/12,2)</f>
        <v>0</v>
      </c>
      <c r="AD65" s="338">
        <f>ROUND('ASSET BALANCES'!AD65*$CM65/12,2)</f>
        <v>0</v>
      </c>
      <c r="AE65" s="338">
        <f>ROUND('ASSET BALANCES'!AE65*$CM65/12,2)</f>
        <v>0</v>
      </c>
      <c r="AF65" s="338">
        <f>ROUND('ASSET BALANCES'!AF65*$CM65/12,2)</f>
        <v>0</v>
      </c>
      <c r="AG65" s="338">
        <f>ROUND('ASSET BALANCES'!AG65*$CM65/12,2)</f>
        <v>0</v>
      </c>
      <c r="AH65" s="338">
        <f>ROUND('ASSET BALANCES'!AH65*$CM65/12,2)</f>
        <v>0</v>
      </c>
      <c r="AI65" s="338">
        <f>ROUND('ASSET BALANCES'!AI65*$CM65/12,2)</f>
        <v>0</v>
      </c>
      <c r="AJ65" s="338">
        <f>ROUND('ASSET BALANCES'!AJ65*$CM65/12,2)</f>
        <v>0</v>
      </c>
      <c r="AK65" s="338">
        <f>ROUND('ASSET BALANCES'!AK65*$CM65/12,2)</f>
        <v>0</v>
      </c>
      <c r="AL65" s="338">
        <f>ROUND('ASSET BALANCES'!AL65*$CM65/12,2)</f>
        <v>0</v>
      </c>
      <c r="AM65" s="338"/>
      <c r="AN65" s="338"/>
      <c r="AO65" s="338"/>
      <c r="AP65" s="338"/>
      <c r="AQ65" s="338"/>
      <c r="AR65" s="338"/>
      <c r="AS65" s="338"/>
      <c r="AT65" s="338"/>
      <c r="AU65" s="338"/>
      <c r="AV65" s="338"/>
      <c r="AW65" s="338"/>
      <c r="AX65" s="338"/>
      <c r="AY65" s="338"/>
      <c r="AZ65" s="338"/>
      <c r="BA65" s="338"/>
      <c r="BB65" s="338"/>
      <c r="BC65" s="338"/>
      <c r="BD65" s="338"/>
      <c r="BE65" s="338"/>
      <c r="BF65" s="338"/>
      <c r="BG65" s="338"/>
      <c r="BH65" s="338"/>
      <c r="BI65" s="338"/>
      <c r="BJ65" s="338"/>
      <c r="BK65" s="338"/>
      <c r="BL65" s="338"/>
      <c r="BM65" s="338"/>
      <c r="BN65" s="338"/>
      <c r="BO65" s="338"/>
      <c r="BP65" s="338"/>
      <c r="BQ65" s="338"/>
      <c r="BR65" s="338"/>
      <c r="BS65" s="338"/>
      <c r="BT65" s="338"/>
      <c r="BU65" s="338"/>
      <c r="BV65" s="338"/>
      <c r="BW65" s="13">
        <f t="shared" si="7"/>
        <v>0</v>
      </c>
      <c r="BX65" s="13">
        <f t="shared" si="8"/>
        <v>0</v>
      </c>
      <c r="BY65" s="13">
        <f t="shared" si="9"/>
        <v>0</v>
      </c>
      <c r="BZ65" s="13">
        <f t="shared" si="10"/>
        <v>0</v>
      </c>
      <c r="CA65" s="13">
        <f t="shared" si="11"/>
        <v>0</v>
      </c>
      <c r="CB65" s="13">
        <f t="shared" si="12"/>
        <v>0</v>
      </c>
      <c r="CC65" s="333" t="str">
        <f>VLOOKUP($A65,'Depr Group Buckets'!$A:$J,CC$4,FALSE)</f>
        <v>PROD STEAM</v>
      </c>
      <c r="CD65" s="333" t="str">
        <f>VLOOKUP($A65,'Depr Group Buckets'!$A:$J,CD$4,FALSE)</f>
        <v>101/106</v>
      </c>
      <c r="CE65" s="333">
        <f>VLOOKUP($A65,'Depr Group Buckets'!$A:$J,CE$4,FALSE)</f>
        <v>108</v>
      </c>
      <c r="CF65" s="333">
        <f>VLOOKUP($A65,'Depr Group Buckets'!$A:$J,CF$4,FALSE)</f>
        <v>403</v>
      </c>
      <c r="CG65" s="333" t="str">
        <f>VLOOKUP($A65,'Depr Group Buckets'!$A:$J,CG$4,FALSE)</f>
        <v>BIG BEND</v>
      </c>
      <c r="CH65" s="333" t="str">
        <f>VLOOKUP($A65,'Depr Group Buckets'!$A:$J,CH$4,FALSE)</f>
        <v>BIG BEND UNIT 1 &amp; 2 FGD</v>
      </c>
      <c r="CI65" s="333" t="str">
        <f>VLOOKUP($A65,'Depr Group Buckets'!$A:$J,CI$4,FALSE)</f>
        <v>Invalid</v>
      </c>
      <c r="CJ65" s="333" t="str">
        <f>VLOOKUP($A65,'Depr Group Buckets'!$A:$J,CJ$4,FALSE)</f>
        <v>312</v>
      </c>
      <c r="CK65" s="21"/>
      <c r="CL65" s="4">
        <f t="shared" si="4"/>
        <v>4.2999999999999997E-2</v>
      </c>
      <c r="CM65" s="4">
        <f t="shared" si="2"/>
        <v>4.2999999999999997E-2</v>
      </c>
      <c r="CN65" s="334"/>
      <c r="CO65" s="334"/>
      <c r="CP65" s="334"/>
      <c r="CQ65" s="4">
        <v>4.2999999999999997E-2</v>
      </c>
      <c r="CR65" s="4">
        <v>0</v>
      </c>
    </row>
    <row r="66" spans="1:96" x14ac:dyDescent="0.25">
      <c r="A66" s="335">
        <f>'ASSET BALANCES'!$A66</f>
        <v>31247</v>
      </c>
      <c r="B66" s="336" t="str">
        <f>'ASSET BALANCES'!$B66</f>
        <v>312.47 Fuel Clause Big Bend</v>
      </c>
      <c r="C66" s="337">
        <v>0</v>
      </c>
      <c r="D66" s="337">
        <v>0</v>
      </c>
      <c r="E66" s="337">
        <v>0</v>
      </c>
      <c r="F66" s="337">
        <v>0</v>
      </c>
      <c r="G66" s="337">
        <v>0</v>
      </c>
      <c r="H66" s="337">
        <v>0</v>
      </c>
      <c r="I66" s="337">
        <v>0</v>
      </c>
      <c r="J66" s="337">
        <v>0</v>
      </c>
      <c r="K66" s="337">
        <v>0</v>
      </c>
      <c r="L66" s="337">
        <v>0</v>
      </c>
      <c r="M66" s="337">
        <v>0</v>
      </c>
      <c r="N66" s="337">
        <v>0</v>
      </c>
      <c r="O66" s="338">
        <v>0</v>
      </c>
      <c r="P66" s="338">
        <v>0</v>
      </c>
      <c r="Q66" s="338">
        <v>0</v>
      </c>
      <c r="R66" s="338">
        <v>0</v>
      </c>
      <c r="S66" s="338">
        <v>0</v>
      </c>
      <c r="T66" s="338">
        <v>0</v>
      </c>
      <c r="U66" s="338">
        <v>0</v>
      </c>
      <c r="V66" s="338">
        <v>0</v>
      </c>
      <c r="W66" s="338">
        <v>0</v>
      </c>
      <c r="X66" s="338">
        <v>0</v>
      </c>
      <c r="Y66" s="338">
        <v>0</v>
      </c>
      <c r="Z66" s="338">
        <v>0</v>
      </c>
      <c r="AA66" s="338">
        <v>0</v>
      </c>
      <c r="AB66" s="338">
        <v>0</v>
      </c>
      <c r="AC66" s="338">
        <v>0</v>
      </c>
      <c r="AD66" s="338">
        <v>0</v>
      </c>
      <c r="AE66" s="338">
        <v>0</v>
      </c>
      <c r="AF66" s="338">
        <v>0</v>
      </c>
      <c r="AG66" s="338">
        <v>0</v>
      </c>
      <c r="AH66" s="338">
        <v>0</v>
      </c>
      <c r="AI66" s="338">
        <v>0</v>
      </c>
      <c r="AJ66" s="338">
        <v>0</v>
      </c>
      <c r="AK66" s="338">
        <v>0</v>
      </c>
      <c r="AL66" s="338">
        <v>0</v>
      </c>
      <c r="AM66" s="338"/>
      <c r="AN66" s="338"/>
      <c r="AO66" s="338"/>
      <c r="AP66" s="338"/>
      <c r="AQ66" s="338"/>
      <c r="AR66" s="338"/>
      <c r="AS66" s="338"/>
      <c r="AT66" s="338"/>
      <c r="AU66" s="338"/>
      <c r="AV66" s="338"/>
      <c r="AW66" s="338"/>
      <c r="AX66" s="338"/>
      <c r="AY66" s="338"/>
      <c r="AZ66" s="338"/>
      <c r="BA66" s="338"/>
      <c r="BB66" s="338"/>
      <c r="BC66" s="338"/>
      <c r="BD66" s="338"/>
      <c r="BE66" s="338"/>
      <c r="BF66" s="338"/>
      <c r="BG66" s="338"/>
      <c r="BH66" s="338"/>
      <c r="BI66" s="338"/>
      <c r="BJ66" s="338"/>
      <c r="BK66" s="338"/>
      <c r="BL66" s="338"/>
      <c r="BM66" s="338"/>
      <c r="BN66" s="338"/>
      <c r="BO66" s="338"/>
      <c r="BP66" s="338"/>
      <c r="BQ66" s="338"/>
      <c r="BR66" s="338"/>
      <c r="BS66" s="338"/>
      <c r="BT66" s="338"/>
      <c r="BU66" s="338"/>
      <c r="BV66" s="338"/>
      <c r="BW66" s="13">
        <f t="shared" si="7"/>
        <v>0</v>
      </c>
      <c r="BX66" s="13">
        <f t="shared" si="8"/>
        <v>0</v>
      </c>
      <c r="BY66" s="13">
        <f t="shared" si="9"/>
        <v>0</v>
      </c>
      <c r="BZ66" s="13">
        <f t="shared" si="10"/>
        <v>0</v>
      </c>
      <c r="CA66" s="13">
        <f t="shared" si="11"/>
        <v>0</v>
      </c>
      <c r="CB66" s="13">
        <f t="shared" si="12"/>
        <v>0</v>
      </c>
      <c r="CC66" s="333" t="str">
        <f>VLOOKUP($A66,'Depr Group Buckets'!$A:$J,CC$4,FALSE)</f>
        <v>AMORT</v>
      </c>
      <c r="CD66" s="333" t="str">
        <f>VLOOKUP($A66,'Depr Group Buckets'!$A:$J,CD$4,FALSE)</f>
        <v>101/106</v>
      </c>
      <c r="CE66" s="333">
        <f>VLOOKUP($A66,'Depr Group Buckets'!$A:$J,CE$4,FALSE)</f>
        <v>108</v>
      </c>
      <c r="CF66" s="333">
        <f>VLOOKUP($A66,'Depr Group Buckets'!$A:$J,CF$4,FALSE)</f>
        <v>403</v>
      </c>
      <c r="CG66" s="333" t="str">
        <f>VLOOKUP($A66,'Depr Group Buckets'!$A:$J,CG$4,FALSE)</f>
        <v>AMORT</v>
      </c>
      <c r="CH66" s="333" t="str">
        <f>VLOOKUP($A66,'Depr Group Buckets'!$A:$J,CH$4,FALSE)</f>
        <v>AMORT</v>
      </c>
      <c r="CI66" s="333" t="str">
        <f>VLOOKUP($A66,'Depr Group Buckets'!$A:$J,CI$4,FALSE)</f>
        <v>Valid</v>
      </c>
      <c r="CJ66" s="333" t="str">
        <f>VLOOKUP($A66,'Depr Group Buckets'!$A:$J,CJ$4,FALSE)</f>
        <v>312</v>
      </c>
      <c r="CK66" s="21"/>
      <c r="CL66" s="4">
        <f t="shared" si="4"/>
        <v>0.2</v>
      </c>
      <c r="CM66" s="4">
        <f t="shared" ref="CM66:CM129" si="13">CHOOSE($CM$1,$CQ66,$CR66)</f>
        <v>0.2</v>
      </c>
      <c r="CN66" s="334"/>
      <c r="CO66" s="334"/>
      <c r="CP66" s="334"/>
      <c r="CQ66" s="4">
        <v>0.2</v>
      </c>
      <c r="CR66" s="4">
        <v>0.2</v>
      </c>
    </row>
    <row r="67" spans="1:96" x14ac:dyDescent="0.25">
      <c r="A67" s="335">
        <f>'ASSET BALANCES'!$A67</f>
        <v>31251</v>
      </c>
      <c r="B67" s="336" t="str">
        <f>'ASSET BALANCES'!$B67</f>
        <v>312.51 Boiler Plant Eq-BB1 SCR</v>
      </c>
      <c r="C67" s="337">
        <v>0</v>
      </c>
      <c r="D67" s="337">
        <v>0</v>
      </c>
      <c r="E67" s="337">
        <v>0</v>
      </c>
      <c r="F67" s="337">
        <v>0</v>
      </c>
      <c r="G67" s="337">
        <v>0</v>
      </c>
      <c r="H67" s="337">
        <v>0</v>
      </c>
      <c r="I67" s="337">
        <v>0</v>
      </c>
      <c r="J67" s="337">
        <v>0</v>
      </c>
      <c r="K67" s="337">
        <v>0</v>
      </c>
      <c r="L67" s="337">
        <v>0</v>
      </c>
      <c r="M67" s="337">
        <v>0</v>
      </c>
      <c r="N67" s="337">
        <v>0</v>
      </c>
      <c r="O67" s="338">
        <f>ROUND('ASSET BALANCES'!O67*$CL67/12,2)</f>
        <v>0</v>
      </c>
      <c r="P67" s="338">
        <f>ROUND('ASSET BALANCES'!P67*$CL67/12,2)</f>
        <v>0</v>
      </c>
      <c r="Q67" s="338">
        <f>ROUND('ASSET BALANCES'!Q67*$CL67/12,2)</f>
        <v>0</v>
      </c>
      <c r="R67" s="338">
        <f>ROUND('ASSET BALANCES'!R67*$CL67/12,2)</f>
        <v>0</v>
      </c>
      <c r="S67" s="338">
        <f>ROUND('ASSET BALANCES'!S67*$CL67/12,2)</f>
        <v>0</v>
      </c>
      <c r="T67" s="338">
        <f>ROUND('ASSET BALANCES'!T67*$CL67/12,2)</f>
        <v>0</v>
      </c>
      <c r="U67" s="338">
        <f>ROUND('ASSET BALANCES'!U67*$CL67/12,2)</f>
        <v>0</v>
      </c>
      <c r="V67" s="338">
        <f>ROUND('ASSET BALANCES'!V67*$CL67/12,2)</f>
        <v>0</v>
      </c>
      <c r="W67" s="338">
        <f>ROUND('ASSET BALANCES'!W67*$CL67/12,2)</f>
        <v>0</v>
      </c>
      <c r="X67" s="338">
        <f>ROUND('ASSET BALANCES'!X67*$CL67/12,2)</f>
        <v>0</v>
      </c>
      <c r="Y67" s="338">
        <f>ROUND('ASSET BALANCES'!Y67*$CL67/12,2)</f>
        <v>0</v>
      </c>
      <c r="Z67" s="338">
        <f>ROUND('ASSET BALANCES'!Z67*$CL67/12,2)</f>
        <v>0</v>
      </c>
      <c r="AA67" s="338">
        <f>ROUND('ASSET BALANCES'!AA67*$CM67/12,2)</f>
        <v>0</v>
      </c>
      <c r="AB67" s="338">
        <f>ROUND('ASSET BALANCES'!AB67*$CM67/12,2)</f>
        <v>0</v>
      </c>
      <c r="AC67" s="338">
        <f>ROUND('ASSET BALANCES'!AC67*$CM67/12,2)</f>
        <v>0</v>
      </c>
      <c r="AD67" s="338">
        <f>ROUND('ASSET BALANCES'!AD67*$CM67/12,2)</f>
        <v>0</v>
      </c>
      <c r="AE67" s="338">
        <f>ROUND('ASSET BALANCES'!AE67*$CM67/12,2)</f>
        <v>0</v>
      </c>
      <c r="AF67" s="338">
        <f>ROUND('ASSET BALANCES'!AF67*$CM67/12,2)</f>
        <v>0</v>
      </c>
      <c r="AG67" s="338">
        <f>ROUND('ASSET BALANCES'!AG67*$CM67/12,2)</f>
        <v>0</v>
      </c>
      <c r="AH67" s="338">
        <f>ROUND('ASSET BALANCES'!AH67*$CM67/12,2)</f>
        <v>0</v>
      </c>
      <c r="AI67" s="338">
        <f>ROUND('ASSET BALANCES'!AI67*$CM67/12,2)</f>
        <v>0</v>
      </c>
      <c r="AJ67" s="338">
        <f>ROUND('ASSET BALANCES'!AJ67*$CM67/12,2)</f>
        <v>0</v>
      </c>
      <c r="AK67" s="338">
        <f>ROUND('ASSET BALANCES'!AK67*$CM67/12,2)</f>
        <v>0</v>
      </c>
      <c r="AL67" s="338">
        <f>ROUND('ASSET BALANCES'!AL67*$CM67/12,2)</f>
        <v>0</v>
      </c>
      <c r="AM67" s="338"/>
      <c r="AN67" s="338"/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/>
      <c r="BB67" s="338"/>
      <c r="BC67" s="338"/>
      <c r="BD67" s="338"/>
      <c r="BE67" s="338"/>
      <c r="BF67" s="338"/>
      <c r="BG67" s="338"/>
      <c r="BH67" s="338"/>
      <c r="BI67" s="338"/>
      <c r="BJ67" s="338"/>
      <c r="BK67" s="338"/>
      <c r="BL67" s="338"/>
      <c r="BM67" s="338"/>
      <c r="BN67" s="338"/>
      <c r="BO67" s="338"/>
      <c r="BP67" s="338"/>
      <c r="BQ67" s="338"/>
      <c r="BR67" s="338"/>
      <c r="BS67" s="338"/>
      <c r="BT67" s="338"/>
      <c r="BU67" s="338"/>
      <c r="BV67" s="338"/>
      <c r="BW67" s="13">
        <f t="shared" si="7"/>
        <v>0</v>
      </c>
      <c r="BX67" s="13">
        <f t="shared" si="8"/>
        <v>0</v>
      </c>
      <c r="BY67" s="13">
        <f t="shared" si="9"/>
        <v>0</v>
      </c>
      <c r="BZ67" s="13">
        <f t="shared" si="10"/>
        <v>0</v>
      </c>
      <c r="CA67" s="13">
        <f t="shared" si="11"/>
        <v>0</v>
      </c>
      <c r="CB67" s="13">
        <f t="shared" si="12"/>
        <v>0</v>
      </c>
      <c r="CC67" s="333" t="str">
        <f>VLOOKUP($A67,'Depr Group Buckets'!$A:$J,CC$4,FALSE)</f>
        <v>PROD STEAM</v>
      </c>
      <c r="CD67" s="333" t="str">
        <f>VLOOKUP($A67,'Depr Group Buckets'!$A:$J,CD$4,FALSE)</f>
        <v>101/106</v>
      </c>
      <c r="CE67" s="333">
        <f>VLOOKUP($A67,'Depr Group Buckets'!$A:$J,CE$4,FALSE)</f>
        <v>108</v>
      </c>
      <c r="CF67" s="333">
        <f>VLOOKUP($A67,'Depr Group Buckets'!$A:$J,CF$4,FALSE)</f>
        <v>403</v>
      </c>
      <c r="CG67" s="333" t="str">
        <f>VLOOKUP($A67,'Depr Group Buckets'!$A:$J,CG$4,FALSE)</f>
        <v>BIG BEND</v>
      </c>
      <c r="CH67" s="333" t="str">
        <f>VLOOKUP($A67,'Depr Group Buckets'!$A:$J,CH$4,FALSE)</f>
        <v>BIG BEND UNIT 1 SCR</v>
      </c>
      <c r="CI67" s="333" t="str">
        <f>VLOOKUP($A67,'Depr Group Buckets'!$A:$J,CI$4,FALSE)</f>
        <v>Invalid</v>
      </c>
      <c r="CJ67" s="333" t="str">
        <f>VLOOKUP($A67,'Depr Group Buckets'!$A:$J,CJ$4,FALSE)</f>
        <v>312</v>
      </c>
      <c r="CK67" s="21"/>
      <c r="CL67" s="4">
        <f t="shared" si="4"/>
        <v>4.2999999999999997E-2</v>
      </c>
      <c r="CM67" s="4">
        <f t="shared" si="13"/>
        <v>4.2999999999999997E-2</v>
      </c>
      <c r="CN67" s="334"/>
      <c r="CO67" s="334"/>
      <c r="CP67" s="334"/>
      <c r="CQ67" s="4">
        <v>4.2999999999999997E-2</v>
      </c>
      <c r="CR67" s="4">
        <v>0</v>
      </c>
    </row>
    <row r="68" spans="1:96" x14ac:dyDescent="0.25">
      <c r="A68" s="335">
        <f>'ASSET BALANCES'!$A68</f>
        <v>31252</v>
      </c>
      <c r="B68" s="336" t="str">
        <f>'ASSET BALANCES'!$B68</f>
        <v>312.52 Boiler Plant Eq-BB2 SCR</v>
      </c>
      <c r="C68" s="337">
        <v>0</v>
      </c>
      <c r="D68" s="337">
        <v>0</v>
      </c>
      <c r="E68" s="337">
        <v>0</v>
      </c>
      <c r="F68" s="337">
        <v>0</v>
      </c>
      <c r="G68" s="337">
        <v>0</v>
      </c>
      <c r="H68" s="337">
        <v>0</v>
      </c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8">
        <f>ROUND('ASSET BALANCES'!O68*$CL68/12,2)</f>
        <v>0</v>
      </c>
      <c r="P68" s="338">
        <f>ROUND('ASSET BALANCES'!P68*$CL68/12,2)</f>
        <v>0</v>
      </c>
      <c r="Q68" s="338">
        <f>ROUND('ASSET BALANCES'!Q68*$CL68/12,2)</f>
        <v>0</v>
      </c>
      <c r="R68" s="338">
        <f>ROUND('ASSET BALANCES'!R68*$CL68/12,2)</f>
        <v>0</v>
      </c>
      <c r="S68" s="338">
        <f>ROUND('ASSET BALANCES'!S68*$CL68/12,2)</f>
        <v>0</v>
      </c>
      <c r="T68" s="338">
        <f>ROUND('ASSET BALANCES'!T68*$CL68/12,2)</f>
        <v>0</v>
      </c>
      <c r="U68" s="338">
        <f>ROUND('ASSET BALANCES'!U68*$CL68/12,2)</f>
        <v>0</v>
      </c>
      <c r="V68" s="338">
        <f>ROUND('ASSET BALANCES'!V68*$CL68/12,2)</f>
        <v>0</v>
      </c>
      <c r="W68" s="338">
        <f>ROUND('ASSET BALANCES'!W68*$CL68/12,2)</f>
        <v>0</v>
      </c>
      <c r="X68" s="338">
        <f>ROUND('ASSET BALANCES'!X68*$CL68/12,2)</f>
        <v>0</v>
      </c>
      <c r="Y68" s="338">
        <f>ROUND('ASSET BALANCES'!Y68*$CL68/12,2)</f>
        <v>0</v>
      </c>
      <c r="Z68" s="338">
        <f>ROUND('ASSET BALANCES'!Z68*$CL68/12,2)</f>
        <v>0</v>
      </c>
      <c r="AA68" s="338">
        <f>ROUND('ASSET BALANCES'!AA68*$CM68/12,2)</f>
        <v>0</v>
      </c>
      <c r="AB68" s="338">
        <f>ROUND('ASSET BALANCES'!AB68*$CM68/12,2)</f>
        <v>0</v>
      </c>
      <c r="AC68" s="338">
        <f>ROUND('ASSET BALANCES'!AC68*$CM68/12,2)</f>
        <v>0</v>
      </c>
      <c r="AD68" s="338">
        <f>ROUND('ASSET BALANCES'!AD68*$CM68/12,2)</f>
        <v>0</v>
      </c>
      <c r="AE68" s="338">
        <f>ROUND('ASSET BALANCES'!AE68*$CM68/12,2)</f>
        <v>0</v>
      </c>
      <c r="AF68" s="338">
        <f>ROUND('ASSET BALANCES'!AF68*$CM68/12,2)</f>
        <v>0</v>
      </c>
      <c r="AG68" s="338">
        <f>ROUND('ASSET BALANCES'!AG68*$CM68/12,2)</f>
        <v>0</v>
      </c>
      <c r="AH68" s="338">
        <f>ROUND('ASSET BALANCES'!AH68*$CM68/12,2)</f>
        <v>0</v>
      </c>
      <c r="AI68" s="338">
        <f>ROUND('ASSET BALANCES'!AI68*$CM68/12,2)</f>
        <v>0</v>
      </c>
      <c r="AJ68" s="338">
        <f>ROUND('ASSET BALANCES'!AJ68*$CM68/12,2)</f>
        <v>0</v>
      </c>
      <c r="AK68" s="338">
        <f>ROUND('ASSET BALANCES'!AK68*$CM68/12,2)</f>
        <v>0</v>
      </c>
      <c r="AL68" s="338">
        <f>ROUND('ASSET BALANCES'!AL68*$CM68/12,2)</f>
        <v>0</v>
      </c>
      <c r="AM68" s="338"/>
      <c r="AN68" s="338"/>
      <c r="AO68" s="338"/>
      <c r="AP68" s="338"/>
      <c r="AQ68" s="338"/>
      <c r="AR68" s="338"/>
      <c r="AS68" s="338"/>
      <c r="AT68" s="338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/>
      <c r="BH68" s="338"/>
      <c r="BI68" s="338"/>
      <c r="BJ68" s="338"/>
      <c r="BK68" s="338"/>
      <c r="BL68" s="338"/>
      <c r="BM68" s="338"/>
      <c r="BN68" s="338"/>
      <c r="BO68" s="338"/>
      <c r="BP68" s="338"/>
      <c r="BQ68" s="338"/>
      <c r="BR68" s="338"/>
      <c r="BS68" s="338"/>
      <c r="BT68" s="338"/>
      <c r="BU68" s="338"/>
      <c r="BV68" s="338"/>
      <c r="BW68" s="13">
        <f t="shared" si="7"/>
        <v>0</v>
      </c>
      <c r="BX68" s="13">
        <f t="shared" si="8"/>
        <v>0</v>
      </c>
      <c r="BY68" s="13">
        <f t="shared" si="9"/>
        <v>0</v>
      </c>
      <c r="BZ68" s="13">
        <f t="shared" si="10"/>
        <v>0</v>
      </c>
      <c r="CA68" s="13">
        <f t="shared" si="11"/>
        <v>0</v>
      </c>
      <c r="CB68" s="13">
        <f t="shared" si="12"/>
        <v>0</v>
      </c>
      <c r="CC68" s="333" t="str">
        <f>VLOOKUP($A68,'Depr Group Buckets'!$A:$J,CC$4,FALSE)</f>
        <v>PROD STEAM</v>
      </c>
      <c r="CD68" s="333" t="str">
        <f>VLOOKUP($A68,'Depr Group Buckets'!$A:$J,CD$4,FALSE)</f>
        <v>101/106</v>
      </c>
      <c r="CE68" s="333">
        <f>VLOOKUP($A68,'Depr Group Buckets'!$A:$J,CE$4,FALSE)</f>
        <v>108</v>
      </c>
      <c r="CF68" s="333">
        <f>VLOOKUP($A68,'Depr Group Buckets'!$A:$J,CF$4,FALSE)</f>
        <v>403</v>
      </c>
      <c r="CG68" s="333" t="str">
        <f>VLOOKUP($A68,'Depr Group Buckets'!$A:$J,CG$4,FALSE)</f>
        <v>BIG BEND</v>
      </c>
      <c r="CH68" s="333" t="str">
        <f>VLOOKUP($A68,'Depr Group Buckets'!$A:$J,CH$4,FALSE)</f>
        <v>BIG BEND UNIT 2 SCR</v>
      </c>
      <c r="CI68" s="333" t="str">
        <f>VLOOKUP($A68,'Depr Group Buckets'!$A:$J,CI$4,FALSE)</f>
        <v>Invalid</v>
      </c>
      <c r="CJ68" s="333" t="str">
        <f>VLOOKUP($A68,'Depr Group Buckets'!$A:$J,CJ$4,FALSE)</f>
        <v>312</v>
      </c>
      <c r="CK68" s="21"/>
      <c r="CL68" s="4">
        <f t="shared" si="4"/>
        <v>4.2000000000000003E-2</v>
      </c>
      <c r="CM68" s="4">
        <f t="shared" si="13"/>
        <v>4.2000000000000003E-2</v>
      </c>
      <c r="CN68" s="334"/>
      <c r="CO68" s="334"/>
      <c r="CP68" s="334"/>
      <c r="CQ68" s="4">
        <v>4.2000000000000003E-2</v>
      </c>
      <c r="CR68" s="4">
        <v>0</v>
      </c>
    </row>
    <row r="69" spans="1:96" x14ac:dyDescent="0.25">
      <c r="A69" s="335">
        <f>'ASSET BALANCES'!$A69</f>
        <v>31253</v>
      </c>
      <c r="B69" s="336" t="str">
        <f>'ASSET BALANCES'!$B69</f>
        <v>312.53 Boiler Plant Eq-BB3 SCR</v>
      </c>
      <c r="C69" s="337">
        <v>0</v>
      </c>
      <c r="D69" s="337">
        <v>0</v>
      </c>
      <c r="E69" s="337">
        <v>0</v>
      </c>
      <c r="F69" s="337">
        <v>0</v>
      </c>
      <c r="G69" s="337">
        <v>0</v>
      </c>
      <c r="H69" s="337">
        <v>0</v>
      </c>
      <c r="I69" s="337">
        <v>0</v>
      </c>
      <c r="J69" s="337">
        <v>0</v>
      </c>
      <c r="K69" s="337">
        <v>0</v>
      </c>
      <c r="L69" s="337">
        <v>0</v>
      </c>
      <c r="M69" s="337">
        <v>0</v>
      </c>
      <c r="N69" s="337">
        <v>0</v>
      </c>
      <c r="O69" s="338">
        <f>ROUND('ASSET BALANCES'!O69*$CL69/12,2)</f>
        <v>0</v>
      </c>
      <c r="P69" s="338">
        <f>ROUND('ASSET BALANCES'!P69*$CL69/12,2)</f>
        <v>0</v>
      </c>
      <c r="Q69" s="338">
        <f>ROUND('ASSET BALANCES'!Q69*$CL69/12,2)</f>
        <v>0</v>
      </c>
      <c r="R69" s="338">
        <f>ROUND('ASSET BALANCES'!R69*$CL69/12,2)</f>
        <v>0</v>
      </c>
      <c r="S69" s="338">
        <f>ROUND('ASSET BALANCES'!S69*$CL69/12,2)</f>
        <v>0</v>
      </c>
      <c r="T69" s="338">
        <f>ROUND('ASSET BALANCES'!T69*$CL69/12,2)</f>
        <v>0</v>
      </c>
      <c r="U69" s="338">
        <f>ROUND('ASSET BALANCES'!U69*$CL69/12,2)</f>
        <v>0</v>
      </c>
      <c r="V69" s="338">
        <f>ROUND('ASSET BALANCES'!V69*$CL69/12,2)</f>
        <v>0</v>
      </c>
      <c r="W69" s="338">
        <f>ROUND('ASSET BALANCES'!W69*$CL69/12,2)</f>
        <v>0</v>
      </c>
      <c r="X69" s="338">
        <f>ROUND('ASSET BALANCES'!X69*$CL69/12,2)</f>
        <v>0</v>
      </c>
      <c r="Y69" s="338">
        <f>ROUND('ASSET BALANCES'!Y69*$CL69/12,2)</f>
        <v>0</v>
      </c>
      <c r="Z69" s="338">
        <f>ROUND('ASSET BALANCES'!Z69*$CL69/12,2)</f>
        <v>0</v>
      </c>
      <c r="AA69" s="338">
        <f>ROUND('ASSET BALANCES'!AA69*$CM69/12,2)</f>
        <v>0</v>
      </c>
      <c r="AB69" s="338">
        <f>ROUND('ASSET BALANCES'!AB69*$CM69/12,2)</f>
        <v>0</v>
      </c>
      <c r="AC69" s="338">
        <f>ROUND('ASSET BALANCES'!AC69*$CM69/12,2)</f>
        <v>0</v>
      </c>
      <c r="AD69" s="338">
        <f>ROUND('ASSET BALANCES'!AD69*$CM69/12,2)</f>
        <v>0</v>
      </c>
      <c r="AE69" s="338">
        <f>ROUND('ASSET BALANCES'!AE69*$CM69/12,2)</f>
        <v>0</v>
      </c>
      <c r="AF69" s="338">
        <f>ROUND('ASSET BALANCES'!AF69*$CM69/12,2)</f>
        <v>0</v>
      </c>
      <c r="AG69" s="338">
        <f>ROUND('ASSET BALANCES'!AG69*$CM69/12,2)</f>
        <v>0</v>
      </c>
      <c r="AH69" s="338">
        <f>ROUND('ASSET BALANCES'!AH69*$CM69/12,2)</f>
        <v>0</v>
      </c>
      <c r="AI69" s="338">
        <f>ROUND('ASSET BALANCES'!AI69*$CM69/12,2)</f>
        <v>0</v>
      </c>
      <c r="AJ69" s="338">
        <f>ROUND('ASSET BALANCES'!AJ69*$CM69/12,2)</f>
        <v>0</v>
      </c>
      <c r="AK69" s="338">
        <f>ROUND('ASSET BALANCES'!AK69*$CM69/12,2)</f>
        <v>0</v>
      </c>
      <c r="AL69" s="338">
        <f>ROUND('ASSET BALANCES'!AL69*$CM69/12,2)</f>
        <v>0</v>
      </c>
      <c r="AM69" s="338"/>
      <c r="AN69" s="338"/>
      <c r="AO69" s="338"/>
      <c r="AP69" s="338"/>
      <c r="AQ69" s="338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13">
        <f t="shared" si="7"/>
        <v>0</v>
      </c>
      <c r="BX69" s="13">
        <f t="shared" si="8"/>
        <v>0</v>
      </c>
      <c r="BY69" s="13">
        <f t="shared" si="9"/>
        <v>0</v>
      </c>
      <c r="BZ69" s="13">
        <f t="shared" si="10"/>
        <v>0</v>
      </c>
      <c r="CA69" s="13">
        <f t="shared" si="11"/>
        <v>0</v>
      </c>
      <c r="CB69" s="13">
        <f t="shared" si="12"/>
        <v>0</v>
      </c>
      <c r="CC69" s="333" t="str">
        <f>VLOOKUP($A69,'Depr Group Buckets'!$A:$J,CC$4,FALSE)</f>
        <v>PROD STEAM</v>
      </c>
      <c r="CD69" s="333" t="str">
        <f>VLOOKUP($A69,'Depr Group Buckets'!$A:$J,CD$4,FALSE)</f>
        <v>101/106</v>
      </c>
      <c r="CE69" s="333">
        <f>VLOOKUP($A69,'Depr Group Buckets'!$A:$J,CE$4,FALSE)</f>
        <v>108</v>
      </c>
      <c r="CF69" s="333">
        <f>VLOOKUP($A69,'Depr Group Buckets'!$A:$J,CF$4,FALSE)</f>
        <v>403</v>
      </c>
      <c r="CG69" s="333" t="str">
        <f>VLOOKUP($A69,'Depr Group Buckets'!$A:$J,CG$4,FALSE)</f>
        <v>BIG BEND</v>
      </c>
      <c r="CH69" s="333" t="str">
        <f>VLOOKUP($A69,'Depr Group Buckets'!$A:$J,CH$4,FALSE)</f>
        <v>BIG BEND UNIT 3 SCR</v>
      </c>
      <c r="CI69" s="333" t="str">
        <f>VLOOKUP($A69,'Depr Group Buckets'!$A:$J,CI$4,FALSE)</f>
        <v>Invalid</v>
      </c>
      <c r="CJ69" s="333" t="str">
        <f>VLOOKUP($A69,'Depr Group Buckets'!$A:$J,CJ$4,FALSE)</f>
        <v>312</v>
      </c>
      <c r="CK69" s="21"/>
      <c r="CL69" s="4">
        <f t="shared" si="4"/>
        <v>3.5000000000000003E-2</v>
      </c>
      <c r="CM69" s="4">
        <f t="shared" si="13"/>
        <v>3.5000000000000003E-2</v>
      </c>
      <c r="CN69" s="334"/>
      <c r="CO69" s="334"/>
      <c r="CP69" s="334"/>
      <c r="CQ69" s="4">
        <v>3.5000000000000003E-2</v>
      </c>
      <c r="CR69" s="4">
        <v>0</v>
      </c>
    </row>
    <row r="70" spans="1:96" x14ac:dyDescent="0.25">
      <c r="A70" s="335">
        <f>'ASSET BALANCES'!$A70</f>
        <v>31254</v>
      </c>
      <c r="B70" s="336" t="str">
        <f>'ASSET BALANCES'!$B70</f>
        <v>312.54 Boiler Plant Eq-BB4 SCR</v>
      </c>
      <c r="C70" s="337">
        <v>115186.45999999999</v>
      </c>
      <c r="D70" s="337">
        <v>115186.45999999999</v>
      </c>
      <c r="E70" s="337">
        <v>115186.45999999999</v>
      </c>
      <c r="F70" s="337">
        <v>115186.45999999999</v>
      </c>
      <c r="G70" s="337">
        <v>115186.45999999999</v>
      </c>
      <c r="H70" s="337">
        <v>115186.45999999999</v>
      </c>
      <c r="I70" s="337">
        <v>115186.45999999999</v>
      </c>
      <c r="J70" s="337">
        <v>115186.45999999999</v>
      </c>
      <c r="K70" s="337">
        <v>115186.45999999999</v>
      </c>
      <c r="L70" s="337">
        <v>115186.45999999999</v>
      </c>
      <c r="M70" s="337">
        <v>120295.8</v>
      </c>
      <c r="N70" s="337">
        <v>120239.33</v>
      </c>
      <c r="O70" s="338">
        <f>ROUND('ASSET BALANCES'!O70*$CL70/12,2)</f>
        <v>120738.28</v>
      </c>
      <c r="P70" s="338">
        <f>ROUND('ASSET BALANCES'!P70*$CL70/12,2)</f>
        <v>120738.28</v>
      </c>
      <c r="Q70" s="338">
        <f>ROUND('ASSET BALANCES'!Q70*$CL70/12,2)</f>
        <v>120738.28</v>
      </c>
      <c r="R70" s="338">
        <f>ROUND('ASSET BALANCES'!R70*$CL70/12,2)</f>
        <v>120738.28</v>
      </c>
      <c r="S70" s="338">
        <f>ROUND('ASSET BALANCES'!S70*$CL70/12,2)</f>
        <v>120738.28</v>
      </c>
      <c r="T70" s="338">
        <f>ROUND('ASSET BALANCES'!T70*$CL70/12,2)</f>
        <v>120802.81</v>
      </c>
      <c r="U70" s="338">
        <f>ROUND('ASSET BALANCES'!U70*$CL70/12,2)</f>
        <v>120802.81</v>
      </c>
      <c r="V70" s="338">
        <f>ROUND('ASSET BALANCES'!V70*$CL70/12,2)</f>
        <v>120802.81</v>
      </c>
      <c r="W70" s="338">
        <f>ROUND('ASSET BALANCES'!W70*$CL70/12,2)</f>
        <v>120802.81</v>
      </c>
      <c r="X70" s="338">
        <f>ROUND('ASSET BALANCES'!X70*$CL70/12,2)</f>
        <v>120802.81</v>
      </c>
      <c r="Y70" s="338">
        <f>ROUND('ASSET BALANCES'!Y70*$CL70/12,2)</f>
        <v>120802.81</v>
      </c>
      <c r="Z70" s="338">
        <f>ROUND('ASSET BALANCES'!Z70*$CL70/12,2)</f>
        <v>120802.81</v>
      </c>
      <c r="AA70" s="338">
        <f>ROUND('ASSET BALANCES'!AA70*$CM70/12,2)</f>
        <v>120802.81</v>
      </c>
      <c r="AB70" s="338">
        <f>ROUND('ASSET BALANCES'!AB70*$CM70/12,2)</f>
        <v>120802.81</v>
      </c>
      <c r="AC70" s="338">
        <f>ROUND('ASSET BALANCES'!AC70*$CM70/12,2)</f>
        <v>120802.81</v>
      </c>
      <c r="AD70" s="338">
        <f>ROUND('ASSET BALANCES'!AD70*$CM70/12,2)</f>
        <v>120802.81</v>
      </c>
      <c r="AE70" s="338">
        <f>ROUND('ASSET BALANCES'!AE70*$CM70/12,2)</f>
        <v>120802.81</v>
      </c>
      <c r="AF70" s="338">
        <f>ROUND('ASSET BALANCES'!AF70*$CM70/12,2)</f>
        <v>120802.81</v>
      </c>
      <c r="AG70" s="338">
        <f>ROUND('ASSET BALANCES'!AG70*$CM70/12,2)</f>
        <v>120802.81</v>
      </c>
      <c r="AH70" s="338">
        <f>ROUND('ASSET BALANCES'!AH70*$CM70/12,2)</f>
        <v>120802.81</v>
      </c>
      <c r="AI70" s="338">
        <f>ROUND('ASSET BALANCES'!AI70*$CM70/12,2)</f>
        <v>120802.81</v>
      </c>
      <c r="AJ70" s="338">
        <f>ROUND('ASSET BALANCES'!AJ70*$CM70/12,2)</f>
        <v>120802.81</v>
      </c>
      <c r="AK70" s="338">
        <f>ROUND('ASSET BALANCES'!AK70*$CM70/12,2)</f>
        <v>120802.81</v>
      </c>
      <c r="AL70" s="338">
        <f>ROUND('ASSET BALANCES'!AL70*$CM70/12,2)</f>
        <v>120802.81</v>
      </c>
      <c r="AM70" s="338"/>
      <c r="AN70" s="338"/>
      <c r="AO70" s="338"/>
      <c r="AP70" s="338"/>
      <c r="AQ70" s="338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13">
        <f t="shared" si="7"/>
        <v>1392399.73</v>
      </c>
      <c r="BX70" s="13">
        <f t="shared" si="8"/>
        <v>1449311.07</v>
      </c>
      <c r="BY70" s="13">
        <f t="shared" si="9"/>
        <v>1449633.72</v>
      </c>
      <c r="BZ70" s="13">
        <f t="shared" si="10"/>
        <v>0</v>
      </c>
      <c r="CA70" s="13">
        <f t="shared" si="11"/>
        <v>0</v>
      </c>
      <c r="CB70" s="13">
        <f t="shared" si="12"/>
        <v>0</v>
      </c>
      <c r="CC70" s="333" t="str">
        <f>VLOOKUP($A70,'Depr Group Buckets'!$A:$J,CC$4,FALSE)</f>
        <v>PROD STEAM</v>
      </c>
      <c r="CD70" s="333" t="str">
        <f>VLOOKUP($A70,'Depr Group Buckets'!$A:$J,CD$4,FALSE)</f>
        <v>101/106</v>
      </c>
      <c r="CE70" s="333">
        <f>VLOOKUP($A70,'Depr Group Buckets'!$A:$J,CE$4,FALSE)</f>
        <v>108</v>
      </c>
      <c r="CF70" s="333">
        <f>VLOOKUP($A70,'Depr Group Buckets'!$A:$J,CF$4,FALSE)</f>
        <v>403</v>
      </c>
      <c r="CG70" s="333" t="str">
        <f>VLOOKUP($A70,'Depr Group Buckets'!$A:$J,CG$4,FALSE)</f>
        <v>BIG BEND</v>
      </c>
      <c r="CH70" s="333" t="str">
        <f>VLOOKUP($A70,'Depr Group Buckets'!$A:$J,CH$4,FALSE)</f>
        <v>BIG BEND UNIT 4</v>
      </c>
      <c r="CI70" s="333" t="str">
        <f>VLOOKUP($A70,'Depr Group Buckets'!$A:$J,CI$4,FALSE)</f>
        <v>Valid</v>
      </c>
      <c r="CJ70" s="333" t="str">
        <f>VLOOKUP($A70,'Depr Group Buckets'!$A:$J,CJ$4,FALSE)</f>
        <v>312</v>
      </c>
      <c r="CK70" s="21"/>
      <c r="CL70" s="4">
        <f t="shared" ref="CL70:CL133" si="14">$CQ70</f>
        <v>3.5999999999999997E-2</v>
      </c>
      <c r="CM70" s="4">
        <f t="shared" si="13"/>
        <v>3.5999999999999997E-2</v>
      </c>
      <c r="CN70" s="334"/>
      <c r="CO70" s="334"/>
      <c r="CP70" s="334"/>
      <c r="CQ70" s="4">
        <v>3.5999999999999997E-2</v>
      </c>
      <c r="CR70" s="4">
        <v>5.3800000000000001E-2</v>
      </c>
    </row>
    <row r="71" spans="1:96" x14ac:dyDescent="0.25">
      <c r="A71" s="335">
        <f>'ASSET BALANCES'!$A71</f>
        <v>31275</v>
      </c>
      <c r="B71" s="336" t="str">
        <f>'ASSET BALANCES'!$B71</f>
        <v>312.75 Boiler Plant Eq-BPC</v>
      </c>
      <c r="C71" s="337">
        <v>0</v>
      </c>
      <c r="D71" s="337">
        <v>0</v>
      </c>
      <c r="E71" s="337">
        <v>0</v>
      </c>
      <c r="F71" s="337">
        <v>0</v>
      </c>
      <c r="G71" s="337">
        <v>0</v>
      </c>
      <c r="H71" s="337">
        <v>0</v>
      </c>
      <c r="I71" s="337">
        <v>0</v>
      </c>
      <c r="J71" s="337">
        <v>0</v>
      </c>
      <c r="K71" s="337">
        <v>0</v>
      </c>
      <c r="L71" s="337">
        <v>0</v>
      </c>
      <c r="M71" s="337">
        <v>0</v>
      </c>
      <c r="N71" s="337">
        <v>0</v>
      </c>
      <c r="O71" s="338">
        <f>ROUND('ASSET BALANCES'!O71*$CL71/12,2)</f>
        <v>0</v>
      </c>
      <c r="P71" s="338">
        <f>ROUND('ASSET BALANCES'!P71*$CL71/12,2)</f>
        <v>0</v>
      </c>
      <c r="Q71" s="338">
        <f>ROUND('ASSET BALANCES'!Q71*$CL71/12,2)</f>
        <v>0</v>
      </c>
      <c r="R71" s="338">
        <f>ROUND('ASSET BALANCES'!R71*$CL71/12,2)</f>
        <v>0</v>
      </c>
      <c r="S71" s="338">
        <f>ROUND('ASSET BALANCES'!S71*$CL71/12,2)</f>
        <v>0</v>
      </c>
      <c r="T71" s="338">
        <f>ROUND('ASSET BALANCES'!T71*$CL71/12,2)</f>
        <v>0</v>
      </c>
      <c r="U71" s="338">
        <f>ROUND('ASSET BALANCES'!U71*$CL71/12,2)</f>
        <v>0</v>
      </c>
      <c r="V71" s="338">
        <f>ROUND('ASSET BALANCES'!V71*$CL71/12,2)</f>
        <v>0</v>
      </c>
      <c r="W71" s="338">
        <f>ROUND('ASSET BALANCES'!W71*$CL71/12,2)</f>
        <v>0</v>
      </c>
      <c r="X71" s="338">
        <f>ROUND('ASSET BALANCES'!X71*$CL71/12,2)</f>
        <v>0</v>
      </c>
      <c r="Y71" s="338">
        <f>ROUND('ASSET BALANCES'!Y71*$CL71/12,2)</f>
        <v>0</v>
      </c>
      <c r="Z71" s="338">
        <f>ROUND('ASSET BALANCES'!Z71*$CL71/12,2)</f>
        <v>0</v>
      </c>
      <c r="AA71" s="338">
        <f>ROUND('ASSET BALANCES'!AA71*$CM71/12,2)</f>
        <v>0</v>
      </c>
      <c r="AB71" s="338">
        <f>ROUND('ASSET BALANCES'!AB71*$CM71/12,2)</f>
        <v>0</v>
      </c>
      <c r="AC71" s="338">
        <f>ROUND('ASSET BALANCES'!AC71*$CM71/12,2)</f>
        <v>0</v>
      </c>
      <c r="AD71" s="338">
        <f>ROUND('ASSET BALANCES'!AD71*$CM71/12,2)</f>
        <v>0</v>
      </c>
      <c r="AE71" s="338">
        <f>ROUND('ASSET BALANCES'!AE71*$CM71/12,2)</f>
        <v>0</v>
      </c>
      <c r="AF71" s="338">
        <f>ROUND('ASSET BALANCES'!AF71*$CM71/12,2)</f>
        <v>0</v>
      </c>
      <c r="AG71" s="338">
        <f>ROUND('ASSET BALANCES'!AG71*$CM71/12,2)</f>
        <v>0</v>
      </c>
      <c r="AH71" s="338">
        <f>ROUND('ASSET BALANCES'!AH71*$CM71/12,2)</f>
        <v>0</v>
      </c>
      <c r="AI71" s="338">
        <f>ROUND('ASSET BALANCES'!AI71*$CM71/12,2)</f>
        <v>0</v>
      </c>
      <c r="AJ71" s="338">
        <f>ROUND('ASSET BALANCES'!AJ71*$CM71/12,2)</f>
        <v>0</v>
      </c>
      <c r="AK71" s="338">
        <f>ROUND('ASSET BALANCES'!AK71*$CM71/12,2)</f>
        <v>0</v>
      </c>
      <c r="AL71" s="338">
        <f>ROUND('ASSET BALANCES'!AL71*$CM71/12,2)</f>
        <v>0</v>
      </c>
      <c r="AM71" s="338"/>
      <c r="AN71" s="338"/>
      <c r="AO71" s="338"/>
      <c r="AP71" s="338"/>
      <c r="AQ71" s="338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  <c r="BJ71" s="338"/>
      <c r="BK71" s="338"/>
      <c r="BL71" s="338"/>
      <c r="BM71" s="338"/>
      <c r="BN71" s="338"/>
      <c r="BO71" s="338"/>
      <c r="BP71" s="338"/>
      <c r="BQ71" s="338"/>
      <c r="BR71" s="338"/>
      <c r="BS71" s="338"/>
      <c r="BT71" s="338"/>
      <c r="BU71" s="338"/>
      <c r="BV71" s="338"/>
      <c r="BW71" s="13">
        <f t="shared" ref="BW71:BW134" si="15">ROUND(SUM(C71:N71),2)</f>
        <v>0</v>
      </c>
      <c r="BX71" s="13">
        <f t="shared" ref="BX71:BX134" si="16">ROUND(SUM(O71:Z71),2)</f>
        <v>0</v>
      </c>
      <c r="BY71" s="13">
        <f t="shared" ref="BY71:BY134" si="17">ROUND(SUM(AA71:AL71),2)</f>
        <v>0</v>
      </c>
      <c r="BZ71" s="13">
        <f t="shared" ref="BZ71:BZ134" si="18">ROUND(SUM(AM71:AX71),2)</f>
        <v>0</v>
      </c>
      <c r="CA71" s="13">
        <f t="shared" ref="CA71:CA134" si="19">ROUND(SUM(AY71:BJ71),2)</f>
        <v>0</v>
      </c>
      <c r="CB71" s="13">
        <f t="shared" ref="CB71:CB134" si="20">ROUND(SUM(BK71:BV71),2)</f>
        <v>0</v>
      </c>
      <c r="CC71" s="333" t="str">
        <f>VLOOKUP($A71,'Depr Group Buckets'!$A:$J,CC$4,FALSE)</f>
        <v>PROD STEAM</v>
      </c>
      <c r="CD71" s="333" t="str">
        <f>VLOOKUP($A71,'Depr Group Buckets'!$A:$J,CD$4,FALSE)</f>
        <v>101/106</v>
      </c>
      <c r="CE71" s="333">
        <f>VLOOKUP($A71,'Depr Group Buckets'!$A:$J,CE$4,FALSE)</f>
        <v>108</v>
      </c>
      <c r="CF71" s="333">
        <f>VLOOKUP($A71,'Depr Group Buckets'!$A:$J,CF$4,FALSE)</f>
        <v>403</v>
      </c>
      <c r="CG71" s="333" t="str">
        <f>VLOOKUP($A71,'Depr Group Buckets'!$A:$J,CG$4,FALSE)</f>
        <v>BAYSIDE</v>
      </c>
      <c r="CH71" s="333" t="str">
        <f>VLOOKUP($A71,'Depr Group Buckets'!$A:$J,CH$4,FALSE)</f>
        <v>INACTIVE ACCOUNT</v>
      </c>
      <c r="CI71" s="333" t="str">
        <f>VLOOKUP($A71,'Depr Group Buckets'!$A:$J,CI$4,FALSE)</f>
        <v>Invalid</v>
      </c>
      <c r="CJ71" s="333" t="str">
        <f>VLOOKUP($A71,'Depr Group Buckets'!$A:$J,CJ$4,FALSE)</f>
        <v>312</v>
      </c>
      <c r="CK71" s="21"/>
      <c r="CL71" s="4">
        <f t="shared" si="14"/>
        <v>0</v>
      </c>
      <c r="CM71" s="4">
        <f t="shared" si="13"/>
        <v>0</v>
      </c>
      <c r="CN71" s="334"/>
      <c r="CO71" s="334"/>
      <c r="CP71" s="334"/>
      <c r="CQ71" s="4">
        <v>0</v>
      </c>
      <c r="CR71" s="4">
        <v>0</v>
      </c>
    </row>
    <row r="72" spans="1:96" x14ac:dyDescent="0.25">
      <c r="A72" s="335">
        <f>'ASSET BALANCES'!$A72</f>
        <v>31430</v>
      </c>
      <c r="B72" s="336" t="str">
        <f>'ASSET BALANCES'!$B72</f>
        <v>314.30 Turbogenerator Units-BPC</v>
      </c>
      <c r="C72" s="337">
        <v>0</v>
      </c>
      <c r="D72" s="337">
        <v>0</v>
      </c>
      <c r="E72" s="337">
        <v>0</v>
      </c>
      <c r="F72" s="337">
        <v>0</v>
      </c>
      <c r="G72" s="337">
        <v>0</v>
      </c>
      <c r="H72" s="337">
        <v>0</v>
      </c>
      <c r="I72" s="337">
        <v>0</v>
      </c>
      <c r="J72" s="337">
        <v>0</v>
      </c>
      <c r="K72" s="337">
        <v>0</v>
      </c>
      <c r="L72" s="337">
        <v>0</v>
      </c>
      <c r="M72" s="337">
        <v>0</v>
      </c>
      <c r="N72" s="337">
        <v>0</v>
      </c>
      <c r="O72" s="338">
        <f>ROUND('ASSET BALANCES'!O72*$CL72/12,2)</f>
        <v>0</v>
      </c>
      <c r="P72" s="338">
        <f>ROUND('ASSET BALANCES'!P72*$CL72/12,2)</f>
        <v>0</v>
      </c>
      <c r="Q72" s="338">
        <f>ROUND('ASSET BALANCES'!Q72*$CL72/12,2)</f>
        <v>0</v>
      </c>
      <c r="R72" s="338">
        <f>ROUND('ASSET BALANCES'!R72*$CL72/12,2)</f>
        <v>0</v>
      </c>
      <c r="S72" s="338">
        <f>ROUND('ASSET BALANCES'!S72*$CL72/12,2)</f>
        <v>0</v>
      </c>
      <c r="T72" s="338">
        <f>ROUND('ASSET BALANCES'!T72*$CL72/12,2)</f>
        <v>0</v>
      </c>
      <c r="U72" s="338">
        <f>ROUND('ASSET BALANCES'!U72*$CL72/12,2)</f>
        <v>0</v>
      </c>
      <c r="V72" s="338">
        <f>ROUND('ASSET BALANCES'!V72*$CL72/12,2)</f>
        <v>0</v>
      </c>
      <c r="W72" s="338">
        <f>ROUND('ASSET BALANCES'!W72*$CL72/12,2)</f>
        <v>0</v>
      </c>
      <c r="X72" s="338">
        <f>ROUND('ASSET BALANCES'!X72*$CL72/12,2)</f>
        <v>0</v>
      </c>
      <c r="Y72" s="338">
        <f>ROUND('ASSET BALANCES'!Y72*$CL72/12,2)</f>
        <v>0</v>
      </c>
      <c r="Z72" s="338">
        <f>ROUND('ASSET BALANCES'!Z72*$CL72/12,2)</f>
        <v>0</v>
      </c>
      <c r="AA72" s="338">
        <f>ROUND('ASSET BALANCES'!AA72*$CM72/12,2)</f>
        <v>0</v>
      </c>
      <c r="AB72" s="338">
        <f>ROUND('ASSET BALANCES'!AB72*$CM72/12,2)</f>
        <v>0</v>
      </c>
      <c r="AC72" s="338">
        <f>ROUND('ASSET BALANCES'!AC72*$CM72/12,2)</f>
        <v>0</v>
      </c>
      <c r="AD72" s="338">
        <f>ROUND('ASSET BALANCES'!AD72*$CM72/12,2)</f>
        <v>0</v>
      </c>
      <c r="AE72" s="338">
        <f>ROUND('ASSET BALANCES'!AE72*$CM72/12,2)</f>
        <v>0</v>
      </c>
      <c r="AF72" s="338">
        <f>ROUND('ASSET BALANCES'!AF72*$CM72/12,2)</f>
        <v>0</v>
      </c>
      <c r="AG72" s="338">
        <f>ROUND('ASSET BALANCES'!AG72*$CM72/12,2)</f>
        <v>0</v>
      </c>
      <c r="AH72" s="338">
        <f>ROUND('ASSET BALANCES'!AH72*$CM72/12,2)</f>
        <v>0</v>
      </c>
      <c r="AI72" s="338">
        <f>ROUND('ASSET BALANCES'!AI72*$CM72/12,2)</f>
        <v>0</v>
      </c>
      <c r="AJ72" s="338">
        <f>ROUND('ASSET BALANCES'!AJ72*$CM72/12,2)</f>
        <v>0</v>
      </c>
      <c r="AK72" s="338">
        <f>ROUND('ASSET BALANCES'!AK72*$CM72/12,2)</f>
        <v>0</v>
      </c>
      <c r="AL72" s="338">
        <f>ROUND('ASSET BALANCES'!AL72*$CM72/12,2)</f>
        <v>0</v>
      </c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13">
        <f t="shared" si="15"/>
        <v>0</v>
      </c>
      <c r="BX72" s="13">
        <f t="shared" si="16"/>
        <v>0</v>
      </c>
      <c r="BY72" s="13">
        <f t="shared" si="17"/>
        <v>0</v>
      </c>
      <c r="BZ72" s="13">
        <f t="shared" si="18"/>
        <v>0</v>
      </c>
      <c r="CA72" s="13">
        <f t="shared" si="19"/>
        <v>0</v>
      </c>
      <c r="CB72" s="13">
        <f t="shared" si="20"/>
        <v>0</v>
      </c>
      <c r="CC72" s="333" t="str">
        <f>VLOOKUP($A72,'Depr Group Buckets'!$A:$J,CC$4,FALSE)</f>
        <v>PROD STEAM</v>
      </c>
      <c r="CD72" s="333" t="str">
        <f>VLOOKUP($A72,'Depr Group Buckets'!$A:$J,CD$4,FALSE)</f>
        <v>101/106</v>
      </c>
      <c r="CE72" s="333">
        <f>VLOOKUP($A72,'Depr Group Buckets'!$A:$J,CE$4,FALSE)</f>
        <v>108</v>
      </c>
      <c r="CF72" s="333">
        <f>VLOOKUP($A72,'Depr Group Buckets'!$A:$J,CF$4,FALSE)</f>
        <v>403</v>
      </c>
      <c r="CG72" s="333" t="str">
        <f>VLOOKUP($A72,'Depr Group Buckets'!$A:$J,CG$4,FALSE)</f>
        <v>BAYSIDE</v>
      </c>
      <c r="CH72" s="333" t="str">
        <f>VLOOKUP($A72,'Depr Group Buckets'!$A:$J,CH$4,FALSE)</f>
        <v>INACTIVE ACCOUNT</v>
      </c>
      <c r="CI72" s="333" t="str">
        <f>VLOOKUP($A72,'Depr Group Buckets'!$A:$J,CI$4,FALSE)</f>
        <v>Invalid</v>
      </c>
      <c r="CJ72" s="333" t="str">
        <f>VLOOKUP($A72,'Depr Group Buckets'!$A:$J,CJ$4,FALSE)</f>
        <v>314</v>
      </c>
      <c r="CK72" s="21"/>
      <c r="CL72" s="4">
        <f t="shared" si="14"/>
        <v>0</v>
      </c>
      <c r="CM72" s="4">
        <f t="shared" si="13"/>
        <v>0</v>
      </c>
      <c r="CN72" s="334"/>
      <c r="CO72" s="334"/>
      <c r="CP72" s="334"/>
      <c r="CQ72" s="4">
        <v>0</v>
      </c>
      <c r="CR72" s="4">
        <v>0</v>
      </c>
    </row>
    <row r="73" spans="1:96" x14ac:dyDescent="0.25">
      <c r="A73" s="335">
        <f>'ASSET BALANCES'!$A73</f>
        <v>31431</v>
      </c>
      <c r="B73" s="336" t="str">
        <f>'ASSET BALANCES'!$B73</f>
        <v>314.31 Turbogenerator Units-BP1</v>
      </c>
      <c r="C73" s="337">
        <v>0</v>
      </c>
      <c r="D73" s="337">
        <v>0</v>
      </c>
      <c r="E73" s="337">
        <v>0</v>
      </c>
      <c r="F73" s="337">
        <v>0</v>
      </c>
      <c r="G73" s="337">
        <v>0</v>
      </c>
      <c r="H73" s="337">
        <v>0</v>
      </c>
      <c r="I73" s="337">
        <v>0</v>
      </c>
      <c r="J73" s="337">
        <v>0</v>
      </c>
      <c r="K73" s="337">
        <v>0</v>
      </c>
      <c r="L73" s="337">
        <v>0</v>
      </c>
      <c r="M73" s="337">
        <v>0</v>
      </c>
      <c r="N73" s="337">
        <v>0</v>
      </c>
      <c r="O73" s="338">
        <f>ROUND('ASSET BALANCES'!O73*$CL73/12,2)</f>
        <v>0</v>
      </c>
      <c r="P73" s="338">
        <f>ROUND('ASSET BALANCES'!P73*$CL73/12,2)</f>
        <v>0</v>
      </c>
      <c r="Q73" s="338">
        <f>ROUND('ASSET BALANCES'!Q73*$CL73/12,2)</f>
        <v>0</v>
      </c>
      <c r="R73" s="338">
        <f>ROUND('ASSET BALANCES'!R73*$CL73/12,2)</f>
        <v>0</v>
      </c>
      <c r="S73" s="338">
        <f>ROUND('ASSET BALANCES'!S73*$CL73/12,2)</f>
        <v>0</v>
      </c>
      <c r="T73" s="338">
        <f>ROUND('ASSET BALANCES'!T73*$CL73/12,2)</f>
        <v>0</v>
      </c>
      <c r="U73" s="338">
        <f>ROUND('ASSET BALANCES'!U73*$CL73/12,2)</f>
        <v>0</v>
      </c>
      <c r="V73" s="338">
        <f>ROUND('ASSET BALANCES'!V73*$CL73/12,2)</f>
        <v>0</v>
      </c>
      <c r="W73" s="338">
        <f>ROUND('ASSET BALANCES'!W73*$CL73/12,2)</f>
        <v>0</v>
      </c>
      <c r="X73" s="338">
        <f>ROUND('ASSET BALANCES'!X73*$CL73/12,2)</f>
        <v>0</v>
      </c>
      <c r="Y73" s="338">
        <f>ROUND('ASSET BALANCES'!Y73*$CL73/12,2)</f>
        <v>0</v>
      </c>
      <c r="Z73" s="338">
        <f>ROUND('ASSET BALANCES'!Z73*$CL73/12,2)</f>
        <v>0</v>
      </c>
      <c r="AA73" s="338">
        <f>ROUND('ASSET BALANCES'!AA73*$CM73/12,2)</f>
        <v>0</v>
      </c>
      <c r="AB73" s="338">
        <f>ROUND('ASSET BALANCES'!AB73*$CM73/12,2)</f>
        <v>0</v>
      </c>
      <c r="AC73" s="338">
        <f>ROUND('ASSET BALANCES'!AC73*$CM73/12,2)</f>
        <v>0</v>
      </c>
      <c r="AD73" s="338">
        <f>ROUND('ASSET BALANCES'!AD73*$CM73/12,2)</f>
        <v>0</v>
      </c>
      <c r="AE73" s="338">
        <f>ROUND('ASSET BALANCES'!AE73*$CM73/12,2)</f>
        <v>0</v>
      </c>
      <c r="AF73" s="338">
        <f>ROUND('ASSET BALANCES'!AF73*$CM73/12,2)</f>
        <v>0</v>
      </c>
      <c r="AG73" s="338">
        <f>ROUND('ASSET BALANCES'!AG73*$CM73/12,2)</f>
        <v>0</v>
      </c>
      <c r="AH73" s="338">
        <f>ROUND('ASSET BALANCES'!AH73*$CM73/12,2)</f>
        <v>0</v>
      </c>
      <c r="AI73" s="338">
        <f>ROUND('ASSET BALANCES'!AI73*$CM73/12,2)</f>
        <v>0</v>
      </c>
      <c r="AJ73" s="338">
        <f>ROUND('ASSET BALANCES'!AJ73*$CM73/12,2)</f>
        <v>0</v>
      </c>
      <c r="AK73" s="338">
        <f>ROUND('ASSET BALANCES'!AK73*$CM73/12,2)</f>
        <v>0</v>
      </c>
      <c r="AL73" s="338">
        <f>ROUND('ASSET BALANCES'!AL73*$CM73/12,2)</f>
        <v>0</v>
      </c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13">
        <f t="shared" si="15"/>
        <v>0</v>
      </c>
      <c r="BX73" s="13">
        <f t="shared" si="16"/>
        <v>0</v>
      </c>
      <c r="BY73" s="13">
        <f t="shared" si="17"/>
        <v>0</v>
      </c>
      <c r="BZ73" s="13">
        <f t="shared" si="18"/>
        <v>0</v>
      </c>
      <c r="CA73" s="13">
        <f t="shared" si="19"/>
        <v>0</v>
      </c>
      <c r="CB73" s="13">
        <f t="shared" si="20"/>
        <v>0</v>
      </c>
      <c r="CC73" s="333" t="str">
        <f>VLOOKUP($A73,'Depr Group Buckets'!$A:$J,CC$4,FALSE)</f>
        <v>PROD STEAM</v>
      </c>
      <c r="CD73" s="333" t="str">
        <f>VLOOKUP($A73,'Depr Group Buckets'!$A:$J,CD$4,FALSE)</f>
        <v>101/106</v>
      </c>
      <c r="CE73" s="333">
        <f>VLOOKUP($A73,'Depr Group Buckets'!$A:$J,CE$4,FALSE)</f>
        <v>108</v>
      </c>
      <c r="CF73" s="333">
        <f>VLOOKUP($A73,'Depr Group Buckets'!$A:$J,CF$4,FALSE)</f>
        <v>403</v>
      </c>
      <c r="CG73" s="333" t="str">
        <f>VLOOKUP($A73,'Depr Group Buckets'!$A:$J,CG$4,FALSE)</f>
        <v>BAYSIDE</v>
      </c>
      <c r="CH73" s="333" t="str">
        <f>VLOOKUP($A73,'Depr Group Buckets'!$A:$J,CH$4,FALSE)</f>
        <v>INACTIVE ACCOUNT</v>
      </c>
      <c r="CI73" s="333" t="str">
        <f>VLOOKUP($A73,'Depr Group Buckets'!$A:$J,CI$4,FALSE)</f>
        <v>Invalid</v>
      </c>
      <c r="CJ73" s="333" t="str">
        <f>VLOOKUP($A73,'Depr Group Buckets'!$A:$J,CJ$4,FALSE)</f>
        <v>314</v>
      </c>
      <c r="CK73" s="21"/>
      <c r="CL73" s="4">
        <f t="shared" si="14"/>
        <v>0</v>
      </c>
      <c r="CM73" s="4">
        <f t="shared" si="13"/>
        <v>0</v>
      </c>
      <c r="CN73" s="334"/>
      <c r="CO73" s="334"/>
      <c r="CP73" s="334"/>
      <c r="CQ73" s="4">
        <v>0</v>
      </c>
      <c r="CR73" s="4">
        <v>0</v>
      </c>
    </row>
    <row r="74" spans="1:96" x14ac:dyDescent="0.25">
      <c r="A74" s="335">
        <f>'ASSET BALANCES'!$A74</f>
        <v>31432</v>
      </c>
      <c r="B74" s="336" t="str">
        <f>'ASSET BALANCES'!$B74</f>
        <v>314.32 Turbogenerator Units-BP2</v>
      </c>
      <c r="C74" s="337">
        <v>0</v>
      </c>
      <c r="D74" s="337">
        <v>0</v>
      </c>
      <c r="E74" s="337">
        <v>0</v>
      </c>
      <c r="F74" s="337">
        <v>0</v>
      </c>
      <c r="G74" s="337">
        <v>0</v>
      </c>
      <c r="H74" s="337">
        <v>0</v>
      </c>
      <c r="I74" s="337">
        <v>0</v>
      </c>
      <c r="J74" s="337">
        <v>0</v>
      </c>
      <c r="K74" s="337">
        <v>0</v>
      </c>
      <c r="L74" s="337">
        <v>0</v>
      </c>
      <c r="M74" s="337">
        <v>0</v>
      </c>
      <c r="N74" s="337">
        <v>0</v>
      </c>
      <c r="O74" s="338">
        <f>ROUND('ASSET BALANCES'!O74*$CL74/12,2)</f>
        <v>0</v>
      </c>
      <c r="P74" s="338">
        <f>ROUND('ASSET BALANCES'!P74*$CL74/12,2)</f>
        <v>0</v>
      </c>
      <c r="Q74" s="338">
        <f>ROUND('ASSET BALANCES'!Q74*$CL74/12,2)</f>
        <v>0</v>
      </c>
      <c r="R74" s="338">
        <f>ROUND('ASSET BALANCES'!R74*$CL74/12,2)</f>
        <v>0</v>
      </c>
      <c r="S74" s="338">
        <f>ROUND('ASSET BALANCES'!S74*$CL74/12,2)</f>
        <v>0</v>
      </c>
      <c r="T74" s="338">
        <f>ROUND('ASSET BALANCES'!T74*$CL74/12,2)</f>
        <v>0</v>
      </c>
      <c r="U74" s="338">
        <f>ROUND('ASSET BALANCES'!U74*$CL74/12,2)</f>
        <v>0</v>
      </c>
      <c r="V74" s="338">
        <f>ROUND('ASSET BALANCES'!V74*$CL74/12,2)</f>
        <v>0</v>
      </c>
      <c r="W74" s="338">
        <f>ROUND('ASSET BALANCES'!W74*$CL74/12,2)</f>
        <v>0</v>
      </c>
      <c r="X74" s="338">
        <f>ROUND('ASSET BALANCES'!X74*$CL74/12,2)</f>
        <v>0</v>
      </c>
      <c r="Y74" s="338">
        <f>ROUND('ASSET BALANCES'!Y74*$CL74/12,2)</f>
        <v>0</v>
      </c>
      <c r="Z74" s="338">
        <f>ROUND('ASSET BALANCES'!Z74*$CL74/12,2)</f>
        <v>0</v>
      </c>
      <c r="AA74" s="338">
        <f>ROUND('ASSET BALANCES'!AA74*$CM74/12,2)</f>
        <v>0</v>
      </c>
      <c r="AB74" s="338">
        <f>ROUND('ASSET BALANCES'!AB74*$CM74/12,2)</f>
        <v>0</v>
      </c>
      <c r="AC74" s="338">
        <f>ROUND('ASSET BALANCES'!AC74*$CM74/12,2)</f>
        <v>0</v>
      </c>
      <c r="AD74" s="338">
        <f>ROUND('ASSET BALANCES'!AD74*$CM74/12,2)</f>
        <v>0</v>
      </c>
      <c r="AE74" s="338">
        <f>ROUND('ASSET BALANCES'!AE74*$CM74/12,2)</f>
        <v>0</v>
      </c>
      <c r="AF74" s="338">
        <f>ROUND('ASSET BALANCES'!AF74*$CM74/12,2)</f>
        <v>0</v>
      </c>
      <c r="AG74" s="338">
        <f>ROUND('ASSET BALANCES'!AG74*$CM74/12,2)</f>
        <v>0</v>
      </c>
      <c r="AH74" s="338">
        <f>ROUND('ASSET BALANCES'!AH74*$CM74/12,2)</f>
        <v>0</v>
      </c>
      <c r="AI74" s="338">
        <f>ROUND('ASSET BALANCES'!AI74*$CM74/12,2)</f>
        <v>0</v>
      </c>
      <c r="AJ74" s="338">
        <f>ROUND('ASSET BALANCES'!AJ74*$CM74/12,2)</f>
        <v>0</v>
      </c>
      <c r="AK74" s="338">
        <f>ROUND('ASSET BALANCES'!AK74*$CM74/12,2)</f>
        <v>0</v>
      </c>
      <c r="AL74" s="338">
        <f>ROUND('ASSET BALANCES'!AL74*$CM74/12,2)</f>
        <v>0</v>
      </c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  <c r="BG74" s="338"/>
      <c r="BH74" s="338"/>
      <c r="BI74" s="338"/>
      <c r="BJ74" s="338"/>
      <c r="BK74" s="338"/>
      <c r="BL74" s="338"/>
      <c r="BM74" s="338"/>
      <c r="BN74" s="338"/>
      <c r="BO74" s="338"/>
      <c r="BP74" s="338"/>
      <c r="BQ74" s="338"/>
      <c r="BR74" s="338"/>
      <c r="BS74" s="338"/>
      <c r="BT74" s="338"/>
      <c r="BU74" s="338"/>
      <c r="BV74" s="338"/>
      <c r="BW74" s="13">
        <f t="shared" si="15"/>
        <v>0</v>
      </c>
      <c r="BX74" s="13">
        <f t="shared" si="16"/>
        <v>0</v>
      </c>
      <c r="BY74" s="13">
        <f t="shared" si="17"/>
        <v>0</v>
      </c>
      <c r="BZ74" s="13">
        <f t="shared" si="18"/>
        <v>0</v>
      </c>
      <c r="CA74" s="13">
        <f t="shared" si="19"/>
        <v>0</v>
      </c>
      <c r="CB74" s="13">
        <f t="shared" si="20"/>
        <v>0</v>
      </c>
      <c r="CC74" s="333" t="str">
        <f>VLOOKUP($A74,'Depr Group Buckets'!$A:$J,CC$4,FALSE)</f>
        <v>PROD STEAM</v>
      </c>
      <c r="CD74" s="333" t="str">
        <f>VLOOKUP($A74,'Depr Group Buckets'!$A:$J,CD$4,FALSE)</f>
        <v>101/106</v>
      </c>
      <c r="CE74" s="333">
        <f>VLOOKUP($A74,'Depr Group Buckets'!$A:$J,CE$4,FALSE)</f>
        <v>108</v>
      </c>
      <c r="CF74" s="333">
        <f>VLOOKUP($A74,'Depr Group Buckets'!$A:$J,CF$4,FALSE)</f>
        <v>403</v>
      </c>
      <c r="CG74" s="333" t="str">
        <f>VLOOKUP($A74,'Depr Group Buckets'!$A:$J,CG$4,FALSE)</f>
        <v>BAYSIDE</v>
      </c>
      <c r="CH74" s="333" t="str">
        <f>VLOOKUP($A74,'Depr Group Buckets'!$A:$J,CH$4,FALSE)</f>
        <v>INACTIVE ACCOUNT</v>
      </c>
      <c r="CI74" s="333" t="str">
        <f>VLOOKUP($A74,'Depr Group Buckets'!$A:$J,CI$4,FALSE)</f>
        <v>Invalid</v>
      </c>
      <c r="CJ74" s="333" t="str">
        <f>VLOOKUP($A74,'Depr Group Buckets'!$A:$J,CJ$4,FALSE)</f>
        <v>314</v>
      </c>
      <c r="CK74" s="21"/>
      <c r="CL74" s="4">
        <f t="shared" si="14"/>
        <v>0</v>
      </c>
      <c r="CM74" s="4">
        <f t="shared" si="13"/>
        <v>0</v>
      </c>
      <c r="CN74" s="334"/>
      <c r="CO74" s="334"/>
      <c r="CP74" s="334"/>
      <c r="CQ74" s="4">
        <v>0</v>
      </c>
      <c r="CR74" s="4">
        <v>0</v>
      </c>
    </row>
    <row r="75" spans="1:96" x14ac:dyDescent="0.25">
      <c r="A75" s="335">
        <f>'ASSET BALANCES'!$A75</f>
        <v>31433</v>
      </c>
      <c r="B75" s="336" t="str">
        <f>'ASSET BALANCES'!$B75</f>
        <v>314.33 Turbogenerator Units-BP3</v>
      </c>
      <c r="C75" s="337">
        <v>0</v>
      </c>
      <c r="D75" s="337">
        <v>0</v>
      </c>
      <c r="E75" s="337">
        <v>0</v>
      </c>
      <c r="F75" s="337">
        <v>0</v>
      </c>
      <c r="G75" s="337">
        <v>0</v>
      </c>
      <c r="H75" s="337">
        <v>0</v>
      </c>
      <c r="I75" s="337">
        <v>0</v>
      </c>
      <c r="J75" s="337">
        <v>0</v>
      </c>
      <c r="K75" s="337">
        <v>0</v>
      </c>
      <c r="L75" s="337">
        <v>0</v>
      </c>
      <c r="M75" s="337">
        <v>0</v>
      </c>
      <c r="N75" s="337">
        <v>0</v>
      </c>
      <c r="O75" s="338">
        <f>ROUND('ASSET BALANCES'!O75*$CL75/12,2)</f>
        <v>0</v>
      </c>
      <c r="P75" s="338">
        <f>ROUND('ASSET BALANCES'!P75*$CL75/12,2)</f>
        <v>0</v>
      </c>
      <c r="Q75" s="338">
        <f>ROUND('ASSET BALANCES'!Q75*$CL75/12,2)</f>
        <v>0</v>
      </c>
      <c r="R75" s="338">
        <f>ROUND('ASSET BALANCES'!R75*$CL75/12,2)</f>
        <v>0</v>
      </c>
      <c r="S75" s="338">
        <f>ROUND('ASSET BALANCES'!S75*$CL75/12,2)</f>
        <v>0</v>
      </c>
      <c r="T75" s="338">
        <f>ROUND('ASSET BALANCES'!T75*$CL75/12,2)</f>
        <v>0</v>
      </c>
      <c r="U75" s="338">
        <f>ROUND('ASSET BALANCES'!U75*$CL75/12,2)</f>
        <v>0</v>
      </c>
      <c r="V75" s="338">
        <f>ROUND('ASSET BALANCES'!V75*$CL75/12,2)</f>
        <v>0</v>
      </c>
      <c r="W75" s="338">
        <f>ROUND('ASSET BALANCES'!W75*$CL75/12,2)</f>
        <v>0</v>
      </c>
      <c r="X75" s="338">
        <f>ROUND('ASSET BALANCES'!X75*$CL75/12,2)</f>
        <v>0</v>
      </c>
      <c r="Y75" s="338">
        <f>ROUND('ASSET BALANCES'!Y75*$CL75/12,2)</f>
        <v>0</v>
      </c>
      <c r="Z75" s="338">
        <f>ROUND('ASSET BALANCES'!Z75*$CL75/12,2)</f>
        <v>0</v>
      </c>
      <c r="AA75" s="338">
        <f>ROUND('ASSET BALANCES'!AA75*$CM75/12,2)</f>
        <v>0</v>
      </c>
      <c r="AB75" s="338">
        <f>ROUND('ASSET BALANCES'!AB75*$CM75/12,2)</f>
        <v>0</v>
      </c>
      <c r="AC75" s="338">
        <f>ROUND('ASSET BALANCES'!AC75*$CM75/12,2)</f>
        <v>0</v>
      </c>
      <c r="AD75" s="338">
        <f>ROUND('ASSET BALANCES'!AD75*$CM75/12,2)</f>
        <v>0</v>
      </c>
      <c r="AE75" s="338">
        <f>ROUND('ASSET BALANCES'!AE75*$CM75/12,2)</f>
        <v>0</v>
      </c>
      <c r="AF75" s="338">
        <f>ROUND('ASSET BALANCES'!AF75*$CM75/12,2)</f>
        <v>0</v>
      </c>
      <c r="AG75" s="338">
        <f>ROUND('ASSET BALANCES'!AG75*$CM75/12,2)</f>
        <v>0</v>
      </c>
      <c r="AH75" s="338">
        <f>ROUND('ASSET BALANCES'!AH75*$CM75/12,2)</f>
        <v>0</v>
      </c>
      <c r="AI75" s="338">
        <f>ROUND('ASSET BALANCES'!AI75*$CM75/12,2)</f>
        <v>0</v>
      </c>
      <c r="AJ75" s="338">
        <f>ROUND('ASSET BALANCES'!AJ75*$CM75/12,2)</f>
        <v>0</v>
      </c>
      <c r="AK75" s="338">
        <f>ROUND('ASSET BALANCES'!AK75*$CM75/12,2)</f>
        <v>0</v>
      </c>
      <c r="AL75" s="338">
        <f>ROUND('ASSET BALANCES'!AL75*$CM75/12,2)</f>
        <v>0</v>
      </c>
      <c r="AM75" s="338"/>
      <c r="AN75" s="338"/>
      <c r="AO75" s="338"/>
      <c r="AP75" s="338"/>
      <c r="AQ75" s="338"/>
      <c r="AR75" s="338"/>
      <c r="AS75" s="338"/>
      <c r="AT75" s="338"/>
      <c r="AU75" s="338"/>
      <c r="AV75" s="338"/>
      <c r="AW75" s="338"/>
      <c r="AX75" s="338"/>
      <c r="AY75" s="338"/>
      <c r="AZ75" s="338"/>
      <c r="BA75" s="338"/>
      <c r="BB75" s="338"/>
      <c r="BC75" s="338"/>
      <c r="BD75" s="338"/>
      <c r="BE75" s="338"/>
      <c r="BF75" s="338"/>
      <c r="BG75" s="338"/>
      <c r="BH75" s="338"/>
      <c r="BI75" s="338"/>
      <c r="BJ75" s="338"/>
      <c r="BK75" s="338"/>
      <c r="BL75" s="338"/>
      <c r="BM75" s="338"/>
      <c r="BN75" s="338"/>
      <c r="BO75" s="338"/>
      <c r="BP75" s="338"/>
      <c r="BQ75" s="338"/>
      <c r="BR75" s="338"/>
      <c r="BS75" s="338"/>
      <c r="BT75" s="338"/>
      <c r="BU75" s="338"/>
      <c r="BV75" s="338"/>
      <c r="BW75" s="13">
        <f t="shared" si="15"/>
        <v>0</v>
      </c>
      <c r="BX75" s="13">
        <f t="shared" si="16"/>
        <v>0</v>
      </c>
      <c r="BY75" s="13">
        <f t="shared" si="17"/>
        <v>0</v>
      </c>
      <c r="BZ75" s="13">
        <f t="shared" si="18"/>
        <v>0</v>
      </c>
      <c r="CA75" s="13">
        <f t="shared" si="19"/>
        <v>0</v>
      </c>
      <c r="CB75" s="13">
        <f t="shared" si="20"/>
        <v>0</v>
      </c>
      <c r="CC75" s="333" t="str">
        <f>VLOOKUP($A75,'Depr Group Buckets'!$A:$J,CC$4,FALSE)</f>
        <v>PROD STEAM</v>
      </c>
      <c r="CD75" s="333" t="str">
        <f>VLOOKUP($A75,'Depr Group Buckets'!$A:$J,CD$4,FALSE)</f>
        <v>101/106</v>
      </c>
      <c r="CE75" s="333">
        <f>VLOOKUP($A75,'Depr Group Buckets'!$A:$J,CE$4,FALSE)</f>
        <v>108</v>
      </c>
      <c r="CF75" s="333">
        <f>VLOOKUP($A75,'Depr Group Buckets'!$A:$J,CF$4,FALSE)</f>
        <v>403</v>
      </c>
      <c r="CG75" s="333" t="str">
        <f>VLOOKUP($A75,'Depr Group Buckets'!$A:$J,CG$4,FALSE)</f>
        <v>BAYSIDE</v>
      </c>
      <c r="CH75" s="333" t="str">
        <f>VLOOKUP($A75,'Depr Group Buckets'!$A:$J,CH$4,FALSE)</f>
        <v>INACTIVE ACCOUNT</v>
      </c>
      <c r="CI75" s="333" t="str">
        <f>VLOOKUP($A75,'Depr Group Buckets'!$A:$J,CI$4,FALSE)</f>
        <v>Invalid</v>
      </c>
      <c r="CJ75" s="333" t="str">
        <f>VLOOKUP($A75,'Depr Group Buckets'!$A:$J,CJ$4,FALSE)</f>
        <v>314</v>
      </c>
      <c r="CK75" s="21"/>
      <c r="CL75" s="4">
        <f t="shared" si="14"/>
        <v>0</v>
      </c>
      <c r="CM75" s="4">
        <f t="shared" si="13"/>
        <v>0</v>
      </c>
      <c r="CN75" s="334"/>
      <c r="CO75" s="334"/>
      <c r="CP75" s="334"/>
      <c r="CQ75" s="4">
        <v>0</v>
      </c>
      <c r="CR75" s="4">
        <v>0</v>
      </c>
    </row>
    <row r="76" spans="1:96" x14ac:dyDescent="0.25">
      <c r="A76" s="335">
        <f>'ASSET BALANCES'!$A76</f>
        <v>31434</v>
      </c>
      <c r="B76" s="336" t="str">
        <f>'ASSET BALANCES'!$B76</f>
        <v>314.34 Turbogenerator Units-BP4</v>
      </c>
      <c r="C76" s="337">
        <v>0</v>
      </c>
      <c r="D76" s="337">
        <v>0</v>
      </c>
      <c r="E76" s="337">
        <v>0</v>
      </c>
      <c r="F76" s="337">
        <v>0</v>
      </c>
      <c r="G76" s="337">
        <v>0</v>
      </c>
      <c r="H76" s="337">
        <v>0</v>
      </c>
      <c r="I76" s="337">
        <v>0</v>
      </c>
      <c r="J76" s="337">
        <v>0</v>
      </c>
      <c r="K76" s="337">
        <v>0</v>
      </c>
      <c r="L76" s="337">
        <v>0</v>
      </c>
      <c r="M76" s="337">
        <v>0</v>
      </c>
      <c r="N76" s="337">
        <v>0</v>
      </c>
      <c r="O76" s="338">
        <f>ROUND('ASSET BALANCES'!O76*$CL76/12,2)</f>
        <v>0</v>
      </c>
      <c r="P76" s="338">
        <f>ROUND('ASSET BALANCES'!P76*$CL76/12,2)</f>
        <v>0</v>
      </c>
      <c r="Q76" s="338">
        <f>ROUND('ASSET BALANCES'!Q76*$CL76/12,2)</f>
        <v>0</v>
      </c>
      <c r="R76" s="338">
        <f>ROUND('ASSET BALANCES'!R76*$CL76/12,2)</f>
        <v>0</v>
      </c>
      <c r="S76" s="338">
        <f>ROUND('ASSET BALANCES'!S76*$CL76/12,2)</f>
        <v>0</v>
      </c>
      <c r="T76" s="338">
        <f>ROUND('ASSET BALANCES'!T76*$CL76/12,2)</f>
        <v>0</v>
      </c>
      <c r="U76" s="338">
        <f>ROUND('ASSET BALANCES'!U76*$CL76/12,2)</f>
        <v>0</v>
      </c>
      <c r="V76" s="338">
        <f>ROUND('ASSET BALANCES'!V76*$CL76/12,2)</f>
        <v>0</v>
      </c>
      <c r="W76" s="338">
        <f>ROUND('ASSET BALANCES'!W76*$CL76/12,2)</f>
        <v>0</v>
      </c>
      <c r="X76" s="338">
        <f>ROUND('ASSET BALANCES'!X76*$CL76/12,2)</f>
        <v>0</v>
      </c>
      <c r="Y76" s="338">
        <f>ROUND('ASSET BALANCES'!Y76*$CL76/12,2)</f>
        <v>0</v>
      </c>
      <c r="Z76" s="338">
        <f>ROUND('ASSET BALANCES'!Z76*$CL76/12,2)</f>
        <v>0</v>
      </c>
      <c r="AA76" s="338">
        <f>ROUND('ASSET BALANCES'!AA76*$CM76/12,2)</f>
        <v>0</v>
      </c>
      <c r="AB76" s="338">
        <f>ROUND('ASSET BALANCES'!AB76*$CM76/12,2)</f>
        <v>0</v>
      </c>
      <c r="AC76" s="338">
        <f>ROUND('ASSET BALANCES'!AC76*$CM76/12,2)</f>
        <v>0</v>
      </c>
      <c r="AD76" s="338">
        <f>ROUND('ASSET BALANCES'!AD76*$CM76/12,2)</f>
        <v>0</v>
      </c>
      <c r="AE76" s="338">
        <f>ROUND('ASSET BALANCES'!AE76*$CM76/12,2)</f>
        <v>0</v>
      </c>
      <c r="AF76" s="338">
        <f>ROUND('ASSET BALANCES'!AF76*$CM76/12,2)</f>
        <v>0</v>
      </c>
      <c r="AG76" s="338">
        <f>ROUND('ASSET BALANCES'!AG76*$CM76/12,2)</f>
        <v>0</v>
      </c>
      <c r="AH76" s="338">
        <f>ROUND('ASSET BALANCES'!AH76*$CM76/12,2)</f>
        <v>0</v>
      </c>
      <c r="AI76" s="338">
        <f>ROUND('ASSET BALANCES'!AI76*$CM76/12,2)</f>
        <v>0</v>
      </c>
      <c r="AJ76" s="338">
        <f>ROUND('ASSET BALANCES'!AJ76*$CM76/12,2)</f>
        <v>0</v>
      </c>
      <c r="AK76" s="338">
        <f>ROUND('ASSET BALANCES'!AK76*$CM76/12,2)</f>
        <v>0</v>
      </c>
      <c r="AL76" s="338">
        <f>ROUND('ASSET BALANCES'!AL76*$CM76/12,2)</f>
        <v>0</v>
      </c>
      <c r="AM76" s="338"/>
      <c r="AN76" s="338"/>
      <c r="AO76" s="338"/>
      <c r="AP76" s="338"/>
      <c r="AQ76" s="338"/>
      <c r="AR76" s="338"/>
      <c r="AS76" s="338"/>
      <c r="AT76" s="338"/>
      <c r="AU76" s="338"/>
      <c r="AV76" s="338"/>
      <c r="AW76" s="338"/>
      <c r="AX76" s="338"/>
      <c r="AY76" s="338"/>
      <c r="AZ76" s="338"/>
      <c r="BA76" s="338"/>
      <c r="BB76" s="338"/>
      <c r="BC76" s="338"/>
      <c r="BD76" s="338"/>
      <c r="BE76" s="338"/>
      <c r="BF76" s="338"/>
      <c r="BG76" s="338"/>
      <c r="BH76" s="338"/>
      <c r="BI76" s="338"/>
      <c r="BJ76" s="338"/>
      <c r="BK76" s="338"/>
      <c r="BL76" s="338"/>
      <c r="BM76" s="338"/>
      <c r="BN76" s="338"/>
      <c r="BO76" s="338"/>
      <c r="BP76" s="338"/>
      <c r="BQ76" s="338"/>
      <c r="BR76" s="338"/>
      <c r="BS76" s="338"/>
      <c r="BT76" s="338"/>
      <c r="BU76" s="338"/>
      <c r="BV76" s="338"/>
      <c r="BW76" s="13">
        <f t="shared" si="15"/>
        <v>0</v>
      </c>
      <c r="BX76" s="13">
        <f t="shared" si="16"/>
        <v>0</v>
      </c>
      <c r="BY76" s="13">
        <f t="shared" si="17"/>
        <v>0</v>
      </c>
      <c r="BZ76" s="13">
        <f t="shared" si="18"/>
        <v>0</v>
      </c>
      <c r="CA76" s="13">
        <f t="shared" si="19"/>
        <v>0</v>
      </c>
      <c r="CB76" s="13">
        <f t="shared" si="20"/>
        <v>0</v>
      </c>
      <c r="CC76" s="333" t="str">
        <f>VLOOKUP($A76,'Depr Group Buckets'!$A:$J,CC$4,FALSE)</f>
        <v>PROD STEAM</v>
      </c>
      <c r="CD76" s="333" t="str">
        <f>VLOOKUP($A76,'Depr Group Buckets'!$A:$J,CD$4,FALSE)</f>
        <v>101/106</v>
      </c>
      <c r="CE76" s="333">
        <f>VLOOKUP($A76,'Depr Group Buckets'!$A:$J,CE$4,FALSE)</f>
        <v>108</v>
      </c>
      <c r="CF76" s="333">
        <f>VLOOKUP($A76,'Depr Group Buckets'!$A:$J,CF$4,FALSE)</f>
        <v>403</v>
      </c>
      <c r="CG76" s="333" t="str">
        <f>VLOOKUP($A76,'Depr Group Buckets'!$A:$J,CG$4,FALSE)</f>
        <v>BAYSIDE</v>
      </c>
      <c r="CH76" s="333" t="str">
        <f>VLOOKUP($A76,'Depr Group Buckets'!$A:$J,CH$4,FALSE)</f>
        <v>INACTIVE ACCOUNT</v>
      </c>
      <c r="CI76" s="333" t="str">
        <f>VLOOKUP($A76,'Depr Group Buckets'!$A:$J,CI$4,FALSE)</f>
        <v>Invalid</v>
      </c>
      <c r="CJ76" s="333" t="str">
        <f>VLOOKUP($A76,'Depr Group Buckets'!$A:$J,CJ$4,FALSE)</f>
        <v>314</v>
      </c>
      <c r="CK76" s="21"/>
      <c r="CL76" s="4">
        <f t="shared" si="14"/>
        <v>0</v>
      </c>
      <c r="CM76" s="4">
        <f t="shared" si="13"/>
        <v>0</v>
      </c>
      <c r="CN76" s="334"/>
      <c r="CO76" s="334"/>
      <c r="CP76" s="334"/>
      <c r="CQ76" s="4">
        <v>0</v>
      </c>
      <c r="CR76" s="4">
        <v>0</v>
      </c>
    </row>
    <row r="77" spans="1:96" x14ac:dyDescent="0.25">
      <c r="A77" s="335">
        <f>'ASSET BALANCES'!$A77</f>
        <v>31440</v>
      </c>
      <c r="B77" s="336" t="str">
        <f>'ASSET BALANCES'!$B77</f>
        <v>314.40 Turbogenerator Units-BBCM</v>
      </c>
      <c r="C77" s="337">
        <v>23774.6</v>
      </c>
      <c r="D77" s="337">
        <v>23774.6</v>
      </c>
      <c r="E77" s="337">
        <v>23774.6</v>
      </c>
      <c r="F77" s="337">
        <v>23774.6</v>
      </c>
      <c r="G77" s="337">
        <v>23774.6</v>
      </c>
      <c r="H77" s="337">
        <v>23774.6</v>
      </c>
      <c r="I77" s="337">
        <v>23742.51</v>
      </c>
      <c r="J77" s="337">
        <v>23626.25</v>
      </c>
      <c r="K77" s="337">
        <v>23662.27</v>
      </c>
      <c r="L77" s="337">
        <v>23691.45</v>
      </c>
      <c r="M77" s="337">
        <v>23691.45</v>
      </c>
      <c r="N77" s="337">
        <v>53439.95</v>
      </c>
      <c r="O77" s="338">
        <f>ROUND('ASSET BALANCES'!O77*$CL77/12,2)</f>
        <v>53439.95</v>
      </c>
      <c r="P77" s="338">
        <f>ROUND('ASSET BALANCES'!P77*$CL77/12,2)</f>
        <v>57319.15</v>
      </c>
      <c r="Q77" s="338">
        <f>ROUND('ASSET BALANCES'!Q77*$CL77/12,2)</f>
        <v>58841.65</v>
      </c>
      <c r="R77" s="338">
        <f>ROUND('ASSET BALANCES'!R77*$CL77/12,2)</f>
        <v>60501.67</v>
      </c>
      <c r="S77" s="338">
        <f>ROUND('ASSET BALANCES'!S77*$CL77/12,2)</f>
        <v>62364.01</v>
      </c>
      <c r="T77" s="338">
        <f>ROUND('ASSET BALANCES'!T77*$CL77/12,2)</f>
        <v>64141.49</v>
      </c>
      <c r="U77" s="338">
        <f>ROUND('ASSET BALANCES'!U77*$CL77/12,2)</f>
        <v>67270.679999999993</v>
      </c>
      <c r="V77" s="338">
        <f>ROUND('ASSET BALANCES'!V77*$CL77/12,2)</f>
        <v>67548.710000000006</v>
      </c>
      <c r="W77" s="338">
        <f>ROUND('ASSET BALANCES'!W77*$CL77/12,2)</f>
        <v>70048.570000000007</v>
      </c>
      <c r="X77" s="338">
        <f>ROUND('ASSET BALANCES'!X77*$CL77/12,2)</f>
        <v>70423.53</v>
      </c>
      <c r="Y77" s="338">
        <f>ROUND('ASSET BALANCES'!Y77*$CL77/12,2)</f>
        <v>72052.05</v>
      </c>
      <c r="Z77" s="338">
        <f>ROUND('ASSET BALANCES'!Z77*$CL77/12,2)</f>
        <v>72688.009999999995</v>
      </c>
      <c r="AA77" s="338">
        <f>ROUND('ASSET BALANCES'!AA77*$CM77/12,2)</f>
        <v>74363.31</v>
      </c>
      <c r="AB77" s="338">
        <f>ROUND('ASSET BALANCES'!AB77*$CM77/12,2)</f>
        <v>74973.34</v>
      </c>
      <c r="AC77" s="338">
        <f>ROUND('ASSET BALANCES'!AC77*$CM77/12,2)</f>
        <v>75628.259999999995</v>
      </c>
      <c r="AD77" s="338">
        <f>ROUND('ASSET BALANCES'!AD77*$CM77/12,2)</f>
        <v>76191.8</v>
      </c>
      <c r="AE77" s="338">
        <f>ROUND('ASSET BALANCES'!AE77*$CM77/12,2)</f>
        <v>76755.33</v>
      </c>
      <c r="AF77" s="338">
        <f>ROUND('ASSET BALANCES'!AF77*$CM77/12,2)</f>
        <v>77318.87</v>
      </c>
      <c r="AG77" s="338">
        <f>ROUND('ASSET BALANCES'!AG77*$CM77/12,2)</f>
        <v>77882.41</v>
      </c>
      <c r="AH77" s="338">
        <f>ROUND('ASSET BALANCES'!AH77*$CM77/12,2)</f>
        <v>78507.95</v>
      </c>
      <c r="AI77" s="338">
        <f>ROUND('ASSET BALANCES'!AI77*$CM77/12,2)</f>
        <v>79963.56</v>
      </c>
      <c r="AJ77" s="338">
        <f>ROUND('ASSET BALANCES'!AJ77*$CM77/12,2)</f>
        <v>82915.320000000007</v>
      </c>
      <c r="AK77" s="338">
        <f>ROUND('ASSET BALANCES'!AK77*$CM77/12,2)</f>
        <v>83708.570000000007</v>
      </c>
      <c r="AL77" s="338">
        <f>ROUND('ASSET BALANCES'!AL77*$CM77/12,2)</f>
        <v>84501.82</v>
      </c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8"/>
      <c r="BW77" s="13">
        <f t="shared" si="15"/>
        <v>314501.48</v>
      </c>
      <c r="BX77" s="13">
        <f t="shared" si="16"/>
        <v>776639.47</v>
      </c>
      <c r="BY77" s="13">
        <f t="shared" si="17"/>
        <v>942710.54</v>
      </c>
      <c r="BZ77" s="13">
        <f t="shared" si="18"/>
        <v>0</v>
      </c>
      <c r="CA77" s="13">
        <f t="shared" si="19"/>
        <v>0</v>
      </c>
      <c r="CB77" s="13">
        <f t="shared" si="20"/>
        <v>0</v>
      </c>
      <c r="CC77" s="333" t="str">
        <f>VLOOKUP($A77,'Depr Group Buckets'!$A:$J,CC$4,FALSE)</f>
        <v>PROD STEAM</v>
      </c>
      <c r="CD77" s="333" t="str">
        <f>VLOOKUP($A77,'Depr Group Buckets'!$A:$J,CD$4,FALSE)</f>
        <v>101/106</v>
      </c>
      <c r="CE77" s="333">
        <f>VLOOKUP($A77,'Depr Group Buckets'!$A:$J,CE$4,FALSE)</f>
        <v>108</v>
      </c>
      <c r="CF77" s="333">
        <f>VLOOKUP($A77,'Depr Group Buckets'!$A:$J,CF$4,FALSE)</f>
        <v>403</v>
      </c>
      <c r="CG77" s="333" t="str">
        <f>VLOOKUP($A77,'Depr Group Buckets'!$A:$J,CG$4,FALSE)</f>
        <v>BIG BEND</v>
      </c>
      <c r="CH77" s="333" t="str">
        <f>VLOOKUP($A77,'Depr Group Buckets'!$A:$J,CH$4,FALSE)</f>
        <v>BIG BEND COMMON</v>
      </c>
      <c r="CI77" s="333" t="str">
        <f>VLOOKUP($A77,'Depr Group Buckets'!$A:$J,CI$4,FALSE)</f>
        <v>Valid</v>
      </c>
      <c r="CJ77" s="333" t="str">
        <f>VLOOKUP($A77,'Depr Group Buckets'!$A:$J,CJ$4,FALSE)</f>
        <v>314</v>
      </c>
      <c r="CK77" s="21"/>
      <c r="CL77" s="4">
        <f t="shared" si="14"/>
        <v>3.1E-2</v>
      </c>
      <c r="CM77" s="4">
        <f t="shared" si="13"/>
        <v>3.1E-2</v>
      </c>
      <c r="CN77" s="334"/>
      <c r="CO77" s="334"/>
      <c r="CP77" s="334"/>
      <c r="CQ77" s="4">
        <v>3.1E-2</v>
      </c>
      <c r="CR77" s="4">
        <v>3.9E-2</v>
      </c>
    </row>
    <row r="78" spans="1:96" x14ac:dyDescent="0.25">
      <c r="A78" s="335">
        <f>'ASSET BALANCES'!$A78</f>
        <v>31441</v>
      </c>
      <c r="B78" s="336" t="str">
        <f>'ASSET BALANCES'!$B78</f>
        <v>314.41 Turbogenerator Units-BB1</v>
      </c>
      <c r="C78" s="337">
        <v>0</v>
      </c>
      <c r="D78" s="337">
        <v>0</v>
      </c>
      <c r="E78" s="337">
        <v>0</v>
      </c>
      <c r="F78" s="337">
        <v>0</v>
      </c>
      <c r="G78" s="337">
        <v>0</v>
      </c>
      <c r="H78" s="337">
        <v>0</v>
      </c>
      <c r="I78" s="337">
        <v>0</v>
      </c>
      <c r="J78" s="337">
        <v>0</v>
      </c>
      <c r="K78" s="337">
        <v>0</v>
      </c>
      <c r="L78" s="337">
        <v>0</v>
      </c>
      <c r="M78" s="337">
        <v>0</v>
      </c>
      <c r="N78" s="337">
        <v>0</v>
      </c>
      <c r="O78" s="338">
        <f>ROUND('ASSET BALANCES'!O78*$CL78/12,2)</f>
        <v>0</v>
      </c>
      <c r="P78" s="338">
        <f>ROUND('ASSET BALANCES'!P78*$CL78/12,2)</f>
        <v>0</v>
      </c>
      <c r="Q78" s="338">
        <f>ROUND('ASSET BALANCES'!Q78*$CL78/12,2)</f>
        <v>0</v>
      </c>
      <c r="R78" s="338">
        <f>ROUND('ASSET BALANCES'!R78*$CL78/12,2)</f>
        <v>0</v>
      </c>
      <c r="S78" s="338">
        <f>ROUND('ASSET BALANCES'!S78*$CL78/12,2)</f>
        <v>0</v>
      </c>
      <c r="T78" s="338">
        <f>ROUND('ASSET BALANCES'!T78*$CL78/12,2)</f>
        <v>0</v>
      </c>
      <c r="U78" s="338">
        <f>ROUND('ASSET BALANCES'!U78*$CL78/12,2)</f>
        <v>0</v>
      </c>
      <c r="V78" s="338">
        <f>ROUND('ASSET BALANCES'!V78*$CL78/12,2)</f>
        <v>0</v>
      </c>
      <c r="W78" s="338">
        <f>ROUND('ASSET BALANCES'!W78*$CL78/12,2)</f>
        <v>0</v>
      </c>
      <c r="X78" s="338">
        <f>ROUND('ASSET BALANCES'!X78*$CL78/12,2)</f>
        <v>0</v>
      </c>
      <c r="Y78" s="338">
        <f>ROUND('ASSET BALANCES'!Y78*$CL78/12,2)</f>
        <v>0</v>
      </c>
      <c r="Z78" s="338">
        <f>ROUND('ASSET BALANCES'!Z78*$CL78/12,2)</f>
        <v>0</v>
      </c>
      <c r="AA78" s="338">
        <f>ROUND('ASSET BALANCES'!AA78*$CM78/12,2)</f>
        <v>0</v>
      </c>
      <c r="AB78" s="338">
        <f>ROUND('ASSET BALANCES'!AB78*$CM78/12,2)</f>
        <v>0</v>
      </c>
      <c r="AC78" s="338">
        <f>ROUND('ASSET BALANCES'!AC78*$CM78/12,2)</f>
        <v>0</v>
      </c>
      <c r="AD78" s="338">
        <f>ROUND('ASSET BALANCES'!AD78*$CM78/12,2)</f>
        <v>0</v>
      </c>
      <c r="AE78" s="338">
        <f>ROUND('ASSET BALANCES'!AE78*$CM78/12,2)</f>
        <v>0</v>
      </c>
      <c r="AF78" s="338">
        <f>ROUND('ASSET BALANCES'!AF78*$CM78/12,2)</f>
        <v>0</v>
      </c>
      <c r="AG78" s="338">
        <f>ROUND('ASSET BALANCES'!AG78*$CM78/12,2)</f>
        <v>0</v>
      </c>
      <c r="AH78" s="338">
        <f>ROUND('ASSET BALANCES'!AH78*$CM78/12,2)</f>
        <v>0</v>
      </c>
      <c r="AI78" s="338">
        <f>ROUND('ASSET BALANCES'!AI78*$CM78/12,2)</f>
        <v>0</v>
      </c>
      <c r="AJ78" s="338">
        <f>ROUND('ASSET BALANCES'!AJ78*$CM78/12,2)</f>
        <v>0</v>
      </c>
      <c r="AK78" s="338">
        <f>ROUND('ASSET BALANCES'!AK78*$CM78/12,2)</f>
        <v>0</v>
      </c>
      <c r="AL78" s="338">
        <f>ROUND('ASSET BALANCES'!AL78*$CM78/12,2)</f>
        <v>0</v>
      </c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8"/>
      <c r="BW78" s="13">
        <f t="shared" si="15"/>
        <v>0</v>
      </c>
      <c r="BX78" s="13">
        <f t="shared" si="16"/>
        <v>0</v>
      </c>
      <c r="BY78" s="13">
        <f t="shared" si="17"/>
        <v>0</v>
      </c>
      <c r="BZ78" s="13">
        <f t="shared" si="18"/>
        <v>0</v>
      </c>
      <c r="CA78" s="13">
        <f t="shared" si="19"/>
        <v>0</v>
      </c>
      <c r="CB78" s="13">
        <f t="shared" si="20"/>
        <v>0</v>
      </c>
      <c r="CC78" s="333" t="str">
        <f>VLOOKUP($A78,'Depr Group Buckets'!$A:$J,CC$4,FALSE)</f>
        <v>PROD STEAM</v>
      </c>
      <c r="CD78" s="333" t="str">
        <f>VLOOKUP($A78,'Depr Group Buckets'!$A:$J,CD$4,FALSE)</f>
        <v>101/106</v>
      </c>
      <c r="CE78" s="333">
        <f>VLOOKUP($A78,'Depr Group Buckets'!$A:$J,CE$4,FALSE)</f>
        <v>108</v>
      </c>
      <c r="CF78" s="333">
        <f>VLOOKUP($A78,'Depr Group Buckets'!$A:$J,CF$4,FALSE)</f>
        <v>403</v>
      </c>
      <c r="CG78" s="333" t="str">
        <f>VLOOKUP($A78,'Depr Group Buckets'!$A:$J,CG$4,FALSE)</f>
        <v>BIG BEND</v>
      </c>
      <c r="CH78" s="333" t="str">
        <f>VLOOKUP($A78,'Depr Group Buckets'!$A:$J,CH$4,FALSE)</f>
        <v>BIG BEND UNIT 1</v>
      </c>
      <c r="CI78" s="333" t="str">
        <f>VLOOKUP($A78,'Depr Group Buckets'!$A:$J,CI$4,FALSE)</f>
        <v>Invalid</v>
      </c>
      <c r="CJ78" s="333" t="str">
        <f>VLOOKUP($A78,'Depr Group Buckets'!$A:$J,CJ$4,FALSE)</f>
        <v>314</v>
      </c>
      <c r="CK78" s="21"/>
      <c r="CL78" s="4">
        <f t="shared" si="14"/>
        <v>5.8000000000000003E-2</v>
      </c>
      <c r="CM78" s="4">
        <f t="shared" si="13"/>
        <v>5.8000000000000003E-2</v>
      </c>
      <c r="CN78" s="334"/>
      <c r="CO78" s="334"/>
      <c r="CP78" s="334"/>
      <c r="CQ78" s="4">
        <v>5.8000000000000003E-2</v>
      </c>
      <c r="CR78" s="4">
        <v>0</v>
      </c>
    </row>
    <row r="79" spans="1:96" x14ac:dyDescent="0.25">
      <c r="A79" s="335">
        <f>'ASSET BALANCES'!$A79</f>
        <v>31442</v>
      </c>
      <c r="B79" s="336" t="str">
        <f>'ASSET BALANCES'!$B79</f>
        <v>314.42 Turbogenerator Units-BB2</v>
      </c>
      <c r="C79" s="337">
        <v>0</v>
      </c>
      <c r="D79" s="337">
        <v>0</v>
      </c>
      <c r="E79" s="337">
        <v>0</v>
      </c>
      <c r="F79" s="337">
        <v>0</v>
      </c>
      <c r="G79" s="337">
        <v>0</v>
      </c>
      <c r="H79" s="337">
        <v>0</v>
      </c>
      <c r="I79" s="337">
        <v>0</v>
      </c>
      <c r="J79" s="337">
        <v>0</v>
      </c>
      <c r="K79" s="337">
        <v>0</v>
      </c>
      <c r="L79" s="337">
        <v>0</v>
      </c>
      <c r="M79" s="337">
        <v>0</v>
      </c>
      <c r="N79" s="337">
        <v>0</v>
      </c>
      <c r="O79" s="338">
        <f>ROUND('ASSET BALANCES'!O79*$CL79/12,2)</f>
        <v>0</v>
      </c>
      <c r="P79" s="338">
        <f>ROUND('ASSET BALANCES'!P79*$CL79/12,2)</f>
        <v>0</v>
      </c>
      <c r="Q79" s="338">
        <f>ROUND('ASSET BALANCES'!Q79*$CL79/12,2)</f>
        <v>0</v>
      </c>
      <c r="R79" s="338">
        <f>ROUND('ASSET BALANCES'!R79*$CL79/12,2)</f>
        <v>0</v>
      </c>
      <c r="S79" s="338">
        <f>ROUND('ASSET BALANCES'!S79*$CL79/12,2)</f>
        <v>0</v>
      </c>
      <c r="T79" s="338">
        <f>ROUND('ASSET BALANCES'!T79*$CL79/12,2)</f>
        <v>0</v>
      </c>
      <c r="U79" s="338">
        <f>ROUND('ASSET BALANCES'!U79*$CL79/12,2)</f>
        <v>0</v>
      </c>
      <c r="V79" s="338">
        <f>ROUND('ASSET BALANCES'!V79*$CL79/12,2)</f>
        <v>0</v>
      </c>
      <c r="W79" s="338">
        <f>ROUND('ASSET BALANCES'!W79*$CL79/12,2)</f>
        <v>0</v>
      </c>
      <c r="X79" s="338">
        <f>ROUND('ASSET BALANCES'!X79*$CL79/12,2)</f>
        <v>0</v>
      </c>
      <c r="Y79" s="338">
        <f>ROUND('ASSET BALANCES'!Y79*$CL79/12,2)</f>
        <v>0</v>
      </c>
      <c r="Z79" s="338">
        <f>ROUND('ASSET BALANCES'!Z79*$CL79/12,2)</f>
        <v>0</v>
      </c>
      <c r="AA79" s="338">
        <f>ROUND('ASSET BALANCES'!AA79*$CM79/12,2)</f>
        <v>0</v>
      </c>
      <c r="AB79" s="338">
        <f>ROUND('ASSET BALANCES'!AB79*$CM79/12,2)</f>
        <v>0</v>
      </c>
      <c r="AC79" s="338">
        <f>ROUND('ASSET BALANCES'!AC79*$CM79/12,2)</f>
        <v>0</v>
      </c>
      <c r="AD79" s="338">
        <f>ROUND('ASSET BALANCES'!AD79*$CM79/12,2)</f>
        <v>0</v>
      </c>
      <c r="AE79" s="338">
        <f>ROUND('ASSET BALANCES'!AE79*$CM79/12,2)</f>
        <v>0</v>
      </c>
      <c r="AF79" s="338">
        <f>ROUND('ASSET BALANCES'!AF79*$CM79/12,2)</f>
        <v>0</v>
      </c>
      <c r="AG79" s="338">
        <f>ROUND('ASSET BALANCES'!AG79*$CM79/12,2)</f>
        <v>0</v>
      </c>
      <c r="AH79" s="338">
        <f>ROUND('ASSET BALANCES'!AH79*$CM79/12,2)</f>
        <v>0</v>
      </c>
      <c r="AI79" s="338">
        <f>ROUND('ASSET BALANCES'!AI79*$CM79/12,2)</f>
        <v>0</v>
      </c>
      <c r="AJ79" s="338">
        <f>ROUND('ASSET BALANCES'!AJ79*$CM79/12,2)</f>
        <v>0</v>
      </c>
      <c r="AK79" s="338">
        <f>ROUND('ASSET BALANCES'!AK79*$CM79/12,2)</f>
        <v>0</v>
      </c>
      <c r="AL79" s="338">
        <f>ROUND('ASSET BALANCES'!AL79*$CM79/12,2)</f>
        <v>0</v>
      </c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8"/>
      <c r="BW79" s="13">
        <f t="shared" si="15"/>
        <v>0</v>
      </c>
      <c r="BX79" s="13">
        <f t="shared" si="16"/>
        <v>0</v>
      </c>
      <c r="BY79" s="13">
        <f t="shared" si="17"/>
        <v>0</v>
      </c>
      <c r="BZ79" s="13">
        <f t="shared" si="18"/>
        <v>0</v>
      </c>
      <c r="CA79" s="13">
        <f t="shared" si="19"/>
        <v>0</v>
      </c>
      <c r="CB79" s="13">
        <f t="shared" si="20"/>
        <v>0</v>
      </c>
      <c r="CC79" s="333" t="str">
        <f>VLOOKUP($A79,'Depr Group Buckets'!$A:$J,CC$4,FALSE)</f>
        <v>PROD STEAM</v>
      </c>
      <c r="CD79" s="333" t="str">
        <f>VLOOKUP($A79,'Depr Group Buckets'!$A:$J,CD$4,FALSE)</f>
        <v>101/106</v>
      </c>
      <c r="CE79" s="333">
        <f>VLOOKUP($A79,'Depr Group Buckets'!$A:$J,CE$4,FALSE)</f>
        <v>108</v>
      </c>
      <c r="CF79" s="333">
        <f>VLOOKUP($A79,'Depr Group Buckets'!$A:$J,CF$4,FALSE)</f>
        <v>403</v>
      </c>
      <c r="CG79" s="333" t="str">
        <f>VLOOKUP($A79,'Depr Group Buckets'!$A:$J,CG$4,FALSE)</f>
        <v>BIG BEND</v>
      </c>
      <c r="CH79" s="333" t="str">
        <f>VLOOKUP($A79,'Depr Group Buckets'!$A:$J,CH$4,FALSE)</f>
        <v>BIG BEND UNIT 2</v>
      </c>
      <c r="CI79" s="333" t="str">
        <f>VLOOKUP($A79,'Depr Group Buckets'!$A:$J,CI$4,FALSE)</f>
        <v>Invalid</v>
      </c>
      <c r="CJ79" s="333" t="str">
        <f>VLOOKUP($A79,'Depr Group Buckets'!$A:$J,CJ$4,FALSE)</f>
        <v>314</v>
      </c>
      <c r="CK79" s="21"/>
      <c r="CL79" s="4">
        <f t="shared" si="14"/>
        <v>4.1000000000000002E-2</v>
      </c>
      <c r="CM79" s="4">
        <f t="shared" si="13"/>
        <v>4.1000000000000002E-2</v>
      </c>
      <c r="CN79" s="334"/>
      <c r="CO79" s="334"/>
      <c r="CP79" s="334"/>
      <c r="CQ79" s="4">
        <v>4.1000000000000002E-2</v>
      </c>
      <c r="CR79" s="4">
        <v>0</v>
      </c>
    </row>
    <row r="80" spans="1:96" x14ac:dyDescent="0.25">
      <c r="A80" s="335">
        <f>'ASSET BALANCES'!$A80</f>
        <v>31443</v>
      </c>
      <c r="B80" s="336" t="str">
        <f>'ASSET BALANCES'!$B80</f>
        <v>314.43 Turbogenerator Units-BB3</v>
      </c>
      <c r="C80" s="337">
        <v>0</v>
      </c>
      <c r="D80" s="337">
        <v>0</v>
      </c>
      <c r="E80" s="337">
        <v>0</v>
      </c>
      <c r="F80" s="337">
        <v>0</v>
      </c>
      <c r="G80" s="337">
        <v>0</v>
      </c>
      <c r="H80" s="337">
        <v>0</v>
      </c>
      <c r="I80" s="337">
        <v>0</v>
      </c>
      <c r="J80" s="337">
        <v>0</v>
      </c>
      <c r="K80" s="337">
        <v>0</v>
      </c>
      <c r="L80" s="337">
        <v>0</v>
      </c>
      <c r="M80" s="337">
        <v>0</v>
      </c>
      <c r="N80" s="337">
        <v>0</v>
      </c>
      <c r="O80" s="338">
        <f>ROUND('ASSET BALANCES'!O80*$CL80/12,2)</f>
        <v>0</v>
      </c>
      <c r="P80" s="338">
        <f>ROUND('ASSET BALANCES'!P80*$CL80/12,2)</f>
        <v>0</v>
      </c>
      <c r="Q80" s="338">
        <f>ROUND('ASSET BALANCES'!Q80*$CL80/12,2)</f>
        <v>0</v>
      </c>
      <c r="R80" s="338">
        <f>ROUND('ASSET BALANCES'!R80*$CL80/12,2)</f>
        <v>0</v>
      </c>
      <c r="S80" s="338">
        <f>ROUND('ASSET BALANCES'!S80*$CL80/12,2)</f>
        <v>0</v>
      </c>
      <c r="T80" s="338">
        <f>ROUND('ASSET BALANCES'!T80*$CL80/12,2)</f>
        <v>0</v>
      </c>
      <c r="U80" s="338">
        <f>ROUND('ASSET BALANCES'!U80*$CL80/12,2)</f>
        <v>0</v>
      </c>
      <c r="V80" s="338">
        <f>ROUND('ASSET BALANCES'!V80*$CL80/12,2)</f>
        <v>0</v>
      </c>
      <c r="W80" s="338">
        <f>ROUND('ASSET BALANCES'!W80*$CL80/12,2)</f>
        <v>0</v>
      </c>
      <c r="X80" s="338">
        <f>ROUND('ASSET BALANCES'!X80*$CL80/12,2)</f>
        <v>0</v>
      </c>
      <c r="Y80" s="338">
        <f>ROUND('ASSET BALANCES'!Y80*$CL80/12,2)</f>
        <v>0</v>
      </c>
      <c r="Z80" s="338">
        <f>ROUND('ASSET BALANCES'!Z80*$CL80/12,2)</f>
        <v>0</v>
      </c>
      <c r="AA80" s="338">
        <f>ROUND('ASSET BALANCES'!AA80*$CM80/12,2)</f>
        <v>0</v>
      </c>
      <c r="AB80" s="338">
        <f>ROUND('ASSET BALANCES'!AB80*$CM80/12,2)</f>
        <v>0</v>
      </c>
      <c r="AC80" s="338">
        <f>ROUND('ASSET BALANCES'!AC80*$CM80/12,2)</f>
        <v>0</v>
      </c>
      <c r="AD80" s="338">
        <f>ROUND('ASSET BALANCES'!AD80*$CM80/12,2)</f>
        <v>0</v>
      </c>
      <c r="AE80" s="338">
        <f>ROUND('ASSET BALANCES'!AE80*$CM80/12,2)</f>
        <v>0</v>
      </c>
      <c r="AF80" s="338">
        <f>ROUND('ASSET BALANCES'!AF80*$CM80/12,2)</f>
        <v>0</v>
      </c>
      <c r="AG80" s="338">
        <f>ROUND('ASSET BALANCES'!AG80*$CM80/12,2)</f>
        <v>0</v>
      </c>
      <c r="AH80" s="338">
        <f>ROUND('ASSET BALANCES'!AH80*$CM80/12,2)</f>
        <v>0</v>
      </c>
      <c r="AI80" s="338">
        <f>ROUND('ASSET BALANCES'!AI80*$CM80/12,2)</f>
        <v>0</v>
      </c>
      <c r="AJ80" s="338">
        <f>ROUND('ASSET BALANCES'!AJ80*$CM80/12,2)</f>
        <v>0</v>
      </c>
      <c r="AK80" s="338">
        <f>ROUND('ASSET BALANCES'!AK80*$CM80/12,2)</f>
        <v>0</v>
      </c>
      <c r="AL80" s="338">
        <f>ROUND('ASSET BALANCES'!AL80*$CM80/12,2)</f>
        <v>0</v>
      </c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8"/>
      <c r="BW80" s="13">
        <f t="shared" si="15"/>
        <v>0</v>
      </c>
      <c r="BX80" s="13">
        <f t="shared" si="16"/>
        <v>0</v>
      </c>
      <c r="BY80" s="13">
        <f t="shared" si="17"/>
        <v>0</v>
      </c>
      <c r="BZ80" s="13">
        <f t="shared" si="18"/>
        <v>0</v>
      </c>
      <c r="CA80" s="13">
        <f t="shared" si="19"/>
        <v>0</v>
      </c>
      <c r="CB80" s="13">
        <f t="shared" si="20"/>
        <v>0</v>
      </c>
      <c r="CC80" s="333" t="str">
        <f>VLOOKUP($A80,'Depr Group Buckets'!$A:$J,CC$4,FALSE)</f>
        <v>PROD STEAM</v>
      </c>
      <c r="CD80" s="333" t="str">
        <f>VLOOKUP($A80,'Depr Group Buckets'!$A:$J,CD$4,FALSE)</f>
        <v>101/106</v>
      </c>
      <c r="CE80" s="333">
        <f>VLOOKUP($A80,'Depr Group Buckets'!$A:$J,CE$4,FALSE)</f>
        <v>108</v>
      </c>
      <c r="CF80" s="333">
        <f>VLOOKUP($A80,'Depr Group Buckets'!$A:$J,CF$4,FALSE)</f>
        <v>403</v>
      </c>
      <c r="CG80" s="333" t="str">
        <f>VLOOKUP($A80,'Depr Group Buckets'!$A:$J,CG$4,FALSE)</f>
        <v>BIG BEND</v>
      </c>
      <c r="CH80" s="333" t="str">
        <f>VLOOKUP($A80,'Depr Group Buckets'!$A:$J,CH$4,FALSE)</f>
        <v>BIG BEND UNIT 3</v>
      </c>
      <c r="CI80" s="333" t="str">
        <f>VLOOKUP($A80,'Depr Group Buckets'!$A:$J,CI$4,FALSE)</f>
        <v>Invalid</v>
      </c>
      <c r="CJ80" s="333" t="str">
        <f>VLOOKUP($A80,'Depr Group Buckets'!$A:$J,CJ$4,FALSE)</f>
        <v>314</v>
      </c>
      <c r="CK80" s="21"/>
      <c r="CL80" s="4">
        <f t="shared" si="14"/>
        <v>3.7999999999999999E-2</v>
      </c>
      <c r="CM80" s="4">
        <f t="shared" si="13"/>
        <v>3.7999999999999999E-2</v>
      </c>
      <c r="CN80" s="334"/>
      <c r="CO80" s="334"/>
      <c r="CP80" s="334"/>
      <c r="CQ80" s="4">
        <v>3.7999999999999999E-2</v>
      </c>
      <c r="CR80" s="4">
        <v>0</v>
      </c>
    </row>
    <row r="81" spans="1:96" x14ac:dyDescent="0.25">
      <c r="A81" s="335">
        <f>'ASSET BALANCES'!$A81</f>
        <v>31444</v>
      </c>
      <c r="B81" s="336" t="str">
        <f>'ASSET BALANCES'!$B81</f>
        <v>314.44 Turbogen Units-BB4 MAIN STT</v>
      </c>
      <c r="C81" s="337">
        <v>293465.61</v>
      </c>
      <c r="D81" s="337">
        <v>293465.61</v>
      </c>
      <c r="E81" s="337">
        <v>293522.5</v>
      </c>
      <c r="F81" s="337">
        <v>293522.5</v>
      </c>
      <c r="G81" s="337">
        <v>293505.75</v>
      </c>
      <c r="H81" s="337">
        <v>293504.40999999997</v>
      </c>
      <c r="I81" s="337">
        <v>293771.57</v>
      </c>
      <c r="J81" s="337">
        <v>302221.2</v>
      </c>
      <c r="K81" s="337">
        <v>302221.2</v>
      </c>
      <c r="L81" s="337">
        <v>302221.2</v>
      </c>
      <c r="M81" s="337">
        <v>302340.49000000005</v>
      </c>
      <c r="N81" s="337">
        <v>302366.99000000005</v>
      </c>
      <c r="O81" s="338">
        <f>ROUND('ASSET BALANCES'!O81*$CL81/12,2)</f>
        <v>302367</v>
      </c>
      <c r="P81" s="338">
        <f>ROUND('ASSET BALANCES'!P81*$CL81/12,2)</f>
        <v>314856.59999999998</v>
      </c>
      <c r="Q81" s="338">
        <f>ROUND('ASSET BALANCES'!Q81*$CL81/12,2)</f>
        <v>316086.71000000002</v>
      </c>
      <c r="R81" s="338">
        <f>ROUND('ASSET BALANCES'!R81*$CL81/12,2)</f>
        <v>316710.52</v>
      </c>
      <c r="S81" s="338">
        <f>ROUND('ASSET BALANCES'!S81*$CL81/12,2)</f>
        <v>317219.38</v>
      </c>
      <c r="T81" s="338">
        <f>ROUND('ASSET BALANCES'!T81*$CL81/12,2)</f>
        <v>318504.12</v>
      </c>
      <c r="U81" s="338">
        <f>ROUND('ASSET BALANCES'!U81*$CL81/12,2)</f>
        <v>318714.38</v>
      </c>
      <c r="V81" s="338">
        <f>ROUND('ASSET BALANCES'!V81*$CL81/12,2)</f>
        <v>318861.83</v>
      </c>
      <c r="W81" s="338">
        <f>ROUND('ASSET BALANCES'!W81*$CL81/12,2)</f>
        <v>319009.27</v>
      </c>
      <c r="X81" s="338">
        <f>ROUND('ASSET BALANCES'!X81*$CL81/12,2)</f>
        <v>319245.84000000003</v>
      </c>
      <c r="Y81" s="338">
        <f>ROUND('ASSET BALANCES'!Y81*$CL81/12,2)</f>
        <v>319409.61</v>
      </c>
      <c r="Z81" s="338">
        <f>ROUND('ASSET BALANCES'!Z81*$CL81/12,2)</f>
        <v>319671.3</v>
      </c>
      <c r="AA81" s="338">
        <f>ROUND('ASSET BALANCES'!AA81*$CM81/12,2)</f>
        <v>320749.33</v>
      </c>
      <c r="AB81" s="338">
        <f>ROUND('ASSET BALANCES'!AB81*$CM81/12,2)</f>
        <v>320749.33</v>
      </c>
      <c r="AC81" s="338">
        <f>ROUND('ASSET BALANCES'!AC81*$CM81/12,2)</f>
        <v>320749.33</v>
      </c>
      <c r="AD81" s="338">
        <f>ROUND('ASSET BALANCES'!AD81*$CM81/12,2)</f>
        <v>320749.33</v>
      </c>
      <c r="AE81" s="338">
        <f>ROUND('ASSET BALANCES'!AE81*$CM81/12,2)</f>
        <v>321229.33</v>
      </c>
      <c r="AF81" s="338">
        <f>ROUND('ASSET BALANCES'!AF81*$CM81/12,2)</f>
        <v>321229.33</v>
      </c>
      <c r="AG81" s="338">
        <f>ROUND('ASSET BALANCES'!AG81*$CM81/12,2)</f>
        <v>322756.06</v>
      </c>
      <c r="AH81" s="338">
        <f>ROUND('ASSET BALANCES'!AH81*$CM81/12,2)</f>
        <v>322962.3</v>
      </c>
      <c r="AI81" s="338">
        <f>ROUND('ASSET BALANCES'!AI81*$CM81/12,2)</f>
        <v>325214.88</v>
      </c>
      <c r="AJ81" s="338">
        <f>ROUND('ASSET BALANCES'!AJ81*$CM81/12,2)</f>
        <v>326323.32</v>
      </c>
      <c r="AK81" s="338">
        <f>ROUND('ASSET BALANCES'!AK81*$CM81/12,2)</f>
        <v>326412.21000000002</v>
      </c>
      <c r="AL81" s="338">
        <f>ROUND('ASSET BALANCES'!AL81*$CM81/12,2)</f>
        <v>326501.09999999998</v>
      </c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13">
        <f t="shared" si="15"/>
        <v>3566129.03</v>
      </c>
      <c r="BX81" s="13">
        <f t="shared" si="16"/>
        <v>3800656.56</v>
      </c>
      <c r="BY81" s="13">
        <f t="shared" si="17"/>
        <v>3875625.85</v>
      </c>
      <c r="BZ81" s="13">
        <f t="shared" si="18"/>
        <v>0</v>
      </c>
      <c r="CA81" s="13">
        <f t="shared" si="19"/>
        <v>0</v>
      </c>
      <c r="CB81" s="13">
        <f t="shared" si="20"/>
        <v>0</v>
      </c>
      <c r="CC81" s="333" t="str">
        <f>VLOOKUP($A81,'Depr Group Buckets'!$A:$J,CC$4,FALSE)</f>
        <v>PROD STEAM</v>
      </c>
      <c r="CD81" s="333" t="str">
        <f>VLOOKUP($A81,'Depr Group Buckets'!$A:$J,CD$4,FALSE)</f>
        <v>101/106</v>
      </c>
      <c r="CE81" s="333">
        <f>VLOOKUP($A81,'Depr Group Buckets'!$A:$J,CE$4,FALSE)</f>
        <v>108</v>
      </c>
      <c r="CF81" s="333">
        <f>VLOOKUP($A81,'Depr Group Buckets'!$A:$J,CF$4,FALSE)</f>
        <v>403</v>
      </c>
      <c r="CG81" s="333" t="str">
        <f>VLOOKUP($A81,'Depr Group Buckets'!$A:$J,CG$4,FALSE)</f>
        <v>BIG BEND</v>
      </c>
      <c r="CH81" s="333" t="str">
        <f>VLOOKUP($A81,'Depr Group Buckets'!$A:$J,CH$4,FALSE)</f>
        <v>BIG BEND UNIT 4</v>
      </c>
      <c r="CI81" s="333" t="str">
        <f>VLOOKUP($A81,'Depr Group Buckets'!$A:$J,CI$4,FALSE)</f>
        <v>Valid</v>
      </c>
      <c r="CJ81" s="333" t="str">
        <f>VLOOKUP($A81,'Depr Group Buckets'!$A:$J,CJ$4,FALSE)</f>
        <v>314</v>
      </c>
      <c r="CK81" s="21"/>
      <c r="CL81" s="4">
        <f t="shared" si="14"/>
        <v>3.2000000000000001E-2</v>
      </c>
      <c r="CM81" s="4">
        <f t="shared" si="13"/>
        <v>3.2000000000000001E-2</v>
      </c>
      <c r="CN81" s="334"/>
      <c r="CO81" s="334"/>
      <c r="CP81" s="334"/>
      <c r="CQ81" s="4">
        <v>3.2000000000000001E-2</v>
      </c>
      <c r="CR81" s="4">
        <v>4.6600000000000003E-2</v>
      </c>
    </row>
    <row r="82" spans="1:96" x14ac:dyDescent="0.25">
      <c r="A82" s="335">
        <f>'ASSET BALANCES'!$A82</f>
        <v>31530</v>
      </c>
      <c r="B82" s="336" t="str">
        <f>'ASSET BALANCES'!$B82</f>
        <v>315.30 Accessory Electric Eq-BPC</v>
      </c>
      <c r="C82" s="337">
        <v>0</v>
      </c>
      <c r="D82" s="337">
        <v>0</v>
      </c>
      <c r="E82" s="337">
        <v>0</v>
      </c>
      <c r="F82" s="337">
        <v>0</v>
      </c>
      <c r="G82" s="337">
        <v>0</v>
      </c>
      <c r="H82" s="337">
        <v>0</v>
      </c>
      <c r="I82" s="337">
        <v>0</v>
      </c>
      <c r="J82" s="337">
        <v>0</v>
      </c>
      <c r="K82" s="337">
        <v>0</v>
      </c>
      <c r="L82" s="337">
        <v>0</v>
      </c>
      <c r="M82" s="337">
        <v>0</v>
      </c>
      <c r="N82" s="337">
        <v>0</v>
      </c>
      <c r="O82" s="338">
        <f>ROUND('ASSET BALANCES'!O82*$CL82/12,2)</f>
        <v>0</v>
      </c>
      <c r="P82" s="338">
        <f>ROUND('ASSET BALANCES'!P82*$CL82/12,2)</f>
        <v>0</v>
      </c>
      <c r="Q82" s="338">
        <f>ROUND('ASSET BALANCES'!Q82*$CL82/12,2)</f>
        <v>0</v>
      </c>
      <c r="R82" s="338">
        <f>ROUND('ASSET BALANCES'!R82*$CL82/12,2)</f>
        <v>0</v>
      </c>
      <c r="S82" s="338">
        <f>ROUND('ASSET BALANCES'!S82*$CL82/12,2)</f>
        <v>0</v>
      </c>
      <c r="T82" s="338">
        <f>ROUND('ASSET BALANCES'!T82*$CL82/12,2)</f>
        <v>0</v>
      </c>
      <c r="U82" s="338">
        <f>ROUND('ASSET BALANCES'!U82*$CL82/12,2)</f>
        <v>0</v>
      </c>
      <c r="V82" s="338">
        <f>ROUND('ASSET BALANCES'!V82*$CL82/12,2)</f>
        <v>0</v>
      </c>
      <c r="W82" s="338">
        <f>ROUND('ASSET BALANCES'!W82*$CL82/12,2)</f>
        <v>0</v>
      </c>
      <c r="X82" s="338">
        <f>ROUND('ASSET BALANCES'!X82*$CL82/12,2)</f>
        <v>0</v>
      </c>
      <c r="Y82" s="338">
        <f>ROUND('ASSET BALANCES'!Y82*$CL82/12,2)</f>
        <v>0</v>
      </c>
      <c r="Z82" s="338">
        <f>ROUND('ASSET BALANCES'!Z82*$CL82/12,2)</f>
        <v>0</v>
      </c>
      <c r="AA82" s="338">
        <f>ROUND('ASSET BALANCES'!AA82*$CM82/12,2)</f>
        <v>0</v>
      </c>
      <c r="AB82" s="338">
        <f>ROUND('ASSET BALANCES'!AB82*$CM82/12,2)</f>
        <v>0</v>
      </c>
      <c r="AC82" s="338">
        <f>ROUND('ASSET BALANCES'!AC82*$CM82/12,2)</f>
        <v>0</v>
      </c>
      <c r="AD82" s="338">
        <f>ROUND('ASSET BALANCES'!AD82*$CM82/12,2)</f>
        <v>0</v>
      </c>
      <c r="AE82" s="338">
        <f>ROUND('ASSET BALANCES'!AE82*$CM82/12,2)</f>
        <v>0</v>
      </c>
      <c r="AF82" s="338">
        <f>ROUND('ASSET BALANCES'!AF82*$CM82/12,2)</f>
        <v>0</v>
      </c>
      <c r="AG82" s="338">
        <f>ROUND('ASSET BALANCES'!AG82*$CM82/12,2)</f>
        <v>0</v>
      </c>
      <c r="AH82" s="338">
        <f>ROUND('ASSET BALANCES'!AH82*$CM82/12,2)</f>
        <v>0</v>
      </c>
      <c r="AI82" s="338">
        <f>ROUND('ASSET BALANCES'!AI82*$CM82/12,2)</f>
        <v>0</v>
      </c>
      <c r="AJ82" s="338">
        <f>ROUND('ASSET BALANCES'!AJ82*$CM82/12,2)</f>
        <v>0</v>
      </c>
      <c r="AK82" s="338">
        <f>ROUND('ASSET BALANCES'!AK82*$CM82/12,2)</f>
        <v>0</v>
      </c>
      <c r="AL82" s="338">
        <f>ROUND('ASSET BALANCES'!AL82*$CM82/12,2)</f>
        <v>0</v>
      </c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  <c r="BG82" s="338"/>
      <c r="BH82" s="338"/>
      <c r="BI82" s="338"/>
      <c r="BJ82" s="338"/>
      <c r="BK82" s="338"/>
      <c r="BL82" s="338"/>
      <c r="BM82" s="338"/>
      <c r="BN82" s="338"/>
      <c r="BO82" s="338"/>
      <c r="BP82" s="338"/>
      <c r="BQ82" s="338"/>
      <c r="BR82" s="338"/>
      <c r="BS82" s="338"/>
      <c r="BT82" s="338"/>
      <c r="BU82" s="338"/>
      <c r="BV82" s="338"/>
      <c r="BW82" s="13">
        <f t="shared" si="15"/>
        <v>0</v>
      </c>
      <c r="BX82" s="13">
        <f t="shared" si="16"/>
        <v>0</v>
      </c>
      <c r="BY82" s="13">
        <f t="shared" si="17"/>
        <v>0</v>
      </c>
      <c r="BZ82" s="13">
        <f t="shared" si="18"/>
        <v>0</v>
      </c>
      <c r="CA82" s="13">
        <f t="shared" si="19"/>
        <v>0</v>
      </c>
      <c r="CB82" s="13">
        <f t="shared" si="20"/>
        <v>0</v>
      </c>
      <c r="CC82" s="333" t="str">
        <f>VLOOKUP($A82,'Depr Group Buckets'!$A:$J,CC$4,FALSE)</f>
        <v>PROD STEAM</v>
      </c>
      <c r="CD82" s="333" t="str">
        <f>VLOOKUP($A82,'Depr Group Buckets'!$A:$J,CD$4,FALSE)</f>
        <v>101/106</v>
      </c>
      <c r="CE82" s="333">
        <f>VLOOKUP($A82,'Depr Group Buckets'!$A:$J,CE$4,FALSE)</f>
        <v>108</v>
      </c>
      <c r="CF82" s="333">
        <f>VLOOKUP($A82,'Depr Group Buckets'!$A:$J,CF$4,FALSE)</f>
        <v>403</v>
      </c>
      <c r="CG82" s="333" t="str">
        <f>VLOOKUP($A82,'Depr Group Buckets'!$A:$J,CG$4,FALSE)</f>
        <v>BAYSIDE</v>
      </c>
      <c r="CH82" s="333" t="str">
        <f>VLOOKUP($A82,'Depr Group Buckets'!$A:$J,CH$4,FALSE)</f>
        <v>INACTIVE ACCOUNT</v>
      </c>
      <c r="CI82" s="333" t="str">
        <f>VLOOKUP($A82,'Depr Group Buckets'!$A:$J,CI$4,FALSE)</f>
        <v>Invalid</v>
      </c>
      <c r="CJ82" s="333" t="str">
        <f>VLOOKUP($A82,'Depr Group Buckets'!$A:$J,CJ$4,FALSE)</f>
        <v>315</v>
      </c>
      <c r="CK82" s="21"/>
      <c r="CL82" s="4">
        <f t="shared" si="14"/>
        <v>0</v>
      </c>
      <c r="CM82" s="4">
        <f t="shared" si="13"/>
        <v>0</v>
      </c>
      <c r="CN82" s="334"/>
      <c r="CO82" s="334"/>
      <c r="CP82" s="334"/>
      <c r="CQ82" s="4">
        <v>0</v>
      </c>
      <c r="CR82" s="4">
        <v>0</v>
      </c>
    </row>
    <row r="83" spans="1:96" x14ac:dyDescent="0.25">
      <c r="A83" s="335">
        <f>'ASSET BALANCES'!$A83</f>
        <v>31531</v>
      </c>
      <c r="B83" s="336" t="str">
        <f>'ASSET BALANCES'!$B83</f>
        <v>315.31 Accessory Electric Eq-BP1</v>
      </c>
      <c r="C83" s="337">
        <v>0</v>
      </c>
      <c r="D83" s="337">
        <v>0</v>
      </c>
      <c r="E83" s="337">
        <v>0</v>
      </c>
      <c r="F83" s="337">
        <v>0</v>
      </c>
      <c r="G83" s="337">
        <v>0</v>
      </c>
      <c r="H83" s="337">
        <v>0</v>
      </c>
      <c r="I83" s="337">
        <v>0</v>
      </c>
      <c r="J83" s="337">
        <v>0</v>
      </c>
      <c r="K83" s="337">
        <v>0</v>
      </c>
      <c r="L83" s="337">
        <v>0</v>
      </c>
      <c r="M83" s="337">
        <v>0</v>
      </c>
      <c r="N83" s="337">
        <v>0</v>
      </c>
      <c r="O83" s="338">
        <f>ROUND('ASSET BALANCES'!O83*$CL83/12,2)</f>
        <v>0</v>
      </c>
      <c r="P83" s="338">
        <f>ROUND('ASSET BALANCES'!P83*$CL83/12,2)</f>
        <v>0</v>
      </c>
      <c r="Q83" s="338">
        <f>ROUND('ASSET BALANCES'!Q83*$CL83/12,2)</f>
        <v>0</v>
      </c>
      <c r="R83" s="338">
        <f>ROUND('ASSET BALANCES'!R83*$CL83/12,2)</f>
        <v>0</v>
      </c>
      <c r="S83" s="338">
        <f>ROUND('ASSET BALANCES'!S83*$CL83/12,2)</f>
        <v>0</v>
      </c>
      <c r="T83" s="338">
        <f>ROUND('ASSET BALANCES'!T83*$CL83/12,2)</f>
        <v>0</v>
      </c>
      <c r="U83" s="338">
        <f>ROUND('ASSET BALANCES'!U83*$CL83/12,2)</f>
        <v>0</v>
      </c>
      <c r="V83" s="338">
        <f>ROUND('ASSET BALANCES'!V83*$CL83/12,2)</f>
        <v>0</v>
      </c>
      <c r="W83" s="338">
        <f>ROUND('ASSET BALANCES'!W83*$CL83/12,2)</f>
        <v>0</v>
      </c>
      <c r="X83" s="338">
        <f>ROUND('ASSET BALANCES'!X83*$CL83/12,2)</f>
        <v>0</v>
      </c>
      <c r="Y83" s="338">
        <f>ROUND('ASSET BALANCES'!Y83*$CL83/12,2)</f>
        <v>0</v>
      </c>
      <c r="Z83" s="338">
        <f>ROUND('ASSET BALANCES'!Z83*$CL83/12,2)</f>
        <v>0</v>
      </c>
      <c r="AA83" s="338">
        <f>ROUND('ASSET BALANCES'!AA83*$CM83/12,2)</f>
        <v>0</v>
      </c>
      <c r="AB83" s="338">
        <f>ROUND('ASSET BALANCES'!AB83*$CM83/12,2)</f>
        <v>0</v>
      </c>
      <c r="AC83" s="338">
        <f>ROUND('ASSET BALANCES'!AC83*$CM83/12,2)</f>
        <v>0</v>
      </c>
      <c r="AD83" s="338">
        <f>ROUND('ASSET BALANCES'!AD83*$CM83/12,2)</f>
        <v>0</v>
      </c>
      <c r="AE83" s="338">
        <f>ROUND('ASSET BALANCES'!AE83*$CM83/12,2)</f>
        <v>0</v>
      </c>
      <c r="AF83" s="338">
        <f>ROUND('ASSET BALANCES'!AF83*$CM83/12,2)</f>
        <v>0</v>
      </c>
      <c r="AG83" s="338">
        <f>ROUND('ASSET BALANCES'!AG83*$CM83/12,2)</f>
        <v>0</v>
      </c>
      <c r="AH83" s="338">
        <f>ROUND('ASSET BALANCES'!AH83*$CM83/12,2)</f>
        <v>0</v>
      </c>
      <c r="AI83" s="338">
        <f>ROUND('ASSET BALANCES'!AI83*$CM83/12,2)</f>
        <v>0</v>
      </c>
      <c r="AJ83" s="338">
        <f>ROUND('ASSET BALANCES'!AJ83*$CM83/12,2)</f>
        <v>0</v>
      </c>
      <c r="AK83" s="338">
        <f>ROUND('ASSET BALANCES'!AK83*$CM83/12,2)</f>
        <v>0</v>
      </c>
      <c r="AL83" s="338">
        <f>ROUND('ASSET BALANCES'!AL83*$CM83/12,2)</f>
        <v>0</v>
      </c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/>
      <c r="BN83" s="338"/>
      <c r="BO83" s="338"/>
      <c r="BP83" s="338"/>
      <c r="BQ83" s="338"/>
      <c r="BR83" s="338"/>
      <c r="BS83" s="338"/>
      <c r="BT83" s="338"/>
      <c r="BU83" s="338"/>
      <c r="BV83" s="338"/>
      <c r="BW83" s="13">
        <f t="shared" si="15"/>
        <v>0</v>
      </c>
      <c r="BX83" s="13">
        <f t="shared" si="16"/>
        <v>0</v>
      </c>
      <c r="BY83" s="13">
        <f t="shared" si="17"/>
        <v>0</v>
      </c>
      <c r="BZ83" s="13">
        <f t="shared" si="18"/>
        <v>0</v>
      </c>
      <c r="CA83" s="13">
        <f t="shared" si="19"/>
        <v>0</v>
      </c>
      <c r="CB83" s="13">
        <f t="shared" si="20"/>
        <v>0</v>
      </c>
      <c r="CC83" s="333" t="str">
        <f>VLOOKUP($A83,'Depr Group Buckets'!$A:$J,CC$4,FALSE)</f>
        <v>PROD STEAM</v>
      </c>
      <c r="CD83" s="333" t="str">
        <f>VLOOKUP($A83,'Depr Group Buckets'!$A:$J,CD$4,FALSE)</f>
        <v>101/106</v>
      </c>
      <c r="CE83" s="333">
        <f>VLOOKUP($A83,'Depr Group Buckets'!$A:$J,CE$4,FALSE)</f>
        <v>108</v>
      </c>
      <c r="CF83" s="333">
        <f>VLOOKUP($A83,'Depr Group Buckets'!$A:$J,CF$4,FALSE)</f>
        <v>403</v>
      </c>
      <c r="CG83" s="333" t="str">
        <f>VLOOKUP($A83,'Depr Group Buckets'!$A:$J,CG$4,FALSE)</f>
        <v>BAYSIDE</v>
      </c>
      <c r="CH83" s="333" t="str">
        <f>VLOOKUP($A83,'Depr Group Buckets'!$A:$J,CH$4,FALSE)</f>
        <v>INACTIVE ACCOUNT</v>
      </c>
      <c r="CI83" s="333" t="str">
        <f>VLOOKUP($A83,'Depr Group Buckets'!$A:$J,CI$4,FALSE)</f>
        <v>Invalid</v>
      </c>
      <c r="CJ83" s="333" t="str">
        <f>VLOOKUP($A83,'Depr Group Buckets'!$A:$J,CJ$4,FALSE)</f>
        <v>315</v>
      </c>
      <c r="CK83" s="21"/>
      <c r="CL83" s="4">
        <f t="shared" si="14"/>
        <v>0</v>
      </c>
      <c r="CM83" s="4">
        <f t="shared" si="13"/>
        <v>0</v>
      </c>
      <c r="CN83" s="334"/>
      <c r="CO83" s="334"/>
      <c r="CP83" s="334"/>
      <c r="CQ83" s="4">
        <v>0</v>
      </c>
      <c r="CR83" s="4">
        <v>0</v>
      </c>
    </row>
    <row r="84" spans="1:96" x14ac:dyDescent="0.25">
      <c r="A84" s="335">
        <f>'ASSET BALANCES'!$A84</f>
        <v>31532</v>
      </c>
      <c r="B84" s="336" t="str">
        <f>'ASSET BALANCES'!$B84</f>
        <v>315.32 Accessory Electric Eq-BP2</v>
      </c>
      <c r="C84" s="337">
        <v>0</v>
      </c>
      <c r="D84" s="337">
        <v>0</v>
      </c>
      <c r="E84" s="337">
        <v>0</v>
      </c>
      <c r="F84" s="337">
        <v>0</v>
      </c>
      <c r="G84" s="337">
        <v>0</v>
      </c>
      <c r="H84" s="337">
        <v>0</v>
      </c>
      <c r="I84" s="337">
        <v>0</v>
      </c>
      <c r="J84" s="337">
        <v>0</v>
      </c>
      <c r="K84" s="337">
        <v>0</v>
      </c>
      <c r="L84" s="337">
        <v>0</v>
      </c>
      <c r="M84" s="337">
        <v>0</v>
      </c>
      <c r="N84" s="337">
        <v>0</v>
      </c>
      <c r="O84" s="338">
        <f>ROUND('ASSET BALANCES'!O84*$CL84/12,2)</f>
        <v>0</v>
      </c>
      <c r="P84" s="338">
        <f>ROUND('ASSET BALANCES'!P84*$CL84/12,2)</f>
        <v>0</v>
      </c>
      <c r="Q84" s="338">
        <f>ROUND('ASSET BALANCES'!Q84*$CL84/12,2)</f>
        <v>0</v>
      </c>
      <c r="R84" s="338">
        <f>ROUND('ASSET BALANCES'!R84*$CL84/12,2)</f>
        <v>0</v>
      </c>
      <c r="S84" s="338">
        <f>ROUND('ASSET BALANCES'!S84*$CL84/12,2)</f>
        <v>0</v>
      </c>
      <c r="T84" s="338">
        <f>ROUND('ASSET BALANCES'!T84*$CL84/12,2)</f>
        <v>0</v>
      </c>
      <c r="U84" s="338">
        <f>ROUND('ASSET BALANCES'!U84*$CL84/12,2)</f>
        <v>0</v>
      </c>
      <c r="V84" s="338">
        <f>ROUND('ASSET BALANCES'!V84*$CL84/12,2)</f>
        <v>0</v>
      </c>
      <c r="W84" s="338">
        <f>ROUND('ASSET BALANCES'!W84*$CL84/12,2)</f>
        <v>0</v>
      </c>
      <c r="X84" s="338">
        <f>ROUND('ASSET BALANCES'!X84*$CL84/12,2)</f>
        <v>0</v>
      </c>
      <c r="Y84" s="338">
        <f>ROUND('ASSET BALANCES'!Y84*$CL84/12,2)</f>
        <v>0</v>
      </c>
      <c r="Z84" s="338">
        <f>ROUND('ASSET BALANCES'!Z84*$CL84/12,2)</f>
        <v>0</v>
      </c>
      <c r="AA84" s="338">
        <f>ROUND('ASSET BALANCES'!AA84*$CM84/12,2)</f>
        <v>0</v>
      </c>
      <c r="AB84" s="338">
        <f>ROUND('ASSET BALANCES'!AB84*$CM84/12,2)</f>
        <v>0</v>
      </c>
      <c r="AC84" s="338">
        <f>ROUND('ASSET BALANCES'!AC84*$CM84/12,2)</f>
        <v>0</v>
      </c>
      <c r="AD84" s="338">
        <f>ROUND('ASSET BALANCES'!AD84*$CM84/12,2)</f>
        <v>0</v>
      </c>
      <c r="AE84" s="338">
        <f>ROUND('ASSET BALANCES'!AE84*$CM84/12,2)</f>
        <v>0</v>
      </c>
      <c r="AF84" s="338">
        <f>ROUND('ASSET BALANCES'!AF84*$CM84/12,2)</f>
        <v>0</v>
      </c>
      <c r="AG84" s="338">
        <f>ROUND('ASSET BALANCES'!AG84*$CM84/12,2)</f>
        <v>0</v>
      </c>
      <c r="AH84" s="338">
        <f>ROUND('ASSET BALANCES'!AH84*$CM84/12,2)</f>
        <v>0</v>
      </c>
      <c r="AI84" s="338">
        <f>ROUND('ASSET BALANCES'!AI84*$CM84/12,2)</f>
        <v>0</v>
      </c>
      <c r="AJ84" s="338">
        <f>ROUND('ASSET BALANCES'!AJ84*$CM84/12,2)</f>
        <v>0</v>
      </c>
      <c r="AK84" s="338">
        <f>ROUND('ASSET BALANCES'!AK84*$CM84/12,2)</f>
        <v>0</v>
      </c>
      <c r="AL84" s="338">
        <f>ROUND('ASSET BALANCES'!AL84*$CM84/12,2)</f>
        <v>0</v>
      </c>
      <c r="AM84" s="338"/>
      <c r="AN84" s="338"/>
      <c r="AO84" s="338"/>
      <c r="AP84" s="338"/>
      <c r="AQ84" s="338"/>
      <c r="AR84" s="338"/>
      <c r="AS84" s="338"/>
      <c r="AT84" s="338"/>
      <c r="AU84" s="338"/>
      <c r="AV84" s="338"/>
      <c r="AW84" s="338"/>
      <c r="AX84" s="338"/>
      <c r="AY84" s="338"/>
      <c r="AZ84" s="338"/>
      <c r="BA84" s="338"/>
      <c r="BB84" s="338"/>
      <c r="BC84" s="338"/>
      <c r="BD84" s="338"/>
      <c r="BE84" s="338"/>
      <c r="BF84" s="338"/>
      <c r="BG84" s="338"/>
      <c r="BH84" s="338"/>
      <c r="BI84" s="338"/>
      <c r="BJ84" s="338"/>
      <c r="BK84" s="338"/>
      <c r="BL84" s="338"/>
      <c r="BM84" s="338"/>
      <c r="BN84" s="338"/>
      <c r="BO84" s="338"/>
      <c r="BP84" s="338"/>
      <c r="BQ84" s="338"/>
      <c r="BR84" s="338"/>
      <c r="BS84" s="338"/>
      <c r="BT84" s="338"/>
      <c r="BU84" s="338"/>
      <c r="BV84" s="338"/>
      <c r="BW84" s="13">
        <f t="shared" si="15"/>
        <v>0</v>
      </c>
      <c r="BX84" s="13">
        <f t="shared" si="16"/>
        <v>0</v>
      </c>
      <c r="BY84" s="13">
        <f t="shared" si="17"/>
        <v>0</v>
      </c>
      <c r="BZ84" s="13">
        <f t="shared" si="18"/>
        <v>0</v>
      </c>
      <c r="CA84" s="13">
        <f t="shared" si="19"/>
        <v>0</v>
      </c>
      <c r="CB84" s="13">
        <f t="shared" si="20"/>
        <v>0</v>
      </c>
      <c r="CC84" s="333" t="str">
        <f>VLOOKUP($A84,'Depr Group Buckets'!$A:$J,CC$4,FALSE)</f>
        <v>PROD STEAM</v>
      </c>
      <c r="CD84" s="333" t="str">
        <f>VLOOKUP($A84,'Depr Group Buckets'!$A:$J,CD$4,FALSE)</f>
        <v>101/106</v>
      </c>
      <c r="CE84" s="333">
        <f>VLOOKUP($A84,'Depr Group Buckets'!$A:$J,CE$4,FALSE)</f>
        <v>108</v>
      </c>
      <c r="CF84" s="333">
        <f>VLOOKUP($A84,'Depr Group Buckets'!$A:$J,CF$4,FALSE)</f>
        <v>403</v>
      </c>
      <c r="CG84" s="333" t="str">
        <f>VLOOKUP($A84,'Depr Group Buckets'!$A:$J,CG$4,FALSE)</f>
        <v>BAYSIDE</v>
      </c>
      <c r="CH84" s="333" t="str">
        <f>VLOOKUP($A84,'Depr Group Buckets'!$A:$J,CH$4,FALSE)</f>
        <v>INACTIVE ACCOUNT</v>
      </c>
      <c r="CI84" s="333" t="str">
        <f>VLOOKUP($A84,'Depr Group Buckets'!$A:$J,CI$4,FALSE)</f>
        <v>Invalid</v>
      </c>
      <c r="CJ84" s="333" t="str">
        <f>VLOOKUP($A84,'Depr Group Buckets'!$A:$J,CJ$4,FALSE)</f>
        <v>315</v>
      </c>
      <c r="CK84" s="21"/>
      <c r="CL84" s="4">
        <f t="shared" si="14"/>
        <v>0</v>
      </c>
      <c r="CM84" s="4">
        <f t="shared" si="13"/>
        <v>0</v>
      </c>
      <c r="CN84" s="334"/>
      <c r="CO84" s="334"/>
      <c r="CP84" s="334"/>
      <c r="CQ84" s="4">
        <v>0</v>
      </c>
      <c r="CR84" s="4">
        <v>0</v>
      </c>
    </row>
    <row r="85" spans="1:96" x14ac:dyDescent="0.25">
      <c r="A85" s="335">
        <f>'ASSET BALANCES'!$A85</f>
        <v>31533</v>
      </c>
      <c r="B85" s="336" t="str">
        <f>'ASSET BALANCES'!$B85</f>
        <v>315.33 Accessory Electric Eq-BP3</v>
      </c>
      <c r="C85" s="337">
        <v>0</v>
      </c>
      <c r="D85" s="337">
        <v>0</v>
      </c>
      <c r="E85" s="337">
        <v>0</v>
      </c>
      <c r="F85" s="337">
        <v>0</v>
      </c>
      <c r="G85" s="337">
        <v>0</v>
      </c>
      <c r="H85" s="337">
        <v>0</v>
      </c>
      <c r="I85" s="337">
        <v>0</v>
      </c>
      <c r="J85" s="337">
        <v>0</v>
      </c>
      <c r="K85" s="337">
        <v>0</v>
      </c>
      <c r="L85" s="337">
        <v>0</v>
      </c>
      <c r="M85" s="337">
        <v>0</v>
      </c>
      <c r="N85" s="337">
        <v>0</v>
      </c>
      <c r="O85" s="338">
        <f>ROUND('ASSET BALANCES'!O85*$CL85/12,2)</f>
        <v>0</v>
      </c>
      <c r="P85" s="338">
        <f>ROUND('ASSET BALANCES'!P85*$CL85/12,2)</f>
        <v>0</v>
      </c>
      <c r="Q85" s="338">
        <f>ROUND('ASSET BALANCES'!Q85*$CL85/12,2)</f>
        <v>0</v>
      </c>
      <c r="R85" s="338">
        <f>ROUND('ASSET BALANCES'!R85*$CL85/12,2)</f>
        <v>0</v>
      </c>
      <c r="S85" s="338">
        <f>ROUND('ASSET BALANCES'!S85*$CL85/12,2)</f>
        <v>0</v>
      </c>
      <c r="T85" s="338">
        <f>ROUND('ASSET BALANCES'!T85*$CL85/12,2)</f>
        <v>0</v>
      </c>
      <c r="U85" s="338">
        <f>ROUND('ASSET BALANCES'!U85*$CL85/12,2)</f>
        <v>0</v>
      </c>
      <c r="V85" s="338">
        <f>ROUND('ASSET BALANCES'!V85*$CL85/12,2)</f>
        <v>0</v>
      </c>
      <c r="W85" s="338">
        <f>ROUND('ASSET BALANCES'!W85*$CL85/12,2)</f>
        <v>0</v>
      </c>
      <c r="X85" s="338">
        <f>ROUND('ASSET BALANCES'!X85*$CL85/12,2)</f>
        <v>0</v>
      </c>
      <c r="Y85" s="338">
        <f>ROUND('ASSET BALANCES'!Y85*$CL85/12,2)</f>
        <v>0</v>
      </c>
      <c r="Z85" s="338">
        <f>ROUND('ASSET BALANCES'!Z85*$CL85/12,2)</f>
        <v>0</v>
      </c>
      <c r="AA85" s="338">
        <f>ROUND('ASSET BALANCES'!AA85*$CM85/12,2)</f>
        <v>0</v>
      </c>
      <c r="AB85" s="338">
        <f>ROUND('ASSET BALANCES'!AB85*$CM85/12,2)</f>
        <v>0</v>
      </c>
      <c r="AC85" s="338">
        <f>ROUND('ASSET BALANCES'!AC85*$CM85/12,2)</f>
        <v>0</v>
      </c>
      <c r="AD85" s="338">
        <f>ROUND('ASSET BALANCES'!AD85*$CM85/12,2)</f>
        <v>0</v>
      </c>
      <c r="AE85" s="338">
        <f>ROUND('ASSET BALANCES'!AE85*$CM85/12,2)</f>
        <v>0</v>
      </c>
      <c r="AF85" s="338">
        <f>ROUND('ASSET BALANCES'!AF85*$CM85/12,2)</f>
        <v>0</v>
      </c>
      <c r="AG85" s="338">
        <f>ROUND('ASSET BALANCES'!AG85*$CM85/12,2)</f>
        <v>0</v>
      </c>
      <c r="AH85" s="338">
        <f>ROUND('ASSET BALANCES'!AH85*$CM85/12,2)</f>
        <v>0</v>
      </c>
      <c r="AI85" s="338">
        <f>ROUND('ASSET BALANCES'!AI85*$CM85/12,2)</f>
        <v>0</v>
      </c>
      <c r="AJ85" s="338">
        <f>ROUND('ASSET BALANCES'!AJ85*$CM85/12,2)</f>
        <v>0</v>
      </c>
      <c r="AK85" s="338">
        <f>ROUND('ASSET BALANCES'!AK85*$CM85/12,2)</f>
        <v>0</v>
      </c>
      <c r="AL85" s="338">
        <f>ROUND('ASSET BALANCES'!AL85*$CM85/12,2)</f>
        <v>0</v>
      </c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13">
        <f t="shared" si="15"/>
        <v>0</v>
      </c>
      <c r="BX85" s="13">
        <f t="shared" si="16"/>
        <v>0</v>
      </c>
      <c r="BY85" s="13">
        <f t="shared" si="17"/>
        <v>0</v>
      </c>
      <c r="BZ85" s="13">
        <f t="shared" si="18"/>
        <v>0</v>
      </c>
      <c r="CA85" s="13">
        <f t="shared" si="19"/>
        <v>0</v>
      </c>
      <c r="CB85" s="13">
        <f t="shared" si="20"/>
        <v>0</v>
      </c>
      <c r="CC85" s="333" t="str">
        <f>VLOOKUP($A85,'Depr Group Buckets'!$A:$J,CC$4,FALSE)</f>
        <v>PROD STEAM</v>
      </c>
      <c r="CD85" s="333" t="str">
        <f>VLOOKUP($A85,'Depr Group Buckets'!$A:$J,CD$4,FALSE)</f>
        <v>101/106</v>
      </c>
      <c r="CE85" s="333">
        <f>VLOOKUP($A85,'Depr Group Buckets'!$A:$J,CE$4,FALSE)</f>
        <v>108</v>
      </c>
      <c r="CF85" s="333">
        <f>VLOOKUP($A85,'Depr Group Buckets'!$A:$J,CF$4,FALSE)</f>
        <v>403</v>
      </c>
      <c r="CG85" s="333" t="str">
        <f>VLOOKUP($A85,'Depr Group Buckets'!$A:$J,CG$4,FALSE)</f>
        <v>BAYSIDE</v>
      </c>
      <c r="CH85" s="333" t="str">
        <f>VLOOKUP($A85,'Depr Group Buckets'!$A:$J,CH$4,FALSE)</f>
        <v>INACTIVE ACCOUNT</v>
      </c>
      <c r="CI85" s="333" t="str">
        <f>VLOOKUP($A85,'Depr Group Buckets'!$A:$J,CI$4,FALSE)</f>
        <v>Invalid</v>
      </c>
      <c r="CJ85" s="333" t="str">
        <f>VLOOKUP($A85,'Depr Group Buckets'!$A:$J,CJ$4,FALSE)</f>
        <v>315</v>
      </c>
      <c r="CK85" s="21"/>
      <c r="CL85" s="4">
        <f t="shared" si="14"/>
        <v>0</v>
      </c>
      <c r="CM85" s="4">
        <f t="shared" si="13"/>
        <v>0</v>
      </c>
      <c r="CN85" s="334"/>
      <c r="CO85" s="334"/>
      <c r="CP85" s="334"/>
      <c r="CQ85" s="4">
        <v>0</v>
      </c>
      <c r="CR85" s="4">
        <v>0</v>
      </c>
    </row>
    <row r="86" spans="1:96" x14ac:dyDescent="0.25">
      <c r="A86" s="335">
        <f>'ASSET BALANCES'!$A86</f>
        <v>31534</v>
      </c>
      <c r="B86" s="336" t="str">
        <f>'ASSET BALANCES'!$B86</f>
        <v>315.34 Accessory Electric Eq-BP4</v>
      </c>
      <c r="C86" s="337">
        <v>0</v>
      </c>
      <c r="D86" s="337">
        <v>0</v>
      </c>
      <c r="E86" s="337">
        <v>0</v>
      </c>
      <c r="F86" s="337">
        <v>0</v>
      </c>
      <c r="G86" s="337">
        <v>0</v>
      </c>
      <c r="H86" s="337">
        <v>0</v>
      </c>
      <c r="I86" s="337">
        <v>0</v>
      </c>
      <c r="J86" s="337">
        <v>0</v>
      </c>
      <c r="K86" s="337">
        <v>0</v>
      </c>
      <c r="L86" s="337">
        <v>0</v>
      </c>
      <c r="M86" s="337">
        <v>0</v>
      </c>
      <c r="N86" s="337">
        <v>0</v>
      </c>
      <c r="O86" s="338">
        <f>ROUND('ASSET BALANCES'!O86*$CL86/12,2)</f>
        <v>0</v>
      </c>
      <c r="P86" s="338">
        <f>ROUND('ASSET BALANCES'!P86*$CL86/12,2)</f>
        <v>0</v>
      </c>
      <c r="Q86" s="338">
        <f>ROUND('ASSET BALANCES'!Q86*$CL86/12,2)</f>
        <v>0</v>
      </c>
      <c r="R86" s="338">
        <f>ROUND('ASSET BALANCES'!R86*$CL86/12,2)</f>
        <v>0</v>
      </c>
      <c r="S86" s="338">
        <f>ROUND('ASSET BALANCES'!S86*$CL86/12,2)</f>
        <v>0</v>
      </c>
      <c r="T86" s="338">
        <f>ROUND('ASSET BALANCES'!T86*$CL86/12,2)</f>
        <v>0</v>
      </c>
      <c r="U86" s="338">
        <f>ROUND('ASSET BALANCES'!U86*$CL86/12,2)</f>
        <v>0</v>
      </c>
      <c r="V86" s="338">
        <f>ROUND('ASSET BALANCES'!V86*$CL86/12,2)</f>
        <v>0</v>
      </c>
      <c r="W86" s="338">
        <f>ROUND('ASSET BALANCES'!W86*$CL86/12,2)</f>
        <v>0</v>
      </c>
      <c r="X86" s="338">
        <f>ROUND('ASSET BALANCES'!X86*$CL86/12,2)</f>
        <v>0</v>
      </c>
      <c r="Y86" s="338">
        <f>ROUND('ASSET BALANCES'!Y86*$CL86/12,2)</f>
        <v>0</v>
      </c>
      <c r="Z86" s="338">
        <f>ROUND('ASSET BALANCES'!Z86*$CL86/12,2)</f>
        <v>0</v>
      </c>
      <c r="AA86" s="338">
        <f>ROUND('ASSET BALANCES'!AA86*$CM86/12,2)</f>
        <v>0</v>
      </c>
      <c r="AB86" s="338">
        <f>ROUND('ASSET BALANCES'!AB86*$CM86/12,2)</f>
        <v>0</v>
      </c>
      <c r="AC86" s="338">
        <f>ROUND('ASSET BALANCES'!AC86*$CM86/12,2)</f>
        <v>0</v>
      </c>
      <c r="AD86" s="338">
        <f>ROUND('ASSET BALANCES'!AD86*$CM86/12,2)</f>
        <v>0</v>
      </c>
      <c r="AE86" s="338">
        <f>ROUND('ASSET BALANCES'!AE86*$CM86/12,2)</f>
        <v>0</v>
      </c>
      <c r="AF86" s="338">
        <f>ROUND('ASSET BALANCES'!AF86*$CM86/12,2)</f>
        <v>0</v>
      </c>
      <c r="AG86" s="338">
        <f>ROUND('ASSET BALANCES'!AG86*$CM86/12,2)</f>
        <v>0</v>
      </c>
      <c r="AH86" s="338">
        <f>ROUND('ASSET BALANCES'!AH86*$CM86/12,2)</f>
        <v>0</v>
      </c>
      <c r="AI86" s="338">
        <f>ROUND('ASSET BALANCES'!AI86*$CM86/12,2)</f>
        <v>0</v>
      </c>
      <c r="AJ86" s="338">
        <f>ROUND('ASSET BALANCES'!AJ86*$CM86/12,2)</f>
        <v>0</v>
      </c>
      <c r="AK86" s="338">
        <f>ROUND('ASSET BALANCES'!AK86*$CM86/12,2)</f>
        <v>0</v>
      </c>
      <c r="AL86" s="338">
        <f>ROUND('ASSET BALANCES'!AL86*$CM86/12,2)</f>
        <v>0</v>
      </c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  <c r="BG86" s="338"/>
      <c r="BH86" s="338"/>
      <c r="BI86" s="338"/>
      <c r="BJ86" s="338"/>
      <c r="BK86" s="338"/>
      <c r="BL86" s="338"/>
      <c r="BM86" s="338"/>
      <c r="BN86" s="338"/>
      <c r="BO86" s="338"/>
      <c r="BP86" s="338"/>
      <c r="BQ86" s="338"/>
      <c r="BR86" s="338"/>
      <c r="BS86" s="338"/>
      <c r="BT86" s="338"/>
      <c r="BU86" s="338"/>
      <c r="BV86" s="338"/>
      <c r="BW86" s="13">
        <f t="shared" si="15"/>
        <v>0</v>
      </c>
      <c r="BX86" s="13">
        <f t="shared" si="16"/>
        <v>0</v>
      </c>
      <c r="BY86" s="13">
        <f t="shared" si="17"/>
        <v>0</v>
      </c>
      <c r="BZ86" s="13">
        <f t="shared" si="18"/>
        <v>0</v>
      </c>
      <c r="CA86" s="13">
        <f t="shared" si="19"/>
        <v>0</v>
      </c>
      <c r="CB86" s="13">
        <f t="shared" si="20"/>
        <v>0</v>
      </c>
      <c r="CC86" s="333" t="str">
        <f>VLOOKUP($A86,'Depr Group Buckets'!$A:$J,CC$4,FALSE)</f>
        <v>PROD STEAM</v>
      </c>
      <c r="CD86" s="333" t="str">
        <f>VLOOKUP($A86,'Depr Group Buckets'!$A:$J,CD$4,FALSE)</f>
        <v>101/106</v>
      </c>
      <c r="CE86" s="333">
        <f>VLOOKUP($A86,'Depr Group Buckets'!$A:$J,CE$4,FALSE)</f>
        <v>108</v>
      </c>
      <c r="CF86" s="333">
        <f>VLOOKUP($A86,'Depr Group Buckets'!$A:$J,CF$4,FALSE)</f>
        <v>403</v>
      </c>
      <c r="CG86" s="333" t="str">
        <f>VLOOKUP($A86,'Depr Group Buckets'!$A:$J,CG$4,FALSE)</f>
        <v>BAYSIDE</v>
      </c>
      <c r="CH86" s="333" t="str">
        <f>VLOOKUP($A86,'Depr Group Buckets'!$A:$J,CH$4,FALSE)</f>
        <v>INACTIVE ACCOUNT</v>
      </c>
      <c r="CI86" s="333" t="str">
        <f>VLOOKUP($A86,'Depr Group Buckets'!$A:$J,CI$4,FALSE)</f>
        <v>Invalid</v>
      </c>
      <c r="CJ86" s="333" t="str">
        <f>VLOOKUP($A86,'Depr Group Buckets'!$A:$J,CJ$4,FALSE)</f>
        <v>315</v>
      </c>
      <c r="CK86" s="21"/>
      <c r="CL86" s="4">
        <f t="shared" si="14"/>
        <v>0</v>
      </c>
      <c r="CM86" s="4">
        <f t="shared" si="13"/>
        <v>0</v>
      </c>
      <c r="CN86" s="334"/>
      <c r="CO86" s="334"/>
      <c r="CP86" s="334"/>
      <c r="CQ86" s="4">
        <v>0</v>
      </c>
      <c r="CR86" s="4">
        <v>0</v>
      </c>
    </row>
    <row r="87" spans="1:96" x14ac:dyDescent="0.25">
      <c r="A87" s="335">
        <f>'ASSET BALANCES'!$A87</f>
        <v>31540</v>
      </c>
      <c r="B87" s="336" t="str">
        <f>'ASSET BALANCES'!$B87</f>
        <v>315.40 Accessory Electric Eq-BBCM</v>
      </c>
      <c r="C87" s="337">
        <v>127880.37</v>
      </c>
      <c r="D87" s="337">
        <v>127880.37</v>
      </c>
      <c r="E87" s="337">
        <v>127880.37</v>
      </c>
      <c r="F87" s="337">
        <v>127880.37000000001</v>
      </c>
      <c r="G87" s="337">
        <v>127880.37000000001</v>
      </c>
      <c r="H87" s="337">
        <v>127880.37000000001</v>
      </c>
      <c r="I87" s="337">
        <v>127880.37000000001</v>
      </c>
      <c r="J87" s="337">
        <v>127880.37000000001</v>
      </c>
      <c r="K87" s="337">
        <v>127941.31999999999</v>
      </c>
      <c r="L87" s="337">
        <v>127952.82</v>
      </c>
      <c r="M87" s="337">
        <v>127878.17</v>
      </c>
      <c r="N87" s="337">
        <v>127906.41</v>
      </c>
      <c r="O87" s="338">
        <f>ROUND('ASSET BALANCES'!O87*$CL87/12,2)</f>
        <v>128275.28</v>
      </c>
      <c r="P87" s="338">
        <f>ROUND('ASSET BALANCES'!P87*$CL87/12,2)</f>
        <v>128275.28</v>
      </c>
      <c r="Q87" s="338">
        <f>ROUND('ASSET BALANCES'!Q87*$CL87/12,2)</f>
        <v>128275.28</v>
      </c>
      <c r="R87" s="338">
        <f>ROUND('ASSET BALANCES'!R87*$CL87/12,2)</f>
        <v>128275.28</v>
      </c>
      <c r="S87" s="338">
        <f>ROUND('ASSET BALANCES'!S87*$CL87/12,2)</f>
        <v>128275.28</v>
      </c>
      <c r="T87" s="338">
        <f>ROUND('ASSET BALANCES'!T87*$CL87/12,2)</f>
        <v>128275.28</v>
      </c>
      <c r="U87" s="338">
        <f>ROUND('ASSET BALANCES'!U87*$CL87/12,2)</f>
        <v>128275.28</v>
      </c>
      <c r="V87" s="338">
        <f>ROUND('ASSET BALANCES'!V87*$CL87/12,2)</f>
        <v>128275.28</v>
      </c>
      <c r="W87" s="338">
        <f>ROUND('ASSET BALANCES'!W87*$CL87/12,2)</f>
        <v>128275.28</v>
      </c>
      <c r="X87" s="338">
        <f>ROUND('ASSET BALANCES'!X87*$CL87/12,2)</f>
        <v>128275.28</v>
      </c>
      <c r="Y87" s="338">
        <f>ROUND('ASSET BALANCES'!Y87*$CL87/12,2)</f>
        <v>128275.28</v>
      </c>
      <c r="Z87" s="338">
        <f>ROUND('ASSET BALANCES'!Z87*$CL87/12,2)</f>
        <v>128275.28</v>
      </c>
      <c r="AA87" s="338">
        <f>ROUND('ASSET BALANCES'!AA87*$CM87/12,2)</f>
        <v>128275.28</v>
      </c>
      <c r="AB87" s="338">
        <f>ROUND('ASSET BALANCES'!AB87*$CM87/12,2)</f>
        <v>128275.28</v>
      </c>
      <c r="AC87" s="338">
        <f>ROUND('ASSET BALANCES'!AC87*$CM87/12,2)</f>
        <v>128275.28</v>
      </c>
      <c r="AD87" s="338">
        <f>ROUND('ASSET BALANCES'!AD87*$CM87/12,2)</f>
        <v>128275.28</v>
      </c>
      <c r="AE87" s="338">
        <f>ROUND('ASSET BALANCES'!AE87*$CM87/12,2)</f>
        <v>128275.28</v>
      </c>
      <c r="AF87" s="338">
        <f>ROUND('ASSET BALANCES'!AF87*$CM87/12,2)</f>
        <v>128275.28</v>
      </c>
      <c r="AG87" s="338">
        <f>ROUND('ASSET BALANCES'!AG87*$CM87/12,2)</f>
        <v>128275.28</v>
      </c>
      <c r="AH87" s="338">
        <f>ROUND('ASSET BALANCES'!AH87*$CM87/12,2)</f>
        <v>128275.28</v>
      </c>
      <c r="AI87" s="338">
        <f>ROUND('ASSET BALANCES'!AI87*$CM87/12,2)</f>
        <v>128275.28</v>
      </c>
      <c r="AJ87" s="338">
        <f>ROUND('ASSET BALANCES'!AJ87*$CM87/12,2)</f>
        <v>128275.28</v>
      </c>
      <c r="AK87" s="338">
        <f>ROUND('ASSET BALANCES'!AK87*$CM87/12,2)</f>
        <v>128275.28</v>
      </c>
      <c r="AL87" s="338">
        <f>ROUND('ASSET BALANCES'!AL87*$CM87/12,2)</f>
        <v>128275.28</v>
      </c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  <c r="BQ87" s="338"/>
      <c r="BR87" s="338"/>
      <c r="BS87" s="338"/>
      <c r="BT87" s="338"/>
      <c r="BU87" s="338"/>
      <c r="BV87" s="338"/>
      <c r="BW87" s="13">
        <f t="shared" si="15"/>
        <v>1534721.68</v>
      </c>
      <c r="BX87" s="13">
        <f t="shared" si="16"/>
        <v>1539303.36</v>
      </c>
      <c r="BY87" s="13">
        <f t="shared" si="17"/>
        <v>1539303.36</v>
      </c>
      <c r="BZ87" s="13">
        <f t="shared" si="18"/>
        <v>0</v>
      </c>
      <c r="CA87" s="13">
        <f t="shared" si="19"/>
        <v>0</v>
      </c>
      <c r="CB87" s="13">
        <f t="shared" si="20"/>
        <v>0</v>
      </c>
      <c r="CC87" s="333" t="str">
        <f>VLOOKUP($A87,'Depr Group Buckets'!$A:$J,CC$4,FALSE)</f>
        <v>PROD STEAM</v>
      </c>
      <c r="CD87" s="333" t="str">
        <f>VLOOKUP($A87,'Depr Group Buckets'!$A:$J,CD$4,FALSE)</f>
        <v>101/106</v>
      </c>
      <c r="CE87" s="333">
        <f>VLOOKUP($A87,'Depr Group Buckets'!$A:$J,CE$4,FALSE)</f>
        <v>108</v>
      </c>
      <c r="CF87" s="333">
        <f>VLOOKUP($A87,'Depr Group Buckets'!$A:$J,CF$4,FALSE)</f>
        <v>403</v>
      </c>
      <c r="CG87" s="333" t="str">
        <f>VLOOKUP($A87,'Depr Group Buckets'!$A:$J,CG$4,FALSE)</f>
        <v>BIG BEND</v>
      </c>
      <c r="CH87" s="333" t="str">
        <f>VLOOKUP($A87,'Depr Group Buckets'!$A:$J,CH$4,FALSE)</f>
        <v>BIG BEND COMMON</v>
      </c>
      <c r="CI87" s="333" t="str">
        <f>VLOOKUP($A87,'Depr Group Buckets'!$A:$J,CI$4,FALSE)</f>
        <v>Valid</v>
      </c>
      <c r="CJ87" s="333" t="str">
        <f>VLOOKUP($A87,'Depr Group Buckets'!$A:$J,CJ$4,FALSE)</f>
        <v>315</v>
      </c>
      <c r="CK87" s="21"/>
      <c r="CL87" s="4">
        <f t="shared" si="14"/>
        <v>3.5000000000000003E-2</v>
      </c>
      <c r="CM87" s="4">
        <f t="shared" si="13"/>
        <v>3.5000000000000003E-2</v>
      </c>
      <c r="CN87" s="334"/>
      <c r="CO87" s="334"/>
      <c r="CP87" s="334"/>
      <c r="CQ87" s="4">
        <v>3.5000000000000003E-2</v>
      </c>
      <c r="CR87" s="4">
        <v>2.1600000000000001E-2</v>
      </c>
    </row>
    <row r="88" spans="1:96" x14ac:dyDescent="0.25">
      <c r="A88" s="335">
        <f>'ASSET BALANCES'!$A88</f>
        <v>31541</v>
      </c>
      <c r="B88" s="336" t="str">
        <f>'ASSET BALANCES'!$B88</f>
        <v>315.41 Accessory Electric Eq-BB1</v>
      </c>
      <c r="C88" s="337">
        <v>0</v>
      </c>
      <c r="D88" s="337">
        <v>0</v>
      </c>
      <c r="E88" s="337">
        <v>0</v>
      </c>
      <c r="F88" s="337">
        <v>0</v>
      </c>
      <c r="G88" s="337">
        <v>0</v>
      </c>
      <c r="H88" s="337">
        <v>0</v>
      </c>
      <c r="I88" s="337">
        <v>0</v>
      </c>
      <c r="J88" s="337">
        <v>0</v>
      </c>
      <c r="K88" s="337">
        <v>0</v>
      </c>
      <c r="L88" s="337">
        <v>0</v>
      </c>
      <c r="M88" s="337">
        <v>0</v>
      </c>
      <c r="N88" s="337">
        <v>0</v>
      </c>
      <c r="O88" s="338">
        <f>ROUND('ASSET BALANCES'!O88*$CL88/12,2)</f>
        <v>0</v>
      </c>
      <c r="P88" s="338">
        <f>ROUND('ASSET BALANCES'!P88*$CL88/12,2)</f>
        <v>0</v>
      </c>
      <c r="Q88" s="338">
        <f>ROUND('ASSET BALANCES'!Q88*$CL88/12,2)</f>
        <v>0</v>
      </c>
      <c r="R88" s="338">
        <f>ROUND('ASSET BALANCES'!R88*$CL88/12,2)</f>
        <v>0</v>
      </c>
      <c r="S88" s="338">
        <f>ROUND('ASSET BALANCES'!S88*$CL88/12,2)</f>
        <v>0</v>
      </c>
      <c r="T88" s="338">
        <f>ROUND('ASSET BALANCES'!T88*$CL88/12,2)</f>
        <v>0</v>
      </c>
      <c r="U88" s="338">
        <f>ROUND('ASSET BALANCES'!U88*$CL88/12,2)</f>
        <v>0</v>
      </c>
      <c r="V88" s="338">
        <f>ROUND('ASSET BALANCES'!V88*$CL88/12,2)</f>
        <v>0</v>
      </c>
      <c r="W88" s="338">
        <f>ROUND('ASSET BALANCES'!W88*$CL88/12,2)</f>
        <v>0</v>
      </c>
      <c r="X88" s="338">
        <f>ROUND('ASSET BALANCES'!X88*$CL88/12,2)</f>
        <v>0</v>
      </c>
      <c r="Y88" s="338">
        <f>ROUND('ASSET BALANCES'!Y88*$CL88/12,2)</f>
        <v>0</v>
      </c>
      <c r="Z88" s="338">
        <f>ROUND('ASSET BALANCES'!Z88*$CL88/12,2)</f>
        <v>0</v>
      </c>
      <c r="AA88" s="338">
        <f>ROUND('ASSET BALANCES'!AA88*$CM88/12,2)</f>
        <v>0</v>
      </c>
      <c r="AB88" s="338">
        <f>ROUND('ASSET BALANCES'!AB88*$CM88/12,2)</f>
        <v>0</v>
      </c>
      <c r="AC88" s="338">
        <f>ROUND('ASSET BALANCES'!AC88*$CM88/12,2)</f>
        <v>0</v>
      </c>
      <c r="AD88" s="338">
        <f>ROUND('ASSET BALANCES'!AD88*$CM88/12,2)</f>
        <v>0</v>
      </c>
      <c r="AE88" s="338">
        <f>ROUND('ASSET BALANCES'!AE88*$CM88/12,2)</f>
        <v>0</v>
      </c>
      <c r="AF88" s="338">
        <f>ROUND('ASSET BALANCES'!AF88*$CM88/12,2)</f>
        <v>0</v>
      </c>
      <c r="AG88" s="338">
        <f>ROUND('ASSET BALANCES'!AG88*$CM88/12,2)</f>
        <v>0</v>
      </c>
      <c r="AH88" s="338">
        <f>ROUND('ASSET BALANCES'!AH88*$CM88/12,2)</f>
        <v>0</v>
      </c>
      <c r="AI88" s="338">
        <f>ROUND('ASSET BALANCES'!AI88*$CM88/12,2)</f>
        <v>0</v>
      </c>
      <c r="AJ88" s="338">
        <f>ROUND('ASSET BALANCES'!AJ88*$CM88/12,2)</f>
        <v>0</v>
      </c>
      <c r="AK88" s="338">
        <f>ROUND('ASSET BALANCES'!AK88*$CM88/12,2)</f>
        <v>0</v>
      </c>
      <c r="AL88" s="338">
        <f>ROUND('ASSET BALANCES'!AL88*$CM88/12,2)</f>
        <v>0</v>
      </c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  <c r="BG88" s="338"/>
      <c r="BH88" s="338"/>
      <c r="BI88" s="338"/>
      <c r="BJ88" s="338"/>
      <c r="BK88" s="338"/>
      <c r="BL88" s="338"/>
      <c r="BM88" s="338"/>
      <c r="BN88" s="338"/>
      <c r="BO88" s="338"/>
      <c r="BP88" s="338"/>
      <c r="BQ88" s="338"/>
      <c r="BR88" s="338"/>
      <c r="BS88" s="338"/>
      <c r="BT88" s="338"/>
      <c r="BU88" s="338"/>
      <c r="BV88" s="338"/>
      <c r="BW88" s="13">
        <f t="shared" si="15"/>
        <v>0</v>
      </c>
      <c r="BX88" s="13">
        <f t="shared" si="16"/>
        <v>0</v>
      </c>
      <c r="BY88" s="13">
        <f t="shared" si="17"/>
        <v>0</v>
      </c>
      <c r="BZ88" s="13">
        <f t="shared" si="18"/>
        <v>0</v>
      </c>
      <c r="CA88" s="13">
        <f t="shared" si="19"/>
        <v>0</v>
      </c>
      <c r="CB88" s="13">
        <f t="shared" si="20"/>
        <v>0</v>
      </c>
      <c r="CC88" s="333" t="str">
        <f>VLOOKUP($A88,'Depr Group Buckets'!$A:$J,CC$4,FALSE)</f>
        <v>PROD STEAM</v>
      </c>
      <c r="CD88" s="333" t="str">
        <f>VLOOKUP($A88,'Depr Group Buckets'!$A:$J,CD$4,FALSE)</f>
        <v>101/106</v>
      </c>
      <c r="CE88" s="333">
        <f>VLOOKUP($A88,'Depr Group Buckets'!$A:$J,CE$4,FALSE)</f>
        <v>108</v>
      </c>
      <c r="CF88" s="333">
        <f>VLOOKUP($A88,'Depr Group Buckets'!$A:$J,CF$4,FALSE)</f>
        <v>403</v>
      </c>
      <c r="CG88" s="333" t="str">
        <f>VLOOKUP($A88,'Depr Group Buckets'!$A:$J,CG$4,FALSE)</f>
        <v>BIG BEND</v>
      </c>
      <c r="CH88" s="333" t="str">
        <f>VLOOKUP($A88,'Depr Group Buckets'!$A:$J,CH$4,FALSE)</f>
        <v>BIG BEND UNIT 1</v>
      </c>
      <c r="CI88" s="333" t="str">
        <f>VLOOKUP($A88,'Depr Group Buckets'!$A:$J,CI$4,FALSE)</f>
        <v>Invalid</v>
      </c>
      <c r="CJ88" s="333" t="str">
        <f>VLOOKUP($A88,'Depr Group Buckets'!$A:$J,CJ$4,FALSE)</f>
        <v>315</v>
      </c>
      <c r="CK88" s="21"/>
      <c r="CL88" s="4">
        <f t="shared" si="14"/>
        <v>4.3999999999999997E-2</v>
      </c>
      <c r="CM88" s="4">
        <f t="shared" si="13"/>
        <v>4.3999999999999997E-2</v>
      </c>
      <c r="CN88" s="334"/>
      <c r="CO88" s="334"/>
      <c r="CP88" s="334"/>
      <c r="CQ88" s="4">
        <v>4.3999999999999997E-2</v>
      </c>
      <c r="CR88" s="4">
        <v>0</v>
      </c>
    </row>
    <row r="89" spans="1:96" x14ac:dyDescent="0.25">
      <c r="A89" s="335">
        <f>'ASSET BALANCES'!$A89</f>
        <v>31542</v>
      </c>
      <c r="B89" s="336" t="str">
        <f>'ASSET BALANCES'!$B89</f>
        <v>315.42 Accessory Electric Eq-BB2</v>
      </c>
      <c r="C89" s="337">
        <v>0</v>
      </c>
      <c r="D89" s="337">
        <v>0</v>
      </c>
      <c r="E89" s="337">
        <v>0</v>
      </c>
      <c r="F89" s="337">
        <v>0</v>
      </c>
      <c r="G89" s="337">
        <v>0</v>
      </c>
      <c r="H89" s="337">
        <v>0</v>
      </c>
      <c r="I89" s="337">
        <v>0</v>
      </c>
      <c r="J89" s="337">
        <v>0</v>
      </c>
      <c r="K89" s="337">
        <v>0</v>
      </c>
      <c r="L89" s="337">
        <v>0</v>
      </c>
      <c r="M89" s="337">
        <v>0</v>
      </c>
      <c r="N89" s="337">
        <v>0</v>
      </c>
      <c r="O89" s="338">
        <f>ROUND('ASSET BALANCES'!O89*$CL89/12,2)</f>
        <v>0</v>
      </c>
      <c r="P89" s="338">
        <f>ROUND('ASSET BALANCES'!P89*$CL89/12,2)</f>
        <v>0</v>
      </c>
      <c r="Q89" s="338">
        <f>ROUND('ASSET BALANCES'!Q89*$CL89/12,2)</f>
        <v>0</v>
      </c>
      <c r="R89" s="338">
        <f>ROUND('ASSET BALANCES'!R89*$CL89/12,2)</f>
        <v>0</v>
      </c>
      <c r="S89" s="338">
        <f>ROUND('ASSET BALANCES'!S89*$CL89/12,2)</f>
        <v>0</v>
      </c>
      <c r="T89" s="338">
        <f>ROUND('ASSET BALANCES'!T89*$CL89/12,2)</f>
        <v>0</v>
      </c>
      <c r="U89" s="338">
        <f>ROUND('ASSET BALANCES'!U89*$CL89/12,2)</f>
        <v>0</v>
      </c>
      <c r="V89" s="338">
        <f>ROUND('ASSET BALANCES'!V89*$CL89/12,2)</f>
        <v>0</v>
      </c>
      <c r="W89" s="338">
        <f>ROUND('ASSET BALANCES'!W89*$CL89/12,2)</f>
        <v>0</v>
      </c>
      <c r="X89" s="338">
        <f>ROUND('ASSET BALANCES'!X89*$CL89/12,2)</f>
        <v>0</v>
      </c>
      <c r="Y89" s="338">
        <f>ROUND('ASSET BALANCES'!Y89*$CL89/12,2)</f>
        <v>0</v>
      </c>
      <c r="Z89" s="338">
        <f>ROUND('ASSET BALANCES'!Z89*$CL89/12,2)</f>
        <v>0</v>
      </c>
      <c r="AA89" s="338">
        <f>ROUND('ASSET BALANCES'!AA89*$CM89/12,2)</f>
        <v>0</v>
      </c>
      <c r="AB89" s="338">
        <f>ROUND('ASSET BALANCES'!AB89*$CM89/12,2)</f>
        <v>0</v>
      </c>
      <c r="AC89" s="338">
        <f>ROUND('ASSET BALANCES'!AC89*$CM89/12,2)</f>
        <v>0</v>
      </c>
      <c r="AD89" s="338">
        <f>ROUND('ASSET BALANCES'!AD89*$CM89/12,2)</f>
        <v>0</v>
      </c>
      <c r="AE89" s="338">
        <f>ROUND('ASSET BALANCES'!AE89*$CM89/12,2)</f>
        <v>0</v>
      </c>
      <c r="AF89" s="338">
        <f>ROUND('ASSET BALANCES'!AF89*$CM89/12,2)</f>
        <v>0</v>
      </c>
      <c r="AG89" s="338">
        <f>ROUND('ASSET BALANCES'!AG89*$CM89/12,2)</f>
        <v>0</v>
      </c>
      <c r="AH89" s="338">
        <f>ROUND('ASSET BALANCES'!AH89*$CM89/12,2)</f>
        <v>0</v>
      </c>
      <c r="AI89" s="338">
        <f>ROUND('ASSET BALANCES'!AI89*$CM89/12,2)</f>
        <v>0</v>
      </c>
      <c r="AJ89" s="338">
        <f>ROUND('ASSET BALANCES'!AJ89*$CM89/12,2)</f>
        <v>0</v>
      </c>
      <c r="AK89" s="338">
        <f>ROUND('ASSET BALANCES'!AK89*$CM89/12,2)</f>
        <v>0</v>
      </c>
      <c r="AL89" s="338">
        <f>ROUND('ASSET BALANCES'!AL89*$CM89/12,2)</f>
        <v>0</v>
      </c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  <c r="BG89" s="338"/>
      <c r="BH89" s="338"/>
      <c r="BI89" s="338"/>
      <c r="BJ89" s="338"/>
      <c r="BK89" s="338"/>
      <c r="BL89" s="338"/>
      <c r="BM89" s="338"/>
      <c r="BN89" s="338"/>
      <c r="BO89" s="338"/>
      <c r="BP89" s="338"/>
      <c r="BQ89" s="338"/>
      <c r="BR89" s="338"/>
      <c r="BS89" s="338"/>
      <c r="BT89" s="338"/>
      <c r="BU89" s="338"/>
      <c r="BV89" s="338"/>
      <c r="BW89" s="13">
        <f t="shared" si="15"/>
        <v>0</v>
      </c>
      <c r="BX89" s="13">
        <f t="shared" si="16"/>
        <v>0</v>
      </c>
      <c r="BY89" s="13">
        <f t="shared" si="17"/>
        <v>0</v>
      </c>
      <c r="BZ89" s="13">
        <f t="shared" si="18"/>
        <v>0</v>
      </c>
      <c r="CA89" s="13">
        <f t="shared" si="19"/>
        <v>0</v>
      </c>
      <c r="CB89" s="13">
        <f t="shared" si="20"/>
        <v>0</v>
      </c>
      <c r="CC89" s="333" t="str">
        <f>VLOOKUP($A89,'Depr Group Buckets'!$A:$J,CC$4,FALSE)</f>
        <v>PROD STEAM</v>
      </c>
      <c r="CD89" s="333" t="str">
        <f>VLOOKUP($A89,'Depr Group Buckets'!$A:$J,CD$4,FALSE)</f>
        <v>101/106</v>
      </c>
      <c r="CE89" s="333">
        <f>VLOOKUP($A89,'Depr Group Buckets'!$A:$J,CE$4,FALSE)</f>
        <v>108</v>
      </c>
      <c r="CF89" s="333">
        <f>VLOOKUP($A89,'Depr Group Buckets'!$A:$J,CF$4,FALSE)</f>
        <v>403</v>
      </c>
      <c r="CG89" s="333" t="str">
        <f>VLOOKUP($A89,'Depr Group Buckets'!$A:$J,CG$4,FALSE)</f>
        <v>BIG BEND</v>
      </c>
      <c r="CH89" s="333" t="str">
        <f>VLOOKUP($A89,'Depr Group Buckets'!$A:$J,CH$4,FALSE)</f>
        <v>BIG BEND UNIT 2</v>
      </c>
      <c r="CI89" s="333" t="str">
        <f>VLOOKUP($A89,'Depr Group Buckets'!$A:$J,CI$4,FALSE)</f>
        <v>Invalid</v>
      </c>
      <c r="CJ89" s="333" t="str">
        <f>VLOOKUP($A89,'Depr Group Buckets'!$A:$J,CJ$4,FALSE)</f>
        <v>315</v>
      </c>
      <c r="CK89" s="21"/>
      <c r="CL89" s="4">
        <f t="shared" si="14"/>
        <v>0.05</v>
      </c>
      <c r="CM89" s="4">
        <f t="shared" si="13"/>
        <v>0.05</v>
      </c>
      <c r="CN89" s="334"/>
      <c r="CO89" s="334"/>
      <c r="CP89" s="334"/>
      <c r="CQ89" s="4">
        <v>0.05</v>
      </c>
      <c r="CR89" s="4">
        <v>0</v>
      </c>
    </row>
    <row r="90" spans="1:96" x14ac:dyDescent="0.25">
      <c r="A90" s="335">
        <f>'ASSET BALANCES'!$A90</f>
        <v>31543</v>
      </c>
      <c r="B90" s="336" t="str">
        <f>'ASSET BALANCES'!$B90</f>
        <v>315.43 Accessory Electric Eq-BB3</v>
      </c>
      <c r="C90" s="337">
        <v>0</v>
      </c>
      <c r="D90" s="337">
        <v>0</v>
      </c>
      <c r="E90" s="337">
        <v>0</v>
      </c>
      <c r="F90" s="337">
        <v>0</v>
      </c>
      <c r="G90" s="337">
        <v>0</v>
      </c>
      <c r="H90" s="337">
        <v>0</v>
      </c>
      <c r="I90" s="337">
        <v>0</v>
      </c>
      <c r="J90" s="337">
        <v>0</v>
      </c>
      <c r="K90" s="337">
        <v>0</v>
      </c>
      <c r="L90" s="337">
        <v>0</v>
      </c>
      <c r="M90" s="337">
        <v>0</v>
      </c>
      <c r="N90" s="337">
        <v>0</v>
      </c>
      <c r="O90" s="338">
        <f>ROUND('ASSET BALANCES'!O90*$CL90/12,2)</f>
        <v>0</v>
      </c>
      <c r="P90" s="338">
        <f>ROUND('ASSET BALANCES'!P90*$CL90/12,2)</f>
        <v>0</v>
      </c>
      <c r="Q90" s="338">
        <f>ROUND('ASSET BALANCES'!Q90*$CL90/12,2)</f>
        <v>0</v>
      </c>
      <c r="R90" s="338">
        <f>ROUND('ASSET BALANCES'!R90*$CL90/12,2)</f>
        <v>0</v>
      </c>
      <c r="S90" s="338">
        <f>ROUND('ASSET BALANCES'!S90*$CL90/12,2)</f>
        <v>0</v>
      </c>
      <c r="T90" s="338">
        <f>ROUND('ASSET BALANCES'!T90*$CL90/12,2)</f>
        <v>0</v>
      </c>
      <c r="U90" s="338">
        <f>ROUND('ASSET BALANCES'!U90*$CL90/12,2)</f>
        <v>0</v>
      </c>
      <c r="V90" s="338">
        <f>ROUND('ASSET BALANCES'!V90*$CL90/12,2)</f>
        <v>0</v>
      </c>
      <c r="W90" s="338">
        <f>ROUND('ASSET BALANCES'!W90*$CL90/12,2)</f>
        <v>0</v>
      </c>
      <c r="X90" s="338">
        <f>ROUND('ASSET BALANCES'!X90*$CL90/12,2)</f>
        <v>0</v>
      </c>
      <c r="Y90" s="338">
        <f>ROUND('ASSET BALANCES'!Y90*$CL90/12,2)</f>
        <v>0</v>
      </c>
      <c r="Z90" s="338">
        <f>ROUND('ASSET BALANCES'!Z90*$CL90/12,2)</f>
        <v>0</v>
      </c>
      <c r="AA90" s="338">
        <f>ROUND('ASSET BALANCES'!AA90*$CM90/12,2)</f>
        <v>0</v>
      </c>
      <c r="AB90" s="338">
        <f>ROUND('ASSET BALANCES'!AB90*$CM90/12,2)</f>
        <v>0</v>
      </c>
      <c r="AC90" s="338">
        <f>ROUND('ASSET BALANCES'!AC90*$CM90/12,2)</f>
        <v>0</v>
      </c>
      <c r="AD90" s="338">
        <f>ROUND('ASSET BALANCES'!AD90*$CM90/12,2)</f>
        <v>0</v>
      </c>
      <c r="AE90" s="338">
        <f>ROUND('ASSET BALANCES'!AE90*$CM90/12,2)</f>
        <v>0</v>
      </c>
      <c r="AF90" s="338">
        <f>ROUND('ASSET BALANCES'!AF90*$CM90/12,2)</f>
        <v>0</v>
      </c>
      <c r="AG90" s="338">
        <f>ROUND('ASSET BALANCES'!AG90*$CM90/12,2)</f>
        <v>0</v>
      </c>
      <c r="AH90" s="338">
        <f>ROUND('ASSET BALANCES'!AH90*$CM90/12,2)</f>
        <v>0</v>
      </c>
      <c r="AI90" s="338">
        <f>ROUND('ASSET BALANCES'!AI90*$CM90/12,2)</f>
        <v>0</v>
      </c>
      <c r="AJ90" s="338">
        <f>ROUND('ASSET BALANCES'!AJ90*$CM90/12,2)</f>
        <v>0</v>
      </c>
      <c r="AK90" s="338">
        <f>ROUND('ASSET BALANCES'!AK90*$CM90/12,2)</f>
        <v>0</v>
      </c>
      <c r="AL90" s="338">
        <f>ROUND('ASSET BALANCES'!AL90*$CM90/12,2)</f>
        <v>0</v>
      </c>
      <c r="AM90" s="338"/>
      <c r="AN90" s="338"/>
      <c r="AO90" s="338"/>
      <c r="AP90" s="338"/>
      <c r="AQ90" s="338"/>
      <c r="AR90" s="338"/>
      <c r="AS90" s="338"/>
      <c r="AT90" s="338"/>
      <c r="AU90" s="338"/>
      <c r="AV90" s="338"/>
      <c r="AW90" s="338"/>
      <c r="AX90" s="338"/>
      <c r="AY90" s="338"/>
      <c r="AZ90" s="338"/>
      <c r="BA90" s="338"/>
      <c r="BB90" s="338"/>
      <c r="BC90" s="338"/>
      <c r="BD90" s="338"/>
      <c r="BE90" s="338"/>
      <c r="BF90" s="338"/>
      <c r="BG90" s="338"/>
      <c r="BH90" s="338"/>
      <c r="BI90" s="338"/>
      <c r="BJ90" s="338"/>
      <c r="BK90" s="338"/>
      <c r="BL90" s="338"/>
      <c r="BM90" s="338"/>
      <c r="BN90" s="338"/>
      <c r="BO90" s="338"/>
      <c r="BP90" s="338"/>
      <c r="BQ90" s="338"/>
      <c r="BR90" s="338"/>
      <c r="BS90" s="338"/>
      <c r="BT90" s="338"/>
      <c r="BU90" s="338"/>
      <c r="BV90" s="338"/>
      <c r="BW90" s="13">
        <f t="shared" si="15"/>
        <v>0</v>
      </c>
      <c r="BX90" s="13">
        <f t="shared" si="16"/>
        <v>0</v>
      </c>
      <c r="BY90" s="13">
        <f t="shared" si="17"/>
        <v>0</v>
      </c>
      <c r="BZ90" s="13">
        <f t="shared" si="18"/>
        <v>0</v>
      </c>
      <c r="CA90" s="13">
        <f t="shared" si="19"/>
        <v>0</v>
      </c>
      <c r="CB90" s="13">
        <f t="shared" si="20"/>
        <v>0</v>
      </c>
      <c r="CC90" s="333" t="str">
        <f>VLOOKUP($A90,'Depr Group Buckets'!$A:$J,CC$4,FALSE)</f>
        <v>PROD STEAM</v>
      </c>
      <c r="CD90" s="333" t="str">
        <f>VLOOKUP($A90,'Depr Group Buckets'!$A:$J,CD$4,FALSE)</f>
        <v>101/106</v>
      </c>
      <c r="CE90" s="333">
        <f>VLOOKUP($A90,'Depr Group Buckets'!$A:$J,CE$4,FALSE)</f>
        <v>108</v>
      </c>
      <c r="CF90" s="333">
        <f>VLOOKUP($A90,'Depr Group Buckets'!$A:$J,CF$4,FALSE)</f>
        <v>403</v>
      </c>
      <c r="CG90" s="333" t="str">
        <f>VLOOKUP($A90,'Depr Group Buckets'!$A:$J,CG$4,FALSE)</f>
        <v>BIG BEND</v>
      </c>
      <c r="CH90" s="333" t="str">
        <f>VLOOKUP($A90,'Depr Group Buckets'!$A:$J,CH$4,FALSE)</f>
        <v>BIG BEND UNIT 3</v>
      </c>
      <c r="CI90" s="333" t="str">
        <f>VLOOKUP($A90,'Depr Group Buckets'!$A:$J,CI$4,FALSE)</f>
        <v>Invalid</v>
      </c>
      <c r="CJ90" s="333" t="str">
        <f>VLOOKUP($A90,'Depr Group Buckets'!$A:$J,CJ$4,FALSE)</f>
        <v>315</v>
      </c>
      <c r="CK90" s="21"/>
      <c r="CL90" s="4">
        <f t="shared" si="14"/>
        <v>3.3000000000000002E-2</v>
      </c>
      <c r="CM90" s="4">
        <f t="shared" si="13"/>
        <v>3.3000000000000002E-2</v>
      </c>
      <c r="CN90" s="334"/>
      <c r="CO90" s="334"/>
      <c r="CP90" s="334"/>
      <c r="CQ90" s="4">
        <v>3.3000000000000002E-2</v>
      </c>
      <c r="CR90" s="4">
        <v>0</v>
      </c>
    </row>
    <row r="91" spans="1:96" x14ac:dyDescent="0.25">
      <c r="A91" s="335">
        <f>'ASSET BALANCES'!$A91</f>
        <v>31544</v>
      </c>
      <c r="B91" s="336" t="str">
        <f>'ASSET BALANCES'!$B91</f>
        <v>315.44 Access Elect Eq-BB4 MAIN STT</v>
      </c>
      <c r="C91" s="337">
        <v>126444.23</v>
      </c>
      <c r="D91" s="337">
        <v>126583.41</v>
      </c>
      <c r="E91" s="337">
        <v>126583.41</v>
      </c>
      <c r="F91" s="337">
        <v>126583.41</v>
      </c>
      <c r="G91" s="337">
        <v>126583.41</v>
      </c>
      <c r="H91" s="337">
        <v>126583.41</v>
      </c>
      <c r="I91" s="337">
        <v>126596.36</v>
      </c>
      <c r="J91" s="337">
        <v>126596.36</v>
      </c>
      <c r="K91" s="337">
        <v>126596.36</v>
      </c>
      <c r="L91" s="337">
        <v>126596.36</v>
      </c>
      <c r="M91" s="337">
        <v>126731.53</v>
      </c>
      <c r="N91" s="337">
        <v>127024.84999999999</v>
      </c>
      <c r="O91" s="338">
        <f>ROUND('ASSET BALANCES'!O91*$CL91/12,2)</f>
        <v>127743.78</v>
      </c>
      <c r="P91" s="338">
        <f>ROUND('ASSET BALANCES'!P91*$CL91/12,2)</f>
        <v>127743.78</v>
      </c>
      <c r="Q91" s="338">
        <f>ROUND('ASSET BALANCES'!Q91*$CL91/12,2)</f>
        <v>127743.78</v>
      </c>
      <c r="R91" s="338">
        <f>ROUND('ASSET BALANCES'!R91*$CL91/12,2)</f>
        <v>127743.78</v>
      </c>
      <c r="S91" s="338">
        <f>ROUND('ASSET BALANCES'!S91*$CL91/12,2)</f>
        <v>127743.78</v>
      </c>
      <c r="T91" s="338">
        <f>ROUND('ASSET BALANCES'!T91*$CL91/12,2)</f>
        <v>127743.78</v>
      </c>
      <c r="U91" s="338">
        <f>ROUND('ASSET BALANCES'!U91*$CL91/12,2)</f>
        <v>127743.78</v>
      </c>
      <c r="V91" s="338">
        <f>ROUND('ASSET BALANCES'!V91*$CL91/12,2)</f>
        <v>127743.78</v>
      </c>
      <c r="W91" s="338">
        <f>ROUND('ASSET BALANCES'!W91*$CL91/12,2)</f>
        <v>127743.78</v>
      </c>
      <c r="X91" s="338">
        <f>ROUND('ASSET BALANCES'!X91*$CL91/12,2)</f>
        <v>127743.78</v>
      </c>
      <c r="Y91" s="338">
        <f>ROUND('ASSET BALANCES'!Y91*$CL91/12,2)</f>
        <v>127743.78</v>
      </c>
      <c r="Z91" s="338">
        <f>ROUND('ASSET BALANCES'!Z91*$CL91/12,2)</f>
        <v>127743.78</v>
      </c>
      <c r="AA91" s="338">
        <f>ROUND('ASSET BALANCES'!AA91*$CM91/12,2)</f>
        <v>127743.78</v>
      </c>
      <c r="AB91" s="338">
        <f>ROUND('ASSET BALANCES'!AB91*$CM91/12,2)</f>
        <v>127743.78</v>
      </c>
      <c r="AC91" s="338">
        <f>ROUND('ASSET BALANCES'!AC91*$CM91/12,2)</f>
        <v>127743.78</v>
      </c>
      <c r="AD91" s="338">
        <f>ROUND('ASSET BALANCES'!AD91*$CM91/12,2)</f>
        <v>127743.78</v>
      </c>
      <c r="AE91" s="338">
        <f>ROUND('ASSET BALANCES'!AE91*$CM91/12,2)</f>
        <v>127743.78</v>
      </c>
      <c r="AF91" s="338">
        <f>ROUND('ASSET BALANCES'!AF91*$CM91/12,2)</f>
        <v>127743.78</v>
      </c>
      <c r="AG91" s="338">
        <f>ROUND('ASSET BALANCES'!AG91*$CM91/12,2)</f>
        <v>127743.78</v>
      </c>
      <c r="AH91" s="338">
        <f>ROUND('ASSET BALANCES'!AH91*$CM91/12,2)</f>
        <v>127743.78</v>
      </c>
      <c r="AI91" s="338">
        <f>ROUND('ASSET BALANCES'!AI91*$CM91/12,2)</f>
        <v>127743.78</v>
      </c>
      <c r="AJ91" s="338">
        <f>ROUND('ASSET BALANCES'!AJ91*$CM91/12,2)</f>
        <v>127743.78</v>
      </c>
      <c r="AK91" s="338">
        <f>ROUND('ASSET BALANCES'!AK91*$CM91/12,2)</f>
        <v>127743.78</v>
      </c>
      <c r="AL91" s="338">
        <f>ROUND('ASSET BALANCES'!AL91*$CM91/12,2)</f>
        <v>127743.78</v>
      </c>
      <c r="AM91" s="338"/>
      <c r="AN91" s="338"/>
      <c r="AO91" s="338"/>
      <c r="AP91" s="338"/>
      <c r="AQ91" s="338"/>
      <c r="AR91" s="338"/>
      <c r="AS91" s="338"/>
      <c r="AT91" s="338"/>
      <c r="AU91" s="338"/>
      <c r="AV91" s="338"/>
      <c r="AW91" s="338"/>
      <c r="AX91" s="338"/>
      <c r="AY91" s="338"/>
      <c r="AZ91" s="338"/>
      <c r="BA91" s="338"/>
      <c r="BB91" s="338"/>
      <c r="BC91" s="338"/>
      <c r="BD91" s="338"/>
      <c r="BE91" s="338"/>
      <c r="BF91" s="338"/>
      <c r="BG91" s="338"/>
      <c r="BH91" s="338"/>
      <c r="BI91" s="338"/>
      <c r="BJ91" s="338"/>
      <c r="BK91" s="338"/>
      <c r="BL91" s="338"/>
      <c r="BM91" s="338"/>
      <c r="BN91" s="338"/>
      <c r="BO91" s="338"/>
      <c r="BP91" s="338"/>
      <c r="BQ91" s="338"/>
      <c r="BR91" s="338"/>
      <c r="BS91" s="338"/>
      <c r="BT91" s="338"/>
      <c r="BU91" s="338"/>
      <c r="BV91" s="338"/>
      <c r="BW91" s="13">
        <f t="shared" si="15"/>
        <v>1519503.1</v>
      </c>
      <c r="BX91" s="13">
        <f t="shared" si="16"/>
        <v>1532925.36</v>
      </c>
      <c r="BY91" s="13">
        <f t="shared" si="17"/>
        <v>1532925.36</v>
      </c>
      <c r="BZ91" s="13">
        <f t="shared" si="18"/>
        <v>0</v>
      </c>
      <c r="CA91" s="13">
        <f t="shared" si="19"/>
        <v>0</v>
      </c>
      <c r="CB91" s="13">
        <f t="shared" si="20"/>
        <v>0</v>
      </c>
      <c r="CC91" s="333" t="str">
        <f>VLOOKUP($A91,'Depr Group Buckets'!$A:$J,CC$4,FALSE)</f>
        <v>PROD STEAM</v>
      </c>
      <c r="CD91" s="333" t="str">
        <f>VLOOKUP($A91,'Depr Group Buckets'!$A:$J,CD$4,FALSE)</f>
        <v>101/106</v>
      </c>
      <c r="CE91" s="333">
        <f>VLOOKUP($A91,'Depr Group Buckets'!$A:$J,CE$4,FALSE)</f>
        <v>108</v>
      </c>
      <c r="CF91" s="333">
        <f>VLOOKUP($A91,'Depr Group Buckets'!$A:$J,CF$4,FALSE)</f>
        <v>403</v>
      </c>
      <c r="CG91" s="333" t="str">
        <f>VLOOKUP($A91,'Depr Group Buckets'!$A:$J,CG$4,FALSE)</f>
        <v>BIG BEND</v>
      </c>
      <c r="CH91" s="333" t="str">
        <f>VLOOKUP($A91,'Depr Group Buckets'!$A:$J,CH$4,FALSE)</f>
        <v>BIG BEND UNIT 4</v>
      </c>
      <c r="CI91" s="333" t="str">
        <f>VLOOKUP($A91,'Depr Group Buckets'!$A:$J,CI$4,FALSE)</f>
        <v>Valid</v>
      </c>
      <c r="CJ91" s="333" t="str">
        <f>VLOOKUP($A91,'Depr Group Buckets'!$A:$J,CJ$4,FALSE)</f>
        <v>315</v>
      </c>
      <c r="CK91" s="21"/>
      <c r="CL91" s="4">
        <f t="shared" si="14"/>
        <v>2.9000000000000001E-2</v>
      </c>
      <c r="CM91" s="4">
        <f t="shared" si="13"/>
        <v>2.9000000000000001E-2</v>
      </c>
      <c r="CN91" s="334"/>
      <c r="CO91" s="334"/>
      <c r="CP91" s="334"/>
      <c r="CQ91" s="4">
        <v>2.9000000000000001E-2</v>
      </c>
      <c r="CR91" s="4">
        <v>2.7999999999999997E-2</v>
      </c>
    </row>
    <row r="92" spans="1:96" x14ac:dyDescent="0.25">
      <c r="A92" s="335">
        <f>'ASSET BALANCES'!$A92</f>
        <v>31545</v>
      </c>
      <c r="B92" s="336" t="str">
        <f>'ASSET BALANCES'!$B92</f>
        <v>315.45 Accessory Elect Eq-BB3&amp;4 FGD</v>
      </c>
      <c r="C92" s="337">
        <v>52012.14</v>
      </c>
      <c r="D92" s="337">
        <v>52012.14</v>
      </c>
      <c r="E92" s="337">
        <v>52012.14</v>
      </c>
      <c r="F92" s="337">
        <v>52012.14</v>
      </c>
      <c r="G92" s="337">
        <v>52012.14</v>
      </c>
      <c r="H92" s="337">
        <v>52012.14</v>
      </c>
      <c r="I92" s="337">
        <v>52012.14</v>
      </c>
      <c r="J92" s="337">
        <v>52012.14</v>
      </c>
      <c r="K92" s="337">
        <v>51973.39</v>
      </c>
      <c r="L92" s="337">
        <v>51973.39</v>
      </c>
      <c r="M92" s="337">
        <v>51973.39</v>
      </c>
      <c r="N92" s="337">
        <v>51973.39</v>
      </c>
      <c r="O92" s="338">
        <f>ROUND('ASSET BALANCES'!O92*$CL92/12,2)</f>
        <v>51973.39</v>
      </c>
      <c r="P92" s="338">
        <f>ROUND('ASSET BALANCES'!P92*$CL92/12,2)</f>
        <v>52003</v>
      </c>
      <c r="Q92" s="338">
        <f>ROUND('ASSET BALANCES'!Q92*$CL92/12,2)</f>
        <v>52467.5</v>
      </c>
      <c r="R92" s="338">
        <f>ROUND('ASSET BALANCES'!R92*$CL92/12,2)</f>
        <v>52510.7</v>
      </c>
      <c r="S92" s="338">
        <f>ROUND('ASSET BALANCES'!S92*$CL92/12,2)</f>
        <v>52553.9</v>
      </c>
      <c r="T92" s="338">
        <f>ROUND('ASSET BALANCES'!T92*$CL92/12,2)</f>
        <v>52604.3</v>
      </c>
      <c r="U92" s="338">
        <f>ROUND('ASSET BALANCES'!U92*$CL92/12,2)</f>
        <v>53209.89</v>
      </c>
      <c r="V92" s="338">
        <f>ROUND('ASSET BALANCES'!V92*$CL92/12,2)</f>
        <v>53267.49</v>
      </c>
      <c r="W92" s="338">
        <f>ROUND('ASSET BALANCES'!W92*$CL92/12,2)</f>
        <v>53325.09</v>
      </c>
      <c r="X92" s="338">
        <f>ROUND('ASSET BALANCES'!X92*$CL92/12,2)</f>
        <v>53382.69</v>
      </c>
      <c r="Y92" s="338">
        <f>ROUND('ASSET BALANCES'!Y92*$CL92/12,2)</f>
        <v>53447.49</v>
      </c>
      <c r="Z92" s="338">
        <f>ROUND('ASSET BALANCES'!Z92*$CL92/12,2)</f>
        <v>53555.49</v>
      </c>
      <c r="AA92" s="338">
        <f>ROUND('ASSET BALANCES'!AA92*$CM92/12,2)</f>
        <v>53699.49</v>
      </c>
      <c r="AB92" s="338">
        <f>ROUND('ASSET BALANCES'!AB92*$CM92/12,2)</f>
        <v>53721.31</v>
      </c>
      <c r="AC92" s="338">
        <f>ROUND('ASSET BALANCES'!AC92*$CM92/12,2)</f>
        <v>53721.31</v>
      </c>
      <c r="AD92" s="338">
        <f>ROUND('ASSET BALANCES'!AD92*$CM92/12,2)</f>
        <v>53721.31</v>
      </c>
      <c r="AE92" s="338">
        <f>ROUND('ASSET BALANCES'!AE92*$CM92/12,2)</f>
        <v>53721.31</v>
      </c>
      <c r="AF92" s="338">
        <f>ROUND('ASSET BALANCES'!AF92*$CM92/12,2)</f>
        <v>53721.31</v>
      </c>
      <c r="AG92" s="338">
        <f>ROUND('ASSET BALANCES'!AG92*$CM92/12,2)</f>
        <v>53721.31</v>
      </c>
      <c r="AH92" s="338">
        <f>ROUND('ASSET BALANCES'!AH92*$CM92/12,2)</f>
        <v>53721.31</v>
      </c>
      <c r="AI92" s="338">
        <f>ROUND('ASSET BALANCES'!AI92*$CM92/12,2)</f>
        <v>53721.31</v>
      </c>
      <c r="AJ92" s="338">
        <f>ROUND('ASSET BALANCES'!AJ92*$CM92/12,2)</f>
        <v>54619.49</v>
      </c>
      <c r="AK92" s="338">
        <f>ROUND('ASSET BALANCES'!AK92*$CM92/12,2)</f>
        <v>54619.49</v>
      </c>
      <c r="AL92" s="338">
        <f>ROUND('ASSET BALANCES'!AL92*$CM92/12,2)</f>
        <v>54619.49</v>
      </c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38"/>
      <c r="AX92" s="338"/>
      <c r="AY92" s="338"/>
      <c r="AZ92" s="338"/>
      <c r="BA92" s="338"/>
      <c r="BB92" s="338"/>
      <c r="BC92" s="338"/>
      <c r="BD92" s="338"/>
      <c r="BE92" s="338"/>
      <c r="BF92" s="338"/>
      <c r="BG92" s="338"/>
      <c r="BH92" s="338"/>
      <c r="BI92" s="338"/>
      <c r="BJ92" s="338"/>
      <c r="BK92" s="338"/>
      <c r="BL92" s="338"/>
      <c r="BM92" s="338"/>
      <c r="BN92" s="338"/>
      <c r="BO92" s="338"/>
      <c r="BP92" s="338"/>
      <c r="BQ92" s="338"/>
      <c r="BR92" s="338"/>
      <c r="BS92" s="338"/>
      <c r="BT92" s="338"/>
      <c r="BU92" s="338"/>
      <c r="BV92" s="338"/>
      <c r="BW92" s="13">
        <f t="shared" si="15"/>
        <v>623990.68000000005</v>
      </c>
      <c r="BX92" s="13">
        <f t="shared" si="16"/>
        <v>634300.93000000005</v>
      </c>
      <c r="BY92" s="13">
        <f t="shared" si="17"/>
        <v>647328.43999999994</v>
      </c>
      <c r="BZ92" s="13">
        <f t="shared" si="18"/>
        <v>0</v>
      </c>
      <c r="CA92" s="13">
        <f t="shared" si="19"/>
        <v>0</v>
      </c>
      <c r="CB92" s="13">
        <f t="shared" si="20"/>
        <v>0</v>
      </c>
      <c r="CC92" s="333" t="str">
        <f>VLOOKUP($A92,'Depr Group Buckets'!$A:$J,CC$4,FALSE)</f>
        <v>PROD STEAM</v>
      </c>
      <c r="CD92" s="333" t="str">
        <f>VLOOKUP($A92,'Depr Group Buckets'!$A:$J,CD$4,FALSE)</f>
        <v>101/106</v>
      </c>
      <c r="CE92" s="333">
        <f>VLOOKUP($A92,'Depr Group Buckets'!$A:$J,CE$4,FALSE)</f>
        <v>108</v>
      </c>
      <c r="CF92" s="333">
        <f>VLOOKUP($A92,'Depr Group Buckets'!$A:$J,CF$4,FALSE)</f>
        <v>403</v>
      </c>
      <c r="CG92" s="333" t="str">
        <f>VLOOKUP($A92,'Depr Group Buckets'!$A:$J,CG$4,FALSE)</f>
        <v>BIG BEND</v>
      </c>
      <c r="CH92" s="333" t="str">
        <f>VLOOKUP($A92,'Depr Group Buckets'!$A:$J,CH$4,FALSE)</f>
        <v>BIG BEND UNIT 4</v>
      </c>
      <c r="CI92" s="333" t="str">
        <f>VLOOKUP($A92,'Depr Group Buckets'!$A:$J,CI$4,FALSE)</f>
        <v>Valid</v>
      </c>
      <c r="CJ92" s="333" t="str">
        <f>VLOOKUP($A92,'Depr Group Buckets'!$A:$J,CJ$4,FALSE)</f>
        <v>315</v>
      </c>
      <c r="CK92" s="21"/>
      <c r="CL92" s="4">
        <f t="shared" si="14"/>
        <v>2.4E-2</v>
      </c>
      <c r="CM92" s="4">
        <f t="shared" si="13"/>
        <v>2.4E-2</v>
      </c>
      <c r="CN92" s="334"/>
      <c r="CO92" s="334"/>
      <c r="CP92" s="334"/>
      <c r="CQ92" s="4">
        <v>2.4E-2</v>
      </c>
      <c r="CR92" s="4">
        <v>2.7999999999999997E-2</v>
      </c>
    </row>
    <row r="93" spans="1:96" x14ac:dyDescent="0.25">
      <c r="A93" s="335">
        <f>'ASSET BALANCES'!$A93</f>
        <v>31546</v>
      </c>
      <c r="B93" s="336" t="str">
        <f>'ASSET BALANCES'!$B93</f>
        <v>315.46 Accessory Elect Eq-BB1&amp;2 FGD</v>
      </c>
      <c r="C93" s="337">
        <v>0</v>
      </c>
      <c r="D93" s="337">
        <v>0</v>
      </c>
      <c r="E93" s="337">
        <v>0</v>
      </c>
      <c r="F93" s="337">
        <v>0</v>
      </c>
      <c r="G93" s="337">
        <v>0</v>
      </c>
      <c r="H93" s="337">
        <v>0</v>
      </c>
      <c r="I93" s="337">
        <v>0</v>
      </c>
      <c r="J93" s="337">
        <v>0</v>
      </c>
      <c r="K93" s="337">
        <v>0</v>
      </c>
      <c r="L93" s="337">
        <v>0</v>
      </c>
      <c r="M93" s="337">
        <v>0</v>
      </c>
      <c r="N93" s="337">
        <v>0</v>
      </c>
      <c r="O93" s="338">
        <f>ROUND('ASSET BALANCES'!O93*$CL93/12,2)</f>
        <v>0</v>
      </c>
      <c r="P93" s="338">
        <f>ROUND('ASSET BALANCES'!P93*$CL93/12,2)</f>
        <v>0</v>
      </c>
      <c r="Q93" s="338">
        <f>ROUND('ASSET BALANCES'!Q93*$CL93/12,2)</f>
        <v>0</v>
      </c>
      <c r="R93" s="338">
        <f>ROUND('ASSET BALANCES'!R93*$CL93/12,2)</f>
        <v>0</v>
      </c>
      <c r="S93" s="338">
        <f>ROUND('ASSET BALANCES'!S93*$CL93/12,2)</f>
        <v>0</v>
      </c>
      <c r="T93" s="338">
        <f>ROUND('ASSET BALANCES'!T93*$CL93/12,2)</f>
        <v>0</v>
      </c>
      <c r="U93" s="338">
        <f>ROUND('ASSET BALANCES'!U93*$CL93/12,2)</f>
        <v>0</v>
      </c>
      <c r="V93" s="338">
        <f>ROUND('ASSET BALANCES'!V93*$CL93/12,2)</f>
        <v>0</v>
      </c>
      <c r="W93" s="338">
        <f>ROUND('ASSET BALANCES'!W93*$CL93/12,2)</f>
        <v>0</v>
      </c>
      <c r="X93" s="338">
        <f>ROUND('ASSET BALANCES'!X93*$CL93/12,2)</f>
        <v>0</v>
      </c>
      <c r="Y93" s="338">
        <f>ROUND('ASSET BALANCES'!Y93*$CL93/12,2)</f>
        <v>0</v>
      </c>
      <c r="Z93" s="338">
        <f>ROUND('ASSET BALANCES'!Z93*$CL93/12,2)</f>
        <v>0</v>
      </c>
      <c r="AA93" s="338">
        <f>ROUND('ASSET BALANCES'!AA93*$CM93/12,2)</f>
        <v>0</v>
      </c>
      <c r="AB93" s="338">
        <f>ROUND('ASSET BALANCES'!AB93*$CM93/12,2)</f>
        <v>0</v>
      </c>
      <c r="AC93" s="338">
        <f>ROUND('ASSET BALANCES'!AC93*$CM93/12,2)</f>
        <v>0</v>
      </c>
      <c r="AD93" s="338">
        <f>ROUND('ASSET BALANCES'!AD93*$CM93/12,2)</f>
        <v>0</v>
      </c>
      <c r="AE93" s="338">
        <f>ROUND('ASSET BALANCES'!AE93*$CM93/12,2)</f>
        <v>0</v>
      </c>
      <c r="AF93" s="338">
        <f>ROUND('ASSET BALANCES'!AF93*$CM93/12,2)</f>
        <v>0</v>
      </c>
      <c r="AG93" s="338">
        <f>ROUND('ASSET BALANCES'!AG93*$CM93/12,2)</f>
        <v>0</v>
      </c>
      <c r="AH93" s="338">
        <f>ROUND('ASSET BALANCES'!AH93*$CM93/12,2)</f>
        <v>0</v>
      </c>
      <c r="AI93" s="338">
        <f>ROUND('ASSET BALANCES'!AI93*$CM93/12,2)</f>
        <v>0</v>
      </c>
      <c r="AJ93" s="338">
        <f>ROUND('ASSET BALANCES'!AJ93*$CM93/12,2)</f>
        <v>0</v>
      </c>
      <c r="AK93" s="338">
        <f>ROUND('ASSET BALANCES'!AK93*$CM93/12,2)</f>
        <v>0</v>
      </c>
      <c r="AL93" s="338">
        <f>ROUND('ASSET BALANCES'!AL93*$CM93/12,2)</f>
        <v>0</v>
      </c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38"/>
      <c r="AX93" s="338"/>
      <c r="AY93" s="338"/>
      <c r="AZ93" s="338"/>
      <c r="BA93" s="338"/>
      <c r="BB93" s="338"/>
      <c r="BC93" s="338"/>
      <c r="BD93" s="338"/>
      <c r="BE93" s="338"/>
      <c r="BF93" s="338"/>
      <c r="BG93" s="338"/>
      <c r="BH93" s="338"/>
      <c r="BI93" s="338"/>
      <c r="BJ93" s="338"/>
      <c r="BK93" s="338"/>
      <c r="BL93" s="338"/>
      <c r="BM93" s="338"/>
      <c r="BN93" s="338"/>
      <c r="BO93" s="338"/>
      <c r="BP93" s="338"/>
      <c r="BQ93" s="338"/>
      <c r="BR93" s="338"/>
      <c r="BS93" s="338"/>
      <c r="BT93" s="338"/>
      <c r="BU93" s="338"/>
      <c r="BV93" s="338"/>
      <c r="BW93" s="13">
        <f t="shared" si="15"/>
        <v>0</v>
      </c>
      <c r="BX93" s="13">
        <f t="shared" si="16"/>
        <v>0</v>
      </c>
      <c r="BY93" s="13">
        <f t="shared" si="17"/>
        <v>0</v>
      </c>
      <c r="BZ93" s="13">
        <f t="shared" si="18"/>
        <v>0</v>
      </c>
      <c r="CA93" s="13">
        <f t="shared" si="19"/>
        <v>0</v>
      </c>
      <c r="CB93" s="13">
        <f t="shared" si="20"/>
        <v>0</v>
      </c>
      <c r="CC93" s="333" t="str">
        <f>VLOOKUP($A93,'Depr Group Buckets'!$A:$J,CC$4,FALSE)</f>
        <v>PROD STEAM</v>
      </c>
      <c r="CD93" s="333" t="str">
        <f>VLOOKUP($A93,'Depr Group Buckets'!$A:$J,CD$4,FALSE)</f>
        <v>101/106</v>
      </c>
      <c r="CE93" s="333">
        <f>VLOOKUP($A93,'Depr Group Buckets'!$A:$J,CE$4,FALSE)</f>
        <v>108</v>
      </c>
      <c r="CF93" s="333">
        <f>VLOOKUP($A93,'Depr Group Buckets'!$A:$J,CF$4,FALSE)</f>
        <v>403</v>
      </c>
      <c r="CG93" s="333" t="str">
        <f>VLOOKUP($A93,'Depr Group Buckets'!$A:$J,CG$4,FALSE)</f>
        <v>BIG BEND</v>
      </c>
      <c r="CH93" s="333" t="str">
        <f>VLOOKUP($A93,'Depr Group Buckets'!$A:$J,CH$4,FALSE)</f>
        <v>BIG BEND UNIT 1 &amp; 2 FGD</v>
      </c>
      <c r="CI93" s="333" t="str">
        <f>VLOOKUP($A93,'Depr Group Buckets'!$A:$J,CI$4,FALSE)</f>
        <v>Invalid</v>
      </c>
      <c r="CJ93" s="333" t="str">
        <f>VLOOKUP($A93,'Depr Group Buckets'!$A:$J,CJ$4,FALSE)</f>
        <v>315</v>
      </c>
      <c r="CK93" s="21"/>
      <c r="CL93" s="4">
        <f t="shared" si="14"/>
        <v>3.5000000000000003E-2</v>
      </c>
      <c r="CM93" s="4">
        <f t="shared" si="13"/>
        <v>3.5000000000000003E-2</v>
      </c>
      <c r="CN93" s="334"/>
      <c r="CO93" s="334"/>
      <c r="CP93" s="334"/>
      <c r="CQ93" s="4">
        <v>3.5000000000000003E-2</v>
      </c>
      <c r="CR93" s="4">
        <v>0</v>
      </c>
    </row>
    <row r="94" spans="1:96" ht="12" customHeight="1" x14ac:dyDescent="0.25">
      <c r="A94" s="335">
        <f>'ASSET BALANCES'!$A94</f>
        <v>31551</v>
      </c>
      <c r="B94" s="336" t="str">
        <f>'ASSET BALANCES'!$B94</f>
        <v>315.51 Accessory Elect Eq-BB1 SCR</v>
      </c>
      <c r="C94" s="337">
        <v>0</v>
      </c>
      <c r="D94" s="337">
        <v>0</v>
      </c>
      <c r="E94" s="337">
        <v>0</v>
      </c>
      <c r="F94" s="337">
        <v>0</v>
      </c>
      <c r="G94" s="337">
        <v>0</v>
      </c>
      <c r="H94" s="337">
        <v>0</v>
      </c>
      <c r="I94" s="337">
        <v>0</v>
      </c>
      <c r="J94" s="337">
        <v>0</v>
      </c>
      <c r="K94" s="337">
        <v>0</v>
      </c>
      <c r="L94" s="337">
        <v>0</v>
      </c>
      <c r="M94" s="337">
        <v>0</v>
      </c>
      <c r="N94" s="337">
        <v>0</v>
      </c>
      <c r="O94" s="338">
        <f>ROUND('ASSET BALANCES'!O94*$CL94/12,2)</f>
        <v>0</v>
      </c>
      <c r="P94" s="338">
        <f>ROUND('ASSET BALANCES'!P94*$CL94/12,2)</f>
        <v>0</v>
      </c>
      <c r="Q94" s="338">
        <f>ROUND('ASSET BALANCES'!Q94*$CL94/12,2)</f>
        <v>0</v>
      </c>
      <c r="R94" s="338">
        <f>ROUND('ASSET BALANCES'!R94*$CL94/12,2)</f>
        <v>0</v>
      </c>
      <c r="S94" s="338">
        <f>ROUND('ASSET BALANCES'!S94*$CL94/12,2)</f>
        <v>0</v>
      </c>
      <c r="T94" s="338">
        <f>ROUND('ASSET BALANCES'!T94*$CL94/12,2)</f>
        <v>0</v>
      </c>
      <c r="U94" s="338">
        <f>ROUND('ASSET BALANCES'!U94*$CL94/12,2)</f>
        <v>0</v>
      </c>
      <c r="V94" s="338">
        <f>ROUND('ASSET BALANCES'!V94*$CL94/12,2)</f>
        <v>0</v>
      </c>
      <c r="W94" s="338">
        <f>ROUND('ASSET BALANCES'!W94*$CL94/12,2)</f>
        <v>0</v>
      </c>
      <c r="X94" s="338">
        <f>ROUND('ASSET BALANCES'!X94*$CL94/12,2)</f>
        <v>0</v>
      </c>
      <c r="Y94" s="338">
        <f>ROUND('ASSET BALANCES'!Y94*$CL94/12,2)</f>
        <v>0</v>
      </c>
      <c r="Z94" s="338">
        <f>ROUND('ASSET BALANCES'!Z94*$CL94/12,2)</f>
        <v>0</v>
      </c>
      <c r="AA94" s="338">
        <f>ROUND('ASSET BALANCES'!AA94*$CM94/12,2)</f>
        <v>0</v>
      </c>
      <c r="AB94" s="338">
        <f>ROUND('ASSET BALANCES'!AB94*$CM94/12,2)</f>
        <v>0</v>
      </c>
      <c r="AC94" s="338">
        <f>ROUND('ASSET BALANCES'!AC94*$CM94/12,2)</f>
        <v>0</v>
      </c>
      <c r="AD94" s="338">
        <f>ROUND('ASSET BALANCES'!AD94*$CM94/12,2)</f>
        <v>0</v>
      </c>
      <c r="AE94" s="338">
        <f>ROUND('ASSET BALANCES'!AE94*$CM94/12,2)</f>
        <v>0</v>
      </c>
      <c r="AF94" s="338">
        <f>ROUND('ASSET BALANCES'!AF94*$CM94/12,2)</f>
        <v>0</v>
      </c>
      <c r="AG94" s="338">
        <f>ROUND('ASSET BALANCES'!AG94*$CM94/12,2)</f>
        <v>0</v>
      </c>
      <c r="AH94" s="338">
        <f>ROUND('ASSET BALANCES'!AH94*$CM94/12,2)</f>
        <v>0</v>
      </c>
      <c r="AI94" s="338">
        <f>ROUND('ASSET BALANCES'!AI94*$CM94/12,2)</f>
        <v>0</v>
      </c>
      <c r="AJ94" s="338">
        <f>ROUND('ASSET BALANCES'!AJ94*$CM94/12,2)</f>
        <v>0</v>
      </c>
      <c r="AK94" s="338">
        <f>ROUND('ASSET BALANCES'!AK94*$CM94/12,2)</f>
        <v>0</v>
      </c>
      <c r="AL94" s="338">
        <f>ROUND('ASSET BALANCES'!AL94*$CM94/12,2)</f>
        <v>0</v>
      </c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38"/>
      <c r="AX94" s="338"/>
      <c r="AY94" s="338"/>
      <c r="AZ94" s="338"/>
      <c r="BA94" s="338"/>
      <c r="BB94" s="338"/>
      <c r="BC94" s="338"/>
      <c r="BD94" s="338"/>
      <c r="BE94" s="338"/>
      <c r="BF94" s="338"/>
      <c r="BG94" s="338"/>
      <c r="BH94" s="338"/>
      <c r="BI94" s="338"/>
      <c r="BJ94" s="338"/>
      <c r="BK94" s="338"/>
      <c r="BL94" s="338"/>
      <c r="BM94" s="338"/>
      <c r="BN94" s="338"/>
      <c r="BO94" s="338"/>
      <c r="BP94" s="338"/>
      <c r="BQ94" s="338"/>
      <c r="BR94" s="338"/>
      <c r="BS94" s="338"/>
      <c r="BT94" s="338"/>
      <c r="BU94" s="338"/>
      <c r="BV94" s="338"/>
      <c r="BW94" s="13">
        <f t="shared" si="15"/>
        <v>0</v>
      </c>
      <c r="BX94" s="13">
        <f t="shared" si="16"/>
        <v>0</v>
      </c>
      <c r="BY94" s="13">
        <f t="shared" si="17"/>
        <v>0</v>
      </c>
      <c r="BZ94" s="13">
        <f t="shared" si="18"/>
        <v>0</v>
      </c>
      <c r="CA94" s="13">
        <f t="shared" si="19"/>
        <v>0</v>
      </c>
      <c r="CB94" s="13">
        <f t="shared" si="20"/>
        <v>0</v>
      </c>
      <c r="CC94" s="333" t="str">
        <f>VLOOKUP($A94,'Depr Group Buckets'!$A:$J,CC$4,FALSE)</f>
        <v>PROD STEAM</v>
      </c>
      <c r="CD94" s="333" t="str">
        <f>VLOOKUP($A94,'Depr Group Buckets'!$A:$J,CD$4,FALSE)</f>
        <v>101/106</v>
      </c>
      <c r="CE94" s="333">
        <f>VLOOKUP($A94,'Depr Group Buckets'!$A:$J,CE$4,FALSE)</f>
        <v>108</v>
      </c>
      <c r="CF94" s="333">
        <f>VLOOKUP($A94,'Depr Group Buckets'!$A:$J,CF$4,FALSE)</f>
        <v>403</v>
      </c>
      <c r="CG94" s="333" t="str">
        <f>VLOOKUP($A94,'Depr Group Buckets'!$A:$J,CG$4,FALSE)</f>
        <v>BIG BEND</v>
      </c>
      <c r="CH94" s="333" t="str">
        <f>VLOOKUP($A94,'Depr Group Buckets'!$A:$J,CH$4,FALSE)</f>
        <v>BIG BEND UNIT 1 SCR</v>
      </c>
      <c r="CI94" s="333" t="str">
        <f>VLOOKUP($A94,'Depr Group Buckets'!$A:$J,CI$4,FALSE)</f>
        <v>Invalid</v>
      </c>
      <c r="CJ94" s="333" t="str">
        <f>VLOOKUP($A94,'Depr Group Buckets'!$A:$J,CJ$4,FALSE)</f>
        <v>315</v>
      </c>
      <c r="CK94" s="21"/>
      <c r="CL94" s="4">
        <f t="shared" si="14"/>
        <v>0.04</v>
      </c>
      <c r="CM94" s="4">
        <f t="shared" si="13"/>
        <v>0.04</v>
      </c>
      <c r="CN94" s="334"/>
      <c r="CO94" s="334"/>
      <c r="CP94" s="334"/>
      <c r="CQ94" s="4">
        <v>0.04</v>
      </c>
      <c r="CR94" s="4">
        <v>0</v>
      </c>
    </row>
    <row r="95" spans="1:96" ht="12" customHeight="1" x14ac:dyDescent="0.25">
      <c r="A95" s="335">
        <f>'ASSET BALANCES'!$A95</f>
        <v>31552</v>
      </c>
      <c r="B95" s="336" t="str">
        <f>'ASSET BALANCES'!$B95</f>
        <v>315.52 Accessory Elect Eq-BB2 SCR</v>
      </c>
      <c r="C95" s="337">
        <v>0</v>
      </c>
      <c r="D95" s="337">
        <v>0</v>
      </c>
      <c r="E95" s="337">
        <v>0</v>
      </c>
      <c r="F95" s="337">
        <v>0</v>
      </c>
      <c r="G95" s="337">
        <v>0</v>
      </c>
      <c r="H95" s="337">
        <v>0</v>
      </c>
      <c r="I95" s="337">
        <v>0</v>
      </c>
      <c r="J95" s="337">
        <v>0</v>
      </c>
      <c r="K95" s="337">
        <v>0</v>
      </c>
      <c r="L95" s="337">
        <v>0</v>
      </c>
      <c r="M95" s="337">
        <v>0</v>
      </c>
      <c r="N95" s="337">
        <v>0</v>
      </c>
      <c r="O95" s="338">
        <f>ROUND('ASSET BALANCES'!O95*$CL95/12,2)</f>
        <v>0</v>
      </c>
      <c r="P95" s="338">
        <f>ROUND('ASSET BALANCES'!P95*$CL95/12,2)</f>
        <v>0</v>
      </c>
      <c r="Q95" s="338">
        <f>ROUND('ASSET BALANCES'!Q95*$CL95/12,2)</f>
        <v>0</v>
      </c>
      <c r="R95" s="338">
        <f>ROUND('ASSET BALANCES'!R95*$CL95/12,2)</f>
        <v>0</v>
      </c>
      <c r="S95" s="338">
        <f>ROUND('ASSET BALANCES'!S95*$CL95/12,2)</f>
        <v>0</v>
      </c>
      <c r="T95" s="338">
        <f>ROUND('ASSET BALANCES'!T95*$CL95/12,2)</f>
        <v>0</v>
      </c>
      <c r="U95" s="338">
        <f>ROUND('ASSET BALANCES'!U95*$CL95/12,2)</f>
        <v>0</v>
      </c>
      <c r="V95" s="338">
        <f>ROUND('ASSET BALANCES'!V95*$CL95/12,2)</f>
        <v>0</v>
      </c>
      <c r="W95" s="338">
        <f>ROUND('ASSET BALANCES'!W95*$CL95/12,2)</f>
        <v>0</v>
      </c>
      <c r="X95" s="338">
        <f>ROUND('ASSET BALANCES'!X95*$CL95/12,2)</f>
        <v>0</v>
      </c>
      <c r="Y95" s="338">
        <f>ROUND('ASSET BALANCES'!Y95*$CL95/12,2)</f>
        <v>0</v>
      </c>
      <c r="Z95" s="338">
        <f>ROUND('ASSET BALANCES'!Z95*$CL95/12,2)</f>
        <v>0</v>
      </c>
      <c r="AA95" s="338">
        <f>ROUND('ASSET BALANCES'!AA95*$CM95/12,2)</f>
        <v>0</v>
      </c>
      <c r="AB95" s="338">
        <f>ROUND('ASSET BALANCES'!AB95*$CM95/12,2)</f>
        <v>0</v>
      </c>
      <c r="AC95" s="338">
        <f>ROUND('ASSET BALANCES'!AC95*$CM95/12,2)</f>
        <v>0</v>
      </c>
      <c r="AD95" s="338">
        <f>ROUND('ASSET BALANCES'!AD95*$CM95/12,2)</f>
        <v>0</v>
      </c>
      <c r="AE95" s="338">
        <f>ROUND('ASSET BALANCES'!AE95*$CM95/12,2)</f>
        <v>0</v>
      </c>
      <c r="AF95" s="338">
        <f>ROUND('ASSET BALANCES'!AF95*$CM95/12,2)</f>
        <v>0</v>
      </c>
      <c r="AG95" s="338">
        <f>ROUND('ASSET BALANCES'!AG95*$CM95/12,2)</f>
        <v>0</v>
      </c>
      <c r="AH95" s="338">
        <f>ROUND('ASSET BALANCES'!AH95*$CM95/12,2)</f>
        <v>0</v>
      </c>
      <c r="AI95" s="338">
        <f>ROUND('ASSET BALANCES'!AI95*$CM95/12,2)</f>
        <v>0</v>
      </c>
      <c r="AJ95" s="338">
        <f>ROUND('ASSET BALANCES'!AJ95*$CM95/12,2)</f>
        <v>0</v>
      </c>
      <c r="AK95" s="338">
        <f>ROUND('ASSET BALANCES'!AK95*$CM95/12,2)</f>
        <v>0</v>
      </c>
      <c r="AL95" s="338">
        <f>ROUND('ASSET BALANCES'!AL95*$CM95/12,2)</f>
        <v>0</v>
      </c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13">
        <f t="shared" si="15"/>
        <v>0</v>
      </c>
      <c r="BX95" s="13">
        <f t="shared" si="16"/>
        <v>0</v>
      </c>
      <c r="BY95" s="13">
        <f t="shared" si="17"/>
        <v>0</v>
      </c>
      <c r="BZ95" s="13">
        <f t="shared" si="18"/>
        <v>0</v>
      </c>
      <c r="CA95" s="13">
        <f t="shared" si="19"/>
        <v>0</v>
      </c>
      <c r="CB95" s="13">
        <f t="shared" si="20"/>
        <v>0</v>
      </c>
      <c r="CC95" s="333" t="str">
        <f>VLOOKUP($A95,'Depr Group Buckets'!$A:$J,CC$4,FALSE)</f>
        <v>PROD STEAM</v>
      </c>
      <c r="CD95" s="333" t="str">
        <f>VLOOKUP($A95,'Depr Group Buckets'!$A:$J,CD$4,FALSE)</f>
        <v>101/106</v>
      </c>
      <c r="CE95" s="333">
        <f>VLOOKUP($A95,'Depr Group Buckets'!$A:$J,CE$4,FALSE)</f>
        <v>108</v>
      </c>
      <c r="CF95" s="333">
        <f>VLOOKUP($A95,'Depr Group Buckets'!$A:$J,CF$4,FALSE)</f>
        <v>403</v>
      </c>
      <c r="CG95" s="333" t="str">
        <f>VLOOKUP($A95,'Depr Group Buckets'!$A:$J,CG$4,FALSE)</f>
        <v>BIG BEND</v>
      </c>
      <c r="CH95" s="333" t="str">
        <f>VLOOKUP($A95,'Depr Group Buckets'!$A:$J,CH$4,FALSE)</f>
        <v>BIG BEND UNIT 2 SCR</v>
      </c>
      <c r="CI95" s="333" t="str">
        <f>VLOOKUP($A95,'Depr Group Buckets'!$A:$J,CI$4,FALSE)</f>
        <v>Invalid</v>
      </c>
      <c r="CJ95" s="333" t="str">
        <f>VLOOKUP($A95,'Depr Group Buckets'!$A:$J,CJ$4,FALSE)</f>
        <v>315</v>
      </c>
      <c r="CK95" s="21"/>
      <c r="CL95" s="4">
        <f t="shared" si="14"/>
        <v>3.6999999999999998E-2</v>
      </c>
      <c r="CM95" s="4">
        <f t="shared" si="13"/>
        <v>3.6999999999999998E-2</v>
      </c>
      <c r="CN95" s="334"/>
      <c r="CO95" s="334"/>
      <c r="CP95" s="334"/>
      <c r="CQ95" s="4">
        <v>3.6999999999999998E-2</v>
      </c>
      <c r="CR95" s="4">
        <v>0</v>
      </c>
    </row>
    <row r="96" spans="1:96" x14ac:dyDescent="0.25">
      <c r="A96" s="335">
        <f>'ASSET BALANCES'!$A96</f>
        <v>31553</v>
      </c>
      <c r="B96" s="336" t="str">
        <f>'ASSET BALANCES'!$B96</f>
        <v>315.53 Accessory Elect Eq-BB3 SCR</v>
      </c>
      <c r="C96" s="337">
        <v>0</v>
      </c>
      <c r="D96" s="337">
        <v>0</v>
      </c>
      <c r="E96" s="337">
        <v>0</v>
      </c>
      <c r="F96" s="337">
        <v>0</v>
      </c>
      <c r="G96" s="337">
        <v>0</v>
      </c>
      <c r="H96" s="337">
        <v>0</v>
      </c>
      <c r="I96" s="337">
        <v>0</v>
      </c>
      <c r="J96" s="337">
        <v>0</v>
      </c>
      <c r="K96" s="337">
        <v>0</v>
      </c>
      <c r="L96" s="337">
        <v>0</v>
      </c>
      <c r="M96" s="337">
        <v>0</v>
      </c>
      <c r="N96" s="337">
        <v>0</v>
      </c>
      <c r="O96" s="338">
        <f>ROUND('ASSET BALANCES'!O96*$CL96/12,2)</f>
        <v>0</v>
      </c>
      <c r="P96" s="338">
        <f>ROUND('ASSET BALANCES'!P96*$CL96/12,2)</f>
        <v>0</v>
      </c>
      <c r="Q96" s="338">
        <f>ROUND('ASSET BALANCES'!Q96*$CL96/12,2)</f>
        <v>0</v>
      </c>
      <c r="R96" s="338">
        <f>ROUND('ASSET BALANCES'!R96*$CL96/12,2)</f>
        <v>0</v>
      </c>
      <c r="S96" s="338">
        <f>ROUND('ASSET BALANCES'!S96*$CL96/12,2)</f>
        <v>0</v>
      </c>
      <c r="T96" s="338">
        <f>ROUND('ASSET BALANCES'!T96*$CL96/12,2)</f>
        <v>0</v>
      </c>
      <c r="U96" s="338">
        <f>ROUND('ASSET BALANCES'!U96*$CL96/12,2)</f>
        <v>0</v>
      </c>
      <c r="V96" s="338">
        <f>ROUND('ASSET BALANCES'!V96*$CL96/12,2)</f>
        <v>0</v>
      </c>
      <c r="W96" s="338">
        <f>ROUND('ASSET BALANCES'!W96*$CL96/12,2)</f>
        <v>0</v>
      </c>
      <c r="X96" s="338">
        <f>ROUND('ASSET BALANCES'!X96*$CL96/12,2)</f>
        <v>0</v>
      </c>
      <c r="Y96" s="338">
        <f>ROUND('ASSET BALANCES'!Y96*$CL96/12,2)</f>
        <v>0</v>
      </c>
      <c r="Z96" s="338">
        <f>ROUND('ASSET BALANCES'!Z96*$CL96/12,2)</f>
        <v>0</v>
      </c>
      <c r="AA96" s="338">
        <f>ROUND('ASSET BALANCES'!AA96*$CM96/12,2)</f>
        <v>0</v>
      </c>
      <c r="AB96" s="338">
        <f>ROUND('ASSET BALANCES'!AB96*$CM96/12,2)</f>
        <v>0</v>
      </c>
      <c r="AC96" s="338">
        <f>ROUND('ASSET BALANCES'!AC96*$CM96/12,2)</f>
        <v>0</v>
      </c>
      <c r="AD96" s="338">
        <f>ROUND('ASSET BALANCES'!AD96*$CM96/12,2)</f>
        <v>0</v>
      </c>
      <c r="AE96" s="338">
        <f>ROUND('ASSET BALANCES'!AE96*$CM96/12,2)</f>
        <v>0</v>
      </c>
      <c r="AF96" s="338">
        <f>ROUND('ASSET BALANCES'!AF96*$CM96/12,2)</f>
        <v>0</v>
      </c>
      <c r="AG96" s="338">
        <f>ROUND('ASSET BALANCES'!AG96*$CM96/12,2)</f>
        <v>0</v>
      </c>
      <c r="AH96" s="338">
        <f>ROUND('ASSET BALANCES'!AH96*$CM96/12,2)</f>
        <v>0</v>
      </c>
      <c r="AI96" s="338">
        <f>ROUND('ASSET BALANCES'!AI96*$CM96/12,2)</f>
        <v>0</v>
      </c>
      <c r="AJ96" s="338">
        <f>ROUND('ASSET BALANCES'!AJ96*$CM96/12,2)</f>
        <v>0</v>
      </c>
      <c r="AK96" s="338">
        <f>ROUND('ASSET BALANCES'!AK96*$CM96/12,2)</f>
        <v>0</v>
      </c>
      <c r="AL96" s="338">
        <f>ROUND('ASSET BALANCES'!AL96*$CM96/12,2)</f>
        <v>0</v>
      </c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  <c r="BG96" s="338"/>
      <c r="BH96" s="338"/>
      <c r="BI96" s="338"/>
      <c r="BJ96" s="338"/>
      <c r="BK96" s="338"/>
      <c r="BL96" s="338"/>
      <c r="BM96" s="338"/>
      <c r="BN96" s="338"/>
      <c r="BO96" s="338"/>
      <c r="BP96" s="338"/>
      <c r="BQ96" s="338"/>
      <c r="BR96" s="338"/>
      <c r="BS96" s="338"/>
      <c r="BT96" s="338"/>
      <c r="BU96" s="338"/>
      <c r="BV96" s="338"/>
      <c r="BW96" s="13">
        <f t="shared" si="15"/>
        <v>0</v>
      </c>
      <c r="BX96" s="13">
        <f t="shared" si="16"/>
        <v>0</v>
      </c>
      <c r="BY96" s="13">
        <f t="shared" si="17"/>
        <v>0</v>
      </c>
      <c r="BZ96" s="13">
        <f t="shared" si="18"/>
        <v>0</v>
      </c>
      <c r="CA96" s="13">
        <f t="shared" si="19"/>
        <v>0</v>
      </c>
      <c r="CB96" s="13">
        <f t="shared" si="20"/>
        <v>0</v>
      </c>
      <c r="CC96" s="333" t="str">
        <f>VLOOKUP($A96,'Depr Group Buckets'!$A:$J,CC$4,FALSE)</f>
        <v>PROD STEAM</v>
      </c>
      <c r="CD96" s="333" t="str">
        <f>VLOOKUP($A96,'Depr Group Buckets'!$A:$J,CD$4,FALSE)</f>
        <v>101/106</v>
      </c>
      <c r="CE96" s="333">
        <f>VLOOKUP($A96,'Depr Group Buckets'!$A:$J,CE$4,FALSE)</f>
        <v>108</v>
      </c>
      <c r="CF96" s="333">
        <f>VLOOKUP($A96,'Depr Group Buckets'!$A:$J,CF$4,FALSE)</f>
        <v>403</v>
      </c>
      <c r="CG96" s="333" t="str">
        <f>VLOOKUP($A96,'Depr Group Buckets'!$A:$J,CG$4,FALSE)</f>
        <v>BIG BEND</v>
      </c>
      <c r="CH96" s="333" t="str">
        <f>VLOOKUP($A96,'Depr Group Buckets'!$A:$J,CH$4,FALSE)</f>
        <v>BIG BEND UNIT 3 SCR</v>
      </c>
      <c r="CI96" s="333" t="str">
        <f>VLOOKUP($A96,'Depr Group Buckets'!$A:$J,CI$4,FALSE)</f>
        <v>Invalid</v>
      </c>
      <c r="CJ96" s="333" t="str">
        <f>VLOOKUP($A96,'Depr Group Buckets'!$A:$J,CJ$4,FALSE)</f>
        <v>315</v>
      </c>
      <c r="CK96" s="21"/>
      <c r="CL96" s="4">
        <f t="shared" si="14"/>
        <v>3.2000000000000001E-2</v>
      </c>
      <c r="CM96" s="4">
        <f t="shared" si="13"/>
        <v>3.2000000000000001E-2</v>
      </c>
      <c r="CN96" s="334"/>
      <c r="CO96" s="334"/>
      <c r="CP96" s="334"/>
      <c r="CQ96" s="4">
        <v>3.2000000000000001E-2</v>
      </c>
      <c r="CR96" s="4">
        <v>0</v>
      </c>
    </row>
    <row r="97" spans="1:96" x14ac:dyDescent="0.25">
      <c r="A97" s="335">
        <f>'ASSET BALANCES'!$A97</f>
        <v>31554</v>
      </c>
      <c r="B97" s="336" t="str">
        <f>'ASSET BALANCES'!$B97</f>
        <v>315.54 Accessory Elect Eq-BB4 SCR</v>
      </c>
      <c r="C97" s="337">
        <v>36106.129999999997</v>
      </c>
      <c r="D97" s="337">
        <v>36106.129999999997</v>
      </c>
      <c r="E97" s="337">
        <v>36106.129999999997</v>
      </c>
      <c r="F97" s="337">
        <v>36106.129999999997</v>
      </c>
      <c r="G97" s="337">
        <v>36106.129999999997</v>
      </c>
      <c r="H97" s="337">
        <v>36106.129999999997</v>
      </c>
      <c r="I97" s="337">
        <v>36106.129999999997</v>
      </c>
      <c r="J97" s="337">
        <v>36106.129999999997</v>
      </c>
      <c r="K97" s="337">
        <v>36106.129999999997</v>
      </c>
      <c r="L97" s="337">
        <v>36106.129999999997</v>
      </c>
      <c r="M97" s="337">
        <v>36106.129999999997</v>
      </c>
      <c r="N97" s="337">
        <v>36106.129999999997</v>
      </c>
      <c r="O97" s="338">
        <f>ROUND('ASSET BALANCES'!O97*$CL97/12,2)</f>
        <v>36106.14</v>
      </c>
      <c r="P97" s="338">
        <f>ROUND('ASSET BALANCES'!P97*$CL97/12,2)</f>
        <v>36106.14</v>
      </c>
      <c r="Q97" s="338">
        <f>ROUND('ASSET BALANCES'!Q97*$CL97/12,2)</f>
        <v>36106.14</v>
      </c>
      <c r="R97" s="338">
        <f>ROUND('ASSET BALANCES'!R97*$CL97/12,2)</f>
        <v>36106.14</v>
      </c>
      <c r="S97" s="338">
        <f>ROUND('ASSET BALANCES'!S97*$CL97/12,2)</f>
        <v>36106.14</v>
      </c>
      <c r="T97" s="338">
        <f>ROUND('ASSET BALANCES'!T97*$CL97/12,2)</f>
        <v>36156.32</v>
      </c>
      <c r="U97" s="338">
        <f>ROUND('ASSET BALANCES'!U97*$CL97/12,2)</f>
        <v>36156.32</v>
      </c>
      <c r="V97" s="338">
        <f>ROUND('ASSET BALANCES'!V97*$CL97/12,2)</f>
        <v>36156.32</v>
      </c>
      <c r="W97" s="338">
        <f>ROUND('ASSET BALANCES'!W97*$CL97/12,2)</f>
        <v>36156.32</v>
      </c>
      <c r="X97" s="338">
        <f>ROUND('ASSET BALANCES'!X97*$CL97/12,2)</f>
        <v>36156.32</v>
      </c>
      <c r="Y97" s="338">
        <f>ROUND('ASSET BALANCES'!Y97*$CL97/12,2)</f>
        <v>36156.32</v>
      </c>
      <c r="Z97" s="338">
        <f>ROUND('ASSET BALANCES'!Z97*$CL97/12,2)</f>
        <v>36156.32</v>
      </c>
      <c r="AA97" s="338">
        <f>ROUND('ASSET BALANCES'!AA97*$CM97/12,2)</f>
        <v>36156.32</v>
      </c>
      <c r="AB97" s="338">
        <f>ROUND('ASSET BALANCES'!AB97*$CM97/12,2)</f>
        <v>36156.32</v>
      </c>
      <c r="AC97" s="338">
        <f>ROUND('ASSET BALANCES'!AC97*$CM97/12,2)</f>
        <v>36156.32</v>
      </c>
      <c r="AD97" s="338">
        <f>ROUND('ASSET BALANCES'!AD97*$CM97/12,2)</f>
        <v>36156.32</v>
      </c>
      <c r="AE97" s="338">
        <f>ROUND('ASSET BALANCES'!AE97*$CM97/12,2)</f>
        <v>36156.32</v>
      </c>
      <c r="AF97" s="338">
        <f>ROUND('ASSET BALANCES'!AF97*$CM97/12,2)</f>
        <v>36156.32</v>
      </c>
      <c r="AG97" s="338">
        <f>ROUND('ASSET BALANCES'!AG97*$CM97/12,2)</f>
        <v>36156.32</v>
      </c>
      <c r="AH97" s="338">
        <f>ROUND('ASSET BALANCES'!AH97*$CM97/12,2)</f>
        <v>36156.32</v>
      </c>
      <c r="AI97" s="338">
        <f>ROUND('ASSET BALANCES'!AI97*$CM97/12,2)</f>
        <v>36156.32</v>
      </c>
      <c r="AJ97" s="338">
        <f>ROUND('ASSET BALANCES'!AJ97*$CM97/12,2)</f>
        <v>36156.32</v>
      </c>
      <c r="AK97" s="338">
        <f>ROUND('ASSET BALANCES'!AK97*$CM97/12,2)</f>
        <v>36156.32</v>
      </c>
      <c r="AL97" s="338">
        <f>ROUND('ASSET BALANCES'!AL97*$CM97/12,2)</f>
        <v>36156.32</v>
      </c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  <c r="BG97" s="338"/>
      <c r="BH97" s="338"/>
      <c r="BI97" s="338"/>
      <c r="BJ97" s="338"/>
      <c r="BK97" s="338"/>
      <c r="BL97" s="338"/>
      <c r="BM97" s="338"/>
      <c r="BN97" s="338"/>
      <c r="BO97" s="338"/>
      <c r="BP97" s="338"/>
      <c r="BQ97" s="338"/>
      <c r="BR97" s="338"/>
      <c r="BS97" s="338"/>
      <c r="BT97" s="338"/>
      <c r="BU97" s="338"/>
      <c r="BV97" s="338"/>
      <c r="BW97" s="13">
        <f t="shared" si="15"/>
        <v>433273.56</v>
      </c>
      <c r="BX97" s="13">
        <f t="shared" si="16"/>
        <v>433624.94</v>
      </c>
      <c r="BY97" s="13">
        <f t="shared" si="17"/>
        <v>433875.84</v>
      </c>
      <c r="BZ97" s="13">
        <f t="shared" si="18"/>
        <v>0</v>
      </c>
      <c r="CA97" s="13">
        <f t="shared" si="19"/>
        <v>0</v>
      </c>
      <c r="CB97" s="13">
        <f t="shared" si="20"/>
        <v>0</v>
      </c>
      <c r="CC97" s="333" t="str">
        <f>VLOOKUP($A97,'Depr Group Buckets'!$A:$J,CC$4,FALSE)</f>
        <v>PROD STEAM</v>
      </c>
      <c r="CD97" s="333" t="str">
        <f>VLOOKUP($A97,'Depr Group Buckets'!$A:$J,CD$4,FALSE)</f>
        <v>101/106</v>
      </c>
      <c r="CE97" s="333">
        <f>VLOOKUP($A97,'Depr Group Buckets'!$A:$J,CE$4,FALSE)</f>
        <v>108</v>
      </c>
      <c r="CF97" s="333">
        <f>VLOOKUP($A97,'Depr Group Buckets'!$A:$J,CF$4,FALSE)</f>
        <v>403</v>
      </c>
      <c r="CG97" s="333" t="str">
        <f>VLOOKUP($A97,'Depr Group Buckets'!$A:$J,CG$4,FALSE)</f>
        <v>BIG BEND</v>
      </c>
      <c r="CH97" s="333" t="str">
        <f>VLOOKUP($A97,'Depr Group Buckets'!$A:$J,CH$4,FALSE)</f>
        <v>BIG BEND UNIT 4</v>
      </c>
      <c r="CI97" s="333" t="str">
        <f>VLOOKUP($A97,'Depr Group Buckets'!$A:$J,CI$4,FALSE)</f>
        <v>Valid</v>
      </c>
      <c r="CJ97" s="333" t="str">
        <f>VLOOKUP($A97,'Depr Group Buckets'!$A:$J,CJ$4,FALSE)</f>
        <v>315</v>
      </c>
      <c r="CK97" s="21"/>
      <c r="CL97" s="4">
        <f t="shared" si="14"/>
        <v>2.8000000000000001E-2</v>
      </c>
      <c r="CM97" s="4">
        <f t="shared" si="13"/>
        <v>2.8000000000000001E-2</v>
      </c>
      <c r="CN97" s="334"/>
      <c r="CO97" s="334"/>
      <c r="CP97" s="334"/>
      <c r="CQ97" s="4">
        <v>2.8000000000000001E-2</v>
      </c>
      <c r="CR97" s="4">
        <v>2.7999999999999997E-2</v>
      </c>
    </row>
    <row r="98" spans="1:96" x14ac:dyDescent="0.25">
      <c r="A98" s="335">
        <f>'ASSET BALANCES'!$A98</f>
        <v>31601</v>
      </c>
      <c r="B98" s="336" t="str">
        <f>'ASSET BALANCES'!$B98</f>
        <v>316.01 Misc Power Plant Equip</v>
      </c>
      <c r="C98" s="337">
        <v>0</v>
      </c>
      <c r="D98" s="337">
        <v>0</v>
      </c>
      <c r="E98" s="337">
        <v>0</v>
      </c>
      <c r="F98" s="337">
        <v>0</v>
      </c>
      <c r="G98" s="337">
        <v>0</v>
      </c>
      <c r="H98" s="337">
        <v>0</v>
      </c>
      <c r="I98" s="337">
        <v>0</v>
      </c>
      <c r="J98" s="337">
        <v>0</v>
      </c>
      <c r="K98" s="337">
        <v>0</v>
      </c>
      <c r="L98" s="337">
        <v>0</v>
      </c>
      <c r="M98" s="337">
        <v>0</v>
      </c>
      <c r="N98" s="337">
        <v>0</v>
      </c>
      <c r="O98" s="338">
        <f>ROUND('ASSET BALANCES'!O98*$CL98/12,2)</f>
        <v>0</v>
      </c>
      <c r="P98" s="338">
        <f>ROUND('ASSET BALANCES'!P98*$CL98/12,2)</f>
        <v>0</v>
      </c>
      <c r="Q98" s="338">
        <f>ROUND('ASSET BALANCES'!Q98*$CL98/12,2)</f>
        <v>0</v>
      </c>
      <c r="R98" s="338">
        <f>ROUND('ASSET BALANCES'!R98*$CL98/12,2)</f>
        <v>0</v>
      </c>
      <c r="S98" s="338">
        <f>ROUND('ASSET BALANCES'!S98*$CL98/12,2)</f>
        <v>0</v>
      </c>
      <c r="T98" s="338">
        <f>ROUND('ASSET BALANCES'!T98*$CL98/12,2)</f>
        <v>0</v>
      </c>
      <c r="U98" s="338">
        <f>ROUND('ASSET BALANCES'!U98*$CL98/12,2)</f>
        <v>0</v>
      </c>
      <c r="V98" s="338">
        <f>ROUND('ASSET BALANCES'!V98*$CL98/12,2)</f>
        <v>0</v>
      </c>
      <c r="W98" s="338">
        <f>ROUND('ASSET BALANCES'!W98*$CL98/12,2)</f>
        <v>0</v>
      </c>
      <c r="X98" s="338">
        <f>ROUND('ASSET BALANCES'!X98*$CL98/12,2)</f>
        <v>0</v>
      </c>
      <c r="Y98" s="338">
        <f>ROUND('ASSET BALANCES'!Y98*$CL98/12,2)</f>
        <v>0</v>
      </c>
      <c r="Z98" s="338">
        <f>ROUND('ASSET BALANCES'!Z98*$CL98/12,2)</f>
        <v>0</v>
      </c>
      <c r="AA98" s="338">
        <f>ROUND('ASSET BALANCES'!AA98*$CM98/12,2)</f>
        <v>0</v>
      </c>
      <c r="AB98" s="338">
        <f>ROUND('ASSET BALANCES'!AB98*$CM98/12,2)</f>
        <v>0</v>
      </c>
      <c r="AC98" s="338">
        <f>ROUND('ASSET BALANCES'!AC98*$CM98/12,2)</f>
        <v>0</v>
      </c>
      <c r="AD98" s="338">
        <f>ROUND('ASSET BALANCES'!AD98*$CM98/12,2)</f>
        <v>0</v>
      </c>
      <c r="AE98" s="338">
        <f>ROUND('ASSET BALANCES'!AE98*$CM98/12,2)</f>
        <v>0</v>
      </c>
      <c r="AF98" s="338">
        <f>ROUND('ASSET BALANCES'!AF98*$CM98/12,2)</f>
        <v>0</v>
      </c>
      <c r="AG98" s="338">
        <f>ROUND('ASSET BALANCES'!AG98*$CM98/12,2)</f>
        <v>0</v>
      </c>
      <c r="AH98" s="338">
        <f>ROUND('ASSET BALANCES'!AH98*$CM98/12,2)</f>
        <v>0</v>
      </c>
      <c r="AI98" s="338">
        <f>ROUND('ASSET BALANCES'!AI98*$CM98/12,2)</f>
        <v>0</v>
      </c>
      <c r="AJ98" s="338">
        <f>ROUND('ASSET BALANCES'!AJ98*$CM98/12,2)</f>
        <v>0</v>
      </c>
      <c r="AK98" s="338">
        <f>ROUND('ASSET BALANCES'!AK98*$CM98/12,2)</f>
        <v>0</v>
      </c>
      <c r="AL98" s="338">
        <f>ROUND('ASSET BALANCES'!AL98*$CM98/12,2)</f>
        <v>0</v>
      </c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  <c r="BG98" s="338"/>
      <c r="BH98" s="338"/>
      <c r="BI98" s="338"/>
      <c r="BJ98" s="338"/>
      <c r="BK98" s="338"/>
      <c r="BL98" s="338"/>
      <c r="BM98" s="338"/>
      <c r="BN98" s="338"/>
      <c r="BO98" s="338"/>
      <c r="BP98" s="338"/>
      <c r="BQ98" s="338"/>
      <c r="BR98" s="338"/>
      <c r="BS98" s="338"/>
      <c r="BT98" s="338"/>
      <c r="BU98" s="338"/>
      <c r="BV98" s="338"/>
      <c r="BW98" s="13">
        <f t="shared" si="15"/>
        <v>0</v>
      </c>
      <c r="BX98" s="13">
        <f t="shared" si="16"/>
        <v>0</v>
      </c>
      <c r="BY98" s="13">
        <f t="shared" si="17"/>
        <v>0</v>
      </c>
      <c r="BZ98" s="13">
        <f t="shared" si="18"/>
        <v>0</v>
      </c>
      <c r="CA98" s="13">
        <f t="shared" si="19"/>
        <v>0</v>
      </c>
      <c r="CB98" s="13">
        <f t="shared" si="20"/>
        <v>0</v>
      </c>
      <c r="CC98" s="333" t="str">
        <f>VLOOKUP($A98,'Depr Group Buckets'!$A:$J,CC$4,FALSE)</f>
        <v>PROD STEAM</v>
      </c>
      <c r="CD98" s="333" t="str">
        <f>VLOOKUP($A98,'Depr Group Buckets'!$A:$J,CD$4,FALSE)</f>
        <v>101/106</v>
      </c>
      <c r="CE98" s="333">
        <f>VLOOKUP($A98,'Depr Group Buckets'!$A:$J,CE$4,FALSE)</f>
        <v>108</v>
      </c>
      <c r="CF98" s="333">
        <f>VLOOKUP($A98,'Depr Group Buckets'!$A:$J,CF$4,FALSE)</f>
        <v>403</v>
      </c>
      <c r="CG98" s="333" t="str">
        <f>VLOOKUP($A98,'Depr Group Buckets'!$A:$J,CG$4,FALSE)</f>
        <v>BIG BEND</v>
      </c>
      <c r="CH98" s="333" t="str">
        <f>VLOOKUP($A98,'Depr Group Buckets'!$A:$J,CH$4,FALSE)</f>
        <v>INACTIVE ACCOUNT</v>
      </c>
      <c r="CI98" s="333" t="str">
        <f>VLOOKUP($A98,'Depr Group Buckets'!$A:$J,CI$4,FALSE)</f>
        <v>Invalid</v>
      </c>
      <c r="CJ98" s="333" t="str">
        <f>VLOOKUP($A98,'Depr Group Buckets'!$A:$J,CJ$4,FALSE)</f>
        <v>316</v>
      </c>
      <c r="CK98" s="21"/>
      <c r="CL98" s="4">
        <f t="shared" si="14"/>
        <v>0</v>
      </c>
      <c r="CM98" s="4">
        <f t="shared" si="13"/>
        <v>0</v>
      </c>
      <c r="CN98" s="334"/>
      <c r="CO98" s="334"/>
      <c r="CP98" s="334"/>
      <c r="CQ98" s="4">
        <v>0</v>
      </c>
      <c r="CR98" s="4">
        <v>0</v>
      </c>
    </row>
    <row r="99" spans="1:96" x14ac:dyDescent="0.25">
      <c r="A99" s="335">
        <f>'ASSET BALANCES'!$A99</f>
        <v>31617</v>
      </c>
      <c r="B99" s="336" t="str">
        <f>'ASSET BALANCES'!$B99</f>
        <v>316.17 Tools Misc Supply 7yr</v>
      </c>
      <c r="C99" s="337">
        <v>0</v>
      </c>
      <c r="D99" s="337">
        <v>0</v>
      </c>
      <c r="E99" s="337">
        <v>0</v>
      </c>
      <c r="F99" s="337">
        <v>0</v>
      </c>
      <c r="G99" s="337">
        <v>0</v>
      </c>
      <c r="H99" s="337">
        <v>0</v>
      </c>
      <c r="I99" s="337">
        <v>0</v>
      </c>
      <c r="J99" s="337">
        <v>0</v>
      </c>
      <c r="K99" s="337">
        <v>0</v>
      </c>
      <c r="L99" s="337">
        <v>0</v>
      </c>
      <c r="M99" s="337">
        <v>0</v>
      </c>
      <c r="N99" s="337">
        <v>0</v>
      </c>
      <c r="O99" s="338">
        <f>ROUND('ASSET BALANCES'!O99*$CL99/12,2)</f>
        <v>0</v>
      </c>
      <c r="P99" s="338">
        <f>ROUND('ASSET BALANCES'!P99*$CL99/12,2)</f>
        <v>0</v>
      </c>
      <c r="Q99" s="338">
        <f>ROUND('ASSET BALANCES'!Q99*$CL99/12,2)</f>
        <v>0</v>
      </c>
      <c r="R99" s="338">
        <f>ROUND('ASSET BALANCES'!R99*$CL99/12,2)</f>
        <v>0</v>
      </c>
      <c r="S99" s="338">
        <f>ROUND('ASSET BALANCES'!S99*$CL99/12,2)</f>
        <v>0</v>
      </c>
      <c r="T99" s="338">
        <f>ROUND('ASSET BALANCES'!T99*$CL99/12,2)</f>
        <v>0</v>
      </c>
      <c r="U99" s="338">
        <f>ROUND('ASSET BALANCES'!U99*$CL99/12,2)</f>
        <v>0</v>
      </c>
      <c r="V99" s="338">
        <f>ROUND('ASSET BALANCES'!V99*$CL99/12,2)</f>
        <v>0</v>
      </c>
      <c r="W99" s="338">
        <f>ROUND('ASSET BALANCES'!W99*$CL99/12,2)</f>
        <v>0</v>
      </c>
      <c r="X99" s="338">
        <f>ROUND('ASSET BALANCES'!X99*$CL99/12,2)</f>
        <v>0</v>
      </c>
      <c r="Y99" s="338">
        <f>ROUND('ASSET BALANCES'!Y99*$CL99/12,2)</f>
        <v>0</v>
      </c>
      <c r="Z99" s="338">
        <f>ROUND('ASSET BALANCES'!Z99*$CL99/12,2)</f>
        <v>0</v>
      </c>
      <c r="AA99" s="338">
        <f>ROUND('ASSET BALANCES'!AA99*$CM99/12,2)</f>
        <v>0</v>
      </c>
      <c r="AB99" s="338">
        <f>ROUND('ASSET BALANCES'!AB99*$CM99/12,2)</f>
        <v>0</v>
      </c>
      <c r="AC99" s="338">
        <f>ROUND('ASSET BALANCES'!AC99*$CM99/12,2)</f>
        <v>0</v>
      </c>
      <c r="AD99" s="338">
        <f>ROUND('ASSET BALANCES'!AD99*$CM99/12,2)</f>
        <v>0</v>
      </c>
      <c r="AE99" s="338">
        <f>ROUND('ASSET BALANCES'!AE99*$CM99/12,2)</f>
        <v>0</v>
      </c>
      <c r="AF99" s="338">
        <f>ROUND('ASSET BALANCES'!AF99*$CM99/12,2)</f>
        <v>0</v>
      </c>
      <c r="AG99" s="338">
        <f>ROUND('ASSET BALANCES'!AG99*$CM99/12,2)</f>
        <v>0</v>
      </c>
      <c r="AH99" s="338">
        <f>ROUND('ASSET BALANCES'!AH99*$CM99/12,2)</f>
        <v>0</v>
      </c>
      <c r="AI99" s="338">
        <f>ROUND('ASSET BALANCES'!AI99*$CM99/12,2)</f>
        <v>0</v>
      </c>
      <c r="AJ99" s="338">
        <f>ROUND('ASSET BALANCES'!AJ99*$CM99/12,2)</f>
        <v>0</v>
      </c>
      <c r="AK99" s="338">
        <f>ROUND('ASSET BALANCES'!AK99*$CM99/12,2)</f>
        <v>0</v>
      </c>
      <c r="AL99" s="338">
        <f>ROUND('ASSET BALANCES'!AL99*$CM99/12,2)</f>
        <v>0</v>
      </c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  <c r="BG99" s="338"/>
      <c r="BH99" s="338"/>
      <c r="BI99" s="338"/>
      <c r="BJ99" s="338"/>
      <c r="BK99" s="338"/>
      <c r="BL99" s="338"/>
      <c r="BM99" s="338"/>
      <c r="BN99" s="338"/>
      <c r="BO99" s="338"/>
      <c r="BP99" s="338"/>
      <c r="BQ99" s="338"/>
      <c r="BR99" s="338"/>
      <c r="BS99" s="338"/>
      <c r="BT99" s="338"/>
      <c r="BU99" s="338"/>
      <c r="BV99" s="338"/>
      <c r="BW99" s="13">
        <f t="shared" si="15"/>
        <v>0</v>
      </c>
      <c r="BX99" s="13">
        <f t="shared" si="16"/>
        <v>0</v>
      </c>
      <c r="BY99" s="13">
        <f t="shared" si="17"/>
        <v>0</v>
      </c>
      <c r="BZ99" s="13">
        <f t="shared" si="18"/>
        <v>0</v>
      </c>
      <c r="CA99" s="13">
        <f t="shared" si="19"/>
        <v>0</v>
      </c>
      <c r="CB99" s="13">
        <f t="shared" si="20"/>
        <v>0</v>
      </c>
      <c r="CC99" s="333" t="str">
        <f>VLOOKUP($A99,'Depr Group Buckets'!$A:$J,CC$4,FALSE)</f>
        <v>AMORT</v>
      </c>
      <c r="CD99" s="333" t="str">
        <f>VLOOKUP($A99,'Depr Group Buckets'!$A:$J,CD$4,FALSE)</f>
        <v>101/106</v>
      </c>
      <c r="CE99" s="333">
        <f>VLOOKUP($A99,'Depr Group Buckets'!$A:$J,CE$4,FALSE)</f>
        <v>108</v>
      </c>
      <c r="CF99" s="333">
        <f>VLOOKUP($A99,'Depr Group Buckets'!$A:$J,CF$4,FALSE)</f>
        <v>403</v>
      </c>
      <c r="CG99" s="333" t="str">
        <f>VLOOKUP($A99,'Depr Group Buckets'!$A:$J,CG$4,FALSE)</f>
        <v>AMORT</v>
      </c>
      <c r="CH99" s="333" t="str">
        <f>VLOOKUP($A99,'Depr Group Buckets'!$A:$J,CH$4,FALSE)</f>
        <v>AMORT</v>
      </c>
      <c r="CI99" s="333" t="str">
        <f>VLOOKUP($A99,'Depr Group Buckets'!$A:$J,CI$4,FALSE)</f>
        <v>Invalid</v>
      </c>
      <c r="CJ99" s="333" t="str">
        <f>VLOOKUP($A99,'Depr Group Buckets'!$A:$J,CJ$4,FALSE)</f>
        <v>316</v>
      </c>
      <c r="CK99" s="21"/>
      <c r="CL99" s="4">
        <f t="shared" si="14"/>
        <v>0.14299999999999999</v>
      </c>
      <c r="CM99" s="4">
        <f t="shared" si="13"/>
        <v>0.14299999999999999</v>
      </c>
      <c r="CN99" s="334"/>
      <c r="CO99" s="334"/>
      <c r="CP99" s="334"/>
      <c r="CQ99" s="4">
        <v>0.14299999999999999</v>
      </c>
      <c r="CR99" s="4">
        <v>0</v>
      </c>
    </row>
    <row r="100" spans="1:96" x14ac:dyDescent="0.25">
      <c r="A100" s="335">
        <f>'ASSET BALANCES'!$A100</f>
        <v>31630</v>
      </c>
      <c r="B100" s="336" t="str">
        <f>'ASSET BALANCES'!$B100</f>
        <v>316.30 Misc Power Plant Eq-BPC</v>
      </c>
      <c r="C100" s="337">
        <v>0</v>
      </c>
      <c r="D100" s="337">
        <v>0</v>
      </c>
      <c r="E100" s="337">
        <v>0</v>
      </c>
      <c r="F100" s="337">
        <v>0</v>
      </c>
      <c r="G100" s="337">
        <v>0</v>
      </c>
      <c r="H100" s="337">
        <v>0</v>
      </c>
      <c r="I100" s="337">
        <v>0</v>
      </c>
      <c r="J100" s="337">
        <v>0</v>
      </c>
      <c r="K100" s="337">
        <v>0</v>
      </c>
      <c r="L100" s="337">
        <v>0</v>
      </c>
      <c r="M100" s="337">
        <v>0</v>
      </c>
      <c r="N100" s="337">
        <v>0</v>
      </c>
      <c r="O100" s="338">
        <f>ROUND('ASSET BALANCES'!O100*$CL100/12,2)</f>
        <v>0</v>
      </c>
      <c r="P100" s="338">
        <f>ROUND('ASSET BALANCES'!P100*$CL100/12,2)</f>
        <v>0</v>
      </c>
      <c r="Q100" s="338">
        <f>ROUND('ASSET BALANCES'!Q100*$CL100/12,2)</f>
        <v>0</v>
      </c>
      <c r="R100" s="338">
        <f>ROUND('ASSET BALANCES'!R100*$CL100/12,2)</f>
        <v>0</v>
      </c>
      <c r="S100" s="338">
        <f>ROUND('ASSET BALANCES'!S100*$CL100/12,2)</f>
        <v>0</v>
      </c>
      <c r="T100" s="338">
        <f>ROUND('ASSET BALANCES'!T100*$CL100/12,2)</f>
        <v>0</v>
      </c>
      <c r="U100" s="338">
        <f>ROUND('ASSET BALANCES'!U100*$CL100/12,2)</f>
        <v>0</v>
      </c>
      <c r="V100" s="338">
        <f>ROUND('ASSET BALANCES'!V100*$CL100/12,2)</f>
        <v>0</v>
      </c>
      <c r="W100" s="338">
        <f>ROUND('ASSET BALANCES'!W100*$CL100/12,2)</f>
        <v>0</v>
      </c>
      <c r="X100" s="338">
        <f>ROUND('ASSET BALANCES'!X100*$CL100/12,2)</f>
        <v>0</v>
      </c>
      <c r="Y100" s="338">
        <f>ROUND('ASSET BALANCES'!Y100*$CL100/12,2)</f>
        <v>0</v>
      </c>
      <c r="Z100" s="338">
        <f>ROUND('ASSET BALANCES'!Z100*$CL100/12,2)</f>
        <v>0</v>
      </c>
      <c r="AA100" s="338">
        <f>ROUND('ASSET BALANCES'!AA100*$CM100/12,2)</f>
        <v>0</v>
      </c>
      <c r="AB100" s="338">
        <f>ROUND('ASSET BALANCES'!AB100*$CM100/12,2)</f>
        <v>0</v>
      </c>
      <c r="AC100" s="338">
        <f>ROUND('ASSET BALANCES'!AC100*$CM100/12,2)</f>
        <v>0</v>
      </c>
      <c r="AD100" s="338">
        <f>ROUND('ASSET BALANCES'!AD100*$CM100/12,2)</f>
        <v>0</v>
      </c>
      <c r="AE100" s="338">
        <f>ROUND('ASSET BALANCES'!AE100*$CM100/12,2)</f>
        <v>0</v>
      </c>
      <c r="AF100" s="338">
        <f>ROUND('ASSET BALANCES'!AF100*$CM100/12,2)</f>
        <v>0</v>
      </c>
      <c r="AG100" s="338">
        <f>ROUND('ASSET BALANCES'!AG100*$CM100/12,2)</f>
        <v>0</v>
      </c>
      <c r="AH100" s="338">
        <f>ROUND('ASSET BALANCES'!AH100*$CM100/12,2)</f>
        <v>0</v>
      </c>
      <c r="AI100" s="338">
        <f>ROUND('ASSET BALANCES'!AI100*$CM100/12,2)</f>
        <v>0</v>
      </c>
      <c r="AJ100" s="338">
        <f>ROUND('ASSET BALANCES'!AJ100*$CM100/12,2)</f>
        <v>0</v>
      </c>
      <c r="AK100" s="338">
        <f>ROUND('ASSET BALANCES'!AK100*$CM100/12,2)</f>
        <v>0</v>
      </c>
      <c r="AL100" s="338">
        <f>ROUND('ASSET BALANCES'!AL100*$CM100/12,2)</f>
        <v>0</v>
      </c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38"/>
      <c r="AX100" s="338"/>
      <c r="AY100" s="338"/>
      <c r="AZ100" s="338"/>
      <c r="BA100" s="338"/>
      <c r="BB100" s="338"/>
      <c r="BC100" s="338"/>
      <c r="BD100" s="338"/>
      <c r="BE100" s="338"/>
      <c r="BF100" s="338"/>
      <c r="BG100" s="338"/>
      <c r="BH100" s="338"/>
      <c r="BI100" s="338"/>
      <c r="BJ100" s="338"/>
      <c r="BK100" s="338"/>
      <c r="BL100" s="338"/>
      <c r="BM100" s="338"/>
      <c r="BN100" s="338"/>
      <c r="BO100" s="338"/>
      <c r="BP100" s="338"/>
      <c r="BQ100" s="338"/>
      <c r="BR100" s="338"/>
      <c r="BS100" s="338"/>
      <c r="BT100" s="338"/>
      <c r="BU100" s="338"/>
      <c r="BV100" s="338"/>
      <c r="BW100" s="13">
        <f t="shared" si="15"/>
        <v>0</v>
      </c>
      <c r="BX100" s="13">
        <f t="shared" si="16"/>
        <v>0</v>
      </c>
      <c r="BY100" s="13">
        <f t="shared" si="17"/>
        <v>0</v>
      </c>
      <c r="BZ100" s="13">
        <f t="shared" si="18"/>
        <v>0</v>
      </c>
      <c r="CA100" s="13">
        <f t="shared" si="19"/>
        <v>0</v>
      </c>
      <c r="CB100" s="13">
        <f t="shared" si="20"/>
        <v>0</v>
      </c>
      <c r="CC100" s="333" t="str">
        <f>VLOOKUP($A100,'Depr Group Buckets'!$A:$J,CC$4,FALSE)</f>
        <v>PROD STEAM</v>
      </c>
      <c r="CD100" s="333" t="str">
        <f>VLOOKUP($A100,'Depr Group Buckets'!$A:$J,CD$4,FALSE)</f>
        <v>101/106</v>
      </c>
      <c r="CE100" s="333">
        <f>VLOOKUP($A100,'Depr Group Buckets'!$A:$J,CE$4,FALSE)</f>
        <v>108</v>
      </c>
      <c r="CF100" s="333">
        <f>VLOOKUP($A100,'Depr Group Buckets'!$A:$J,CF$4,FALSE)</f>
        <v>403</v>
      </c>
      <c r="CG100" s="333" t="str">
        <f>VLOOKUP($A100,'Depr Group Buckets'!$A:$J,CG$4,FALSE)</f>
        <v>BAYSIDE</v>
      </c>
      <c r="CH100" s="333" t="str">
        <f>VLOOKUP($A100,'Depr Group Buckets'!$A:$J,CH$4,FALSE)</f>
        <v>INACTIVE ACCOUNT</v>
      </c>
      <c r="CI100" s="333" t="str">
        <f>VLOOKUP($A100,'Depr Group Buckets'!$A:$J,CI$4,FALSE)</f>
        <v>Invalid</v>
      </c>
      <c r="CJ100" s="333" t="str">
        <f>VLOOKUP($A100,'Depr Group Buckets'!$A:$J,CJ$4,FALSE)</f>
        <v>316</v>
      </c>
      <c r="CK100" s="21"/>
      <c r="CL100" s="4">
        <f t="shared" si="14"/>
        <v>0</v>
      </c>
      <c r="CM100" s="4">
        <f t="shared" si="13"/>
        <v>0</v>
      </c>
      <c r="CN100" s="334"/>
      <c r="CO100" s="334"/>
      <c r="CP100" s="334"/>
      <c r="CQ100" s="4">
        <v>0</v>
      </c>
      <c r="CR100" s="4">
        <v>0</v>
      </c>
    </row>
    <row r="101" spans="1:96" x14ac:dyDescent="0.25">
      <c r="A101" s="335">
        <f>'ASSET BALANCES'!$A101</f>
        <v>31631</v>
      </c>
      <c r="B101" s="336" t="str">
        <f>'ASSET BALANCES'!$B101</f>
        <v>316.31 Misc Power Plant Eq-BP1</v>
      </c>
      <c r="C101" s="337">
        <v>0</v>
      </c>
      <c r="D101" s="337">
        <v>0</v>
      </c>
      <c r="E101" s="337">
        <v>0</v>
      </c>
      <c r="F101" s="337">
        <v>0</v>
      </c>
      <c r="G101" s="337">
        <v>0</v>
      </c>
      <c r="H101" s="337">
        <v>0</v>
      </c>
      <c r="I101" s="337">
        <v>0</v>
      </c>
      <c r="J101" s="337">
        <v>0</v>
      </c>
      <c r="K101" s="337">
        <v>0</v>
      </c>
      <c r="L101" s="337">
        <v>0</v>
      </c>
      <c r="M101" s="337">
        <v>0</v>
      </c>
      <c r="N101" s="337">
        <v>0</v>
      </c>
      <c r="O101" s="338">
        <f>ROUND('ASSET BALANCES'!O101*$CL101/12,2)</f>
        <v>0</v>
      </c>
      <c r="P101" s="338">
        <f>ROUND('ASSET BALANCES'!P101*$CL101/12,2)</f>
        <v>0</v>
      </c>
      <c r="Q101" s="338">
        <f>ROUND('ASSET BALANCES'!Q101*$CL101/12,2)</f>
        <v>0</v>
      </c>
      <c r="R101" s="338">
        <f>ROUND('ASSET BALANCES'!R101*$CL101/12,2)</f>
        <v>0</v>
      </c>
      <c r="S101" s="338">
        <f>ROUND('ASSET BALANCES'!S101*$CL101/12,2)</f>
        <v>0</v>
      </c>
      <c r="T101" s="338">
        <f>ROUND('ASSET BALANCES'!T101*$CL101/12,2)</f>
        <v>0</v>
      </c>
      <c r="U101" s="338">
        <f>ROUND('ASSET BALANCES'!U101*$CL101/12,2)</f>
        <v>0</v>
      </c>
      <c r="V101" s="338">
        <f>ROUND('ASSET BALANCES'!V101*$CL101/12,2)</f>
        <v>0</v>
      </c>
      <c r="W101" s="338">
        <f>ROUND('ASSET BALANCES'!W101*$CL101/12,2)</f>
        <v>0</v>
      </c>
      <c r="X101" s="338">
        <f>ROUND('ASSET BALANCES'!X101*$CL101/12,2)</f>
        <v>0</v>
      </c>
      <c r="Y101" s="338">
        <f>ROUND('ASSET BALANCES'!Y101*$CL101/12,2)</f>
        <v>0</v>
      </c>
      <c r="Z101" s="338">
        <f>ROUND('ASSET BALANCES'!Z101*$CL101/12,2)</f>
        <v>0</v>
      </c>
      <c r="AA101" s="338">
        <f>ROUND('ASSET BALANCES'!AA101*$CM101/12,2)</f>
        <v>0</v>
      </c>
      <c r="AB101" s="338">
        <f>ROUND('ASSET BALANCES'!AB101*$CM101/12,2)</f>
        <v>0</v>
      </c>
      <c r="AC101" s="338">
        <f>ROUND('ASSET BALANCES'!AC101*$CM101/12,2)</f>
        <v>0</v>
      </c>
      <c r="AD101" s="338">
        <f>ROUND('ASSET BALANCES'!AD101*$CM101/12,2)</f>
        <v>0</v>
      </c>
      <c r="AE101" s="338">
        <f>ROUND('ASSET BALANCES'!AE101*$CM101/12,2)</f>
        <v>0</v>
      </c>
      <c r="AF101" s="338">
        <f>ROUND('ASSET BALANCES'!AF101*$CM101/12,2)</f>
        <v>0</v>
      </c>
      <c r="AG101" s="338">
        <f>ROUND('ASSET BALANCES'!AG101*$CM101/12,2)</f>
        <v>0</v>
      </c>
      <c r="AH101" s="338">
        <f>ROUND('ASSET BALANCES'!AH101*$CM101/12,2)</f>
        <v>0</v>
      </c>
      <c r="AI101" s="338">
        <f>ROUND('ASSET BALANCES'!AI101*$CM101/12,2)</f>
        <v>0</v>
      </c>
      <c r="AJ101" s="338">
        <f>ROUND('ASSET BALANCES'!AJ101*$CM101/12,2)</f>
        <v>0</v>
      </c>
      <c r="AK101" s="338">
        <f>ROUND('ASSET BALANCES'!AK101*$CM101/12,2)</f>
        <v>0</v>
      </c>
      <c r="AL101" s="338">
        <f>ROUND('ASSET BALANCES'!AL101*$CM101/12,2)</f>
        <v>0</v>
      </c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38"/>
      <c r="AX101" s="338"/>
      <c r="AY101" s="338"/>
      <c r="AZ101" s="338"/>
      <c r="BA101" s="338"/>
      <c r="BB101" s="338"/>
      <c r="BC101" s="338"/>
      <c r="BD101" s="338"/>
      <c r="BE101" s="338"/>
      <c r="BF101" s="338"/>
      <c r="BG101" s="338"/>
      <c r="BH101" s="338"/>
      <c r="BI101" s="338"/>
      <c r="BJ101" s="338"/>
      <c r="BK101" s="338"/>
      <c r="BL101" s="338"/>
      <c r="BM101" s="338"/>
      <c r="BN101" s="338"/>
      <c r="BO101" s="338"/>
      <c r="BP101" s="338"/>
      <c r="BQ101" s="338"/>
      <c r="BR101" s="338"/>
      <c r="BS101" s="338"/>
      <c r="BT101" s="338"/>
      <c r="BU101" s="338"/>
      <c r="BV101" s="338"/>
      <c r="BW101" s="13">
        <f t="shared" si="15"/>
        <v>0</v>
      </c>
      <c r="BX101" s="13">
        <f t="shared" si="16"/>
        <v>0</v>
      </c>
      <c r="BY101" s="13">
        <f t="shared" si="17"/>
        <v>0</v>
      </c>
      <c r="BZ101" s="13">
        <f t="shared" si="18"/>
        <v>0</v>
      </c>
      <c r="CA101" s="13">
        <f t="shared" si="19"/>
        <v>0</v>
      </c>
      <c r="CB101" s="13">
        <f t="shared" si="20"/>
        <v>0</v>
      </c>
      <c r="CC101" s="333" t="str">
        <f>VLOOKUP($A101,'Depr Group Buckets'!$A:$J,CC$4,FALSE)</f>
        <v>PROD STEAM</v>
      </c>
      <c r="CD101" s="333" t="str">
        <f>VLOOKUP($A101,'Depr Group Buckets'!$A:$J,CD$4,FALSE)</f>
        <v>101/106</v>
      </c>
      <c r="CE101" s="333">
        <f>VLOOKUP($A101,'Depr Group Buckets'!$A:$J,CE$4,FALSE)</f>
        <v>108</v>
      </c>
      <c r="CF101" s="333">
        <f>VLOOKUP($A101,'Depr Group Buckets'!$A:$J,CF$4,FALSE)</f>
        <v>403</v>
      </c>
      <c r="CG101" s="333" t="str">
        <f>VLOOKUP($A101,'Depr Group Buckets'!$A:$J,CG$4,FALSE)</f>
        <v>BAYSIDE</v>
      </c>
      <c r="CH101" s="333" t="str">
        <f>VLOOKUP($A101,'Depr Group Buckets'!$A:$J,CH$4,FALSE)</f>
        <v>INACTIVE ACCOUNT</v>
      </c>
      <c r="CI101" s="333" t="str">
        <f>VLOOKUP($A101,'Depr Group Buckets'!$A:$J,CI$4,FALSE)</f>
        <v>Invalid</v>
      </c>
      <c r="CJ101" s="333" t="str">
        <f>VLOOKUP($A101,'Depr Group Buckets'!$A:$J,CJ$4,FALSE)</f>
        <v>316</v>
      </c>
      <c r="CK101" s="21"/>
      <c r="CL101" s="4">
        <f t="shared" si="14"/>
        <v>0</v>
      </c>
      <c r="CM101" s="4">
        <f t="shared" si="13"/>
        <v>0</v>
      </c>
      <c r="CN101" s="334"/>
      <c r="CO101" s="334"/>
      <c r="CP101" s="334"/>
      <c r="CQ101" s="4">
        <v>0</v>
      </c>
      <c r="CR101" s="4">
        <v>0</v>
      </c>
    </row>
    <row r="102" spans="1:96" x14ac:dyDescent="0.25">
      <c r="A102" s="335">
        <f>'ASSET BALANCES'!$A102</f>
        <v>31632</v>
      </c>
      <c r="B102" s="336" t="str">
        <f>'ASSET BALANCES'!$B102</f>
        <v>316.32 Misc Power Plant Eq-BP2</v>
      </c>
      <c r="C102" s="337">
        <v>0</v>
      </c>
      <c r="D102" s="337">
        <v>0</v>
      </c>
      <c r="E102" s="337">
        <v>0</v>
      </c>
      <c r="F102" s="337">
        <v>0</v>
      </c>
      <c r="G102" s="337">
        <v>0</v>
      </c>
      <c r="H102" s="337">
        <v>0</v>
      </c>
      <c r="I102" s="337">
        <v>0</v>
      </c>
      <c r="J102" s="337">
        <v>0</v>
      </c>
      <c r="K102" s="337">
        <v>0</v>
      </c>
      <c r="L102" s="337">
        <v>0</v>
      </c>
      <c r="M102" s="337">
        <v>0</v>
      </c>
      <c r="N102" s="337">
        <v>0</v>
      </c>
      <c r="O102" s="338">
        <f>ROUND('ASSET BALANCES'!O102*$CL102/12,2)</f>
        <v>0</v>
      </c>
      <c r="P102" s="338">
        <f>ROUND('ASSET BALANCES'!P102*$CL102/12,2)</f>
        <v>0</v>
      </c>
      <c r="Q102" s="338">
        <f>ROUND('ASSET BALANCES'!Q102*$CL102/12,2)</f>
        <v>0</v>
      </c>
      <c r="R102" s="338">
        <f>ROUND('ASSET BALANCES'!R102*$CL102/12,2)</f>
        <v>0</v>
      </c>
      <c r="S102" s="338">
        <f>ROUND('ASSET BALANCES'!S102*$CL102/12,2)</f>
        <v>0</v>
      </c>
      <c r="T102" s="338">
        <f>ROUND('ASSET BALANCES'!T102*$CL102/12,2)</f>
        <v>0</v>
      </c>
      <c r="U102" s="338">
        <f>ROUND('ASSET BALANCES'!U102*$CL102/12,2)</f>
        <v>0</v>
      </c>
      <c r="V102" s="338">
        <f>ROUND('ASSET BALANCES'!V102*$CL102/12,2)</f>
        <v>0</v>
      </c>
      <c r="W102" s="338">
        <f>ROUND('ASSET BALANCES'!W102*$CL102/12,2)</f>
        <v>0</v>
      </c>
      <c r="X102" s="338">
        <f>ROUND('ASSET BALANCES'!X102*$CL102/12,2)</f>
        <v>0</v>
      </c>
      <c r="Y102" s="338">
        <f>ROUND('ASSET BALANCES'!Y102*$CL102/12,2)</f>
        <v>0</v>
      </c>
      <c r="Z102" s="338">
        <f>ROUND('ASSET BALANCES'!Z102*$CL102/12,2)</f>
        <v>0</v>
      </c>
      <c r="AA102" s="338">
        <f>ROUND('ASSET BALANCES'!AA102*$CM102/12,2)</f>
        <v>0</v>
      </c>
      <c r="AB102" s="338">
        <f>ROUND('ASSET BALANCES'!AB102*$CM102/12,2)</f>
        <v>0</v>
      </c>
      <c r="AC102" s="338">
        <f>ROUND('ASSET BALANCES'!AC102*$CM102/12,2)</f>
        <v>0</v>
      </c>
      <c r="AD102" s="338">
        <f>ROUND('ASSET BALANCES'!AD102*$CM102/12,2)</f>
        <v>0</v>
      </c>
      <c r="AE102" s="338">
        <f>ROUND('ASSET BALANCES'!AE102*$CM102/12,2)</f>
        <v>0</v>
      </c>
      <c r="AF102" s="338">
        <f>ROUND('ASSET BALANCES'!AF102*$CM102/12,2)</f>
        <v>0</v>
      </c>
      <c r="AG102" s="338">
        <f>ROUND('ASSET BALANCES'!AG102*$CM102/12,2)</f>
        <v>0</v>
      </c>
      <c r="AH102" s="338">
        <f>ROUND('ASSET BALANCES'!AH102*$CM102/12,2)</f>
        <v>0</v>
      </c>
      <c r="AI102" s="338">
        <f>ROUND('ASSET BALANCES'!AI102*$CM102/12,2)</f>
        <v>0</v>
      </c>
      <c r="AJ102" s="338">
        <f>ROUND('ASSET BALANCES'!AJ102*$CM102/12,2)</f>
        <v>0</v>
      </c>
      <c r="AK102" s="338">
        <f>ROUND('ASSET BALANCES'!AK102*$CM102/12,2)</f>
        <v>0</v>
      </c>
      <c r="AL102" s="338">
        <f>ROUND('ASSET BALANCES'!AL102*$CM102/12,2)</f>
        <v>0</v>
      </c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  <c r="BG102" s="338"/>
      <c r="BH102" s="338"/>
      <c r="BI102" s="338"/>
      <c r="BJ102" s="338"/>
      <c r="BK102" s="338"/>
      <c r="BL102" s="338"/>
      <c r="BM102" s="338"/>
      <c r="BN102" s="338"/>
      <c r="BO102" s="338"/>
      <c r="BP102" s="338"/>
      <c r="BQ102" s="338"/>
      <c r="BR102" s="338"/>
      <c r="BS102" s="338"/>
      <c r="BT102" s="338"/>
      <c r="BU102" s="338"/>
      <c r="BV102" s="338"/>
      <c r="BW102" s="13">
        <f t="shared" si="15"/>
        <v>0</v>
      </c>
      <c r="BX102" s="13">
        <f t="shared" si="16"/>
        <v>0</v>
      </c>
      <c r="BY102" s="13">
        <f t="shared" si="17"/>
        <v>0</v>
      </c>
      <c r="BZ102" s="13">
        <f t="shared" si="18"/>
        <v>0</v>
      </c>
      <c r="CA102" s="13">
        <f t="shared" si="19"/>
        <v>0</v>
      </c>
      <c r="CB102" s="13">
        <f t="shared" si="20"/>
        <v>0</v>
      </c>
      <c r="CC102" s="333" t="str">
        <f>VLOOKUP($A102,'Depr Group Buckets'!$A:$J,CC$4,FALSE)</f>
        <v>PROD STEAM</v>
      </c>
      <c r="CD102" s="333" t="str">
        <f>VLOOKUP($A102,'Depr Group Buckets'!$A:$J,CD$4,FALSE)</f>
        <v>101/106</v>
      </c>
      <c r="CE102" s="333">
        <f>VLOOKUP($A102,'Depr Group Buckets'!$A:$J,CE$4,FALSE)</f>
        <v>108</v>
      </c>
      <c r="CF102" s="333">
        <f>VLOOKUP($A102,'Depr Group Buckets'!$A:$J,CF$4,FALSE)</f>
        <v>403</v>
      </c>
      <c r="CG102" s="333" t="str">
        <f>VLOOKUP($A102,'Depr Group Buckets'!$A:$J,CG$4,FALSE)</f>
        <v>BAYSIDE</v>
      </c>
      <c r="CH102" s="333" t="str">
        <f>VLOOKUP($A102,'Depr Group Buckets'!$A:$J,CH$4,FALSE)</f>
        <v>INACTIVE ACCOUNT</v>
      </c>
      <c r="CI102" s="333" t="str">
        <f>VLOOKUP($A102,'Depr Group Buckets'!$A:$J,CI$4,FALSE)</f>
        <v>Invalid</v>
      </c>
      <c r="CJ102" s="333" t="str">
        <f>VLOOKUP($A102,'Depr Group Buckets'!$A:$J,CJ$4,FALSE)</f>
        <v>316</v>
      </c>
      <c r="CK102" s="21"/>
      <c r="CL102" s="4">
        <f t="shared" si="14"/>
        <v>0</v>
      </c>
      <c r="CM102" s="4">
        <f t="shared" si="13"/>
        <v>0</v>
      </c>
      <c r="CN102" s="334"/>
      <c r="CO102" s="334"/>
      <c r="CP102" s="334"/>
      <c r="CQ102" s="4">
        <v>0</v>
      </c>
      <c r="CR102" s="4">
        <v>0</v>
      </c>
    </row>
    <row r="103" spans="1:96" x14ac:dyDescent="0.25">
      <c r="A103" s="335">
        <f>'ASSET BALANCES'!$A103</f>
        <v>31633</v>
      </c>
      <c r="B103" s="336" t="str">
        <f>'ASSET BALANCES'!$B103</f>
        <v>316.33 Misc Power Plant Eq-BP3</v>
      </c>
      <c r="C103" s="337">
        <v>0</v>
      </c>
      <c r="D103" s="337">
        <v>0</v>
      </c>
      <c r="E103" s="337">
        <v>0</v>
      </c>
      <c r="F103" s="337">
        <v>0</v>
      </c>
      <c r="G103" s="337">
        <v>0</v>
      </c>
      <c r="H103" s="337">
        <v>0</v>
      </c>
      <c r="I103" s="337">
        <v>0</v>
      </c>
      <c r="J103" s="337">
        <v>0</v>
      </c>
      <c r="K103" s="337">
        <v>0</v>
      </c>
      <c r="L103" s="337">
        <v>0</v>
      </c>
      <c r="M103" s="337">
        <v>0</v>
      </c>
      <c r="N103" s="337">
        <v>0</v>
      </c>
      <c r="O103" s="338">
        <f>ROUND('ASSET BALANCES'!O103*$CL103/12,2)</f>
        <v>0</v>
      </c>
      <c r="P103" s="338">
        <f>ROUND('ASSET BALANCES'!P103*$CL103/12,2)</f>
        <v>0</v>
      </c>
      <c r="Q103" s="338">
        <f>ROUND('ASSET BALANCES'!Q103*$CL103/12,2)</f>
        <v>0</v>
      </c>
      <c r="R103" s="338">
        <f>ROUND('ASSET BALANCES'!R103*$CL103/12,2)</f>
        <v>0</v>
      </c>
      <c r="S103" s="338">
        <f>ROUND('ASSET BALANCES'!S103*$CL103/12,2)</f>
        <v>0</v>
      </c>
      <c r="T103" s="338">
        <f>ROUND('ASSET BALANCES'!T103*$CL103/12,2)</f>
        <v>0</v>
      </c>
      <c r="U103" s="338">
        <f>ROUND('ASSET BALANCES'!U103*$CL103/12,2)</f>
        <v>0</v>
      </c>
      <c r="V103" s="338">
        <f>ROUND('ASSET BALANCES'!V103*$CL103/12,2)</f>
        <v>0</v>
      </c>
      <c r="W103" s="338">
        <f>ROUND('ASSET BALANCES'!W103*$CL103/12,2)</f>
        <v>0</v>
      </c>
      <c r="X103" s="338">
        <f>ROUND('ASSET BALANCES'!X103*$CL103/12,2)</f>
        <v>0</v>
      </c>
      <c r="Y103" s="338">
        <f>ROUND('ASSET BALANCES'!Y103*$CL103/12,2)</f>
        <v>0</v>
      </c>
      <c r="Z103" s="338">
        <f>ROUND('ASSET BALANCES'!Z103*$CL103/12,2)</f>
        <v>0</v>
      </c>
      <c r="AA103" s="338">
        <f>ROUND('ASSET BALANCES'!AA103*$CM103/12,2)</f>
        <v>0</v>
      </c>
      <c r="AB103" s="338">
        <f>ROUND('ASSET BALANCES'!AB103*$CM103/12,2)</f>
        <v>0</v>
      </c>
      <c r="AC103" s="338">
        <f>ROUND('ASSET BALANCES'!AC103*$CM103/12,2)</f>
        <v>0</v>
      </c>
      <c r="AD103" s="338">
        <f>ROUND('ASSET BALANCES'!AD103*$CM103/12,2)</f>
        <v>0</v>
      </c>
      <c r="AE103" s="338">
        <f>ROUND('ASSET BALANCES'!AE103*$CM103/12,2)</f>
        <v>0</v>
      </c>
      <c r="AF103" s="338">
        <f>ROUND('ASSET BALANCES'!AF103*$CM103/12,2)</f>
        <v>0</v>
      </c>
      <c r="AG103" s="338">
        <f>ROUND('ASSET BALANCES'!AG103*$CM103/12,2)</f>
        <v>0</v>
      </c>
      <c r="AH103" s="338">
        <f>ROUND('ASSET BALANCES'!AH103*$CM103/12,2)</f>
        <v>0</v>
      </c>
      <c r="AI103" s="338">
        <f>ROUND('ASSET BALANCES'!AI103*$CM103/12,2)</f>
        <v>0</v>
      </c>
      <c r="AJ103" s="338">
        <f>ROUND('ASSET BALANCES'!AJ103*$CM103/12,2)</f>
        <v>0</v>
      </c>
      <c r="AK103" s="338">
        <f>ROUND('ASSET BALANCES'!AK103*$CM103/12,2)</f>
        <v>0</v>
      </c>
      <c r="AL103" s="338">
        <f>ROUND('ASSET BALANCES'!AL103*$CM103/12,2)</f>
        <v>0</v>
      </c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38"/>
      <c r="AX103" s="338"/>
      <c r="AY103" s="338"/>
      <c r="AZ103" s="338"/>
      <c r="BA103" s="338"/>
      <c r="BB103" s="338"/>
      <c r="BC103" s="338"/>
      <c r="BD103" s="338"/>
      <c r="BE103" s="338"/>
      <c r="BF103" s="338"/>
      <c r="BG103" s="338"/>
      <c r="BH103" s="338"/>
      <c r="BI103" s="338"/>
      <c r="BJ103" s="338"/>
      <c r="BK103" s="338"/>
      <c r="BL103" s="338"/>
      <c r="BM103" s="338"/>
      <c r="BN103" s="338"/>
      <c r="BO103" s="338"/>
      <c r="BP103" s="338"/>
      <c r="BQ103" s="338"/>
      <c r="BR103" s="338"/>
      <c r="BS103" s="338"/>
      <c r="BT103" s="338"/>
      <c r="BU103" s="338"/>
      <c r="BV103" s="338"/>
      <c r="BW103" s="13">
        <f t="shared" si="15"/>
        <v>0</v>
      </c>
      <c r="BX103" s="13">
        <f t="shared" si="16"/>
        <v>0</v>
      </c>
      <c r="BY103" s="13">
        <f t="shared" si="17"/>
        <v>0</v>
      </c>
      <c r="BZ103" s="13">
        <f t="shared" si="18"/>
        <v>0</v>
      </c>
      <c r="CA103" s="13">
        <f t="shared" si="19"/>
        <v>0</v>
      </c>
      <c r="CB103" s="13">
        <f t="shared" si="20"/>
        <v>0</v>
      </c>
      <c r="CC103" s="333" t="str">
        <f>VLOOKUP($A103,'Depr Group Buckets'!$A:$J,CC$4,FALSE)</f>
        <v>PROD STEAM</v>
      </c>
      <c r="CD103" s="333" t="str">
        <f>VLOOKUP($A103,'Depr Group Buckets'!$A:$J,CD$4,FALSE)</f>
        <v>101/106</v>
      </c>
      <c r="CE103" s="333">
        <f>VLOOKUP($A103,'Depr Group Buckets'!$A:$J,CE$4,FALSE)</f>
        <v>108</v>
      </c>
      <c r="CF103" s="333">
        <f>VLOOKUP($A103,'Depr Group Buckets'!$A:$J,CF$4,FALSE)</f>
        <v>403</v>
      </c>
      <c r="CG103" s="333" t="str">
        <f>VLOOKUP($A103,'Depr Group Buckets'!$A:$J,CG$4,FALSE)</f>
        <v>BAYSIDE</v>
      </c>
      <c r="CH103" s="333" t="str">
        <f>VLOOKUP($A103,'Depr Group Buckets'!$A:$J,CH$4,FALSE)</f>
        <v>INACTIVE ACCOUNT</v>
      </c>
      <c r="CI103" s="333" t="str">
        <f>VLOOKUP($A103,'Depr Group Buckets'!$A:$J,CI$4,FALSE)</f>
        <v>Invalid</v>
      </c>
      <c r="CJ103" s="333" t="str">
        <f>VLOOKUP($A103,'Depr Group Buckets'!$A:$J,CJ$4,FALSE)</f>
        <v>316</v>
      </c>
      <c r="CK103" s="21"/>
      <c r="CL103" s="4">
        <f t="shared" si="14"/>
        <v>0</v>
      </c>
      <c r="CM103" s="4">
        <f t="shared" si="13"/>
        <v>0</v>
      </c>
      <c r="CN103" s="334"/>
      <c r="CO103" s="334"/>
      <c r="CP103" s="334"/>
      <c r="CQ103" s="4">
        <v>0</v>
      </c>
      <c r="CR103" s="4">
        <v>0</v>
      </c>
    </row>
    <row r="104" spans="1:96" x14ac:dyDescent="0.25">
      <c r="A104" s="335">
        <f>'ASSET BALANCES'!$A104</f>
        <v>31634</v>
      </c>
      <c r="B104" s="336" t="str">
        <f>'ASSET BALANCES'!$B104</f>
        <v>316.34 Misc Power Plant Eq-BP4</v>
      </c>
      <c r="C104" s="337">
        <v>0</v>
      </c>
      <c r="D104" s="337">
        <v>0</v>
      </c>
      <c r="E104" s="337">
        <v>0</v>
      </c>
      <c r="F104" s="337">
        <v>0</v>
      </c>
      <c r="G104" s="337">
        <v>0</v>
      </c>
      <c r="H104" s="337">
        <v>0</v>
      </c>
      <c r="I104" s="337">
        <v>0</v>
      </c>
      <c r="J104" s="337">
        <v>0</v>
      </c>
      <c r="K104" s="337">
        <v>0</v>
      </c>
      <c r="L104" s="337">
        <v>0</v>
      </c>
      <c r="M104" s="337">
        <v>0</v>
      </c>
      <c r="N104" s="337">
        <v>0</v>
      </c>
      <c r="O104" s="338">
        <f>ROUND('ASSET BALANCES'!O104*$CL104/12,2)</f>
        <v>0</v>
      </c>
      <c r="P104" s="338">
        <f>ROUND('ASSET BALANCES'!P104*$CL104/12,2)</f>
        <v>0</v>
      </c>
      <c r="Q104" s="338">
        <f>ROUND('ASSET BALANCES'!Q104*$CL104/12,2)</f>
        <v>0</v>
      </c>
      <c r="R104" s="338">
        <f>ROUND('ASSET BALANCES'!R104*$CL104/12,2)</f>
        <v>0</v>
      </c>
      <c r="S104" s="338">
        <f>ROUND('ASSET BALANCES'!S104*$CL104/12,2)</f>
        <v>0</v>
      </c>
      <c r="T104" s="338">
        <f>ROUND('ASSET BALANCES'!T104*$CL104/12,2)</f>
        <v>0</v>
      </c>
      <c r="U104" s="338">
        <f>ROUND('ASSET BALANCES'!U104*$CL104/12,2)</f>
        <v>0</v>
      </c>
      <c r="V104" s="338">
        <f>ROUND('ASSET BALANCES'!V104*$CL104/12,2)</f>
        <v>0</v>
      </c>
      <c r="W104" s="338">
        <f>ROUND('ASSET BALANCES'!W104*$CL104/12,2)</f>
        <v>0</v>
      </c>
      <c r="X104" s="338">
        <f>ROUND('ASSET BALANCES'!X104*$CL104/12,2)</f>
        <v>0</v>
      </c>
      <c r="Y104" s="338">
        <f>ROUND('ASSET BALANCES'!Y104*$CL104/12,2)</f>
        <v>0</v>
      </c>
      <c r="Z104" s="338">
        <f>ROUND('ASSET BALANCES'!Z104*$CL104/12,2)</f>
        <v>0</v>
      </c>
      <c r="AA104" s="338">
        <f>ROUND('ASSET BALANCES'!AA104*$CM104/12,2)</f>
        <v>0</v>
      </c>
      <c r="AB104" s="338">
        <f>ROUND('ASSET BALANCES'!AB104*$CM104/12,2)</f>
        <v>0</v>
      </c>
      <c r="AC104" s="338">
        <f>ROUND('ASSET BALANCES'!AC104*$CM104/12,2)</f>
        <v>0</v>
      </c>
      <c r="AD104" s="338">
        <f>ROUND('ASSET BALANCES'!AD104*$CM104/12,2)</f>
        <v>0</v>
      </c>
      <c r="AE104" s="338">
        <f>ROUND('ASSET BALANCES'!AE104*$CM104/12,2)</f>
        <v>0</v>
      </c>
      <c r="AF104" s="338">
        <f>ROUND('ASSET BALANCES'!AF104*$CM104/12,2)</f>
        <v>0</v>
      </c>
      <c r="AG104" s="338">
        <f>ROUND('ASSET BALANCES'!AG104*$CM104/12,2)</f>
        <v>0</v>
      </c>
      <c r="AH104" s="338">
        <f>ROUND('ASSET BALANCES'!AH104*$CM104/12,2)</f>
        <v>0</v>
      </c>
      <c r="AI104" s="338">
        <f>ROUND('ASSET BALANCES'!AI104*$CM104/12,2)</f>
        <v>0</v>
      </c>
      <c r="AJ104" s="338">
        <f>ROUND('ASSET BALANCES'!AJ104*$CM104/12,2)</f>
        <v>0</v>
      </c>
      <c r="AK104" s="338">
        <f>ROUND('ASSET BALANCES'!AK104*$CM104/12,2)</f>
        <v>0</v>
      </c>
      <c r="AL104" s="338">
        <f>ROUND('ASSET BALANCES'!AL104*$CM104/12,2)</f>
        <v>0</v>
      </c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38"/>
      <c r="AX104" s="338"/>
      <c r="AY104" s="338"/>
      <c r="AZ104" s="338"/>
      <c r="BA104" s="338"/>
      <c r="BB104" s="338"/>
      <c r="BC104" s="338"/>
      <c r="BD104" s="338"/>
      <c r="BE104" s="338"/>
      <c r="BF104" s="338"/>
      <c r="BG104" s="338"/>
      <c r="BH104" s="338"/>
      <c r="BI104" s="338"/>
      <c r="BJ104" s="338"/>
      <c r="BK104" s="338"/>
      <c r="BL104" s="338"/>
      <c r="BM104" s="338"/>
      <c r="BN104" s="338"/>
      <c r="BO104" s="338"/>
      <c r="BP104" s="338"/>
      <c r="BQ104" s="338"/>
      <c r="BR104" s="338"/>
      <c r="BS104" s="338"/>
      <c r="BT104" s="338"/>
      <c r="BU104" s="338"/>
      <c r="BV104" s="338"/>
      <c r="BW104" s="13">
        <f t="shared" si="15"/>
        <v>0</v>
      </c>
      <c r="BX104" s="13">
        <f t="shared" si="16"/>
        <v>0</v>
      </c>
      <c r="BY104" s="13">
        <f t="shared" si="17"/>
        <v>0</v>
      </c>
      <c r="BZ104" s="13">
        <f t="shared" si="18"/>
        <v>0</v>
      </c>
      <c r="CA104" s="13">
        <f t="shared" si="19"/>
        <v>0</v>
      </c>
      <c r="CB104" s="13">
        <f t="shared" si="20"/>
        <v>0</v>
      </c>
      <c r="CC104" s="333" t="str">
        <f>VLOOKUP($A104,'Depr Group Buckets'!$A:$J,CC$4,FALSE)</f>
        <v>PROD STEAM</v>
      </c>
      <c r="CD104" s="333" t="str">
        <f>VLOOKUP($A104,'Depr Group Buckets'!$A:$J,CD$4,FALSE)</f>
        <v>101/106</v>
      </c>
      <c r="CE104" s="333">
        <f>VLOOKUP($A104,'Depr Group Buckets'!$A:$J,CE$4,FALSE)</f>
        <v>108</v>
      </c>
      <c r="CF104" s="333">
        <f>VLOOKUP($A104,'Depr Group Buckets'!$A:$J,CF$4,FALSE)</f>
        <v>403</v>
      </c>
      <c r="CG104" s="333" t="str">
        <f>VLOOKUP($A104,'Depr Group Buckets'!$A:$J,CG$4,FALSE)</f>
        <v>BAYSIDE</v>
      </c>
      <c r="CH104" s="333" t="str">
        <f>VLOOKUP($A104,'Depr Group Buckets'!$A:$J,CH$4,FALSE)</f>
        <v>INACTIVE ACCOUNT</v>
      </c>
      <c r="CI104" s="333" t="str">
        <f>VLOOKUP($A104,'Depr Group Buckets'!$A:$J,CI$4,FALSE)</f>
        <v>Invalid</v>
      </c>
      <c r="CJ104" s="333" t="str">
        <f>VLOOKUP($A104,'Depr Group Buckets'!$A:$J,CJ$4,FALSE)</f>
        <v>316</v>
      </c>
      <c r="CK104" s="21"/>
      <c r="CL104" s="4">
        <f t="shared" si="14"/>
        <v>0</v>
      </c>
      <c r="CM104" s="4">
        <f t="shared" si="13"/>
        <v>0</v>
      </c>
      <c r="CN104" s="334"/>
      <c r="CO104" s="334"/>
      <c r="CP104" s="334"/>
      <c r="CQ104" s="4">
        <v>0</v>
      </c>
      <c r="CR104" s="4">
        <v>0</v>
      </c>
    </row>
    <row r="105" spans="1:96" x14ac:dyDescent="0.25">
      <c r="A105" s="335">
        <f>'ASSET BALANCES'!$A105</f>
        <v>31640</v>
      </c>
      <c r="B105" s="336" t="str">
        <f>'ASSET BALANCES'!$B105</f>
        <v>316.40 Misc Power Plant Eq-BBCM</v>
      </c>
      <c r="C105" s="337">
        <v>70807.77</v>
      </c>
      <c r="D105" s="337">
        <v>70780.150000000009</v>
      </c>
      <c r="E105" s="337">
        <v>70226.209999999992</v>
      </c>
      <c r="F105" s="337">
        <v>70172.87</v>
      </c>
      <c r="G105" s="337">
        <v>71582.3</v>
      </c>
      <c r="H105" s="337">
        <v>71621.149999999994</v>
      </c>
      <c r="I105" s="337">
        <v>72630.94</v>
      </c>
      <c r="J105" s="337">
        <v>72756.83</v>
      </c>
      <c r="K105" s="337">
        <v>72758.62000000001</v>
      </c>
      <c r="L105" s="337">
        <v>72839.77</v>
      </c>
      <c r="M105" s="337">
        <v>72733.37</v>
      </c>
      <c r="N105" s="337">
        <v>72733.37</v>
      </c>
      <c r="O105" s="338">
        <f>ROUND('ASSET BALANCES'!O105*$CL105/12,2)</f>
        <v>72733.37</v>
      </c>
      <c r="P105" s="338">
        <f>ROUND('ASSET BALANCES'!P105*$CL105/12,2)</f>
        <v>72733.37</v>
      </c>
      <c r="Q105" s="338">
        <f>ROUND('ASSET BALANCES'!Q105*$CL105/12,2)</f>
        <v>72733.37</v>
      </c>
      <c r="R105" s="338">
        <f>ROUND('ASSET BALANCES'!R105*$CL105/12,2)</f>
        <v>72733.37</v>
      </c>
      <c r="S105" s="338">
        <f>ROUND('ASSET BALANCES'!S105*$CL105/12,2)</f>
        <v>72733.37</v>
      </c>
      <c r="T105" s="338">
        <f>ROUND('ASSET BALANCES'!T105*$CL105/12,2)</f>
        <v>72733.37</v>
      </c>
      <c r="U105" s="338">
        <f>ROUND('ASSET BALANCES'!U105*$CL105/12,2)</f>
        <v>72733.37</v>
      </c>
      <c r="V105" s="338">
        <f>ROUND('ASSET BALANCES'!V105*$CL105/12,2)</f>
        <v>72733.37</v>
      </c>
      <c r="W105" s="338">
        <f>ROUND('ASSET BALANCES'!W105*$CL105/12,2)</f>
        <v>72733.37</v>
      </c>
      <c r="X105" s="338">
        <f>ROUND('ASSET BALANCES'!X105*$CL105/12,2)</f>
        <v>72733.37</v>
      </c>
      <c r="Y105" s="338">
        <f>ROUND('ASSET BALANCES'!Y105*$CL105/12,2)</f>
        <v>72733.37</v>
      </c>
      <c r="Z105" s="338">
        <f>ROUND('ASSET BALANCES'!Z105*$CL105/12,2)</f>
        <v>72733.37</v>
      </c>
      <c r="AA105" s="338">
        <f>ROUND('ASSET BALANCES'!AA105*$CM105/12,2)</f>
        <v>72733.37</v>
      </c>
      <c r="AB105" s="338">
        <f>ROUND('ASSET BALANCES'!AB105*$CM105/12,2)</f>
        <v>72733.37</v>
      </c>
      <c r="AC105" s="338">
        <f>ROUND('ASSET BALANCES'!AC105*$CM105/12,2)</f>
        <v>72733.37</v>
      </c>
      <c r="AD105" s="338">
        <f>ROUND('ASSET BALANCES'!AD105*$CM105/12,2)</f>
        <v>72733.37</v>
      </c>
      <c r="AE105" s="338">
        <f>ROUND('ASSET BALANCES'!AE105*$CM105/12,2)</f>
        <v>72733.37</v>
      </c>
      <c r="AF105" s="338">
        <f>ROUND('ASSET BALANCES'!AF105*$CM105/12,2)</f>
        <v>72733.37</v>
      </c>
      <c r="AG105" s="338">
        <f>ROUND('ASSET BALANCES'!AG105*$CM105/12,2)</f>
        <v>72733.37</v>
      </c>
      <c r="AH105" s="338">
        <f>ROUND('ASSET BALANCES'!AH105*$CM105/12,2)</f>
        <v>72733.37</v>
      </c>
      <c r="AI105" s="338">
        <f>ROUND('ASSET BALANCES'!AI105*$CM105/12,2)</f>
        <v>72733.37</v>
      </c>
      <c r="AJ105" s="338">
        <f>ROUND('ASSET BALANCES'!AJ105*$CM105/12,2)</f>
        <v>72733.37</v>
      </c>
      <c r="AK105" s="338">
        <f>ROUND('ASSET BALANCES'!AK105*$CM105/12,2)</f>
        <v>72733.37</v>
      </c>
      <c r="AL105" s="338">
        <f>ROUND('ASSET BALANCES'!AL105*$CM105/12,2)</f>
        <v>72733.37</v>
      </c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  <c r="BG105" s="338"/>
      <c r="BH105" s="338"/>
      <c r="BI105" s="338"/>
      <c r="BJ105" s="338"/>
      <c r="BK105" s="338"/>
      <c r="BL105" s="338"/>
      <c r="BM105" s="338"/>
      <c r="BN105" s="338"/>
      <c r="BO105" s="338"/>
      <c r="BP105" s="338"/>
      <c r="BQ105" s="338"/>
      <c r="BR105" s="338"/>
      <c r="BS105" s="338"/>
      <c r="BT105" s="338"/>
      <c r="BU105" s="338"/>
      <c r="BV105" s="338"/>
      <c r="BW105" s="13">
        <f t="shared" si="15"/>
        <v>861643.35</v>
      </c>
      <c r="BX105" s="13">
        <f t="shared" si="16"/>
        <v>872800.44</v>
      </c>
      <c r="BY105" s="13">
        <f t="shared" si="17"/>
        <v>872800.44</v>
      </c>
      <c r="BZ105" s="13">
        <f t="shared" si="18"/>
        <v>0</v>
      </c>
      <c r="CA105" s="13">
        <f t="shared" si="19"/>
        <v>0</v>
      </c>
      <c r="CB105" s="13">
        <f t="shared" si="20"/>
        <v>0</v>
      </c>
      <c r="CC105" s="333" t="str">
        <f>VLOOKUP($A105,'Depr Group Buckets'!$A:$J,CC$4,FALSE)</f>
        <v>PROD STEAM</v>
      </c>
      <c r="CD105" s="333" t="str">
        <f>VLOOKUP($A105,'Depr Group Buckets'!$A:$J,CD$4,FALSE)</f>
        <v>101/106</v>
      </c>
      <c r="CE105" s="333">
        <f>VLOOKUP($A105,'Depr Group Buckets'!$A:$J,CE$4,FALSE)</f>
        <v>108</v>
      </c>
      <c r="CF105" s="333">
        <f>VLOOKUP($A105,'Depr Group Buckets'!$A:$J,CF$4,FALSE)</f>
        <v>403</v>
      </c>
      <c r="CG105" s="333" t="str">
        <f>VLOOKUP($A105,'Depr Group Buckets'!$A:$J,CG$4,FALSE)</f>
        <v>BIG BEND</v>
      </c>
      <c r="CH105" s="333" t="str">
        <f>VLOOKUP($A105,'Depr Group Buckets'!$A:$J,CH$4,FALSE)</f>
        <v>BIG BEND COMMON</v>
      </c>
      <c r="CI105" s="333" t="str">
        <f>VLOOKUP($A105,'Depr Group Buckets'!$A:$J,CI$4,FALSE)</f>
        <v>Valid</v>
      </c>
      <c r="CJ105" s="333" t="str">
        <f>VLOOKUP($A105,'Depr Group Buckets'!$A:$J,CJ$4,FALSE)</f>
        <v>316</v>
      </c>
      <c r="CK105" s="21"/>
      <c r="CL105" s="4">
        <f t="shared" si="14"/>
        <v>3.3000000000000002E-2</v>
      </c>
      <c r="CM105" s="4">
        <f t="shared" si="13"/>
        <v>3.3000000000000002E-2</v>
      </c>
      <c r="CN105" s="334"/>
      <c r="CO105" s="334"/>
      <c r="CP105" s="334"/>
      <c r="CQ105" s="4">
        <v>3.3000000000000002E-2</v>
      </c>
      <c r="CR105" s="4">
        <v>2.0199999999999999E-2</v>
      </c>
    </row>
    <row r="106" spans="1:96" x14ac:dyDescent="0.25">
      <c r="A106" s="335">
        <f>'ASSET BALANCES'!$A106</f>
        <v>31641</v>
      </c>
      <c r="B106" s="336" t="str">
        <f>'ASSET BALANCES'!$B106</f>
        <v>316.41 Misc Power Plant Eq-BB1</v>
      </c>
      <c r="C106" s="337">
        <v>0</v>
      </c>
      <c r="D106" s="337">
        <v>0</v>
      </c>
      <c r="E106" s="337">
        <v>0</v>
      </c>
      <c r="F106" s="337">
        <v>0</v>
      </c>
      <c r="G106" s="337">
        <v>0</v>
      </c>
      <c r="H106" s="337">
        <v>0</v>
      </c>
      <c r="I106" s="337">
        <v>0</v>
      </c>
      <c r="J106" s="337">
        <v>0</v>
      </c>
      <c r="K106" s="337">
        <v>0</v>
      </c>
      <c r="L106" s="337">
        <v>0</v>
      </c>
      <c r="M106" s="337">
        <v>0</v>
      </c>
      <c r="N106" s="337">
        <v>0</v>
      </c>
      <c r="O106" s="338">
        <f>ROUND('ASSET BALANCES'!O106*$CL106/12,2)</f>
        <v>0</v>
      </c>
      <c r="P106" s="338">
        <f>ROUND('ASSET BALANCES'!P106*$CL106/12,2)</f>
        <v>0</v>
      </c>
      <c r="Q106" s="338">
        <f>ROUND('ASSET BALANCES'!Q106*$CL106/12,2)</f>
        <v>0</v>
      </c>
      <c r="R106" s="338">
        <f>ROUND('ASSET BALANCES'!R106*$CL106/12,2)</f>
        <v>0</v>
      </c>
      <c r="S106" s="338">
        <f>ROUND('ASSET BALANCES'!S106*$CL106/12,2)</f>
        <v>0</v>
      </c>
      <c r="T106" s="338">
        <f>ROUND('ASSET BALANCES'!T106*$CL106/12,2)</f>
        <v>0</v>
      </c>
      <c r="U106" s="338">
        <f>ROUND('ASSET BALANCES'!U106*$CL106/12,2)</f>
        <v>0</v>
      </c>
      <c r="V106" s="338">
        <f>ROUND('ASSET BALANCES'!V106*$CL106/12,2)</f>
        <v>0</v>
      </c>
      <c r="W106" s="338">
        <f>ROUND('ASSET BALANCES'!W106*$CL106/12,2)</f>
        <v>0</v>
      </c>
      <c r="X106" s="338">
        <f>ROUND('ASSET BALANCES'!X106*$CL106/12,2)</f>
        <v>0</v>
      </c>
      <c r="Y106" s="338">
        <f>ROUND('ASSET BALANCES'!Y106*$CL106/12,2)</f>
        <v>0</v>
      </c>
      <c r="Z106" s="338">
        <f>ROUND('ASSET BALANCES'!Z106*$CL106/12,2)</f>
        <v>0</v>
      </c>
      <c r="AA106" s="338">
        <f>ROUND('ASSET BALANCES'!AA106*$CM106/12,2)</f>
        <v>0</v>
      </c>
      <c r="AB106" s="338">
        <f>ROUND('ASSET BALANCES'!AB106*$CM106/12,2)</f>
        <v>0</v>
      </c>
      <c r="AC106" s="338">
        <f>ROUND('ASSET BALANCES'!AC106*$CM106/12,2)</f>
        <v>0</v>
      </c>
      <c r="AD106" s="338">
        <f>ROUND('ASSET BALANCES'!AD106*$CM106/12,2)</f>
        <v>0</v>
      </c>
      <c r="AE106" s="338">
        <f>ROUND('ASSET BALANCES'!AE106*$CM106/12,2)</f>
        <v>0</v>
      </c>
      <c r="AF106" s="338">
        <f>ROUND('ASSET BALANCES'!AF106*$CM106/12,2)</f>
        <v>0</v>
      </c>
      <c r="AG106" s="338">
        <f>ROUND('ASSET BALANCES'!AG106*$CM106/12,2)</f>
        <v>0</v>
      </c>
      <c r="AH106" s="338">
        <f>ROUND('ASSET BALANCES'!AH106*$CM106/12,2)</f>
        <v>0</v>
      </c>
      <c r="AI106" s="338">
        <f>ROUND('ASSET BALANCES'!AI106*$CM106/12,2)</f>
        <v>0</v>
      </c>
      <c r="AJ106" s="338">
        <f>ROUND('ASSET BALANCES'!AJ106*$CM106/12,2)</f>
        <v>0</v>
      </c>
      <c r="AK106" s="338">
        <f>ROUND('ASSET BALANCES'!AK106*$CM106/12,2)</f>
        <v>0</v>
      </c>
      <c r="AL106" s="338">
        <f>ROUND('ASSET BALANCES'!AL106*$CM106/12,2)</f>
        <v>0</v>
      </c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38"/>
      <c r="AX106" s="338"/>
      <c r="AY106" s="338"/>
      <c r="AZ106" s="338"/>
      <c r="BA106" s="338"/>
      <c r="BB106" s="338"/>
      <c r="BC106" s="338"/>
      <c r="BD106" s="338"/>
      <c r="BE106" s="338"/>
      <c r="BF106" s="338"/>
      <c r="BG106" s="338"/>
      <c r="BH106" s="338"/>
      <c r="BI106" s="338"/>
      <c r="BJ106" s="338"/>
      <c r="BK106" s="338"/>
      <c r="BL106" s="338"/>
      <c r="BM106" s="338"/>
      <c r="BN106" s="338"/>
      <c r="BO106" s="338"/>
      <c r="BP106" s="338"/>
      <c r="BQ106" s="338"/>
      <c r="BR106" s="338"/>
      <c r="BS106" s="338"/>
      <c r="BT106" s="338"/>
      <c r="BU106" s="338"/>
      <c r="BV106" s="338"/>
      <c r="BW106" s="13">
        <f t="shared" si="15"/>
        <v>0</v>
      </c>
      <c r="BX106" s="13">
        <f t="shared" si="16"/>
        <v>0</v>
      </c>
      <c r="BY106" s="13">
        <f t="shared" si="17"/>
        <v>0</v>
      </c>
      <c r="BZ106" s="13">
        <f t="shared" si="18"/>
        <v>0</v>
      </c>
      <c r="CA106" s="13">
        <f t="shared" si="19"/>
        <v>0</v>
      </c>
      <c r="CB106" s="13">
        <f t="shared" si="20"/>
        <v>0</v>
      </c>
      <c r="CC106" s="333" t="str">
        <f>VLOOKUP($A106,'Depr Group Buckets'!$A:$J,CC$4,FALSE)</f>
        <v>PROD STEAM</v>
      </c>
      <c r="CD106" s="333" t="str">
        <f>VLOOKUP($A106,'Depr Group Buckets'!$A:$J,CD$4,FALSE)</f>
        <v>101/106</v>
      </c>
      <c r="CE106" s="333">
        <f>VLOOKUP($A106,'Depr Group Buckets'!$A:$J,CE$4,FALSE)</f>
        <v>108</v>
      </c>
      <c r="CF106" s="333">
        <f>VLOOKUP($A106,'Depr Group Buckets'!$A:$J,CF$4,FALSE)</f>
        <v>403</v>
      </c>
      <c r="CG106" s="333" t="str">
        <f>VLOOKUP($A106,'Depr Group Buckets'!$A:$J,CG$4,FALSE)</f>
        <v>BIG BEND</v>
      </c>
      <c r="CH106" s="333" t="str">
        <f>VLOOKUP($A106,'Depr Group Buckets'!$A:$J,CH$4,FALSE)</f>
        <v>BIG BEND UNIT 1</v>
      </c>
      <c r="CI106" s="333" t="str">
        <f>VLOOKUP($A106,'Depr Group Buckets'!$A:$J,CI$4,FALSE)</f>
        <v>Invalid</v>
      </c>
      <c r="CJ106" s="333" t="str">
        <f>VLOOKUP($A106,'Depr Group Buckets'!$A:$J,CJ$4,FALSE)</f>
        <v>316</v>
      </c>
      <c r="CK106" s="21"/>
      <c r="CL106" s="4">
        <f t="shared" si="14"/>
        <v>3.5999999999999997E-2</v>
      </c>
      <c r="CM106" s="4">
        <f t="shared" si="13"/>
        <v>3.5999999999999997E-2</v>
      </c>
      <c r="CN106" s="334"/>
      <c r="CO106" s="334"/>
      <c r="CP106" s="334"/>
      <c r="CQ106" s="4">
        <v>3.5999999999999997E-2</v>
      </c>
      <c r="CR106" s="4">
        <v>0</v>
      </c>
    </row>
    <row r="107" spans="1:96" x14ac:dyDescent="0.25">
      <c r="A107" s="335">
        <f>'ASSET BALANCES'!$A107</f>
        <v>31642</v>
      </c>
      <c r="B107" s="336" t="str">
        <f>'ASSET BALANCES'!$B107</f>
        <v>316.42 Misc Power Plant Eq-BB2</v>
      </c>
      <c r="C107" s="337">
        <v>0</v>
      </c>
      <c r="D107" s="337">
        <v>0</v>
      </c>
      <c r="E107" s="337">
        <v>0</v>
      </c>
      <c r="F107" s="337">
        <v>0</v>
      </c>
      <c r="G107" s="337">
        <v>0</v>
      </c>
      <c r="H107" s="337">
        <v>0</v>
      </c>
      <c r="I107" s="337">
        <v>0</v>
      </c>
      <c r="J107" s="337">
        <v>0</v>
      </c>
      <c r="K107" s="337">
        <v>0</v>
      </c>
      <c r="L107" s="337">
        <v>0</v>
      </c>
      <c r="M107" s="337">
        <v>0</v>
      </c>
      <c r="N107" s="337">
        <v>0</v>
      </c>
      <c r="O107" s="338">
        <f>ROUND('ASSET BALANCES'!O107*$CL107/12,2)</f>
        <v>0</v>
      </c>
      <c r="P107" s="338">
        <f>ROUND('ASSET BALANCES'!P107*$CL107/12,2)</f>
        <v>0</v>
      </c>
      <c r="Q107" s="338">
        <f>ROUND('ASSET BALANCES'!Q107*$CL107/12,2)</f>
        <v>0</v>
      </c>
      <c r="R107" s="338">
        <f>ROUND('ASSET BALANCES'!R107*$CL107/12,2)</f>
        <v>0</v>
      </c>
      <c r="S107" s="338">
        <f>ROUND('ASSET BALANCES'!S107*$CL107/12,2)</f>
        <v>0</v>
      </c>
      <c r="T107" s="338">
        <f>ROUND('ASSET BALANCES'!T107*$CL107/12,2)</f>
        <v>0</v>
      </c>
      <c r="U107" s="338">
        <f>ROUND('ASSET BALANCES'!U107*$CL107/12,2)</f>
        <v>0</v>
      </c>
      <c r="V107" s="338">
        <f>ROUND('ASSET BALANCES'!V107*$CL107/12,2)</f>
        <v>0</v>
      </c>
      <c r="W107" s="338">
        <f>ROUND('ASSET BALANCES'!W107*$CL107/12,2)</f>
        <v>0</v>
      </c>
      <c r="X107" s="338">
        <f>ROUND('ASSET BALANCES'!X107*$CL107/12,2)</f>
        <v>0</v>
      </c>
      <c r="Y107" s="338">
        <f>ROUND('ASSET BALANCES'!Y107*$CL107/12,2)</f>
        <v>0</v>
      </c>
      <c r="Z107" s="338">
        <f>ROUND('ASSET BALANCES'!Z107*$CL107/12,2)</f>
        <v>0</v>
      </c>
      <c r="AA107" s="338">
        <f>ROUND('ASSET BALANCES'!AA107*$CM107/12,2)</f>
        <v>0</v>
      </c>
      <c r="AB107" s="338">
        <f>ROUND('ASSET BALANCES'!AB107*$CM107/12,2)</f>
        <v>0</v>
      </c>
      <c r="AC107" s="338">
        <f>ROUND('ASSET BALANCES'!AC107*$CM107/12,2)</f>
        <v>0</v>
      </c>
      <c r="AD107" s="338">
        <f>ROUND('ASSET BALANCES'!AD107*$CM107/12,2)</f>
        <v>0</v>
      </c>
      <c r="AE107" s="338">
        <f>ROUND('ASSET BALANCES'!AE107*$CM107/12,2)</f>
        <v>0</v>
      </c>
      <c r="AF107" s="338">
        <f>ROUND('ASSET BALANCES'!AF107*$CM107/12,2)</f>
        <v>0</v>
      </c>
      <c r="AG107" s="338">
        <f>ROUND('ASSET BALANCES'!AG107*$CM107/12,2)</f>
        <v>0</v>
      </c>
      <c r="AH107" s="338">
        <f>ROUND('ASSET BALANCES'!AH107*$CM107/12,2)</f>
        <v>0</v>
      </c>
      <c r="AI107" s="338">
        <f>ROUND('ASSET BALANCES'!AI107*$CM107/12,2)</f>
        <v>0</v>
      </c>
      <c r="AJ107" s="338">
        <f>ROUND('ASSET BALANCES'!AJ107*$CM107/12,2)</f>
        <v>0</v>
      </c>
      <c r="AK107" s="338">
        <f>ROUND('ASSET BALANCES'!AK107*$CM107/12,2)</f>
        <v>0</v>
      </c>
      <c r="AL107" s="338">
        <f>ROUND('ASSET BALANCES'!AL107*$CM107/12,2)</f>
        <v>0</v>
      </c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38"/>
      <c r="AX107" s="338"/>
      <c r="AY107" s="338"/>
      <c r="AZ107" s="338"/>
      <c r="BA107" s="338"/>
      <c r="BB107" s="338"/>
      <c r="BC107" s="338"/>
      <c r="BD107" s="338"/>
      <c r="BE107" s="338"/>
      <c r="BF107" s="338"/>
      <c r="BG107" s="338"/>
      <c r="BH107" s="338"/>
      <c r="BI107" s="338"/>
      <c r="BJ107" s="338"/>
      <c r="BK107" s="338"/>
      <c r="BL107" s="338"/>
      <c r="BM107" s="338"/>
      <c r="BN107" s="338"/>
      <c r="BO107" s="338"/>
      <c r="BP107" s="338"/>
      <c r="BQ107" s="338"/>
      <c r="BR107" s="338"/>
      <c r="BS107" s="338"/>
      <c r="BT107" s="338"/>
      <c r="BU107" s="338"/>
      <c r="BV107" s="338"/>
      <c r="BW107" s="13">
        <f t="shared" si="15"/>
        <v>0</v>
      </c>
      <c r="BX107" s="13">
        <f t="shared" si="16"/>
        <v>0</v>
      </c>
      <c r="BY107" s="13">
        <f t="shared" si="17"/>
        <v>0</v>
      </c>
      <c r="BZ107" s="13">
        <f t="shared" si="18"/>
        <v>0</v>
      </c>
      <c r="CA107" s="13">
        <f t="shared" si="19"/>
        <v>0</v>
      </c>
      <c r="CB107" s="13">
        <f t="shared" si="20"/>
        <v>0</v>
      </c>
      <c r="CC107" s="333" t="str">
        <f>VLOOKUP($A107,'Depr Group Buckets'!$A:$J,CC$4,FALSE)</f>
        <v>PROD STEAM</v>
      </c>
      <c r="CD107" s="333" t="str">
        <f>VLOOKUP($A107,'Depr Group Buckets'!$A:$J,CD$4,FALSE)</f>
        <v>101/106</v>
      </c>
      <c r="CE107" s="333">
        <f>VLOOKUP($A107,'Depr Group Buckets'!$A:$J,CE$4,FALSE)</f>
        <v>108</v>
      </c>
      <c r="CF107" s="333">
        <f>VLOOKUP($A107,'Depr Group Buckets'!$A:$J,CF$4,FALSE)</f>
        <v>403</v>
      </c>
      <c r="CG107" s="333" t="str">
        <f>VLOOKUP($A107,'Depr Group Buckets'!$A:$J,CG$4,FALSE)</f>
        <v>BIG BEND</v>
      </c>
      <c r="CH107" s="333" t="str">
        <f>VLOOKUP($A107,'Depr Group Buckets'!$A:$J,CH$4,FALSE)</f>
        <v>BIG BEND UNIT 2</v>
      </c>
      <c r="CI107" s="333" t="str">
        <f>VLOOKUP($A107,'Depr Group Buckets'!$A:$J,CI$4,FALSE)</f>
        <v>Invalid</v>
      </c>
      <c r="CJ107" s="333" t="str">
        <f>VLOOKUP($A107,'Depr Group Buckets'!$A:$J,CJ$4,FALSE)</f>
        <v>316</v>
      </c>
      <c r="CK107" s="21"/>
      <c r="CL107" s="4">
        <f t="shared" si="14"/>
        <v>1.4E-2</v>
      </c>
      <c r="CM107" s="4">
        <f t="shared" si="13"/>
        <v>1.4E-2</v>
      </c>
      <c r="CN107" s="334"/>
      <c r="CO107" s="334"/>
      <c r="CP107" s="334"/>
      <c r="CQ107" s="4">
        <v>1.4E-2</v>
      </c>
      <c r="CR107" s="4">
        <v>0</v>
      </c>
    </row>
    <row r="108" spans="1:96" x14ac:dyDescent="0.25">
      <c r="A108" s="335">
        <f>'ASSET BALANCES'!$A108</f>
        <v>31643</v>
      </c>
      <c r="B108" s="336" t="str">
        <f>'ASSET BALANCES'!$B108</f>
        <v>316.43 Misc Power Plant Eq-BB3</v>
      </c>
      <c r="C108" s="337">
        <v>0</v>
      </c>
      <c r="D108" s="337">
        <v>0</v>
      </c>
      <c r="E108" s="337">
        <v>0</v>
      </c>
      <c r="F108" s="337">
        <v>0</v>
      </c>
      <c r="G108" s="337">
        <v>0</v>
      </c>
      <c r="H108" s="337">
        <v>0</v>
      </c>
      <c r="I108" s="337">
        <v>0</v>
      </c>
      <c r="J108" s="337">
        <v>0</v>
      </c>
      <c r="K108" s="337">
        <v>0</v>
      </c>
      <c r="L108" s="337">
        <v>0</v>
      </c>
      <c r="M108" s="337">
        <v>0</v>
      </c>
      <c r="N108" s="337">
        <v>0</v>
      </c>
      <c r="O108" s="338">
        <f>ROUND('ASSET BALANCES'!O108*$CL108/12,2)</f>
        <v>0</v>
      </c>
      <c r="P108" s="338">
        <f>ROUND('ASSET BALANCES'!P108*$CL108/12,2)</f>
        <v>0</v>
      </c>
      <c r="Q108" s="338">
        <f>ROUND('ASSET BALANCES'!Q108*$CL108/12,2)</f>
        <v>0</v>
      </c>
      <c r="R108" s="338">
        <f>ROUND('ASSET BALANCES'!R108*$CL108/12,2)</f>
        <v>0</v>
      </c>
      <c r="S108" s="338">
        <f>ROUND('ASSET BALANCES'!S108*$CL108/12,2)</f>
        <v>0</v>
      </c>
      <c r="T108" s="338">
        <f>ROUND('ASSET BALANCES'!T108*$CL108/12,2)</f>
        <v>0</v>
      </c>
      <c r="U108" s="338">
        <f>ROUND('ASSET BALANCES'!U108*$CL108/12,2)</f>
        <v>0</v>
      </c>
      <c r="V108" s="338">
        <f>ROUND('ASSET BALANCES'!V108*$CL108/12,2)</f>
        <v>0</v>
      </c>
      <c r="W108" s="338">
        <f>ROUND('ASSET BALANCES'!W108*$CL108/12,2)</f>
        <v>0</v>
      </c>
      <c r="X108" s="338">
        <f>ROUND('ASSET BALANCES'!X108*$CL108/12,2)</f>
        <v>0</v>
      </c>
      <c r="Y108" s="338">
        <f>ROUND('ASSET BALANCES'!Y108*$CL108/12,2)</f>
        <v>0</v>
      </c>
      <c r="Z108" s="338">
        <f>ROUND('ASSET BALANCES'!Z108*$CL108/12,2)</f>
        <v>0</v>
      </c>
      <c r="AA108" s="338">
        <f>ROUND('ASSET BALANCES'!AA108*$CM108/12,2)</f>
        <v>0</v>
      </c>
      <c r="AB108" s="338">
        <f>ROUND('ASSET BALANCES'!AB108*$CM108/12,2)</f>
        <v>0</v>
      </c>
      <c r="AC108" s="338">
        <f>ROUND('ASSET BALANCES'!AC108*$CM108/12,2)</f>
        <v>0</v>
      </c>
      <c r="AD108" s="338">
        <f>ROUND('ASSET BALANCES'!AD108*$CM108/12,2)</f>
        <v>0</v>
      </c>
      <c r="AE108" s="338">
        <f>ROUND('ASSET BALANCES'!AE108*$CM108/12,2)</f>
        <v>0</v>
      </c>
      <c r="AF108" s="338">
        <f>ROUND('ASSET BALANCES'!AF108*$CM108/12,2)</f>
        <v>0</v>
      </c>
      <c r="AG108" s="338">
        <f>ROUND('ASSET BALANCES'!AG108*$CM108/12,2)</f>
        <v>0</v>
      </c>
      <c r="AH108" s="338">
        <f>ROUND('ASSET BALANCES'!AH108*$CM108/12,2)</f>
        <v>0</v>
      </c>
      <c r="AI108" s="338">
        <f>ROUND('ASSET BALANCES'!AI108*$CM108/12,2)</f>
        <v>0</v>
      </c>
      <c r="AJ108" s="338">
        <f>ROUND('ASSET BALANCES'!AJ108*$CM108/12,2)</f>
        <v>0</v>
      </c>
      <c r="AK108" s="338">
        <f>ROUND('ASSET BALANCES'!AK108*$CM108/12,2)</f>
        <v>0</v>
      </c>
      <c r="AL108" s="338">
        <f>ROUND('ASSET BALANCES'!AL108*$CM108/12,2)</f>
        <v>0</v>
      </c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38"/>
      <c r="AX108" s="338"/>
      <c r="AY108" s="338"/>
      <c r="AZ108" s="338"/>
      <c r="BA108" s="338"/>
      <c r="BB108" s="338"/>
      <c r="BC108" s="338"/>
      <c r="BD108" s="338"/>
      <c r="BE108" s="338"/>
      <c r="BF108" s="338"/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8"/>
      <c r="BV108" s="338"/>
      <c r="BW108" s="13">
        <f t="shared" si="15"/>
        <v>0</v>
      </c>
      <c r="BX108" s="13">
        <f t="shared" si="16"/>
        <v>0</v>
      </c>
      <c r="BY108" s="13">
        <f t="shared" si="17"/>
        <v>0</v>
      </c>
      <c r="BZ108" s="13">
        <f t="shared" si="18"/>
        <v>0</v>
      </c>
      <c r="CA108" s="13">
        <f t="shared" si="19"/>
        <v>0</v>
      </c>
      <c r="CB108" s="13">
        <f t="shared" si="20"/>
        <v>0</v>
      </c>
      <c r="CC108" s="333" t="str">
        <f>VLOOKUP($A108,'Depr Group Buckets'!$A:$J,CC$4,FALSE)</f>
        <v>PROD STEAM</v>
      </c>
      <c r="CD108" s="333" t="str">
        <f>VLOOKUP($A108,'Depr Group Buckets'!$A:$J,CD$4,FALSE)</f>
        <v>101/106</v>
      </c>
      <c r="CE108" s="333">
        <f>VLOOKUP($A108,'Depr Group Buckets'!$A:$J,CE$4,FALSE)</f>
        <v>108</v>
      </c>
      <c r="CF108" s="333">
        <f>VLOOKUP($A108,'Depr Group Buckets'!$A:$J,CF$4,FALSE)</f>
        <v>403</v>
      </c>
      <c r="CG108" s="333" t="str">
        <f>VLOOKUP($A108,'Depr Group Buckets'!$A:$J,CG$4,FALSE)</f>
        <v>BIG BEND</v>
      </c>
      <c r="CH108" s="333" t="str">
        <f>VLOOKUP($A108,'Depr Group Buckets'!$A:$J,CH$4,FALSE)</f>
        <v>BIG BEND UNIT 3</v>
      </c>
      <c r="CI108" s="333" t="str">
        <f>VLOOKUP($A108,'Depr Group Buckets'!$A:$J,CI$4,FALSE)</f>
        <v>Invalid</v>
      </c>
      <c r="CJ108" s="333" t="str">
        <f>VLOOKUP($A108,'Depr Group Buckets'!$A:$J,CJ$4,FALSE)</f>
        <v>316</v>
      </c>
      <c r="CK108" s="21"/>
      <c r="CL108" s="4">
        <f t="shared" si="14"/>
        <v>3.5999999999999997E-2</v>
      </c>
      <c r="CM108" s="4">
        <f t="shared" si="13"/>
        <v>3.5999999999999997E-2</v>
      </c>
      <c r="CN108" s="334"/>
      <c r="CO108" s="334"/>
      <c r="CP108" s="334"/>
      <c r="CQ108" s="4">
        <v>3.5999999999999997E-2</v>
      </c>
      <c r="CR108" s="4">
        <v>0</v>
      </c>
    </row>
    <row r="109" spans="1:96" x14ac:dyDescent="0.25">
      <c r="A109" s="335">
        <f>'ASSET BALANCES'!$A109</f>
        <v>31644</v>
      </c>
      <c r="B109" s="336" t="str">
        <f>'ASSET BALANCES'!$B109</f>
        <v>316.44 Misc Pwr Plt Eq-BB 4 MAIN ST</v>
      </c>
      <c r="C109" s="337">
        <v>8798.7200000000012</v>
      </c>
      <c r="D109" s="337">
        <v>8798.7200000000012</v>
      </c>
      <c r="E109" s="337">
        <v>8798.7200000000012</v>
      </c>
      <c r="F109" s="337">
        <v>8798.7200000000012</v>
      </c>
      <c r="G109" s="337">
        <v>8798.7200000000012</v>
      </c>
      <c r="H109" s="337">
        <v>8798.7200000000012</v>
      </c>
      <c r="I109" s="337">
        <v>8798.7200000000012</v>
      </c>
      <c r="J109" s="337">
        <v>8798.7200000000012</v>
      </c>
      <c r="K109" s="337">
        <v>8798.7200000000012</v>
      </c>
      <c r="L109" s="337">
        <v>8798.7200000000012</v>
      </c>
      <c r="M109" s="337">
        <v>8798.7200000000012</v>
      </c>
      <c r="N109" s="337">
        <v>8798.7200000000012</v>
      </c>
      <c r="O109" s="338">
        <f>ROUND('ASSET BALANCES'!O109*$CL109/12,2)</f>
        <v>8798.7199999999993</v>
      </c>
      <c r="P109" s="338">
        <f>ROUND('ASSET BALANCES'!P109*$CL109/12,2)</f>
        <v>8798.7199999999993</v>
      </c>
      <c r="Q109" s="338">
        <f>ROUND('ASSET BALANCES'!Q109*$CL109/12,2)</f>
        <v>8798.7199999999993</v>
      </c>
      <c r="R109" s="338">
        <f>ROUND('ASSET BALANCES'!R109*$CL109/12,2)</f>
        <v>8798.7199999999993</v>
      </c>
      <c r="S109" s="338">
        <f>ROUND('ASSET BALANCES'!S109*$CL109/12,2)</f>
        <v>8798.7199999999993</v>
      </c>
      <c r="T109" s="338">
        <f>ROUND('ASSET BALANCES'!T109*$CL109/12,2)</f>
        <v>8798.7199999999993</v>
      </c>
      <c r="U109" s="338">
        <f>ROUND('ASSET BALANCES'!U109*$CL109/12,2)</f>
        <v>8798.7199999999993</v>
      </c>
      <c r="V109" s="338">
        <f>ROUND('ASSET BALANCES'!V109*$CL109/12,2)</f>
        <v>8798.7199999999993</v>
      </c>
      <c r="W109" s="338">
        <f>ROUND('ASSET BALANCES'!W109*$CL109/12,2)</f>
        <v>8798.7199999999993</v>
      </c>
      <c r="X109" s="338">
        <f>ROUND('ASSET BALANCES'!X109*$CL109/12,2)</f>
        <v>8798.7199999999993</v>
      </c>
      <c r="Y109" s="338">
        <f>ROUND('ASSET BALANCES'!Y109*$CL109/12,2)</f>
        <v>8798.7199999999993</v>
      </c>
      <c r="Z109" s="338">
        <f>ROUND('ASSET BALANCES'!Z109*$CL109/12,2)</f>
        <v>8798.7199999999993</v>
      </c>
      <c r="AA109" s="338">
        <f>ROUND('ASSET BALANCES'!AA109*$CM109/12,2)</f>
        <v>8798.7199999999993</v>
      </c>
      <c r="AB109" s="338">
        <f>ROUND('ASSET BALANCES'!AB109*$CM109/12,2)</f>
        <v>8798.7199999999993</v>
      </c>
      <c r="AC109" s="338">
        <f>ROUND('ASSET BALANCES'!AC109*$CM109/12,2)</f>
        <v>8798.7199999999993</v>
      </c>
      <c r="AD109" s="338">
        <f>ROUND('ASSET BALANCES'!AD109*$CM109/12,2)</f>
        <v>8798.7199999999993</v>
      </c>
      <c r="AE109" s="338">
        <f>ROUND('ASSET BALANCES'!AE109*$CM109/12,2)</f>
        <v>8798.7199999999993</v>
      </c>
      <c r="AF109" s="338">
        <f>ROUND('ASSET BALANCES'!AF109*$CM109/12,2)</f>
        <v>8798.7199999999993</v>
      </c>
      <c r="AG109" s="338">
        <f>ROUND('ASSET BALANCES'!AG109*$CM109/12,2)</f>
        <v>8798.7199999999993</v>
      </c>
      <c r="AH109" s="338">
        <f>ROUND('ASSET BALANCES'!AH109*$CM109/12,2)</f>
        <v>8798.7199999999993</v>
      </c>
      <c r="AI109" s="338">
        <f>ROUND('ASSET BALANCES'!AI109*$CM109/12,2)</f>
        <v>8798.7199999999993</v>
      </c>
      <c r="AJ109" s="338">
        <f>ROUND('ASSET BALANCES'!AJ109*$CM109/12,2)</f>
        <v>8798.7199999999993</v>
      </c>
      <c r="AK109" s="338">
        <f>ROUND('ASSET BALANCES'!AK109*$CM109/12,2)</f>
        <v>8798.7199999999993</v>
      </c>
      <c r="AL109" s="338">
        <f>ROUND('ASSET BALANCES'!AL109*$CM109/12,2)</f>
        <v>8798.7199999999993</v>
      </c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38"/>
      <c r="AX109" s="338"/>
      <c r="AY109" s="338"/>
      <c r="AZ109" s="338"/>
      <c r="BA109" s="338"/>
      <c r="BB109" s="338"/>
      <c r="BC109" s="338"/>
      <c r="BD109" s="338"/>
      <c r="BE109" s="338"/>
      <c r="BF109" s="338"/>
      <c r="BG109" s="338"/>
      <c r="BH109" s="338"/>
      <c r="BI109" s="338"/>
      <c r="BJ109" s="338"/>
      <c r="BK109" s="338"/>
      <c r="BL109" s="338"/>
      <c r="BM109" s="338"/>
      <c r="BN109" s="338"/>
      <c r="BO109" s="338"/>
      <c r="BP109" s="338"/>
      <c r="BQ109" s="338"/>
      <c r="BR109" s="338"/>
      <c r="BS109" s="338"/>
      <c r="BT109" s="338"/>
      <c r="BU109" s="338"/>
      <c r="BV109" s="338"/>
      <c r="BW109" s="13">
        <f t="shared" si="15"/>
        <v>105584.64</v>
      </c>
      <c r="BX109" s="13">
        <f t="shared" si="16"/>
        <v>105584.64</v>
      </c>
      <c r="BY109" s="13">
        <f t="shared" si="17"/>
        <v>105584.64</v>
      </c>
      <c r="BZ109" s="13">
        <f t="shared" si="18"/>
        <v>0</v>
      </c>
      <c r="CA109" s="13">
        <f t="shared" si="19"/>
        <v>0</v>
      </c>
      <c r="CB109" s="13">
        <f t="shared" si="20"/>
        <v>0</v>
      </c>
      <c r="CC109" s="333" t="str">
        <f>VLOOKUP($A109,'Depr Group Buckets'!$A:$J,CC$4,FALSE)</f>
        <v>PROD STEAM</v>
      </c>
      <c r="CD109" s="333" t="str">
        <f>VLOOKUP($A109,'Depr Group Buckets'!$A:$J,CD$4,FALSE)</f>
        <v>101/106</v>
      </c>
      <c r="CE109" s="333">
        <f>VLOOKUP($A109,'Depr Group Buckets'!$A:$J,CE$4,FALSE)</f>
        <v>108</v>
      </c>
      <c r="CF109" s="333">
        <f>VLOOKUP($A109,'Depr Group Buckets'!$A:$J,CF$4,FALSE)</f>
        <v>403</v>
      </c>
      <c r="CG109" s="333" t="str">
        <f>VLOOKUP($A109,'Depr Group Buckets'!$A:$J,CG$4,FALSE)</f>
        <v>BIG BEND</v>
      </c>
      <c r="CH109" s="333" t="str">
        <f>VLOOKUP($A109,'Depr Group Buckets'!$A:$J,CH$4,FALSE)</f>
        <v>BIG BEND UNIT 4</v>
      </c>
      <c r="CI109" s="333" t="str">
        <f>VLOOKUP($A109,'Depr Group Buckets'!$A:$J,CI$4,FALSE)</f>
        <v>Valid</v>
      </c>
      <c r="CJ109" s="333" t="str">
        <f>VLOOKUP($A109,'Depr Group Buckets'!$A:$J,CJ$4,FALSE)</f>
        <v>316</v>
      </c>
      <c r="CK109" s="21"/>
      <c r="CL109" s="4">
        <f t="shared" si="14"/>
        <v>1.7999999999999999E-2</v>
      </c>
      <c r="CM109" s="4">
        <f t="shared" si="13"/>
        <v>1.7999999999999999E-2</v>
      </c>
      <c r="CN109" s="334"/>
      <c r="CO109" s="334"/>
      <c r="CP109" s="334"/>
      <c r="CQ109" s="4">
        <v>1.7999999999999999E-2</v>
      </c>
      <c r="CR109" s="4">
        <v>1.9199999999999998E-2</v>
      </c>
    </row>
    <row r="110" spans="1:96" x14ac:dyDescent="0.25">
      <c r="A110" s="335">
        <f>'ASSET BALANCES'!$A110</f>
        <v>31645</v>
      </c>
      <c r="B110" s="336" t="str">
        <f>'ASSET BALANCES'!$B110</f>
        <v>316.45 Misc Power Plant Eq-BB3&amp;4FGD</v>
      </c>
      <c r="C110" s="337">
        <v>847.42</v>
      </c>
      <c r="D110" s="337">
        <v>847.42</v>
      </c>
      <c r="E110" s="337">
        <v>847.42</v>
      </c>
      <c r="F110" s="337">
        <v>847.42000000000007</v>
      </c>
      <c r="G110" s="337">
        <v>847.42000000000007</v>
      </c>
      <c r="H110" s="337">
        <v>847.42000000000007</v>
      </c>
      <c r="I110" s="337">
        <v>847.42000000000007</v>
      </c>
      <c r="J110" s="337">
        <v>847.42000000000007</v>
      </c>
      <c r="K110" s="337">
        <v>847.42000000000007</v>
      </c>
      <c r="L110" s="337">
        <v>847.42000000000007</v>
      </c>
      <c r="M110" s="337">
        <v>847.42000000000007</v>
      </c>
      <c r="N110" s="337">
        <v>847.42000000000007</v>
      </c>
      <c r="O110" s="338">
        <f>ROUND('ASSET BALANCES'!O110*$CL110/12,2)</f>
        <v>847.42</v>
      </c>
      <c r="P110" s="338">
        <f>ROUND('ASSET BALANCES'!P110*$CL110/12,2)</f>
        <v>847.42</v>
      </c>
      <c r="Q110" s="338">
        <f>ROUND('ASSET BALANCES'!Q110*$CL110/12,2)</f>
        <v>847.42</v>
      </c>
      <c r="R110" s="338">
        <f>ROUND('ASSET BALANCES'!R110*$CL110/12,2)</f>
        <v>847.42</v>
      </c>
      <c r="S110" s="338">
        <f>ROUND('ASSET BALANCES'!S110*$CL110/12,2)</f>
        <v>847.42</v>
      </c>
      <c r="T110" s="338">
        <f>ROUND('ASSET BALANCES'!T110*$CL110/12,2)</f>
        <v>847.42</v>
      </c>
      <c r="U110" s="338">
        <f>ROUND('ASSET BALANCES'!U110*$CL110/12,2)</f>
        <v>847.42</v>
      </c>
      <c r="V110" s="338">
        <f>ROUND('ASSET BALANCES'!V110*$CL110/12,2)</f>
        <v>847.42</v>
      </c>
      <c r="W110" s="338">
        <f>ROUND('ASSET BALANCES'!W110*$CL110/12,2)</f>
        <v>847.42</v>
      </c>
      <c r="X110" s="338">
        <f>ROUND('ASSET BALANCES'!X110*$CL110/12,2)</f>
        <v>847.42</v>
      </c>
      <c r="Y110" s="338">
        <f>ROUND('ASSET BALANCES'!Y110*$CL110/12,2)</f>
        <v>847.42</v>
      </c>
      <c r="Z110" s="338">
        <f>ROUND('ASSET BALANCES'!Z110*$CL110/12,2)</f>
        <v>847.42</v>
      </c>
      <c r="AA110" s="338">
        <f>ROUND('ASSET BALANCES'!AA110*$CM110/12,2)</f>
        <v>847.42</v>
      </c>
      <c r="AB110" s="338">
        <f>ROUND('ASSET BALANCES'!AB110*$CM110/12,2)</f>
        <v>847.42</v>
      </c>
      <c r="AC110" s="338">
        <f>ROUND('ASSET BALANCES'!AC110*$CM110/12,2)</f>
        <v>847.42</v>
      </c>
      <c r="AD110" s="338">
        <f>ROUND('ASSET BALANCES'!AD110*$CM110/12,2)</f>
        <v>847.42</v>
      </c>
      <c r="AE110" s="338">
        <f>ROUND('ASSET BALANCES'!AE110*$CM110/12,2)</f>
        <v>847.42</v>
      </c>
      <c r="AF110" s="338">
        <f>ROUND('ASSET BALANCES'!AF110*$CM110/12,2)</f>
        <v>847.42</v>
      </c>
      <c r="AG110" s="338">
        <f>ROUND('ASSET BALANCES'!AG110*$CM110/12,2)</f>
        <v>847.42</v>
      </c>
      <c r="AH110" s="338">
        <f>ROUND('ASSET BALANCES'!AH110*$CM110/12,2)</f>
        <v>847.42</v>
      </c>
      <c r="AI110" s="338">
        <f>ROUND('ASSET BALANCES'!AI110*$CM110/12,2)</f>
        <v>847.42</v>
      </c>
      <c r="AJ110" s="338">
        <f>ROUND('ASSET BALANCES'!AJ110*$CM110/12,2)</f>
        <v>847.42</v>
      </c>
      <c r="AK110" s="338">
        <f>ROUND('ASSET BALANCES'!AK110*$CM110/12,2)</f>
        <v>847.42</v>
      </c>
      <c r="AL110" s="338">
        <f>ROUND('ASSET BALANCES'!AL110*$CM110/12,2)</f>
        <v>847.42</v>
      </c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38"/>
      <c r="AX110" s="338"/>
      <c r="AY110" s="338"/>
      <c r="AZ110" s="338"/>
      <c r="BA110" s="338"/>
      <c r="BB110" s="338"/>
      <c r="BC110" s="338"/>
      <c r="BD110" s="338"/>
      <c r="BE110" s="338"/>
      <c r="BF110" s="338"/>
      <c r="BG110" s="338"/>
      <c r="BH110" s="338"/>
      <c r="BI110" s="338"/>
      <c r="BJ110" s="338"/>
      <c r="BK110" s="338"/>
      <c r="BL110" s="338"/>
      <c r="BM110" s="338"/>
      <c r="BN110" s="338"/>
      <c r="BO110" s="338"/>
      <c r="BP110" s="338"/>
      <c r="BQ110" s="338"/>
      <c r="BR110" s="338"/>
      <c r="BS110" s="338"/>
      <c r="BT110" s="338"/>
      <c r="BU110" s="338"/>
      <c r="BV110" s="338"/>
      <c r="BW110" s="13">
        <f t="shared" si="15"/>
        <v>10169.040000000001</v>
      </c>
      <c r="BX110" s="13">
        <f t="shared" si="16"/>
        <v>10169.040000000001</v>
      </c>
      <c r="BY110" s="13">
        <f t="shared" si="17"/>
        <v>10169.040000000001</v>
      </c>
      <c r="BZ110" s="13">
        <f t="shared" si="18"/>
        <v>0</v>
      </c>
      <c r="CA110" s="13">
        <f t="shared" si="19"/>
        <v>0</v>
      </c>
      <c r="CB110" s="13">
        <f t="shared" si="20"/>
        <v>0</v>
      </c>
      <c r="CC110" s="333" t="str">
        <f>VLOOKUP($A110,'Depr Group Buckets'!$A:$J,CC$4,FALSE)</f>
        <v>PROD STEAM</v>
      </c>
      <c r="CD110" s="333" t="str">
        <f>VLOOKUP($A110,'Depr Group Buckets'!$A:$J,CD$4,FALSE)</f>
        <v>101/106</v>
      </c>
      <c r="CE110" s="333">
        <f>VLOOKUP($A110,'Depr Group Buckets'!$A:$J,CE$4,FALSE)</f>
        <v>108</v>
      </c>
      <c r="CF110" s="333">
        <f>VLOOKUP($A110,'Depr Group Buckets'!$A:$J,CF$4,FALSE)</f>
        <v>403</v>
      </c>
      <c r="CG110" s="333" t="str">
        <f>VLOOKUP($A110,'Depr Group Buckets'!$A:$J,CG$4,FALSE)</f>
        <v>BIG BEND</v>
      </c>
      <c r="CH110" s="333" t="str">
        <f>VLOOKUP($A110,'Depr Group Buckets'!$A:$J,CH$4,FALSE)</f>
        <v>BIG BEND UNIT 4</v>
      </c>
      <c r="CI110" s="333" t="str">
        <f>VLOOKUP($A110,'Depr Group Buckets'!$A:$J,CI$4,FALSE)</f>
        <v>Valid</v>
      </c>
      <c r="CJ110" s="333" t="str">
        <f>VLOOKUP($A110,'Depr Group Buckets'!$A:$J,CJ$4,FALSE)</f>
        <v>316</v>
      </c>
      <c r="CK110" s="21"/>
      <c r="CL110" s="4">
        <f t="shared" si="14"/>
        <v>6.0000000000000001E-3</v>
      </c>
      <c r="CM110" s="4">
        <f t="shared" si="13"/>
        <v>6.0000000000000001E-3</v>
      </c>
      <c r="CN110" s="334"/>
      <c r="CO110" s="334"/>
      <c r="CP110" s="334"/>
      <c r="CQ110" s="4">
        <v>6.0000000000000001E-3</v>
      </c>
      <c r="CR110" s="4">
        <v>1.9199999999999998E-2</v>
      </c>
    </row>
    <row r="111" spans="1:96" x14ac:dyDescent="0.25">
      <c r="A111" s="335">
        <f>'ASSET BALANCES'!$A111</f>
        <v>31646</v>
      </c>
      <c r="B111" s="336" t="str">
        <f>'ASSET BALANCES'!$B111</f>
        <v>316.46 Misc Power Plt Eq-BB1&amp;2 FGD</v>
      </c>
      <c r="C111" s="337">
        <v>0</v>
      </c>
      <c r="D111" s="337">
        <v>0</v>
      </c>
      <c r="E111" s="337">
        <v>0</v>
      </c>
      <c r="F111" s="337">
        <v>0</v>
      </c>
      <c r="G111" s="337">
        <v>0</v>
      </c>
      <c r="H111" s="337">
        <v>0</v>
      </c>
      <c r="I111" s="337">
        <v>0</v>
      </c>
      <c r="J111" s="337">
        <v>0</v>
      </c>
      <c r="K111" s="337">
        <v>0</v>
      </c>
      <c r="L111" s="337">
        <v>0</v>
      </c>
      <c r="M111" s="337">
        <v>0</v>
      </c>
      <c r="N111" s="337">
        <v>0</v>
      </c>
      <c r="O111" s="338">
        <f>ROUND('ASSET BALANCES'!O111*$CL111/12,2)</f>
        <v>0</v>
      </c>
      <c r="P111" s="338">
        <f>ROUND('ASSET BALANCES'!P111*$CL111/12,2)</f>
        <v>0</v>
      </c>
      <c r="Q111" s="338">
        <f>ROUND('ASSET BALANCES'!Q111*$CL111/12,2)</f>
        <v>0</v>
      </c>
      <c r="R111" s="338">
        <f>ROUND('ASSET BALANCES'!R111*$CL111/12,2)</f>
        <v>0</v>
      </c>
      <c r="S111" s="338">
        <f>ROUND('ASSET BALANCES'!S111*$CL111/12,2)</f>
        <v>0</v>
      </c>
      <c r="T111" s="338">
        <f>ROUND('ASSET BALANCES'!T111*$CL111/12,2)</f>
        <v>0</v>
      </c>
      <c r="U111" s="338">
        <f>ROUND('ASSET BALANCES'!U111*$CL111/12,2)</f>
        <v>0</v>
      </c>
      <c r="V111" s="338">
        <f>ROUND('ASSET BALANCES'!V111*$CL111/12,2)</f>
        <v>0</v>
      </c>
      <c r="W111" s="338">
        <f>ROUND('ASSET BALANCES'!W111*$CL111/12,2)</f>
        <v>0</v>
      </c>
      <c r="X111" s="338">
        <f>ROUND('ASSET BALANCES'!X111*$CL111/12,2)</f>
        <v>0</v>
      </c>
      <c r="Y111" s="338">
        <f>ROUND('ASSET BALANCES'!Y111*$CL111/12,2)</f>
        <v>0</v>
      </c>
      <c r="Z111" s="338">
        <f>ROUND('ASSET BALANCES'!Z111*$CL111/12,2)</f>
        <v>0</v>
      </c>
      <c r="AA111" s="338">
        <f>ROUND('ASSET BALANCES'!AA111*$CM111/12,2)</f>
        <v>0</v>
      </c>
      <c r="AB111" s="338">
        <f>ROUND('ASSET BALANCES'!AB111*$CM111/12,2)</f>
        <v>0</v>
      </c>
      <c r="AC111" s="338">
        <f>ROUND('ASSET BALANCES'!AC111*$CM111/12,2)</f>
        <v>0</v>
      </c>
      <c r="AD111" s="338">
        <f>ROUND('ASSET BALANCES'!AD111*$CM111/12,2)</f>
        <v>0</v>
      </c>
      <c r="AE111" s="338">
        <f>ROUND('ASSET BALANCES'!AE111*$CM111/12,2)</f>
        <v>0</v>
      </c>
      <c r="AF111" s="338">
        <f>ROUND('ASSET BALANCES'!AF111*$CM111/12,2)</f>
        <v>0</v>
      </c>
      <c r="AG111" s="338">
        <f>ROUND('ASSET BALANCES'!AG111*$CM111/12,2)</f>
        <v>0</v>
      </c>
      <c r="AH111" s="338">
        <f>ROUND('ASSET BALANCES'!AH111*$CM111/12,2)</f>
        <v>0</v>
      </c>
      <c r="AI111" s="338">
        <f>ROUND('ASSET BALANCES'!AI111*$CM111/12,2)</f>
        <v>0</v>
      </c>
      <c r="AJ111" s="338">
        <f>ROUND('ASSET BALANCES'!AJ111*$CM111/12,2)</f>
        <v>0</v>
      </c>
      <c r="AK111" s="338">
        <f>ROUND('ASSET BALANCES'!AK111*$CM111/12,2)</f>
        <v>0</v>
      </c>
      <c r="AL111" s="338">
        <f>ROUND('ASSET BALANCES'!AL111*$CM111/12,2)</f>
        <v>0</v>
      </c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38"/>
      <c r="AX111" s="338"/>
      <c r="AY111" s="338"/>
      <c r="AZ111" s="338"/>
      <c r="BA111" s="338"/>
      <c r="BB111" s="338"/>
      <c r="BC111" s="338"/>
      <c r="BD111" s="338"/>
      <c r="BE111" s="338"/>
      <c r="BF111" s="338"/>
      <c r="BG111" s="338"/>
      <c r="BH111" s="338"/>
      <c r="BI111" s="338"/>
      <c r="BJ111" s="338"/>
      <c r="BK111" s="338"/>
      <c r="BL111" s="338"/>
      <c r="BM111" s="338"/>
      <c r="BN111" s="338"/>
      <c r="BO111" s="338"/>
      <c r="BP111" s="338"/>
      <c r="BQ111" s="338"/>
      <c r="BR111" s="338"/>
      <c r="BS111" s="338"/>
      <c r="BT111" s="338"/>
      <c r="BU111" s="338"/>
      <c r="BV111" s="338"/>
      <c r="BW111" s="13">
        <f t="shared" si="15"/>
        <v>0</v>
      </c>
      <c r="BX111" s="13">
        <f t="shared" si="16"/>
        <v>0</v>
      </c>
      <c r="BY111" s="13">
        <f t="shared" si="17"/>
        <v>0</v>
      </c>
      <c r="BZ111" s="13">
        <f t="shared" si="18"/>
        <v>0</v>
      </c>
      <c r="CA111" s="13">
        <f t="shared" si="19"/>
        <v>0</v>
      </c>
      <c r="CB111" s="13">
        <f t="shared" si="20"/>
        <v>0</v>
      </c>
      <c r="CC111" s="333" t="str">
        <f>VLOOKUP($A111,'Depr Group Buckets'!$A:$J,CC$4,FALSE)</f>
        <v>PROD STEAM</v>
      </c>
      <c r="CD111" s="333" t="str">
        <f>VLOOKUP($A111,'Depr Group Buckets'!$A:$J,CD$4,FALSE)</f>
        <v>101/106</v>
      </c>
      <c r="CE111" s="333">
        <f>VLOOKUP($A111,'Depr Group Buckets'!$A:$J,CE$4,FALSE)</f>
        <v>108</v>
      </c>
      <c r="CF111" s="333">
        <f>VLOOKUP($A111,'Depr Group Buckets'!$A:$J,CF$4,FALSE)</f>
        <v>403</v>
      </c>
      <c r="CG111" s="333" t="str">
        <f>VLOOKUP($A111,'Depr Group Buckets'!$A:$J,CG$4,FALSE)</f>
        <v>BIG BEND</v>
      </c>
      <c r="CH111" s="333" t="str">
        <f>VLOOKUP($A111,'Depr Group Buckets'!$A:$J,CH$4,FALSE)</f>
        <v>BIG BEND UNIT 1 &amp; 2 FGD</v>
      </c>
      <c r="CI111" s="333" t="str">
        <f>VLOOKUP($A111,'Depr Group Buckets'!$A:$J,CI$4,FALSE)</f>
        <v>Invalid</v>
      </c>
      <c r="CJ111" s="333" t="str">
        <f>VLOOKUP($A111,'Depr Group Buckets'!$A:$J,CJ$4,FALSE)</f>
        <v>316</v>
      </c>
      <c r="CK111" s="21"/>
      <c r="CL111" s="4">
        <f t="shared" si="14"/>
        <v>2.7E-2</v>
      </c>
      <c r="CM111" s="4">
        <f t="shared" si="13"/>
        <v>2.7E-2</v>
      </c>
      <c r="CN111" s="334"/>
      <c r="CO111" s="334"/>
      <c r="CP111" s="334"/>
      <c r="CQ111" s="4">
        <v>2.7E-2</v>
      </c>
      <c r="CR111" s="4">
        <v>0</v>
      </c>
    </row>
    <row r="112" spans="1:96" x14ac:dyDescent="0.25">
      <c r="A112" s="335">
        <f>'ASSET BALANCES'!$A112</f>
        <v>31647</v>
      </c>
      <c r="B112" s="336" t="str">
        <f>'ASSET BALANCES'!$B112</f>
        <v>316.47 Tools Big Bend 7yr</v>
      </c>
      <c r="C112" s="337">
        <v>4521.41</v>
      </c>
      <c r="D112" s="337">
        <v>4521.3999999999996</v>
      </c>
      <c r="E112" s="337">
        <v>4521.42</v>
      </c>
      <c r="F112" s="337">
        <v>4573.13</v>
      </c>
      <c r="G112" s="337">
        <v>4499.6900000000005</v>
      </c>
      <c r="H112" s="337">
        <v>4499.74</v>
      </c>
      <c r="I112" s="337">
        <v>3747.9900000000002</v>
      </c>
      <c r="J112" s="337">
        <v>3789.91</v>
      </c>
      <c r="K112" s="337">
        <v>3789.86</v>
      </c>
      <c r="L112" s="337">
        <v>3789.92</v>
      </c>
      <c r="M112" s="337">
        <v>3789.86</v>
      </c>
      <c r="N112" s="337">
        <v>4635.6099999999997</v>
      </c>
      <c r="O112" s="338">
        <f>ROUND('ASSET BALANCES'!O112*$CL112/12,2)</f>
        <v>10024.39</v>
      </c>
      <c r="P112" s="338">
        <f>ROUND('ASSET BALANCES'!P112*$CL112/12,2)</f>
        <v>9938.02</v>
      </c>
      <c r="Q112" s="338">
        <f>ROUND('ASSET BALANCES'!Q112*$CL112/12,2)</f>
        <v>9122.14</v>
      </c>
      <c r="R112" s="338">
        <f>ROUND('ASSET BALANCES'!R112*$CL112/12,2)</f>
        <v>9122.14</v>
      </c>
      <c r="S112" s="338">
        <f>ROUND('ASSET BALANCES'!S112*$CL112/12,2)</f>
        <v>9122.14</v>
      </c>
      <c r="T112" s="338">
        <f>ROUND('ASSET BALANCES'!T112*$CL112/12,2)</f>
        <v>9122.14</v>
      </c>
      <c r="U112" s="338">
        <f>ROUND('ASSET BALANCES'!U112*$CL112/12,2)</f>
        <v>9122.14</v>
      </c>
      <c r="V112" s="338">
        <f>ROUND('ASSET BALANCES'!V112*$CL112/12,2)</f>
        <v>9122.14</v>
      </c>
      <c r="W112" s="338">
        <f>ROUND('ASSET BALANCES'!W112*$CL112/12,2)</f>
        <v>9122.14</v>
      </c>
      <c r="X112" s="338">
        <f>ROUND('ASSET BALANCES'!X112*$CL112/12,2)</f>
        <v>9122.14</v>
      </c>
      <c r="Y112" s="338">
        <f>ROUND('ASSET BALANCES'!Y112*$CL112/12,2)</f>
        <v>9122.14</v>
      </c>
      <c r="Z112" s="338">
        <f>ROUND('ASSET BALANCES'!Z112*$CL112/12,2)</f>
        <v>9122.14</v>
      </c>
      <c r="AA112" s="338">
        <f>ROUND('ASSET BALANCES'!AA112*$CM112/12,2)</f>
        <v>9122.14</v>
      </c>
      <c r="AB112" s="338">
        <f>ROUND('ASSET BALANCES'!AB112*$CM112/12,2)</f>
        <v>9122.14</v>
      </c>
      <c r="AC112" s="338">
        <f>ROUND('ASSET BALANCES'!AC112*$CM112/12,2)</f>
        <v>8956.7800000000007</v>
      </c>
      <c r="AD112" s="338">
        <f>ROUND('ASSET BALANCES'!AD112*$CM112/12,2)</f>
        <v>8771.61</v>
      </c>
      <c r="AE112" s="338">
        <f>ROUND('ASSET BALANCES'!AE112*$CM112/12,2)</f>
        <v>8674.18</v>
      </c>
      <c r="AF112" s="338">
        <f>ROUND('ASSET BALANCES'!AF112*$CM112/12,2)</f>
        <v>8674.18</v>
      </c>
      <c r="AG112" s="338">
        <f>ROUND('ASSET BALANCES'!AG112*$CM112/12,2)</f>
        <v>8674.18</v>
      </c>
      <c r="AH112" s="338">
        <f>ROUND('ASSET BALANCES'!AH112*$CM112/12,2)</f>
        <v>8674.18</v>
      </c>
      <c r="AI112" s="338">
        <f>ROUND('ASSET BALANCES'!AI112*$CM112/12,2)</f>
        <v>8674.18</v>
      </c>
      <c r="AJ112" s="338">
        <f>ROUND('ASSET BALANCES'!AJ112*$CM112/12,2)</f>
        <v>8674.18</v>
      </c>
      <c r="AK112" s="338">
        <f>ROUND('ASSET BALANCES'!AK112*$CM112/12,2)</f>
        <v>8674.18</v>
      </c>
      <c r="AL112" s="338">
        <f>ROUND('ASSET BALANCES'!AL112*$CM112/12,2)</f>
        <v>8674.18</v>
      </c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38"/>
      <c r="AX112" s="338"/>
      <c r="AY112" s="338"/>
      <c r="AZ112" s="338"/>
      <c r="BA112" s="338"/>
      <c r="BB112" s="338"/>
      <c r="BC112" s="338"/>
      <c r="BD112" s="338"/>
      <c r="BE112" s="338"/>
      <c r="BF112" s="338"/>
      <c r="BG112" s="338"/>
      <c r="BH112" s="338"/>
      <c r="BI112" s="338"/>
      <c r="BJ112" s="338"/>
      <c r="BK112" s="338"/>
      <c r="BL112" s="338"/>
      <c r="BM112" s="338"/>
      <c r="BN112" s="338"/>
      <c r="BO112" s="338"/>
      <c r="BP112" s="338"/>
      <c r="BQ112" s="338"/>
      <c r="BR112" s="338"/>
      <c r="BS112" s="338"/>
      <c r="BT112" s="338"/>
      <c r="BU112" s="338"/>
      <c r="BV112" s="338"/>
      <c r="BW112" s="13">
        <f t="shared" si="15"/>
        <v>50679.94</v>
      </c>
      <c r="BX112" s="13">
        <f t="shared" si="16"/>
        <v>111183.81</v>
      </c>
      <c r="BY112" s="13">
        <f t="shared" si="17"/>
        <v>105366.11</v>
      </c>
      <c r="BZ112" s="13">
        <f t="shared" si="18"/>
        <v>0</v>
      </c>
      <c r="CA112" s="13">
        <f t="shared" si="19"/>
        <v>0</v>
      </c>
      <c r="CB112" s="13">
        <f t="shared" si="20"/>
        <v>0</v>
      </c>
      <c r="CC112" s="333" t="str">
        <f>VLOOKUP($A112,'Depr Group Buckets'!$A:$J,CC$4,FALSE)</f>
        <v>AMORT</v>
      </c>
      <c r="CD112" s="333" t="str">
        <f>VLOOKUP($A112,'Depr Group Buckets'!$A:$J,CD$4,FALSE)</f>
        <v>101/106</v>
      </c>
      <c r="CE112" s="333">
        <f>VLOOKUP($A112,'Depr Group Buckets'!$A:$J,CE$4,FALSE)</f>
        <v>108</v>
      </c>
      <c r="CF112" s="333">
        <f>VLOOKUP($A112,'Depr Group Buckets'!$A:$J,CF$4,FALSE)</f>
        <v>403</v>
      </c>
      <c r="CG112" s="333" t="str">
        <f>VLOOKUP($A112,'Depr Group Buckets'!$A:$J,CG$4,FALSE)</f>
        <v>AMORT</v>
      </c>
      <c r="CH112" s="333" t="str">
        <f>VLOOKUP($A112,'Depr Group Buckets'!$A:$J,CH$4,FALSE)</f>
        <v>AMORT</v>
      </c>
      <c r="CI112" s="333" t="str">
        <f>VLOOKUP($A112,'Depr Group Buckets'!$A:$J,CI$4,FALSE)</f>
        <v>Valid</v>
      </c>
      <c r="CJ112" s="333" t="str">
        <f>VLOOKUP($A112,'Depr Group Buckets'!$A:$J,CJ$4,FALSE)</f>
        <v>316</v>
      </c>
      <c r="CK112" s="21"/>
      <c r="CL112" s="4">
        <f t="shared" si="14"/>
        <v>0.14299999999999999</v>
      </c>
      <c r="CM112" s="4">
        <f t="shared" si="13"/>
        <v>0.14299999999999999</v>
      </c>
      <c r="CN112" s="334"/>
      <c r="CO112" s="334"/>
      <c r="CP112" s="334"/>
      <c r="CQ112" s="4">
        <v>0.14299999999999999</v>
      </c>
      <c r="CR112" s="4">
        <v>0.14300000000000002</v>
      </c>
    </row>
    <row r="113" spans="1:96" x14ac:dyDescent="0.25">
      <c r="A113" s="335">
        <f>'ASSET BALANCES'!$A113</f>
        <v>31651</v>
      </c>
      <c r="B113" s="336" t="str">
        <f>'ASSET BALANCES'!$B113</f>
        <v>316.51 Misc Power Plt Eq-BB1 SCR</v>
      </c>
      <c r="C113" s="337">
        <v>0</v>
      </c>
      <c r="D113" s="337">
        <v>0</v>
      </c>
      <c r="E113" s="337">
        <v>0</v>
      </c>
      <c r="F113" s="337">
        <v>0</v>
      </c>
      <c r="G113" s="337">
        <v>0</v>
      </c>
      <c r="H113" s="337">
        <v>0</v>
      </c>
      <c r="I113" s="337">
        <v>0</v>
      </c>
      <c r="J113" s="337">
        <v>0</v>
      </c>
      <c r="K113" s="337">
        <v>0</v>
      </c>
      <c r="L113" s="337">
        <v>0</v>
      </c>
      <c r="M113" s="337">
        <v>0</v>
      </c>
      <c r="N113" s="337">
        <v>0</v>
      </c>
      <c r="O113" s="338">
        <f>ROUND('ASSET BALANCES'!O113*$CL113/12,2)</f>
        <v>0</v>
      </c>
      <c r="P113" s="338">
        <f>ROUND('ASSET BALANCES'!P113*$CL113/12,2)</f>
        <v>0</v>
      </c>
      <c r="Q113" s="338">
        <f>ROUND('ASSET BALANCES'!Q113*$CL113/12,2)</f>
        <v>0</v>
      </c>
      <c r="R113" s="338">
        <f>ROUND('ASSET BALANCES'!R113*$CL113/12,2)</f>
        <v>0</v>
      </c>
      <c r="S113" s="338">
        <f>ROUND('ASSET BALANCES'!S113*$CL113/12,2)</f>
        <v>0</v>
      </c>
      <c r="T113" s="338">
        <f>ROUND('ASSET BALANCES'!T113*$CL113/12,2)</f>
        <v>0</v>
      </c>
      <c r="U113" s="338">
        <f>ROUND('ASSET BALANCES'!U113*$CL113/12,2)</f>
        <v>0</v>
      </c>
      <c r="V113" s="338">
        <f>ROUND('ASSET BALANCES'!V113*$CL113/12,2)</f>
        <v>0</v>
      </c>
      <c r="W113" s="338">
        <f>ROUND('ASSET BALANCES'!W113*$CL113/12,2)</f>
        <v>0</v>
      </c>
      <c r="X113" s="338">
        <f>ROUND('ASSET BALANCES'!X113*$CL113/12,2)</f>
        <v>0</v>
      </c>
      <c r="Y113" s="338">
        <f>ROUND('ASSET BALANCES'!Y113*$CL113/12,2)</f>
        <v>0</v>
      </c>
      <c r="Z113" s="338">
        <f>ROUND('ASSET BALANCES'!Z113*$CL113/12,2)</f>
        <v>0</v>
      </c>
      <c r="AA113" s="338">
        <f>ROUND('ASSET BALANCES'!AA113*$CM113/12,2)</f>
        <v>0</v>
      </c>
      <c r="AB113" s="338">
        <f>ROUND('ASSET BALANCES'!AB113*$CM113/12,2)</f>
        <v>0</v>
      </c>
      <c r="AC113" s="338">
        <f>ROUND('ASSET BALANCES'!AC113*$CM113/12,2)</f>
        <v>0</v>
      </c>
      <c r="AD113" s="338">
        <f>ROUND('ASSET BALANCES'!AD113*$CM113/12,2)</f>
        <v>0</v>
      </c>
      <c r="AE113" s="338">
        <f>ROUND('ASSET BALANCES'!AE113*$CM113/12,2)</f>
        <v>0</v>
      </c>
      <c r="AF113" s="338">
        <f>ROUND('ASSET BALANCES'!AF113*$CM113/12,2)</f>
        <v>0</v>
      </c>
      <c r="AG113" s="338">
        <f>ROUND('ASSET BALANCES'!AG113*$CM113/12,2)</f>
        <v>0</v>
      </c>
      <c r="AH113" s="338">
        <f>ROUND('ASSET BALANCES'!AH113*$CM113/12,2)</f>
        <v>0</v>
      </c>
      <c r="AI113" s="338">
        <f>ROUND('ASSET BALANCES'!AI113*$CM113/12,2)</f>
        <v>0</v>
      </c>
      <c r="AJ113" s="338">
        <f>ROUND('ASSET BALANCES'!AJ113*$CM113/12,2)</f>
        <v>0</v>
      </c>
      <c r="AK113" s="338">
        <f>ROUND('ASSET BALANCES'!AK113*$CM113/12,2)</f>
        <v>0</v>
      </c>
      <c r="AL113" s="338">
        <f>ROUND('ASSET BALANCES'!AL113*$CM113/12,2)</f>
        <v>0</v>
      </c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38"/>
      <c r="AX113" s="338"/>
      <c r="AY113" s="338"/>
      <c r="AZ113" s="338"/>
      <c r="BA113" s="338"/>
      <c r="BB113" s="338"/>
      <c r="BC113" s="338"/>
      <c r="BD113" s="338"/>
      <c r="BE113" s="338"/>
      <c r="BF113" s="338"/>
      <c r="BG113" s="338"/>
      <c r="BH113" s="338"/>
      <c r="BI113" s="338"/>
      <c r="BJ113" s="338"/>
      <c r="BK113" s="338"/>
      <c r="BL113" s="338"/>
      <c r="BM113" s="338"/>
      <c r="BN113" s="338"/>
      <c r="BO113" s="338"/>
      <c r="BP113" s="338"/>
      <c r="BQ113" s="338"/>
      <c r="BR113" s="338"/>
      <c r="BS113" s="338"/>
      <c r="BT113" s="338"/>
      <c r="BU113" s="338"/>
      <c r="BV113" s="338"/>
      <c r="BW113" s="13">
        <f t="shared" si="15"/>
        <v>0</v>
      </c>
      <c r="BX113" s="13">
        <f t="shared" si="16"/>
        <v>0</v>
      </c>
      <c r="BY113" s="13">
        <f t="shared" si="17"/>
        <v>0</v>
      </c>
      <c r="BZ113" s="13">
        <f t="shared" si="18"/>
        <v>0</v>
      </c>
      <c r="CA113" s="13">
        <f t="shared" si="19"/>
        <v>0</v>
      </c>
      <c r="CB113" s="13">
        <f t="shared" si="20"/>
        <v>0</v>
      </c>
      <c r="CC113" s="333" t="str">
        <f>VLOOKUP($A113,'Depr Group Buckets'!$A:$J,CC$4,FALSE)</f>
        <v>PROD STEAM</v>
      </c>
      <c r="CD113" s="333" t="str">
        <f>VLOOKUP($A113,'Depr Group Buckets'!$A:$J,CD$4,FALSE)</f>
        <v>101/106</v>
      </c>
      <c r="CE113" s="333">
        <f>VLOOKUP($A113,'Depr Group Buckets'!$A:$J,CE$4,FALSE)</f>
        <v>108</v>
      </c>
      <c r="CF113" s="333">
        <f>VLOOKUP($A113,'Depr Group Buckets'!$A:$J,CF$4,FALSE)</f>
        <v>403</v>
      </c>
      <c r="CG113" s="333" t="str">
        <f>VLOOKUP($A113,'Depr Group Buckets'!$A:$J,CG$4,FALSE)</f>
        <v>BIG BEND</v>
      </c>
      <c r="CH113" s="333" t="str">
        <f>VLOOKUP($A113,'Depr Group Buckets'!$A:$J,CH$4,FALSE)</f>
        <v>BIG BEND UNIT 1 SCR</v>
      </c>
      <c r="CI113" s="333" t="str">
        <f>VLOOKUP($A113,'Depr Group Buckets'!$A:$J,CI$4,FALSE)</f>
        <v>Invalid</v>
      </c>
      <c r="CJ113" s="333" t="str">
        <f>VLOOKUP($A113,'Depr Group Buckets'!$A:$J,CJ$4,FALSE)</f>
        <v>316</v>
      </c>
      <c r="CK113" s="21"/>
      <c r="CL113" s="4">
        <f t="shared" si="14"/>
        <v>0.04</v>
      </c>
      <c r="CM113" s="4">
        <f t="shared" si="13"/>
        <v>0.04</v>
      </c>
      <c r="CN113" s="334"/>
      <c r="CO113" s="334"/>
      <c r="CP113" s="334"/>
      <c r="CQ113" s="4">
        <v>0.04</v>
      </c>
      <c r="CR113" s="4">
        <v>0</v>
      </c>
    </row>
    <row r="114" spans="1:96" x14ac:dyDescent="0.25">
      <c r="A114" s="335">
        <f>'ASSET BALANCES'!$A114</f>
        <v>31652</v>
      </c>
      <c r="B114" s="336" t="str">
        <f>'ASSET BALANCES'!$B114</f>
        <v>316.52 Misc Power Plt Eq-BB2 SCR</v>
      </c>
      <c r="C114" s="337">
        <v>0</v>
      </c>
      <c r="D114" s="337">
        <v>0</v>
      </c>
      <c r="E114" s="337">
        <v>0</v>
      </c>
      <c r="F114" s="337">
        <v>0</v>
      </c>
      <c r="G114" s="337">
        <v>0</v>
      </c>
      <c r="H114" s="337">
        <v>0</v>
      </c>
      <c r="I114" s="337">
        <v>0</v>
      </c>
      <c r="J114" s="337">
        <v>0</v>
      </c>
      <c r="K114" s="337">
        <v>0</v>
      </c>
      <c r="L114" s="337">
        <v>0</v>
      </c>
      <c r="M114" s="337">
        <v>0</v>
      </c>
      <c r="N114" s="337">
        <v>0</v>
      </c>
      <c r="O114" s="338">
        <f>ROUND('ASSET BALANCES'!O114*$CL114/12,2)</f>
        <v>0</v>
      </c>
      <c r="P114" s="338">
        <f>ROUND('ASSET BALANCES'!P114*$CL114/12,2)</f>
        <v>0</v>
      </c>
      <c r="Q114" s="338">
        <f>ROUND('ASSET BALANCES'!Q114*$CL114/12,2)</f>
        <v>0</v>
      </c>
      <c r="R114" s="338">
        <f>ROUND('ASSET BALANCES'!R114*$CL114/12,2)</f>
        <v>0</v>
      </c>
      <c r="S114" s="338">
        <f>ROUND('ASSET BALANCES'!S114*$CL114/12,2)</f>
        <v>0</v>
      </c>
      <c r="T114" s="338">
        <f>ROUND('ASSET BALANCES'!T114*$CL114/12,2)</f>
        <v>0</v>
      </c>
      <c r="U114" s="338">
        <f>ROUND('ASSET BALANCES'!U114*$CL114/12,2)</f>
        <v>0</v>
      </c>
      <c r="V114" s="338">
        <f>ROUND('ASSET BALANCES'!V114*$CL114/12,2)</f>
        <v>0</v>
      </c>
      <c r="W114" s="338">
        <f>ROUND('ASSET BALANCES'!W114*$CL114/12,2)</f>
        <v>0</v>
      </c>
      <c r="X114" s="338">
        <f>ROUND('ASSET BALANCES'!X114*$CL114/12,2)</f>
        <v>0</v>
      </c>
      <c r="Y114" s="338">
        <f>ROUND('ASSET BALANCES'!Y114*$CL114/12,2)</f>
        <v>0</v>
      </c>
      <c r="Z114" s="338">
        <f>ROUND('ASSET BALANCES'!Z114*$CL114/12,2)</f>
        <v>0</v>
      </c>
      <c r="AA114" s="338">
        <f>ROUND('ASSET BALANCES'!AA114*$CM114/12,2)</f>
        <v>0</v>
      </c>
      <c r="AB114" s="338">
        <f>ROUND('ASSET BALANCES'!AB114*$CM114/12,2)</f>
        <v>0</v>
      </c>
      <c r="AC114" s="338">
        <f>ROUND('ASSET BALANCES'!AC114*$CM114/12,2)</f>
        <v>0</v>
      </c>
      <c r="AD114" s="338">
        <f>ROUND('ASSET BALANCES'!AD114*$CM114/12,2)</f>
        <v>0</v>
      </c>
      <c r="AE114" s="338">
        <f>ROUND('ASSET BALANCES'!AE114*$CM114/12,2)</f>
        <v>0</v>
      </c>
      <c r="AF114" s="338">
        <f>ROUND('ASSET BALANCES'!AF114*$CM114/12,2)</f>
        <v>0</v>
      </c>
      <c r="AG114" s="338">
        <f>ROUND('ASSET BALANCES'!AG114*$CM114/12,2)</f>
        <v>0</v>
      </c>
      <c r="AH114" s="338">
        <f>ROUND('ASSET BALANCES'!AH114*$CM114/12,2)</f>
        <v>0</v>
      </c>
      <c r="AI114" s="338">
        <f>ROUND('ASSET BALANCES'!AI114*$CM114/12,2)</f>
        <v>0</v>
      </c>
      <c r="AJ114" s="338">
        <f>ROUND('ASSET BALANCES'!AJ114*$CM114/12,2)</f>
        <v>0</v>
      </c>
      <c r="AK114" s="338">
        <f>ROUND('ASSET BALANCES'!AK114*$CM114/12,2)</f>
        <v>0</v>
      </c>
      <c r="AL114" s="338">
        <f>ROUND('ASSET BALANCES'!AL114*$CM114/12,2)</f>
        <v>0</v>
      </c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338"/>
      <c r="AZ114" s="338"/>
      <c r="BA114" s="338"/>
      <c r="BB114" s="338"/>
      <c r="BC114" s="338"/>
      <c r="BD114" s="338"/>
      <c r="BE114" s="338"/>
      <c r="BF114" s="338"/>
      <c r="BG114" s="338"/>
      <c r="BH114" s="338"/>
      <c r="BI114" s="338"/>
      <c r="BJ114" s="338"/>
      <c r="BK114" s="338"/>
      <c r="BL114" s="338"/>
      <c r="BM114" s="338"/>
      <c r="BN114" s="338"/>
      <c r="BO114" s="338"/>
      <c r="BP114" s="338"/>
      <c r="BQ114" s="338"/>
      <c r="BR114" s="338"/>
      <c r="BS114" s="338"/>
      <c r="BT114" s="338"/>
      <c r="BU114" s="338"/>
      <c r="BV114" s="338"/>
      <c r="BW114" s="13">
        <f t="shared" si="15"/>
        <v>0</v>
      </c>
      <c r="BX114" s="13">
        <f t="shared" si="16"/>
        <v>0</v>
      </c>
      <c r="BY114" s="13">
        <f t="shared" si="17"/>
        <v>0</v>
      </c>
      <c r="BZ114" s="13">
        <f t="shared" si="18"/>
        <v>0</v>
      </c>
      <c r="CA114" s="13">
        <f t="shared" si="19"/>
        <v>0</v>
      </c>
      <c r="CB114" s="13">
        <f t="shared" si="20"/>
        <v>0</v>
      </c>
      <c r="CC114" s="333" t="str">
        <f>VLOOKUP($A114,'Depr Group Buckets'!$A:$J,CC$4,FALSE)</f>
        <v>PROD STEAM</v>
      </c>
      <c r="CD114" s="333" t="str">
        <f>VLOOKUP($A114,'Depr Group Buckets'!$A:$J,CD$4,FALSE)</f>
        <v>101/106</v>
      </c>
      <c r="CE114" s="333">
        <f>VLOOKUP($A114,'Depr Group Buckets'!$A:$J,CE$4,FALSE)</f>
        <v>108</v>
      </c>
      <c r="CF114" s="333">
        <f>VLOOKUP($A114,'Depr Group Buckets'!$A:$J,CF$4,FALSE)</f>
        <v>403</v>
      </c>
      <c r="CG114" s="333" t="str">
        <f>VLOOKUP($A114,'Depr Group Buckets'!$A:$J,CG$4,FALSE)</f>
        <v>BIG BEND</v>
      </c>
      <c r="CH114" s="333" t="str">
        <f>VLOOKUP($A114,'Depr Group Buckets'!$A:$J,CH$4,FALSE)</f>
        <v>BIG BEND UNIT 2 SCR</v>
      </c>
      <c r="CI114" s="333" t="str">
        <f>VLOOKUP($A114,'Depr Group Buckets'!$A:$J,CI$4,FALSE)</f>
        <v>Invalid</v>
      </c>
      <c r="CJ114" s="333" t="str">
        <f>VLOOKUP($A114,'Depr Group Buckets'!$A:$J,CJ$4,FALSE)</f>
        <v>316</v>
      </c>
      <c r="CK114" s="21"/>
      <c r="CL114" s="4">
        <f t="shared" si="14"/>
        <v>3.4000000000000002E-2</v>
      </c>
      <c r="CM114" s="4">
        <f t="shared" si="13"/>
        <v>3.4000000000000002E-2</v>
      </c>
      <c r="CN114" s="334"/>
      <c r="CO114" s="334"/>
      <c r="CP114" s="334"/>
      <c r="CQ114" s="4">
        <v>3.4000000000000002E-2</v>
      </c>
      <c r="CR114" s="4">
        <v>0</v>
      </c>
    </row>
    <row r="115" spans="1:96" x14ac:dyDescent="0.25">
      <c r="A115" s="335">
        <f>'ASSET BALANCES'!$A115</f>
        <v>31653</v>
      </c>
      <c r="B115" s="336" t="str">
        <f>'ASSET BALANCES'!$B115</f>
        <v>316.53 Misc Power Plt Eq-BB3 SCR</v>
      </c>
      <c r="C115" s="337">
        <v>0</v>
      </c>
      <c r="D115" s="337">
        <v>0</v>
      </c>
      <c r="E115" s="337">
        <v>0</v>
      </c>
      <c r="F115" s="337">
        <v>0</v>
      </c>
      <c r="G115" s="337">
        <v>0</v>
      </c>
      <c r="H115" s="337">
        <v>0</v>
      </c>
      <c r="I115" s="337">
        <v>0</v>
      </c>
      <c r="J115" s="337">
        <v>0</v>
      </c>
      <c r="K115" s="337">
        <v>0</v>
      </c>
      <c r="L115" s="337">
        <v>0</v>
      </c>
      <c r="M115" s="337">
        <v>0</v>
      </c>
      <c r="N115" s="337">
        <v>0</v>
      </c>
      <c r="O115" s="338">
        <f>ROUND('ASSET BALANCES'!O115*$CL115/12,2)</f>
        <v>0</v>
      </c>
      <c r="P115" s="338">
        <f>ROUND('ASSET BALANCES'!P115*$CL115/12,2)</f>
        <v>0</v>
      </c>
      <c r="Q115" s="338">
        <f>ROUND('ASSET BALANCES'!Q115*$CL115/12,2)</f>
        <v>0</v>
      </c>
      <c r="R115" s="338">
        <f>ROUND('ASSET BALANCES'!R115*$CL115/12,2)</f>
        <v>0</v>
      </c>
      <c r="S115" s="338">
        <f>ROUND('ASSET BALANCES'!S115*$CL115/12,2)</f>
        <v>0</v>
      </c>
      <c r="T115" s="338">
        <f>ROUND('ASSET BALANCES'!T115*$CL115/12,2)</f>
        <v>0</v>
      </c>
      <c r="U115" s="338">
        <f>ROUND('ASSET BALANCES'!U115*$CL115/12,2)</f>
        <v>0</v>
      </c>
      <c r="V115" s="338">
        <f>ROUND('ASSET BALANCES'!V115*$CL115/12,2)</f>
        <v>0</v>
      </c>
      <c r="W115" s="338">
        <f>ROUND('ASSET BALANCES'!W115*$CL115/12,2)</f>
        <v>0</v>
      </c>
      <c r="X115" s="338">
        <f>ROUND('ASSET BALANCES'!X115*$CL115/12,2)</f>
        <v>0</v>
      </c>
      <c r="Y115" s="338">
        <f>ROUND('ASSET BALANCES'!Y115*$CL115/12,2)</f>
        <v>0</v>
      </c>
      <c r="Z115" s="338">
        <f>ROUND('ASSET BALANCES'!Z115*$CL115/12,2)</f>
        <v>0</v>
      </c>
      <c r="AA115" s="338">
        <f>ROUND('ASSET BALANCES'!AA115*$CM115/12,2)</f>
        <v>0</v>
      </c>
      <c r="AB115" s="338">
        <f>ROUND('ASSET BALANCES'!AB115*$CM115/12,2)</f>
        <v>0</v>
      </c>
      <c r="AC115" s="338">
        <f>ROUND('ASSET BALANCES'!AC115*$CM115/12,2)</f>
        <v>0</v>
      </c>
      <c r="AD115" s="338">
        <f>ROUND('ASSET BALANCES'!AD115*$CM115/12,2)</f>
        <v>0</v>
      </c>
      <c r="AE115" s="338">
        <f>ROUND('ASSET BALANCES'!AE115*$CM115/12,2)</f>
        <v>0</v>
      </c>
      <c r="AF115" s="338">
        <f>ROUND('ASSET BALANCES'!AF115*$CM115/12,2)</f>
        <v>0</v>
      </c>
      <c r="AG115" s="338">
        <f>ROUND('ASSET BALANCES'!AG115*$CM115/12,2)</f>
        <v>0</v>
      </c>
      <c r="AH115" s="338">
        <f>ROUND('ASSET BALANCES'!AH115*$CM115/12,2)</f>
        <v>0</v>
      </c>
      <c r="AI115" s="338">
        <f>ROUND('ASSET BALANCES'!AI115*$CM115/12,2)</f>
        <v>0</v>
      </c>
      <c r="AJ115" s="338">
        <f>ROUND('ASSET BALANCES'!AJ115*$CM115/12,2)</f>
        <v>0</v>
      </c>
      <c r="AK115" s="338">
        <f>ROUND('ASSET BALANCES'!AK115*$CM115/12,2)</f>
        <v>0</v>
      </c>
      <c r="AL115" s="338">
        <f>ROUND('ASSET BALANCES'!AL115*$CM115/12,2)</f>
        <v>0</v>
      </c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38"/>
      <c r="AX115" s="338"/>
      <c r="AY115" s="338"/>
      <c r="AZ115" s="338"/>
      <c r="BA115" s="338"/>
      <c r="BB115" s="338"/>
      <c r="BC115" s="338"/>
      <c r="BD115" s="338"/>
      <c r="BE115" s="338"/>
      <c r="BF115" s="338"/>
      <c r="BG115" s="338"/>
      <c r="BH115" s="338"/>
      <c r="BI115" s="338"/>
      <c r="BJ115" s="338"/>
      <c r="BK115" s="338"/>
      <c r="BL115" s="338"/>
      <c r="BM115" s="338"/>
      <c r="BN115" s="338"/>
      <c r="BO115" s="338"/>
      <c r="BP115" s="338"/>
      <c r="BQ115" s="338"/>
      <c r="BR115" s="338"/>
      <c r="BS115" s="338"/>
      <c r="BT115" s="338"/>
      <c r="BU115" s="338"/>
      <c r="BV115" s="338"/>
      <c r="BW115" s="13">
        <f t="shared" si="15"/>
        <v>0</v>
      </c>
      <c r="BX115" s="13">
        <f t="shared" si="16"/>
        <v>0</v>
      </c>
      <c r="BY115" s="13">
        <f t="shared" si="17"/>
        <v>0</v>
      </c>
      <c r="BZ115" s="13">
        <f t="shared" si="18"/>
        <v>0</v>
      </c>
      <c r="CA115" s="13">
        <f t="shared" si="19"/>
        <v>0</v>
      </c>
      <c r="CB115" s="13">
        <f t="shared" si="20"/>
        <v>0</v>
      </c>
      <c r="CC115" s="333" t="str">
        <f>VLOOKUP($A115,'Depr Group Buckets'!$A:$J,CC$4,FALSE)</f>
        <v>PROD STEAM</v>
      </c>
      <c r="CD115" s="333" t="str">
        <f>VLOOKUP($A115,'Depr Group Buckets'!$A:$J,CD$4,FALSE)</f>
        <v>101/106</v>
      </c>
      <c r="CE115" s="333">
        <f>VLOOKUP($A115,'Depr Group Buckets'!$A:$J,CE$4,FALSE)</f>
        <v>108</v>
      </c>
      <c r="CF115" s="333">
        <f>VLOOKUP($A115,'Depr Group Buckets'!$A:$J,CF$4,FALSE)</f>
        <v>403</v>
      </c>
      <c r="CG115" s="333" t="str">
        <f>VLOOKUP($A115,'Depr Group Buckets'!$A:$J,CG$4,FALSE)</f>
        <v>BIG BEND</v>
      </c>
      <c r="CH115" s="333" t="str">
        <f>VLOOKUP($A115,'Depr Group Buckets'!$A:$J,CH$4,FALSE)</f>
        <v>BIG BEND UNIT 3 SCR</v>
      </c>
      <c r="CI115" s="333" t="str">
        <f>VLOOKUP($A115,'Depr Group Buckets'!$A:$J,CI$4,FALSE)</f>
        <v>Invalid</v>
      </c>
      <c r="CJ115" s="333" t="str">
        <f>VLOOKUP($A115,'Depr Group Buckets'!$A:$J,CJ$4,FALSE)</f>
        <v>316</v>
      </c>
      <c r="CK115" s="21"/>
      <c r="CL115" s="4">
        <f t="shared" si="14"/>
        <v>2.9000000000000001E-2</v>
      </c>
      <c r="CM115" s="4">
        <f t="shared" si="13"/>
        <v>2.9000000000000001E-2</v>
      </c>
      <c r="CN115" s="334"/>
      <c r="CO115" s="334"/>
      <c r="CP115" s="334"/>
      <c r="CQ115" s="4">
        <v>2.9000000000000001E-2</v>
      </c>
      <c r="CR115" s="4">
        <v>0</v>
      </c>
    </row>
    <row r="116" spans="1:96" x14ac:dyDescent="0.25">
      <c r="A116" s="335">
        <f>'ASSET BALANCES'!$A116</f>
        <v>31654</v>
      </c>
      <c r="B116" s="336" t="str">
        <f>'ASSET BALANCES'!$B116</f>
        <v>316.54 Misc Power Plt Eq-BB4 SCR</v>
      </c>
      <c r="C116" s="337">
        <v>1375.8700000000001</v>
      </c>
      <c r="D116" s="337">
        <v>1375.8700000000001</v>
      </c>
      <c r="E116" s="337">
        <v>1375.8700000000001</v>
      </c>
      <c r="F116" s="337">
        <v>1375.8700000000001</v>
      </c>
      <c r="G116" s="337">
        <v>1375.8700000000001</v>
      </c>
      <c r="H116" s="337">
        <v>1375.8700000000001</v>
      </c>
      <c r="I116" s="337">
        <v>1375.8700000000001</v>
      </c>
      <c r="J116" s="337">
        <v>1375.8700000000001</v>
      </c>
      <c r="K116" s="337">
        <v>1375.8700000000001</v>
      </c>
      <c r="L116" s="337">
        <v>1375.8700000000001</v>
      </c>
      <c r="M116" s="337">
        <v>1375.8700000000001</v>
      </c>
      <c r="N116" s="337">
        <v>1375.8700000000001</v>
      </c>
      <c r="O116" s="338">
        <f>ROUND('ASSET BALANCES'!O116*$CL116/12,2)</f>
        <v>1375.87</v>
      </c>
      <c r="P116" s="338">
        <f>ROUND('ASSET BALANCES'!P116*$CL116/12,2)</f>
        <v>1375.87</v>
      </c>
      <c r="Q116" s="338">
        <f>ROUND('ASSET BALANCES'!Q116*$CL116/12,2)</f>
        <v>1375.87</v>
      </c>
      <c r="R116" s="338">
        <f>ROUND('ASSET BALANCES'!R116*$CL116/12,2)</f>
        <v>1375.87</v>
      </c>
      <c r="S116" s="338">
        <f>ROUND('ASSET BALANCES'!S116*$CL116/12,2)</f>
        <v>1375.87</v>
      </c>
      <c r="T116" s="338">
        <f>ROUND('ASSET BALANCES'!T116*$CL116/12,2)</f>
        <v>1375.87</v>
      </c>
      <c r="U116" s="338">
        <f>ROUND('ASSET BALANCES'!U116*$CL116/12,2)</f>
        <v>1375.87</v>
      </c>
      <c r="V116" s="338">
        <f>ROUND('ASSET BALANCES'!V116*$CL116/12,2)</f>
        <v>1375.87</v>
      </c>
      <c r="W116" s="338">
        <f>ROUND('ASSET BALANCES'!W116*$CL116/12,2)</f>
        <v>1375.87</v>
      </c>
      <c r="X116" s="338">
        <f>ROUND('ASSET BALANCES'!X116*$CL116/12,2)</f>
        <v>1375.87</v>
      </c>
      <c r="Y116" s="338">
        <f>ROUND('ASSET BALANCES'!Y116*$CL116/12,2)</f>
        <v>1375.87</v>
      </c>
      <c r="Z116" s="338">
        <f>ROUND('ASSET BALANCES'!Z116*$CL116/12,2)</f>
        <v>1375.87</v>
      </c>
      <c r="AA116" s="338">
        <f>ROUND('ASSET BALANCES'!AA116*$CM116/12,2)</f>
        <v>1375.87</v>
      </c>
      <c r="AB116" s="338">
        <f>ROUND('ASSET BALANCES'!AB116*$CM116/12,2)</f>
        <v>1375.87</v>
      </c>
      <c r="AC116" s="338">
        <f>ROUND('ASSET BALANCES'!AC116*$CM116/12,2)</f>
        <v>1375.87</v>
      </c>
      <c r="AD116" s="338">
        <f>ROUND('ASSET BALANCES'!AD116*$CM116/12,2)</f>
        <v>1375.87</v>
      </c>
      <c r="AE116" s="338">
        <f>ROUND('ASSET BALANCES'!AE116*$CM116/12,2)</f>
        <v>1375.87</v>
      </c>
      <c r="AF116" s="338">
        <f>ROUND('ASSET BALANCES'!AF116*$CM116/12,2)</f>
        <v>1375.87</v>
      </c>
      <c r="AG116" s="338">
        <f>ROUND('ASSET BALANCES'!AG116*$CM116/12,2)</f>
        <v>1375.87</v>
      </c>
      <c r="AH116" s="338">
        <f>ROUND('ASSET BALANCES'!AH116*$CM116/12,2)</f>
        <v>1375.87</v>
      </c>
      <c r="AI116" s="338">
        <f>ROUND('ASSET BALANCES'!AI116*$CM116/12,2)</f>
        <v>1375.87</v>
      </c>
      <c r="AJ116" s="338">
        <f>ROUND('ASSET BALANCES'!AJ116*$CM116/12,2)</f>
        <v>1375.87</v>
      </c>
      <c r="AK116" s="338">
        <f>ROUND('ASSET BALANCES'!AK116*$CM116/12,2)</f>
        <v>1375.87</v>
      </c>
      <c r="AL116" s="338">
        <f>ROUND('ASSET BALANCES'!AL116*$CM116/12,2)</f>
        <v>1375.87</v>
      </c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38"/>
      <c r="AX116" s="338"/>
      <c r="AY116" s="338"/>
      <c r="AZ116" s="338"/>
      <c r="BA116" s="338"/>
      <c r="BB116" s="338"/>
      <c r="BC116" s="338"/>
      <c r="BD116" s="338"/>
      <c r="BE116" s="338"/>
      <c r="BF116" s="338"/>
      <c r="BG116" s="338"/>
      <c r="BH116" s="338"/>
      <c r="BI116" s="338"/>
      <c r="BJ116" s="338"/>
      <c r="BK116" s="338"/>
      <c r="BL116" s="338"/>
      <c r="BM116" s="338"/>
      <c r="BN116" s="338"/>
      <c r="BO116" s="338"/>
      <c r="BP116" s="338"/>
      <c r="BQ116" s="338"/>
      <c r="BR116" s="338"/>
      <c r="BS116" s="338"/>
      <c r="BT116" s="338"/>
      <c r="BU116" s="338"/>
      <c r="BV116" s="338"/>
      <c r="BW116" s="13">
        <f t="shared" si="15"/>
        <v>16510.439999999999</v>
      </c>
      <c r="BX116" s="13">
        <f t="shared" si="16"/>
        <v>16510.439999999999</v>
      </c>
      <c r="BY116" s="13">
        <f t="shared" si="17"/>
        <v>16510.439999999999</v>
      </c>
      <c r="BZ116" s="13">
        <f t="shared" si="18"/>
        <v>0</v>
      </c>
      <c r="CA116" s="13">
        <f t="shared" si="19"/>
        <v>0</v>
      </c>
      <c r="CB116" s="13">
        <f t="shared" si="20"/>
        <v>0</v>
      </c>
      <c r="CC116" s="333" t="str">
        <f>VLOOKUP($A116,'Depr Group Buckets'!$A:$J,CC$4,FALSE)</f>
        <v>PROD STEAM</v>
      </c>
      <c r="CD116" s="333" t="str">
        <f>VLOOKUP($A116,'Depr Group Buckets'!$A:$J,CD$4,FALSE)</f>
        <v>101/106</v>
      </c>
      <c r="CE116" s="333">
        <f>VLOOKUP($A116,'Depr Group Buckets'!$A:$J,CE$4,FALSE)</f>
        <v>108</v>
      </c>
      <c r="CF116" s="333">
        <f>VLOOKUP($A116,'Depr Group Buckets'!$A:$J,CF$4,FALSE)</f>
        <v>403</v>
      </c>
      <c r="CG116" s="333" t="str">
        <f>VLOOKUP($A116,'Depr Group Buckets'!$A:$J,CG$4,FALSE)</f>
        <v>BIG BEND</v>
      </c>
      <c r="CH116" s="333" t="str">
        <f>VLOOKUP($A116,'Depr Group Buckets'!$A:$J,CH$4,FALSE)</f>
        <v>BIG BEND UNIT 4</v>
      </c>
      <c r="CI116" s="333" t="str">
        <f>VLOOKUP($A116,'Depr Group Buckets'!$A:$J,CI$4,FALSE)</f>
        <v>Valid</v>
      </c>
      <c r="CJ116" s="333" t="str">
        <f>VLOOKUP($A116,'Depr Group Buckets'!$A:$J,CJ$4,FALSE)</f>
        <v>316</v>
      </c>
      <c r="CK116" s="21"/>
      <c r="CL116" s="4">
        <f t="shared" si="14"/>
        <v>2.4E-2</v>
      </c>
      <c r="CM116" s="4">
        <f t="shared" si="13"/>
        <v>2.4E-2</v>
      </c>
      <c r="CN116" s="334"/>
      <c r="CO116" s="334"/>
      <c r="CP116" s="334"/>
      <c r="CQ116" s="4">
        <v>2.4E-2</v>
      </c>
      <c r="CR116" s="4">
        <v>1.9199999999999998E-2</v>
      </c>
    </row>
    <row r="117" spans="1:96" x14ac:dyDescent="0.25">
      <c r="A117" s="335">
        <f>'ASSET BALANCES'!$A117</f>
        <v>31700</v>
      </c>
      <c r="B117" s="336" t="str">
        <f>'ASSET BALANCES'!$B117</f>
        <v>317.00 ARO Costs-Steam</v>
      </c>
      <c r="C117" s="337">
        <v>13163.58</v>
      </c>
      <c r="D117" s="337">
        <v>13163.56</v>
      </c>
      <c r="E117" s="337">
        <v>13163.55</v>
      </c>
      <c r="F117" s="337">
        <v>13163.56</v>
      </c>
      <c r="G117" s="337">
        <v>13163.56</v>
      </c>
      <c r="H117" s="337">
        <v>13163.58</v>
      </c>
      <c r="I117" s="337">
        <v>13163.58</v>
      </c>
      <c r="J117" s="337">
        <v>13163.56</v>
      </c>
      <c r="K117" s="337">
        <v>13163.550000000001</v>
      </c>
      <c r="L117" s="337">
        <v>13163.57</v>
      </c>
      <c r="M117" s="337">
        <v>13163.550000000001</v>
      </c>
      <c r="N117" s="337">
        <v>13163.550000000001</v>
      </c>
      <c r="O117" s="338">
        <f>ROUND('ASSET BALANCES'!O117*$CL117/12,2)</f>
        <v>13073.48</v>
      </c>
      <c r="P117" s="338">
        <f>ROUND('ASSET BALANCES'!P117*$CL117/12,2)</f>
        <v>13073.48</v>
      </c>
      <c r="Q117" s="338">
        <f>ROUND('ASSET BALANCES'!Q117*$CL117/12,2)</f>
        <v>13073.48</v>
      </c>
      <c r="R117" s="338">
        <f>ROUND('ASSET BALANCES'!R117*$CL117/12,2)</f>
        <v>13073.48</v>
      </c>
      <c r="S117" s="338">
        <f>ROUND('ASSET BALANCES'!S117*$CL117/12,2)</f>
        <v>13073.48</v>
      </c>
      <c r="T117" s="338">
        <f>ROUND('ASSET BALANCES'!T117*$CL117/12,2)</f>
        <v>13073.48</v>
      </c>
      <c r="U117" s="338">
        <f>ROUND('ASSET BALANCES'!U117*$CL117/12,2)</f>
        <v>13073.48</v>
      </c>
      <c r="V117" s="338">
        <f>ROUND('ASSET BALANCES'!V117*$CL117/12,2)</f>
        <v>13073.48</v>
      </c>
      <c r="W117" s="338">
        <f>ROUND('ASSET BALANCES'!W117*$CL117/12,2)</f>
        <v>13073.48</v>
      </c>
      <c r="X117" s="338">
        <f>ROUND('ASSET BALANCES'!X117*$CL117/12,2)</f>
        <v>13073.48</v>
      </c>
      <c r="Y117" s="338">
        <f>ROUND('ASSET BALANCES'!Y117*$CL117/12,2)</f>
        <v>13073.48</v>
      </c>
      <c r="Z117" s="338">
        <f>ROUND('ASSET BALANCES'!Z117*$CL117/12,2)</f>
        <v>13073.48</v>
      </c>
      <c r="AA117" s="338">
        <f>ROUND('ASSET BALANCES'!AA117*$CM117/12,2)</f>
        <v>13073.48</v>
      </c>
      <c r="AB117" s="338">
        <f>ROUND('ASSET BALANCES'!AB117*$CM117/12,2)</f>
        <v>13073.48</v>
      </c>
      <c r="AC117" s="338">
        <f>ROUND('ASSET BALANCES'!AC117*$CM117/12,2)</f>
        <v>13073.48</v>
      </c>
      <c r="AD117" s="338">
        <f>ROUND('ASSET BALANCES'!AD117*$CM117/12,2)</f>
        <v>13073.48</v>
      </c>
      <c r="AE117" s="338">
        <f>ROUND('ASSET BALANCES'!AE117*$CM117/12,2)</f>
        <v>13073.48</v>
      </c>
      <c r="AF117" s="338">
        <f>ROUND('ASSET BALANCES'!AF117*$CM117/12,2)</f>
        <v>13073.48</v>
      </c>
      <c r="AG117" s="338">
        <f>ROUND('ASSET BALANCES'!AG117*$CM117/12,2)</f>
        <v>13073.48</v>
      </c>
      <c r="AH117" s="338">
        <f>ROUND('ASSET BALANCES'!AH117*$CM117/12,2)</f>
        <v>13073.48</v>
      </c>
      <c r="AI117" s="338">
        <f>ROUND('ASSET BALANCES'!AI117*$CM117/12,2)</f>
        <v>13073.48</v>
      </c>
      <c r="AJ117" s="338">
        <f>ROUND('ASSET BALANCES'!AJ117*$CM117/12,2)</f>
        <v>13073.48</v>
      </c>
      <c r="AK117" s="338">
        <f>ROUND('ASSET BALANCES'!AK117*$CM117/12,2)</f>
        <v>13073.48</v>
      </c>
      <c r="AL117" s="338">
        <f>ROUND('ASSET BALANCES'!AL117*$CM117/12,2)</f>
        <v>13073.48</v>
      </c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8"/>
      <c r="AZ117" s="338"/>
      <c r="BA117" s="338"/>
      <c r="BB117" s="338"/>
      <c r="BC117" s="338"/>
      <c r="BD117" s="338"/>
      <c r="BE117" s="338"/>
      <c r="BF117" s="338"/>
      <c r="BG117" s="338"/>
      <c r="BH117" s="338"/>
      <c r="BI117" s="338"/>
      <c r="BJ117" s="338"/>
      <c r="BK117" s="338"/>
      <c r="BL117" s="338"/>
      <c r="BM117" s="338"/>
      <c r="BN117" s="338"/>
      <c r="BO117" s="338"/>
      <c r="BP117" s="338"/>
      <c r="BQ117" s="338"/>
      <c r="BR117" s="338"/>
      <c r="BS117" s="338"/>
      <c r="BT117" s="338"/>
      <c r="BU117" s="338"/>
      <c r="BV117" s="338"/>
      <c r="BW117" s="13">
        <f t="shared" si="15"/>
        <v>157962.75</v>
      </c>
      <c r="BX117" s="13">
        <f t="shared" si="16"/>
        <v>156881.76</v>
      </c>
      <c r="BY117" s="13">
        <f t="shared" si="17"/>
        <v>156881.76</v>
      </c>
      <c r="BZ117" s="13">
        <f t="shared" si="18"/>
        <v>0</v>
      </c>
      <c r="CA117" s="13">
        <f t="shared" si="19"/>
        <v>0</v>
      </c>
      <c r="CB117" s="13">
        <f t="shared" si="20"/>
        <v>0</v>
      </c>
      <c r="CC117" s="333" t="str">
        <f>VLOOKUP($A117,'Depr Group Buckets'!$A:$J,CC$4,FALSE)</f>
        <v>ARO</v>
      </c>
      <c r="CD117" s="333" t="str">
        <f>VLOOKUP($A117,'Depr Group Buckets'!$A:$J,CD$4,FALSE)</f>
        <v>101/106</v>
      </c>
      <c r="CE117" s="333">
        <f>VLOOKUP($A117,'Depr Group Buckets'!$A:$J,CE$4,FALSE)</f>
        <v>108</v>
      </c>
      <c r="CF117" s="333" t="str">
        <f>VLOOKUP($A117,'Depr Group Buckets'!$A:$J,CF$4,FALSE)</f>
        <v>ARO Def 182</v>
      </c>
      <c r="CG117" s="333" t="str">
        <f>VLOOKUP($A117,'Depr Group Buckets'!$A:$J,CG$4,FALSE)</f>
        <v>ARO</v>
      </c>
      <c r="CH117" s="333" t="str">
        <f>VLOOKUP($A117,'Depr Group Buckets'!$A:$J,CH$4,FALSE)</f>
        <v>ARO</v>
      </c>
      <c r="CI117" s="333" t="str">
        <f>VLOOKUP($A117,'Depr Group Buckets'!$A:$J,CI$4,FALSE)</f>
        <v>Valid</v>
      </c>
      <c r="CJ117" s="333" t="str">
        <f>VLOOKUP($A117,'Depr Group Buckets'!$A:$J,CJ$4,FALSE)</f>
        <v>317</v>
      </c>
      <c r="CK117" s="21"/>
      <c r="CL117" s="4">
        <f t="shared" si="14"/>
        <v>2.7999999999999997E-2</v>
      </c>
      <c r="CM117" s="4">
        <f t="shared" si="13"/>
        <v>2.7999999999999997E-2</v>
      </c>
      <c r="CN117" s="334"/>
      <c r="CO117" s="334"/>
      <c r="CP117" s="334"/>
      <c r="CQ117" s="4">
        <v>2.7999999999999997E-2</v>
      </c>
      <c r="CR117" s="4">
        <v>2.7999999999999997E-2</v>
      </c>
    </row>
    <row r="118" spans="1:96" x14ac:dyDescent="0.25">
      <c r="A118" s="335">
        <f>'ASSET BALANCES'!$A118</f>
        <v>34028</v>
      </c>
      <c r="B118" s="336" t="str">
        <f>'ASSET BALANCES'!$B118</f>
        <v>340.28 Land &amp; Land Rights-Phillips</v>
      </c>
      <c r="C118" s="337">
        <v>0</v>
      </c>
      <c r="D118" s="337">
        <v>0</v>
      </c>
      <c r="E118" s="337">
        <v>0</v>
      </c>
      <c r="F118" s="337">
        <v>0</v>
      </c>
      <c r="G118" s="337">
        <v>0</v>
      </c>
      <c r="H118" s="337">
        <v>0</v>
      </c>
      <c r="I118" s="337">
        <v>0</v>
      </c>
      <c r="J118" s="337">
        <v>0</v>
      </c>
      <c r="K118" s="337">
        <v>0</v>
      </c>
      <c r="L118" s="337">
        <v>0</v>
      </c>
      <c r="M118" s="337">
        <v>0</v>
      </c>
      <c r="N118" s="337">
        <v>0</v>
      </c>
      <c r="O118" s="338">
        <f>ROUND('ASSET BALANCES'!O118*$CL118/12,2)</f>
        <v>0</v>
      </c>
      <c r="P118" s="338">
        <f>ROUND('ASSET BALANCES'!P118*$CL118/12,2)</f>
        <v>0</v>
      </c>
      <c r="Q118" s="338">
        <f>ROUND('ASSET BALANCES'!Q118*$CL118/12,2)</f>
        <v>0</v>
      </c>
      <c r="R118" s="338">
        <f>ROUND('ASSET BALANCES'!R118*$CL118/12,2)</f>
        <v>0</v>
      </c>
      <c r="S118" s="338">
        <f>ROUND('ASSET BALANCES'!S118*$CL118/12,2)</f>
        <v>0</v>
      </c>
      <c r="T118" s="338">
        <f>ROUND('ASSET BALANCES'!T118*$CL118/12,2)</f>
        <v>0</v>
      </c>
      <c r="U118" s="338">
        <f>ROUND('ASSET BALANCES'!U118*$CL118/12,2)</f>
        <v>0</v>
      </c>
      <c r="V118" s="338">
        <f>ROUND('ASSET BALANCES'!V118*$CL118/12,2)</f>
        <v>0</v>
      </c>
      <c r="W118" s="338">
        <f>ROUND('ASSET BALANCES'!W118*$CL118/12,2)</f>
        <v>0</v>
      </c>
      <c r="X118" s="338">
        <f>ROUND('ASSET BALANCES'!X118*$CL118/12,2)</f>
        <v>0</v>
      </c>
      <c r="Y118" s="338">
        <f>ROUND('ASSET BALANCES'!Y118*$CL118/12,2)</f>
        <v>0</v>
      </c>
      <c r="Z118" s="338">
        <f>ROUND('ASSET BALANCES'!Z118*$CL118/12,2)</f>
        <v>0</v>
      </c>
      <c r="AA118" s="338">
        <f>ROUND('ASSET BALANCES'!AA118*$CM118/12,2)</f>
        <v>0</v>
      </c>
      <c r="AB118" s="338">
        <f>ROUND('ASSET BALANCES'!AB118*$CM118/12,2)</f>
        <v>0</v>
      </c>
      <c r="AC118" s="338">
        <f>ROUND('ASSET BALANCES'!AC118*$CM118/12,2)</f>
        <v>0</v>
      </c>
      <c r="AD118" s="338">
        <f>ROUND('ASSET BALANCES'!AD118*$CM118/12,2)</f>
        <v>0</v>
      </c>
      <c r="AE118" s="338">
        <f>ROUND('ASSET BALANCES'!AE118*$CM118/12,2)</f>
        <v>0</v>
      </c>
      <c r="AF118" s="338">
        <f>ROUND('ASSET BALANCES'!AF118*$CM118/12,2)</f>
        <v>0</v>
      </c>
      <c r="AG118" s="338">
        <f>ROUND('ASSET BALANCES'!AG118*$CM118/12,2)</f>
        <v>0</v>
      </c>
      <c r="AH118" s="338">
        <f>ROUND('ASSET BALANCES'!AH118*$CM118/12,2)</f>
        <v>0</v>
      </c>
      <c r="AI118" s="338">
        <f>ROUND('ASSET BALANCES'!AI118*$CM118/12,2)</f>
        <v>0</v>
      </c>
      <c r="AJ118" s="338">
        <f>ROUND('ASSET BALANCES'!AJ118*$CM118/12,2)</f>
        <v>0</v>
      </c>
      <c r="AK118" s="338">
        <f>ROUND('ASSET BALANCES'!AK118*$CM118/12,2)</f>
        <v>0</v>
      </c>
      <c r="AL118" s="338">
        <f>ROUND('ASSET BALANCES'!AL118*$CM118/12,2)</f>
        <v>0</v>
      </c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38"/>
      <c r="AX118" s="338"/>
      <c r="AY118" s="338"/>
      <c r="AZ118" s="338"/>
      <c r="BA118" s="338"/>
      <c r="BB118" s="338"/>
      <c r="BC118" s="338"/>
      <c r="BD118" s="338"/>
      <c r="BE118" s="338"/>
      <c r="BF118" s="338"/>
      <c r="BG118" s="338"/>
      <c r="BH118" s="338"/>
      <c r="BI118" s="338"/>
      <c r="BJ118" s="338"/>
      <c r="BK118" s="338"/>
      <c r="BL118" s="338"/>
      <c r="BM118" s="338"/>
      <c r="BN118" s="338"/>
      <c r="BO118" s="338"/>
      <c r="BP118" s="338"/>
      <c r="BQ118" s="338"/>
      <c r="BR118" s="338"/>
      <c r="BS118" s="338"/>
      <c r="BT118" s="338"/>
      <c r="BU118" s="338"/>
      <c r="BV118" s="338"/>
      <c r="BW118" s="13">
        <f t="shared" si="15"/>
        <v>0</v>
      </c>
      <c r="BX118" s="13">
        <f t="shared" si="16"/>
        <v>0</v>
      </c>
      <c r="BY118" s="13">
        <f t="shared" si="17"/>
        <v>0</v>
      </c>
      <c r="BZ118" s="13">
        <f t="shared" si="18"/>
        <v>0</v>
      </c>
      <c r="CA118" s="13">
        <f t="shared" si="19"/>
        <v>0</v>
      </c>
      <c r="CB118" s="13">
        <f t="shared" si="20"/>
        <v>0</v>
      </c>
      <c r="CC118" s="333" t="str">
        <f>VLOOKUP($A118,'Depr Group Buckets'!$A:$J,CC$4,FALSE)</f>
        <v>LAND</v>
      </c>
      <c r="CD118" s="333" t="str">
        <f>VLOOKUP($A118,'Depr Group Buckets'!$A:$J,CD$4,FALSE)</f>
        <v>101/106</v>
      </c>
      <c r="CE118" s="333">
        <f>VLOOKUP($A118,'Depr Group Buckets'!$A:$J,CE$4,FALSE)</f>
        <v>108</v>
      </c>
      <c r="CF118" s="333" t="str">
        <f>VLOOKUP($A118,'Depr Group Buckets'!$A:$J,CF$4,FALSE)</f>
        <v>LAND</v>
      </c>
      <c r="CG118" s="333" t="str">
        <f>VLOOKUP($A118,'Depr Group Buckets'!$A:$J,CG$4,FALSE)</f>
        <v>LAND</v>
      </c>
      <c r="CH118" s="333" t="str">
        <f>VLOOKUP($A118,'Depr Group Buckets'!$A:$J,CH$4,FALSE)</f>
        <v>LAND</v>
      </c>
      <c r="CI118" s="333" t="str">
        <f>VLOOKUP($A118,'Depr Group Buckets'!$A:$J,CI$4,FALSE)</f>
        <v>Invalid</v>
      </c>
      <c r="CJ118" s="333" t="str">
        <f>VLOOKUP($A118,'Depr Group Buckets'!$A:$J,CJ$4,FALSE)</f>
        <v>340</v>
      </c>
      <c r="CK118" s="21"/>
      <c r="CL118" s="4">
        <f t="shared" si="14"/>
        <v>0</v>
      </c>
      <c r="CM118" s="4">
        <f t="shared" si="13"/>
        <v>0</v>
      </c>
      <c r="CN118" s="334"/>
      <c r="CO118" s="334"/>
      <c r="CP118" s="334"/>
      <c r="CQ118" s="4">
        <v>0</v>
      </c>
      <c r="CR118" s="4">
        <v>0</v>
      </c>
    </row>
    <row r="119" spans="1:96" x14ac:dyDescent="0.25">
      <c r="A119" s="335">
        <f>'ASSET BALANCES'!$A119</f>
        <v>34030</v>
      </c>
      <c r="B119" s="336" t="str">
        <f>'ASSET BALANCES'!$B119</f>
        <v>340.30 Land &amp; Land Rights-BPC</v>
      </c>
      <c r="C119" s="337">
        <v>0</v>
      </c>
      <c r="D119" s="337">
        <v>0</v>
      </c>
      <c r="E119" s="337">
        <v>0</v>
      </c>
      <c r="F119" s="337">
        <v>0</v>
      </c>
      <c r="G119" s="337">
        <v>0</v>
      </c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8">
        <f>ROUND('ASSET BALANCES'!O119*$CL119/12,2)</f>
        <v>0</v>
      </c>
      <c r="P119" s="338">
        <f>ROUND('ASSET BALANCES'!P119*$CL119/12,2)</f>
        <v>0</v>
      </c>
      <c r="Q119" s="338">
        <f>ROUND('ASSET BALANCES'!Q119*$CL119/12,2)</f>
        <v>0</v>
      </c>
      <c r="R119" s="338">
        <f>ROUND('ASSET BALANCES'!R119*$CL119/12,2)</f>
        <v>0</v>
      </c>
      <c r="S119" s="338">
        <f>ROUND('ASSET BALANCES'!S119*$CL119/12,2)</f>
        <v>0</v>
      </c>
      <c r="T119" s="338">
        <f>ROUND('ASSET BALANCES'!T119*$CL119/12,2)</f>
        <v>0</v>
      </c>
      <c r="U119" s="338">
        <f>ROUND('ASSET BALANCES'!U119*$CL119/12,2)</f>
        <v>0</v>
      </c>
      <c r="V119" s="338">
        <f>ROUND('ASSET BALANCES'!V119*$CL119/12,2)</f>
        <v>0</v>
      </c>
      <c r="W119" s="338">
        <f>ROUND('ASSET BALANCES'!W119*$CL119/12,2)</f>
        <v>0</v>
      </c>
      <c r="X119" s="338">
        <f>ROUND('ASSET BALANCES'!X119*$CL119/12,2)</f>
        <v>0</v>
      </c>
      <c r="Y119" s="338">
        <f>ROUND('ASSET BALANCES'!Y119*$CL119/12,2)</f>
        <v>0</v>
      </c>
      <c r="Z119" s="338">
        <f>ROUND('ASSET BALANCES'!Z119*$CL119/12,2)</f>
        <v>0</v>
      </c>
      <c r="AA119" s="338">
        <f>ROUND('ASSET BALANCES'!AA119*$CM119/12,2)</f>
        <v>0</v>
      </c>
      <c r="AB119" s="338">
        <f>ROUND('ASSET BALANCES'!AB119*$CM119/12,2)</f>
        <v>0</v>
      </c>
      <c r="AC119" s="338">
        <f>ROUND('ASSET BALANCES'!AC119*$CM119/12,2)</f>
        <v>0</v>
      </c>
      <c r="AD119" s="338">
        <f>ROUND('ASSET BALANCES'!AD119*$CM119/12,2)</f>
        <v>0</v>
      </c>
      <c r="AE119" s="338">
        <f>ROUND('ASSET BALANCES'!AE119*$CM119/12,2)</f>
        <v>0</v>
      </c>
      <c r="AF119" s="338">
        <f>ROUND('ASSET BALANCES'!AF119*$CM119/12,2)</f>
        <v>0</v>
      </c>
      <c r="AG119" s="338">
        <f>ROUND('ASSET BALANCES'!AG119*$CM119/12,2)</f>
        <v>0</v>
      </c>
      <c r="AH119" s="338">
        <f>ROUND('ASSET BALANCES'!AH119*$CM119/12,2)</f>
        <v>0</v>
      </c>
      <c r="AI119" s="338">
        <f>ROUND('ASSET BALANCES'!AI119*$CM119/12,2)</f>
        <v>0</v>
      </c>
      <c r="AJ119" s="338">
        <f>ROUND('ASSET BALANCES'!AJ119*$CM119/12,2)</f>
        <v>0</v>
      </c>
      <c r="AK119" s="338">
        <f>ROUND('ASSET BALANCES'!AK119*$CM119/12,2)</f>
        <v>0</v>
      </c>
      <c r="AL119" s="338">
        <f>ROUND('ASSET BALANCES'!AL119*$CM119/12,2)</f>
        <v>0</v>
      </c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38"/>
      <c r="AX119" s="338"/>
      <c r="AY119" s="338"/>
      <c r="AZ119" s="338"/>
      <c r="BA119" s="338"/>
      <c r="BB119" s="338"/>
      <c r="BC119" s="338"/>
      <c r="BD119" s="338"/>
      <c r="BE119" s="338"/>
      <c r="BF119" s="338"/>
      <c r="BG119" s="338"/>
      <c r="BH119" s="338"/>
      <c r="BI119" s="338"/>
      <c r="BJ119" s="338"/>
      <c r="BK119" s="338"/>
      <c r="BL119" s="338"/>
      <c r="BM119" s="338"/>
      <c r="BN119" s="338"/>
      <c r="BO119" s="338"/>
      <c r="BP119" s="338"/>
      <c r="BQ119" s="338"/>
      <c r="BR119" s="338"/>
      <c r="BS119" s="338"/>
      <c r="BT119" s="338"/>
      <c r="BU119" s="338"/>
      <c r="BV119" s="338"/>
      <c r="BW119" s="13">
        <f t="shared" si="15"/>
        <v>0</v>
      </c>
      <c r="BX119" s="13">
        <f t="shared" si="16"/>
        <v>0</v>
      </c>
      <c r="BY119" s="13">
        <f t="shared" si="17"/>
        <v>0</v>
      </c>
      <c r="BZ119" s="13">
        <f t="shared" si="18"/>
        <v>0</v>
      </c>
      <c r="CA119" s="13">
        <f t="shared" si="19"/>
        <v>0</v>
      </c>
      <c r="CB119" s="13">
        <f t="shared" si="20"/>
        <v>0</v>
      </c>
      <c r="CC119" s="333" t="str">
        <f>VLOOKUP($A119,'Depr Group Buckets'!$A:$J,CC$4,FALSE)</f>
        <v>LAND</v>
      </c>
      <c r="CD119" s="333" t="str">
        <f>VLOOKUP($A119,'Depr Group Buckets'!$A:$J,CD$4,FALSE)</f>
        <v>101/106</v>
      </c>
      <c r="CE119" s="333">
        <f>VLOOKUP($A119,'Depr Group Buckets'!$A:$J,CE$4,FALSE)</f>
        <v>108</v>
      </c>
      <c r="CF119" s="333" t="str">
        <f>VLOOKUP($A119,'Depr Group Buckets'!$A:$J,CF$4,FALSE)</f>
        <v>LAND</v>
      </c>
      <c r="CG119" s="333" t="str">
        <f>VLOOKUP($A119,'Depr Group Buckets'!$A:$J,CG$4,FALSE)</f>
        <v>LAND</v>
      </c>
      <c r="CH119" s="333" t="str">
        <f>VLOOKUP($A119,'Depr Group Buckets'!$A:$J,CH$4,FALSE)</f>
        <v>LAND</v>
      </c>
      <c r="CI119" s="333" t="str">
        <f>VLOOKUP($A119,'Depr Group Buckets'!$A:$J,CI$4,FALSE)</f>
        <v>Valid</v>
      </c>
      <c r="CJ119" s="333" t="str">
        <f>VLOOKUP($A119,'Depr Group Buckets'!$A:$J,CJ$4,FALSE)</f>
        <v>340</v>
      </c>
      <c r="CK119" s="21"/>
      <c r="CL119" s="4">
        <f t="shared" si="14"/>
        <v>0</v>
      </c>
      <c r="CM119" s="4">
        <f t="shared" si="13"/>
        <v>0</v>
      </c>
      <c r="CN119" s="334"/>
      <c r="CO119" s="334"/>
      <c r="CP119" s="334"/>
      <c r="CQ119" s="4">
        <v>0</v>
      </c>
      <c r="CR119" s="4">
        <v>0</v>
      </c>
    </row>
    <row r="120" spans="1:96" x14ac:dyDescent="0.25">
      <c r="A120" s="335">
        <f>'ASSET BALANCES'!$A120</f>
        <v>34042</v>
      </c>
      <c r="B120" s="336" t="str">
        <f>'ASSET BALANCES'!$B120</f>
        <v>340.42 Land &amp; Land Rights-BBCT1&amp;3</v>
      </c>
      <c r="C120" s="337">
        <v>0</v>
      </c>
      <c r="D120" s="337">
        <v>0</v>
      </c>
      <c r="E120" s="337">
        <v>0</v>
      </c>
      <c r="F120" s="337">
        <v>0</v>
      </c>
      <c r="G120" s="337">
        <v>0</v>
      </c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8">
        <f>ROUND('ASSET BALANCES'!O120*$CL120/12,2)</f>
        <v>0</v>
      </c>
      <c r="P120" s="338">
        <f>ROUND('ASSET BALANCES'!P120*$CL120/12,2)</f>
        <v>0</v>
      </c>
      <c r="Q120" s="338">
        <f>ROUND('ASSET BALANCES'!Q120*$CL120/12,2)</f>
        <v>0</v>
      </c>
      <c r="R120" s="338">
        <f>ROUND('ASSET BALANCES'!R120*$CL120/12,2)</f>
        <v>0</v>
      </c>
      <c r="S120" s="338">
        <f>ROUND('ASSET BALANCES'!S120*$CL120/12,2)</f>
        <v>0</v>
      </c>
      <c r="T120" s="338">
        <f>ROUND('ASSET BALANCES'!T120*$CL120/12,2)</f>
        <v>0</v>
      </c>
      <c r="U120" s="338">
        <f>ROUND('ASSET BALANCES'!U120*$CL120/12,2)</f>
        <v>0</v>
      </c>
      <c r="V120" s="338">
        <f>ROUND('ASSET BALANCES'!V120*$CL120/12,2)</f>
        <v>0</v>
      </c>
      <c r="W120" s="338">
        <f>ROUND('ASSET BALANCES'!W120*$CL120/12,2)</f>
        <v>0</v>
      </c>
      <c r="X120" s="338">
        <f>ROUND('ASSET BALANCES'!X120*$CL120/12,2)</f>
        <v>0</v>
      </c>
      <c r="Y120" s="338">
        <f>ROUND('ASSET BALANCES'!Y120*$CL120/12,2)</f>
        <v>0</v>
      </c>
      <c r="Z120" s="338">
        <f>ROUND('ASSET BALANCES'!Z120*$CL120/12,2)</f>
        <v>0</v>
      </c>
      <c r="AA120" s="338">
        <f>ROUND('ASSET BALANCES'!AA120*$CM120/12,2)</f>
        <v>0</v>
      </c>
      <c r="AB120" s="338">
        <f>ROUND('ASSET BALANCES'!AB120*$CM120/12,2)</f>
        <v>0</v>
      </c>
      <c r="AC120" s="338">
        <f>ROUND('ASSET BALANCES'!AC120*$CM120/12,2)</f>
        <v>0</v>
      </c>
      <c r="AD120" s="338">
        <f>ROUND('ASSET BALANCES'!AD120*$CM120/12,2)</f>
        <v>0</v>
      </c>
      <c r="AE120" s="338">
        <f>ROUND('ASSET BALANCES'!AE120*$CM120/12,2)</f>
        <v>0</v>
      </c>
      <c r="AF120" s="338">
        <f>ROUND('ASSET BALANCES'!AF120*$CM120/12,2)</f>
        <v>0</v>
      </c>
      <c r="AG120" s="338">
        <f>ROUND('ASSET BALANCES'!AG120*$CM120/12,2)</f>
        <v>0</v>
      </c>
      <c r="AH120" s="338">
        <f>ROUND('ASSET BALANCES'!AH120*$CM120/12,2)</f>
        <v>0</v>
      </c>
      <c r="AI120" s="338">
        <f>ROUND('ASSET BALANCES'!AI120*$CM120/12,2)</f>
        <v>0</v>
      </c>
      <c r="AJ120" s="338">
        <f>ROUND('ASSET BALANCES'!AJ120*$CM120/12,2)</f>
        <v>0</v>
      </c>
      <c r="AK120" s="338">
        <f>ROUND('ASSET BALANCES'!AK120*$CM120/12,2)</f>
        <v>0</v>
      </c>
      <c r="AL120" s="338">
        <f>ROUND('ASSET BALANCES'!AL120*$CM120/12,2)</f>
        <v>0</v>
      </c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38"/>
      <c r="AX120" s="338"/>
      <c r="AY120" s="338"/>
      <c r="AZ120" s="338"/>
      <c r="BA120" s="338"/>
      <c r="BB120" s="338"/>
      <c r="BC120" s="338"/>
      <c r="BD120" s="338"/>
      <c r="BE120" s="338"/>
      <c r="BF120" s="338"/>
      <c r="BG120" s="338"/>
      <c r="BH120" s="338"/>
      <c r="BI120" s="338"/>
      <c r="BJ120" s="338"/>
      <c r="BK120" s="338"/>
      <c r="BL120" s="338"/>
      <c r="BM120" s="338"/>
      <c r="BN120" s="338"/>
      <c r="BO120" s="338"/>
      <c r="BP120" s="338"/>
      <c r="BQ120" s="338"/>
      <c r="BR120" s="338"/>
      <c r="BS120" s="338"/>
      <c r="BT120" s="338"/>
      <c r="BU120" s="338"/>
      <c r="BV120" s="338"/>
      <c r="BW120" s="13">
        <f t="shared" si="15"/>
        <v>0</v>
      </c>
      <c r="BX120" s="13">
        <f t="shared" si="16"/>
        <v>0</v>
      </c>
      <c r="BY120" s="13">
        <f t="shared" si="17"/>
        <v>0</v>
      </c>
      <c r="BZ120" s="13">
        <f t="shared" si="18"/>
        <v>0</v>
      </c>
      <c r="CA120" s="13">
        <f t="shared" si="19"/>
        <v>0</v>
      </c>
      <c r="CB120" s="13">
        <f t="shared" si="20"/>
        <v>0</v>
      </c>
      <c r="CC120" s="333" t="str">
        <f>VLOOKUP($A120,'Depr Group Buckets'!$A:$J,CC$4,FALSE)</f>
        <v>LAND</v>
      </c>
      <c r="CD120" s="333" t="str">
        <f>VLOOKUP($A120,'Depr Group Buckets'!$A:$J,CD$4,FALSE)</f>
        <v>101/106</v>
      </c>
      <c r="CE120" s="333">
        <f>VLOOKUP($A120,'Depr Group Buckets'!$A:$J,CE$4,FALSE)</f>
        <v>108</v>
      </c>
      <c r="CF120" s="333" t="str">
        <f>VLOOKUP($A120,'Depr Group Buckets'!$A:$J,CF$4,FALSE)</f>
        <v>LAND</v>
      </c>
      <c r="CG120" s="333" t="str">
        <f>VLOOKUP($A120,'Depr Group Buckets'!$A:$J,CG$4,FALSE)</f>
        <v>LAND</v>
      </c>
      <c r="CH120" s="333" t="str">
        <f>VLOOKUP($A120,'Depr Group Buckets'!$A:$J,CH$4,FALSE)</f>
        <v>LAND</v>
      </c>
      <c r="CI120" s="333" t="str">
        <f>VLOOKUP($A120,'Depr Group Buckets'!$A:$J,CI$4,FALSE)</f>
        <v>Invalid</v>
      </c>
      <c r="CJ120" s="333" t="str">
        <f>VLOOKUP($A120,'Depr Group Buckets'!$A:$J,CJ$4,FALSE)</f>
        <v>340</v>
      </c>
      <c r="CK120" s="21"/>
      <c r="CL120" s="4">
        <f t="shared" si="14"/>
        <v>0</v>
      </c>
      <c r="CM120" s="4">
        <f t="shared" si="13"/>
        <v>0</v>
      </c>
      <c r="CN120" s="334"/>
      <c r="CO120" s="334"/>
      <c r="CP120" s="334"/>
      <c r="CQ120" s="4">
        <v>0</v>
      </c>
      <c r="CR120" s="4">
        <v>0</v>
      </c>
    </row>
    <row r="121" spans="1:96" x14ac:dyDescent="0.25">
      <c r="A121" s="335">
        <f>'ASSET BALANCES'!$A121</f>
        <v>34081</v>
      </c>
      <c r="B121" s="336" t="str">
        <f>'ASSET BALANCES'!$B121</f>
        <v>340.81 Land &amp; Land Rights-Polk U1</v>
      </c>
      <c r="C121" s="337">
        <v>0</v>
      </c>
      <c r="D121" s="337">
        <v>0</v>
      </c>
      <c r="E121" s="337">
        <v>0</v>
      </c>
      <c r="F121" s="337">
        <v>0</v>
      </c>
      <c r="G121" s="337">
        <v>0</v>
      </c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8">
        <f>ROUND('ASSET BALANCES'!O121*$CL121/12,2)</f>
        <v>0</v>
      </c>
      <c r="P121" s="338">
        <f>ROUND('ASSET BALANCES'!P121*$CL121/12,2)</f>
        <v>0</v>
      </c>
      <c r="Q121" s="338">
        <f>ROUND('ASSET BALANCES'!Q121*$CL121/12,2)</f>
        <v>0</v>
      </c>
      <c r="R121" s="338">
        <f>ROUND('ASSET BALANCES'!R121*$CL121/12,2)</f>
        <v>0</v>
      </c>
      <c r="S121" s="338">
        <f>ROUND('ASSET BALANCES'!S121*$CL121/12,2)</f>
        <v>0</v>
      </c>
      <c r="T121" s="338">
        <f>ROUND('ASSET BALANCES'!T121*$CL121/12,2)</f>
        <v>0</v>
      </c>
      <c r="U121" s="338">
        <f>ROUND('ASSET BALANCES'!U121*$CL121/12,2)</f>
        <v>0</v>
      </c>
      <c r="V121" s="338">
        <f>ROUND('ASSET BALANCES'!V121*$CL121/12,2)</f>
        <v>0</v>
      </c>
      <c r="W121" s="338">
        <f>ROUND('ASSET BALANCES'!W121*$CL121/12,2)</f>
        <v>0</v>
      </c>
      <c r="X121" s="338">
        <f>ROUND('ASSET BALANCES'!X121*$CL121/12,2)</f>
        <v>0</v>
      </c>
      <c r="Y121" s="338">
        <f>ROUND('ASSET BALANCES'!Y121*$CL121/12,2)</f>
        <v>0</v>
      </c>
      <c r="Z121" s="338">
        <f>ROUND('ASSET BALANCES'!Z121*$CL121/12,2)</f>
        <v>0</v>
      </c>
      <c r="AA121" s="338">
        <f>ROUND('ASSET BALANCES'!AA121*$CM121/12,2)</f>
        <v>0</v>
      </c>
      <c r="AB121" s="338">
        <f>ROUND('ASSET BALANCES'!AB121*$CM121/12,2)</f>
        <v>0</v>
      </c>
      <c r="AC121" s="338">
        <f>ROUND('ASSET BALANCES'!AC121*$CM121/12,2)</f>
        <v>0</v>
      </c>
      <c r="AD121" s="338">
        <f>ROUND('ASSET BALANCES'!AD121*$CM121/12,2)</f>
        <v>0</v>
      </c>
      <c r="AE121" s="338">
        <f>ROUND('ASSET BALANCES'!AE121*$CM121/12,2)</f>
        <v>0</v>
      </c>
      <c r="AF121" s="338">
        <f>ROUND('ASSET BALANCES'!AF121*$CM121/12,2)</f>
        <v>0</v>
      </c>
      <c r="AG121" s="338">
        <f>ROUND('ASSET BALANCES'!AG121*$CM121/12,2)</f>
        <v>0</v>
      </c>
      <c r="AH121" s="338">
        <f>ROUND('ASSET BALANCES'!AH121*$CM121/12,2)</f>
        <v>0</v>
      </c>
      <c r="AI121" s="338">
        <f>ROUND('ASSET BALANCES'!AI121*$CM121/12,2)</f>
        <v>0</v>
      </c>
      <c r="AJ121" s="338">
        <f>ROUND('ASSET BALANCES'!AJ121*$CM121/12,2)</f>
        <v>0</v>
      </c>
      <c r="AK121" s="338">
        <f>ROUND('ASSET BALANCES'!AK121*$CM121/12,2)</f>
        <v>0</v>
      </c>
      <c r="AL121" s="338">
        <f>ROUND('ASSET BALANCES'!AL121*$CM121/12,2)</f>
        <v>0</v>
      </c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38"/>
      <c r="AX121" s="338"/>
      <c r="AY121" s="338"/>
      <c r="AZ121" s="338"/>
      <c r="BA121" s="338"/>
      <c r="BB121" s="338"/>
      <c r="BC121" s="338"/>
      <c r="BD121" s="338"/>
      <c r="BE121" s="338"/>
      <c r="BF121" s="338"/>
      <c r="BG121" s="338"/>
      <c r="BH121" s="338"/>
      <c r="BI121" s="338"/>
      <c r="BJ121" s="338"/>
      <c r="BK121" s="338"/>
      <c r="BL121" s="338"/>
      <c r="BM121" s="338"/>
      <c r="BN121" s="338"/>
      <c r="BO121" s="338"/>
      <c r="BP121" s="338"/>
      <c r="BQ121" s="338"/>
      <c r="BR121" s="338"/>
      <c r="BS121" s="338"/>
      <c r="BT121" s="338"/>
      <c r="BU121" s="338"/>
      <c r="BV121" s="338"/>
      <c r="BW121" s="13">
        <f t="shared" si="15"/>
        <v>0</v>
      </c>
      <c r="BX121" s="13">
        <f t="shared" si="16"/>
        <v>0</v>
      </c>
      <c r="BY121" s="13">
        <f t="shared" si="17"/>
        <v>0</v>
      </c>
      <c r="BZ121" s="13">
        <f t="shared" si="18"/>
        <v>0</v>
      </c>
      <c r="CA121" s="13">
        <f t="shared" si="19"/>
        <v>0</v>
      </c>
      <c r="CB121" s="13">
        <f t="shared" si="20"/>
        <v>0</v>
      </c>
      <c r="CC121" s="333" t="str">
        <f>VLOOKUP($A121,'Depr Group Buckets'!$A:$J,CC$4,FALSE)</f>
        <v>LAND</v>
      </c>
      <c r="CD121" s="333" t="str">
        <f>VLOOKUP($A121,'Depr Group Buckets'!$A:$J,CD$4,FALSE)</f>
        <v>101/106</v>
      </c>
      <c r="CE121" s="333">
        <f>VLOOKUP($A121,'Depr Group Buckets'!$A:$J,CE$4,FALSE)</f>
        <v>108</v>
      </c>
      <c r="CF121" s="333" t="str">
        <f>VLOOKUP($A121,'Depr Group Buckets'!$A:$J,CF$4,FALSE)</f>
        <v>LAND</v>
      </c>
      <c r="CG121" s="333" t="str">
        <f>VLOOKUP($A121,'Depr Group Buckets'!$A:$J,CG$4,FALSE)</f>
        <v>LAND</v>
      </c>
      <c r="CH121" s="333" t="str">
        <f>VLOOKUP($A121,'Depr Group Buckets'!$A:$J,CH$4,FALSE)</f>
        <v>LAND</v>
      </c>
      <c r="CI121" s="333" t="str">
        <f>VLOOKUP($A121,'Depr Group Buckets'!$A:$J,CI$4,FALSE)</f>
        <v>Valid</v>
      </c>
      <c r="CJ121" s="333" t="str">
        <f>VLOOKUP($A121,'Depr Group Buckets'!$A:$J,CJ$4,FALSE)</f>
        <v>340</v>
      </c>
      <c r="CK121" s="21"/>
      <c r="CL121" s="4">
        <f t="shared" si="14"/>
        <v>0</v>
      </c>
      <c r="CM121" s="4">
        <f t="shared" si="13"/>
        <v>0</v>
      </c>
      <c r="CN121" s="334"/>
      <c r="CO121" s="334"/>
      <c r="CP121" s="334"/>
      <c r="CQ121" s="4">
        <v>0</v>
      </c>
      <c r="CR121" s="4">
        <v>0</v>
      </c>
    </row>
    <row r="122" spans="1:96" x14ac:dyDescent="0.25">
      <c r="A122" s="335">
        <f>'ASSET BALANCES'!$A122</f>
        <v>34099</v>
      </c>
      <c r="B122" s="336" t="str">
        <f>'ASSET BALANCES'!$B122</f>
        <v>340.99 Land &amp; Land Rights-Solar</v>
      </c>
      <c r="C122" s="337">
        <v>0</v>
      </c>
      <c r="D122" s="337">
        <v>0</v>
      </c>
      <c r="E122" s="337">
        <v>0</v>
      </c>
      <c r="F122" s="337">
        <v>0</v>
      </c>
      <c r="G122" s="337">
        <v>0</v>
      </c>
      <c r="H122" s="337">
        <v>0</v>
      </c>
      <c r="I122" s="337">
        <v>0</v>
      </c>
      <c r="J122" s="337">
        <v>0</v>
      </c>
      <c r="K122" s="337">
        <v>0</v>
      </c>
      <c r="L122" s="337">
        <v>0</v>
      </c>
      <c r="M122" s="337">
        <v>0</v>
      </c>
      <c r="N122" s="337">
        <v>0</v>
      </c>
      <c r="O122" s="338">
        <f>ROUND('ASSET BALANCES'!O122*$CL122/12,2)</f>
        <v>0</v>
      </c>
      <c r="P122" s="338">
        <f>ROUND('ASSET BALANCES'!P122*$CL122/12,2)</f>
        <v>0</v>
      </c>
      <c r="Q122" s="338">
        <f>ROUND('ASSET BALANCES'!Q122*$CL122/12,2)</f>
        <v>0</v>
      </c>
      <c r="R122" s="338">
        <f>ROUND('ASSET BALANCES'!R122*$CL122/12,2)</f>
        <v>0</v>
      </c>
      <c r="S122" s="338">
        <f>ROUND('ASSET BALANCES'!S122*$CL122/12,2)</f>
        <v>0</v>
      </c>
      <c r="T122" s="338">
        <f>ROUND('ASSET BALANCES'!T122*$CL122/12,2)</f>
        <v>0</v>
      </c>
      <c r="U122" s="338">
        <f>ROUND('ASSET BALANCES'!U122*$CL122/12,2)</f>
        <v>0</v>
      </c>
      <c r="V122" s="338">
        <f>ROUND('ASSET BALANCES'!V122*$CL122/12,2)</f>
        <v>0</v>
      </c>
      <c r="W122" s="338">
        <f>ROUND('ASSET BALANCES'!W122*$CL122/12,2)</f>
        <v>0</v>
      </c>
      <c r="X122" s="338">
        <f>ROUND('ASSET BALANCES'!X122*$CL122/12,2)</f>
        <v>0</v>
      </c>
      <c r="Y122" s="338">
        <f>ROUND('ASSET BALANCES'!Y122*$CL122/12,2)</f>
        <v>0</v>
      </c>
      <c r="Z122" s="338">
        <f>ROUND('ASSET BALANCES'!Z122*$CL122/12,2)</f>
        <v>0</v>
      </c>
      <c r="AA122" s="338">
        <f>ROUND('ASSET BALANCES'!AA122*$CM122/12,2)</f>
        <v>0</v>
      </c>
      <c r="AB122" s="338">
        <f>ROUND('ASSET BALANCES'!AB122*$CM122/12,2)</f>
        <v>0</v>
      </c>
      <c r="AC122" s="338">
        <f>ROUND('ASSET BALANCES'!AC122*$CM122/12,2)</f>
        <v>0</v>
      </c>
      <c r="AD122" s="338">
        <f>ROUND('ASSET BALANCES'!AD122*$CM122/12,2)</f>
        <v>0</v>
      </c>
      <c r="AE122" s="338">
        <f>ROUND('ASSET BALANCES'!AE122*$CM122/12,2)</f>
        <v>0</v>
      </c>
      <c r="AF122" s="338">
        <f>ROUND('ASSET BALANCES'!AF122*$CM122/12,2)</f>
        <v>0</v>
      </c>
      <c r="AG122" s="338">
        <f>ROUND('ASSET BALANCES'!AG122*$CM122/12,2)</f>
        <v>0</v>
      </c>
      <c r="AH122" s="338">
        <f>ROUND('ASSET BALANCES'!AH122*$CM122/12,2)</f>
        <v>0</v>
      </c>
      <c r="AI122" s="338">
        <f>ROUND('ASSET BALANCES'!AI122*$CM122/12,2)</f>
        <v>0</v>
      </c>
      <c r="AJ122" s="338">
        <f>ROUND('ASSET BALANCES'!AJ122*$CM122/12,2)</f>
        <v>0</v>
      </c>
      <c r="AK122" s="338">
        <f>ROUND('ASSET BALANCES'!AK122*$CM122/12,2)</f>
        <v>0</v>
      </c>
      <c r="AL122" s="338">
        <f>ROUND('ASSET BALANCES'!AL122*$CM122/12,2)</f>
        <v>0</v>
      </c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38"/>
      <c r="AX122" s="338"/>
      <c r="AY122" s="338"/>
      <c r="AZ122" s="338"/>
      <c r="BA122" s="338"/>
      <c r="BB122" s="338"/>
      <c r="BC122" s="338"/>
      <c r="BD122" s="338"/>
      <c r="BE122" s="338"/>
      <c r="BF122" s="338"/>
      <c r="BG122" s="338"/>
      <c r="BH122" s="338"/>
      <c r="BI122" s="338"/>
      <c r="BJ122" s="338"/>
      <c r="BK122" s="338"/>
      <c r="BL122" s="338"/>
      <c r="BM122" s="338"/>
      <c r="BN122" s="338"/>
      <c r="BO122" s="338"/>
      <c r="BP122" s="338"/>
      <c r="BQ122" s="338"/>
      <c r="BR122" s="338"/>
      <c r="BS122" s="338"/>
      <c r="BT122" s="338"/>
      <c r="BU122" s="338"/>
      <c r="BV122" s="338"/>
      <c r="BW122" s="13">
        <f t="shared" si="15"/>
        <v>0</v>
      </c>
      <c r="BX122" s="13">
        <f t="shared" si="16"/>
        <v>0</v>
      </c>
      <c r="BY122" s="13">
        <f t="shared" si="17"/>
        <v>0</v>
      </c>
      <c r="BZ122" s="13">
        <f t="shared" si="18"/>
        <v>0</v>
      </c>
      <c r="CA122" s="13">
        <f t="shared" si="19"/>
        <v>0</v>
      </c>
      <c r="CB122" s="13">
        <f t="shared" si="20"/>
        <v>0</v>
      </c>
      <c r="CC122" s="333" t="str">
        <f>VLOOKUP($A122,'Depr Group Buckets'!$A:$J,CC$4,FALSE)</f>
        <v>LAND</v>
      </c>
      <c r="CD122" s="333" t="str">
        <f>VLOOKUP($A122,'Depr Group Buckets'!$A:$J,CD$4,FALSE)</f>
        <v>101/106</v>
      </c>
      <c r="CE122" s="333">
        <f>VLOOKUP($A122,'Depr Group Buckets'!$A:$J,CE$4,FALSE)</f>
        <v>108</v>
      </c>
      <c r="CF122" s="333" t="str">
        <f>VLOOKUP($A122,'Depr Group Buckets'!$A:$J,CF$4,FALSE)</f>
        <v>LAND</v>
      </c>
      <c r="CG122" s="333" t="str">
        <f>VLOOKUP($A122,'Depr Group Buckets'!$A:$J,CG$4,FALSE)</f>
        <v>LAND</v>
      </c>
      <c r="CH122" s="333" t="str">
        <f>VLOOKUP($A122,'Depr Group Buckets'!$A:$J,CH$4,FALSE)</f>
        <v>LAND</v>
      </c>
      <c r="CI122" s="333" t="str">
        <f>VLOOKUP($A122,'Depr Group Buckets'!$A:$J,CI$4,FALSE)</f>
        <v>Valid</v>
      </c>
      <c r="CJ122" s="333" t="str">
        <f>VLOOKUP($A122,'Depr Group Buckets'!$A:$J,CJ$4,FALSE)</f>
        <v>340</v>
      </c>
      <c r="CK122" s="21"/>
      <c r="CL122" s="4">
        <f t="shared" si="14"/>
        <v>0</v>
      </c>
      <c r="CM122" s="4">
        <f t="shared" si="13"/>
        <v>0</v>
      </c>
      <c r="CN122" s="334"/>
      <c r="CO122" s="334"/>
      <c r="CP122" s="334"/>
      <c r="CQ122" s="4">
        <v>0</v>
      </c>
      <c r="CR122" s="4">
        <v>0</v>
      </c>
    </row>
    <row r="123" spans="1:96" x14ac:dyDescent="0.25">
      <c r="A123" s="335">
        <f>'ASSET BALANCES'!$A123</f>
        <v>34120</v>
      </c>
      <c r="B123" s="336" t="str">
        <f>'ASSET BALANCES'!$B123</f>
        <v>341.20 Str and Improvements-MDAFB</v>
      </c>
      <c r="C123" s="337">
        <v>0</v>
      </c>
      <c r="D123" s="337">
        <v>0</v>
      </c>
      <c r="E123" s="337">
        <v>0</v>
      </c>
      <c r="F123" s="337">
        <v>0</v>
      </c>
      <c r="G123" s="337">
        <v>0</v>
      </c>
      <c r="H123" s="337">
        <v>0</v>
      </c>
      <c r="I123" s="337">
        <v>0</v>
      </c>
      <c r="J123" s="337">
        <v>0</v>
      </c>
      <c r="K123" s="337">
        <v>0</v>
      </c>
      <c r="L123" s="337">
        <v>0</v>
      </c>
      <c r="M123" s="337">
        <v>0</v>
      </c>
      <c r="N123" s="337">
        <v>0</v>
      </c>
      <c r="O123" s="338">
        <f>ROUND('ASSET BALANCES'!O123*$CL123/12,2)</f>
        <v>0</v>
      </c>
      <c r="P123" s="338">
        <f>ROUND('ASSET BALANCES'!P123*$CL123/12,2)</f>
        <v>0</v>
      </c>
      <c r="Q123" s="338">
        <f>ROUND('ASSET BALANCES'!Q123*$CL123/12,2)</f>
        <v>0</v>
      </c>
      <c r="R123" s="338">
        <f>ROUND('ASSET BALANCES'!R123*$CL123/12,2)</f>
        <v>0</v>
      </c>
      <c r="S123" s="338">
        <f>ROUND('ASSET BALANCES'!S123*$CL123/12,2)</f>
        <v>0</v>
      </c>
      <c r="T123" s="338">
        <f>ROUND('ASSET BALANCES'!T123*$CL123/12,2)</f>
        <v>0</v>
      </c>
      <c r="U123" s="338">
        <f>ROUND('ASSET BALANCES'!U123*$CL123/12,2)</f>
        <v>0</v>
      </c>
      <c r="V123" s="338">
        <f>ROUND('ASSET BALANCES'!V123*$CL123/12,2)</f>
        <v>0</v>
      </c>
      <c r="W123" s="338">
        <f>ROUND('ASSET BALANCES'!W123*$CL123/12,2)</f>
        <v>0</v>
      </c>
      <c r="X123" s="338">
        <f>ROUND('ASSET BALANCES'!X123*$CL123/12,2)</f>
        <v>0</v>
      </c>
      <c r="Y123" s="338">
        <f>ROUND('ASSET BALANCES'!Y123*$CL123/12,2)</f>
        <v>0</v>
      </c>
      <c r="Z123" s="338">
        <f>ROUND('ASSET BALANCES'!Z123*$CL123/12,2)</f>
        <v>0</v>
      </c>
      <c r="AA123" s="338">
        <f>ROUND('ASSET BALANCES'!AA123*$CM123/12,2)</f>
        <v>0</v>
      </c>
      <c r="AB123" s="338">
        <f>ROUND('ASSET BALANCES'!AB123*$CM123/12,2)</f>
        <v>0</v>
      </c>
      <c r="AC123" s="338">
        <f>ROUND('ASSET BALANCES'!AC123*$CM123/12,2)</f>
        <v>0</v>
      </c>
      <c r="AD123" s="338">
        <f>ROUND('ASSET BALANCES'!AD123*$CM123/12,2)</f>
        <v>0</v>
      </c>
      <c r="AE123" s="338">
        <f>ROUND('ASSET BALANCES'!AE123*$CM123/12,2)</f>
        <v>0</v>
      </c>
      <c r="AF123" s="338">
        <f>ROUND('ASSET BALANCES'!AF123*$CM123/12,2)</f>
        <v>0</v>
      </c>
      <c r="AG123" s="338">
        <f>ROUND('ASSET BALANCES'!AG123*$CM123/12,2)</f>
        <v>0</v>
      </c>
      <c r="AH123" s="338">
        <f>ROUND('ASSET BALANCES'!AH123*$CM123/12,2)</f>
        <v>0</v>
      </c>
      <c r="AI123" s="338">
        <f>ROUND('ASSET BALANCES'!AI123*$CM123/12,2)</f>
        <v>0</v>
      </c>
      <c r="AJ123" s="338">
        <f>ROUND('ASSET BALANCES'!AJ123*$CM123/12,2)</f>
        <v>0</v>
      </c>
      <c r="AK123" s="338">
        <f>ROUND('ASSET BALANCES'!AK123*$CM123/12,2)</f>
        <v>0</v>
      </c>
      <c r="AL123" s="338">
        <f>ROUND('ASSET BALANCES'!AL123*$CM123/12,2)</f>
        <v>0</v>
      </c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38"/>
      <c r="AX123" s="338"/>
      <c r="AY123" s="338"/>
      <c r="AZ123" s="338"/>
      <c r="BA123" s="338"/>
      <c r="BB123" s="338"/>
      <c r="BC123" s="338"/>
      <c r="BD123" s="338"/>
      <c r="BE123" s="338"/>
      <c r="BF123" s="338"/>
      <c r="BG123" s="338"/>
      <c r="BH123" s="338"/>
      <c r="BI123" s="338"/>
      <c r="BJ123" s="338"/>
      <c r="BK123" s="338"/>
      <c r="BL123" s="338"/>
      <c r="BM123" s="338"/>
      <c r="BN123" s="338"/>
      <c r="BO123" s="338"/>
      <c r="BP123" s="338"/>
      <c r="BQ123" s="338"/>
      <c r="BR123" s="338"/>
      <c r="BS123" s="338"/>
      <c r="BT123" s="338"/>
      <c r="BU123" s="338"/>
      <c r="BV123" s="338"/>
      <c r="BW123" s="13">
        <f t="shared" si="15"/>
        <v>0</v>
      </c>
      <c r="BX123" s="13">
        <f t="shared" si="16"/>
        <v>0</v>
      </c>
      <c r="BY123" s="13">
        <f t="shared" si="17"/>
        <v>0</v>
      </c>
      <c r="BZ123" s="13">
        <f t="shared" si="18"/>
        <v>0</v>
      </c>
      <c r="CA123" s="13">
        <f t="shared" si="19"/>
        <v>0</v>
      </c>
      <c r="CB123" s="13">
        <f t="shared" si="20"/>
        <v>0</v>
      </c>
      <c r="CC123" s="333" t="str">
        <f>VLOOKUP($A123,'Depr Group Buckets'!$A:$J,CC$4,FALSE)</f>
        <v>PROD OTHER</v>
      </c>
      <c r="CD123" s="333" t="str">
        <f>VLOOKUP($A123,'Depr Group Buckets'!$A:$J,CD$4,FALSE)</f>
        <v>101/106</v>
      </c>
      <c r="CE123" s="333">
        <f>VLOOKUP($A123,'Depr Group Buckets'!$A:$J,CE$4,FALSE)</f>
        <v>108</v>
      </c>
      <c r="CF123" s="333">
        <f>VLOOKUP($A123,'Depr Group Buckets'!$A:$J,CF$4,FALSE)</f>
        <v>403</v>
      </c>
      <c r="CG123" s="333" t="str">
        <f>VLOOKUP($A123,'Depr Group Buckets'!$A:$J,CG$4,FALSE)</f>
        <v>MACDILL AFB</v>
      </c>
      <c r="CH123" s="333" t="str">
        <f>VLOOKUP($A123,'Depr Group Buckets'!$A:$J,CH$4,FALSE)</f>
        <v>MACDILL AFB</v>
      </c>
      <c r="CI123" s="333" t="str">
        <f>VLOOKUP($A123,'Depr Group Buckets'!$A:$J,CI$4,FALSE)</f>
        <v>Valid</v>
      </c>
      <c r="CJ123" s="333" t="str">
        <f>VLOOKUP($A123,'Depr Group Buckets'!$A:$J,CJ$4,FALSE)</f>
        <v>341</v>
      </c>
      <c r="CK123" s="21"/>
      <c r="CL123" s="4">
        <f t="shared" si="14"/>
        <v>0</v>
      </c>
      <c r="CM123" s="4">
        <f t="shared" si="13"/>
        <v>0</v>
      </c>
      <c r="CN123" s="334"/>
      <c r="CO123" s="334"/>
      <c r="CP123" s="334"/>
      <c r="CQ123" s="4">
        <v>0</v>
      </c>
      <c r="CR123" s="4">
        <v>2.2000000000000002E-2</v>
      </c>
    </row>
    <row r="124" spans="1:96" x14ac:dyDescent="0.25">
      <c r="A124" s="335">
        <f>'ASSET BALANCES'!$A124</f>
        <v>34128</v>
      </c>
      <c r="B124" s="336" t="str">
        <f>'ASSET BALANCES'!$B124</f>
        <v>341.28 Str and Improve-Phillips</v>
      </c>
      <c r="C124" s="337">
        <v>0</v>
      </c>
      <c r="D124" s="337">
        <v>0</v>
      </c>
      <c r="E124" s="337">
        <v>0</v>
      </c>
      <c r="F124" s="337">
        <v>0</v>
      </c>
      <c r="G124" s="337">
        <v>0</v>
      </c>
      <c r="H124" s="337">
        <v>0</v>
      </c>
      <c r="I124" s="337">
        <v>0</v>
      </c>
      <c r="J124" s="337">
        <v>0</v>
      </c>
      <c r="K124" s="337">
        <v>0</v>
      </c>
      <c r="L124" s="337">
        <v>0</v>
      </c>
      <c r="M124" s="337">
        <v>0</v>
      </c>
      <c r="N124" s="337">
        <v>0</v>
      </c>
      <c r="O124" s="338">
        <f>ROUND('ASSET BALANCES'!O124*$CL124/12,2)</f>
        <v>0</v>
      </c>
      <c r="P124" s="338">
        <f>ROUND('ASSET BALANCES'!P124*$CL124/12,2)</f>
        <v>0</v>
      </c>
      <c r="Q124" s="338">
        <f>ROUND('ASSET BALANCES'!Q124*$CL124/12,2)</f>
        <v>0</v>
      </c>
      <c r="R124" s="338">
        <f>ROUND('ASSET BALANCES'!R124*$CL124/12,2)</f>
        <v>0</v>
      </c>
      <c r="S124" s="338">
        <f>ROUND('ASSET BALANCES'!S124*$CL124/12,2)</f>
        <v>0</v>
      </c>
      <c r="T124" s="338">
        <f>ROUND('ASSET BALANCES'!T124*$CL124/12,2)</f>
        <v>0</v>
      </c>
      <c r="U124" s="338">
        <f>ROUND('ASSET BALANCES'!U124*$CL124/12,2)</f>
        <v>0</v>
      </c>
      <c r="V124" s="338">
        <f>ROUND('ASSET BALANCES'!V124*$CL124/12,2)</f>
        <v>0</v>
      </c>
      <c r="W124" s="338">
        <f>ROUND('ASSET BALANCES'!W124*$CL124/12,2)</f>
        <v>0</v>
      </c>
      <c r="X124" s="338">
        <f>ROUND('ASSET BALANCES'!X124*$CL124/12,2)</f>
        <v>0</v>
      </c>
      <c r="Y124" s="338">
        <f>ROUND('ASSET BALANCES'!Y124*$CL124/12,2)</f>
        <v>0</v>
      </c>
      <c r="Z124" s="338">
        <f>ROUND('ASSET BALANCES'!Z124*$CL124/12,2)</f>
        <v>0</v>
      </c>
      <c r="AA124" s="338">
        <f>ROUND('ASSET BALANCES'!AA124*$CM124/12,2)</f>
        <v>0</v>
      </c>
      <c r="AB124" s="338">
        <f>ROUND('ASSET BALANCES'!AB124*$CM124/12,2)</f>
        <v>0</v>
      </c>
      <c r="AC124" s="338">
        <f>ROUND('ASSET BALANCES'!AC124*$CM124/12,2)</f>
        <v>0</v>
      </c>
      <c r="AD124" s="338">
        <f>ROUND('ASSET BALANCES'!AD124*$CM124/12,2)</f>
        <v>0</v>
      </c>
      <c r="AE124" s="338">
        <f>ROUND('ASSET BALANCES'!AE124*$CM124/12,2)</f>
        <v>0</v>
      </c>
      <c r="AF124" s="338">
        <f>ROUND('ASSET BALANCES'!AF124*$CM124/12,2)</f>
        <v>0</v>
      </c>
      <c r="AG124" s="338">
        <f>ROUND('ASSET BALANCES'!AG124*$CM124/12,2)</f>
        <v>0</v>
      </c>
      <c r="AH124" s="338">
        <f>ROUND('ASSET BALANCES'!AH124*$CM124/12,2)</f>
        <v>0</v>
      </c>
      <c r="AI124" s="338">
        <f>ROUND('ASSET BALANCES'!AI124*$CM124/12,2)</f>
        <v>0</v>
      </c>
      <c r="AJ124" s="338">
        <f>ROUND('ASSET BALANCES'!AJ124*$CM124/12,2)</f>
        <v>0</v>
      </c>
      <c r="AK124" s="338">
        <f>ROUND('ASSET BALANCES'!AK124*$CM124/12,2)</f>
        <v>0</v>
      </c>
      <c r="AL124" s="338">
        <f>ROUND('ASSET BALANCES'!AL124*$CM124/12,2)</f>
        <v>0</v>
      </c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38"/>
      <c r="AX124" s="338"/>
      <c r="AY124" s="338"/>
      <c r="AZ124" s="338"/>
      <c r="BA124" s="338"/>
      <c r="BB124" s="338"/>
      <c r="BC124" s="338"/>
      <c r="BD124" s="338"/>
      <c r="BE124" s="338"/>
      <c r="BF124" s="338"/>
      <c r="BG124" s="338"/>
      <c r="BH124" s="338"/>
      <c r="BI124" s="338"/>
      <c r="BJ124" s="338"/>
      <c r="BK124" s="338"/>
      <c r="BL124" s="338"/>
      <c r="BM124" s="338"/>
      <c r="BN124" s="338"/>
      <c r="BO124" s="338"/>
      <c r="BP124" s="338"/>
      <c r="BQ124" s="338"/>
      <c r="BR124" s="338"/>
      <c r="BS124" s="338"/>
      <c r="BT124" s="338"/>
      <c r="BU124" s="338"/>
      <c r="BV124" s="338"/>
      <c r="BW124" s="13">
        <f t="shared" si="15"/>
        <v>0</v>
      </c>
      <c r="BX124" s="13">
        <f t="shared" si="16"/>
        <v>0</v>
      </c>
      <c r="BY124" s="13">
        <f t="shared" si="17"/>
        <v>0</v>
      </c>
      <c r="BZ124" s="13">
        <f t="shared" si="18"/>
        <v>0</v>
      </c>
      <c r="CA124" s="13">
        <f t="shared" si="19"/>
        <v>0</v>
      </c>
      <c r="CB124" s="13">
        <f t="shared" si="20"/>
        <v>0</v>
      </c>
      <c r="CC124" s="333" t="str">
        <f>VLOOKUP($A124,'Depr Group Buckets'!$A:$J,CC$4,FALSE)</f>
        <v>PROD OTHER</v>
      </c>
      <c r="CD124" s="333" t="str">
        <f>VLOOKUP($A124,'Depr Group Buckets'!$A:$J,CD$4,FALSE)</f>
        <v>101/106</v>
      </c>
      <c r="CE124" s="333">
        <f>VLOOKUP($A124,'Depr Group Buckets'!$A:$J,CE$4,FALSE)</f>
        <v>108</v>
      </c>
      <c r="CF124" s="333">
        <f>VLOOKUP($A124,'Depr Group Buckets'!$A:$J,CF$4,FALSE)</f>
        <v>403</v>
      </c>
      <c r="CG124" s="333" t="str">
        <f>VLOOKUP($A124,'Depr Group Buckets'!$A:$J,CG$4,FALSE)</f>
        <v>PHILLIPS</v>
      </c>
      <c r="CH124" s="333" t="str">
        <f>VLOOKUP($A124,'Depr Group Buckets'!$A:$J,CH$4,FALSE)</f>
        <v>INACTIVE ACCOUNT</v>
      </c>
      <c r="CI124" s="333" t="str">
        <f>VLOOKUP($A124,'Depr Group Buckets'!$A:$J,CI$4,FALSE)</f>
        <v>Invalid</v>
      </c>
      <c r="CJ124" s="333" t="str">
        <f>VLOOKUP($A124,'Depr Group Buckets'!$A:$J,CJ$4,FALSE)</f>
        <v>341</v>
      </c>
      <c r="CK124" s="21"/>
      <c r="CL124" s="4">
        <f t="shared" si="14"/>
        <v>0</v>
      </c>
      <c r="CM124" s="4">
        <f t="shared" si="13"/>
        <v>0</v>
      </c>
      <c r="CN124" s="334"/>
      <c r="CO124" s="334"/>
      <c r="CP124" s="334"/>
      <c r="CQ124" s="4">
        <v>0</v>
      </c>
      <c r="CR124" s="4">
        <v>0</v>
      </c>
    </row>
    <row r="125" spans="1:96" x14ac:dyDescent="0.25">
      <c r="A125" s="335">
        <f>'ASSET BALANCES'!$A125</f>
        <v>34130</v>
      </c>
      <c r="B125" s="336" t="str">
        <f>'ASSET BALANCES'!$B125</f>
        <v>341.30 Str and Improvements-BPC</v>
      </c>
      <c r="C125" s="337">
        <v>252539.84</v>
      </c>
      <c r="D125" s="337">
        <v>281236.51999999996</v>
      </c>
      <c r="E125" s="337">
        <v>281211.65000000002</v>
      </c>
      <c r="F125" s="337">
        <v>281579.84999999998</v>
      </c>
      <c r="G125" s="337">
        <v>281718.77</v>
      </c>
      <c r="H125" s="337">
        <v>281631.32999999996</v>
      </c>
      <c r="I125" s="337">
        <v>281854.49</v>
      </c>
      <c r="J125" s="337">
        <v>283279.70999999996</v>
      </c>
      <c r="K125" s="337">
        <v>284403.63</v>
      </c>
      <c r="L125" s="337">
        <v>283556.96000000002</v>
      </c>
      <c r="M125" s="337">
        <v>283637.43000000005</v>
      </c>
      <c r="N125" s="337">
        <v>283828.19</v>
      </c>
      <c r="O125" s="338">
        <f>ROUND('ASSET BALANCES'!O125*$CL125/12,2)</f>
        <v>296922.09999999998</v>
      </c>
      <c r="P125" s="338">
        <f>ROUND('ASSET BALANCES'!P125*$CL125/12,2)</f>
        <v>296922.09999999998</v>
      </c>
      <c r="Q125" s="338">
        <f>ROUND('ASSET BALANCES'!Q125*$CL125/12,2)</f>
        <v>296922.09999999998</v>
      </c>
      <c r="R125" s="338">
        <f>ROUND('ASSET BALANCES'!R125*$CL125/12,2)</f>
        <v>296922.09999999998</v>
      </c>
      <c r="S125" s="338">
        <f>ROUND('ASSET BALANCES'!S125*$CL125/12,2)</f>
        <v>296922.09999999998</v>
      </c>
      <c r="T125" s="338">
        <f>ROUND('ASSET BALANCES'!T125*$CL125/12,2)</f>
        <v>316189.36</v>
      </c>
      <c r="U125" s="338">
        <f>ROUND('ASSET BALANCES'!U125*$CL125/12,2)</f>
        <v>317177.71999999997</v>
      </c>
      <c r="V125" s="338">
        <f>ROUND('ASSET BALANCES'!V125*$CL125/12,2)</f>
        <v>317953.23</v>
      </c>
      <c r="W125" s="338">
        <f>ROUND('ASSET BALANCES'!W125*$CL125/12,2)</f>
        <v>317990.99</v>
      </c>
      <c r="X125" s="338">
        <f>ROUND('ASSET BALANCES'!X125*$CL125/12,2)</f>
        <v>317990.99</v>
      </c>
      <c r="Y125" s="338">
        <f>ROUND('ASSET BALANCES'!Y125*$CL125/12,2)</f>
        <v>317990.99</v>
      </c>
      <c r="Z125" s="338">
        <f>ROUND('ASSET BALANCES'!Z125*$CL125/12,2)</f>
        <v>317990.99</v>
      </c>
      <c r="AA125" s="338">
        <f>ROUND('ASSET BALANCES'!AA125*$CM125/12,2)</f>
        <v>317990.99</v>
      </c>
      <c r="AB125" s="338">
        <f>ROUND('ASSET BALANCES'!AB125*$CM125/12,2)</f>
        <v>317990.99</v>
      </c>
      <c r="AC125" s="338">
        <f>ROUND('ASSET BALANCES'!AC125*$CM125/12,2)</f>
        <v>317990.99</v>
      </c>
      <c r="AD125" s="338">
        <f>ROUND('ASSET BALANCES'!AD125*$CM125/12,2)</f>
        <v>317990.99</v>
      </c>
      <c r="AE125" s="338">
        <f>ROUND('ASSET BALANCES'!AE125*$CM125/12,2)</f>
        <v>317990.99</v>
      </c>
      <c r="AF125" s="338">
        <f>ROUND('ASSET BALANCES'!AF125*$CM125/12,2)</f>
        <v>317990.99</v>
      </c>
      <c r="AG125" s="338">
        <f>ROUND('ASSET BALANCES'!AG125*$CM125/12,2)</f>
        <v>317990.99</v>
      </c>
      <c r="AH125" s="338">
        <f>ROUND('ASSET BALANCES'!AH125*$CM125/12,2)</f>
        <v>317990.99</v>
      </c>
      <c r="AI125" s="338">
        <f>ROUND('ASSET BALANCES'!AI125*$CM125/12,2)</f>
        <v>317990.99</v>
      </c>
      <c r="AJ125" s="338">
        <f>ROUND('ASSET BALANCES'!AJ125*$CM125/12,2)</f>
        <v>317990.99</v>
      </c>
      <c r="AK125" s="338">
        <f>ROUND('ASSET BALANCES'!AK125*$CM125/12,2)</f>
        <v>317990.99</v>
      </c>
      <c r="AL125" s="338">
        <f>ROUND('ASSET BALANCES'!AL125*$CM125/12,2)</f>
        <v>317990.99</v>
      </c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338"/>
      <c r="AZ125" s="338"/>
      <c r="BA125" s="338"/>
      <c r="BB125" s="338"/>
      <c r="BC125" s="338"/>
      <c r="BD125" s="338"/>
      <c r="BE125" s="338"/>
      <c r="BF125" s="338"/>
      <c r="BG125" s="338"/>
      <c r="BH125" s="338"/>
      <c r="BI125" s="338"/>
      <c r="BJ125" s="338"/>
      <c r="BK125" s="338"/>
      <c r="BL125" s="338"/>
      <c r="BM125" s="338"/>
      <c r="BN125" s="338"/>
      <c r="BO125" s="338"/>
      <c r="BP125" s="338"/>
      <c r="BQ125" s="338"/>
      <c r="BR125" s="338"/>
      <c r="BS125" s="338"/>
      <c r="BT125" s="338"/>
      <c r="BU125" s="338"/>
      <c r="BV125" s="338"/>
      <c r="BW125" s="13">
        <f t="shared" si="15"/>
        <v>3360478.37</v>
      </c>
      <c r="BX125" s="13">
        <f t="shared" si="16"/>
        <v>3707894.77</v>
      </c>
      <c r="BY125" s="13">
        <f t="shared" si="17"/>
        <v>3815891.88</v>
      </c>
      <c r="BZ125" s="13">
        <f t="shared" si="18"/>
        <v>0</v>
      </c>
      <c r="CA125" s="13">
        <f t="shared" si="19"/>
        <v>0</v>
      </c>
      <c r="CB125" s="13">
        <f t="shared" si="20"/>
        <v>0</v>
      </c>
      <c r="CC125" s="333" t="str">
        <f>VLOOKUP($A125,'Depr Group Buckets'!$A:$J,CC$4,FALSE)</f>
        <v>PROD OTHER</v>
      </c>
      <c r="CD125" s="333" t="str">
        <f>VLOOKUP($A125,'Depr Group Buckets'!$A:$J,CD$4,FALSE)</f>
        <v>101/106</v>
      </c>
      <c r="CE125" s="333">
        <f>VLOOKUP($A125,'Depr Group Buckets'!$A:$J,CE$4,FALSE)</f>
        <v>108</v>
      </c>
      <c r="CF125" s="333">
        <f>VLOOKUP($A125,'Depr Group Buckets'!$A:$J,CF$4,FALSE)</f>
        <v>403</v>
      </c>
      <c r="CG125" s="333" t="str">
        <f>VLOOKUP($A125,'Depr Group Buckets'!$A:$J,CG$4,FALSE)</f>
        <v>BAYSIDE</v>
      </c>
      <c r="CH125" s="333" t="str">
        <f>VLOOKUP($A125,'Depr Group Buckets'!$A:$J,CH$4,FALSE)</f>
        <v>BAYSIDE COMMON</v>
      </c>
      <c r="CI125" s="333" t="str">
        <f>VLOOKUP($A125,'Depr Group Buckets'!$A:$J,CI$4,FALSE)</f>
        <v>Valid</v>
      </c>
      <c r="CJ125" s="333" t="str">
        <f>VLOOKUP($A125,'Depr Group Buckets'!$A:$J,CJ$4,FALSE)</f>
        <v>341</v>
      </c>
      <c r="CK125" s="21"/>
      <c r="CL125" s="4">
        <f t="shared" si="14"/>
        <v>3.4000000000000002E-2</v>
      </c>
      <c r="CM125" s="4">
        <f t="shared" si="13"/>
        <v>3.4000000000000002E-2</v>
      </c>
      <c r="CN125" s="334"/>
      <c r="CO125" s="334"/>
      <c r="CP125" s="334"/>
      <c r="CQ125" s="4">
        <v>3.4000000000000002E-2</v>
      </c>
      <c r="CR125" s="4">
        <v>3.7000000000000005E-2</v>
      </c>
    </row>
    <row r="126" spans="1:96" x14ac:dyDescent="0.25">
      <c r="A126" s="335">
        <f>'ASSET BALANCES'!$A126</f>
        <v>34131</v>
      </c>
      <c r="B126" s="336" t="str">
        <f>'ASSET BALANCES'!$B126</f>
        <v>341.31 Str and Improvements-BP1</v>
      </c>
      <c r="C126" s="337">
        <v>64075.759999999995</v>
      </c>
      <c r="D126" s="337">
        <v>64502.46</v>
      </c>
      <c r="E126" s="337">
        <v>64102.18</v>
      </c>
      <c r="F126" s="337">
        <v>64402.39</v>
      </c>
      <c r="G126" s="337">
        <v>64173</v>
      </c>
      <c r="H126" s="337">
        <v>63900.05</v>
      </c>
      <c r="I126" s="337">
        <v>63753.860000000008</v>
      </c>
      <c r="J126" s="337">
        <v>63753.860000000008</v>
      </c>
      <c r="K126" s="337">
        <v>63753.860000000008</v>
      </c>
      <c r="L126" s="337">
        <v>63759.369999999995</v>
      </c>
      <c r="M126" s="337">
        <v>63759.369999999995</v>
      </c>
      <c r="N126" s="337">
        <v>63759.369999999995</v>
      </c>
      <c r="O126" s="338">
        <f>ROUND('ASSET BALANCES'!O126*$CL126/12,2)</f>
        <v>63759.360000000001</v>
      </c>
      <c r="P126" s="338">
        <f>ROUND('ASSET BALANCES'!P126*$CL126/12,2)</f>
        <v>63759.360000000001</v>
      </c>
      <c r="Q126" s="338">
        <f>ROUND('ASSET BALANCES'!Q126*$CL126/12,2)</f>
        <v>63759.360000000001</v>
      </c>
      <c r="R126" s="338">
        <f>ROUND('ASSET BALANCES'!R126*$CL126/12,2)</f>
        <v>63759.360000000001</v>
      </c>
      <c r="S126" s="338">
        <f>ROUND('ASSET BALANCES'!S126*$CL126/12,2)</f>
        <v>63759.360000000001</v>
      </c>
      <c r="T126" s="338">
        <f>ROUND('ASSET BALANCES'!T126*$CL126/12,2)</f>
        <v>63759.360000000001</v>
      </c>
      <c r="U126" s="338">
        <f>ROUND('ASSET BALANCES'!U126*$CL126/12,2)</f>
        <v>63759.360000000001</v>
      </c>
      <c r="V126" s="338">
        <f>ROUND('ASSET BALANCES'!V126*$CL126/12,2)</f>
        <v>63759.360000000001</v>
      </c>
      <c r="W126" s="338">
        <f>ROUND('ASSET BALANCES'!W126*$CL126/12,2)</f>
        <v>63759.360000000001</v>
      </c>
      <c r="X126" s="338">
        <f>ROUND('ASSET BALANCES'!X126*$CL126/12,2)</f>
        <v>63759.360000000001</v>
      </c>
      <c r="Y126" s="338">
        <f>ROUND('ASSET BALANCES'!Y126*$CL126/12,2)</f>
        <v>63759.360000000001</v>
      </c>
      <c r="Z126" s="338">
        <f>ROUND('ASSET BALANCES'!Z126*$CL126/12,2)</f>
        <v>63759.360000000001</v>
      </c>
      <c r="AA126" s="338">
        <f>ROUND('ASSET BALANCES'!AA126*$CM126/12,2)</f>
        <v>63759.360000000001</v>
      </c>
      <c r="AB126" s="338">
        <f>ROUND('ASSET BALANCES'!AB126*$CM126/12,2)</f>
        <v>63759.360000000001</v>
      </c>
      <c r="AC126" s="338">
        <f>ROUND('ASSET BALANCES'!AC126*$CM126/12,2)</f>
        <v>63759.360000000001</v>
      </c>
      <c r="AD126" s="338">
        <f>ROUND('ASSET BALANCES'!AD126*$CM126/12,2)</f>
        <v>63759.360000000001</v>
      </c>
      <c r="AE126" s="338">
        <f>ROUND('ASSET BALANCES'!AE126*$CM126/12,2)</f>
        <v>63759.360000000001</v>
      </c>
      <c r="AF126" s="338">
        <f>ROUND('ASSET BALANCES'!AF126*$CM126/12,2)</f>
        <v>63759.360000000001</v>
      </c>
      <c r="AG126" s="338">
        <f>ROUND('ASSET BALANCES'!AG126*$CM126/12,2)</f>
        <v>63759.360000000001</v>
      </c>
      <c r="AH126" s="338">
        <f>ROUND('ASSET BALANCES'!AH126*$CM126/12,2)</f>
        <v>63759.360000000001</v>
      </c>
      <c r="AI126" s="338">
        <f>ROUND('ASSET BALANCES'!AI126*$CM126/12,2)</f>
        <v>63759.360000000001</v>
      </c>
      <c r="AJ126" s="338">
        <f>ROUND('ASSET BALANCES'!AJ126*$CM126/12,2)</f>
        <v>63759.360000000001</v>
      </c>
      <c r="AK126" s="338">
        <f>ROUND('ASSET BALANCES'!AK126*$CM126/12,2)</f>
        <v>63759.360000000001</v>
      </c>
      <c r="AL126" s="338">
        <f>ROUND('ASSET BALANCES'!AL126*$CM126/12,2)</f>
        <v>63759.360000000001</v>
      </c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38"/>
      <c r="AX126" s="338"/>
      <c r="AY126" s="338"/>
      <c r="AZ126" s="338"/>
      <c r="BA126" s="338"/>
      <c r="BB126" s="338"/>
      <c r="BC126" s="338"/>
      <c r="BD126" s="338"/>
      <c r="BE126" s="338"/>
      <c r="BF126" s="338"/>
      <c r="BG126" s="338"/>
      <c r="BH126" s="338"/>
      <c r="BI126" s="338"/>
      <c r="BJ126" s="338"/>
      <c r="BK126" s="338"/>
      <c r="BL126" s="338"/>
      <c r="BM126" s="338"/>
      <c r="BN126" s="338"/>
      <c r="BO126" s="338"/>
      <c r="BP126" s="338"/>
      <c r="BQ126" s="338"/>
      <c r="BR126" s="338"/>
      <c r="BS126" s="338"/>
      <c r="BT126" s="338"/>
      <c r="BU126" s="338"/>
      <c r="BV126" s="338"/>
      <c r="BW126" s="13">
        <f t="shared" si="15"/>
        <v>767695.53</v>
      </c>
      <c r="BX126" s="13">
        <f t="shared" si="16"/>
        <v>765112.31999999995</v>
      </c>
      <c r="BY126" s="13">
        <f t="shared" si="17"/>
        <v>765112.31999999995</v>
      </c>
      <c r="BZ126" s="13">
        <f t="shared" si="18"/>
        <v>0</v>
      </c>
      <c r="CA126" s="13">
        <f t="shared" si="19"/>
        <v>0</v>
      </c>
      <c r="CB126" s="13">
        <f t="shared" si="20"/>
        <v>0</v>
      </c>
      <c r="CC126" s="333" t="str">
        <f>VLOOKUP($A126,'Depr Group Buckets'!$A:$J,CC$4,FALSE)</f>
        <v>PROD OTHER</v>
      </c>
      <c r="CD126" s="333" t="str">
        <f>VLOOKUP($A126,'Depr Group Buckets'!$A:$J,CD$4,FALSE)</f>
        <v>101/106</v>
      </c>
      <c r="CE126" s="333">
        <f>VLOOKUP($A126,'Depr Group Buckets'!$A:$J,CE$4,FALSE)</f>
        <v>108</v>
      </c>
      <c r="CF126" s="333">
        <f>VLOOKUP($A126,'Depr Group Buckets'!$A:$J,CF$4,FALSE)</f>
        <v>403</v>
      </c>
      <c r="CG126" s="333" t="str">
        <f>VLOOKUP($A126,'Depr Group Buckets'!$A:$J,CG$4,FALSE)</f>
        <v>BAYSIDE</v>
      </c>
      <c r="CH126" s="333" t="str">
        <f>VLOOKUP($A126,'Depr Group Buckets'!$A:$J,CH$4,FALSE)</f>
        <v>BAYSIDE UNIT 1</v>
      </c>
      <c r="CI126" s="333" t="str">
        <f>VLOOKUP($A126,'Depr Group Buckets'!$A:$J,CI$4,FALSE)</f>
        <v>Valid</v>
      </c>
      <c r="CJ126" s="333" t="str">
        <f>VLOOKUP($A126,'Depr Group Buckets'!$A:$J,CJ$4,FALSE)</f>
        <v>341</v>
      </c>
      <c r="CK126" s="21"/>
      <c r="CL126" s="4">
        <f t="shared" si="14"/>
        <v>3.5999999999999997E-2</v>
      </c>
      <c r="CM126" s="4">
        <f t="shared" si="13"/>
        <v>3.5999999999999997E-2</v>
      </c>
      <c r="CN126" s="334"/>
      <c r="CO126" s="334"/>
      <c r="CP126" s="334"/>
      <c r="CQ126" s="4">
        <v>3.5999999999999997E-2</v>
      </c>
      <c r="CR126" s="4">
        <v>4.9000000000000002E-2</v>
      </c>
    </row>
    <row r="127" spans="1:96" x14ac:dyDescent="0.25">
      <c r="A127" s="335">
        <f>'ASSET BALANCES'!$A127</f>
        <v>34132</v>
      </c>
      <c r="B127" s="336" t="str">
        <f>'ASSET BALANCES'!$B127</f>
        <v>341.32 Str and Improvements-BP2</v>
      </c>
      <c r="C127" s="337">
        <v>78668.23</v>
      </c>
      <c r="D127" s="337">
        <v>79132.479999999996</v>
      </c>
      <c r="E127" s="337">
        <v>79132.479999999996</v>
      </c>
      <c r="F127" s="337">
        <v>79132.479999999996</v>
      </c>
      <c r="G127" s="337">
        <v>79132.479999999996</v>
      </c>
      <c r="H127" s="337">
        <v>79132.479999999996</v>
      </c>
      <c r="I127" s="337">
        <v>79132.479999999996</v>
      </c>
      <c r="J127" s="337">
        <v>79132.479999999996</v>
      </c>
      <c r="K127" s="337">
        <v>79132.479999999996</v>
      </c>
      <c r="L127" s="337">
        <v>79132.479999999996</v>
      </c>
      <c r="M127" s="337">
        <v>79132.479999999996</v>
      </c>
      <c r="N127" s="337">
        <v>79132.479999999996</v>
      </c>
      <c r="O127" s="338">
        <f>ROUND('ASSET BALANCES'!O127*$CL127/12,2)</f>
        <v>79132.479999999996</v>
      </c>
      <c r="P127" s="338">
        <f>ROUND('ASSET BALANCES'!P127*$CL127/12,2)</f>
        <v>79132.479999999996</v>
      </c>
      <c r="Q127" s="338">
        <f>ROUND('ASSET BALANCES'!Q127*$CL127/12,2)</f>
        <v>79132.479999999996</v>
      </c>
      <c r="R127" s="338">
        <f>ROUND('ASSET BALANCES'!R127*$CL127/12,2)</f>
        <v>79132.479999999996</v>
      </c>
      <c r="S127" s="338">
        <f>ROUND('ASSET BALANCES'!S127*$CL127/12,2)</f>
        <v>79132.479999999996</v>
      </c>
      <c r="T127" s="338">
        <f>ROUND('ASSET BALANCES'!T127*$CL127/12,2)</f>
        <v>79132.479999999996</v>
      </c>
      <c r="U127" s="338">
        <f>ROUND('ASSET BALANCES'!U127*$CL127/12,2)</f>
        <v>79132.479999999996</v>
      </c>
      <c r="V127" s="338">
        <f>ROUND('ASSET BALANCES'!V127*$CL127/12,2)</f>
        <v>79132.479999999996</v>
      </c>
      <c r="W127" s="338">
        <f>ROUND('ASSET BALANCES'!W127*$CL127/12,2)</f>
        <v>79132.479999999996</v>
      </c>
      <c r="X127" s="338">
        <f>ROUND('ASSET BALANCES'!X127*$CL127/12,2)</f>
        <v>79132.479999999996</v>
      </c>
      <c r="Y127" s="338">
        <f>ROUND('ASSET BALANCES'!Y127*$CL127/12,2)</f>
        <v>79132.479999999996</v>
      </c>
      <c r="Z127" s="338">
        <f>ROUND('ASSET BALANCES'!Z127*$CL127/12,2)</f>
        <v>79132.479999999996</v>
      </c>
      <c r="AA127" s="338">
        <f>ROUND('ASSET BALANCES'!AA127*$CM127/12,2)</f>
        <v>79132.479999999996</v>
      </c>
      <c r="AB127" s="338">
        <f>ROUND('ASSET BALANCES'!AB127*$CM127/12,2)</f>
        <v>79132.479999999996</v>
      </c>
      <c r="AC127" s="338">
        <f>ROUND('ASSET BALANCES'!AC127*$CM127/12,2)</f>
        <v>79132.479999999996</v>
      </c>
      <c r="AD127" s="338">
        <f>ROUND('ASSET BALANCES'!AD127*$CM127/12,2)</f>
        <v>79132.479999999996</v>
      </c>
      <c r="AE127" s="338">
        <f>ROUND('ASSET BALANCES'!AE127*$CM127/12,2)</f>
        <v>79132.479999999996</v>
      </c>
      <c r="AF127" s="338">
        <f>ROUND('ASSET BALANCES'!AF127*$CM127/12,2)</f>
        <v>79132.479999999996</v>
      </c>
      <c r="AG127" s="338">
        <f>ROUND('ASSET BALANCES'!AG127*$CM127/12,2)</f>
        <v>79132.479999999996</v>
      </c>
      <c r="AH127" s="338">
        <f>ROUND('ASSET BALANCES'!AH127*$CM127/12,2)</f>
        <v>79132.479999999996</v>
      </c>
      <c r="AI127" s="338">
        <f>ROUND('ASSET BALANCES'!AI127*$CM127/12,2)</f>
        <v>79132.479999999996</v>
      </c>
      <c r="AJ127" s="338">
        <f>ROUND('ASSET BALANCES'!AJ127*$CM127/12,2)</f>
        <v>79132.479999999996</v>
      </c>
      <c r="AK127" s="338">
        <f>ROUND('ASSET BALANCES'!AK127*$CM127/12,2)</f>
        <v>79132.479999999996</v>
      </c>
      <c r="AL127" s="338">
        <f>ROUND('ASSET BALANCES'!AL127*$CM127/12,2)</f>
        <v>79132.479999999996</v>
      </c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38"/>
      <c r="AX127" s="338"/>
      <c r="AY127" s="338"/>
      <c r="AZ127" s="338"/>
      <c r="BA127" s="338"/>
      <c r="BB127" s="338"/>
      <c r="BC127" s="338"/>
      <c r="BD127" s="338"/>
      <c r="BE127" s="338"/>
      <c r="BF127" s="338"/>
      <c r="BG127" s="338"/>
      <c r="BH127" s="338"/>
      <c r="BI127" s="338"/>
      <c r="BJ127" s="338"/>
      <c r="BK127" s="338"/>
      <c r="BL127" s="338"/>
      <c r="BM127" s="338"/>
      <c r="BN127" s="338"/>
      <c r="BO127" s="338"/>
      <c r="BP127" s="338"/>
      <c r="BQ127" s="338"/>
      <c r="BR127" s="338"/>
      <c r="BS127" s="338"/>
      <c r="BT127" s="338"/>
      <c r="BU127" s="338"/>
      <c r="BV127" s="338"/>
      <c r="BW127" s="13">
        <f t="shared" si="15"/>
        <v>949125.51</v>
      </c>
      <c r="BX127" s="13">
        <f t="shared" si="16"/>
        <v>949589.76</v>
      </c>
      <c r="BY127" s="13">
        <f t="shared" si="17"/>
        <v>949589.76</v>
      </c>
      <c r="BZ127" s="13">
        <f t="shared" si="18"/>
        <v>0</v>
      </c>
      <c r="CA127" s="13">
        <f t="shared" si="19"/>
        <v>0</v>
      </c>
      <c r="CB127" s="13">
        <f t="shared" si="20"/>
        <v>0</v>
      </c>
      <c r="CC127" s="333" t="str">
        <f>VLOOKUP($A127,'Depr Group Buckets'!$A:$J,CC$4,FALSE)</f>
        <v>PROD OTHER</v>
      </c>
      <c r="CD127" s="333" t="str">
        <f>VLOOKUP($A127,'Depr Group Buckets'!$A:$J,CD$4,FALSE)</f>
        <v>101/106</v>
      </c>
      <c r="CE127" s="333">
        <f>VLOOKUP($A127,'Depr Group Buckets'!$A:$J,CE$4,FALSE)</f>
        <v>108</v>
      </c>
      <c r="CF127" s="333">
        <f>VLOOKUP($A127,'Depr Group Buckets'!$A:$J,CF$4,FALSE)</f>
        <v>403</v>
      </c>
      <c r="CG127" s="333" t="str">
        <f>VLOOKUP($A127,'Depr Group Buckets'!$A:$J,CG$4,FALSE)</f>
        <v>BAYSIDE</v>
      </c>
      <c r="CH127" s="333" t="str">
        <f>VLOOKUP($A127,'Depr Group Buckets'!$A:$J,CH$4,FALSE)</f>
        <v>BAYSIDE UNIT 2</v>
      </c>
      <c r="CI127" s="333" t="str">
        <f>VLOOKUP($A127,'Depr Group Buckets'!$A:$J,CI$4,FALSE)</f>
        <v>Valid</v>
      </c>
      <c r="CJ127" s="333" t="str">
        <f>VLOOKUP($A127,'Depr Group Buckets'!$A:$J,CJ$4,FALSE)</f>
        <v>341</v>
      </c>
      <c r="CK127" s="21"/>
      <c r="CL127" s="4">
        <f t="shared" si="14"/>
        <v>3.5000000000000003E-2</v>
      </c>
      <c r="CM127" s="4">
        <f t="shared" si="13"/>
        <v>3.5000000000000003E-2</v>
      </c>
      <c r="CN127" s="334"/>
      <c r="CO127" s="334"/>
      <c r="CP127" s="334"/>
      <c r="CQ127" s="4">
        <v>3.5000000000000003E-2</v>
      </c>
      <c r="CR127" s="4">
        <v>4.24E-2</v>
      </c>
    </row>
    <row r="128" spans="1:96" x14ac:dyDescent="0.25">
      <c r="A128" s="335">
        <f>'ASSET BALANCES'!$A128</f>
        <v>34133</v>
      </c>
      <c r="B128" s="336" t="str">
        <f>'ASSET BALANCES'!$B128</f>
        <v>341.33 Str and Improvements-BP3</v>
      </c>
      <c r="C128" s="337">
        <v>1914.36</v>
      </c>
      <c r="D128" s="337">
        <v>1914.36</v>
      </c>
      <c r="E128" s="337">
        <v>1914.36</v>
      </c>
      <c r="F128" s="337">
        <v>1914.36</v>
      </c>
      <c r="G128" s="337">
        <v>1914.36</v>
      </c>
      <c r="H128" s="337">
        <v>1914.36</v>
      </c>
      <c r="I128" s="337">
        <v>1914.36</v>
      </c>
      <c r="J128" s="337">
        <v>1914.36</v>
      </c>
      <c r="K128" s="337">
        <v>1914.36</v>
      </c>
      <c r="L128" s="337">
        <v>1914.36</v>
      </c>
      <c r="M128" s="337">
        <v>1914.36</v>
      </c>
      <c r="N128" s="337">
        <v>1914.36</v>
      </c>
      <c r="O128" s="338">
        <f>ROUND('ASSET BALANCES'!O128*$CL128/12,2)</f>
        <v>1914.35</v>
      </c>
      <c r="P128" s="338">
        <f>ROUND('ASSET BALANCES'!P128*$CL128/12,2)</f>
        <v>1914.35</v>
      </c>
      <c r="Q128" s="338">
        <f>ROUND('ASSET BALANCES'!Q128*$CL128/12,2)</f>
        <v>1914.35</v>
      </c>
      <c r="R128" s="338">
        <f>ROUND('ASSET BALANCES'!R128*$CL128/12,2)</f>
        <v>1914.35</v>
      </c>
      <c r="S128" s="338">
        <f>ROUND('ASSET BALANCES'!S128*$CL128/12,2)</f>
        <v>1914.35</v>
      </c>
      <c r="T128" s="338">
        <f>ROUND('ASSET BALANCES'!T128*$CL128/12,2)</f>
        <v>1914.35</v>
      </c>
      <c r="U128" s="338">
        <f>ROUND('ASSET BALANCES'!U128*$CL128/12,2)</f>
        <v>1914.35</v>
      </c>
      <c r="V128" s="338">
        <f>ROUND('ASSET BALANCES'!V128*$CL128/12,2)</f>
        <v>1914.35</v>
      </c>
      <c r="W128" s="338">
        <f>ROUND('ASSET BALANCES'!W128*$CL128/12,2)</f>
        <v>1914.35</v>
      </c>
      <c r="X128" s="338">
        <f>ROUND('ASSET BALANCES'!X128*$CL128/12,2)</f>
        <v>1914.35</v>
      </c>
      <c r="Y128" s="338">
        <f>ROUND('ASSET BALANCES'!Y128*$CL128/12,2)</f>
        <v>1914.35</v>
      </c>
      <c r="Z128" s="338">
        <f>ROUND('ASSET BALANCES'!Z128*$CL128/12,2)</f>
        <v>1914.35</v>
      </c>
      <c r="AA128" s="338">
        <f>ROUND('ASSET BALANCES'!AA128*$CM128/12,2)</f>
        <v>1914.35</v>
      </c>
      <c r="AB128" s="338">
        <f>ROUND('ASSET BALANCES'!AB128*$CM128/12,2)</f>
        <v>1914.35</v>
      </c>
      <c r="AC128" s="338">
        <f>ROUND('ASSET BALANCES'!AC128*$CM128/12,2)</f>
        <v>1914.35</v>
      </c>
      <c r="AD128" s="338">
        <f>ROUND('ASSET BALANCES'!AD128*$CM128/12,2)</f>
        <v>1914.35</v>
      </c>
      <c r="AE128" s="338">
        <f>ROUND('ASSET BALANCES'!AE128*$CM128/12,2)</f>
        <v>1914.35</v>
      </c>
      <c r="AF128" s="338">
        <f>ROUND('ASSET BALANCES'!AF128*$CM128/12,2)</f>
        <v>1914.35</v>
      </c>
      <c r="AG128" s="338">
        <f>ROUND('ASSET BALANCES'!AG128*$CM128/12,2)</f>
        <v>1914.35</v>
      </c>
      <c r="AH128" s="338">
        <f>ROUND('ASSET BALANCES'!AH128*$CM128/12,2)</f>
        <v>1914.35</v>
      </c>
      <c r="AI128" s="338">
        <f>ROUND('ASSET BALANCES'!AI128*$CM128/12,2)</f>
        <v>1914.35</v>
      </c>
      <c r="AJ128" s="338">
        <f>ROUND('ASSET BALANCES'!AJ128*$CM128/12,2)</f>
        <v>1914.35</v>
      </c>
      <c r="AK128" s="338">
        <f>ROUND('ASSET BALANCES'!AK128*$CM128/12,2)</f>
        <v>1914.35</v>
      </c>
      <c r="AL128" s="338">
        <f>ROUND('ASSET BALANCES'!AL128*$CM128/12,2)</f>
        <v>1914.35</v>
      </c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38"/>
      <c r="AX128" s="338"/>
      <c r="AY128" s="338"/>
      <c r="AZ128" s="338"/>
      <c r="BA128" s="338"/>
      <c r="BB128" s="338"/>
      <c r="BC128" s="338"/>
      <c r="BD128" s="338"/>
      <c r="BE128" s="338"/>
      <c r="BF128" s="338"/>
      <c r="BG128" s="338"/>
      <c r="BH128" s="338"/>
      <c r="BI128" s="338"/>
      <c r="BJ128" s="338"/>
      <c r="BK128" s="338"/>
      <c r="BL128" s="338"/>
      <c r="BM128" s="338"/>
      <c r="BN128" s="338"/>
      <c r="BO128" s="338"/>
      <c r="BP128" s="338"/>
      <c r="BQ128" s="338"/>
      <c r="BR128" s="338"/>
      <c r="BS128" s="338"/>
      <c r="BT128" s="338"/>
      <c r="BU128" s="338"/>
      <c r="BV128" s="338"/>
      <c r="BW128" s="13">
        <f t="shared" si="15"/>
        <v>22972.32</v>
      </c>
      <c r="BX128" s="13">
        <f t="shared" si="16"/>
        <v>22972.2</v>
      </c>
      <c r="BY128" s="13">
        <f t="shared" si="17"/>
        <v>22972.2</v>
      </c>
      <c r="BZ128" s="13">
        <f t="shared" si="18"/>
        <v>0</v>
      </c>
      <c r="CA128" s="13">
        <f t="shared" si="19"/>
        <v>0</v>
      </c>
      <c r="CB128" s="13">
        <f t="shared" si="20"/>
        <v>0</v>
      </c>
      <c r="CC128" s="333" t="str">
        <f>VLOOKUP($A128,'Depr Group Buckets'!$A:$J,CC$4,FALSE)</f>
        <v>PROD OTHER</v>
      </c>
      <c r="CD128" s="333" t="str">
        <f>VLOOKUP($A128,'Depr Group Buckets'!$A:$J,CD$4,FALSE)</f>
        <v>101/106</v>
      </c>
      <c r="CE128" s="333">
        <f>VLOOKUP($A128,'Depr Group Buckets'!$A:$J,CE$4,FALSE)</f>
        <v>108</v>
      </c>
      <c r="CF128" s="333">
        <f>VLOOKUP($A128,'Depr Group Buckets'!$A:$J,CF$4,FALSE)</f>
        <v>403</v>
      </c>
      <c r="CG128" s="333" t="str">
        <f>VLOOKUP($A128,'Depr Group Buckets'!$A:$J,CG$4,FALSE)</f>
        <v>BAYSIDE</v>
      </c>
      <c r="CH128" s="333" t="str">
        <f>VLOOKUP($A128,'Depr Group Buckets'!$A:$J,CH$4,FALSE)</f>
        <v>BAYSIDE CT 3</v>
      </c>
      <c r="CI128" s="333" t="str">
        <f>VLOOKUP($A128,'Depr Group Buckets'!$A:$J,CI$4,FALSE)</f>
        <v>Valid</v>
      </c>
      <c r="CJ128" s="333" t="str">
        <f>VLOOKUP($A128,'Depr Group Buckets'!$A:$J,CJ$4,FALSE)</f>
        <v>341</v>
      </c>
      <c r="CK128" s="21"/>
      <c r="CL128" s="4">
        <f t="shared" si="14"/>
        <v>3.5000000000000003E-2</v>
      </c>
      <c r="CM128" s="4">
        <f t="shared" si="13"/>
        <v>3.5000000000000003E-2</v>
      </c>
      <c r="CN128" s="334"/>
      <c r="CO128" s="334"/>
      <c r="CP128" s="334"/>
      <c r="CQ128" s="4">
        <v>3.5000000000000003E-2</v>
      </c>
      <c r="CR128" s="4">
        <v>4.24E-2</v>
      </c>
    </row>
    <row r="129" spans="1:96" x14ac:dyDescent="0.25">
      <c r="A129" s="335">
        <f>'ASSET BALANCES'!$A129</f>
        <v>34134</v>
      </c>
      <c r="B129" s="336" t="str">
        <f>'ASSET BALANCES'!$B129</f>
        <v>341.34 Str and Improvements-BP4</v>
      </c>
      <c r="C129" s="337">
        <v>1029.9100000000001</v>
      </c>
      <c r="D129" s="337">
        <v>1029.9100000000001</v>
      </c>
      <c r="E129" s="337">
        <v>1029.9100000000001</v>
      </c>
      <c r="F129" s="337">
        <v>1029.9100000000001</v>
      </c>
      <c r="G129" s="337">
        <v>1029.9100000000001</v>
      </c>
      <c r="H129" s="337">
        <v>1029.9100000000001</v>
      </c>
      <c r="I129" s="337">
        <v>1029.9100000000001</v>
      </c>
      <c r="J129" s="337">
        <v>1029.9100000000001</v>
      </c>
      <c r="K129" s="337">
        <v>1029.9100000000001</v>
      </c>
      <c r="L129" s="337">
        <v>1029.9100000000001</v>
      </c>
      <c r="M129" s="337">
        <v>1029.9100000000001</v>
      </c>
      <c r="N129" s="337">
        <v>1029.9100000000001</v>
      </c>
      <c r="O129" s="338">
        <f>ROUND('ASSET BALANCES'!O129*$CL129/12,2)</f>
        <v>1029.92</v>
      </c>
      <c r="P129" s="338">
        <f>ROUND('ASSET BALANCES'!P129*$CL129/12,2)</f>
        <v>1029.92</v>
      </c>
      <c r="Q129" s="338">
        <f>ROUND('ASSET BALANCES'!Q129*$CL129/12,2)</f>
        <v>1029.92</v>
      </c>
      <c r="R129" s="338">
        <f>ROUND('ASSET BALANCES'!R129*$CL129/12,2)</f>
        <v>1029.92</v>
      </c>
      <c r="S129" s="338">
        <f>ROUND('ASSET BALANCES'!S129*$CL129/12,2)</f>
        <v>1029.92</v>
      </c>
      <c r="T129" s="338">
        <f>ROUND('ASSET BALANCES'!T129*$CL129/12,2)</f>
        <v>1029.92</v>
      </c>
      <c r="U129" s="338">
        <f>ROUND('ASSET BALANCES'!U129*$CL129/12,2)</f>
        <v>1029.92</v>
      </c>
      <c r="V129" s="338">
        <f>ROUND('ASSET BALANCES'!V129*$CL129/12,2)</f>
        <v>1029.92</v>
      </c>
      <c r="W129" s="338">
        <f>ROUND('ASSET BALANCES'!W129*$CL129/12,2)</f>
        <v>1029.92</v>
      </c>
      <c r="X129" s="338">
        <f>ROUND('ASSET BALANCES'!X129*$CL129/12,2)</f>
        <v>1029.92</v>
      </c>
      <c r="Y129" s="338">
        <f>ROUND('ASSET BALANCES'!Y129*$CL129/12,2)</f>
        <v>1029.92</v>
      </c>
      <c r="Z129" s="338">
        <f>ROUND('ASSET BALANCES'!Z129*$CL129/12,2)</f>
        <v>1029.92</v>
      </c>
      <c r="AA129" s="338">
        <f>ROUND('ASSET BALANCES'!AA129*$CM129/12,2)</f>
        <v>1029.92</v>
      </c>
      <c r="AB129" s="338">
        <f>ROUND('ASSET BALANCES'!AB129*$CM129/12,2)</f>
        <v>1029.92</v>
      </c>
      <c r="AC129" s="338">
        <f>ROUND('ASSET BALANCES'!AC129*$CM129/12,2)</f>
        <v>1029.92</v>
      </c>
      <c r="AD129" s="338">
        <f>ROUND('ASSET BALANCES'!AD129*$CM129/12,2)</f>
        <v>1029.92</v>
      </c>
      <c r="AE129" s="338">
        <f>ROUND('ASSET BALANCES'!AE129*$CM129/12,2)</f>
        <v>1029.92</v>
      </c>
      <c r="AF129" s="338">
        <f>ROUND('ASSET BALANCES'!AF129*$CM129/12,2)</f>
        <v>1029.92</v>
      </c>
      <c r="AG129" s="338">
        <f>ROUND('ASSET BALANCES'!AG129*$CM129/12,2)</f>
        <v>1029.92</v>
      </c>
      <c r="AH129" s="338">
        <f>ROUND('ASSET BALANCES'!AH129*$CM129/12,2)</f>
        <v>1029.92</v>
      </c>
      <c r="AI129" s="338">
        <f>ROUND('ASSET BALANCES'!AI129*$CM129/12,2)</f>
        <v>1029.92</v>
      </c>
      <c r="AJ129" s="338">
        <f>ROUND('ASSET BALANCES'!AJ129*$CM129/12,2)</f>
        <v>1029.92</v>
      </c>
      <c r="AK129" s="338">
        <f>ROUND('ASSET BALANCES'!AK129*$CM129/12,2)</f>
        <v>1029.92</v>
      </c>
      <c r="AL129" s="338">
        <f>ROUND('ASSET BALANCES'!AL129*$CM129/12,2)</f>
        <v>1029.92</v>
      </c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38"/>
      <c r="AX129" s="338"/>
      <c r="AY129" s="338"/>
      <c r="AZ129" s="338"/>
      <c r="BA129" s="338"/>
      <c r="BB129" s="338"/>
      <c r="BC129" s="338"/>
      <c r="BD129" s="338"/>
      <c r="BE129" s="338"/>
      <c r="BF129" s="338"/>
      <c r="BG129" s="338"/>
      <c r="BH129" s="338"/>
      <c r="BI129" s="338"/>
      <c r="BJ129" s="338"/>
      <c r="BK129" s="338"/>
      <c r="BL129" s="338"/>
      <c r="BM129" s="338"/>
      <c r="BN129" s="338"/>
      <c r="BO129" s="338"/>
      <c r="BP129" s="338"/>
      <c r="BQ129" s="338"/>
      <c r="BR129" s="338"/>
      <c r="BS129" s="338"/>
      <c r="BT129" s="338"/>
      <c r="BU129" s="338"/>
      <c r="BV129" s="338"/>
      <c r="BW129" s="13">
        <f t="shared" si="15"/>
        <v>12358.92</v>
      </c>
      <c r="BX129" s="13">
        <f t="shared" si="16"/>
        <v>12359.04</v>
      </c>
      <c r="BY129" s="13">
        <f t="shared" si="17"/>
        <v>12359.04</v>
      </c>
      <c r="BZ129" s="13">
        <f t="shared" si="18"/>
        <v>0</v>
      </c>
      <c r="CA129" s="13">
        <f t="shared" si="19"/>
        <v>0</v>
      </c>
      <c r="CB129" s="13">
        <f t="shared" si="20"/>
        <v>0</v>
      </c>
      <c r="CC129" s="333" t="str">
        <f>VLOOKUP($A129,'Depr Group Buckets'!$A:$J,CC$4,FALSE)</f>
        <v>PROD OTHER</v>
      </c>
      <c r="CD129" s="333" t="str">
        <f>VLOOKUP($A129,'Depr Group Buckets'!$A:$J,CD$4,FALSE)</f>
        <v>101/106</v>
      </c>
      <c r="CE129" s="333">
        <f>VLOOKUP($A129,'Depr Group Buckets'!$A:$J,CE$4,FALSE)</f>
        <v>108</v>
      </c>
      <c r="CF129" s="333">
        <f>VLOOKUP($A129,'Depr Group Buckets'!$A:$J,CF$4,FALSE)</f>
        <v>403</v>
      </c>
      <c r="CG129" s="333" t="str">
        <f>VLOOKUP($A129,'Depr Group Buckets'!$A:$J,CG$4,FALSE)</f>
        <v>BAYSIDE</v>
      </c>
      <c r="CH129" s="333" t="str">
        <f>VLOOKUP($A129,'Depr Group Buckets'!$A:$J,CH$4,FALSE)</f>
        <v>BAYSIDE CT 4</v>
      </c>
      <c r="CI129" s="333" t="str">
        <f>VLOOKUP($A129,'Depr Group Buckets'!$A:$J,CI$4,FALSE)</f>
        <v>Valid</v>
      </c>
      <c r="CJ129" s="333" t="str">
        <f>VLOOKUP($A129,'Depr Group Buckets'!$A:$J,CJ$4,FALSE)</f>
        <v>341</v>
      </c>
      <c r="CK129" s="21"/>
      <c r="CL129" s="4">
        <f t="shared" si="14"/>
        <v>5.0999999999999997E-2</v>
      </c>
      <c r="CM129" s="4">
        <f t="shared" si="13"/>
        <v>5.0999999999999997E-2</v>
      </c>
      <c r="CN129" s="334"/>
      <c r="CO129" s="334"/>
      <c r="CP129" s="334"/>
      <c r="CQ129" s="4">
        <v>5.0999999999999997E-2</v>
      </c>
      <c r="CR129" s="4">
        <v>6.0499999999999998E-2</v>
      </c>
    </row>
    <row r="130" spans="1:96" x14ac:dyDescent="0.25">
      <c r="A130" s="335">
        <f>'ASSET BALANCES'!$A130</f>
        <v>34135</v>
      </c>
      <c r="B130" s="336" t="str">
        <f>'ASSET BALANCES'!$B130</f>
        <v>341.35 Str and Improvements-BP5</v>
      </c>
      <c r="C130" s="337">
        <v>2908.08</v>
      </c>
      <c r="D130" s="337">
        <v>2908.08</v>
      </c>
      <c r="E130" s="337">
        <v>2908.08</v>
      </c>
      <c r="F130" s="337">
        <v>2908.08</v>
      </c>
      <c r="G130" s="337">
        <v>2908.08</v>
      </c>
      <c r="H130" s="337">
        <v>2908.08</v>
      </c>
      <c r="I130" s="337">
        <v>2908.08</v>
      </c>
      <c r="J130" s="337">
        <v>2908.08</v>
      </c>
      <c r="K130" s="337">
        <v>2908.08</v>
      </c>
      <c r="L130" s="337">
        <v>2908.08</v>
      </c>
      <c r="M130" s="337">
        <v>2908.08</v>
      </c>
      <c r="N130" s="337">
        <v>2908.08</v>
      </c>
      <c r="O130" s="338">
        <f>ROUND('ASSET BALANCES'!O130*$CL130/12,2)</f>
        <v>2908.09</v>
      </c>
      <c r="P130" s="338">
        <f>ROUND('ASSET BALANCES'!P130*$CL130/12,2)</f>
        <v>2908.09</v>
      </c>
      <c r="Q130" s="338">
        <f>ROUND('ASSET BALANCES'!Q130*$CL130/12,2)</f>
        <v>2908.09</v>
      </c>
      <c r="R130" s="338">
        <f>ROUND('ASSET BALANCES'!R130*$CL130/12,2)</f>
        <v>2908.09</v>
      </c>
      <c r="S130" s="338">
        <f>ROUND('ASSET BALANCES'!S130*$CL130/12,2)</f>
        <v>2908.09</v>
      </c>
      <c r="T130" s="338">
        <f>ROUND('ASSET BALANCES'!T130*$CL130/12,2)</f>
        <v>2908.09</v>
      </c>
      <c r="U130" s="338">
        <f>ROUND('ASSET BALANCES'!U130*$CL130/12,2)</f>
        <v>2908.09</v>
      </c>
      <c r="V130" s="338">
        <f>ROUND('ASSET BALANCES'!V130*$CL130/12,2)</f>
        <v>2908.09</v>
      </c>
      <c r="W130" s="338">
        <f>ROUND('ASSET BALANCES'!W130*$CL130/12,2)</f>
        <v>2908.09</v>
      </c>
      <c r="X130" s="338">
        <f>ROUND('ASSET BALANCES'!X130*$CL130/12,2)</f>
        <v>2908.09</v>
      </c>
      <c r="Y130" s="338">
        <f>ROUND('ASSET BALANCES'!Y130*$CL130/12,2)</f>
        <v>2908.09</v>
      </c>
      <c r="Z130" s="338">
        <f>ROUND('ASSET BALANCES'!Z130*$CL130/12,2)</f>
        <v>2908.09</v>
      </c>
      <c r="AA130" s="338">
        <f>ROUND('ASSET BALANCES'!AA130*$CM130/12,2)</f>
        <v>2908.09</v>
      </c>
      <c r="AB130" s="338">
        <f>ROUND('ASSET BALANCES'!AB130*$CM130/12,2)</f>
        <v>2908.09</v>
      </c>
      <c r="AC130" s="338">
        <f>ROUND('ASSET BALANCES'!AC130*$CM130/12,2)</f>
        <v>2908.09</v>
      </c>
      <c r="AD130" s="338">
        <f>ROUND('ASSET BALANCES'!AD130*$CM130/12,2)</f>
        <v>2908.09</v>
      </c>
      <c r="AE130" s="338">
        <f>ROUND('ASSET BALANCES'!AE130*$CM130/12,2)</f>
        <v>2908.09</v>
      </c>
      <c r="AF130" s="338">
        <f>ROUND('ASSET BALANCES'!AF130*$CM130/12,2)</f>
        <v>2908.09</v>
      </c>
      <c r="AG130" s="338">
        <f>ROUND('ASSET BALANCES'!AG130*$CM130/12,2)</f>
        <v>2908.09</v>
      </c>
      <c r="AH130" s="338">
        <f>ROUND('ASSET BALANCES'!AH130*$CM130/12,2)</f>
        <v>2908.09</v>
      </c>
      <c r="AI130" s="338">
        <f>ROUND('ASSET BALANCES'!AI130*$CM130/12,2)</f>
        <v>2908.09</v>
      </c>
      <c r="AJ130" s="338">
        <f>ROUND('ASSET BALANCES'!AJ130*$CM130/12,2)</f>
        <v>2908.09</v>
      </c>
      <c r="AK130" s="338">
        <f>ROUND('ASSET BALANCES'!AK130*$CM130/12,2)</f>
        <v>2908.09</v>
      </c>
      <c r="AL130" s="338">
        <f>ROUND('ASSET BALANCES'!AL130*$CM130/12,2)</f>
        <v>2908.09</v>
      </c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38"/>
      <c r="AX130" s="338"/>
      <c r="AY130" s="338"/>
      <c r="AZ130" s="338"/>
      <c r="BA130" s="338"/>
      <c r="BB130" s="338"/>
      <c r="BC130" s="338"/>
      <c r="BD130" s="338"/>
      <c r="BE130" s="338"/>
      <c r="BF130" s="338"/>
      <c r="BG130" s="338"/>
      <c r="BH130" s="338"/>
      <c r="BI130" s="338"/>
      <c r="BJ130" s="338"/>
      <c r="BK130" s="338"/>
      <c r="BL130" s="338"/>
      <c r="BM130" s="338"/>
      <c r="BN130" s="338"/>
      <c r="BO130" s="338"/>
      <c r="BP130" s="338"/>
      <c r="BQ130" s="338"/>
      <c r="BR130" s="338"/>
      <c r="BS130" s="338"/>
      <c r="BT130" s="338"/>
      <c r="BU130" s="338"/>
      <c r="BV130" s="338"/>
      <c r="BW130" s="13">
        <f t="shared" si="15"/>
        <v>34896.959999999999</v>
      </c>
      <c r="BX130" s="13">
        <f t="shared" si="16"/>
        <v>34897.08</v>
      </c>
      <c r="BY130" s="13">
        <f t="shared" si="17"/>
        <v>34897.08</v>
      </c>
      <c r="BZ130" s="13">
        <f t="shared" si="18"/>
        <v>0</v>
      </c>
      <c r="CA130" s="13">
        <f t="shared" si="19"/>
        <v>0</v>
      </c>
      <c r="CB130" s="13">
        <f t="shared" si="20"/>
        <v>0</v>
      </c>
      <c r="CC130" s="333" t="str">
        <f>VLOOKUP($A130,'Depr Group Buckets'!$A:$J,CC$4,FALSE)</f>
        <v>PROD OTHER</v>
      </c>
      <c r="CD130" s="333" t="str">
        <f>VLOOKUP($A130,'Depr Group Buckets'!$A:$J,CD$4,FALSE)</f>
        <v>101/106</v>
      </c>
      <c r="CE130" s="333">
        <f>VLOOKUP($A130,'Depr Group Buckets'!$A:$J,CE$4,FALSE)</f>
        <v>108</v>
      </c>
      <c r="CF130" s="333">
        <f>VLOOKUP($A130,'Depr Group Buckets'!$A:$J,CF$4,FALSE)</f>
        <v>403</v>
      </c>
      <c r="CG130" s="333" t="str">
        <f>VLOOKUP($A130,'Depr Group Buckets'!$A:$J,CG$4,FALSE)</f>
        <v>BAYSIDE</v>
      </c>
      <c r="CH130" s="333" t="str">
        <f>VLOOKUP($A130,'Depr Group Buckets'!$A:$J,CH$4,FALSE)</f>
        <v>BAYSIDE CT 5</v>
      </c>
      <c r="CI130" s="333" t="str">
        <f>VLOOKUP($A130,'Depr Group Buckets'!$A:$J,CI$4,FALSE)</f>
        <v>Valid</v>
      </c>
      <c r="CJ130" s="333" t="str">
        <f>VLOOKUP($A130,'Depr Group Buckets'!$A:$J,CJ$4,FALSE)</f>
        <v>341</v>
      </c>
      <c r="CK130" s="21"/>
      <c r="CL130" s="4">
        <f t="shared" si="14"/>
        <v>4.3999999999999997E-2</v>
      </c>
      <c r="CM130" s="4">
        <f t="shared" ref="CM130:CM193" si="21">CHOOSE($CM$1,$CQ130,$CR130)</f>
        <v>4.3999999999999997E-2</v>
      </c>
      <c r="CN130" s="334"/>
      <c r="CO130" s="334"/>
      <c r="CP130" s="334"/>
      <c r="CQ130" s="4">
        <v>4.3999999999999997E-2</v>
      </c>
      <c r="CR130" s="4">
        <v>4.8600000000000004E-2</v>
      </c>
    </row>
    <row r="131" spans="1:96" x14ac:dyDescent="0.25">
      <c r="A131" s="335">
        <f>'ASSET BALANCES'!$A131</f>
        <v>34136</v>
      </c>
      <c r="B131" s="336" t="str">
        <f>'ASSET BALANCES'!$B131</f>
        <v>341.36 Str and Improvements-BP6</v>
      </c>
      <c r="C131" s="337">
        <v>6861.93</v>
      </c>
      <c r="D131" s="337">
        <v>6861.93</v>
      </c>
      <c r="E131" s="337">
        <v>6861.93</v>
      </c>
      <c r="F131" s="337">
        <v>6861.93</v>
      </c>
      <c r="G131" s="337">
        <v>6861.93</v>
      </c>
      <c r="H131" s="337">
        <v>6861.93</v>
      </c>
      <c r="I131" s="337">
        <v>6861.93</v>
      </c>
      <c r="J131" s="337">
        <v>6861.93</v>
      </c>
      <c r="K131" s="337">
        <v>6861.93</v>
      </c>
      <c r="L131" s="337">
        <v>6861.93</v>
      </c>
      <c r="M131" s="337">
        <v>6861.93</v>
      </c>
      <c r="N131" s="337">
        <v>6861.93</v>
      </c>
      <c r="O131" s="338">
        <f>ROUND('ASSET BALANCES'!O131*$CL131/12,2)</f>
        <v>6861.93</v>
      </c>
      <c r="P131" s="338">
        <f>ROUND('ASSET BALANCES'!P131*$CL131/12,2)</f>
        <v>6861.93</v>
      </c>
      <c r="Q131" s="338">
        <f>ROUND('ASSET BALANCES'!Q131*$CL131/12,2)</f>
        <v>6861.93</v>
      </c>
      <c r="R131" s="338">
        <f>ROUND('ASSET BALANCES'!R131*$CL131/12,2)</f>
        <v>6861.93</v>
      </c>
      <c r="S131" s="338">
        <f>ROUND('ASSET BALANCES'!S131*$CL131/12,2)</f>
        <v>6861.93</v>
      </c>
      <c r="T131" s="338">
        <f>ROUND('ASSET BALANCES'!T131*$CL131/12,2)</f>
        <v>6861.93</v>
      </c>
      <c r="U131" s="338">
        <f>ROUND('ASSET BALANCES'!U131*$CL131/12,2)</f>
        <v>6861.93</v>
      </c>
      <c r="V131" s="338">
        <f>ROUND('ASSET BALANCES'!V131*$CL131/12,2)</f>
        <v>6861.93</v>
      </c>
      <c r="W131" s="338">
        <f>ROUND('ASSET BALANCES'!W131*$CL131/12,2)</f>
        <v>6861.93</v>
      </c>
      <c r="X131" s="338">
        <f>ROUND('ASSET BALANCES'!X131*$CL131/12,2)</f>
        <v>6861.93</v>
      </c>
      <c r="Y131" s="338">
        <f>ROUND('ASSET BALANCES'!Y131*$CL131/12,2)</f>
        <v>6861.93</v>
      </c>
      <c r="Z131" s="338">
        <f>ROUND('ASSET BALANCES'!Z131*$CL131/12,2)</f>
        <v>6861.93</v>
      </c>
      <c r="AA131" s="338">
        <f>ROUND('ASSET BALANCES'!AA131*$CM131/12,2)</f>
        <v>6861.93</v>
      </c>
      <c r="AB131" s="338">
        <f>ROUND('ASSET BALANCES'!AB131*$CM131/12,2)</f>
        <v>6861.93</v>
      </c>
      <c r="AC131" s="338">
        <f>ROUND('ASSET BALANCES'!AC131*$CM131/12,2)</f>
        <v>6861.93</v>
      </c>
      <c r="AD131" s="338">
        <f>ROUND('ASSET BALANCES'!AD131*$CM131/12,2)</f>
        <v>6861.93</v>
      </c>
      <c r="AE131" s="338">
        <f>ROUND('ASSET BALANCES'!AE131*$CM131/12,2)</f>
        <v>6861.93</v>
      </c>
      <c r="AF131" s="338">
        <f>ROUND('ASSET BALANCES'!AF131*$CM131/12,2)</f>
        <v>6861.93</v>
      </c>
      <c r="AG131" s="338">
        <f>ROUND('ASSET BALANCES'!AG131*$CM131/12,2)</f>
        <v>6861.93</v>
      </c>
      <c r="AH131" s="338">
        <f>ROUND('ASSET BALANCES'!AH131*$CM131/12,2)</f>
        <v>6861.93</v>
      </c>
      <c r="AI131" s="338">
        <f>ROUND('ASSET BALANCES'!AI131*$CM131/12,2)</f>
        <v>6861.93</v>
      </c>
      <c r="AJ131" s="338">
        <f>ROUND('ASSET BALANCES'!AJ131*$CM131/12,2)</f>
        <v>6861.93</v>
      </c>
      <c r="AK131" s="338">
        <f>ROUND('ASSET BALANCES'!AK131*$CM131/12,2)</f>
        <v>6861.93</v>
      </c>
      <c r="AL131" s="338">
        <f>ROUND('ASSET BALANCES'!AL131*$CM131/12,2)</f>
        <v>6861.93</v>
      </c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38"/>
      <c r="AX131" s="338"/>
      <c r="AY131" s="338"/>
      <c r="AZ131" s="338"/>
      <c r="BA131" s="338"/>
      <c r="BB131" s="338"/>
      <c r="BC131" s="338"/>
      <c r="BD131" s="338"/>
      <c r="BE131" s="338"/>
      <c r="BF131" s="338"/>
      <c r="BG131" s="338"/>
      <c r="BH131" s="338"/>
      <c r="BI131" s="338"/>
      <c r="BJ131" s="338"/>
      <c r="BK131" s="338"/>
      <c r="BL131" s="338"/>
      <c r="BM131" s="338"/>
      <c r="BN131" s="338"/>
      <c r="BO131" s="338"/>
      <c r="BP131" s="338"/>
      <c r="BQ131" s="338"/>
      <c r="BR131" s="338"/>
      <c r="BS131" s="338"/>
      <c r="BT131" s="338"/>
      <c r="BU131" s="338"/>
      <c r="BV131" s="338"/>
      <c r="BW131" s="13">
        <f t="shared" si="15"/>
        <v>82343.16</v>
      </c>
      <c r="BX131" s="13">
        <f t="shared" si="16"/>
        <v>82343.16</v>
      </c>
      <c r="BY131" s="13">
        <f t="shared" si="17"/>
        <v>82343.16</v>
      </c>
      <c r="BZ131" s="13">
        <f t="shared" si="18"/>
        <v>0</v>
      </c>
      <c r="CA131" s="13">
        <f t="shared" si="19"/>
        <v>0</v>
      </c>
      <c r="CB131" s="13">
        <f t="shared" si="20"/>
        <v>0</v>
      </c>
      <c r="CC131" s="333" t="str">
        <f>VLOOKUP($A131,'Depr Group Buckets'!$A:$J,CC$4,FALSE)</f>
        <v>PROD OTHER</v>
      </c>
      <c r="CD131" s="333" t="str">
        <f>VLOOKUP($A131,'Depr Group Buckets'!$A:$J,CD$4,FALSE)</f>
        <v>101/106</v>
      </c>
      <c r="CE131" s="333">
        <f>VLOOKUP($A131,'Depr Group Buckets'!$A:$J,CE$4,FALSE)</f>
        <v>108</v>
      </c>
      <c r="CF131" s="333">
        <f>VLOOKUP($A131,'Depr Group Buckets'!$A:$J,CF$4,FALSE)</f>
        <v>403</v>
      </c>
      <c r="CG131" s="333" t="str">
        <f>VLOOKUP($A131,'Depr Group Buckets'!$A:$J,CG$4,FALSE)</f>
        <v>BAYSIDE</v>
      </c>
      <c r="CH131" s="333" t="str">
        <f>VLOOKUP($A131,'Depr Group Buckets'!$A:$J,CH$4,FALSE)</f>
        <v>BAYSIDE CT 6</v>
      </c>
      <c r="CI131" s="333" t="str">
        <f>VLOOKUP($A131,'Depr Group Buckets'!$A:$J,CI$4,FALSE)</f>
        <v>Valid</v>
      </c>
      <c r="CJ131" s="333" t="str">
        <f>VLOOKUP($A131,'Depr Group Buckets'!$A:$J,CJ$4,FALSE)</f>
        <v>341</v>
      </c>
      <c r="CK131" s="21"/>
      <c r="CL131" s="4">
        <f t="shared" si="14"/>
        <v>3.1E-2</v>
      </c>
      <c r="CM131" s="4">
        <f t="shared" si="21"/>
        <v>3.1E-2</v>
      </c>
      <c r="CN131" s="334"/>
      <c r="CO131" s="334"/>
      <c r="CP131" s="334"/>
      <c r="CQ131" s="4">
        <v>3.1E-2</v>
      </c>
      <c r="CR131" s="4">
        <v>3.6200000000000003E-2</v>
      </c>
    </row>
    <row r="132" spans="1:96" x14ac:dyDescent="0.25">
      <c r="A132" s="335">
        <f>'ASSET BALANCES'!$A132</f>
        <v>34141</v>
      </c>
      <c r="B132" s="336" t="str">
        <f>'ASSET BALANCES'!$B132</f>
        <v>341.41 Str and Improvements-BBCT1</v>
      </c>
      <c r="C132" s="337">
        <v>0</v>
      </c>
      <c r="D132" s="337">
        <v>0</v>
      </c>
      <c r="E132" s="337">
        <v>0</v>
      </c>
      <c r="F132" s="337">
        <v>0</v>
      </c>
      <c r="G132" s="337">
        <v>0</v>
      </c>
      <c r="H132" s="337">
        <v>0</v>
      </c>
      <c r="I132" s="337">
        <v>0</v>
      </c>
      <c r="J132" s="337">
        <v>0</v>
      </c>
      <c r="K132" s="337">
        <v>0</v>
      </c>
      <c r="L132" s="337">
        <v>0</v>
      </c>
      <c r="M132" s="337">
        <v>0</v>
      </c>
      <c r="N132" s="337">
        <v>0</v>
      </c>
      <c r="O132" s="338">
        <f>ROUND('ASSET BALANCES'!O132*$CL132/12,2)</f>
        <v>0</v>
      </c>
      <c r="P132" s="338">
        <f>ROUND('ASSET BALANCES'!P132*$CL132/12,2)</f>
        <v>0</v>
      </c>
      <c r="Q132" s="338">
        <f>ROUND('ASSET BALANCES'!Q132*$CL132/12,2)</f>
        <v>0</v>
      </c>
      <c r="R132" s="338">
        <f>ROUND('ASSET BALANCES'!R132*$CL132/12,2)</f>
        <v>0</v>
      </c>
      <c r="S132" s="338">
        <f>ROUND('ASSET BALANCES'!S132*$CL132/12,2)</f>
        <v>0</v>
      </c>
      <c r="T132" s="338">
        <f>ROUND('ASSET BALANCES'!T132*$CL132/12,2)</f>
        <v>0</v>
      </c>
      <c r="U132" s="338">
        <f>ROUND('ASSET BALANCES'!U132*$CL132/12,2)</f>
        <v>0</v>
      </c>
      <c r="V132" s="338">
        <f>ROUND('ASSET BALANCES'!V132*$CL132/12,2)</f>
        <v>0</v>
      </c>
      <c r="W132" s="338">
        <f>ROUND('ASSET BALANCES'!W132*$CL132/12,2)</f>
        <v>0</v>
      </c>
      <c r="X132" s="338">
        <f>ROUND('ASSET BALANCES'!X132*$CL132/12,2)</f>
        <v>0</v>
      </c>
      <c r="Y132" s="338">
        <f>ROUND('ASSET BALANCES'!Y132*$CL132/12,2)</f>
        <v>0</v>
      </c>
      <c r="Z132" s="338">
        <f>ROUND('ASSET BALANCES'!Z132*$CL132/12,2)</f>
        <v>0</v>
      </c>
      <c r="AA132" s="338">
        <f>ROUND('ASSET BALANCES'!AA132*$CM132/12,2)</f>
        <v>0</v>
      </c>
      <c r="AB132" s="338">
        <f>ROUND('ASSET BALANCES'!AB132*$CM132/12,2)</f>
        <v>0</v>
      </c>
      <c r="AC132" s="338">
        <f>ROUND('ASSET BALANCES'!AC132*$CM132/12,2)</f>
        <v>0</v>
      </c>
      <c r="AD132" s="338">
        <f>ROUND('ASSET BALANCES'!AD132*$CM132/12,2)</f>
        <v>0</v>
      </c>
      <c r="AE132" s="338">
        <f>ROUND('ASSET BALANCES'!AE132*$CM132/12,2)</f>
        <v>0</v>
      </c>
      <c r="AF132" s="338">
        <f>ROUND('ASSET BALANCES'!AF132*$CM132/12,2)</f>
        <v>0</v>
      </c>
      <c r="AG132" s="338">
        <f>ROUND('ASSET BALANCES'!AG132*$CM132/12,2)</f>
        <v>0</v>
      </c>
      <c r="AH132" s="338">
        <f>ROUND('ASSET BALANCES'!AH132*$CM132/12,2)</f>
        <v>0</v>
      </c>
      <c r="AI132" s="338">
        <f>ROUND('ASSET BALANCES'!AI132*$CM132/12,2)</f>
        <v>0</v>
      </c>
      <c r="AJ132" s="338">
        <f>ROUND('ASSET BALANCES'!AJ132*$CM132/12,2)</f>
        <v>0</v>
      </c>
      <c r="AK132" s="338">
        <f>ROUND('ASSET BALANCES'!AK132*$CM132/12,2)</f>
        <v>0</v>
      </c>
      <c r="AL132" s="338">
        <f>ROUND('ASSET BALANCES'!AL132*$CM132/12,2)</f>
        <v>0</v>
      </c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338"/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13">
        <f t="shared" si="15"/>
        <v>0</v>
      </c>
      <c r="BX132" s="13">
        <f t="shared" si="16"/>
        <v>0</v>
      </c>
      <c r="BY132" s="13">
        <f t="shared" si="17"/>
        <v>0</v>
      </c>
      <c r="BZ132" s="13">
        <f t="shared" si="18"/>
        <v>0</v>
      </c>
      <c r="CA132" s="13">
        <f t="shared" si="19"/>
        <v>0</v>
      </c>
      <c r="CB132" s="13">
        <f t="shared" si="20"/>
        <v>0</v>
      </c>
      <c r="CC132" s="333" t="str">
        <f>VLOOKUP($A132,'Depr Group Buckets'!$A:$J,CC$4,FALSE)</f>
        <v>PROD OTHER</v>
      </c>
      <c r="CD132" s="333" t="str">
        <f>VLOOKUP($A132,'Depr Group Buckets'!$A:$J,CD$4,FALSE)</f>
        <v>101/106</v>
      </c>
      <c r="CE132" s="333">
        <f>VLOOKUP($A132,'Depr Group Buckets'!$A:$J,CE$4,FALSE)</f>
        <v>108</v>
      </c>
      <c r="CF132" s="333">
        <f>VLOOKUP($A132,'Depr Group Buckets'!$A:$J,CF$4,FALSE)</f>
        <v>403</v>
      </c>
      <c r="CG132" s="333" t="str">
        <f>VLOOKUP($A132,'Depr Group Buckets'!$A:$J,CG$4,FALSE)</f>
        <v>BIG BEND</v>
      </c>
      <c r="CH132" s="333" t="str">
        <f>VLOOKUP($A132,'Depr Group Buckets'!$A:$J,CH$4,FALSE)</f>
        <v>INACTIVE ACCOUNT</v>
      </c>
      <c r="CI132" s="333" t="str">
        <f>VLOOKUP($A132,'Depr Group Buckets'!$A:$J,CI$4,FALSE)</f>
        <v>Invalid</v>
      </c>
      <c r="CJ132" s="333" t="str">
        <f>VLOOKUP($A132,'Depr Group Buckets'!$A:$J,CJ$4,FALSE)</f>
        <v>341</v>
      </c>
      <c r="CK132" s="21"/>
      <c r="CL132" s="4">
        <f t="shared" si="14"/>
        <v>0</v>
      </c>
      <c r="CM132" s="4">
        <f t="shared" si="21"/>
        <v>0</v>
      </c>
      <c r="CN132" s="334"/>
      <c r="CO132" s="334"/>
      <c r="CP132" s="334"/>
      <c r="CQ132" s="4">
        <v>0</v>
      </c>
      <c r="CR132" s="4">
        <v>0</v>
      </c>
    </row>
    <row r="133" spans="1:96" x14ac:dyDescent="0.25">
      <c r="A133" s="335">
        <f>'ASSET BALANCES'!$A133</f>
        <v>34142</v>
      </c>
      <c r="B133" s="336" t="str">
        <f>'ASSET BALANCES'!$B133</f>
        <v>341.42 Str and Improvements-BBCT2&amp;3</v>
      </c>
      <c r="C133" s="337">
        <v>0</v>
      </c>
      <c r="D133" s="337">
        <v>0</v>
      </c>
      <c r="E133" s="337">
        <v>0</v>
      </c>
      <c r="F133" s="337">
        <v>0</v>
      </c>
      <c r="G133" s="337">
        <v>0</v>
      </c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8">
        <f>ROUND('ASSET BALANCES'!O133*$CL133/12,2)</f>
        <v>0</v>
      </c>
      <c r="P133" s="338">
        <f>ROUND('ASSET BALANCES'!P133*$CL133/12,2)</f>
        <v>0</v>
      </c>
      <c r="Q133" s="338">
        <f>ROUND('ASSET BALANCES'!Q133*$CL133/12,2)</f>
        <v>0</v>
      </c>
      <c r="R133" s="338">
        <f>ROUND('ASSET BALANCES'!R133*$CL133/12,2)</f>
        <v>0</v>
      </c>
      <c r="S133" s="338">
        <f>ROUND('ASSET BALANCES'!S133*$CL133/12,2)</f>
        <v>0</v>
      </c>
      <c r="T133" s="338">
        <f>ROUND('ASSET BALANCES'!T133*$CL133/12,2)</f>
        <v>0</v>
      </c>
      <c r="U133" s="338">
        <f>ROUND('ASSET BALANCES'!U133*$CL133/12,2)</f>
        <v>0</v>
      </c>
      <c r="V133" s="338">
        <f>ROUND('ASSET BALANCES'!V133*$CL133/12,2)</f>
        <v>0</v>
      </c>
      <c r="W133" s="338">
        <f>ROUND('ASSET BALANCES'!W133*$CL133/12,2)</f>
        <v>0</v>
      </c>
      <c r="X133" s="338">
        <f>ROUND('ASSET BALANCES'!X133*$CL133/12,2)</f>
        <v>0</v>
      </c>
      <c r="Y133" s="338">
        <f>ROUND('ASSET BALANCES'!Y133*$CL133/12,2)</f>
        <v>0</v>
      </c>
      <c r="Z133" s="338">
        <f>ROUND('ASSET BALANCES'!Z133*$CL133/12,2)</f>
        <v>0</v>
      </c>
      <c r="AA133" s="338">
        <f>ROUND('ASSET BALANCES'!AA133*$CM133/12,2)</f>
        <v>0</v>
      </c>
      <c r="AB133" s="338">
        <f>ROUND('ASSET BALANCES'!AB133*$CM133/12,2)</f>
        <v>0</v>
      </c>
      <c r="AC133" s="338">
        <f>ROUND('ASSET BALANCES'!AC133*$CM133/12,2)</f>
        <v>0</v>
      </c>
      <c r="AD133" s="338">
        <f>ROUND('ASSET BALANCES'!AD133*$CM133/12,2)</f>
        <v>0</v>
      </c>
      <c r="AE133" s="338">
        <f>ROUND('ASSET BALANCES'!AE133*$CM133/12,2)</f>
        <v>0</v>
      </c>
      <c r="AF133" s="338">
        <f>ROUND('ASSET BALANCES'!AF133*$CM133/12,2)</f>
        <v>0</v>
      </c>
      <c r="AG133" s="338">
        <f>ROUND('ASSET BALANCES'!AG133*$CM133/12,2)</f>
        <v>0</v>
      </c>
      <c r="AH133" s="338">
        <f>ROUND('ASSET BALANCES'!AH133*$CM133/12,2)</f>
        <v>0</v>
      </c>
      <c r="AI133" s="338">
        <f>ROUND('ASSET BALANCES'!AI133*$CM133/12,2)</f>
        <v>0</v>
      </c>
      <c r="AJ133" s="338">
        <f>ROUND('ASSET BALANCES'!AJ133*$CM133/12,2)</f>
        <v>0</v>
      </c>
      <c r="AK133" s="338">
        <f>ROUND('ASSET BALANCES'!AK133*$CM133/12,2)</f>
        <v>0</v>
      </c>
      <c r="AL133" s="338">
        <f>ROUND('ASSET BALANCES'!AL133*$CM133/12,2)</f>
        <v>0</v>
      </c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38"/>
      <c r="AX133" s="338"/>
      <c r="AY133" s="338"/>
      <c r="AZ133" s="338"/>
      <c r="BA133" s="338"/>
      <c r="BB133" s="338"/>
      <c r="BC133" s="338"/>
      <c r="BD133" s="338"/>
      <c r="BE133" s="338"/>
      <c r="BF133" s="338"/>
      <c r="BG133" s="338"/>
      <c r="BH133" s="338"/>
      <c r="BI133" s="338"/>
      <c r="BJ133" s="338"/>
      <c r="BK133" s="338"/>
      <c r="BL133" s="338"/>
      <c r="BM133" s="338"/>
      <c r="BN133" s="338"/>
      <c r="BO133" s="338"/>
      <c r="BP133" s="338"/>
      <c r="BQ133" s="338"/>
      <c r="BR133" s="338"/>
      <c r="BS133" s="338"/>
      <c r="BT133" s="338"/>
      <c r="BU133" s="338"/>
      <c r="BV133" s="338"/>
      <c r="BW133" s="13">
        <f t="shared" si="15"/>
        <v>0</v>
      </c>
      <c r="BX133" s="13">
        <f t="shared" si="16"/>
        <v>0</v>
      </c>
      <c r="BY133" s="13">
        <f t="shared" si="17"/>
        <v>0</v>
      </c>
      <c r="BZ133" s="13">
        <f t="shared" si="18"/>
        <v>0</v>
      </c>
      <c r="CA133" s="13">
        <f t="shared" si="19"/>
        <v>0</v>
      </c>
      <c r="CB133" s="13">
        <f t="shared" si="20"/>
        <v>0</v>
      </c>
      <c r="CC133" s="333" t="str">
        <f>VLOOKUP($A133,'Depr Group Buckets'!$A:$J,CC$4,FALSE)</f>
        <v>PROD OTHER</v>
      </c>
      <c r="CD133" s="333" t="str">
        <f>VLOOKUP($A133,'Depr Group Buckets'!$A:$J,CD$4,FALSE)</f>
        <v>101/106</v>
      </c>
      <c r="CE133" s="333">
        <f>VLOOKUP($A133,'Depr Group Buckets'!$A:$J,CE$4,FALSE)</f>
        <v>108</v>
      </c>
      <c r="CF133" s="333">
        <f>VLOOKUP($A133,'Depr Group Buckets'!$A:$J,CF$4,FALSE)</f>
        <v>403</v>
      </c>
      <c r="CG133" s="333" t="str">
        <f>VLOOKUP($A133,'Depr Group Buckets'!$A:$J,CG$4,FALSE)</f>
        <v>BIG BEND</v>
      </c>
      <c r="CH133" s="333" t="str">
        <f>VLOOKUP($A133,'Depr Group Buckets'!$A:$J,CH$4,FALSE)</f>
        <v>INACTIVE ACCOUNT</v>
      </c>
      <c r="CI133" s="333" t="str">
        <f>VLOOKUP($A133,'Depr Group Buckets'!$A:$J,CI$4,FALSE)</f>
        <v>Invalid</v>
      </c>
      <c r="CJ133" s="333" t="str">
        <f>VLOOKUP($A133,'Depr Group Buckets'!$A:$J,CJ$4,FALSE)</f>
        <v>341</v>
      </c>
      <c r="CK133" s="21"/>
      <c r="CL133" s="4">
        <f t="shared" si="14"/>
        <v>0</v>
      </c>
      <c r="CM133" s="4">
        <f t="shared" si="21"/>
        <v>0</v>
      </c>
      <c r="CN133" s="334"/>
      <c r="CO133" s="334"/>
      <c r="CP133" s="334"/>
      <c r="CQ133" s="4">
        <v>0</v>
      </c>
      <c r="CR133" s="4">
        <v>0</v>
      </c>
    </row>
    <row r="134" spans="1:96" x14ac:dyDescent="0.25">
      <c r="A134" s="335">
        <f>'ASSET BALANCES'!$A134</f>
        <v>34143</v>
      </c>
      <c r="B134" s="336" t="str">
        <f>'ASSET BALANCES'!$B134</f>
        <v>341.43 Str and Improvements-BBCCST1</v>
      </c>
      <c r="C134" s="337">
        <v>5535.49</v>
      </c>
      <c r="D134" s="337">
        <v>5535.49</v>
      </c>
      <c r="E134" s="337">
        <v>5535.49</v>
      </c>
      <c r="F134" s="337">
        <v>5535.49</v>
      </c>
      <c r="G134" s="337">
        <v>5535.49</v>
      </c>
      <c r="H134" s="337">
        <v>5535.49</v>
      </c>
      <c r="I134" s="337">
        <v>5535.49</v>
      </c>
      <c r="J134" s="337">
        <v>5535.49</v>
      </c>
      <c r="K134" s="337">
        <v>5535.49</v>
      </c>
      <c r="L134" s="337">
        <v>5535.49</v>
      </c>
      <c r="M134" s="337">
        <v>5535.49</v>
      </c>
      <c r="N134" s="337">
        <v>5535.49</v>
      </c>
      <c r="O134" s="338">
        <f>ROUND('ASSET BALANCES'!O134*$CL134/12,2)</f>
        <v>5535.49</v>
      </c>
      <c r="P134" s="338">
        <f>ROUND('ASSET BALANCES'!P134*$CL134/12,2)</f>
        <v>5535.49</v>
      </c>
      <c r="Q134" s="338">
        <f>ROUND('ASSET BALANCES'!Q134*$CL134/12,2)</f>
        <v>5535.49</v>
      </c>
      <c r="R134" s="338">
        <f>ROUND('ASSET BALANCES'!R134*$CL134/12,2)</f>
        <v>5535.49</v>
      </c>
      <c r="S134" s="338">
        <f>ROUND('ASSET BALANCES'!S134*$CL134/12,2)</f>
        <v>5535.49</v>
      </c>
      <c r="T134" s="338">
        <f>ROUND('ASSET BALANCES'!T134*$CL134/12,2)</f>
        <v>5535.49</v>
      </c>
      <c r="U134" s="338">
        <f>ROUND('ASSET BALANCES'!U134*$CL134/12,2)</f>
        <v>5535.49</v>
      </c>
      <c r="V134" s="338">
        <f>ROUND('ASSET BALANCES'!V134*$CL134/12,2)</f>
        <v>5535.49</v>
      </c>
      <c r="W134" s="338">
        <f>ROUND('ASSET BALANCES'!W134*$CL134/12,2)</f>
        <v>5535.49</v>
      </c>
      <c r="X134" s="338">
        <f>ROUND('ASSET BALANCES'!X134*$CL134/12,2)</f>
        <v>5535.49</v>
      </c>
      <c r="Y134" s="338">
        <f>ROUND('ASSET BALANCES'!Y134*$CL134/12,2)</f>
        <v>5535.49</v>
      </c>
      <c r="Z134" s="338">
        <f>ROUND('ASSET BALANCES'!Z134*$CL134/12,2)</f>
        <v>5535.49</v>
      </c>
      <c r="AA134" s="338">
        <f>ROUND('ASSET BALANCES'!AA134*$CM134/12,2)</f>
        <v>5535.49</v>
      </c>
      <c r="AB134" s="338">
        <f>ROUND('ASSET BALANCES'!AB134*$CM134/12,2)</f>
        <v>5535.49</v>
      </c>
      <c r="AC134" s="338">
        <f>ROUND('ASSET BALANCES'!AC134*$CM134/12,2)</f>
        <v>5535.49</v>
      </c>
      <c r="AD134" s="338">
        <f>ROUND('ASSET BALANCES'!AD134*$CM134/12,2)</f>
        <v>5535.49</v>
      </c>
      <c r="AE134" s="338">
        <f>ROUND('ASSET BALANCES'!AE134*$CM134/12,2)</f>
        <v>5535.49</v>
      </c>
      <c r="AF134" s="338">
        <f>ROUND('ASSET BALANCES'!AF134*$CM134/12,2)</f>
        <v>5535.49</v>
      </c>
      <c r="AG134" s="338">
        <f>ROUND('ASSET BALANCES'!AG134*$CM134/12,2)</f>
        <v>5535.49</v>
      </c>
      <c r="AH134" s="338">
        <f>ROUND('ASSET BALANCES'!AH134*$CM134/12,2)</f>
        <v>5535.49</v>
      </c>
      <c r="AI134" s="338">
        <f>ROUND('ASSET BALANCES'!AI134*$CM134/12,2)</f>
        <v>5535.49</v>
      </c>
      <c r="AJ134" s="338">
        <f>ROUND('ASSET BALANCES'!AJ134*$CM134/12,2)</f>
        <v>5535.49</v>
      </c>
      <c r="AK134" s="338">
        <f>ROUND('ASSET BALANCES'!AK134*$CM134/12,2)</f>
        <v>5535.49</v>
      </c>
      <c r="AL134" s="338">
        <f>ROUND('ASSET BALANCES'!AL134*$CM134/12,2)</f>
        <v>5535.49</v>
      </c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38"/>
      <c r="AX134" s="338"/>
      <c r="AY134" s="338"/>
      <c r="AZ134" s="338"/>
      <c r="BA134" s="338"/>
      <c r="BB134" s="338"/>
      <c r="BC134" s="338"/>
      <c r="BD134" s="338"/>
      <c r="BE134" s="338"/>
      <c r="BF134" s="338"/>
      <c r="BG134" s="338"/>
      <c r="BH134" s="338"/>
      <c r="BI134" s="338"/>
      <c r="BJ134" s="338"/>
      <c r="BK134" s="338"/>
      <c r="BL134" s="338"/>
      <c r="BM134" s="338"/>
      <c r="BN134" s="338"/>
      <c r="BO134" s="338"/>
      <c r="BP134" s="338"/>
      <c r="BQ134" s="338"/>
      <c r="BR134" s="338"/>
      <c r="BS134" s="338"/>
      <c r="BT134" s="338"/>
      <c r="BU134" s="338"/>
      <c r="BV134" s="338"/>
      <c r="BW134" s="13">
        <f t="shared" si="15"/>
        <v>66425.88</v>
      </c>
      <c r="BX134" s="13">
        <f t="shared" si="16"/>
        <v>66425.88</v>
      </c>
      <c r="BY134" s="13">
        <f t="shared" si="17"/>
        <v>66425.88</v>
      </c>
      <c r="BZ134" s="13">
        <f t="shared" si="18"/>
        <v>0</v>
      </c>
      <c r="CA134" s="13">
        <f t="shared" si="19"/>
        <v>0</v>
      </c>
      <c r="CB134" s="13">
        <f t="shared" si="20"/>
        <v>0</v>
      </c>
      <c r="CC134" s="333" t="str">
        <f>VLOOKUP($A134,'Depr Group Buckets'!$A:$J,CC$4,FALSE)</f>
        <v>PROD OTHER</v>
      </c>
      <c r="CD134" s="333" t="str">
        <f>VLOOKUP($A134,'Depr Group Buckets'!$A:$J,CD$4,FALSE)</f>
        <v>101/106</v>
      </c>
      <c r="CE134" s="333">
        <f>VLOOKUP($A134,'Depr Group Buckets'!$A:$J,CE$4,FALSE)</f>
        <v>108</v>
      </c>
      <c r="CF134" s="333">
        <f>VLOOKUP($A134,'Depr Group Buckets'!$A:$J,CF$4,FALSE)</f>
        <v>403</v>
      </c>
      <c r="CG134" s="333" t="str">
        <f>VLOOKUP($A134,'Depr Group Buckets'!$A:$J,CG$4,FALSE)</f>
        <v>BIG BEND</v>
      </c>
      <c r="CH134" s="333" t="str">
        <f>VLOOKUP($A134,'Depr Group Buckets'!$A:$J,CH$4,FALSE)</f>
        <v>BIG BEND NEW STEAM TURBINE 1</v>
      </c>
      <c r="CI134" s="333" t="str">
        <f>VLOOKUP($A134,'Depr Group Buckets'!$A:$J,CI$4,FALSE)</f>
        <v>Valid</v>
      </c>
      <c r="CJ134" s="333" t="str">
        <f>VLOOKUP($A134,'Depr Group Buckets'!$A:$J,CJ$4,FALSE)</f>
        <v>341</v>
      </c>
      <c r="CK134" s="21"/>
      <c r="CL134" s="4">
        <f t="shared" ref="CL134:CL197" si="22">$CQ134</f>
        <v>2.9000000000000001E-2</v>
      </c>
      <c r="CM134" s="4">
        <f t="shared" si="21"/>
        <v>2.9000000000000001E-2</v>
      </c>
      <c r="CN134" s="334"/>
      <c r="CO134" s="334"/>
      <c r="CP134" s="334"/>
      <c r="CQ134" s="4">
        <v>2.9000000000000001E-2</v>
      </c>
      <c r="CR134" s="4">
        <v>3.4300000000000004E-2</v>
      </c>
    </row>
    <row r="135" spans="1:96" x14ac:dyDescent="0.25">
      <c r="A135" s="335">
        <f>'ASSET BALANCES'!$A135</f>
        <v>34144</v>
      </c>
      <c r="B135" s="336" t="str">
        <f>'ASSET BALANCES'!$B135</f>
        <v>341.44 Str and Improvements-BBCT4</v>
      </c>
      <c r="C135" s="337">
        <v>9933.25</v>
      </c>
      <c r="D135" s="337">
        <v>9933.25</v>
      </c>
      <c r="E135" s="337">
        <v>9933.25</v>
      </c>
      <c r="F135" s="337">
        <v>9933.25</v>
      </c>
      <c r="G135" s="337">
        <v>9933.25</v>
      </c>
      <c r="H135" s="337">
        <v>9933.25</v>
      </c>
      <c r="I135" s="337">
        <v>9933.25</v>
      </c>
      <c r="J135" s="337">
        <v>9933.25</v>
      </c>
      <c r="K135" s="337">
        <v>9933.25</v>
      </c>
      <c r="L135" s="337">
        <v>9933.25</v>
      </c>
      <c r="M135" s="337">
        <v>9933.25</v>
      </c>
      <c r="N135" s="337">
        <v>9933.25</v>
      </c>
      <c r="O135" s="338">
        <f>ROUND('ASSET BALANCES'!O135*$CL135/12,2)</f>
        <v>10007.65</v>
      </c>
      <c r="P135" s="338">
        <f>ROUND('ASSET BALANCES'!P135*$CL135/12,2)</f>
        <v>10007.65</v>
      </c>
      <c r="Q135" s="338">
        <f>ROUND('ASSET BALANCES'!Q135*$CL135/12,2)</f>
        <v>10007.65</v>
      </c>
      <c r="R135" s="338">
        <f>ROUND('ASSET BALANCES'!R135*$CL135/12,2)</f>
        <v>10007.65</v>
      </c>
      <c r="S135" s="338">
        <f>ROUND('ASSET BALANCES'!S135*$CL135/12,2)</f>
        <v>10007.65</v>
      </c>
      <c r="T135" s="338">
        <f>ROUND('ASSET BALANCES'!T135*$CL135/12,2)</f>
        <v>10007.65</v>
      </c>
      <c r="U135" s="338">
        <f>ROUND('ASSET BALANCES'!U135*$CL135/12,2)</f>
        <v>10007.65</v>
      </c>
      <c r="V135" s="338">
        <f>ROUND('ASSET BALANCES'!V135*$CL135/12,2)</f>
        <v>10007.65</v>
      </c>
      <c r="W135" s="338">
        <f>ROUND('ASSET BALANCES'!W135*$CL135/12,2)</f>
        <v>10007.65</v>
      </c>
      <c r="X135" s="338">
        <f>ROUND('ASSET BALANCES'!X135*$CL135/12,2)</f>
        <v>10007.65</v>
      </c>
      <c r="Y135" s="338">
        <f>ROUND('ASSET BALANCES'!Y135*$CL135/12,2)</f>
        <v>10007.65</v>
      </c>
      <c r="Z135" s="338">
        <f>ROUND('ASSET BALANCES'!Z135*$CL135/12,2)</f>
        <v>10007.65</v>
      </c>
      <c r="AA135" s="338">
        <f>ROUND('ASSET BALANCES'!AA135*$CM135/12,2)</f>
        <v>10007.65</v>
      </c>
      <c r="AB135" s="338">
        <f>ROUND('ASSET BALANCES'!AB135*$CM135/12,2)</f>
        <v>10007.65</v>
      </c>
      <c r="AC135" s="338">
        <f>ROUND('ASSET BALANCES'!AC135*$CM135/12,2)</f>
        <v>10007.65</v>
      </c>
      <c r="AD135" s="338">
        <f>ROUND('ASSET BALANCES'!AD135*$CM135/12,2)</f>
        <v>10007.65</v>
      </c>
      <c r="AE135" s="338">
        <f>ROUND('ASSET BALANCES'!AE135*$CM135/12,2)</f>
        <v>10007.65</v>
      </c>
      <c r="AF135" s="338">
        <f>ROUND('ASSET BALANCES'!AF135*$CM135/12,2)</f>
        <v>10007.65</v>
      </c>
      <c r="AG135" s="338">
        <f>ROUND('ASSET BALANCES'!AG135*$CM135/12,2)</f>
        <v>10007.65</v>
      </c>
      <c r="AH135" s="338">
        <f>ROUND('ASSET BALANCES'!AH135*$CM135/12,2)</f>
        <v>10007.65</v>
      </c>
      <c r="AI135" s="338">
        <f>ROUND('ASSET BALANCES'!AI135*$CM135/12,2)</f>
        <v>10007.65</v>
      </c>
      <c r="AJ135" s="338">
        <f>ROUND('ASSET BALANCES'!AJ135*$CM135/12,2)</f>
        <v>10007.65</v>
      </c>
      <c r="AK135" s="338">
        <f>ROUND('ASSET BALANCES'!AK135*$CM135/12,2)</f>
        <v>10007.65</v>
      </c>
      <c r="AL135" s="338">
        <f>ROUND('ASSET BALANCES'!AL135*$CM135/12,2)</f>
        <v>10007.65</v>
      </c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38"/>
      <c r="AX135" s="338"/>
      <c r="AY135" s="338"/>
      <c r="AZ135" s="338"/>
      <c r="BA135" s="338"/>
      <c r="BB135" s="338"/>
      <c r="BC135" s="338"/>
      <c r="BD135" s="338"/>
      <c r="BE135" s="338"/>
      <c r="BF135" s="338"/>
      <c r="BG135" s="338"/>
      <c r="BH135" s="338"/>
      <c r="BI135" s="338"/>
      <c r="BJ135" s="338"/>
      <c r="BK135" s="338"/>
      <c r="BL135" s="338"/>
      <c r="BM135" s="338"/>
      <c r="BN135" s="338"/>
      <c r="BO135" s="338"/>
      <c r="BP135" s="338"/>
      <c r="BQ135" s="338"/>
      <c r="BR135" s="338"/>
      <c r="BS135" s="338"/>
      <c r="BT135" s="338"/>
      <c r="BU135" s="338"/>
      <c r="BV135" s="338"/>
      <c r="BW135" s="13">
        <f t="shared" ref="BW135:BW198" si="23">ROUND(SUM(C135:N135),2)</f>
        <v>119199</v>
      </c>
      <c r="BX135" s="13">
        <f t="shared" ref="BX135:BX198" si="24">ROUND(SUM(O135:Z135),2)</f>
        <v>120091.8</v>
      </c>
      <c r="BY135" s="13">
        <f t="shared" ref="BY135:BY198" si="25">ROUND(SUM(AA135:AL135),2)</f>
        <v>120091.8</v>
      </c>
      <c r="BZ135" s="13">
        <f t="shared" ref="BZ135:BZ198" si="26">ROUND(SUM(AM135:AX135),2)</f>
        <v>0</v>
      </c>
      <c r="CA135" s="13">
        <f t="shared" ref="CA135:CA198" si="27">ROUND(SUM(AY135:BJ135),2)</f>
        <v>0</v>
      </c>
      <c r="CB135" s="13">
        <f t="shared" ref="CB135:CB198" si="28">ROUND(SUM(BK135:BV135),2)</f>
        <v>0</v>
      </c>
      <c r="CC135" s="333" t="str">
        <f>VLOOKUP($A135,'Depr Group Buckets'!$A:$J,CC$4,FALSE)</f>
        <v>PROD OTHER</v>
      </c>
      <c r="CD135" s="333" t="str">
        <f>VLOOKUP($A135,'Depr Group Buckets'!$A:$J,CD$4,FALSE)</f>
        <v>101/106</v>
      </c>
      <c r="CE135" s="333">
        <f>VLOOKUP($A135,'Depr Group Buckets'!$A:$J,CE$4,FALSE)</f>
        <v>108</v>
      </c>
      <c r="CF135" s="333">
        <f>VLOOKUP($A135,'Depr Group Buckets'!$A:$J,CF$4,FALSE)</f>
        <v>403</v>
      </c>
      <c r="CG135" s="333" t="str">
        <f>VLOOKUP($A135,'Depr Group Buckets'!$A:$J,CG$4,FALSE)</f>
        <v>BIG BEND</v>
      </c>
      <c r="CH135" s="333" t="str">
        <f>VLOOKUP($A135,'Depr Group Buckets'!$A:$J,CH$4,FALSE)</f>
        <v>BIG BEND CT 4</v>
      </c>
      <c r="CI135" s="333" t="str">
        <f>VLOOKUP($A135,'Depr Group Buckets'!$A:$J,CI$4,FALSE)</f>
        <v>Valid</v>
      </c>
      <c r="CJ135" s="333" t="str">
        <f>VLOOKUP($A135,'Depr Group Buckets'!$A:$J,CJ$4,FALSE)</f>
        <v>341</v>
      </c>
      <c r="CK135" s="21"/>
      <c r="CL135" s="4">
        <f t="shared" si="22"/>
        <v>3.5999999999999997E-2</v>
      </c>
      <c r="CM135" s="4">
        <f t="shared" si="21"/>
        <v>3.5999999999999997E-2</v>
      </c>
      <c r="CN135" s="334"/>
      <c r="CO135" s="334"/>
      <c r="CP135" s="334"/>
      <c r="CQ135" s="4">
        <v>3.5999999999999997E-2</v>
      </c>
      <c r="CR135" s="4">
        <v>3.3799999999999997E-2</v>
      </c>
    </row>
    <row r="136" spans="1:96" x14ac:dyDescent="0.25">
      <c r="A136" s="335">
        <f>'ASSET BALANCES'!$A136</f>
        <v>34145</v>
      </c>
      <c r="B136" s="336" t="str">
        <f>'ASSET BALANCES'!$B136</f>
        <v>341.45 Str and Improvements-BBCT5</v>
      </c>
      <c r="C136" s="337">
        <v>0</v>
      </c>
      <c r="D136" s="337">
        <v>0</v>
      </c>
      <c r="E136" s="337">
        <v>0</v>
      </c>
      <c r="F136" s="337">
        <v>0</v>
      </c>
      <c r="G136" s="337">
        <v>0</v>
      </c>
      <c r="H136" s="337">
        <v>0</v>
      </c>
      <c r="I136" s="337">
        <v>0</v>
      </c>
      <c r="J136" s="337">
        <v>0</v>
      </c>
      <c r="K136" s="337">
        <v>0</v>
      </c>
      <c r="L136" s="337">
        <v>0</v>
      </c>
      <c r="M136" s="337">
        <v>0</v>
      </c>
      <c r="N136" s="337">
        <v>0</v>
      </c>
      <c r="O136" s="338">
        <f>ROUND('ASSET BALANCES'!O136*$CL136/12,2)</f>
        <v>0</v>
      </c>
      <c r="P136" s="338">
        <f>ROUND('ASSET BALANCES'!P136*$CL136/12,2)</f>
        <v>0</v>
      </c>
      <c r="Q136" s="338">
        <f>ROUND('ASSET BALANCES'!Q136*$CL136/12,2)</f>
        <v>0</v>
      </c>
      <c r="R136" s="338">
        <f>ROUND('ASSET BALANCES'!R136*$CL136/12,2)</f>
        <v>0</v>
      </c>
      <c r="S136" s="338">
        <f>ROUND('ASSET BALANCES'!S136*$CL136/12,2)</f>
        <v>0</v>
      </c>
      <c r="T136" s="338">
        <f>ROUND('ASSET BALANCES'!T136*$CL136/12,2)</f>
        <v>0</v>
      </c>
      <c r="U136" s="338">
        <f>ROUND('ASSET BALANCES'!U136*$CL136/12,2)</f>
        <v>0</v>
      </c>
      <c r="V136" s="338">
        <f>ROUND('ASSET BALANCES'!V136*$CL136/12,2)</f>
        <v>0</v>
      </c>
      <c r="W136" s="338">
        <f>ROUND('ASSET BALANCES'!W136*$CL136/12,2)</f>
        <v>0</v>
      </c>
      <c r="X136" s="338">
        <f>ROUND('ASSET BALANCES'!X136*$CL136/12,2)</f>
        <v>0</v>
      </c>
      <c r="Y136" s="338">
        <f>ROUND('ASSET BALANCES'!Y136*$CL136/12,2)</f>
        <v>0</v>
      </c>
      <c r="Z136" s="338">
        <f>ROUND('ASSET BALANCES'!Z136*$CL136/12,2)</f>
        <v>0</v>
      </c>
      <c r="AA136" s="338">
        <f>ROUND('ASSET BALANCES'!AA136*$CM136/12,2)</f>
        <v>0</v>
      </c>
      <c r="AB136" s="338">
        <f>ROUND('ASSET BALANCES'!AB136*$CM136/12,2)</f>
        <v>0</v>
      </c>
      <c r="AC136" s="338">
        <f>ROUND('ASSET BALANCES'!AC136*$CM136/12,2)</f>
        <v>0</v>
      </c>
      <c r="AD136" s="338">
        <f>ROUND('ASSET BALANCES'!AD136*$CM136/12,2)</f>
        <v>0</v>
      </c>
      <c r="AE136" s="338">
        <f>ROUND('ASSET BALANCES'!AE136*$CM136/12,2)</f>
        <v>0</v>
      </c>
      <c r="AF136" s="338">
        <f>ROUND('ASSET BALANCES'!AF136*$CM136/12,2)</f>
        <v>0</v>
      </c>
      <c r="AG136" s="338">
        <f>ROUND('ASSET BALANCES'!AG136*$CM136/12,2)</f>
        <v>0</v>
      </c>
      <c r="AH136" s="338">
        <f>ROUND('ASSET BALANCES'!AH136*$CM136/12,2)</f>
        <v>0</v>
      </c>
      <c r="AI136" s="338">
        <f>ROUND('ASSET BALANCES'!AI136*$CM136/12,2)</f>
        <v>0</v>
      </c>
      <c r="AJ136" s="338">
        <f>ROUND('ASSET BALANCES'!AJ136*$CM136/12,2)</f>
        <v>0</v>
      </c>
      <c r="AK136" s="338">
        <f>ROUND('ASSET BALANCES'!AK136*$CM136/12,2)</f>
        <v>0</v>
      </c>
      <c r="AL136" s="338">
        <f>ROUND('ASSET BALANCES'!AL136*$CM136/12,2)</f>
        <v>0</v>
      </c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38"/>
      <c r="AX136" s="338"/>
      <c r="AY136" s="338"/>
      <c r="AZ136" s="338"/>
      <c r="BA136" s="338"/>
      <c r="BB136" s="338"/>
      <c r="BC136" s="338"/>
      <c r="BD136" s="338"/>
      <c r="BE136" s="338"/>
      <c r="BF136" s="338"/>
      <c r="BG136" s="338"/>
      <c r="BH136" s="338"/>
      <c r="BI136" s="338"/>
      <c r="BJ136" s="338"/>
      <c r="BK136" s="338"/>
      <c r="BL136" s="338"/>
      <c r="BM136" s="338"/>
      <c r="BN136" s="338"/>
      <c r="BO136" s="338"/>
      <c r="BP136" s="338"/>
      <c r="BQ136" s="338"/>
      <c r="BR136" s="338"/>
      <c r="BS136" s="338"/>
      <c r="BT136" s="338"/>
      <c r="BU136" s="338"/>
      <c r="BV136" s="338"/>
      <c r="BW136" s="13">
        <f t="shared" si="23"/>
        <v>0</v>
      </c>
      <c r="BX136" s="13">
        <f t="shared" si="24"/>
        <v>0</v>
      </c>
      <c r="BY136" s="13">
        <f t="shared" si="25"/>
        <v>0</v>
      </c>
      <c r="BZ136" s="13">
        <f t="shared" si="26"/>
        <v>0</v>
      </c>
      <c r="CA136" s="13">
        <f t="shared" si="27"/>
        <v>0</v>
      </c>
      <c r="CB136" s="13">
        <f t="shared" si="28"/>
        <v>0</v>
      </c>
      <c r="CC136" s="333" t="str">
        <f>VLOOKUP($A136,'Depr Group Buckets'!$A:$J,CC$4,FALSE)</f>
        <v>PROD OTHER</v>
      </c>
      <c r="CD136" s="333" t="str">
        <f>VLOOKUP($A136,'Depr Group Buckets'!$A:$J,CD$4,FALSE)</f>
        <v>101/106</v>
      </c>
      <c r="CE136" s="333">
        <f>VLOOKUP($A136,'Depr Group Buckets'!$A:$J,CE$4,FALSE)</f>
        <v>108</v>
      </c>
      <c r="CF136" s="333">
        <f>VLOOKUP($A136,'Depr Group Buckets'!$A:$J,CF$4,FALSE)</f>
        <v>403</v>
      </c>
      <c r="CG136" s="333" t="str">
        <f>VLOOKUP($A136,'Depr Group Buckets'!$A:$J,CG$4,FALSE)</f>
        <v>BIG BEND</v>
      </c>
      <c r="CH136" s="333" t="str">
        <f>VLOOKUP($A136,'Depr Group Buckets'!$A:$J,CH$4,FALSE)</f>
        <v xml:space="preserve">BIG BEND CT 5 </v>
      </c>
      <c r="CI136" s="333" t="str">
        <f>VLOOKUP($A136,'Depr Group Buckets'!$A:$J,CI$4,FALSE)</f>
        <v>Valid</v>
      </c>
      <c r="CJ136" s="333" t="str">
        <f>VLOOKUP($A136,'Depr Group Buckets'!$A:$J,CJ$4,FALSE)</f>
        <v>341</v>
      </c>
      <c r="CK136" s="21"/>
      <c r="CL136" s="4">
        <f t="shared" si="22"/>
        <v>2.9000000000000001E-2</v>
      </c>
      <c r="CM136" s="4">
        <f t="shared" si="21"/>
        <v>2.9000000000000001E-2</v>
      </c>
      <c r="CN136" s="334"/>
      <c r="CO136" s="334"/>
      <c r="CP136" s="334"/>
      <c r="CQ136" s="4">
        <v>2.9000000000000001E-2</v>
      </c>
      <c r="CR136" s="4">
        <v>2.2000000000000002E-2</v>
      </c>
    </row>
    <row r="137" spans="1:96" x14ac:dyDescent="0.25">
      <c r="A137" s="335">
        <f>'ASSET BALANCES'!$A137</f>
        <v>34146</v>
      </c>
      <c r="B137" s="336" t="str">
        <f>'ASSET BALANCES'!$B137</f>
        <v>341.46 Str and Improvements-BBCT6</v>
      </c>
      <c r="C137" s="337">
        <v>0</v>
      </c>
      <c r="D137" s="337">
        <v>0</v>
      </c>
      <c r="E137" s="337">
        <v>0</v>
      </c>
      <c r="F137" s="337">
        <v>0</v>
      </c>
      <c r="G137" s="337">
        <v>0</v>
      </c>
      <c r="H137" s="337">
        <v>0</v>
      </c>
      <c r="I137" s="337">
        <v>0</v>
      </c>
      <c r="J137" s="337">
        <v>0</v>
      </c>
      <c r="K137" s="337">
        <v>0</v>
      </c>
      <c r="L137" s="337">
        <v>0</v>
      </c>
      <c r="M137" s="337">
        <v>0</v>
      </c>
      <c r="N137" s="337">
        <v>0</v>
      </c>
      <c r="O137" s="338">
        <f>ROUND('ASSET BALANCES'!O137*$CL137/12,2)</f>
        <v>0</v>
      </c>
      <c r="P137" s="338">
        <f>ROUND('ASSET BALANCES'!P137*$CL137/12,2)</f>
        <v>0</v>
      </c>
      <c r="Q137" s="338">
        <f>ROUND('ASSET BALANCES'!Q137*$CL137/12,2)</f>
        <v>0</v>
      </c>
      <c r="R137" s="338">
        <f>ROUND('ASSET BALANCES'!R137*$CL137/12,2)</f>
        <v>0</v>
      </c>
      <c r="S137" s="338">
        <f>ROUND('ASSET BALANCES'!S137*$CL137/12,2)</f>
        <v>0</v>
      </c>
      <c r="T137" s="338">
        <f>ROUND('ASSET BALANCES'!T137*$CL137/12,2)</f>
        <v>0</v>
      </c>
      <c r="U137" s="338">
        <f>ROUND('ASSET BALANCES'!U137*$CL137/12,2)</f>
        <v>0</v>
      </c>
      <c r="V137" s="338">
        <f>ROUND('ASSET BALANCES'!V137*$CL137/12,2)</f>
        <v>0</v>
      </c>
      <c r="W137" s="338">
        <f>ROUND('ASSET BALANCES'!W137*$CL137/12,2)</f>
        <v>0</v>
      </c>
      <c r="X137" s="338">
        <f>ROUND('ASSET BALANCES'!X137*$CL137/12,2)</f>
        <v>0</v>
      </c>
      <c r="Y137" s="338">
        <f>ROUND('ASSET BALANCES'!Y137*$CL137/12,2)</f>
        <v>0</v>
      </c>
      <c r="Z137" s="338">
        <f>ROUND('ASSET BALANCES'!Z137*$CL137/12,2)</f>
        <v>0</v>
      </c>
      <c r="AA137" s="338">
        <f>ROUND('ASSET BALANCES'!AA137*$CM137/12,2)</f>
        <v>0</v>
      </c>
      <c r="AB137" s="338">
        <f>ROUND('ASSET BALANCES'!AB137*$CM137/12,2)</f>
        <v>0</v>
      </c>
      <c r="AC137" s="338">
        <f>ROUND('ASSET BALANCES'!AC137*$CM137/12,2)</f>
        <v>0</v>
      </c>
      <c r="AD137" s="338">
        <f>ROUND('ASSET BALANCES'!AD137*$CM137/12,2)</f>
        <v>0</v>
      </c>
      <c r="AE137" s="338">
        <f>ROUND('ASSET BALANCES'!AE137*$CM137/12,2)</f>
        <v>0</v>
      </c>
      <c r="AF137" s="338">
        <f>ROUND('ASSET BALANCES'!AF137*$CM137/12,2)</f>
        <v>0</v>
      </c>
      <c r="AG137" s="338">
        <f>ROUND('ASSET BALANCES'!AG137*$CM137/12,2)</f>
        <v>0</v>
      </c>
      <c r="AH137" s="338">
        <f>ROUND('ASSET BALANCES'!AH137*$CM137/12,2)</f>
        <v>0</v>
      </c>
      <c r="AI137" s="338">
        <f>ROUND('ASSET BALANCES'!AI137*$CM137/12,2)</f>
        <v>0</v>
      </c>
      <c r="AJ137" s="338">
        <f>ROUND('ASSET BALANCES'!AJ137*$CM137/12,2)</f>
        <v>0</v>
      </c>
      <c r="AK137" s="338">
        <f>ROUND('ASSET BALANCES'!AK137*$CM137/12,2)</f>
        <v>0</v>
      </c>
      <c r="AL137" s="338">
        <f>ROUND('ASSET BALANCES'!AL137*$CM137/12,2)</f>
        <v>0</v>
      </c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38"/>
      <c r="AX137" s="338"/>
      <c r="AY137" s="338"/>
      <c r="AZ137" s="338"/>
      <c r="BA137" s="338"/>
      <c r="BB137" s="338"/>
      <c r="BC137" s="338"/>
      <c r="BD137" s="338"/>
      <c r="BE137" s="338"/>
      <c r="BF137" s="338"/>
      <c r="BG137" s="338"/>
      <c r="BH137" s="338"/>
      <c r="BI137" s="338"/>
      <c r="BJ137" s="338"/>
      <c r="BK137" s="338"/>
      <c r="BL137" s="338"/>
      <c r="BM137" s="338"/>
      <c r="BN137" s="338"/>
      <c r="BO137" s="338"/>
      <c r="BP137" s="338"/>
      <c r="BQ137" s="338"/>
      <c r="BR137" s="338"/>
      <c r="BS137" s="338"/>
      <c r="BT137" s="338"/>
      <c r="BU137" s="338"/>
      <c r="BV137" s="338"/>
      <c r="BW137" s="13">
        <f t="shared" si="23"/>
        <v>0</v>
      </c>
      <c r="BX137" s="13">
        <f t="shared" si="24"/>
        <v>0</v>
      </c>
      <c r="BY137" s="13">
        <f t="shared" si="25"/>
        <v>0</v>
      </c>
      <c r="BZ137" s="13">
        <f t="shared" si="26"/>
        <v>0</v>
      </c>
      <c r="CA137" s="13">
        <f t="shared" si="27"/>
        <v>0</v>
      </c>
      <c r="CB137" s="13">
        <f t="shared" si="28"/>
        <v>0</v>
      </c>
      <c r="CC137" s="333" t="str">
        <f>VLOOKUP($A137,'Depr Group Buckets'!$A:$J,CC$4,FALSE)</f>
        <v>PROD OTHER</v>
      </c>
      <c r="CD137" s="333" t="str">
        <f>VLOOKUP($A137,'Depr Group Buckets'!$A:$J,CD$4,FALSE)</f>
        <v>101/106</v>
      </c>
      <c r="CE137" s="333">
        <f>VLOOKUP($A137,'Depr Group Buckets'!$A:$J,CE$4,FALSE)</f>
        <v>108</v>
      </c>
      <c r="CF137" s="333">
        <f>VLOOKUP($A137,'Depr Group Buckets'!$A:$J,CF$4,FALSE)</f>
        <v>403</v>
      </c>
      <c r="CG137" s="333" t="str">
        <f>VLOOKUP($A137,'Depr Group Buckets'!$A:$J,CG$4,FALSE)</f>
        <v>BIG BEND</v>
      </c>
      <c r="CH137" s="333" t="str">
        <f>VLOOKUP($A137,'Depr Group Buckets'!$A:$J,CH$4,FALSE)</f>
        <v>BIG BEND CT 6</v>
      </c>
      <c r="CI137" s="333" t="str">
        <f>VLOOKUP($A137,'Depr Group Buckets'!$A:$J,CI$4,FALSE)</f>
        <v>Valid</v>
      </c>
      <c r="CJ137" s="333" t="str">
        <f>VLOOKUP($A137,'Depr Group Buckets'!$A:$J,CJ$4,FALSE)</f>
        <v>341</v>
      </c>
      <c r="CK137" s="21"/>
      <c r="CL137" s="4">
        <f t="shared" si="22"/>
        <v>2.9000000000000001E-2</v>
      </c>
      <c r="CM137" s="4">
        <f t="shared" si="21"/>
        <v>2.9000000000000001E-2</v>
      </c>
      <c r="CN137" s="334"/>
      <c r="CO137" s="334"/>
      <c r="CP137" s="334"/>
      <c r="CQ137" s="4">
        <v>2.9000000000000001E-2</v>
      </c>
      <c r="CR137" s="4">
        <v>2.2000000000000002E-2</v>
      </c>
    </row>
    <row r="138" spans="1:96" x14ac:dyDescent="0.25">
      <c r="A138" s="335">
        <f>'ASSET BALANCES'!$A138</f>
        <v>34180</v>
      </c>
      <c r="B138" s="336" t="str">
        <f>'ASSET BALANCES'!$B138</f>
        <v>341.80 Str and Improve-Polk Comm</v>
      </c>
      <c r="C138" s="337">
        <v>497616.43</v>
      </c>
      <c r="D138" s="337">
        <v>497476.93000000005</v>
      </c>
      <c r="E138" s="337">
        <v>496882.09</v>
      </c>
      <c r="F138" s="337">
        <v>497528.06</v>
      </c>
      <c r="G138" s="337">
        <v>497531.82</v>
      </c>
      <c r="H138" s="337">
        <v>497567.54000000004</v>
      </c>
      <c r="I138" s="337">
        <v>497575.61</v>
      </c>
      <c r="J138" s="337">
        <v>497957.5</v>
      </c>
      <c r="K138" s="337">
        <v>497968.47</v>
      </c>
      <c r="L138" s="337">
        <v>497959.69</v>
      </c>
      <c r="M138" s="337">
        <v>498317.39</v>
      </c>
      <c r="N138" s="337">
        <v>498346.83</v>
      </c>
      <c r="O138" s="338">
        <f>ROUND('ASSET BALANCES'!O138*$CL138/12,2)</f>
        <v>498657.93</v>
      </c>
      <c r="P138" s="338">
        <f>ROUND('ASSET BALANCES'!P138*$CL138/12,2)</f>
        <v>498657.93</v>
      </c>
      <c r="Q138" s="338">
        <f>ROUND('ASSET BALANCES'!Q138*$CL138/12,2)</f>
        <v>498657.93</v>
      </c>
      <c r="R138" s="338">
        <f>ROUND('ASSET BALANCES'!R138*$CL138/12,2)</f>
        <v>498657.93</v>
      </c>
      <c r="S138" s="338">
        <f>ROUND('ASSET BALANCES'!S138*$CL138/12,2)</f>
        <v>498657.93</v>
      </c>
      <c r="T138" s="338">
        <f>ROUND('ASSET BALANCES'!T138*$CL138/12,2)</f>
        <v>498657.93</v>
      </c>
      <c r="U138" s="338">
        <f>ROUND('ASSET BALANCES'!U138*$CL138/12,2)</f>
        <v>498657.93</v>
      </c>
      <c r="V138" s="338">
        <f>ROUND('ASSET BALANCES'!V138*$CL138/12,2)</f>
        <v>498657.93</v>
      </c>
      <c r="W138" s="338">
        <f>ROUND('ASSET BALANCES'!W138*$CL138/12,2)</f>
        <v>498657.93</v>
      </c>
      <c r="X138" s="338">
        <f>ROUND('ASSET BALANCES'!X138*$CL138/12,2)</f>
        <v>498657.93</v>
      </c>
      <c r="Y138" s="338">
        <f>ROUND('ASSET BALANCES'!Y138*$CL138/12,2)</f>
        <v>498657.93</v>
      </c>
      <c r="Z138" s="338">
        <f>ROUND('ASSET BALANCES'!Z138*$CL138/12,2)</f>
        <v>498657.93</v>
      </c>
      <c r="AA138" s="338">
        <f>ROUND('ASSET BALANCES'!AA138*$CM138/12,2)</f>
        <v>498657.93</v>
      </c>
      <c r="AB138" s="338">
        <f>ROUND('ASSET BALANCES'!AB138*$CM138/12,2)</f>
        <v>498657.93</v>
      </c>
      <c r="AC138" s="338">
        <f>ROUND('ASSET BALANCES'!AC138*$CM138/12,2)</f>
        <v>498657.93</v>
      </c>
      <c r="AD138" s="338">
        <f>ROUND('ASSET BALANCES'!AD138*$CM138/12,2)</f>
        <v>498657.93</v>
      </c>
      <c r="AE138" s="338">
        <f>ROUND('ASSET BALANCES'!AE138*$CM138/12,2)</f>
        <v>498657.93</v>
      </c>
      <c r="AF138" s="338">
        <f>ROUND('ASSET BALANCES'!AF138*$CM138/12,2)</f>
        <v>498657.93</v>
      </c>
      <c r="AG138" s="338">
        <f>ROUND('ASSET BALANCES'!AG138*$CM138/12,2)</f>
        <v>498657.93</v>
      </c>
      <c r="AH138" s="338">
        <f>ROUND('ASSET BALANCES'!AH138*$CM138/12,2)</f>
        <v>498657.93</v>
      </c>
      <c r="AI138" s="338">
        <f>ROUND('ASSET BALANCES'!AI138*$CM138/12,2)</f>
        <v>498657.93</v>
      </c>
      <c r="AJ138" s="338">
        <f>ROUND('ASSET BALANCES'!AJ138*$CM138/12,2)</f>
        <v>498657.93</v>
      </c>
      <c r="AK138" s="338">
        <f>ROUND('ASSET BALANCES'!AK138*$CM138/12,2)</f>
        <v>498657.93</v>
      </c>
      <c r="AL138" s="338">
        <f>ROUND('ASSET BALANCES'!AL138*$CM138/12,2)</f>
        <v>498657.93</v>
      </c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38"/>
      <c r="AX138" s="338"/>
      <c r="AY138" s="338"/>
      <c r="AZ138" s="338"/>
      <c r="BA138" s="338"/>
      <c r="BB138" s="338"/>
      <c r="BC138" s="338"/>
      <c r="BD138" s="338"/>
      <c r="BE138" s="338"/>
      <c r="BF138" s="338"/>
      <c r="BG138" s="338"/>
      <c r="BH138" s="338"/>
      <c r="BI138" s="338"/>
      <c r="BJ138" s="338"/>
      <c r="BK138" s="338"/>
      <c r="BL138" s="338"/>
      <c r="BM138" s="338"/>
      <c r="BN138" s="338"/>
      <c r="BO138" s="338"/>
      <c r="BP138" s="338"/>
      <c r="BQ138" s="338"/>
      <c r="BR138" s="338"/>
      <c r="BS138" s="338"/>
      <c r="BT138" s="338"/>
      <c r="BU138" s="338"/>
      <c r="BV138" s="338"/>
      <c r="BW138" s="13">
        <f t="shared" si="23"/>
        <v>5972728.3600000003</v>
      </c>
      <c r="BX138" s="13">
        <f t="shared" si="24"/>
        <v>5983895.1600000001</v>
      </c>
      <c r="BY138" s="13">
        <f t="shared" si="25"/>
        <v>5983895.1600000001</v>
      </c>
      <c r="BZ138" s="13">
        <f t="shared" si="26"/>
        <v>0</v>
      </c>
      <c r="CA138" s="13">
        <f t="shared" si="27"/>
        <v>0</v>
      </c>
      <c r="CB138" s="13">
        <f t="shared" si="28"/>
        <v>0</v>
      </c>
      <c r="CC138" s="333" t="str">
        <f>VLOOKUP($A138,'Depr Group Buckets'!$A:$J,CC$4,FALSE)</f>
        <v>PROD OTHER</v>
      </c>
      <c r="CD138" s="333" t="str">
        <f>VLOOKUP($A138,'Depr Group Buckets'!$A:$J,CD$4,FALSE)</f>
        <v>101/106</v>
      </c>
      <c r="CE138" s="333">
        <f>VLOOKUP($A138,'Depr Group Buckets'!$A:$J,CE$4,FALSE)</f>
        <v>108</v>
      </c>
      <c r="CF138" s="333">
        <f>VLOOKUP($A138,'Depr Group Buckets'!$A:$J,CF$4,FALSE)</f>
        <v>403</v>
      </c>
      <c r="CG138" s="333" t="str">
        <f>VLOOKUP($A138,'Depr Group Buckets'!$A:$J,CG$4,FALSE)</f>
        <v>POLK</v>
      </c>
      <c r="CH138" s="333" t="str">
        <f>VLOOKUP($A138,'Depr Group Buckets'!$A:$J,CH$4,FALSE)</f>
        <v>POLK COMMON</v>
      </c>
      <c r="CI138" s="333" t="str">
        <f>VLOOKUP($A138,'Depr Group Buckets'!$A:$J,CI$4,FALSE)</f>
        <v>Valid</v>
      </c>
      <c r="CJ138" s="333" t="str">
        <f>VLOOKUP($A138,'Depr Group Buckets'!$A:$J,CJ$4,FALSE)</f>
        <v>341</v>
      </c>
      <c r="CK138" s="21"/>
      <c r="CL138" s="4">
        <f t="shared" si="22"/>
        <v>3.1E-2</v>
      </c>
      <c r="CM138" s="4">
        <f t="shared" si="21"/>
        <v>3.1E-2</v>
      </c>
      <c r="CN138" s="334"/>
      <c r="CO138" s="334"/>
      <c r="CP138" s="334"/>
      <c r="CQ138" s="4">
        <v>3.1E-2</v>
      </c>
      <c r="CR138" s="4">
        <v>2.98E-2</v>
      </c>
    </row>
    <row r="139" spans="1:96" x14ac:dyDescent="0.25">
      <c r="A139" s="335">
        <f>'ASSET BALANCES'!$A139</f>
        <v>34181</v>
      </c>
      <c r="B139" s="336" t="str">
        <f>'ASSET BALANCES'!$B139</f>
        <v>341.81 Str and Improvements-Polk U1</v>
      </c>
      <c r="C139" s="337">
        <v>165773.01</v>
      </c>
      <c r="D139" s="337">
        <v>163729.07999999999</v>
      </c>
      <c r="E139" s="337">
        <v>163729.07999999999</v>
      </c>
      <c r="F139" s="337">
        <v>163729.07999999999</v>
      </c>
      <c r="G139" s="337">
        <v>163758.65000000002</v>
      </c>
      <c r="H139" s="337">
        <v>163758.65000000002</v>
      </c>
      <c r="I139" s="337">
        <v>163562.93</v>
      </c>
      <c r="J139" s="337">
        <v>163564.4</v>
      </c>
      <c r="K139" s="337">
        <v>163564.4</v>
      </c>
      <c r="L139" s="337">
        <v>163564.4</v>
      </c>
      <c r="M139" s="337">
        <v>163660.43</v>
      </c>
      <c r="N139" s="337">
        <v>163728.93000000002</v>
      </c>
      <c r="O139" s="338">
        <f>ROUND('ASSET BALANCES'!O139*$CL139/12,2)</f>
        <v>163728.93</v>
      </c>
      <c r="P139" s="338">
        <f>ROUND('ASSET BALANCES'!P139*$CL139/12,2)</f>
        <v>163728.93</v>
      </c>
      <c r="Q139" s="338">
        <f>ROUND('ASSET BALANCES'!Q139*$CL139/12,2)</f>
        <v>163728.93</v>
      </c>
      <c r="R139" s="338">
        <f>ROUND('ASSET BALANCES'!R139*$CL139/12,2)</f>
        <v>163728.93</v>
      </c>
      <c r="S139" s="338">
        <f>ROUND('ASSET BALANCES'!S139*$CL139/12,2)</f>
        <v>163728.93</v>
      </c>
      <c r="T139" s="338">
        <f>ROUND('ASSET BALANCES'!T139*$CL139/12,2)</f>
        <v>163728.93</v>
      </c>
      <c r="U139" s="338">
        <f>ROUND('ASSET BALANCES'!U139*$CL139/12,2)</f>
        <v>163728.93</v>
      </c>
      <c r="V139" s="338">
        <f>ROUND('ASSET BALANCES'!V139*$CL139/12,2)</f>
        <v>163728.93</v>
      </c>
      <c r="W139" s="338">
        <f>ROUND('ASSET BALANCES'!W139*$CL139/12,2)</f>
        <v>163728.93</v>
      </c>
      <c r="X139" s="338">
        <f>ROUND('ASSET BALANCES'!X139*$CL139/12,2)</f>
        <v>163728.93</v>
      </c>
      <c r="Y139" s="338">
        <f>ROUND('ASSET BALANCES'!Y139*$CL139/12,2)</f>
        <v>163728.93</v>
      </c>
      <c r="Z139" s="338">
        <f>ROUND('ASSET BALANCES'!Z139*$CL139/12,2)</f>
        <v>163728.93</v>
      </c>
      <c r="AA139" s="338">
        <f>ROUND('ASSET BALANCES'!AA139*$CM139/12,2)</f>
        <v>163728.93</v>
      </c>
      <c r="AB139" s="338">
        <f>ROUND('ASSET BALANCES'!AB139*$CM139/12,2)</f>
        <v>163728.93</v>
      </c>
      <c r="AC139" s="338">
        <f>ROUND('ASSET BALANCES'!AC139*$CM139/12,2)</f>
        <v>163728.93</v>
      </c>
      <c r="AD139" s="338">
        <f>ROUND('ASSET BALANCES'!AD139*$CM139/12,2)</f>
        <v>163728.93</v>
      </c>
      <c r="AE139" s="338">
        <f>ROUND('ASSET BALANCES'!AE139*$CM139/12,2)</f>
        <v>163728.93</v>
      </c>
      <c r="AF139" s="338">
        <f>ROUND('ASSET BALANCES'!AF139*$CM139/12,2)</f>
        <v>163728.93</v>
      </c>
      <c r="AG139" s="338">
        <f>ROUND('ASSET BALANCES'!AG139*$CM139/12,2)</f>
        <v>163728.93</v>
      </c>
      <c r="AH139" s="338">
        <f>ROUND('ASSET BALANCES'!AH139*$CM139/12,2)</f>
        <v>163728.93</v>
      </c>
      <c r="AI139" s="338">
        <f>ROUND('ASSET BALANCES'!AI139*$CM139/12,2)</f>
        <v>163728.93</v>
      </c>
      <c r="AJ139" s="338">
        <f>ROUND('ASSET BALANCES'!AJ139*$CM139/12,2)</f>
        <v>163728.93</v>
      </c>
      <c r="AK139" s="338">
        <f>ROUND('ASSET BALANCES'!AK139*$CM139/12,2)</f>
        <v>163728.93</v>
      </c>
      <c r="AL139" s="338">
        <f>ROUND('ASSET BALANCES'!AL139*$CM139/12,2)</f>
        <v>163728.93</v>
      </c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38"/>
      <c r="AX139" s="338"/>
      <c r="AY139" s="338"/>
      <c r="AZ139" s="338"/>
      <c r="BA139" s="338"/>
      <c r="BB139" s="338"/>
      <c r="BC139" s="338"/>
      <c r="BD139" s="338"/>
      <c r="BE139" s="338"/>
      <c r="BF139" s="338"/>
      <c r="BG139" s="338"/>
      <c r="BH139" s="338"/>
      <c r="BI139" s="338"/>
      <c r="BJ139" s="338"/>
      <c r="BK139" s="338"/>
      <c r="BL139" s="338"/>
      <c r="BM139" s="338"/>
      <c r="BN139" s="338"/>
      <c r="BO139" s="338"/>
      <c r="BP139" s="338"/>
      <c r="BQ139" s="338"/>
      <c r="BR139" s="338"/>
      <c r="BS139" s="338"/>
      <c r="BT139" s="338"/>
      <c r="BU139" s="338"/>
      <c r="BV139" s="338"/>
      <c r="BW139" s="13">
        <f t="shared" si="23"/>
        <v>1966123.04</v>
      </c>
      <c r="BX139" s="13">
        <f t="shared" si="24"/>
        <v>1964747.16</v>
      </c>
      <c r="BY139" s="13">
        <f t="shared" si="25"/>
        <v>1964747.16</v>
      </c>
      <c r="BZ139" s="13">
        <f t="shared" si="26"/>
        <v>0</v>
      </c>
      <c r="CA139" s="13">
        <f t="shared" si="27"/>
        <v>0</v>
      </c>
      <c r="CB139" s="13">
        <f t="shared" si="28"/>
        <v>0</v>
      </c>
      <c r="CC139" s="333" t="str">
        <f>VLOOKUP($A139,'Depr Group Buckets'!$A:$J,CC$4,FALSE)</f>
        <v>PROD OTHER</v>
      </c>
      <c r="CD139" s="333" t="str">
        <f>VLOOKUP($A139,'Depr Group Buckets'!$A:$J,CD$4,FALSE)</f>
        <v>101/106</v>
      </c>
      <c r="CE139" s="333">
        <f>VLOOKUP($A139,'Depr Group Buckets'!$A:$J,CE$4,FALSE)</f>
        <v>108</v>
      </c>
      <c r="CF139" s="333">
        <f>VLOOKUP($A139,'Depr Group Buckets'!$A:$J,CF$4,FALSE)</f>
        <v>403</v>
      </c>
      <c r="CG139" s="333" t="str">
        <f>VLOOKUP($A139,'Depr Group Buckets'!$A:$J,CG$4,FALSE)</f>
        <v>POLK</v>
      </c>
      <c r="CH139" s="333" t="str">
        <f>VLOOKUP($A139,'Depr Group Buckets'!$A:$J,CH$4,FALSE)</f>
        <v>POLK UNIT 1</v>
      </c>
      <c r="CI139" s="333" t="str">
        <f>VLOOKUP($A139,'Depr Group Buckets'!$A:$J,CI$4,FALSE)</f>
        <v>Valid</v>
      </c>
      <c r="CJ139" s="333" t="str">
        <f>VLOOKUP($A139,'Depr Group Buckets'!$A:$J,CJ$4,FALSE)</f>
        <v>341</v>
      </c>
      <c r="CK139" s="21"/>
      <c r="CL139" s="4">
        <f t="shared" si="22"/>
        <v>3.6999999999999998E-2</v>
      </c>
      <c r="CM139" s="4">
        <f t="shared" si="21"/>
        <v>3.6999999999999998E-2</v>
      </c>
      <c r="CN139" s="334"/>
      <c r="CO139" s="334"/>
      <c r="CP139" s="334"/>
      <c r="CQ139" s="4">
        <v>3.6999999999999998E-2</v>
      </c>
      <c r="CR139" s="4">
        <v>4.9000000000000002E-2</v>
      </c>
    </row>
    <row r="140" spans="1:96" x14ac:dyDescent="0.25">
      <c r="A140" s="335">
        <f>'ASSET BALANCES'!$A140</f>
        <v>34182</v>
      </c>
      <c r="B140" s="336" t="str">
        <f>'ASSET BALANCES'!$B140</f>
        <v>341.82 Str and Improvements-Polk U2</v>
      </c>
      <c r="C140" s="337">
        <v>5084.1600000000008</v>
      </c>
      <c r="D140" s="337">
        <v>5084.1600000000008</v>
      </c>
      <c r="E140" s="337">
        <v>5084.1600000000008</v>
      </c>
      <c r="F140" s="337">
        <v>5084.1600000000008</v>
      </c>
      <c r="G140" s="337">
        <v>5084.1600000000008</v>
      </c>
      <c r="H140" s="337">
        <v>5072.8</v>
      </c>
      <c r="I140" s="337">
        <v>5074.67</v>
      </c>
      <c r="J140" s="337">
        <v>5074.67</v>
      </c>
      <c r="K140" s="337">
        <v>5074.67</v>
      </c>
      <c r="L140" s="337">
        <v>5074.67</v>
      </c>
      <c r="M140" s="337">
        <v>5074.67</v>
      </c>
      <c r="N140" s="337">
        <v>5074.67</v>
      </c>
      <c r="O140" s="338">
        <f>ROUND('ASSET BALANCES'!O140*$CL140/12,2)</f>
        <v>5074.67</v>
      </c>
      <c r="P140" s="338">
        <f>ROUND('ASSET BALANCES'!P140*$CL140/12,2)</f>
        <v>5074.67</v>
      </c>
      <c r="Q140" s="338">
        <f>ROUND('ASSET BALANCES'!Q140*$CL140/12,2)</f>
        <v>5074.67</v>
      </c>
      <c r="R140" s="338">
        <f>ROUND('ASSET BALANCES'!R140*$CL140/12,2)</f>
        <v>5074.67</v>
      </c>
      <c r="S140" s="338">
        <f>ROUND('ASSET BALANCES'!S140*$CL140/12,2)</f>
        <v>5074.67</v>
      </c>
      <c r="T140" s="338">
        <f>ROUND('ASSET BALANCES'!T140*$CL140/12,2)</f>
        <v>5074.67</v>
      </c>
      <c r="U140" s="338">
        <f>ROUND('ASSET BALANCES'!U140*$CL140/12,2)</f>
        <v>5074.67</v>
      </c>
      <c r="V140" s="338">
        <f>ROUND('ASSET BALANCES'!V140*$CL140/12,2)</f>
        <v>5074.67</v>
      </c>
      <c r="W140" s="338">
        <f>ROUND('ASSET BALANCES'!W140*$CL140/12,2)</f>
        <v>5074.67</v>
      </c>
      <c r="X140" s="338">
        <f>ROUND('ASSET BALANCES'!X140*$CL140/12,2)</f>
        <v>5074.67</v>
      </c>
      <c r="Y140" s="338">
        <f>ROUND('ASSET BALANCES'!Y140*$CL140/12,2)</f>
        <v>5074.67</v>
      </c>
      <c r="Z140" s="338">
        <f>ROUND('ASSET BALANCES'!Z140*$CL140/12,2)</f>
        <v>5074.67</v>
      </c>
      <c r="AA140" s="338">
        <f>ROUND('ASSET BALANCES'!AA140*$CM140/12,2)</f>
        <v>5074.67</v>
      </c>
      <c r="AB140" s="338">
        <f>ROUND('ASSET BALANCES'!AB140*$CM140/12,2)</f>
        <v>5074.67</v>
      </c>
      <c r="AC140" s="338">
        <f>ROUND('ASSET BALANCES'!AC140*$CM140/12,2)</f>
        <v>5074.67</v>
      </c>
      <c r="AD140" s="338">
        <f>ROUND('ASSET BALANCES'!AD140*$CM140/12,2)</f>
        <v>5074.67</v>
      </c>
      <c r="AE140" s="338">
        <f>ROUND('ASSET BALANCES'!AE140*$CM140/12,2)</f>
        <v>5074.67</v>
      </c>
      <c r="AF140" s="338">
        <f>ROUND('ASSET BALANCES'!AF140*$CM140/12,2)</f>
        <v>5074.67</v>
      </c>
      <c r="AG140" s="338">
        <f>ROUND('ASSET BALANCES'!AG140*$CM140/12,2)</f>
        <v>5074.67</v>
      </c>
      <c r="AH140" s="338">
        <f>ROUND('ASSET BALANCES'!AH140*$CM140/12,2)</f>
        <v>5074.67</v>
      </c>
      <c r="AI140" s="338">
        <f>ROUND('ASSET BALANCES'!AI140*$CM140/12,2)</f>
        <v>5074.67</v>
      </c>
      <c r="AJ140" s="338">
        <f>ROUND('ASSET BALANCES'!AJ140*$CM140/12,2)</f>
        <v>5074.67</v>
      </c>
      <c r="AK140" s="338">
        <f>ROUND('ASSET BALANCES'!AK140*$CM140/12,2)</f>
        <v>5074.67</v>
      </c>
      <c r="AL140" s="338">
        <f>ROUND('ASSET BALANCES'!AL140*$CM140/12,2)</f>
        <v>5074.67</v>
      </c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38"/>
      <c r="AX140" s="338"/>
      <c r="AY140" s="338"/>
      <c r="AZ140" s="338"/>
      <c r="BA140" s="338"/>
      <c r="BB140" s="338"/>
      <c r="BC140" s="338"/>
      <c r="BD140" s="338"/>
      <c r="BE140" s="338"/>
      <c r="BF140" s="338"/>
      <c r="BG140" s="338"/>
      <c r="BH140" s="338"/>
      <c r="BI140" s="338"/>
      <c r="BJ140" s="338"/>
      <c r="BK140" s="338"/>
      <c r="BL140" s="338"/>
      <c r="BM140" s="338"/>
      <c r="BN140" s="338"/>
      <c r="BO140" s="338"/>
      <c r="BP140" s="338"/>
      <c r="BQ140" s="338"/>
      <c r="BR140" s="338"/>
      <c r="BS140" s="338"/>
      <c r="BT140" s="338"/>
      <c r="BU140" s="338"/>
      <c r="BV140" s="338"/>
      <c r="BW140" s="13">
        <f t="shared" si="23"/>
        <v>60941.62</v>
      </c>
      <c r="BX140" s="13">
        <f t="shared" si="24"/>
        <v>60896.04</v>
      </c>
      <c r="BY140" s="13">
        <f t="shared" si="25"/>
        <v>60896.04</v>
      </c>
      <c r="BZ140" s="13">
        <f t="shared" si="26"/>
        <v>0</v>
      </c>
      <c r="CA140" s="13">
        <f t="shared" si="27"/>
        <v>0</v>
      </c>
      <c r="CB140" s="13">
        <f t="shared" si="28"/>
        <v>0</v>
      </c>
      <c r="CC140" s="333" t="str">
        <f>VLOOKUP($A140,'Depr Group Buckets'!$A:$J,CC$4,FALSE)</f>
        <v>PROD OTHER</v>
      </c>
      <c r="CD140" s="333" t="str">
        <f>VLOOKUP($A140,'Depr Group Buckets'!$A:$J,CD$4,FALSE)</f>
        <v>101/106</v>
      </c>
      <c r="CE140" s="333">
        <f>VLOOKUP($A140,'Depr Group Buckets'!$A:$J,CE$4,FALSE)</f>
        <v>108</v>
      </c>
      <c r="CF140" s="333">
        <f>VLOOKUP($A140,'Depr Group Buckets'!$A:$J,CF$4,FALSE)</f>
        <v>403</v>
      </c>
      <c r="CG140" s="333" t="str">
        <f>VLOOKUP($A140,'Depr Group Buckets'!$A:$J,CG$4,FALSE)</f>
        <v>POLK</v>
      </c>
      <c r="CH140" s="333" t="str">
        <f>VLOOKUP($A140,'Depr Group Buckets'!$A:$J,CH$4,FALSE)</f>
        <v>POLK UNIT 2</v>
      </c>
      <c r="CI140" s="333" t="str">
        <f>VLOOKUP($A140,'Depr Group Buckets'!$A:$J,CI$4,FALSE)</f>
        <v>Valid</v>
      </c>
      <c r="CJ140" s="333" t="str">
        <f>VLOOKUP($A140,'Depr Group Buckets'!$A:$J,CJ$4,FALSE)</f>
        <v>341</v>
      </c>
      <c r="CK140" s="21"/>
      <c r="CL140" s="4">
        <f t="shared" si="22"/>
        <v>2.5999999999999999E-2</v>
      </c>
      <c r="CM140" s="4">
        <f t="shared" si="21"/>
        <v>2.5999999999999999E-2</v>
      </c>
      <c r="CN140" s="334"/>
      <c r="CO140" s="334"/>
      <c r="CP140" s="334"/>
      <c r="CQ140" s="4">
        <v>2.5999999999999999E-2</v>
      </c>
      <c r="CR140" s="4">
        <v>2.2599999999999999E-2</v>
      </c>
    </row>
    <row r="141" spans="1:96" x14ac:dyDescent="0.25">
      <c r="A141" s="335">
        <f>'ASSET BALANCES'!$A141</f>
        <v>34183</v>
      </c>
      <c r="B141" s="336" t="str">
        <f>'ASSET BALANCES'!$B141</f>
        <v>341.83 Str and Improvements-Polk U3</v>
      </c>
      <c r="C141" s="337">
        <v>23202.129999999997</v>
      </c>
      <c r="D141" s="337">
        <v>23202.129999999997</v>
      </c>
      <c r="E141" s="337">
        <v>23202.129999999997</v>
      </c>
      <c r="F141" s="337">
        <v>23202.129999999997</v>
      </c>
      <c r="G141" s="337">
        <v>23202.129999999997</v>
      </c>
      <c r="H141" s="337">
        <v>23202.129999999997</v>
      </c>
      <c r="I141" s="337">
        <v>23202.129999999997</v>
      </c>
      <c r="J141" s="337">
        <v>23202.129999999997</v>
      </c>
      <c r="K141" s="337">
        <v>23202.129999999997</v>
      </c>
      <c r="L141" s="337">
        <v>23202.129999999997</v>
      </c>
      <c r="M141" s="337">
        <v>23202.129999999997</v>
      </c>
      <c r="N141" s="337">
        <v>23202.129999999997</v>
      </c>
      <c r="O141" s="338">
        <f>ROUND('ASSET BALANCES'!O141*$CL141/12,2)</f>
        <v>23202.13</v>
      </c>
      <c r="P141" s="338">
        <f>ROUND('ASSET BALANCES'!P141*$CL141/12,2)</f>
        <v>23202.13</v>
      </c>
      <c r="Q141" s="338">
        <f>ROUND('ASSET BALANCES'!Q141*$CL141/12,2)</f>
        <v>23202.13</v>
      </c>
      <c r="R141" s="338">
        <f>ROUND('ASSET BALANCES'!R141*$CL141/12,2)</f>
        <v>23202.13</v>
      </c>
      <c r="S141" s="338">
        <f>ROUND('ASSET BALANCES'!S141*$CL141/12,2)</f>
        <v>23202.13</v>
      </c>
      <c r="T141" s="338">
        <f>ROUND('ASSET BALANCES'!T141*$CL141/12,2)</f>
        <v>23202.13</v>
      </c>
      <c r="U141" s="338">
        <f>ROUND('ASSET BALANCES'!U141*$CL141/12,2)</f>
        <v>23202.13</v>
      </c>
      <c r="V141" s="338">
        <f>ROUND('ASSET BALANCES'!V141*$CL141/12,2)</f>
        <v>23202.13</v>
      </c>
      <c r="W141" s="338">
        <f>ROUND('ASSET BALANCES'!W141*$CL141/12,2)</f>
        <v>23202.13</v>
      </c>
      <c r="X141" s="338">
        <f>ROUND('ASSET BALANCES'!X141*$CL141/12,2)</f>
        <v>23202.13</v>
      </c>
      <c r="Y141" s="338">
        <f>ROUND('ASSET BALANCES'!Y141*$CL141/12,2)</f>
        <v>23202.13</v>
      </c>
      <c r="Z141" s="338">
        <f>ROUND('ASSET BALANCES'!Z141*$CL141/12,2)</f>
        <v>23202.13</v>
      </c>
      <c r="AA141" s="338">
        <f>ROUND('ASSET BALANCES'!AA141*$CM141/12,2)</f>
        <v>23202.13</v>
      </c>
      <c r="AB141" s="338">
        <f>ROUND('ASSET BALANCES'!AB141*$CM141/12,2)</f>
        <v>23202.13</v>
      </c>
      <c r="AC141" s="338">
        <f>ROUND('ASSET BALANCES'!AC141*$CM141/12,2)</f>
        <v>23202.13</v>
      </c>
      <c r="AD141" s="338">
        <f>ROUND('ASSET BALANCES'!AD141*$CM141/12,2)</f>
        <v>23202.13</v>
      </c>
      <c r="AE141" s="338">
        <f>ROUND('ASSET BALANCES'!AE141*$CM141/12,2)</f>
        <v>23202.13</v>
      </c>
      <c r="AF141" s="338">
        <f>ROUND('ASSET BALANCES'!AF141*$CM141/12,2)</f>
        <v>23202.13</v>
      </c>
      <c r="AG141" s="338">
        <f>ROUND('ASSET BALANCES'!AG141*$CM141/12,2)</f>
        <v>23202.13</v>
      </c>
      <c r="AH141" s="338">
        <f>ROUND('ASSET BALANCES'!AH141*$CM141/12,2)</f>
        <v>23202.13</v>
      </c>
      <c r="AI141" s="338">
        <f>ROUND('ASSET BALANCES'!AI141*$CM141/12,2)</f>
        <v>23202.13</v>
      </c>
      <c r="AJ141" s="338">
        <f>ROUND('ASSET BALANCES'!AJ141*$CM141/12,2)</f>
        <v>23202.13</v>
      </c>
      <c r="AK141" s="338">
        <f>ROUND('ASSET BALANCES'!AK141*$CM141/12,2)</f>
        <v>23202.13</v>
      </c>
      <c r="AL141" s="338">
        <f>ROUND('ASSET BALANCES'!AL141*$CM141/12,2)</f>
        <v>23202.13</v>
      </c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  <c r="BG141" s="338"/>
      <c r="BH141" s="338"/>
      <c r="BI141" s="338"/>
      <c r="BJ141" s="338"/>
      <c r="BK141" s="338"/>
      <c r="BL141" s="338"/>
      <c r="BM141" s="338"/>
      <c r="BN141" s="338"/>
      <c r="BO141" s="338"/>
      <c r="BP141" s="338"/>
      <c r="BQ141" s="338"/>
      <c r="BR141" s="338"/>
      <c r="BS141" s="338"/>
      <c r="BT141" s="338"/>
      <c r="BU141" s="338"/>
      <c r="BV141" s="338"/>
      <c r="BW141" s="13">
        <f t="shared" si="23"/>
        <v>278425.56</v>
      </c>
      <c r="BX141" s="13">
        <f t="shared" si="24"/>
        <v>278425.56</v>
      </c>
      <c r="BY141" s="13">
        <f t="shared" si="25"/>
        <v>278425.56</v>
      </c>
      <c r="BZ141" s="13">
        <f t="shared" si="26"/>
        <v>0</v>
      </c>
      <c r="CA141" s="13">
        <f t="shared" si="27"/>
        <v>0</v>
      </c>
      <c r="CB141" s="13">
        <f t="shared" si="28"/>
        <v>0</v>
      </c>
      <c r="CC141" s="333" t="str">
        <f>VLOOKUP($A141,'Depr Group Buckets'!$A:$J,CC$4,FALSE)</f>
        <v>PROD OTHER</v>
      </c>
      <c r="CD141" s="333" t="str">
        <f>VLOOKUP($A141,'Depr Group Buckets'!$A:$J,CD$4,FALSE)</f>
        <v>101/106</v>
      </c>
      <c r="CE141" s="333">
        <f>VLOOKUP($A141,'Depr Group Buckets'!$A:$J,CE$4,FALSE)</f>
        <v>108</v>
      </c>
      <c r="CF141" s="333">
        <f>VLOOKUP($A141,'Depr Group Buckets'!$A:$J,CF$4,FALSE)</f>
        <v>403</v>
      </c>
      <c r="CG141" s="333" t="str">
        <f>VLOOKUP($A141,'Depr Group Buckets'!$A:$J,CG$4,FALSE)</f>
        <v>POLK</v>
      </c>
      <c r="CH141" s="333" t="str">
        <f>VLOOKUP($A141,'Depr Group Buckets'!$A:$J,CH$4,FALSE)</f>
        <v>POLK UNIT 3</v>
      </c>
      <c r="CI141" s="333" t="str">
        <f>VLOOKUP($A141,'Depr Group Buckets'!$A:$J,CI$4,FALSE)</f>
        <v>Valid</v>
      </c>
      <c r="CJ141" s="333" t="str">
        <f>VLOOKUP($A141,'Depr Group Buckets'!$A:$J,CJ$4,FALSE)</f>
        <v>341</v>
      </c>
      <c r="CK141" s="21"/>
      <c r="CL141" s="4">
        <f t="shared" si="22"/>
        <v>2.5999999999999999E-2</v>
      </c>
      <c r="CM141" s="4">
        <f t="shared" si="21"/>
        <v>2.5999999999999999E-2</v>
      </c>
      <c r="CN141" s="334"/>
      <c r="CO141" s="334"/>
      <c r="CP141" s="334"/>
      <c r="CQ141" s="4">
        <v>2.5999999999999999E-2</v>
      </c>
      <c r="CR141" s="4">
        <v>2.2700000000000001E-2</v>
      </c>
    </row>
    <row r="142" spans="1:96" x14ac:dyDescent="0.25">
      <c r="A142" s="335">
        <f>'ASSET BALANCES'!$A142</f>
        <v>34184</v>
      </c>
      <c r="B142" s="336" t="str">
        <f>'ASSET BALANCES'!$B142</f>
        <v>341.84 Str and Improvements-Polk U4</v>
      </c>
      <c r="C142" s="337">
        <v>13092.390000000001</v>
      </c>
      <c r="D142" s="337">
        <v>13092.390000000001</v>
      </c>
      <c r="E142" s="337">
        <v>13092.390000000001</v>
      </c>
      <c r="F142" s="337">
        <v>13092.390000000001</v>
      </c>
      <c r="G142" s="337">
        <v>13092.390000000001</v>
      </c>
      <c r="H142" s="337">
        <v>13092.390000000001</v>
      </c>
      <c r="I142" s="337">
        <v>13092.390000000001</v>
      </c>
      <c r="J142" s="337">
        <v>13092.390000000001</v>
      </c>
      <c r="K142" s="337">
        <v>13092.390000000001</v>
      </c>
      <c r="L142" s="337">
        <v>13092.390000000001</v>
      </c>
      <c r="M142" s="337">
        <v>13092.390000000001</v>
      </c>
      <c r="N142" s="337">
        <v>13077.140000000001</v>
      </c>
      <c r="O142" s="338">
        <f>ROUND('ASSET BALANCES'!O142*$CL142/12,2)</f>
        <v>13077.14</v>
      </c>
      <c r="P142" s="338">
        <f>ROUND('ASSET BALANCES'!P142*$CL142/12,2)</f>
        <v>13077.14</v>
      </c>
      <c r="Q142" s="338">
        <f>ROUND('ASSET BALANCES'!Q142*$CL142/12,2)</f>
        <v>13077.14</v>
      </c>
      <c r="R142" s="338">
        <f>ROUND('ASSET BALANCES'!R142*$CL142/12,2)</f>
        <v>13077.14</v>
      </c>
      <c r="S142" s="338">
        <f>ROUND('ASSET BALANCES'!S142*$CL142/12,2)</f>
        <v>13077.14</v>
      </c>
      <c r="T142" s="338">
        <f>ROUND('ASSET BALANCES'!T142*$CL142/12,2)</f>
        <v>13077.14</v>
      </c>
      <c r="U142" s="338">
        <f>ROUND('ASSET BALANCES'!U142*$CL142/12,2)</f>
        <v>13077.14</v>
      </c>
      <c r="V142" s="338">
        <f>ROUND('ASSET BALANCES'!V142*$CL142/12,2)</f>
        <v>13077.14</v>
      </c>
      <c r="W142" s="338">
        <f>ROUND('ASSET BALANCES'!W142*$CL142/12,2)</f>
        <v>13077.14</v>
      </c>
      <c r="X142" s="338">
        <f>ROUND('ASSET BALANCES'!X142*$CL142/12,2)</f>
        <v>13077.14</v>
      </c>
      <c r="Y142" s="338">
        <f>ROUND('ASSET BALANCES'!Y142*$CL142/12,2)</f>
        <v>13077.14</v>
      </c>
      <c r="Z142" s="338">
        <f>ROUND('ASSET BALANCES'!Z142*$CL142/12,2)</f>
        <v>13077.14</v>
      </c>
      <c r="AA142" s="338">
        <f>ROUND('ASSET BALANCES'!AA142*$CM142/12,2)</f>
        <v>13077.14</v>
      </c>
      <c r="AB142" s="338">
        <f>ROUND('ASSET BALANCES'!AB142*$CM142/12,2)</f>
        <v>13077.14</v>
      </c>
      <c r="AC142" s="338">
        <f>ROUND('ASSET BALANCES'!AC142*$CM142/12,2)</f>
        <v>13077.14</v>
      </c>
      <c r="AD142" s="338">
        <f>ROUND('ASSET BALANCES'!AD142*$CM142/12,2)</f>
        <v>13077.14</v>
      </c>
      <c r="AE142" s="338">
        <f>ROUND('ASSET BALANCES'!AE142*$CM142/12,2)</f>
        <v>13077.14</v>
      </c>
      <c r="AF142" s="338">
        <f>ROUND('ASSET BALANCES'!AF142*$CM142/12,2)</f>
        <v>13077.14</v>
      </c>
      <c r="AG142" s="338">
        <f>ROUND('ASSET BALANCES'!AG142*$CM142/12,2)</f>
        <v>13077.14</v>
      </c>
      <c r="AH142" s="338">
        <f>ROUND('ASSET BALANCES'!AH142*$CM142/12,2)</f>
        <v>13077.14</v>
      </c>
      <c r="AI142" s="338">
        <f>ROUND('ASSET BALANCES'!AI142*$CM142/12,2)</f>
        <v>13077.14</v>
      </c>
      <c r="AJ142" s="338">
        <f>ROUND('ASSET BALANCES'!AJ142*$CM142/12,2)</f>
        <v>13077.14</v>
      </c>
      <c r="AK142" s="338">
        <f>ROUND('ASSET BALANCES'!AK142*$CM142/12,2)</f>
        <v>13077.14</v>
      </c>
      <c r="AL142" s="338">
        <f>ROUND('ASSET BALANCES'!AL142*$CM142/12,2)</f>
        <v>13077.14</v>
      </c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38"/>
      <c r="AX142" s="338"/>
      <c r="AY142" s="338"/>
      <c r="AZ142" s="338"/>
      <c r="BA142" s="338"/>
      <c r="BB142" s="338"/>
      <c r="BC142" s="338"/>
      <c r="BD142" s="338"/>
      <c r="BE142" s="338"/>
      <c r="BF142" s="338"/>
      <c r="BG142" s="338"/>
      <c r="BH142" s="338"/>
      <c r="BI142" s="338"/>
      <c r="BJ142" s="338"/>
      <c r="BK142" s="338"/>
      <c r="BL142" s="338"/>
      <c r="BM142" s="338"/>
      <c r="BN142" s="338"/>
      <c r="BO142" s="338"/>
      <c r="BP142" s="338"/>
      <c r="BQ142" s="338"/>
      <c r="BR142" s="338"/>
      <c r="BS142" s="338"/>
      <c r="BT142" s="338"/>
      <c r="BU142" s="338"/>
      <c r="BV142" s="338"/>
      <c r="BW142" s="13">
        <f t="shared" si="23"/>
        <v>157093.43</v>
      </c>
      <c r="BX142" s="13">
        <f t="shared" si="24"/>
        <v>156925.68</v>
      </c>
      <c r="BY142" s="13">
        <f t="shared" si="25"/>
        <v>156925.68</v>
      </c>
      <c r="BZ142" s="13">
        <f t="shared" si="26"/>
        <v>0</v>
      </c>
      <c r="CA142" s="13">
        <f t="shared" si="27"/>
        <v>0</v>
      </c>
      <c r="CB142" s="13">
        <f t="shared" si="28"/>
        <v>0</v>
      </c>
      <c r="CC142" s="333" t="str">
        <f>VLOOKUP($A142,'Depr Group Buckets'!$A:$J,CC$4,FALSE)</f>
        <v>PROD OTHER</v>
      </c>
      <c r="CD142" s="333" t="str">
        <f>VLOOKUP($A142,'Depr Group Buckets'!$A:$J,CD$4,FALSE)</f>
        <v>101/106</v>
      </c>
      <c r="CE142" s="333">
        <f>VLOOKUP($A142,'Depr Group Buckets'!$A:$J,CE$4,FALSE)</f>
        <v>108</v>
      </c>
      <c r="CF142" s="333">
        <f>VLOOKUP($A142,'Depr Group Buckets'!$A:$J,CF$4,FALSE)</f>
        <v>403</v>
      </c>
      <c r="CG142" s="333" t="str">
        <f>VLOOKUP($A142,'Depr Group Buckets'!$A:$J,CG$4,FALSE)</f>
        <v>POLK</v>
      </c>
      <c r="CH142" s="333" t="str">
        <f>VLOOKUP($A142,'Depr Group Buckets'!$A:$J,CH$4,FALSE)</f>
        <v>POLK UNIT 4</v>
      </c>
      <c r="CI142" s="333" t="str">
        <f>VLOOKUP($A142,'Depr Group Buckets'!$A:$J,CI$4,FALSE)</f>
        <v>Valid</v>
      </c>
      <c r="CJ142" s="333" t="str">
        <f>VLOOKUP($A142,'Depr Group Buckets'!$A:$J,CJ$4,FALSE)</f>
        <v>341</v>
      </c>
      <c r="CK142" s="21"/>
      <c r="CL142" s="4">
        <f t="shared" si="22"/>
        <v>2.7E-2</v>
      </c>
      <c r="CM142" s="4">
        <f t="shared" si="21"/>
        <v>2.7E-2</v>
      </c>
      <c r="CN142" s="334"/>
      <c r="CO142" s="334"/>
      <c r="CP142" s="334"/>
      <c r="CQ142" s="4">
        <v>2.7E-2</v>
      </c>
      <c r="CR142" s="4">
        <v>2.7400000000000001E-2</v>
      </c>
    </row>
    <row r="143" spans="1:96" x14ac:dyDescent="0.25">
      <c r="A143" s="335">
        <f>'ASSET BALANCES'!$A143</f>
        <v>34185</v>
      </c>
      <c r="B143" s="336" t="str">
        <f>'ASSET BALANCES'!$B143</f>
        <v>341.85 Str and Improvements-Polk U5</v>
      </c>
      <c r="C143" s="337">
        <v>12929.800000000001</v>
      </c>
      <c r="D143" s="337">
        <v>12929.800000000001</v>
      </c>
      <c r="E143" s="337">
        <v>12929.800000000001</v>
      </c>
      <c r="F143" s="337">
        <v>12929.800000000001</v>
      </c>
      <c r="G143" s="337">
        <v>12929.800000000001</v>
      </c>
      <c r="H143" s="337">
        <v>12929.800000000001</v>
      </c>
      <c r="I143" s="337">
        <v>12929.800000000001</v>
      </c>
      <c r="J143" s="337">
        <v>12929.800000000001</v>
      </c>
      <c r="K143" s="337">
        <v>12929.800000000001</v>
      </c>
      <c r="L143" s="337">
        <v>12929.800000000001</v>
      </c>
      <c r="M143" s="337">
        <v>12929.800000000001</v>
      </c>
      <c r="N143" s="337">
        <v>12929.800000000001</v>
      </c>
      <c r="O143" s="338">
        <f>ROUND('ASSET BALANCES'!O143*$CL143/12,2)</f>
        <v>12929.81</v>
      </c>
      <c r="P143" s="338">
        <f>ROUND('ASSET BALANCES'!P143*$CL143/12,2)</f>
        <v>12929.81</v>
      </c>
      <c r="Q143" s="338">
        <f>ROUND('ASSET BALANCES'!Q143*$CL143/12,2)</f>
        <v>12929.81</v>
      </c>
      <c r="R143" s="338">
        <f>ROUND('ASSET BALANCES'!R143*$CL143/12,2)</f>
        <v>12929.81</v>
      </c>
      <c r="S143" s="338">
        <f>ROUND('ASSET BALANCES'!S143*$CL143/12,2)</f>
        <v>12929.81</v>
      </c>
      <c r="T143" s="338">
        <f>ROUND('ASSET BALANCES'!T143*$CL143/12,2)</f>
        <v>12929.81</v>
      </c>
      <c r="U143" s="338">
        <f>ROUND('ASSET BALANCES'!U143*$CL143/12,2)</f>
        <v>12929.81</v>
      </c>
      <c r="V143" s="338">
        <f>ROUND('ASSET BALANCES'!V143*$CL143/12,2)</f>
        <v>12929.81</v>
      </c>
      <c r="W143" s="338">
        <f>ROUND('ASSET BALANCES'!W143*$CL143/12,2)</f>
        <v>12929.81</v>
      </c>
      <c r="X143" s="338">
        <f>ROUND('ASSET BALANCES'!X143*$CL143/12,2)</f>
        <v>12929.81</v>
      </c>
      <c r="Y143" s="338">
        <f>ROUND('ASSET BALANCES'!Y143*$CL143/12,2)</f>
        <v>12929.81</v>
      </c>
      <c r="Z143" s="338">
        <f>ROUND('ASSET BALANCES'!Z143*$CL143/12,2)</f>
        <v>12929.81</v>
      </c>
      <c r="AA143" s="338">
        <f>ROUND('ASSET BALANCES'!AA143*$CM143/12,2)</f>
        <v>12929.81</v>
      </c>
      <c r="AB143" s="338">
        <f>ROUND('ASSET BALANCES'!AB143*$CM143/12,2)</f>
        <v>12929.81</v>
      </c>
      <c r="AC143" s="338">
        <f>ROUND('ASSET BALANCES'!AC143*$CM143/12,2)</f>
        <v>12929.81</v>
      </c>
      <c r="AD143" s="338">
        <f>ROUND('ASSET BALANCES'!AD143*$CM143/12,2)</f>
        <v>12929.81</v>
      </c>
      <c r="AE143" s="338">
        <f>ROUND('ASSET BALANCES'!AE143*$CM143/12,2)</f>
        <v>12929.81</v>
      </c>
      <c r="AF143" s="338">
        <f>ROUND('ASSET BALANCES'!AF143*$CM143/12,2)</f>
        <v>12929.81</v>
      </c>
      <c r="AG143" s="338">
        <f>ROUND('ASSET BALANCES'!AG143*$CM143/12,2)</f>
        <v>12929.81</v>
      </c>
      <c r="AH143" s="338">
        <f>ROUND('ASSET BALANCES'!AH143*$CM143/12,2)</f>
        <v>12929.81</v>
      </c>
      <c r="AI143" s="338">
        <f>ROUND('ASSET BALANCES'!AI143*$CM143/12,2)</f>
        <v>12929.81</v>
      </c>
      <c r="AJ143" s="338">
        <f>ROUND('ASSET BALANCES'!AJ143*$CM143/12,2)</f>
        <v>12929.81</v>
      </c>
      <c r="AK143" s="338">
        <f>ROUND('ASSET BALANCES'!AK143*$CM143/12,2)</f>
        <v>12929.81</v>
      </c>
      <c r="AL143" s="338">
        <f>ROUND('ASSET BALANCES'!AL143*$CM143/12,2)</f>
        <v>12929.81</v>
      </c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38"/>
      <c r="AX143" s="338"/>
      <c r="AY143" s="338"/>
      <c r="AZ143" s="338"/>
      <c r="BA143" s="338"/>
      <c r="BB143" s="338"/>
      <c r="BC143" s="338"/>
      <c r="BD143" s="338"/>
      <c r="BE143" s="338"/>
      <c r="BF143" s="338"/>
      <c r="BG143" s="338"/>
      <c r="BH143" s="338"/>
      <c r="BI143" s="338"/>
      <c r="BJ143" s="338"/>
      <c r="BK143" s="338"/>
      <c r="BL143" s="338"/>
      <c r="BM143" s="338"/>
      <c r="BN143" s="338"/>
      <c r="BO143" s="338"/>
      <c r="BP143" s="338"/>
      <c r="BQ143" s="338"/>
      <c r="BR143" s="338"/>
      <c r="BS143" s="338"/>
      <c r="BT143" s="338"/>
      <c r="BU143" s="338"/>
      <c r="BV143" s="338"/>
      <c r="BW143" s="13">
        <f t="shared" si="23"/>
        <v>155157.6</v>
      </c>
      <c r="BX143" s="13">
        <f t="shared" si="24"/>
        <v>155157.72</v>
      </c>
      <c r="BY143" s="13">
        <f t="shared" si="25"/>
        <v>155157.72</v>
      </c>
      <c r="BZ143" s="13">
        <f t="shared" si="26"/>
        <v>0</v>
      </c>
      <c r="CA143" s="13">
        <f t="shared" si="27"/>
        <v>0</v>
      </c>
      <c r="CB143" s="13">
        <f t="shared" si="28"/>
        <v>0</v>
      </c>
      <c r="CC143" s="333" t="str">
        <f>VLOOKUP($A143,'Depr Group Buckets'!$A:$J,CC$4,FALSE)</f>
        <v>PROD OTHER</v>
      </c>
      <c r="CD143" s="333" t="str">
        <f>VLOOKUP($A143,'Depr Group Buckets'!$A:$J,CD$4,FALSE)</f>
        <v>101/106</v>
      </c>
      <c r="CE143" s="333">
        <f>VLOOKUP($A143,'Depr Group Buckets'!$A:$J,CE$4,FALSE)</f>
        <v>108</v>
      </c>
      <c r="CF143" s="333">
        <f>VLOOKUP($A143,'Depr Group Buckets'!$A:$J,CF$4,FALSE)</f>
        <v>403</v>
      </c>
      <c r="CG143" s="333" t="str">
        <f>VLOOKUP($A143,'Depr Group Buckets'!$A:$J,CG$4,FALSE)</f>
        <v>POLK</v>
      </c>
      <c r="CH143" s="333" t="str">
        <f>VLOOKUP($A143,'Depr Group Buckets'!$A:$J,CH$4,FALSE)</f>
        <v>POLK UNIT 5</v>
      </c>
      <c r="CI143" s="333" t="str">
        <f>VLOOKUP($A143,'Depr Group Buckets'!$A:$J,CI$4,FALSE)</f>
        <v>Valid</v>
      </c>
      <c r="CJ143" s="333" t="str">
        <f>VLOOKUP($A143,'Depr Group Buckets'!$A:$J,CJ$4,FALSE)</f>
        <v>341</v>
      </c>
      <c r="CK143" s="21"/>
      <c r="CL143" s="4">
        <f t="shared" si="22"/>
        <v>2.7E-2</v>
      </c>
      <c r="CM143" s="4">
        <f t="shared" si="21"/>
        <v>2.7E-2</v>
      </c>
      <c r="CN143" s="334"/>
      <c r="CO143" s="334"/>
      <c r="CP143" s="334"/>
      <c r="CQ143" s="4">
        <v>2.7E-2</v>
      </c>
      <c r="CR143" s="4">
        <v>2.7200000000000002E-2</v>
      </c>
    </row>
    <row r="144" spans="1:96" x14ac:dyDescent="0.25">
      <c r="A144" s="335">
        <f>'ASSET BALANCES'!$A144</f>
        <v>34186</v>
      </c>
      <c r="B144" s="336" t="str">
        <f>'ASSET BALANCES'!$B144</f>
        <v>341.86 Str and Improvements-PKCCST</v>
      </c>
      <c r="C144" s="337">
        <v>28978.2</v>
      </c>
      <c r="D144" s="337">
        <v>28978.2</v>
      </c>
      <c r="E144" s="337">
        <v>28978.2</v>
      </c>
      <c r="F144" s="337">
        <v>28978.2</v>
      </c>
      <c r="G144" s="337">
        <v>28978.2</v>
      </c>
      <c r="H144" s="337">
        <v>28978.2</v>
      </c>
      <c r="I144" s="337">
        <v>28978.2</v>
      </c>
      <c r="J144" s="337">
        <v>28978.2</v>
      </c>
      <c r="K144" s="337">
        <v>28978.2</v>
      </c>
      <c r="L144" s="337">
        <v>28978.2</v>
      </c>
      <c r="M144" s="337">
        <v>28978.2</v>
      </c>
      <c r="N144" s="337">
        <v>28978.2</v>
      </c>
      <c r="O144" s="338">
        <f>ROUND('ASSET BALANCES'!O144*$CL144/12,2)</f>
        <v>28978.2</v>
      </c>
      <c r="P144" s="338">
        <f>ROUND('ASSET BALANCES'!P144*$CL144/12,2)</f>
        <v>28978.2</v>
      </c>
      <c r="Q144" s="338">
        <f>ROUND('ASSET BALANCES'!Q144*$CL144/12,2)</f>
        <v>28978.2</v>
      </c>
      <c r="R144" s="338">
        <f>ROUND('ASSET BALANCES'!R144*$CL144/12,2)</f>
        <v>28978.2</v>
      </c>
      <c r="S144" s="338">
        <f>ROUND('ASSET BALANCES'!S144*$CL144/12,2)</f>
        <v>28978.2</v>
      </c>
      <c r="T144" s="338">
        <f>ROUND('ASSET BALANCES'!T144*$CL144/12,2)</f>
        <v>28978.2</v>
      </c>
      <c r="U144" s="338">
        <f>ROUND('ASSET BALANCES'!U144*$CL144/12,2)</f>
        <v>28978.2</v>
      </c>
      <c r="V144" s="338">
        <f>ROUND('ASSET BALANCES'!V144*$CL144/12,2)</f>
        <v>28978.2</v>
      </c>
      <c r="W144" s="338">
        <f>ROUND('ASSET BALANCES'!W144*$CL144/12,2)</f>
        <v>28978.2</v>
      </c>
      <c r="X144" s="338">
        <f>ROUND('ASSET BALANCES'!X144*$CL144/12,2)</f>
        <v>28978.2</v>
      </c>
      <c r="Y144" s="338">
        <f>ROUND('ASSET BALANCES'!Y144*$CL144/12,2)</f>
        <v>28978.2</v>
      </c>
      <c r="Z144" s="338">
        <f>ROUND('ASSET BALANCES'!Z144*$CL144/12,2)</f>
        <v>28978.2</v>
      </c>
      <c r="AA144" s="338">
        <f>ROUND('ASSET BALANCES'!AA144*$CM144/12,2)</f>
        <v>28978.2</v>
      </c>
      <c r="AB144" s="338">
        <f>ROUND('ASSET BALANCES'!AB144*$CM144/12,2)</f>
        <v>28978.2</v>
      </c>
      <c r="AC144" s="338">
        <f>ROUND('ASSET BALANCES'!AC144*$CM144/12,2)</f>
        <v>28978.2</v>
      </c>
      <c r="AD144" s="338">
        <f>ROUND('ASSET BALANCES'!AD144*$CM144/12,2)</f>
        <v>28978.2</v>
      </c>
      <c r="AE144" s="338">
        <f>ROUND('ASSET BALANCES'!AE144*$CM144/12,2)</f>
        <v>28978.2</v>
      </c>
      <c r="AF144" s="338">
        <f>ROUND('ASSET BALANCES'!AF144*$CM144/12,2)</f>
        <v>28978.2</v>
      </c>
      <c r="AG144" s="338">
        <f>ROUND('ASSET BALANCES'!AG144*$CM144/12,2)</f>
        <v>28978.2</v>
      </c>
      <c r="AH144" s="338">
        <f>ROUND('ASSET BALANCES'!AH144*$CM144/12,2)</f>
        <v>28978.2</v>
      </c>
      <c r="AI144" s="338">
        <f>ROUND('ASSET BALANCES'!AI144*$CM144/12,2)</f>
        <v>28978.2</v>
      </c>
      <c r="AJ144" s="338">
        <f>ROUND('ASSET BALANCES'!AJ144*$CM144/12,2)</f>
        <v>28978.2</v>
      </c>
      <c r="AK144" s="338">
        <f>ROUND('ASSET BALANCES'!AK144*$CM144/12,2)</f>
        <v>30843.14</v>
      </c>
      <c r="AL144" s="338">
        <f>ROUND('ASSET BALANCES'!AL144*$CM144/12,2)</f>
        <v>31029.63</v>
      </c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38"/>
      <c r="AX144" s="338"/>
      <c r="AY144" s="338"/>
      <c r="AZ144" s="338"/>
      <c r="BA144" s="338"/>
      <c r="BB144" s="338"/>
      <c r="BC144" s="338"/>
      <c r="BD144" s="338"/>
      <c r="BE144" s="338"/>
      <c r="BF144" s="338"/>
      <c r="BG144" s="338"/>
      <c r="BH144" s="338"/>
      <c r="BI144" s="338"/>
      <c r="BJ144" s="338"/>
      <c r="BK144" s="338"/>
      <c r="BL144" s="338"/>
      <c r="BM144" s="338"/>
      <c r="BN144" s="338"/>
      <c r="BO144" s="338"/>
      <c r="BP144" s="338"/>
      <c r="BQ144" s="338"/>
      <c r="BR144" s="338"/>
      <c r="BS144" s="338"/>
      <c r="BT144" s="338"/>
      <c r="BU144" s="338"/>
      <c r="BV144" s="338"/>
      <c r="BW144" s="13">
        <f t="shared" si="23"/>
        <v>347738.4</v>
      </c>
      <c r="BX144" s="13">
        <f t="shared" si="24"/>
        <v>347738.4</v>
      </c>
      <c r="BY144" s="13">
        <f t="shared" si="25"/>
        <v>351654.77</v>
      </c>
      <c r="BZ144" s="13">
        <f t="shared" si="26"/>
        <v>0</v>
      </c>
      <c r="CA144" s="13">
        <f t="shared" si="27"/>
        <v>0</v>
      </c>
      <c r="CB144" s="13">
        <f t="shared" si="28"/>
        <v>0</v>
      </c>
      <c r="CC144" s="333" t="str">
        <f>VLOOKUP($A144,'Depr Group Buckets'!$A:$J,CC$4,FALSE)</f>
        <v>PROD OTHER</v>
      </c>
      <c r="CD144" s="333" t="str">
        <f>VLOOKUP($A144,'Depr Group Buckets'!$A:$J,CD$4,FALSE)</f>
        <v>101/106</v>
      </c>
      <c r="CE144" s="333">
        <f>VLOOKUP($A144,'Depr Group Buckets'!$A:$J,CE$4,FALSE)</f>
        <v>108</v>
      </c>
      <c r="CF144" s="333">
        <f>VLOOKUP($A144,'Depr Group Buckets'!$A:$J,CF$4,FALSE)</f>
        <v>403</v>
      </c>
      <c r="CG144" s="333" t="str">
        <f>VLOOKUP($A144,'Depr Group Buckets'!$A:$J,CG$4,FALSE)</f>
        <v>POLK</v>
      </c>
      <c r="CH144" s="333" t="str">
        <f>VLOOKUP($A144,'Depr Group Buckets'!$A:$J,CH$4,FALSE)</f>
        <v>POLK CCST (2-5)</v>
      </c>
      <c r="CI144" s="333" t="str">
        <f>VLOOKUP($A144,'Depr Group Buckets'!$A:$J,CI$4,FALSE)</f>
        <v>Valid</v>
      </c>
      <c r="CJ144" s="333" t="str">
        <f>VLOOKUP($A144,'Depr Group Buckets'!$A:$J,CJ$4,FALSE)</f>
        <v>341</v>
      </c>
      <c r="CK144" s="21"/>
      <c r="CL144" s="4">
        <f t="shared" si="22"/>
        <v>2.5999999999999999E-2</v>
      </c>
      <c r="CM144" s="4">
        <f t="shared" si="21"/>
        <v>2.5999999999999999E-2</v>
      </c>
      <c r="CN144" s="334"/>
      <c r="CO144" s="334"/>
      <c r="CP144" s="334"/>
      <c r="CQ144" s="4">
        <v>2.5999999999999999E-2</v>
      </c>
      <c r="CR144" s="4">
        <v>2.9300000000000003E-2</v>
      </c>
    </row>
    <row r="145" spans="1:96" x14ac:dyDescent="0.25">
      <c r="A145" s="335">
        <f>'ASSET BALANCES'!$A145</f>
        <v>34198</v>
      </c>
      <c r="B145" s="336" t="str">
        <f>'ASSET BALANCES'!$B145</f>
        <v>341.98 Str and Improvements-DCMG</v>
      </c>
      <c r="C145" s="337">
        <v>0</v>
      </c>
      <c r="D145" s="337">
        <v>0</v>
      </c>
      <c r="E145" s="337">
        <v>0</v>
      </c>
      <c r="F145" s="337">
        <v>0</v>
      </c>
      <c r="G145" s="337">
        <v>0</v>
      </c>
      <c r="H145" s="337">
        <v>0</v>
      </c>
      <c r="I145" s="337">
        <v>0</v>
      </c>
      <c r="J145" s="337">
        <v>0</v>
      </c>
      <c r="K145" s="337">
        <v>0</v>
      </c>
      <c r="L145" s="337">
        <v>0</v>
      </c>
      <c r="M145" s="337">
        <v>0</v>
      </c>
      <c r="N145" s="337">
        <v>0</v>
      </c>
      <c r="O145" s="314">
        <f>ROUND('ASSET BALANCES'!O145*$CL145/12,2)</f>
        <v>0</v>
      </c>
      <c r="P145" s="314">
        <f>ROUND('ASSET BALANCES'!P145*$CL145/12,2)</f>
        <v>0</v>
      </c>
      <c r="Q145" s="314">
        <f>ROUND('ASSET BALANCES'!Q145*$CL145/12,2)</f>
        <v>0</v>
      </c>
      <c r="R145" s="314">
        <f>ROUND('ASSET BALANCES'!R145*$CL145/12,2)</f>
        <v>0</v>
      </c>
      <c r="S145" s="314">
        <f>ROUND('ASSET BALANCES'!S145*$CL145/12,2)</f>
        <v>0</v>
      </c>
      <c r="T145" s="314">
        <f>ROUND('ASSET BALANCES'!T145*$CL145/12,2)</f>
        <v>0</v>
      </c>
      <c r="U145" s="314">
        <f>ROUND('ASSET BALANCES'!U145*$CL145/12,2)</f>
        <v>0</v>
      </c>
      <c r="V145" s="314">
        <f>ROUND('ASSET BALANCES'!V145*$CL145/12,2)</f>
        <v>0</v>
      </c>
      <c r="W145" s="314">
        <f>ROUND('ASSET BALANCES'!W145*$CL145/12,2)</f>
        <v>0</v>
      </c>
      <c r="X145" s="314">
        <f>ROUND('ASSET BALANCES'!X145*$CL145/12,2)</f>
        <v>0</v>
      </c>
      <c r="Y145" s="314">
        <f>ROUND('ASSET BALANCES'!Y145*$CL145/12,2)</f>
        <v>0</v>
      </c>
      <c r="Z145" s="314">
        <f>ROUND('ASSET BALANCES'!Z145*$CL145/12,2)</f>
        <v>0</v>
      </c>
      <c r="AA145" s="338">
        <f>ROUND('ASSET BALANCES'!AA145*$CM145/12,2)</f>
        <v>0</v>
      </c>
      <c r="AB145" s="338">
        <f>ROUND('ASSET BALANCES'!AB145*$CM145/12,2)</f>
        <v>0</v>
      </c>
      <c r="AC145" s="338">
        <f>ROUND('ASSET BALANCES'!AC145*$CM145/12,2)</f>
        <v>0</v>
      </c>
      <c r="AD145" s="338">
        <f>ROUND('ASSET BALANCES'!AD145*$CM145/12,2)</f>
        <v>0</v>
      </c>
      <c r="AE145" s="338">
        <f>ROUND('ASSET BALANCES'!AE145*$CM145/12,2)</f>
        <v>0</v>
      </c>
      <c r="AF145" s="338">
        <f>ROUND('ASSET BALANCES'!AF145*$CM145/12,2)</f>
        <v>0</v>
      </c>
      <c r="AG145" s="338">
        <f>ROUND('ASSET BALANCES'!AG145*$CM145/12,2)</f>
        <v>0</v>
      </c>
      <c r="AH145" s="338">
        <f>ROUND('ASSET BALANCES'!AH145*$CM145/12,2)</f>
        <v>0</v>
      </c>
      <c r="AI145" s="338">
        <f>ROUND('ASSET BALANCES'!AI145*$CM145/12,2)</f>
        <v>0</v>
      </c>
      <c r="AJ145" s="338">
        <f>ROUND('ASSET BALANCES'!AJ145*$CM145/12,2)</f>
        <v>0</v>
      </c>
      <c r="AK145" s="338">
        <f>ROUND('ASSET BALANCES'!AK145*$CM145/12,2)</f>
        <v>0</v>
      </c>
      <c r="AL145" s="338">
        <f>ROUND('ASSET BALANCES'!AL145*$CM145/12,2)</f>
        <v>0</v>
      </c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38"/>
      <c r="AX145" s="338"/>
      <c r="AY145" s="338"/>
      <c r="AZ145" s="338"/>
      <c r="BA145" s="338"/>
      <c r="BB145" s="338"/>
      <c r="BC145" s="338"/>
      <c r="BD145" s="338"/>
      <c r="BE145" s="338"/>
      <c r="BF145" s="338"/>
      <c r="BG145" s="338"/>
      <c r="BH145" s="338"/>
      <c r="BI145" s="338"/>
      <c r="BJ145" s="338"/>
      <c r="BK145" s="338"/>
      <c r="BL145" s="338"/>
      <c r="BM145" s="338"/>
      <c r="BN145" s="338"/>
      <c r="BO145" s="338"/>
      <c r="BP145" s="338"/>
      <c r="BQ145" s="338"/>
      <c r="BR145" s="338"/>
      <c r="BS145" s="338"/>
      <c r="BT145" s="338"/>
      <c r="BU145" s="338"/>
      <c r="BV145" s="338"/>
      <c r="BW145" s="13">
        <f t="shared" si="23"/>
        <v>0</v>
      </c>
      <c r="BX145" s="13">
        <f t="shared" si="24"/>
        <v>0</v>
      </c>
      <c r="BY145" s="13">
        <f t="shared" si="25"/>
        <v>0</v>
      </c>
      <c r="BZ145" s="13">
        <f t="shared" si="26"/>
        <v>0</v>
      </c>
      <c r="CA145" s="13">
        <f t="shared" si="27"/>
        <v>0</v>
      </c>
      <c r="CB145" s="13">
        <f t="shared" si="28"/>
        <v>0</v>
      </c>
      <c r="CC145" s="333" t="str">
        <f>VLOOKUP($A145,'Depr Group Buckets'!$A:$J,CC$4,FALSE)</f>
        <v>PROD OTHER</v>
      </c>
      <c r="CD145" s="333" t="str">
        <f>VLOOKUP($A145,'Depr Group Buckets'!$A:$J,CD$4,FALSE)</f>
        <v>101/106</v>
      </c>
      <c r="CE145" s="333">
        <f>VLOOKUP($A145,'Depr Group Buckets'!$A:$J,CE$4,FALSE)</f>
        <v>108</v>
      </c>
      <c r="CF145" s="333">
        <f>VLOOKUP($A145,'Depr Group Buckets'!$A:$J,CF$4,FALSE)</f>
        <v>403</v>
      </c>
      <c r="CG145" s="333" t="str">
        <f>VLOOKUP($A145,'Depr Group Buckets'!$A:$J,CG$4,FALSE)</f>
        <v>DC MICROGRID</v>
      </c>
      <c r="CH145" s="333" t="str">
        <f>VLOOKUP($A145,'Depr Group Buckets'!$A:$J,CH$4,FALSE)</f>
        <v>DC MICRO GRID</v>
      </c>
      <c r="CI145" s="333" t="str">
        <f>VLOOKUP($A145,'Depr Group Buckets'!$A:$J,CI$4,FALSE)</f>
        <v>Valid</v>
      </c>
      <c r="CJ145" s="333" t="str">
        <f>VLOOKUP($A145,'Depr Group Buckets'!$A:$J,CJ$4,FALSE)</f>
        <v>341</v>
      </c>
      <c r="CK145" s="21"/>
      <c r="CL145" s="4">
        <f t="shared" si="22"/>
        <v>3.3000000000000002E-2</v>
      </c>
      <c r="CM145" s="4">
        <f t="shared" si="21"/>
        <v>3.3000000000000002E-2</v>
      </c>
      <c r="CN145" s="334"/>
      <c r="CO145" s="334"/>
      <c r="CP145" s="334"/>
      <c r="CQ145" s="4">
        <v>3.3000000000000002E-2</v>
      </c>
      <c r="CR145" s="4">
        <v>3.3300000000000003E-2</v>
      </c>
    </row>
    <row r="146" spans="1:96" x14ac:dyDescent="0.25">
      <c r="A146" s="335">
        <f>'ASSET BALANCES'!$A146</f>
        <v>34199</v>
      </c>
      <c r="B146" s="336" t="str">
        <f>'ASSET BALANCES'!$B146</f>
        <v>341.99 Str and Improvements-Solar</v>
      </c>
      <c r="C146" s="337">
        <v>890919.81</v>
      </c>
      <c r="D146" s="337">
        <v>891766.86</v>
      </c>
      <c r="E146" s="337">
        <v>891847.21</v>
      </c>
      <c r="F146" s="337">
        <v>893513.15</v>
      </c>
      <c r="G146" s="337">
        <v>893651.93</v>
      </c>
      <c r="H146" s="337">
        <v>894127.89</v>
      </c>
      <c r="I146" s="337">
        <v>894366.86</v>
      </c>
      <c r="J146" s="337">
        <v>894665.48</v>
      </c>
      <c r="K146" s="337">
        <v>894249.33000000007</v>
      </c>
      <c r="L146" s="337">
        <v>894257.82000000007</v>
      </c>
      <c r="M146" s="337">
        <v>894302.79</v>
      </c>
      <c r="N146" s="337">
        <v>894125.33000000007</v>
      </c>
      <c r="O146" s="338">
        <f>ROUND('ASSET BALANCES'!O146*$CL146/12,2)</f>
        <v>1087596.43</v>
      </c>
      <c r="P146" s="338">
        <f>ROUND('ASSET BALANCES'!P146*$CL146/12,2)</f>
        <v>1087861.69</v>
      </c>
      <c r="Q146" s="338">
        <f>ROUND('ASSET BALANCES'!Q146*$CL146/12,2)</f>
        <v>1087862.05</v>
      </c>
      <c r="R146" s="338">
        <f>ROUND('ASSET BALANCES'!R146*$CL146/12,2)</f>
        <v>1089398.22</v>
      </c>
      <c r="S146" s="338">
        <f>ROUND('ASSET BALANCES'!S146*$CL146/12,2)</f>
        <v>1089772.27</v>
      </c>
      <c r="T146" s="338">
        <f>ROUND('ASSET BALANCES'!T146*$CL146/12,2)</f>
        <v>1089772.27</v>
      </c>
      <c r="U146" s="338">
        <f>ROUND('ASSET BALANCES'!U146*$CL146/12,2)</f>
        <v>1089772.27</v>
      </c>
      <c r="V146" s="338">
        <f>ROUND('ASSET BALANCES'!V146*$CL146/12,2)</f>
        <v>1089772.27</v>
      </c>
      <c r="W146" s="338">
        <f>ROUND('ASSET BALANCES'!W146*$CL146/12,2)</f>
        <v>1089772.27</v>
      </c>
      <c r="X146" s="338">
        <f>ROUND('ASSET BALANCES'!X146*$CL146/12,2)</f>
        <v>1089772.27</v>
      </c>
      <c r="Y146" s="338">
        <f>ROUND('ASSET BALANCES'!Y146*$CL146/12,2)</f>
        <v>1136355.0900000001</v>
      </c>
      <c r="Z146" s="338">
        <f>ROUND('ASSET BALANCES'!Z146*$CL146/12,2)</f>
        <v>1137498.18</v>
      </c>
      <c r="AA146" s="338">
        <f>ROUND('ASSET BALANCES'!AA146*$CM146/12,2)</f>
        <v>1137570.72</v>
      </c>
      <c r="AB146" s="338">
        <f>ROUND('ASSET BALANCES'!AB146*$CM146/12,2)</f>
        <v>1137570.72</v>
      </c>
      <c r="AC146" s="338">
        <f>ROUND('ASSET BALANCES'!AC146*$CM146/12,2)</f>
        <v>1137570.72</v>
      </c>
      <c r="AD146" s="338">
        <f>ROUND('ASSET BALANCES'!AD146*$CM146/12,2)</f>
        <v>1137570.72</v>
      </c>
      <c r="AE146" s="338">
        <f>ROUND('ASSET BALANCES'!AE146*$CM146/12,2)</f>
        <v>1137570.72</v>
      </c>
      <c r="AF146" s="338">
        <f>ROUND('ASSET BALANCES'!AF146*$CM146/12,2)</f>
        <v>1137570.72</v>
      </c>
      <c r="AG146" s="338">
        <f>ROUND('ASSET BALANCES'!AG146*$CM146/12,2)</f>
        <v>1137570.72</v>
      </c>
      <c r="AH146" s="338">
        <f>ROUND('ASSET BALANCES'!AH146*$CM146/12,2)</f>
        <v>1137570.72</v>
      </c>
      <c r="AI146" s="338">
        <f>ROUND('ASSET BALANCES'!AI146*$CM146/12,2)</f>
        <v>1137570.72</v>
      </c>
      <c r="AJ146" s="338">
        <f>ROUND('ASSET BALANCES'!AJ146*$CM146/12,2)</f>
        <v>1137570.72</v>
      </c>
      <c r="AK146" s="338">
        <f>ROUND('ASSET BALANCES'!AK146*$CM146/12,2)</f>
        <v>1137570.72</v>
      </c>
      <c r="AL146" s="338">
        <f>ROUND('ASSET BALANCES'!AL146*$CM146/12,2)</f>
        <v>1137570.72</v>
      </c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38"/>
      <c r="AX146" s="338"/>
      <c r="AY146" s="338"/>
      <c r="AZ146" s="338"/>
      <c r="BA146" s="338"/>
      <c r="BB146" s="338"/>
      <c r="BC146" s="338"/>
      <c r="BD146" s="338"/>
      <c r="BE146" s="338"/>
      <c r="BF146" s="338"/>
      <c r="BG146" s="338"/>
      <c r="BH146" s="338"/>
      <c r="BI146" s="338"/>
      <c r="BJ146" s="338"/>
      <c r="BK146" s="338"/>
      <c r="BL146" s="338"/>
      <c r="BM146" s="338"/>
      <c r="BN146" s="338"/>
      <c r="BO146" s="338"/>
      <c r="BP146" s="338"/>
      <c r="BQ146" s="338"/>
      <c r="BR146" s="338"/>
      <c r="BS146" s="338"/>
      <c r="BT146" s="338"/>
      <c r="BU146" s="338"/>
      <c r="BV146" s="338"/>
      <c r="BW146" s="13">
        <f t="shared" si="23"/>
        <v>10721794.460000001</v>
      </c>
      <c r="BX146" s="13">
        <f t="shared" si="24"/>
        <v>13165205.279999999</v>
      </c>
      <c r="BY146" s="13">
        <f t="shared" si="25"/>
        <v>13650848.640000001</v>
      </c>
      <c r="BZ146" s="13">
        <f t="shared" si="26"/>
        <v>0</v>
      </c>
      <c r="CA146" s="13">
        <f t="shared" si="27"/>
        <v>0</v>
      </c>
      <c r="CB146" s="13">
        <f t="shared" si="28"/>
        <v>0</v>
      </c>
      <c r="CC146" s="333" t="str">
        <f>VLOOKUP($A146,'Depr Group Buckets'!$A:$J,CC$4,FALSE)</f>
        <v>PROD OTHER</v>
      </c>
      <c r="CD146" s="333" t="str">
        <f>VLOOKUP($A146,'Depr Group Buckets'!$A:$J,CD$4,FALSE)</f>
        <v>101/106</v>
      </c>
      <c r="CE146" s="333">
        <f>VLOOKUP($A146,'Depr Group Buckets'!$A:$J,CE$4,FALSE)</f>
        <v>108</v>
      </c>
      <c r="CF146" s="333">
        <f>VLOOKUP($A146,'Depr Group Buckets'!$A:$J,CF$4,FALSE)</f>
        <v>403</v>
      </c>
      <c r="CG146" s="333" t="str">
        <f>VLOOKUP($A146,'Depr Group Buckets'!$A:$J,CG$4,FALSE)</f>
        <v>SOLAR</v>
      </c>
      <c r="CH146" s="333" t="str">
        <f>VLOOKUP($A146,'Depr Group Buckets'!$A:$J,CH$4,FALSE)</f>
        <v>SOLAR SITES</v>
      </c>
      <c r="CI146" s="333" t="str">
        <f>VLOOKUP($A146,'Depr Group Buckets'!$A:$J,CI$4,FALSE)</f>
        <v>Valid</v>
      </c>
      <c r="CJ146" s="333" t="str">
        <f>VLOOKUP($A146,'Depr Group Buckets'!$A:$J,CJ$4,FALSE)</f>
        <v>341</v>
      </c>
      <c r="CK146" s="21"/>
      <c r="CL146" s="4">
        <f t="shared" si="22"/>
        <v>2.9000000000000001E-2</v>
      </c>
      <c r="CM146" s="4">
        <f t="shared" si="21"/>
        <v>2.9000000000000001E-2</v>
      </c>
      <c r="CN146" s="334"/>
      <c r="CO146" s="334"/>
      <c r="CP146" s="334"/>
      <c r="CQ146" s="4">
        <v>2.9000000000000001E-2</v>
      </c>
      <c r="CR146" s="4">
        <v>3.3700000000000001E-2</v>
      </c>
    </row>
    <row r="147" spans="1:96" x14ac:dyDescent="0.25">
      <c r="A147" s="335">
        <f>'ASSET BALANCES'!$A147</f>
        <v>34220</v>
      </c>
      <c r="B147" s="336" t="str">
        <f>'ASSET BALANCES'!$B147</f>
        <v>342.20 Fuel Holders,Prod Acc-MDAFB</v>
      </c>
      <c r="C147" s="337">
        <v>0</v>
      </c>
      <c r="D147" s="337">
        <v>0</v>
      </c>
      <c r="E147" s="337">
        <v>0</v>
      </c>
      <c r="F147" s="337">
        <v>0</v>
      </c>
      <c r="G147" s="337">
        <v>0</v>
      </c>
      <c r="H147" s="337">
        <v>0</v>
      </c>
      <c r="I147" s="337">
        <v>0</v>
      </c>
      <c r="J147" s="337">
        <v>0</v>
      </c>
      <c r="K147" s="337">
        <v>0</v>
      </c>
      <c r="L147" s="337">
        <v>0</v>
      </c>
      <c r="M147" s="337">
        <v>0</v>
      </c>
      <c r="N147" s="337">
        <v>0</v>
      </c>
      <c r="O147" s="338">
        <f>ROUND('ASSET BALANCES'!O147*$CL147/12,2)</f>
        <v>0</v>
      </c>
      <c r="P147" s="338">
        <f>ROUND('ASSET BALANCES'!P147*$CL147/12,2)</f>
        <v>0</v>
      </c>
      <c r="Q147" s="338">
        <f>ROUND('ASSET BALANCES'!Q147*$CL147/12,2)</f>
        <v>0</v>
      </c>
      <c r="R147" s="338">
        <f>ROUND('ASSET BALANCES'!R147*$CL147/12,2)</f>
        <v>0</v>
      </c>
      <c r="S147" s="338">
        <f>ROUND('ASSET BALANCES'!S147*$CL147/12,2)</f>
        <v>0</v>
      </c>
      <c r="T147" s="338">
        <f>ROUND('ASSET BALANCES'!T147*$CL147/12,2)</f>
        <v>0</v>
      </c>
      <c r="U147" s="338">
        <f>ROUND('ASSET BALANCES'!U147*$CL147/12,2)</f>
        <v>0</v>
      </c>
      <c r="V147" s="338">
        <f>ROUND('ASSET BALANCES'!V147*$CL147/12,2)</f>
        <v>0</v>
      </c>
      <c r="W147" s="338">
        <f>ROUND('ASSET BALANCES'!W147*$CL147/12,2)</f>
        <v>0</v>
      </c>
      <c r="X147" s="338">
        <f>ROUND('ASSET BALANCES'!X147*$CL147/12,2)</f>
        <v>0</v>
      </c>
      <c r="Y147" s="338">
        <f>ROUND('ASSET BALANCES'!Y147*$CL147/12,2)</f>
        <v>0</v>
      </c>
      <c r="Z147" s="338">
        <f>ROUND('ASSET BALANCES'!Z147*$CL147/12,2)</f>
        <v>0</v>
      </c>
      <c r="AA147" s="338">
        <f>ROUND('ASSET BALANCES'!AA147*$CM147/12,2)</f>
        <v>0</v>
      </c>
      <c r="AB147" s="338">
        <f>ROUND('ASSET BALANCES'!AB147*$CM147/12,2)</f>
        <v>0</v>
      </c>
      <c r="AC147" s="338">
        <f>ROUND('ASSET BALANCES'!AC147*$CM147/12,2)</f>
        <v>0</v>
      </c>
      <c r="AD147" s="338">
        <f>ROUND('ASSET BALANCES'!AD147*$CM147/12,2)</f>
        <v>0</v>
      </c>
      <c r="AE147" s="338">
        <f>ROUND('ASSET BALANCES'!AE147*$CM147/12,2)</f>
        <v>0</v>
      </c>
      <c r="AF147" s="338">
        <f>ROUND('ASSET BALANCES'!AF147*$CM147/12,2)</f>
        <v>0</v>
      </c>
      <c r="AG147" s="338">
        <f>ROUND('ASSET BALANCES'!AG147*$CM147/12,2)</f>
        <v>0</v>
      </c>
      <c r="AH147" s="338">
        <f>ROUND('ASSET BALANCES'!AH147*$CM147/12,2)</f>
        <v>0</v>
      </c>
      <c r="AI147" s="338">
        <f>ROUND('ASSET BALANCES'!AI147*$CM147/12,2)</f>
        <v>0</v>
      </c>
      <c r="AJ147" s="338">
        <f>ROUND('ASSET BALANCES'!AJ147*$CM147/12,2)</f>
        <v>0</v>
      </c>
      <c r="AK147" s="338">
        <f>ROUND('ASSET BALANCES'!AK147*$CM147/12,2)</f>
        <v>0</v>
      </c>
      <c r="AL147" s="338">
        <f>ROUND('ASSET BALANCES'!AL147*$CM147/12,2)</f>
        <v>0</v>
      </c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38"/>
      <c r="AX147" s="338"/>
      <c r="AY147" s="338"/>
      <c r="AZ147" s="338"/>
      <c r="BA147" s="338"/>
      <c r="BB147" s="338"/>
      <c r="BC147" s="338"/>
      <c r="BD147" s="338"/>
      <c r="BE147" s="338"/>
      <c r="BF147" s="338"/>
      <c r="BG147" s="338"/>
      <c r="BH147" s="338"/>
      <c r="BI147" s="338"/>
      <c r="BJ147" s="338"/>
      <c r="BK147" s="338"/>
      <c r="BL147" s="338"/>
      <c r="BM147" s="338"/>
      <c r="BN147" s="338"/>
      <c r="BO147" s="338"/>
      <c r="BP147" s="338"/>
      <c r="BQ147" s="338"/>
      <c r="BR147" s="338"/>
      <c r="BS147" s="338"/>
      <c r="BT147" s="338"/>
      <c r="BU147" s="338"/>
      <c r="BV147" s="338"/>
      <c r="BW147" s="13">
        <f t="shared" si="23"/>
        <v>0</v>
      </c>
      <c r="BX147" s="13">
        <f t="shared" si="24"/>
        <v>0</v>
      </c>
      <c r="BY147" s="13">
        <f t="shared" si="25"/>
        <v>0</v>
      </c>
      <c r="BZ147" s="13">
        <f t="shared" si="26"/>
        <v>0</v>
      </c>
      <c r="CA147" s="13">
        <f t="shared" si="27"/>
        <v>0</v>
      </c>
      <c r="CB147" s="13">
        <f t="shared" si="28"/>
        <v>0</v>
      </c>
      <c r="CC147" s="333" t="str">
        <f>VLOOKUP($A147,'Depr Group Buckets'!$A:$J,CC$4,FALSE)</f>
        <v>PROD OTHER</v>
      </c>
      <c r="CD147" s="333" t="str">
        <f>VLOOKUP($A147,'Depr Group Buckets'!$A:$J,CD$4,FALSE)</f>
        <v>101/106</v>
      </c>
      <c r="CE147" s="333">
        <f>VLOOKUP($A147,'Depr Group Buckets'!$A:$J,CE$4,FALSE)</f>
        <v>108</v>
      </c>
      <c r="CF147" s="333">
        <f>VLOOKUP($A147,'Depr Group Buckets'!$A:$J,CF$4,FALSE)</f>
        <v>403</v>
      </c>
      <c r="CG147" s="333" t="str">
        <f>VLOOKUP($A147,'Depr Group Buckets'!$A:$J,CG$4,FALSE)</f>
        <v>MACDILL AFB</v>
      </c>
      <c r="CH147" s="333" t="str">
        <f>VLOOKUP($A147,'Depr Group Buckets'!$A:$J,CH$4,FALSE)</f>
        <v>MACDILL AFB</v>
      </c>
      <c r="CI147" s="333" t="str">
        <f>VLOOKUP($A147,'Depr Group Buckets'!$A:$J,CI$4,FALSE)</f>
        <v>Valid</v>
      </c>
      <c r="CJ147" s="333" t="str">
        <f>VLOOKUP($A147,'Depr Group Buckets'!$A:$J,CJ$4,FALSE)</f>
        <v>342</v>
      </c>
      <c r="CK147" s="21"/>
      <c r="CL147" s="4">
        <f t="shared" si="22"/>
        <v>0</v>
      </c>
      <c r="CM147" s="4">
        <f t="shared" si="21"/>
        <v>0</v>
      </c>
      <c r="CN147" s="334"/>
      <c r="CO147" s="334"/>
      <c r="CP147" s="334"/>
      <c r="CQ147" s="4">
        <v>0</v>
      </c>
      <c r="CR147" s="4">
        <v>2.2000000000000002E-2</v>
      </c>
    </row>
    <row r="148" spans="1:96" x14ac:dyDescent="0.25">
      <c r="A148" s="335">
        <f>'ASSET BALANCES'!$A148</f>
        <v>34228</v>
      </c>
      <c r="B148" s="336" t="str">
        <f>'ASSET BALANCES'!$B148</f>
        <v>342.28 FuelHolders,ProdAcc-Phillips</v>
      </c>
      <c r="C148" s="337">
        <v>0</v>
      </c>
      <c r="D148" s="337">
        <v>0</v>
      </c>
      <c r="E148" s="337">
        <v>0</v>
      </c>
      <c r="F148" s="337">
        <v>0</v>
      </c>
      <c r="G148" s="337">
        <v>0</v>
      </c>
      <c r="H148" s="337">
        <v>0</v>
      </c>
      <c r="I148" s="337">
        <v>0</v>
      </c>
      <c r="J148" s="337">
        <v>0</v>
      </c>
      <c r="K148" s="337">
        <v>0</v>
      </c>
      <c r="L148" s="337">
        <v>0</v>
      </c>
      <c r="M148" s="337">
        <v>0</v>
      </c>
      <c r="N148" s="337">
        <v>0</v>
      </c>
      <c r="O148" s="338">
        <f>ROUND('ASSET BALANCES'!O148*$CL148/12,2)</f>
        <v>0</v>
      </c>
      <c r="P148" s="338">
        <f>ROUND('ASSET BALANCES'!P148*$CL148/12,2)</f>
        <v>0</v>
      </c>
      <c r="Q148" s="338">
        <f>ROUND('ASSET BALANCES'!Q148*$CL148/12,2)</f>
        <v>0</v>
      </c>
      <c r="R148" s="338">
        <f>ROUND('ASSET BALANCES'!R148*$CL148/12,2)</f>
        <v>0</v>
      </c>
      <c r="S148" s="338">
        <f>ROUND('ASSET BALANCES'!S148*$CL148/12,2)</f>
        <v>0</v>
      </c>
      <c r="T148" s="338">
        <f>ROUND('ASSET BALANCES'!T148*$CL148/12,2)</f>
        <v>0</v>
      </c>
      <c r="U148" s="338">
        <f>ROUND('ASSET BALANCES'!U148*$CL148/12,2)</f>
        <v>0</v>
      </c>
      <c r="V148" s="338">
        <f>ROUND('ASSET BALANCES'!V148*$CL148/12,2)</f>
        <v>0</v>
      </c>
      <c r="W148" s="338">
        <f>ROUND('ASSET BALANCES'!W148*$CL148/12,2)</f>
        <v>0</v>
      </c>
      <c r="X148" s="338">
        <f>ROUND('ASSET BALANCES'!X148*$CL148/12,2)</f>
        <v>0</v>
      </c>
      <c r="Y148" s="338">
        <f>ROUND('ASSET BALANCES'!Y148*$CL148/12,2)</f>
        <v>0</v>
      </c>
      <c r="Z148" s="338">
        <f>ROUND('ASSET BALANCES'!Z148*$CL148/12,2)</f>
        <v>0</v>
      </c>
      <c r="AA148" s="338">
        <f>ROUND('ASSET BALANCES'!AA148*$CM148/12,2)</f>
        <v>0</v>
      </c>
      <c r="AB148" s="338">
        <f>ROUND('ASSET BALANCES'!AB148*$CM148/12,2)</f>
        <v>0</v>
      </c>
      <c r="AC148" s="338">
        <f>ROUND('ASSET BALANCES'!AC148*$CM148/12,2)</f>
        <v>0</v>
      </c>
      <c r="AD148" s="338">
        <f>ROUND('ASSET BALANCES'!AD148*$CM148/12,2)</f>
        <v>0</v>
      </c>
      <c r="AE148" s="338">
        <f>ROUND('ASSET BALANCES'!AE148*$CM148/12,2)</f>
        <v>0</v>
      </c>
      <c r="AF148" s="338">
        <f>ROUND('ASSET BALANCES'!AF148*$CM148/12,2)</f>
        <v>0</v>
      </c>
      <c r="AG148" s="338">
        <f>ROUND('ASSET BALANCES'!AG148*$CM148/12,2)</f>
        <v>0</v>
      </c>
      <c r="AH148" s="338">
        <f>ROUND('ASSET BALANCES'!AH148*$CM148/12,2)</f>
        <v>0</v>
      </c>
      <c r="AI148" s="338">
        <f>ROUND('ASSET BALANCES'!AI148*$CM148/12,2)</f>
        <v>0</v>
      </c>
      <c r="AJ148" s="338">
        <f>ROUND('ASSET BALANCES'!AJ148*$CM148/12,2)</f>
        <v>0</v>
      </c>
      <c r="AK148" s="338">
        <f>ROUND('ASSET BALANCES'!AK148*$CM148/12,2)</f>
        <v>0</v>
      </c>
      <c r="AL148" s="338">
        <f>ROUND('ASSET BALANCES'!AL148*$CM148/12,2)</f>
        <v>0</v>
      </c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38"/>
      <c r="AX148" s="338"/>
      <c r="AY148" s="338"/>
      <c r="AZ148" s="338"/>
      <c r="BA148" s="338"/>
      <c r="BB148" s="338"/>
      <c r="BC148" s="338"/>
      <c r="BD148" s="338"/>
      <c r="BE148" s="338"/>
      <c r="BF148" s="338"/>
      <c r="BG148" s="338"/>
      <c r="BH148" s="338"/>
      <c r="BI148" s="338"/>
      <c r="BJ148" s="338"/>
      <c r="BK148" s="338"/>
      <c r="BL148" s="338"/>
      <c r="BM148" s="338"/>
      <c r="BN148" s="338"/>
      <c r="BO148" s="338"/>
      <c r="BP148" s="338"/>
      <c r="BQ148" s="338"/>
      <c r="BR148" s="338"/>
      <c r="BS148" s="338"/>
      <c r="BT148" s="338"/>
      <c r="BU148" s="338"/>
      <c r="BV148" s="338"/>
      <c r="BW148" s="13">
        <f t="shared" si="23"/>
        <v>0</v>
      </c>
      <c r="BX148" s="13">
        <f t="shared" si="24"/>
        <v>0</v>
      </c>
      <c r="BY148" s="13">
        <f t="shared" si="25"/>
        <v>0</v>
      </c>
      <c r="BZ148" s="13">
        <f t="shared" si="26"/>
        <v>0</v>
      </c>
      <c r="CA148" s="13">
        <f t="shared" si="27"/>
        <v>0</v>
      </c>
      <c r="CB148" s="13">
        <f t="shared" si="28"/>
        <v>0</v>
      </c>
      <c r="CC148" s="333" t="str">
        <f>VLOOKUP($A148,'Depr Group Buckets'!$A:$J,CC$4,FALSE)</f>
        <v>PROD OTHER</v>
      </c>
      <c r="CD148" s="333" t="str">
        <f>VLOOKUP($A148,'Depr Group Buckets'!$A:$J,CD$4,FALSE)</f>
        <v>101/106</v>
      </c>
      <c r="CE148" s="333">
        <f>VLOOKUP($A148,'Depr Group Buckets'!$A:$J,CE$4,FALSE)</f>
        <v>108</v>
      </c>
      <c r="CF148" s="333">
        <f>VLOOKUP($A148,'Depr Group Buckets'!$A:$J,CF$4,FALSE)</f>
        <v>403</v>
      </c>
      <c r="CG148" s="333" t="str">
        <f>VLOOKUP($A148,'Depr Group Buckets'!$A:$J,CG$4,FALSE)</f>
        <v>PHILLIPS</v>
      </c>
      <c r="CH148" s="333" t="str">
        <f>VLOOKUP($A148,'Depr Group Buckets'!$A:$J,CH$4,FALSE)</f>
        <v>INACTIVE ACCOUNT</v>
      </c>
      <c r="CI148" s="333" t="str">
        <f>VLOOKUP($A148,'Depr Group Buckets'!$A:$J,CI$4,FALSE)</f>
        <v>Invalid</v>
      </c>
      <c r="CJ148" s="333" t="str">
        <f>VLOOKUP($A148,'Depr Group Buckets'!$A:$J,CJ$4,FALSE)</f>
        <v>342</v>
      </c>
      <c r="CK148" s="21"/>
      <c r="CL148" s="4">
        <f t="shared" si="22"/>
        <v>0</v>
      </c>
      <c r="CM148" s="4">
        <f t="shared" si="21"/>
        <v>0</v>
      </c>
      <c r="CN148" s="334"/>
      <c r="CO148" s="334"/>
      <c r="CP148" s="334"/>
      <c r="CQ148" s="4">
        <v>0</v>
      </c>
      <c r="CR148" s="4">
        <v>0</v>
      </c>
    </row>
    <row r="149" spans="1:96" x14ac:dyDescent="0.25">
      <c r="A149" s="335">
        <f>'ASSET BALANCES'!$A149</f>
        <v>34230</v>
      </c>
      <c r="B149" s="336" t="str">
        <f>'ASSET BALANCES'!$B149</f>
        <v>342.30 Fuel Holders,Prod Acc-BPC</v>
      </c>
      <c r="C149" s="337">
        <v>61021</v>
      </c>
      <c r="D149" s="337">
        <v>61027.78</v>
      </c>
      <c r="E149" s="337">
        <v>61024.549999999996</v>
      </c>
      <c r="F149" s="337">
        <v>61024.549999999996</v>
      </c>
      <c r="G149" s="337">
        <v>61024.549999999996</v>
      </c>
      <c r="H149" s="337">
        <v>61024.549999999996</v>
      </c>
      <c r="I149" s="337">
        <v>61121.56</v>
      </c>
      <c r="J149" s="337">
        <v>61121.56</v>
      </c>
      <c r="K149" s="337">
        <v>61121.56</v>
      </c>
      <c r="L149" s="337">
        <v>61121.56</v>
      </c>
      <c r="M149" s="337">
        <v>61074.590000000004</v>
      </c>
      <c r="N149" s="337">
        <v>61074.590000000004</v>
      </c>
      <c r="O149" s="338">
        <f>ROUND('ASSET BALANCES'!O149*$CL149/12,2)</f>
        <v>61040.38</v>
      </c>
      <c r="P149" s="338">
        <f>ROUND('ASSET BALANCES'!P149*$CL149/12,2)</f>
        <v>65133.9</v>
      </c>
      <c r="Q149" s="338">
        <f>ROUND('ASSET BALANCES'!Q149*$CL149/12,2)</f>
        <v>68794.850000000006</v>
      </c>
      <c r="R149" s="338">
        <f>ROUND('ASSET BALANCES'!R149*$CL149/12,2)</f>
        <v>91872.1</v>
      </c>
      <c r="S149" s="338">
        <f>ROUND('ASSET BALANCES'!S149*$CL149/12,2)</f>
        <v>93689.1</v>
      </c>
      <c r="T149" s="338">
        <f>ROUND('ASSET BALANCES'!T149*$CL149/12,2)</f>
        <v>98229.92</v>
      </c>
      <c r="U149" s="338">
        <f>ROUND('ASSET BALANCES'!U149*$CL149/12,2)</f>
        <v>100622.81</v>
      </c>
      <c r="V149" s="338">
        <f>ROUND('ASSET BALANCES'!V149*$CL149/12,2)</f>
        <v>100993.71</v>
      </c>
      <c r="W149" s="338">
        <f>ROUND('ASSET BALANCES'!W149*$CL149/12,2)</f>
        <v>101364.61</v>
      </c>
      <c r="X149" s="338">
        <f>ROUND('ASSET BALANCES'!X149*$CL149/12,2)</f>
        <v>102135.51</v>
      </c>
      <c r="Y149" s="338">
        <f>ROUND('ASSET BALANCES'!Y149*$CL149/12,2)</f>
        <v>102508.42</v>
      </c>
      <c r="Z149" s="338">
        <f>ROUND('ASSET BALANCES'!Z149*$CL149/12,2)</f>
        <v>102893.32</v>
      </c>
      <c r="AA149" s="338">
        <f>ROUND('ASSET BALANCES'!AA149*$CM149/12,2)</f>
        <v>103288.22</v>
      </c>
      <c r="AB149" s="338">
        <f>ROUND('ASSET BALANCES'!AB149*$CM149/12,2)</f>
        <v>106441.41</v>
      </c>
      <c r="AC149" s="338">
        <f>ROUND('ASSET BALANCES'!AC149*$CM149/12,2)</f>
        <v>107682.49</v>
      </c>
      <c r="AD149" s="338">
        <f>ROUND('ASSET BALANCES'!AD149*$CM149/12,2)</f>
        <v>110201.95</v>
      </c>
      <c r="AE149" s="338">
        <f>ROUND('ASSET BALANCES'!AE149*$CM149/12,2)</f>
        <v>111651.37</v>
      </c>
      <c r="AF149" s="338">
        <f>ROUND('ASSET BALANCES'!AF149*$CM149/12,2)</f>
        <v>112600.79</v>
      </c>
      <c r="AG149" s="338">
        <f>ROUND('ASSET BALANCES'!AG149*$CM149/12,2)</f>
        <v>113550.2</v>
      </c>
      <c r="AH149" s="338">
        <f>ROUND('ASSET BALANCES'!AH149*$CM149/12,2)</f>
        <v>114499.62</v>
      </c>
      <c r="AI149" s="338">
        <f>ROUND('ASSET BALANCES'!AI149*$CM149/12,2)</f>
        <v>115449.04</v>
      </c>
      <c r="AJ149" s="338">
        <f>ROUND('ASSET BALANCES'!AJ149*$CM149/12,2)</f>
        <v>116935.96</v>
      </c>
      <c r="AK149" s="338">
        <f>ROUND('ASSET BALANCES'!AK149*$CM149/12,2)</f>
        <v>117939.54</v>
      </c>
      <c r="AL149" s="338">
        <f>ROUND('ASSET BALANCES'!AL149*$CM149/12,2)</f>
        <v>118943.12</v>
      </c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38"/>
      <c r="AX149" s="338"/>
      <c r="AY149" s="338"/>
      <c r="AZ149" s="338"/>
      <c r="BA149" s="338"/>
      <c r="BB149" s="338"/>
      <c r="BC149" s="338"/>
      <c r="BD149" s="338"/>
      <c r="BE149" s="338"/>
      <c r="BF149" s="338"/>
      <c r="BG149" s="338"/>
      <c r="BH149" s="338"/>
      <c r="BI149" s="338"/>
      <c r="BJ149" s="338"/>
      <c r="BK149" s="338"/>
      <c r="BL149" s="338"/>
      <c r="BM149" s="338"/>
      <c r="BN149" s="338"/>
      <c r="BO149" s="338"/>
      <c r="BP149" s="338"/>
      <c r="BQ149" s="338"/>
      <c r="BR149" s="338"/>
      <c r="BS149" s="338"/>
      <c r="BT149" s="338"/>
      <c r="BU149" s="338"/>
      <c r="BV149" s="338"/>
      <c r="BW149" s="13">
        <f t="shared" si="23"/>
        <v>732782.4</v>
      </c>
      <c r="BX149" s="13">
        <f t="shared" si="24"/>
        <v>1089278.6299999999</v>
      </c>
      <c r="BY149" s="13">
        <f t="shared" si="25"/>
        <v>1349183.71</v>
      </c>
      <c r="BZ149" s="13">
        <f t="shared" si="26"/>
        <v>0</v>
      </c>
      <c r="CA149" s="13">
        <f t="shared" si="27"/>
        <v>0</v>
      </c>
      <c r="CB149" s="13">
        <f t="shared" si="28"/>
        <v>0</v>
      </c>
      <c r="CC149" s="333" t="str">
        <f>VLOOKUP($A149,'Depr Group Buckets'!$A:$J,CC$4,FALSE)</f>
        <v>PROD OTHER</v>
      </c>
      <c r="CD149" s="333" t="str">
        <f>VLOOKUP($A149,'Depr Group Buckets'!$A:$J,CD$4,FALSE)</f>
        <v>101/106</v>
      </c>
      <c r="CE149" s="333">
        <f>VLOOKUP($A149,'Depr Group Buckets'!$A:$J,CE$4,FALSE)</f>
        <v>108</v>
      </c>
      <c r="CF149" s="333">
        <f>VLOOKUP($A149,'Depr Group Buckets'!$A:$J,CF$4,FALSE)</f>
        <v>403</v>
      </c>
      <c r="CG149" s="333" t="str">
        <f>VLOOKUP($A149,'Depr Group Buckets'!$A:$J,CG$4,FALSE)</f>
        <v>BAYSIDE</v>
      </c>
      <c r="CH149" s="333" t="str">
        <f>VLOOKUP($A149,'Depr Group Buckets'!$A:$J,CH$4,FALSE)</f>
        <v>BAYSIDE COMMON</v>
      </c>
      <c r="CI149" s="333" t="str">
        <f>VLOOKUP($A149,'Depr Group Buckets'!$A:$J,CI$4,FALSE)</f>
        <v>Valid</v>
      </c>
      <c r="CJ149" s="333" t="str">
        <f>VLOOKUP($A149,'Depr Group Buckets'!$A:$J,CJ$4,FALSE)</f>
        <v>342</v>
      </c>
      <c r="CK149" s="21"/>
      <c r="CL149" s="4">
        <f t="shared" si="22"/>
        <v>0.03</v>
      </c>
      <c r="CM149" s="4">
        <f t="shared" si="21"/>
        <v>0.03</v>
      </c>
      <c r="CN149" s="334"/>
      <c r="CO149" s="334"/>
      <c r="CP149" s="334"/>
      <c r="CQ149" s="4">
        <v>0.03</v>
      </c>
      <c r="CR149" s="4">
        <v>4.2599999999999999E-2</v>
      </c>
    </row>
    <row r="150" spans="1:96" x14ac:dyDescent="0.25">
      <c r="A150" s="335">
        <f>'ASSET BALANCES'!$A150</f>
        <v>34231</v>
      </c>
      <c r="B150" s="336" t="str">
        <f>'ASSET BALANCES'!$B150</f>
        <v>342.31 Fuel Holders,Prod Acc-BP1</v>
      </c>
      <c r="C150" s="337">
        <v>269332.59999999998</v>
      </c>
      <c r="D150" s="337">
        <v>273743.06</v>
      </c>
      <c r="E150" s="337">
        <v>273167.65000000002</v>
      </c>
      <c r="F150" s="337">
        <v>273073.81</v>
      </c>
      <c r="G150" s="337">
        <v>276208.18</v>
      </c>
      <c r="H150" s="337">
        <v>276287.39</v>
      </c>
      <c r="I150" s="337">
        <v>275058.69</v>
      </c>
      <c r="J150" s="337">
        <v>275959.14</v>
      </c>
      <c r="K150" s="337">
        <v>275741.95</v>
      </c>
      <c r="L150" s="337">
        <v>274681.65999999997</v>
      </c>
      <c r="M150" s="337">
        <v>274681.65999999997</v>
      </c>
      <c r="N150" s="337">
        <v>274681.65999999997</v>
      </c>
      <c r="O150" s="338">
        <f>ROUND('ASSET BALANCES'!O150*$CL150/12,2)</f>
        <v>275853.95</v>
      </c>
      <c r="P150" s="338">
        <f>ROUND('ASSET BALANCES'!P150*$CL150/12,2)</f>
        <v>277207.23</v>
      </c>
      <c r="Q150" s="338">
        <f>ROUND('ASSET BALANCES'!Q150*$CL150/12,2)</f>
        <v>281585.71999999997</v>
      </c>
      <c r="R150" s="338">
        <f>ROUND('ASSET BALANCES'!R150*$CL150/12,2)</f>
        <v>284390.21999999997</v>
      </c>
      <c r="S150" s="338">
        <f>ROUND('ASSET BALANCES'!S150*$CL150/12,2)</f>
        <v>285464.15000000002</v>
      </c>
      <c r="T150" s="338">
        <f>ROUND('ASSET BALANCES'!T150*$CL150/12,2)</f>
        <v>298293.19</v>
      </c>
      <c r="U150" s="338">
        <f>ROUND('ASSET BALANCES'!U150*$CL150/12,2)</f>
        <v>298481.12</v>
      </c>
      <c r="V150" s="338">
        <f>ROUND('ASSET BALANCES'!V150*$CL150/12,2)</f>
        <v>298743.51</v>
      </c>
      <c r="W150" s="338">
        <f>ROUND('ASSET BALANCES'!W150*$CL150/12,2)</f>
        <v>298823.67</v>
      </c>
      <c r="X150" s="338">
        <f>ROUND('ASSET BALANCES'!X150*$CL150/12,2)</f>
        <v>301791.14</v>
      </c>
      <c r="Y150" s="338">
        <f>ROUND('ASSET BALANCES'!Y150*$CL150/12,2)</f>
        <v>301869.90999999997</v>
      </c>
      <c r="Z150" s="338">
        <f>ROUND('ASSET BALANCES'!Z150*$CL150/12,2)</f>
        <v>301996.68</v>
      </c>
      <c r="AA150" s="338">
        <f>ROUND('ASSET BALANCES'!AA150*$CM150/12,2)</f>
        <v>302163.45</v>
      </c>
      <c r="AB150" s="338">
        <f>ROUND('ASSET BALANCES'!AB150*$CM150/12,2)</f>
        <v>304391.8</v>
      </c>
      <c r="AC150" s="338">
        <f>ROUND('ASSET BALANCES'!AC150*$CM150/12,2)</f>
        <v>304391.8</v>
      </c>
      <c r="AD150" s="338">
        <f>ROUND('ASSET BALANCES'!AD150*$CM150/12,2)</f>
        <v>319431.39</v>
      </c>
      <c r="AE150" s="338">
        <f>ROUND('ASSET BALANCES'!AE150*$CM150/12,2)</f>
        <v>320345.19</v>
      </c>
      <c r="AF150" s="338">
        <f>ROUND('ASSET BALANCES'!AF150*$CM150/12,2)</f>
        <v>326000.65000000002</v>
      </c>
      <c r="AG150" s="338">
        <f>ROUND('ASSET BALANCES'!AG150*$CM150/12,2)</f>
        <v>331448.34000000003</v>
      </c>
      <c r="AH150" s="338">
        <f>ROUND('ASSET BALANCES'!AH150*$CM150/12,2)</f>
        <v>333948.56</v>
      </c>
      <c r="AI150" s="338">
        <f>ROUND('ASSET BALANCES'!AI150*$CM150/12,2)</f>
        <v>334590.71000000002</v>
      </c>
      <c r="AJ150" s="338">
        <f>ROUND('ASSET BALANCES'!AJ150*$CM150/12,2)</f>
        <v>337040.93</v>
      </c>
      <c r="AK150" s="338">
        <f>ROUND('ASSET BALANCES'!AK150*$CM150/12,2)</f>
        <v>337107.6</v>
      </c>
      <c r="AL150" s="338">
        <f>ROUND('ASSET BALANCES'!AL150*$CM150/12,2)</f>
        <v>337174.26</v>
      </c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38"/>
      <c r="AX150" s="338"/>
      <c r="AY150" s="338"/>
      <c r="AZ150" s="338"/>
      <c r="BA150" s="338"/>
      <c r="BB150" s="338"/>
      <c r="BC150" s="338"/>
      <c r="BD150" s="338"/>
      <c r="BE150" s="338"/>
      <c r="BF150" s="338"/>
      <c r="BG150" s="338"/>
      <c r="BH150" s="338"/>
      <c r="BI150" s="338"/>
      <c r="BJ150" s="338"/>
      <c r="BK150" s="338"/>
      <c r="BL150" s="338"/>
      <c r="BM150" s="338"/>
      <c r="BN150" s="338"/>
      <c r="BO150" s="338"/>
      <c r="BP150" s="338"/>
      <c r="BQ150" s="338"/>
      <c r="BR150" s="338"/>
      <c r="BS150" s="338"/>
      <c r="BT150" s="338"/>
      <c r="BU150" s="338"/>
      <c r="BV150" s="338"/>
      <c r="BW150" s="13">
        <f t="shared" si="23"/>
        <v>3292617.45</v>
      </c>
      <c r="BX150" s="13">
        <f t="shared" si="24"/>
        <v>3504500.49</v>
      </c>
      <c r="BY150" s="13">
        <f t="shared" si="25"/>
        <v>3888034.68</v>
      </c>
      <c r="BZ150" s="13">
        <f t="shared" si="26"/>
        <v>0</v>
      </c>
      <c r="CA150" s="13">
        <f t="shared" si="27"/>
        <v>0</v>
      </c>
      <c r="CB150" s="13">
        <f t="shared" si="28"/>
        <v>0</v>
      </c>
      <c r="CC150" s="333" t="str">
        <f>VLOOKUP($A150,'Depr Group Buckets'!$A:$J,CC$4,FALSE)</f>
        <v>PROD OTHER</v>
      </c>
      <c r="CD150" s="333" t="str">
        <f>VLOOKUP($A150,'Depr Group Buckets'!$A:$J,CD$4,FALSE)</f>
        <v>101/106</v>
      </c>
      <c r="CE150" s="333">
        <f>VLOOKUP($A150,'Depr Group Buckets'!$A:$J,CE$4,FALSE)</f>
        <v>108</v>
      </c>
      <c r="CF150" s="333">
        <f>VLOOKUP($A150,'Depr Group Buckets'!$A:$J,CF$4,FALSE)</f>
        <v>403</v>
      </c>
      <c r="CG150" s="333" t="str">
        <f>VLOOKUP($A150,'Depr Group Buckets'!$A:$J,CG$4,FALSE)</f>
        <v>BAYSIDE</v>
      </c>
      <c r="CH150" s="333" t="str">
        <f>VLOOKUP($A150,'Depr Group Buckets'!$A:$J,CH$4,FALSE)</f>
        <v>BAYSIDE UNIT 1</v>
      </c>
      <c r="CI150" s="333" t="str">
        <f>VLOOKUP($A150,'Depr Group Buckets'!$A:$J,CI$4,FALSE)</f>
        <v>Valid</v>
      </c>
      <c r="CJ150" s="333" t="str">
        <f>VLOOKUP($A150,'Depr Group Buckets'!$A:$J,CJ$4,FALSE)</f>
        <v>342</v>
      </c>
      <c r="CK150" s="21"/>
      <c r="CL150" s="4">
        <f t="shared" si="22"/>
        <v>0.04</v>
      </c>
      <c r="CM150" s="4">
        <f t="shared" si="21"/>
        <v>0.04</v>
      </c>
      <c r="CN150" s="334"/>
      <c r="CO150" s="334"/>
      <c r="CP150" s="334"/>
      <c r="CQ150" s="4">
        <v>0.04</v>
      </c>
      <c r="CR150" s="4">
        <v>4.7100000000000003E-2</v>
      </c>
    </row>
    <row r="151" spans="1:96" x14ac:dyDescent="0.25">
      <c r="A151" s="335">
        <f>'ASSET BALANCES'!$A151</f>
        <v>34232</v>
      </c>
      <c r="B151" s="336" t="str">
        <f>'ASSET BALANCES'!$B151</f>
        <v>342.32 Fuel Holders,Prod Acc-BP2</v>
      </c>
      <c r="C151" s="337">
        <v>342396.22000000003</v>
      </c>
      <c r="D151" s="337">
        <v>343229.86</v>
      </c>
      <c r="E151" s="337">
        <v>343229.86</v>
      </c>
      <c r="F151" s="337">
        <v>343229.86000000004</v>
      </c>
      <c r="G151" s="337">
        <v>343230.59</v>
      </c>
      <c r="H151" s="337">
        <v>343210.77</v>
      </c>
      <c r="I151" s="337">
        <v>343210.77</v>
      </c>
      <c r="J151" s="337">
        <v>343184.78</v>
      </c>
      <c r="K151" s="337">
        <v>345354.51</v>
      </c>
      <c r="L151" s="337">
        <v>345354.51</v>
      </c>
      <c r="M151" s="337">
        <v>345477.66000000003</v>
      </c>
      <c r="N151" s="337">
        <v>345581.53</v>
      </c>
      <c r="O151" s="338">
        <f>ROUND('ASSET BALANCES'!O151*$CL151/12,2)</f>
        <v>345581.53</v>
      </c>
      <c r="P151" s="338">
        <f>ROUND('ASSET BALANCES'!P151*$CL151/12,2)</f>
        <v>346866.97</v>
      </c>
      <c r="Q151" s="338">
        <f>ROUND('ASSET BALANCES'!Q151*$CL151/12,2)</f>
        <v>349481.96</v>
      </c>
      <c r="R151" s="338">
        <f>ROUND('ASSET BALANCES'!R151*$CL151/12,2)</f>
        <v>360017.97</v>
      </c>
      <c r="S151" s="338">
        <f>ROUND('ASSET BALANCES'!S151*$CL151/12,2)</f>
        <v>360781.31</v>
      </c>
      <c r="T151" s="338">
        <f>ROUND('ASSET BALANCES'!T151*$CL151/12,2)</f>
        <v>424903.31</v>
      </c>
      <c r="U151" s="338">
        <f>ROUND('ASSET BALANCES'!U151*$CL151/12,2)</f>
        <v>439066.31</v>
      </c>
      <c r="V151" s="338">
        <f>ROUND('ASSET BALANCES'!V151*$CL151/12,2)</f>
        <v>442419.67</v>
      </c>
      <c r="W151" s="338">
        <f>ROUND('ASSET BALANCES'!W151*$CL151/12,2)</f>
        <v>444606.01</v>
      </c>
      <c r="X151" s="338">
        <f>ROUND('ASSET BALANCES'!X151*$CL151/12,2)</f>
        <v>462056.61</v>
      </c>
      <c r="Y151" s="338">
        <f>ROUND('ASSET BALANCES'!Y151*$CL151/12,2)</f>
        <v>462363.62</v>
      </c>
      <c r="Z151" s="338">
        <f>ROUND('ASSET BALANCES'!Z151*$CL151/12,2)</f>
        <v>462678.1</v>
      </c>
      <c r="AA151" s="338">
        <f>ROUND('ASSET BALANCES'!AA151*$CM151/12,2)</f>
        <v>463742.9</v>
      </c>
      <c r="AB151" s="338">
        <f>ROUND('ASSET BALANCES'!AB151*$CM151/12,2)</f>
        <v>463749.36</v>
      </c>
      <c r="AC151" s="338">
        <f>ROUND('ASSET BALANCES'!AC151*$CM151/12,2)</f>
        <v>464097.4</v>
      </c>
      <c r="AD151" s="338">
        <f>ROUND('ASSET BALANCES'!AD151*$CM151/12,2)</f>
        <v>464773.44</v>
      </c>
      <c r="AE151" s="338">
        <f>ROUND('ASSET BALANCES'!AE151*$CM151/12,2)</f>
        <v>464779.62</v>
      </c>
      <c r="AF151" s="338">
        <f>ROUND('ASSET BALANCES'!AF151*$CM151/12,2)</f>
        <v>464785.8</v>
      </c>
      <c r="AG151" s="338">
        <f>ROUND('ASSET BALANCES'!AG151*$CM151/12,2)</f>
        <v>464810.18</v>
      </c>
      <c r="AH151" s="338">
        <f>ROUND('ASSET BALANCES'!AH151*$CM151/12,2)</f>
        <v>471180.18</v>
      </c>
      <c r="AI151" s="338">
        <f>ROUND('ASSET BALANCES'!AI151*$CM151/12,2)</f>
        <v>472090.18</v>
      </c>
      <c r="AJ151" s="338">
        <f>ROUND('ASSET BALANCES'!AJ151*$CM151/12,2)</f>
        <v>473650.18</v>
      </c>
      <c r="AK151" s="338">
        <f>ROUND('ASSET BALANCES'!AK151*$CM151/12,2)</f>
        <v>474560.18</v>
      </c>
      <c r="AL151" s="338">
        <f>ROUND('ASSET BALANCES'!AL151*$CM151/12,2)</f>
        <v>474560.18</v>
      </c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38"/>
      <c r="AX151" s="338"/>
      <c r="AY151" s="338"/>
      <c r="AZ151" s="338"/>
      <c r="BA151" s="338"/>
      <c r="BB151" s="338"/>
      <c r="BC151" s="338"/>
      <c r="BD151" s="338"/>
      <c r="BE151" s="338"/>
      <c r="BF151" s="338"/>
      <c r="BG151" s="338"/>
      <c r="BH151" s="338"/>
      <c r="BI151" s="338"/>
      <c r="BJ151" s="338"/>
      <c r="BK151" s="338"/>
      <c r="BL151" s="338"/>
      <c r="BM151" s="338"/>
      <c r="BN151" s="338"/>
      <c r="BO151" s="338"/>
      <c r="BP151" s="338"/>
      <c r="BQ151" s="338"/>
      <c r="BR151" s="338"/>
      <c r="BS151" s="338"/>
      <c r="BT151" s="338"/>
      <c r="BU151" s="338"/>
      <c r="BV151" s="338"/>
      <c r="BW151" s="13">
        <f t="shared" si="23"/>
        <v>4126690.92</v>
      </c>
      <c r="BX151" s="13">
        <f t="shared" si="24"/>
        <v>4900823.37</v>
      </c>
      <c r="BY151" s="13">
        <f t="shared" si="25"/>
        <v>5616779.5999999996</v>
      </c>
      <c r="BZ151" s="13">
        <f t="shared" si="26"/>
        <v>0</v>
      </c>
      <c r="CA151" s="13">
        <f t="shared" si="27"/>
        <v>0</v>
      </c>
      <c r="CB151" s="13">
        <f t="shared" si="28"/>
        <v>0</v>
      </c>
      <c r="CC151" s="333" t="str">
        <f>VLOOKUP($A151,'Depr Group Buckets'!$A:$J,CC$4,FALSE)</f>
        <v>PROD OTHER</v>
      </c>
      <c r="CD151" s="333" t="str">
        <f>VLOOKUP($A151,'Depr Group Buckets'!$A:$J,CD$4,FALSE)</f>
        <v>101/106</v>
      </c>
      <c r="CE151" s="333">
        <f>VLOOKUP($A151,'Depr Group Buckets'!$A:$J,CE$4,FALSE)</f>
        <v>108</v>
      </c>
      <c r="CF151" s="333">
        <f>VLOOKUP($A151,'Depr Group Buckets'!$A:$J,CF$4,FALSE)</f>
        <v>403</v>
      </c>
      <c r="CG151" s="333" t="str">
        <f>VLOOKUP($A151,'Depr Group Buckets'!$A:$J,CG$4,FALSE)</f>
        <v>BAYSIDE</v>
      </c>
      <c r="CH151" s="333" t="str">
        <f>VLOOKUP($A151,'Depr Group Buckets'!$A:$J,CH$4,FALSE)</f>
        <v>BAYSIDE UNIT 2</v>
      </c>
      <c r="CI151" s="333" t="str">
        <f>VLOOKUP($A151,'Depr Group Buckets'!$A:$J,CI$4,FALSE)</f>
        <v>Valid</v>
      </c>
      <c r="CJ151" s="333" t="str">
        <f>VLOOKUP($A151,'Depr Group Buckets'!$A:$J,CJ$4,FALSE)</f>
        <v>342</v>
      </c>
      <c r="CK151" s="21"/>
      <c r="CL151" s="4">
        <f t="shared" si="22"/>
        <v>3.9E-2</v>
      </c>
      <c r="CM151" s="4">
        <f t="shared" si="21"/>
        <v>3.9E-2</v>
      </c>
      <c r="CN151" s="334"/>
      <c r="CO151" s="334"/>
      <c r="CP151" s="334"/>
      <c r="CQ151" s="4">
        <v>3.9E-2</v>
      </c>
      <c r="CR151" s="4">
        <v>5.5999999999999994E-2</v>
      </c>
    </row>
    <row r="152" spans="1:96" x14ac:dyDescent="0.25">
      <c r="A152" s="335">
        <f>'ASSET BALANCES'!$A152</f>
        <v>34233</v>
      </c>
      <c r="B152" s="336" t="str">
        <f>'ASSET BALANCES'!$B152</f>
        <v>342.33 Fuel Holders,Prod Acc-BP3</v>
      </c>
      <c r="C152" s="337">
        <v>9339.0400000000009</v>
      </c>
      <c r="D152" s="337">
        <v>9346.34</v>
      </c>
      <c r="E152" s="337">
        <v>9346.34</v>
      </c>
      <c r="F152" s="337">
        <v>9346.34</v>
      </c>
      <c r="G152" s="337">
        <v>9346.34</v>
      </c>
      <c r="H152" s="337">
        <v>9346.34</v>
      </c>
      <c r="I152" s="337">
        <v>9346.34</v>
      </c>
      <c r="J152" s="337">
        <v>9346.34</v>
      </c>
      <c r="K152" s="337">
        <v>9346.34</v>
      </c>
      <c r="L152" s="337">
        <v>9346.34</v>
      </c>
      <c r="M152" s="337">
        <v>9346.34</v>
      </c>
      <c r="N152" s="337">
        <v>9346.34</v>
      </c>
      <c r="O152" s="338">
        <f>ROUND('ASSET BALANCES'!O152*$CL152/12,2)</f>
        <v>9346.34</v>
      </c>
      <c r="P152" s="338">
        <f>ROUND('ASSET BALANCES'!P152*$CL152/12,2)</f>
        <v>9351.14</v>
      </c>
      <c r="Q152" s="338">
        <f>ROUND('ASSET BALANCES'!Q152*$CL152/12,2)</f>
        <v>9355.94</v>
      </c>
      <c r="R152" s="338">
        <f>ROUND('ASSET BALANCES'!R152*$CL152/12,2)</f>
        <v>9430.0400000000009</v>
      </c>
      <c r="S152" s="338">
        <f>ROUND('ASSET BALANCES'!S152*$CL152/12,2)</f>
        <v>9439.64</v>
      </c>
      <c r="T152" s="338">
        <f>ROUND('ASSET BALANCES'!T152*$CL152/12,2)</f>
        <v>12356.96</v>
      </c>
      <c r="U152" s="338">
        <f>ROUND('ASSET BALANCES'!U152*$CL152/12,2)</f>
        <v>12376.6</v>
      </c>
      <c r="V152" s="338">
        <f>ROUND('ASSET BALANCES'!V152*$CL152/12,2)</f>
        <v>12397.85</v>
      </c>
      <c r="W152" s="338">
        <f>ROUND('ASSET BALANCES'!W152*$CL152/12,2)</f>
        <v>12419.09</v>
      </c>
      <c r="X152" s="338">
        <f>ROUND('ASSET BALANCES'!X152*$CL152/12,2)</f>
        <v>12440.34</v>
      </c>
      <c r="Y152" s="338">
        <f>ROUND('ASSET BALANCES'!Y152*$CL152/12,2)</f>
        <v>12463.18</v>
      </c>
      <c r="Z152" s="338">
        <f>ROUND('ASSET BALANCES'!Z152*$CL152/12,2)</f>
        <v>12495.63</v>
      </c>
      <c r="AA152" s="338">
        <f>ROUND('ASSET BALANCES'!AA152*$CM152/12,2)</f>
        <v>12536.07</v>
      </c>
      <c r="AB152" s="338">
        <f>ROUND('ASSET BALANCES'!AB152*$CM152/12,2)</f>
        <v>12536.07</v>
      </c>
      <c r="AC152" s="338">
        <f>ROUND('ASSET BALANCES'!AC152*$CM152/12,2)</f>
        <v>12536.07</v>
      </c>
      <c r="AD152" s="338">
        <f>ROUND('ASSET BALANCES'!AD152*$CM152/12,2)</f>
        <v>12536.07</v>
      </c>
      <c r="AE152" s="338">
        <f>ROUND('ASSET BALANCES'!AE152*$CM152/12,2)</f>
        <v>12536.07</v>
      </c>
      <c r="AF152" s="338">
        <f>ROUND('ASSET BALANCES'!AF152*$CM152/12,2)</f>
        <v>12536.07</v>
      </c>
      <c r="AG152" s="338">
        <f>ROUND('ASSET BALANCES'!AG152*$CM152/12,2)</f>
        <v>12536.07</v>
      </c>
      <c r="AH152" s="338">
        <f>ROUND('ASSET BALANCES'!AH152*$CM152/12,2)</f>
        <v>12536.07</v>
      </c>
      <c r="AI152" s="338">
        <f>ROUND('ASSET BALANCES'!AI152*$CM152/12,2)</f>
        <v>12536.07</v>
      </c>
      <c r="AJ152" s="338">
        <f>ROUND('ASSET BALANCES'!AJ152*$CM152/12,2)</f>
        <v>12536.07</v>
      </c>
      <c r="AK152" s="338">
        <f>ROUND('ASSET BALANCES'!AK152*$CM152/12,2)</f>
        <v>12536.07</v>
      </c>
      <c r="AL152" s="338">
        <f>ROUND('ASSET BALANCES'!AL152*$CM152/12,2)</f>
        <v>12536.07</v>
      </c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38"/>
      <c r="AX152" s="338"/>
      <c r="AY152" s="338"/>
      <c r="AZ152" s="338"/>
      <c r="BA152" s="338"/>
      <c r="BB152" s="338"/>
      <c r="BC152" s="338"/>
      <c r="BD152" s="338"/>
      <c r="BE152" s="338"/>
      <c r="BF152" s="338"/>
      <c r="BG152" s="338"/>
      <c r="BH152" s="338"/>
      <c r="BI152" s="338"/>
      <c r="BJ152" s="338"/>
      <c r="BK152" s="338"/>
      <c r="BL152" s="338"/>
      <c r="BM152" s="338"/>
      <c r="BN152" s="338"/>
      <c r="BO152" s="338"/>
      <c r="BP152" s="338"/>
      <c r="BQ152" s="338"/>
      <c r="BR152" s="338"/>
      <c r="BS152" s="338"/>
      <c r="BT152" s="338"/>
      <c r="BU152" s="338"/>
      <c r="BV152" s="338"/>
      <c r="BW152" s="13">
        <f t="shared" si="23"/>
        <v>112148.78</v>
      </c>
      <c r="BX152" s="13">
        <f t="shared" si="24"/>
        <v>133872.75</v>
      </c>
      <c r="BY152" s="13">
        <f t="shared" si="25"/>
        <v>150432.84</v>
      </c>
      <c r="BZ152" s="13">
        <f t="shared" si="26"/>
        <v>0</v>
      </c>
      <c r="CA152" s="13">
        <f t="shared" si="27"/>
        <v>0</v>
      </c>
      <c r="CB152" s="13">
        <f t="shared" si="28"/>
        <v>0</v>
      </c>
      <c r="CC152" s="333" t="str">
        <f>VLOOKUP($A152,'Depr Group Buckets'!$A:$J,CC$4,FALSE)</f>
        <v>PROD OTHER</v>
      </c>
      <c r="CD152" s="333" t="str">
        <f>VLOOKUP($A152,'Depr Group Buckets'!$A:$J,CD$4,FALSE)</f>
        <v>101/106</v>
      </c>
      <c r="CE152" s="333">
        <f>VLOOKUP($A152,'Depr Group Buckets'!$A:$J,CE$4,FALSE)</f>
        <v>108</v>
      </c>
      <c r="CF152" s="333">
        <f>VLOOKUP($A152,'Depr Group Buckets'!$A:$J,CF$4,FALSE)</f>
        <v>403</v>
      </c>
      <c r="CG152" s="333" t="str">
        <f>VLOOKUP($A152,'Depr Group Buckets'!$A:$J,CG$4,FALSE)</f>
        <v>BAYSIDE</v>
      </c>
      <c r="CH152" s="333" t="str">
        <f>VLOOKUP($A152,'Depr Group Buckets'!$A:$J,CH$4,FALSE)</f>
        <v>BAYSIDE CT 3</v>
      </c>
      <c r="CI152" s="333" t="str">
        <f>VLOOKUP($A152,'Depr Group Buckets'!$A:$J,CI$4,FALSE)</f>
        <v>Valid</v>
      </c>
      <c r="CJ152" s="333" t="str">
        <f>VLOOKUP($A152,'Depr Group Buckets'!$A:$J,CJ$4,FALSE)</f>
        <v>342</v>
      </c>
      <c r="CK152" s="21"/>
      <c r="CL152" s="4">
        <f t="shared" si="22"/>
        <v>3.2000000000000001E-2</v>
      </c>
      <c r="CM152" s="4">
        <f t="shared" si="21"/>
        <v>3.2000000000000001E-2</v>
      </c>
      <c r="CN152" s="334"/>
      <c r="CO152" s="334"/>
      <c r="CP152" s="334"/>
      <c r="CQ152" s="4">
        <v>3.2000000000000001E-2</v>
      </c>
      <c r="CR152" s="4">
        <v>3.2300000000000002E-2</v>
      </c>
    </row>
    <row r="153" spans="1:96" x14ac:dyDescent="0.25">
      <c r="A153" s="335">
        <f>'ASSET BALANCES'!$A153</f>
        <v>34234</v>
      </c>
      <c r="B153" s="336" t="str">
        <f>'ASSET BALANCES'!$B153</f>
        <v>342.34 Fuel Holders,Prod Acc-BP4</v>
      </c>
      <c r="C153" s="337">
        <v>8965.56</v>
      </c>
      <c r="D153" s="337">
        <v>8965.56</v>
      </c>
      <c r="E153" s="337">
        <v>8965.56</v>
      </c>
      <c r="F153" s="337">
        <v>8965.56</v>
      </c>
      <c r="G153" s="337">
        <v>8965.56</v>
      </c>
      <c r="H153" s="337">
        <v>8965.56</v>
      </c>
      <c r="I153" s="337">
        <v>8965.56</v>
      </c>
      <c r="J153" s="337">
        <v>8965.56</v>
      </c>
      <c r="K153" s="337">
        <v>8965.56</v>
      </c>
      <c r="L153" s="337">
        <v>8965.56</v>
      </c>
      <c r="M153" s="337">
        <v>8965.56</v>
      </c>
      <c r="N153" s="337">
        <v>8965.56</v>
      </c>
      <c r="O153" s="338">
        <f>ROUND('ASSET BALANCES'!O153*$CL153/12,2)</f>
        <v>8965.5499999999993</v>
      </c>
      <c r="P153" s="338">
        <f>ROUND('ASSET BALANCES'!P153*$CL153/12,2)</f>
        <v>8965.5499999999993</v>
      </c>
      <c r="Q153" s="338">
        <f>ROUND('ASSET BALANCES'!Q153*$CL153/12,2)</f>
        <v>8965.5499999999993</v>
      </c>
      <c r="R153" s="338">
        <f>ROUND('ASSET BALANCES'!R153*$CL153/12,2)</f>
        <v>9024.26</v>
      </c>
      <c r="S153" s="338">
        <f>ROUND('ASSET BALANCES'!S153*$CL153/12,2)</f>
        <v>9024.26</v>
      </c>
      <c r="T153" s="338">
        <f>ROUND('ASSET BALANCES'!T153*$CL153/12,2)</f>
        <v>9024.26</v>
      </c>
      <c r="U153" s="338">
        <f>ROUND('ASSET BALANCES'!U153*$CL153/12,2)</f>
        <v>9024.26</v>
      </c>
      <c r="V153" s="338">
        <f>ROUND('ASSET BALANCES'!V153*$CL153/12,2)</f>
        <v>9024.26</v>
      </c>
      <c r="W153" s="338">
        <f>ROUND('ASSET BALANCES'!W153*$CL153/12,2)</f>
        <v>9024.26</v>
      </c>
      <c r="X153" s="338">
        <f>ROUND('ASSET BALANCES'!X153*$CL153/12,2)</f>
        <v>9024.26</v>
      </c>
      <c r="Y153" s="338">
        <f>ROUND('ASSET BALANCES'!Y153*$CL153/12,2)</f>
        <v>9024.26</v>
      </c>
      <c r="Z153" s="338">
        <f>ROUND('ASSET BALANCES'!Z153*$CL153/12,2)</f>
        <v>9024.26</v>
      </c>
      <c r="AA153" s="338">
        <f>ROUND('ASSET BALANCES'!AA153*$CM153/12,2)</f>
        <v>9024.26</v>
      </c>
      <c r="AB153" s="338">
        <f>ROUND('ASSET BALANCES'!AB153*$CM153/12,2)</f>
        <v>9024.26</v>
      </c>
      <c r="AC153" s="338">
        <f>ROUND('ASSET BALANCES'!AC153*$CM153/12,2)</f>
        <v>9024.26</v>
      </c>
      <c r="AD153" s="338">
        <f>ROUND('ASSET BALANCES'!AD153*$CM153/12,2)</f>
        <v>9024.26</v>
      </c>
      <c r="AE153" s="338">
        <f>ROUND('ASSET BALANCES'!AE153*$CM153/12,2)</f>
        <v>9024.26</v>
      </c>
      <c r="AF153" s="338">
        <f>ROUND('ASSET BALANCES'!AF153*$CM153/12,2)</f>
        <v>9024.26</v>
      </c>
      <c r="AG153" s="338">
        <f>ROUND('ASSET BALANCES'!AG153*$CM153/12,2)</f>
        <v>9024.26</v>
      </c>
      <c r="AH153" s="338">
        <f>ROUND('ASSET BALANCES'!AH153*$CM153/12,2)</f>
        <v>9024.26</v>
      </c>
      <c r="AI153" s="338">
        <f>ROUND('ASSET BALANCES'!AI153*$CM153/12,2)</f>
        <v>9024.26</v>
      </c>
      <c r="AJ153" s="338">
        <f>ROUND('ASSET BALANCES'!AJ153*$CM153/12,2)</f>
        <v>9024.26</v>
      </c>
      <c r="AK153" s="338">
        <f>ROUND('ASSET BALANCES'!AK153*$CM153/12,2)</f>
        <v>9024.26</v>
      </c>
      <c r="AL153" s="338">
        <f>ROUND('ASSET BALANCES'!AL153*$CM153/12,2)</f>
        <v>9024.26</v>
      </c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38"/>
      <c r="AX153" s="338"/>
      <c r="AY153" s="338"/>
      <c r="AZ153" s="338"/>
      <c r="BA153" s="338"/>
      <c r="BB153" s="338"/>
      <c r="BC153" s="338"/>
      <c r="BD153" s="338"/>
      <c r="BE153" s="338"/>
      <c r="BF153" s="338"/>
      <c r="BG153" s="338"/>
      <c r="BH153" s="338"/>
      <c r="BI153" s="338"/>
      <c r="BJ153" s="338"/>
      <c r="BK153" s="338"/>
      <c r="BL153" s="338"/>
      <c r="BM153" s="338"/>
      <c r="BN153" s="338"/>
      <c r="BO153" s="338"/>
      <c r="BP153" s="338"/>
      <c r="BQ153" s="338"/>
      <c r="BR153" s="338"/>
      <c r="BS153" s="338"/>
      <c r="BT153" s="338"/>
      <c r="BU153" s="338"/>
      <c r="BV153" s="338"/>
      <c r="BW153" s="13">
        <f t="shared" si="23"/>
        <v>107586.72</v>
      </c>
      <c r="BX153" s="13">
        <f t="shared" si="24"/>
        <v>108114.99</v>
      </c>
      <c r="BY153" s="13">
        <f t="shared" si="25"/>
        <v>108291.12</v>
      </c>
      <c r="BZ153" s="13">
        <f t="shared" si="26"/>
        <v>0</v>
      </c>
      <c r="CA153" s="13">
        <f t="shared" si="27"/>
        <v>0</v>
      </c>
      <c r="CB153" s="13">
        <f t="shared" si="28"/>
        <v>0</v>
      </c>
      <c r="CC153" s="333" t="str">
        <f>VLOOKUP($A153,'Depr Group Buckets'!$A:$J,CC$4,FALSE)</f>
        <v>PROD OTHER</v>
      </c>
      <c r="CD153" s="333" t="str">
        <f>VLOOKUP($A153,'Depr Group Buckets'!$A:$J,CD$4,FALSE)</f>
        <v>101/106</v>
      </c>
      <c r="CE153" s="333">
        <f>VLOOKUP($A153,'Depr Group Buckets'!$A:$J,CE$4,FALSE)</f>
        <v>108</v>
      </c>
      <c r="CF153" s="333">
        <f>VLOOKUP($A153,'Depr Group Buckets'!$A:$J,CF$4,FALSE)</f>
        <v>403</v>
      </c>
      <c r="CG153" s="333" t="str">
        <f>VLOOKUP($A153,'Depr Group Buckets'!$A:$J,CG$4,FALSE)</f>
        <v>BAYSIDE</v>
      </c>
      <c r="CH153" s="333" t="str">
        <f>VLOOKUP($A153,'Depr Group Buckets'!$A:$J,CH$4,FALSE)</f>
        <v>BAYSIDE CT 4</v>
      </c>
      <c r="CI153" s="333" t="str">
        <f>VLOOKUP($A153,'Depr Group Buckets'!$A:$J,CI$4,FALSE)</f>
        <v>Valid</v>
      </c>
      <c r="CJ153" s="333" t="str">
        <f>VLOOKUP($A153,'Depr Group Buckets'!$A:$J,CJ$4,FALSE)</f>
        <v>342</v>
      </c>
      <c r="CK153" s="21"/>
      <c r="CL153" s="4">
        <f t="shared" si="22"/>
        <v>3.2000000000000001E-2</v>
      </c>
      <c r="CM153" s="4">
        <f t="shared" si="21"/>
        <v>3.2000000000000001E-2</v>
      </c>
      <c r="CN153" s="334"/>
      <c r="CO153" s="334"/>
      <c r="CP153" s="334"/>
      <c r="CQ153" s="4">
        <v>3.2000000000000001E-2</v>
      </c>
      <c r="CR153" s="4">
        <v>2.81E-2</v>
      </c>
    </row>
    <row r="154" spans="1:96" x14ac:dyDescent="0.25">
      <c r="A154" s="335">
        <f>'ASSET BALANCES'!$A154</f>
        <v>34235</v>
      </c>
      <c r="B154" s="336" t="str">
        <f>'ASSET BALANCES'!$B154</f>
        <v>342.35 Fuel Holders,Prod Acc-BP5</v>
      </c>
      <c r="C154" s="337">
        <v>5626.7300000000005</v>
      </c>
      <c r="D154" s="337">
        <v>5626.7300000000005</v>
      </c>
      <c r="E154" s="337">
        <v>5626.7300000000005</v>
      </c>
      <c r="F154" s="337">
        <v>5626.7300000000005</v>
      </c>
      <c r="G154" s="337">
        <v>5626.7300000000005</v>
      </c>
      <c r="H154" s="337">
        <v>5626.7300000000005</v>
      </c>
      <c r="I154" s="337">
        <v>5626.7300000000005</v>
      </c>
      <c r="J154" s="337">
        <v>5626.7300000000005</v>
      </c>
      <c r="K154" s="337">
        <v>5626.7300000000005</v>
      </c>
      <c r="L154" s="337">
        <v>5626.7300000000005</v>
      </c>
      <c r="M154" s="337">
        <v>5626.7300000000005</v>
      </c>
      <c r="N154" s="337">
        <v>5626.7300000000005</v>
      </c>
      <c r="O154" s="338">
        <f>ROUND('ASSET BALANCES'!O154*$CL154/12,2)</f>
        <v>5626.73</v>
      </c>
      <c r="P154" s="338">
        <f>ROUND('ASSET BALANCES'!P154*$CL154/12,2)</f>
        <v>6028.34</v>
      </c>
      <c r="Q154" s="338">
        <f>ROUND('ASSET BALANCES'!Q154*$CL154/12,2)</f>
        <v>6028.34</v>
      </c>
      <c r="R154" s="338">
        <f>ROUND('ASSET BALANCES'!R154*$CL154/12,2)</f>
        <v>6117.8</v>
      </c>
      <c r="S154" s="338">
        <f>ROUND('ASSET BALANCES'!S154*$CL154/12,2)</f>
        <v>6117.8</v>
      </c>
      <c r="T154" s="338">
        <f>ROUND('ASSET BALANCES'!T154*$CL154/12,2)</f>
        <v>6117.8</v>
      </c>
      <c r="U154" s="338">
        <f>ROUND('ASSET BALANCES'!U154*$CL154/12,2)</f>
        <v>6117.8</v>
      </c>
      <c r="V154" s="338">
        <f>ROUND('ASSET BALANCES'!V154*$CL154/12,2)</f>
        <v>6117.8</v>
      </c>
      <c r="W154" s="338">
        <f>ROUND('ASSET BALANCES'!W154*$CL154/12,2)</f>
        <v>6117.8</v>
      </c>
      <c r="X154" s="338">
        <f>ROUND('ASSET BALANCES'!X154*$CL154/12,2)</f>
        <v>6117.8</v>
      </c>
      <c r="Y154" s="338">
        <f>ROUND('ASSET BALANCES'!Y154*$CL154/12,2)</f>
        <v>6117.8</v>
      </c>
      <c r="Z154" s="338">
        <f>ROUND('ASSET BALANCES'!Z154*$CL154/12,2)</f>
        <v>6117.8</v>
      </c>
      <c r="AA154" s="338">
        <f>ROUND('ASSET BALANCES'!AA154*$CM154/12,2)</f>
        <v>6117.8</v>
      </c>
      <c r="AB154" s="338">
        <f>ROUND('ASSET BALANCES'!AB154*$CM154/12,2)</f>
        <v>6117.8</v>
      </c>
      <c r="AC154" s="338">
        <f>ROUND('ASSET BALANCES'!AC154*$CM154/12,2)</f>
        <v>6117.8</v>
      </c>
      <c r="AD154" s="338">
        <f>ROUND('ASSET BALANCES'!AD154*$CM154/12,2)</f>
        <v>6117.8</v>
      </c>
      <c r="AE154" s="338">
        <f>ROUND('ASSET BALANCES'!AE154*$CM154/12,2)</f>
        <v>6117.8</v>
      </c>
      <c r="AF154" s="338">
        <f>ROUND('ASSET BALANCES'!AF154*$CM154/12,2)</f>
        <v>6117.8</v>
      </c>
      <c r="AG154" s="338">
        <f>ROUND('ASSET BALANCES'!AG154*$CM154/12,2)</f>
        <v>6117.8</v>
      </c>
      <c r="AH154" s="338">
        <f>ROUND('ASSET BALANCES'!AH154*$CM154/12,2)</f>
        <v>6117.8</v>
      </c>
      <c r="AI154" s="338">
        <f>ROUND('ASSET BALANCES'!AI154*$CM154/12,2)</f>
        <v>6117.8</v>
      </c>
      <c r="AJ154" s="338">
        <f>ROUND('ASSET BALANCES'!AJ154*$CM154/12,2)</f>
        <v>6117.8</v>
      </c>
      <c r="AK154" s="338">
        <f>ROUND('ASSET BALANCES'!AK154*$CM154/12,2)</f>
        <v>6117.8</v>
      </c>
      <c r="AL154" s="338">
        <f>ROUND('ASSET BALANCES'!AL154*$CM154/12,2)</f>
        <v>6117.8</v>
      </c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38"/>
      <c r="AX154" s="338"/>
      <c r="AY154" s="338"/>
      <c r="AZ154" s="338"/>
      <c r="BA154" s="338"/>
      <c r="BB154" s="338"/>
      <c r="BC154" s="338"/>
      <c r="BD154" s="338"/>
      <c r="BE154" s="338"/>
      <c r="BF154" s="338"/>
      <c r="BG154" s="338"/>
      <c r="BH154" s="338"/>
      <c r="BI154" s="338"/>
      <c r="BJ154" s="338"/>
      <c r="BK154" s="338"/>
      <c r="BL154" s="338"/>
      <c r="BM154" s="338"/>
      <c r="BN154" s="338"/>
      <c r="BO154" s="338"/>
      <c r="BP154" s="338"/>
      <c r="BQ154" s="338"/>
      <c r="BR154" s="338"/>
      <c r="BS154" s="338"/>
      <c r="BT154" s="338"/>
      <c r="BU154" s="338"/>
      <c r="BV154" s="338"/>
      <c r="BW154" s="13">
        <f t="shared" si="23"/>
        <v>67520.759999999995</v>
      </c>
      <c r="BX154" s="13">
        <f t="shared" si="24"/>
        <v>72743.61</v>
      </c>
      <c r="BY154" s="13">
        <f t="shared" si="25"/>
        <v>73413.600000000006</v>
      </c>
      <c r="BZ154" s="13">
        <f t="shared" si="26"/>
        <v>0</v>
      </c>
      <c r="CA154" s="13">
        <f t="shared" si="27"/>
        <v>0</v>
      </c>
      <c r="CB154" s="13">
        <f t="shared" si="28"/>
        <v>0</v>
      </c>
      <c r="CC154" s="333" t="str">
        <f>VLOOKUP($A154,'Depr Group Buckets'!$A:$J,CC$4,FALSE)</f>
        <v>PROD OTHER</v>
      </c>
      <c r="CD154" s="333" t="str">
        <f>VLOOKUP($A154,'Depr Group Buckets'!$A:$J,CD$4,FALSE)</f>
        <v>101/106</v>
      </c>
      <c r="CE154" s="333">
        <f>VLOOKUP($A154,'Depr Group Buckets'!$A:$J,CE$4,FALSE)</f>
        <v>108</v>
      </c>
      <c r="CF154" s="333">
        <f>VLOOKUP($A154,'Depr Group Buckets'!$A:$J,CF$4,FALSE)</f>
        <v>403</v>
      </c>
      <c r="CG154" s="333" t="str">
        <f>VLOOKUP($A154,'Depr Group Buckets'!$A:$J,CG$4,FALSE)</f>
        <v>BAYSIDE</v>
      </c>
      <c r="CH154" s="333" t="str">
        <f>VLOOKUP($A154,'Depr Group Buckets'!$A:$J,CH$4,FALSE)</f>
        <v>BAYSIDE CT 5</v>
      </c>
      <c r="CI154" s="333" t="str">
        <f>VLOOKUP($A154,'Depr Group Buckets'!$A:$J,CI$4,FALSE)</f>
        <v>Valid</v>
      </c>
      <c r="CJ154" s="333" t="str">
        <f>VLOOKUP($A154,'Depr Group Buckets'!$A:$J,CJ$4,FALSE)</f>
        <v>342</v>
      </c>
      <c r="CK154" s="21"/>
      <c r="CL154" s="4">
        <f t="shared" si="22"/>
        <v>3.3000000000000002E-2</v>
      </c>
      <c r="CM154" s="4">
        <f t="shared" si="21"/>
        <v>3.3000000000000002E-2</v>
      </c>
      <c r="CN154" s="334"/>
      <c r="CO154" s="334"/>
      <c r="CP154" s="334"/>
      <c r="CQ154" s="4">
        <v>3.3000000000000002E-2</v>
      </c>
      <c r="CR154" s="4">
        <v>3.0499999999999999E-2</v>
      </c>
    </row>
    <row r="155" spans="1:96" x14ac:dyDescent="0.25">
      <c r="A155" s="335">
        <f>'ASSET BALANCES'!$A155</f>
        <v>34236</v>
      </c>
      <c r="B155" s="336" t="str">
        <f>'ASSET BALANCES'!$B155</f>
        <v>342.36 Fuel Holders,Prod Acc-BP6</v>
      </c>
      <c r="C155" s="337">
        <v>4739.9400000000005</v>
      </c>
      <c r="D155" s="337">
        <v>4739.9400000000005</v>
      </c>
      <c r="E155" s="337">
        <v>4739.9400000000005</v>
      </c>
      <c r="F155" s="337">
        <v>4739.9400000000005</v>
      </c>
      <c r="G155" s="337">
        <v>4739.9400000000005</v>
      </c>
      <c r="H155" s="337">
        <v>4739.9400000000005</v>
      </c>
      <c r="I155" s="337">
        <v>4739.9400000000005</v>
      </c>
      <c r="J155" s="337">
        <v>4739.9400000000005</v>
      </c>
      <c r="K155" s="337">
        <v>4739.9400000000005</v>
      </c>
      <c r="L155" s="337">
        <v>4739.9400000000005</v>
      </c>
      <c r="M155" s="337">
        <v>4739.9400000000005</v>
      </c>
      <c r="N155" s="337">
        <v>4739.9400000000005</v>
      </c>
      <c r="O155" s="338">
        <f>ROUND('ASSET BALANCES'!O155*$CL155/12,2)</f>
        <v>4739.9399999999996</v>
      </c>
      <c r="P155" s="338">
        <f>ROUND('ASSET BALANCES'!P155*$CL155/12,2)</f>
        <v>4739.9399999999996</v>
      </c>
      <c r="Q155" s="338">
        <f>ROUND('ASSET BALANCES'!Q155*$CL155/12,2)</f>
        <v>4739.9399999999996</v>
      </c>
      <c r="R155" s="338">
        <f>ROUND('ASSET BALANCES'!R155*$CL155/12,2)</f>
        <v>4818.91</v>
      </c>
      <c r="S155" s="338">
        <f>ROUND('ASSET BALANCES'!S155*$CL155/12,2)</f>
        <v>4818.91</v>
      </c>
      <c r="T155" s="338">
        <f>ROUND('ASSET BALANCES'!T155*$CL155/12,2)</f>
        <v>4818.91</v>
      </c>
      <c r="U155" s="338">
        <f>ROUND('ASSET BALANCES'!U155*$CL155/12,2)</f>
        <v>4818.91</v>
      </c>
      <c r="V155" s="338">
        <f>ROUND('ASSET BALANCES'!V155*$CL155/12,2)</f>
        <v>4818.91</v>
      </c>
      <c r="W155" s="338">
        <f>ROUND('ASSET BALANCES'!W155*$CL155/12,2)</f>
        <v>4818.91</v>
      </c>
      <c r="X155" s="338">
        <f>ROUND('ASSET BALANCES'!X155*$CL155/12,2)</f>
        <v>4818.91</v>
      </c>
      <c r="Y155" s="338">
        <f>ROUND('ASSET BALANCES'!Y155*$CL155/12,2)</f>
        <v>4818.91</v>
      </c>
      <c r="Z155" s="338">
        <f>ROUND('ASSET BALANCES'!Z155*$CL155/12,2)</f>
        <v>4818.91</v>
      </c>
      <c r="AA155" s="338">
        <f>ROUND('ASSET BALANCES'!AA155*$CM155/12,2)</f>
        <v>4818.91</v>
      </c>
      <c r="AB155" s="338">
        <f>ROUND('ASSET BALANCES'!AB155*$CM155/12,2)</f>
        <v>4818.91</v>
      </c>
      <c r="AC155" s="338">
        <f>ROUND('ASSET BALANCES'!AC155*$CM155/12,2)</f>
        <v>4818.91</v>
      </c>
      <c r="AD155" s="338">
        <f>ROUND('ASSET BALANCES'!AD155*$CM155/12,2)</f>
        <v>4818.91</v>
      </c>
      <c r="AE155" s="338">
        <f>ROUND('ASSET BALANCES'!AE155*$CM155/12,2)</f>
        <v>4818.91</v>
      </c>
      <c r="AF155" s="338">
        <f>ROUND('ASSET BALANCES'!AF155*$CM155/12,2)</f>
        <v>4818.91</v>
      </c>
      <c r="AG155" s="338">
        <f>ROUND('ASSET BALANCES'!AG155*$CM155/12,2)</f>
        <v>4818.91</v>
      </c>
      <c r="AH155" s="338">
        <f>ROUND('ASSET BALANCES'!AH155*$CM155/12,2)</f>
        <v>4818.91</v>
      </c>
      <c r="AI155" s="338">
        <f>ROUND('ASSET BALANCES'!AI155*$CM155/12,2)</f>
        <v>4818.91</v>
      </c>
      <c r="AJ155" s="338">
        <f>ROUND('ASSET BALANCES'!AJ155*$CM155/12,2)</f>
        <v>4818.91</v>
      </c>
      <c r="AK155" s="338">
        <f>ROUND('ASSET BALANCES'!AK155*$CM155/12,2)</f>
        <v>4818.91</v>
      </c>
      <c r="AL155" s="338">
        <f>ROUND('ASSET BALANCES'!AL155*$CM155/12,2)</f>
        <v>4818.91</v>
      </c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38"/>
      <c r="AX155" s="338"/>
      <c r="AY155" s="338"/>
      <c r="AZ155" s="338"/>
      <c r="BA155" s="338"/>
      <c r="BB155" s="338"/>
      <c r="BC155" s="338"/>
      <c r="BD155" s="338"/>
      <c r="BE155" s="338"/>
      <c r="BF155" s="338"/>
      <c r="BG155" s="338"/>
      <c r="BH155" s="338"/>
      <c r="BI155" s="338"/>
      <c r="BJ155" s="338"/>
      <c r="BK155" s="338"/>
      <c r="BL155" s="338"/>
      <c r="BM155" s="338"/>
      <c r="BN155" s="338"/>
      <c r="BO155" s="338"/>
      <c r="BP155" s="338"/>
      <c r="BQ155" s="338"/>
      <c r="BR155" s="338"/>
      <c r="BS155" s="338"/>
      <c r="BT155" s="338"/>
      <c r="BU155" s="338"/>
      <c r="BV155" s="338"/>
      <c r="BW155" s="13">
        <f t="shared" si="23"/>
        <v>56879.28</v>
      </c>
      <c r="BX155" s="13">
        <f t="shared" si="24"/>
        <v>57590.01</v>
      </c>
      <c r="BY155" s="13">
        <f t="shared" si="25"/>
        <v>57826.92</v>
      </c>
      <c r="BZ155" s="13">
        <f t="shared" si="26"/>
        <v>0</v>
      </c>
      <c r="CA155" s="13">
        <f t="shared" si="27"/>
        <v>0</v>
      </c>
      <c r="CB155" s="13">
        <f t="shared" si="28"/>
        <v>0</v>
      </c>
      <c r="CC155" s="333" t="str">
        <f>VLOOKUP($A155,'Depr Group Buckets'!$A:$J,CC$4,FALSE)</f>
        <v>PROD OTHER</v>
      </c>
      <c r="CD155" s="333" t="str">
        <f>VLOOKUP($A155,'Depr Group Buckets'!$A:$J,CD$4,FALSE)</f>
        <v>101/106</v>
      </c>
      <c r="CE155" s="333">
        <f>VLOOKUP($A155,'Depr Group Buckets'!$A:$J,CE$4,FALSE)</f>
        <v>108</v>
      </c>
      <c r="CF155" s="333">
        <f>VLOOKUP($A155,'Depr Group Buckets'!$A:$J,CF$4,FALSE)</f>
        <v>403</v>
      </c>
      <c r="CG155" s="333" t="str">
        <f>VLOOKUP($A155,'Depr Group Buckets'!$A:$J,CG$4,FALSE)</f>
        <v>BAYSIDE</v>
      </c>
      <c r="CH155" s="333" t="str">
        <f>VLOOKUP($A155,'Depr Group Buckets'!$A:$J,CH$4,FALSE)</f>
        <v>BAYSIDE CT 6</v>
      </c>
      <c r="CI155" s="333" t="str">
        <f>VLOOKUP($A155,'Depr Group Buckets'!$A:$J,CI$4,FALSE)</f>
        <v>Valid</v>
      </c>
      <c r="CJ155" s="333" t="str">
        <f>VLOOKUP($A155,'Depr Group Buckets'!$A:$J,CJ$4,FALSE)</f>
        <v>342</v>
      </c>
      <c r="CK155" s="21"/>
      <c r="CL155" s="4">
        <f t="shared" si="22"/>
        <v>3.6999999999999998E-2</v>
      </c>
      <c r="CM155" s="4">
        <f t="shared" si="21"/>
        <v>3.6999999999999998E-2</v>
      </c>
      <c r="CN155" s="334"/>
      <c r="CO155" s="334"/>
      <c r="CP155" s="334"/>
      <c r="CQ155" s="4">
        <v>3.6999999999999998E-2</v>
      </c>
      <c r="CR155" s="4">
        <v>2.8399999999999998E-2</v>
      </c>
    </row>
    <row r="156" spans="1:96" x14ac:dyDescent="0.25">
      <c r="A156" s="335">
        <f>'ASSET BALANCES'!$A156</f>
        <v>34241</v>
      </c>
      <c r="B156" s="336" t="str">
        <f>'ASSET BALANCES'!$B156</f>
        <v>342.41 Fuel Holders,Prod Acc-BBCT1</v>
      </c>
      <c r="C156" s="337">
        <v>0</v>
      </c>
      <c r="D156" s="337">
        <v>0</v>
      </c>
      <c r="E156" s="337">
        <v>0</v>
      </c>
      <c r="F156" s="337">
        <v>0</v>
      </c>
      <c r="G156" s="337">
        <v>0</v>
      </c>
      <c r="H156" s="337">
        <v>0</v>
      </c>
      <c r="I156" s="337">
        <v>0</v>
      </c>
      <c r="J156" s="337">
        <v>0</v>
      </c>
      <c r="K156" s="337">
        <v>0</v>
      </c>
      <c r="L156" s="337">
        <v>0</v>
      </c>
      <c r="M156" s="337">
        <v>0</v>
      </c>
      <c r="N156" s="337">
        <v>0</v>
      </c>
      <c r="O156" s="338">
        <f>ROUND('ASSET BALANCES'!O156*$CL156/12,2)</f>
        <v>0</v>
      </c>
      <c r="P156" s="338">
        <f>ROUND('ASSET BALANCES'!P156*$CL156/12,2)</f>
        <v>0</v>
      </c>
      <c r="Q156" s="338">
        <f>ROUND('ASSET BALANCES'!Q156*$CL156/12,2)</f>
        <v>0</v>
      </c>
      <c r="R156" s="338">
        <f>ROUND('ASSET BALANCES'!R156*$CL156/12,2)</f>
        <v>0</v>
      </c>
      <c r="S156" s="338">
        <f>ROUND('ASSET BALANCES'!S156*$CL156/12,2)</f>
        <v>0</v>
      </c>
      <c r="T156" s="338">
        <f>ROUND('ASSET BALANCES'!T156*$CL156/12,2)</f>
        <v>0</v>
      </c>
      <c r="U156" s="338">
        <f>ROUND('ASSET BALANCES'!U156*$CL156/12,2)</f>
        <v>0</v>
      </c>
      <c r="V156" s="338">
        <f>ROUND('ASSET BALANCES'!V156*$CL156/12,2)</f>
        <v>0</v>
      </c>
      <c r="W156" s="338">
        <f>ROUND('ASSET BALANCES'!W156*$CL156/12,2)</f>
        <v>0</v>
      </c>
      <c r="X156" s="338">
        <f>ROUND('ASSET BALANCES'!X156*$CL156/12,2)</f>
        <v>0</v>
      </c>
      <c r="Y156" s="338">
        <f>ROUND('ASSET BALANCES'!Y156*$CL156/12,2)</f>
        <v>0</v>
      </c>
      <c r="Z156" s="338">
        <f>ROUND('ASSET BALANCES'!Z156*$CL156/12,2)</f>
        <v>0</v>
      </c>
      <c r="AA156" s="338">
        <f>ROUND('ASSET BALANCES'!AA156*$CM156/12,2)</f>
        <v>0</v>
      </c>
      <c r="AB156" s="338">
        <f>ROUND('ASSET BALANCES'!AB156*$CM156/12,2)</f>
        <v>0</v>
      </c>
      <c r="AC156" s="338">
        <f>ROUND('ASSET BALANCES'!AC156*$CM156/12,2)</f>
        <v>0</v>
      </c>
      <c r="AD156" s="338">
        <f>ROUND('ASSET BALANCES'!AD156*$CM156/12,2)</f>
        <v>0</v>
      </c>
      <c r="AE156" s="338">
        <f>ROUND('ASSET BALANCES'!AE156*$CM156/12,2)</f>
        <v>0</v>
      </c>
      <c r="AF156" s="338">
        <f>ROUND('ASSET BALANCES'!AF156*$CM156/12,2)</f>
        <v>0</v>
      </c>
      <c r="AG156" s="338">
        <f>ROUND('ASSET BALANCES'!AG156*$CM156/12,2)</f>
        <v>0</v>
      </c>
      <c r="AH156" s="338">
        <f>ROUND('ASSET BALANCES'!AH156*$CM156/12,2)</f>
        <v>0</v>
      </c>
      <c r="AI156" s="338">
        <f>ROUND('ASSET BALANCES'!AI156*$CM156/12,2)</f>
        <v>0</v>
      </c>
      <c r="AJ156" s="338">
        <f>ROUND('ASSET BALANCES'!AJ156*$CM156/12,2)</f>
        <v>0</v>
      </c>
      <c r="AK156" s="338">
        <f>ROUND('ASSET BALANCES'!AK156*$CM156/12,2)</f>
        <v>0</v>
      </c>
      <c r="AL156" s="338">
        <f>ROUND('ASSET BALANCES'!AL156*$CM156/12,2)</f>
        <v>0</v>
      </c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38"/>
      <c r="AX156" s="338"/>
      <c r="AY156" s="338"/>
      <c r="AZ156" s="338"/>
      <c r="BA156" s="338"/>
      <c r="BB156" s="338"/>
      <c r="BC156" s="338"/>
      <c r="BD156" s="338"/>
      <c r="BE156" s="338"/>
      <c r="BF156" s="338"/>
      <c r="BG156" s="338"/>
      <c r="BH156" s="338"/>
      <c r="BI156" s="338"/>
      <c r="BJ156" s="338"/>
      <c r="BK156" s="338"/>
      <c r="BL156" s="338"/>
      <c r="BM156" s="338"/>
      <c r="BN156" s="338"/>
      <c r="BO156" s="338"/>
      <c r="BP156" s="338"/>
      <c r="BQ156" s="338"/>
      <c r="BR156" s="338"/>
      <c r="BS156" s="338"/>
      <c r="BT156" s="338"/>
      <c r="BU156" s="338"/>
      <c r="BV156" s="338"/>
      <c r="BW156" s="13">
        <f t="shared" si="23"/>
        <v>0</v>
      </c>
      <c r="BX156" s="13">
        <f t="shared" si="24"/>
        <v>0</v>
      </c>
      <c r="BY156" s="13">
        <f t="shared" si="25"/>
        <v>0</v>
      </c>
      <c r="BZ156" s="13">
        <f t="shared" si="26"/>
        <v>0</v>
      </c>
      <c r="CA156" s="13">
        <f t="shared" si="27"/>
        <v>0</v>
      </c>
      <c r="CB156" s="13">
        <f t="shared" si="28"/>
        <v>0</v>
      </c>
      <c r="CC156" s="333" t="str">
        <f>VLOOKUP($A156,'Depr Group Buckets'!$A:$J,CC$4,FALSE)</f>
        <v>PROD OTHER</v>
      </c>
      <c r="CD156" s="333" t="str">
        <f>VLOOKUP($A156,'Depr Group Buckets'!$A:$J,CD$4,FALSE)</f>
        <v>101/106</v>
      </c>
      <c r="CE156" s="333">
        <f>VLOOKUP($A156,'Depr Group Buckets'!$A:$J,CE$4,FALSE)</f>
        <v>108</v>
      </c>
      <c r="CF156" s="333">
        <f>VLOOKUP($A156,'Depr Group Buckets'!$A:$J,CF$4,FALSE)</f>
        <v>403</v>
      </c>
      <c r="CG156" s="333" t="str">
        <f>VLOOKUP($A156,'Depr Group Buckets'!$A:$J,CG$4,FALSE)</f>
        <v>BIG BEND</v>
      </c>
      <c r="CH156" s="333" t="str">
        <f>VLOOKUP($A156,'Depr Group Buckets'!$A:$J,CH$4,FALSE)</f>
        <v>INACTIVE ACCOUNT</v>
      </c>
      <c r="CI156" s="333" t="str">
        <f>VLOOKUP($A156,'Depr Group Buckets'!$A:$J,CI$4,FALSE)</f>
        <v>Invalid</v>
      </c>
      <c r="CJ156" s="333" t="str">
        <f>VLOOKUP($A156,'Depr Group Buckets'!$A:$J,CJ$4,FALSE)</f>
        <v>342</v>
      </c>
      <c r="CK156" s="21"/>
      <c r="CL156" s="4">
        <f t="shared" si="22"/>
        <v>0</v>
      </c>
      <c r="CM156" s="4">
        <f t="shared" si="21"/>
        <v>0</v>
      </c>
      <c r="CN156" s="334"/>
      <c r="CO156" s="334"/>
      <c r="CP156" s="334"/>
      <c r="CQ156" s="4">
        <v>0</v>
      </c>
      <c r="CR156" s="4">
        <v>0</v>
      </c>
    </row>
    <row r="157" spans="1:96" x14ac:dyDescent="0.25">
      <c r="A157" s="335">
        <f>'ASSET BALANCES'!$A157</f>
        <v>34242</v>
      </c>
      <c r="B157" s="336" t="str">
        <f>'ASSET BALANCES'!$B157</f>
        <v>342.42 Fuel Holders,ProdAcc-BBCT2&amp;3</v>
      </c>
      <c r="C157" s="337">
        <v>0</v>
      </c>
      <c r="D157" s="337">
        <v>0</v>
      </c>
      <c r="E157" s="337">
        <v>0</v>
      </c>
      <c r="F157" s="337">
        <v>0</v>
      </c>
      <c r="G157" s="337">
        <v>0</v>
      </c>
      <c r="H157" s="337">
        <v>0</v>
      </c>
      <c r="I157" s="337">
        <v>0</v>
      </c>
      <c r="J157" s="337">
        <v>0</v>
      </c>
      <c r="K157" s="337">
        <v>0</v>
      </c>
      <c r="L157" s="337">
        <v>0</v>
      </c>
      <c r="M157" s="337">
        <v>0</v>
      </c>
      <c r="N157" s="337">
        <v>0</v>
      </c>
      <c r="O157" s="338">
        <f>ROUND('ASSET BALANCES'!O157*$CL157/12,2)</f>
        <v>0</v>
      </c>
      <c r="P157" s="338">
        <f>ROUND('ASSET BALANCES'!P157*$CL157/12,2)</f>
        <v>0</v>
      </c>
      <c r="Q157" s="338">
        <f>ROUND('ASSET BALANCES'!Q157*$CL157/12,2)</f>
        <v>0</v>
      </c>
      <c r="R157" s="338">
        <f>ROUND('ASSET BALANCES'!R157*$CL157/12,2)</f>
        <v>0</v>
      </c>
      <c r="S157" s="338">
        <f>ROUND('ASSET BALANCES'!S157*$CL157/12,2)</f>
        <v>0</v>
      </c>
      <c r="T157" s="338">
        <f>ROUND('ASSET BALANCES'!T157*$CL157/12,2)</f>
        <v>0</v>
      </c>
      <c r="U157" s="338">
        <f>ROUND('ASSET BALANCES'!U157*$CL157/12,2)</f>
        <v>0</v>
      </c>
      <c r="V157" s="338">
        <f>ROUND('ASSET BALANCES'!V157*$CL157/12,2)</f>
        <v>0</v>
      </c>
      <c r="W157" s="338">
        <f>ROUND('ASSET BALANCES'!W157*$CL157/12,2)</f>
        <v>0</v>
      </c>
      <c r="X157" s="338">
        <f>ROUND('ASSET BALANCES'!X157*$CL157/12,2)</f>
        <v>0</v>
      </c>
      <c r="Y157" s="338">
        <f>ROUND('ASSET BALANCES'!Y157*$CL157/12,2)</f>
        <v>0</v>
      </c>
      <c r="Z157" s="338">
        <f>ROUND('ASSET BALANCES'!Z157*$CL157/12,2)</f>
        <v>0</v>
      </c>
      <c r="AA157" s="338">
        <f>ROUND('ASSET BALANCES'!AA157*$CM157/12,2)</f>
        <v>0</v>
      </c>
      <c r="AB157" s="338">
        <f>ROUND('ASSET BALANCES'!AB157*$CM157/12,2)</f>
        <v>0</v>
      </c>
      <c r="AC157" s="338">
        <f>ROUND('ASSET BALANCES'!AC157*$CM157/12,2)</f>
        <v>0</v>
      </c>
      <c r="AD157" s="338">
        <f>ROUND('ASSET BALANCES'!AD157*$CM157/12,2)</f>
        <v>0</v>
      </c>
      <c r="AE157" s="338">
        <f>ROUND('ASSET BALANCES'!AE157*$CM157/12,2)</f>
        <v>0</v>
      </c>
      <c r="AF157" s="338">
        <f>ROUND('ASSET BALANCES'!AF157*$CM157/12,2)</f>
        <v>0</v>
      </c>
      <c r="AG157" s="338">
        <f>ROUND('ASSET BALANCES'!AG157*$CM157/12,2)</f>
        <v>0</v>
      </c>
      <c r="AH157" s="338">
        <f>ROUND('ASSET BALANCES'!AH157*$CM157/12,2)</f>
        <v>0</v>
      </c>
      <c r="AI157" s="338">
        <f>ROUND('ASSET BALANCES'!AI157*$CM157/12,2)</f>
        <v>0</v>
      </c>
      <c r="AJ157" s="338">
        <f>ROUND('ASSET BALANCES'!AJ157*$CM157/12,2)</f>
        <v>0</v>
      </c>
      <c r="AK157" s="338">
        <f>ROUND('ASSET BALANCES'!AK157*$CM157/12,2)</f>
        <v>0</v>
      </c>
      <c r="AL157" s="338">
        <f>ROUND('ASSET BALANCES'!AL157*$CM157/12,2)</f>
        <v>0</v>
      </c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38"/>
      <c r="AX157" s="338"/>
      <c r="AY157" s="338"/>
      <c r="AZ157" s="338"/>
      <c r="BA157" s="338"/>
      <c r="BB157" s="338"/>
      <c r="BC157" s="338"/>
      <c r="BD157" s="338"/>
      <c r="BE157" s="338"/>
      <c r="BF157" s="338"/>
      <c r="BG157" s="338"/>
      <c r="BH157" s="338"/>
      <c r="BI157" s="338"/>
      <c r="BJ157" s="338"/>
      <c r="BK157" s="338"/>
      <c r="BL157" s="338"/>
      <c r="BM157" s="338"/>
      <c r="BN157" s="338"/>
      <c r="BO157" s="338"/>
      <c r="BP157" s="338"/>
      <c r="BQ157" s="338"/>
      <c r="BR157" s="338"/>
      <c r="BS157" s="338"/>
      <c r="BT157" s="338"/>
      <c r="BU157" s="338"/>
      <c r="BV157" s="338"/>
      <c r="BW157" s="13">
        <f t="shared" si="23"/>
        <v>0</v>
      </c>
      <c r="BX157" s="13">
        <f t="shared" si="24"/>
        <v>0</v>
      </c>
      <c r="BY157" s="13">
        <f t="shared" si="25"/>
        <v>0</v>
      </c>
      <c r="BZ157" s="13">
        <f t="shared" si="26"/>
        <v>0</v>
      </c>
      <c r="CA157" s="13">
        <f t="shared" si="27"/>
        <v>0</v>
      </c>
      <c r="CB157" s="13">
        <f t="shared" si="28"/>
        <v>0</v>
      </c>
      <c r="CC157" s="333" t="str">
        <f>VLOOKUP($A157,'Depr Group Buckets'!$A:$J,CC$4,FALSE)</f>
        <v>PROD OTHER</v>
      </c>
      <c r="CD157" s="333" t="str">
        <f>VLOOKUP($A157,'Depr Group Buckets'!$A:$J,CD$4,FALSE)</f>
        <v>101/106</v>
      </c>
      <c r="CE157" s="333">
        <f>VLOOKUP($A157,'Depr Group Buckets'!$A:$J,CE$4,FALSE)</f>
        <v>108</v>
      </c>
      <c r="CF157" s="333">
        <f>VLOOKUP($A157,'Depr Group Buckets'!$A:$J,CF$4,FALSE)</f>
        <v>403</v>
      </c>
      <c r="CG157" s="333" t="str">
        <f>VLOOKUP($A157,'Depr Group Buckets'!$A:$J,CG$4,FALSE)</f>
        <v>BIG BEND</v>
      </c>
      <c r="CH157" s="333" t="str">
        <f>VLOOKUP($A157,'Depr Group Buckets'!$A:$J,CH$4,FALSE)</f>
        <v>INACTIVE ACCOUNT</v>
      </c>
      <c r="CI157" s="333" t="str">
        <f>VLOOKUP($A157,'Depr Group Buckets'!$A:$J,CI$4,FALSE)</f>
        <v>Invalid</v>
      </c>
      <c r="CJ157" s="333" t="str">
        <f>VLOOKUP($A157,'Depr Group Buckets'!$A:$J,CJ$4,FALSE)</f>
        <v>342</v>
      </c>
      <c r="CK157" s="21"/>
      <c r="CL157" s="4">
        <f t="shared" si="22"/>
        <v>0</v>
      </c>
      <c r="CM157" s="4">
        <f t="shared" si="21"/>
        <v>0</v>
      </c>
      <c r="CN157" s="334"/>
      <c r="CO157" s="334"/>
      <c r="CP157" s="334"/>
      <c r="CQ157" s="4">
        <v>0</v>
      </c>
      <c r="CR157" s="4">
        <v>0</v>
      </c>
    </row>
    <row r="158" spans="1:96" x14ac:dyDescent="0.25">
      <c r="A158" s="335">
        <f>'ASSET BALANCES'!$A158</f>
        <v>34243</v>
      </c>
      <c r="B158" s="336" t="str">
        <f>'ASSET BALANCES'!$B158</f>
        <v>342.43 Fuel Holders,ProdAcc-BBCCST1</v>
      </c>
      <c r="C158" s="337">
        <v>7512.05</v>
      </c>
      <c r="D158" s="337">
        <v>7512.05</v>
      </c>
      <c r="E158" s="337">
        <v>7512.05</v>
      </c>
      <c r="F158" s="337">
        <v>7512.05</v>
      </c>
      <c r="G158" s="337">
        <v>7512.05</v>
      </c>
      <c r="H158" s="337">
        <v>7512.05</v>
      </c>
      <c r="I158" s="337">
        <v>7512.05</v>
      </c>
      <c r="J158" s="337">
        <v>7512.05</v>
      </c>
      <c r="K158" s="337">
        <v>7512.05</v>
      </c>
      <c r="L158" s="337">
        <v>7490.17</v>
      </c>
      <c r="M158" s="337">
        <v>7490.17</v>
      </c>
      <c r="N158" s="337">
        <v>7490.17</v>
      </c>
      <c r="O158" s="338">
        <f>ROUND('ASSET BALANCES'!O158*$CL158/12,2)</f>
        <v>7490.17</v>
      </c>
      <c r="P158" s="338">
        <f>ROUND('ASSET BALANCES'!P158*$CL158/12,2)</f>
        <v>7535.48</v>
      </c>
      <c r="Q158" s="338">
        <f>ROUND('ASSET BALANCES'!Q158*$CL158/12,2)</f>
        <v>7580.79</v>
      </c>
      <c r="R158" s="338">
        <f>ROUND('ASSET BALANCES'!R158*$CL158/12,2)</f>
        <v>7626.1</v>
      </c>
      <c r="S158" s="338">
        <f>ROUND('ASSET BALANCES'!S158*$CL158/12,2)</f>
        <v>7671.42</v>
      </c>
      <c r="T158" s="338">
        <f>ROUND('ASSET BALANCES'!T158*$CL158/12,2)</f>
        <v>8330.44</v>
      </c>
      <c r="U158" s="338">
        <f>ROUND('ASSET BALANCES'!U158*$CL158/12,2)</f>
        <v>8375.75</v>
      </c>
      <c r="V158" s="338">
        <f>ROUND('ASSET BALANCES'!V158*$CL158/12,2)</f>
        <v>8421.07</v>
      </c>
      <c r="W158" s="338">
        <f>ROUND('ASSET BALANCES'!W158*$CL158/12,2)</f>
        <v>8466.3799999999992</v>
      </c>
      <c r="X158" s="338">
        <f>ROUND('ASSET BALANCES'!X158*$CL158/12,2)</f>
        <v>8511.69</v>
      </c>
      <c r="Y158" s="338">
        <f>ROUND('ASSET BALANCES'!Y158*$CL158/12,2)</f>
        <v>8557</v>
      </c>
      <c r="Z158" s="338">
        <f>ROUND('ASSET BALANCES'!Z158*$CL158/12,2)</f>
        <v>8602.32</v>
      </c>
      <c r="AA158" s="338">
        <f>ROUND('ASSET BALANCES'!AA158*$CM158/12,2)</f>
        <v>8647.6299999999992</v>
      </c>
      <c r="AB158" s="338">
        <f>ROUND('ASSET BALANCES'!AB158*$CM158/12,2)</f>
        <v>8647.6299999999992</v>
      </c>
      <c r="AC158" s="338">
        <f>ROUND('ASSET BALANCES'!AC158*$CM158/12,2)</f>
        <v>8647.6299999999992</v>
      </c>
      <c r="AD158" s="338">
        <f>ROUND('ASSET BALANCES'!AD158*$CM158/12,2)</f>
        <v>8647.6299999999992</v>
      </c>
      <c r="AE158" s="338">
        <f>ROUND('ASSET BALANCES'!AE158*$CM158/12,2)</f>
        <v>8647.6299999999992</v>
      </c>
      <c r="AF158" s="338">
        <f>ROUND('ASSET BALANCES'!AF158*$CM158/12,2)</f>
        <v>8647.6299999999992</v>
      </c>
      <c r="AG158" s="338">
        <f>ROUND('ASSET BALANCES'!AG158*$CM158/12,2)</f>
        <v>8702.42</v>
      </c>
      <c r="AH158" s="338">
        <f>ROUND('ASSET BALANCES'!AH158*$CM158/12,2)</f>
        <v>8702.42</v>
      </c>
      <c r="AI158" s="338">
        <f>ROUND('ASSET BALANCES'!AI158*$CM158/12,2)</f>
        <v>8702.42</v>
      </c>
      <c r="AJ158" s="338">
        <f>ROUND('ASSET BALANCES'!AJ158*$CM158/12,2)</f>
        <v>8702.42</v>
      </c>
      <c r="AK158" s="338">
        <f>ROUND('ASSET BALANCES'!AK158*$CM158/12,2)</f>
        <v>8702.42</v>
      </c>
      <c r="AL158" s="338">
        <f>ROUND('ASSET BALANCES'!AL158*$CM158/12,2)</f>
        <v>8702.42</v>
      </c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38"/>
      <c r="AX158" s="338"/>
      <c r="AY158" s="338"/>
      <c r="AZ158" s="338"/>
      <c r="BA158" s="338"/>
      <c r="BB158" s="338"/>
      <c r="BC158" s="338"/>
      <c r="BD158" s="338"/>
      <c r="BE158" s="338"/>
      <c r="BF158" s="338"/>
      <c r="BG158" s="338"/>
      <c r="BH158" s="338"/>
      <c r="BI158" s="338"/>
      <c r="BJ158" s="338"/>
      <c r="BK158" s="338"/>
      <c r="BL158" s="338"/>
      <c r="BM158" s="338"/>
      <c r="BN158" s="338"/>
      <c r="BO158" s="338"/>
      <c r="BP158" s="338"/>
      <c r="BQ158" s="338"/>
      <c r="BR158" s="338"/>
      <c r="BS158" s="338"/>
      <c r="BT158" s="338"/>
      <c r="BU158" s="338"/>
      <c r="BV158" s="338"/>
      <c r="BW158" s="13">
        <f t="shared" si="23"/>
        <v>90078.96</v>
      </c>
      <c r="BX158" s="13">
        <f t="shared" si="24"/>
        <v>97168.61</v>
      </c>
      <c r="BY158" s="13">
        <f t="shared" si="25"/>
        <v>104100.3</v>
      </c>
      <c r="BZ158" s="13">
        <f t="shared" si="26"/>
        <v>0</v>
      </c>
      <c r="CA158" s="13">
        <f t="shared" si="27"/>
        <v>0</v>
      </c>
      <c r="CB158" s="13">
        <f t="shared" si="28"/>
        <v>0</v>
      </c>
      <c r="CC158" s="333" t="str">
        <f>VLOOKUP($A158,'Depr Group Buckets'!$A:$J,CC$4,FALSE)</f>
        <v>PROD OTHER</v>
      </c>
      <c r="CD158" s="333" t="str">
        <f>VLOOKUP($A158,'Depr Group Buckets'!$A:$J,CD$4,FALSE)</f>
        <v>101/106</v>
      </c>
      <c r="CE158" s="333">
        <f>VLOOKUP($A158,'Depr Group Buckets'!$A:$J,CE$4,FALSE)</f>
        <v>108</v>
      </c>
      <c r="CF158" s="333">
        <f>VLOOKUP($A158,'Depr Group Buckets'!$A:$J,CF$4,FALSE)</f>
        <v>403</v>
      </c>
      <c r="CG158" s="333" t="str">
        <f>VLOOKUP($A158,'Depr Group Buckets'!$A:$J,CG$4,FALSE)</f>
        <v>BIG BEND</v>
      </c>
      <c r="CH158" s="333" t="str">
        <f>VLOOKUP($A158,'Depr Group Buckets'!$A:$J,CH$4,FALSE)</f>
        <v>BIG BEND NEW STEAM TURBINE 1</v>
      </c>
      <c r="CI158" s="333" t="str">
        <f>VLOOKUP($A158,'Depr Group Buckets'!$A:$J,CI$4,FALSE)</f>
        <v>Valid</v>
      </c>
      <c r="CJ158" s="333" t="str">
        <f>VLOOKUP($A158,'Depr Group Buckets'!$A:$J,CJ$4,FALSE)</f>
        <v>342</v>
      </c>
      <c r="CK158" s="21"/>
      <c r="CL158" s="4">
        <f t="shared" si="22"/>
        <v>2.9000000000000001E-2</v>
      </c>
      <c r="CM158" s="4">
        <f t="shared" si="21"/>
        <v>2.9000000000000001E-2</v>
      </c>
      <c r="CN158" s="334"/>
      <c r="CO158" s="334"/>
      <c r="CP158" s="334"/>
      <c r="CQ158" s="4">
        <v>2.9000000000000001E-2</v>
      </c>
      <c r="CR158" s="4">
        <v>2.2200000000000001E-2</v>
      </c>
    </row>
    <row r="159" spans="1:96" x14ac:dyDescent="0.25">
      <c r="A159" s="335">
        <f>'ASSET BALANCES'!$A159</f>
        <v>34244</v>
      </c>
      <c r="B159" s="336" t="str">
        <f>'ASSET BALANCES'!$B159</f>
        <v>342.44 Fuel Holders,Prod Acc-BBCT4</v>
      </c>
      <c r="C159" s="337">
        <v>5098.5599999999995</v>
      </c>
      <c r="D159" s="337">
        <v>5098.5599999999995</v>
      </c>
      <c r="E159" s="337">
        <v>5098.5599999999995</v>
      </c>
      <c r="F159" s="337">
        <v>5098.5599999999995</v>
      </c>
      <c r="G159" s="337">
        <v>5098.5599999999995</v>
      </c>
      <c r="H159" s="337">
        <v>5098.5599999999995</v>
      </c>
      <c r="I159" s="337">
        <v>5098.5599999999995</v>
      </c>
      <c r="J159" s="337">
        <v>5098.5599999999995</v>
      </c>
      <c r="K159" s="337">
        <v>5098.5599999999995</v>
      </c>
      <c r="L159" s="337">
        <v>5098.5599999999995</v>
      </c>
      <c r="M159" s="337">
        <v>5098.5599999999995</v>
      </c>
      <c r="N159" s="337">
        <v>5098.5599999999995</v>
      </c>
      <c r="O159" s="338">
        <f>ROUND('ASSET BALANCES'!O159*$CL159/12,2)</f>
        <v>5081.07</v>
      </c>
      <c r="P159" s="338">
        <f>ROUND('ASSET BALANCES'!P159*$CL159/12,2)</f>
        <v>7747.98</v>
      </c>
      <c r="Q159" s="338">
        <f>ROUND('ASSET BALANCES'!Q159*$CL159/12,2)</f>
        <v>7756.17</v>
      </c>
      <c r="R159" s="338">
        <f>ROUND('ASSET BALANCES'!R159*$CL159/12,2)</f>
        <v>7825.7</v>
      </c>
      <c r="S159" s="338">
        <f>ROUND('ASSET BALANCES'!S159*$CL159/12,2)</f>
        <v>7842.08</v>
      </c>
      <c r="T159" s="338">
        <f>ROUND('ASSET BALANCES'!T159*$CL159/12,2)</f>
        <v>7861.19</v>
      </c>
      <c r="U159" s="338">
        <f>ROUND('ASSET BALANCES'!U159*$CL159/12,2)</f>
        <v>7880.3</v>
      </c>
      <c r="V159" s="338">
        <f>ROUND('ASSET BALANCES'!V159*$CL159/12,2)</f>
        <v>7902.14</v>
      </c>
      <c r="W159" s="338">
        <f>ROUND('ASSET BALANCES'!W159*$CL159/12,2)</f>
        <v>7923.98</v>
      </c>
      <c r="X159" s="338">
        <f>ROUND('ASSET BALANCES'!X159*$CL159/12,2)</f>
        <v>7945.82</v>
      </c>
      <c r="Y159" s="338">
        <f>ROUND('ASSET BALANCES'!Y159*$CL159/12,2)</f>
        <v>7970.39</v>
      </c>
      <c r="Z159" s="338">
        <f>ROUND('ASSET BALANCES'!Z159*$CL159/12,2)</f>
        <v>8011.34</v>
      </c>
      <c r="AA159" s="338">
        <f>ROUND('ASSET BALANCES'!AA159*$CM159/12,2)</f>
        <v>8065.94</v>
      </c>
      <c r="AB159" s="338">
        <f>ROUND('ASSET BALANCES'!AB159*$CM159/12,2)</f>
        <v>8065.94</v>
      </c>
      <c r="AC159" s="338">
        <f>ROUND('ASSET BALANCES'!AC159*$CM159/12,2)</f>
        <v>8065.94</v>
      </c>
      <c r="AD159" s="338">
        <f>ROUND('ASSET BALANCES'!AD159*$CM159/12,2)</f>
        <v>8065.94</v>
      </c>
      <c r="AE159" s="338">
        <f>ROUND('ASSET BALANCES'!AE159*$CM159/12,2)</f>
        <v>8065.94</v>
      </c>
      <c r="AF159" s="338">
        <f>ROUND('ASSET BALANCES'!AF159*$CM159/12,2)</f>
        <v>8065.94</v>
      </c>
      <c r="AG159" s="338">
        <f>ROUND('ASSET BALANCES'!AG159*$CM159/12,2)</f>
        <v>8065.94</v>
      </c>
      <c r="AH159" s="338">
        <f>ROUND('ASSET BALANCES'!AH159*$CM159/12,2)</f>
        <v>8065.94</v>
      </c>
      <c r="AI159" s="338">
        <f>ROUND('ASSET BALANCES'!AI159*$CM159/12,2)</f>
        <v>8065.94</v>
      </c>
      <c r="AJ159" s="338">
        <f>ROUND('ASSET BALANCES'!AJ159*$CM159/12,2)</f>
        <v>8065.94</v>
      </c>
      <c r="AK159" s="338">
        <f>ROUND('ASSET BALANCES'!AK159*$CM159/12,2)</f>
        <v>8065.94</v>
      </c>
      <c r="AL159" s="338">
        <f>ROUND('ASSET BALANCES'!AL159*$CM159/12,2)</f>
        <v>8065.94</v>
      </c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38"/>
      <c r="AX159" s="338"/>
      <c r="AY159" s="338"/>
      <c r="AZ159" s="338"/>
      <c r="BA159" s="338"/>
      <c r="BB159" s="338"/>
      <c r="BC159" s="338"/>
      <c r="BD159" s="338"/>
      <c r="BE159" s="338"/>
      <c r="BF159" s="338"/>
      <c r="BG159" s="338"/>
      <c r="BH159" s="338"/>
      <c r="BI159" s="338"/>
      <c r="BJ159" s="338"/>
      <c r="BK159" s="338"/>
      <c r="BL159" s="338"/>
      <c r="BM159" s="338"/>
      <c r="BN159" s="338"/>
      <c r="BO159" s="338"/>
      <c r="BP159" s="338"/>
      <c r="BQ159" s="338"/>
      <c r="BR159" s="338"/>
      <c r="BS159" s="338"/>
      <c r="BT159" s="338"/>
      <c r="BU159" s="338"/>
      <c r="BV159" s="338"/>
      <c r="BW159" s="13">
        <f t="shared" si="23"/>
        <v>61182.720000000001</v>
      </c>
      <c r="BX159" s="13">
        <f t="shared" si="24"/>
        <v>91748.160000000003</v>
      </c>
      <c r="BY159" s="13">
        <f t="shared" si="25"/>
        <v>96791.28</v>
      </c>
      <c r="BZ159" s="13">
        <f t="shared" si="26"/>
        <v>0</v>
      </c>
      <c r="CA159" s="13">
        <f t="shared" si="27"/>
        <v>0</v>
      </c>
      <c r="CB159" s="13">
        <f t="shared" si="28"/>
        <v>0</v>
      </c>
      <c r="CC159" s="333" t="str">
        <f>VLOOKUP($A159,'Depr Group Buckets'!$A:$J,CC$4,FALSE)</f>
        <v>PROD OTHER</v>
      </c>
      <c r="CD159" s="333" t="str">
        <f>VLOOKUP($A159,'Depr Group Buckets'!$A:$J,CD$4,FALSE)</f>
        <v>101/106</v>
      </c>
      <c r="CE159" s="333">
        <f>VLOOKUP($A159,'Depr Group Buckets'!$A:$J,CE$4,FALSE)</f>
        <v>108</v>
      </c>
      <c r="CF159" s="333">
        <f>VLOOKUP($A159,'Depr Group Buckets'!$A:$J,CF$4,FALSE)</f>
        <v>403</v>
      </c>
      <c r="CG159" s="333" t="str">
        <f>VLOOKUP($A159,'Depr Group Buckets'!$A:$J,CG$4,FALSE)</f>
        <v>BIG BEND</v>
      </c>
      <c r="CH159" s="333" t="str">
        <f>VLOOKUP($A159,'Depr Group Buckets'!$A:$J,CH$4,FALSE)</f>
        <v>BIG BEND CT 4</v>
      </c>
      <c r="CI159" s="333" t="str">
        <f>VLOOKUP($A159,'Depr Group Buckets'!$A:$J,CI$4,FALSE)</f>
        <v>Valid</v>
      </c>
      <c r="CJ159" s="333" t="str">
        <f>VLOOKUP($A159,'Depr Group Buckets'!$A:$J,CJ$4,FALSE)</f>
        <v>342</v>
      </c>
      <c r="CK159" s="21"/>
      <c r="CL159" s="4">
        <f t="shared" si="22"/>
        <v>2.5999999999999999E-2</v>
      </c>
      <c r="CM159" s="4">
        <f t="shared" si="21"/>
        <v>2.5999999999999999E-2</v>
      </c>
      <c r="CN159" s="334"/>
      <c r="CO159" s="334"/>
      <c r="CP159" s="334"/>
      <c r="CQ159" s="4">
        <v>2.5999999999999999E-2</v>
      </c>
      <c r="CR159" s="4">
        <v>4.4500000000000005E-2</v>
      </c>
    </row>
    <row r="160" spans="1:96" x14ac:dyDescent="0.25">
      <c r="A160" s="335">
        <f>'ASSET BALANCES'!$A160</f>
        <v>34245</v>
      </c>
      <c r="B160" s="336" t="str">
        <f>'ASSET BALANCES'!$B160</f>
        <v>342.45 Fuel Holders,Prod Acc-BBCT5</v>
      </c>
      <c r="C160" s="337">
        <v>0</v>
      </c>
      <c r="D160" s="337">
        <v>0</v>
      </c>
      <c r="E160" s="337">
        <v>0</v>
      </c>
      <c r="F160" s="337">
        <v>0</v>
      </c>
      <c r="G160" s="337">
        <v>0</v>
      </c>
      <c r="H160" s="337">
        <v>0</v>
      </c>
      <c r="I160" s="337">
        <v>0</v>
      </c>
      <c r="J160" s="337">
        <v>0</v>
      </c>
      <c r="K160" s="337">
        <v>0</v>
      </c>
      <c r="L160" s="337">
        <v>0</v>
      </c>
      <c r="M160" s="337">
        <v>0</v>
      </c>
      <c r="N160" s="337">
        <v>0</v>
      </c>
      <c r="O160" s="338">
        <f>ROUND('ASSET BALANCES'!O160*$CL160/12,2)</f>
        <v>0</v>
      </c>
      <c r="P160" s="338">
        <f>ROUND('ASSET BALANCES'!P160*$CL160/12,2)</f>
        <v>201.72</v>
      </c>
      <c r="Q160" s="338">
        <f>ROUND('ASSET BALANCES'!Q160*$CL160/12,2)</f>
        <v>219.68</v>
      </c>
      <c r="R160" s="338">
        <f>ROUND('ASSET BALANCES'!R160*$CL160/12,2)</f>
        <v>249.06</v>
      </c>
      <c r="S160" s="338">
        <f>ROUND('ASSET BALANCES'!S160*$CL160/12,2)</f>
        <v>278.45</v>
      </c>
      <c r="T160" s="338">
        <f>ROUND('ASSET BALANCES'!T160*$CL160/12,2)</f>
        <v>410.7</v>
      </c>
      <c r="U160" s="338">
        <f>ROUND('ASSET BALANCES'!U160*$CL160/12,2)</f>
        <v>443.89</v>
      </c>
      <c r="V160" s="338">
        <f>ROUND('ASSET BALANCES'!V160*$CL160/12,2)</f>
        <v>480.88</v>
      </c>
      <c r="W160" s="338">
        <f>ROUND('ASSET BALANCES'!W160*$CL160/12,2)</f>
        <v>517.88</v>
      </c>
      <c r="X160" s="338">
        <f>ROUND('ASSET BALANCES'!X160*$CL160/12,2)</f>
        <v>554.87</v>
      </c>
      <c r="Y160" s="338">
        <f>ROUND('ASSET BALANCES'!Y160*$CL160/12,2)</f>
        <v>595.67999999999995</v>
      </c>
      <c r="Z160" s="338">
        <f>ROUND('ASSET BALANCES'!Z160*$CL160/12,2)</f>
        <v>659.31</v>
      </c>
      <c r="AA160" s="338">
        <f>ROUND('ASSET BALANCES'!AA160*$CM160/12,2)</f>
        <v>741.98</v>
      </c>
      <c r="AB160" s="338">
        <f>ROUND('ASSET BALANCES'!AB160*$CM160/12,2)</f>
        <v>741.98</v>
      </c>
      <c r="AC160" s="338">
        <f>ROUND('ASSET BALANCES'!AC160*$CM160/12,2)</f>
        <v>741.98</v>
      </c>
      <c r="AD160" s="338">
        <f>ROUND('ASSET BALANCES'!AD160*$CM160/12,2)</f>
        <v>741.98</v>
      </c>
      <c r="AE160" s="338">
        <f>ROUND('ASSET BALANCES'!AE160*$CM160/12,2)</f>
        <v>741.98</v>
      </c>
      <c r="AF160" s="338">
        <f>ROUND('ASSET BALANCES'!AF160*$CM160/12,2)</f>
        <v>741.98</v>
      </c>
      <c r="AG160" s="338">
        <f>ROUND('ASSET BALANCES'!AG160*$CM160/12,2)</f>
        <v>1013.86</v>
      </c>
      <c r="AH160" s="338">
        <f>ROUND('ASSET BALANCES'!AH160*$CM160/12,2)</f>
        <v>1050.1099999999999</v>
      </c>
      <c r="AI160" s="338">
        <f>ROUND('ASSET BALANCES'!AI160*$CM160/12,2)</f>
        <v>1086.3599999999999</v>
      </c>
      <c r="AJ160" s="338">
        <f>ROUND('ASSET BALANCES'!AJ160*$CM160/12,2)</f>
        <v>1122.6099999999999</v>
      </c>
      <c r="AK160" s="338">
        <f>ROUND('ASSET BALANCES'!AK160*$CM160/12,2)</f>
        <v>1158.8599999999999</v>
      </c>
      <c r="AL160" s="338">
        <f>ROUND('ASSET BALANCES'!AL160*$CM160/12,2)</f>
        <v>1195.1099999999999</v>
      </c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38"/>
      <c r="AX160" s="338"/>
      <c r="AY160" s="338"/>
      <c r="AZ160" s="338"/>
      <c r="BA160" s="338"/>
      <c r="BB160" s="338"/>
      <c r="BC160" s="338"/>
      <c r="BD160" s="338"/>
      <c r="BE160" s="338"/>
      <c r="BF160" s="338"/>
      <c r="BG160" s="338"/>
      <c r="BH160" s="338"/>
      <c r="BI160" s="338"/>
      <c r="BJ160" s="338"/>
      <c r="BK160" s="338"/>
      <c r="BL160" s="338"/>
      <c r="BM160" s="338"/>
      <c r="BN160" s="338"/>
      <c r="BO160" s="338"/>
      <c r="BP160" s="338"/>
      <c r="BQ160" s="338"/>
      <c r="BR160" s="338"/>
      <c r="BS160" s="338"/>
      <c r="BT160" s="338"/>
      <c r="BU160" s="338"/>
      <c r="BV160" s="338"/>
      <c r="BW160" s="13">
        <f t="shared" si="23"/>
        <v>0</v>
      </c>
      <c r="BX160" s="13">
        <f t="shared" si="24"/>
        <v>4612.12</v>
      </c>
      <c r="BY160" s="13">
        <f t="shared" si="25"/>
        <v>11078.79</v>
      </c>
      <c r="BZ160" s="13">
        <f t="shared" si="26"/>
        <v>0</v>
      </c>
      <c r="CA160" s="13">
        <f t="shared" si="27"/>
        <v>0</v>
      </c>
      <c r="CB160" s="13">
        <f t="shared" si="28"/>
        <v>0</v>
      </c>
      <c r="CC160" s="333" t="str">
        <f>VLOOKUP($A160,'Depr Group Buckets'!$A:$J,CC$4,FALSE)</f>
        <v>PROD OTHER</v>
      </c>
      <c r="CD160" s="333" t="str">
        <f>VLOOKUP($A160,'Depr Group Buckets'!$A:$J,CD$4,FALSE)</f>
        <v>101/106</v>
      </c>
      <c r="CE160" s="333">
        <f>VLOOKUP($A160,'Depr Group Buckets'!$A:$J,CE$4,FALSE)</f>
        <v>108</v>
      </c>
      <c r="CF160" s="333">
        <f>VLOOKUP($A160,'Depr Group Buckets'!$A:$J,CF$4,FALSE)</f>
        <v>403</v>
      </c>
      <c r="CG160" s="333" t="str">
        <f>VLOOKUP($A160,'Depr Group Buckets'!$A:$J,CG$4,FALSE)</f>
        <v>BIG BEND</v>
      </c>
      <c r="CH160" s="333" t="str">
        <f>VLOOKUP($A160,'Depr Group Buckets'!$A:$J,CH$4,FALSE)</f>
        <v xml:space="preserve">BIG BEND CT 5 </v>
      </c>
      <c r="CI160" s="333" t="str">
        <f>VLOOKUP($A160,'Depr Group Buckets'!$A:$J,CI$4,FALSE)</f>
        <v>Valid</v>
      </c>
      <c r="CJ160" s="333" t="str">
        <f>VLOOKUP($A160,'Depr Group Buckets'!$A:$J,CJ$4,FALSE)</f>
        <v>342</v>
      </c>
      <c r="CK160" s="21"/>
      <c r="CL160" s="4">
        <f t="shared" si="22"/>
        <v>2.9000000000000001E-2</v>
      </c>
      <c r="CM160" s="4">
        <f t="shared" si="21"/>
        <v>2.9000000000000001E-2</v>
      </c>
      <c r="CN160" s="334"/>
      <c r="CO160" s="334"/>
      <c r="CP160" s="334"/>
      <c r="CQ160" s="4">
        <v>2.9000000000000001E-2</v>
      </c>
      <c r="CR160" s="4">
        <v>3.78E-2</v>
      </c>
    </row>
    <row r="161" spans="1:96" x14ac:dyDescent="0.25">
      <c r="A161" s="335">
        <f>'ASSET BALANCES'!$A161</f>
        <v>34246</v>
      </c>
      <c r="B161" s="336" t="str">
        <f>'ASSET BALANCES'!$B161</f>
        <v>342.46 Fuel Holders,Prod Acc-BBCT6</v>
      </c>
      <c r="C161" s="337">
        <v>0</v>
      </c>
      <c r="D161" s="337">
        <v>0</v>
      </c>
      <c r="E161" s="337">
        <v>0</v>
      </c>
      <c r="F161" s="337">
        <v>0</v>
      </c>
      <c r="G161" s="337">
        <v>0</v>
      </c>
      <c r="H161" s="337">
        <v>0</v>
      </c>
      <c r="I161" s="337">
        <v>0</v>
      </c>
      <c r="J161" s="337">
        <v>0</v>
      </c>
      <c r="K161" s="337">
        <v>0</v>
      </c>
      <c r="L161" s="337">
        <v>0</v>
      </c>
      <c r="M161" s="337">
        <v>0</v>
      </c>
      <c r="N161" s="337">
        <v>0</v>
      </c>
      <c r="O161" s="338">
        <f>ROUND('ASSET BALANCES'!O161*$CL161/12,2)</f>
        <v>0</v>
      </c>
      <c r="P161" s="338">
        <f>ROUND('ASSET BALANCES'!P161*$CL161/12,2)</f>
        <v>17.96</v>
      </c>
      <c r="Q161" s="338">
        <f>ROUND('ASSET BALANCES'!Q161*$CL161/12,2)</f>
        <v>35.93</v>
      </c>
      <c r="R161" s="338">
        <f>ROUND('ASSET BALANCES'!R161*$CL161/12,2)</f>
        <v>358.85</v>
      </c>
      <c r="S161" s="338">
        <f>ROUND('ASSET BALANCES'!S161*$CL161/12,2)</f>
        <v>508.22</v>
      </c>
      <c r="T161" s="338">
        <f>ROUND('ASSET BALANCES'!T161*$CL161/12,2)</f>
        <v>606.66</v>
      </c>
      <c r="U161" s="338">
        <f>ROUND('ASSET BALANCES'!U161*$CL161/12,2)</f>
        <v>639.84</v>
      </c>
      <c r="V161" s="338">
        <f>ROUND('ASSET BALANCES'!V161*$CL161/12,2)</f>
        <v>676.84</v>
      </c>
      <c r="W161" s="338">
        <f>ROUND('ASSET BALANCES'!W161*$CL161/12,2)</f>
        <v>713.84</v>
      </c>
      <c r="X161" s="338">
        <f>ROUND('ASSET BALANCES'!X161*$CL161/12,2)</f>
        <v>750.83</v>
      </c>
      <c r="Y161" s="338">
        <f>ROUND('ASSET BALANCES'!Y161*$CL161/12,2)</f>
        <v>791.63</v>
      </c>
      <c r="Z161" s="338">
        <f>ROUND('ASSET BALANCES'!Z161*$CL161/12,2)</f>
        <v>855.27</v>
      </c>
      <c r="AA161" s="338">
        <f>ROUND('ASSET BALANCES'!AA161*$CM161/12,2)</f>
        <v>937.94</v>
      </c>
      <c r="AB161" s="338">
        <f>ROUND('ASSET BALANCES'!AB161*$CM161/12,2)</f>
        <v>937.94</v>
      </c>
      <c r="AC161" s="338">
        <f>ROUND('ASSET BALANCES'!AC161*$CM161/12,2)</f>
        <v>937.94</v>
      </c>
      <c r="AD161" s="338">
        <f>ROUND('ASSET BALANCES'!AD161*$CM161/12,2)</f>
        <v>937.94</v>
      </c>
      <c r="AE161" s="338">
        <f>ROUND('ASSET BALANCES'!AE161*$CM161/12,2)</f>
        <v>937.94</v>
      </c>
      <c r="AF161" s="338">
        <f>ROUND('ASSET BALANCES'!AF161*$CM161/12,2)</f>
        <v>937.94</v>
      </c>
      <c r="AG161" s="338">
        <f>ROUND('ASSET BALANCES'!AG161*$CM161/12,2)</f>
        <v>937.94</v>
      </c>
      <c r="AH161" s="338">
        <f>ROUND('ASSET BALANCES'!AH161*$CM161/12,2)</f>
        <v>937.94</v>
      </c>
      <c r="AI161" s="338">
        <f>ROUND('ASSET BALANCES'!AI161*$CM161/12,2)</f>
        <v>937.94</v>
      </c>
      <c r="AJ161" s="338">
        <f>ROUND('ASSET BALANCES'!AJ161*$CM161/12,2)</f>
        <v>937.94</v>
      </c>
      <c r="AK161" s="338">
        <f>ROUND('ASSET BALANCES'!AK161*$CM161/12,2)</f>
        <v>937.94</v>
      </c>
      <c r="AL161" s="338">
        <f>ROUND('ASSET BALANCES'!AL161*$CM161/12,2)</f>
        <v>937.94</v>
      </c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38"/>
      <c r="AX161" s="338"/>
      <c r="AY161" s="338"/>
      <c r="AZ161" s="338"/>
      <c r="BA161" s="338"/>
      <c r="BB161" s="338"/>
      <c r="BC161" s="338"/>
      <c r="BD161" s="338"/>
      <c r="BE161" s="338"/>
      <c r="BF161" s="338"/>
      <c r="BG161" s="338"/>
      <c r="BH161" s="338"/>
      <c r="BI161" s="338"/>
      <c r="BJ161" s="338"/>
      <c r="BK161" s="338"/>
      <c r="BL161" s="338"/>
      <c r="BM161" s="338"/>
      <c r="BN161" s="338"/>
      <c r="BO161" s="338"/>
      <c r="BP161" s="338"/>
      <c r="BQ161" s="338"/>
      <c r="BR161" s="338"/>
      <c r="BS161" s="338"/>
      <c r="BT161" s="338"/>
      <c r="BU161" s="338"/>
      <c r="BV161" s="338"/>
      <c r="BW161" s="13">
        <f t="shared" si="23"/>
        <v>0</v>
      </c>
      <c r="BX161" s="13">
        <f t="shared" si="24"/>
        <v>5955.87</v>
      </c>
      <c r="BY161" s="13">
        <f t="shared" si="25"/>
        <v>11255.28</v>
      </c>
      <c r="BZ161" s="13">
        <f t="shared" si="26"/>
        <v>0</v>
      </c>
      <c r="CA161" s="13">
        <f t="shared" si="27"/>
        <v>0</v>
      </c>
      <c r="CB161" s="13">
        <f t="shared" si="28"/>
        <v>0</v>
      </c>
      <c r="CC161" s="333" t="str">
        <f>VLOOKUP($A161,'Depr Group Buckets'!$A:$J,CC$4,FALSE)</f>
        <v>PROD OTHER</v>
      </c>
      <c r="CD161" s="333" t="str">
        <f>VLOOKUP($A161,'Depr Group Buckets'!$A:$J,CD$4,FALSE)</f>
        <v>101/106</v>
      </c>
      <c r="CE161" s="333">
        <f>VLOOKUP($A161,'Depr Group Buckets'!$A:$J,CE$4,FALSE)</f>
        <v>108</v>
      </c>
      <c r="CF161" s="333">
        <f>VLOOKUP($A161,'Depr Group Buckets'!$A:$J,CF$4,FALSE)</f>
        <v>403</v>
      </c>
      <c r="CG161" s="333" t="str">
        <f>VLOOKUP($A161,'Depr Group Buckets'!$A:$J,CG$4,FALSE)</f>
        <v>BIG BEND</v>
      </c>
      <c r="CH161" s="333" t="str">
        <f>VLOOKUP($A161,'Depr Group Buckets'!$A:$J,CH$4,FALSE)</f>
        <v>BIG BEND CT 6</v>
      </c>
      <c r="CI161" s="333" t="str">
        <f>VLOOKUP($A161,'Depr Group Buckets'!$A:$J,CI$4,FALSE)</f>
        <v>Valid</v>
      </c>
      <c r="CJ161" s="333" t="str">
        <f>VLOOKUP($A161,'Depr Group Buckets'!$A:$J,CJ$4,FALSE)</f>
        <v>342</v>
      </c>
      <c r="CK161" s="21"/>
      <c r="CL161" s="4">
        <f t="shared" si="22"/>
        <v>2.9000000000000001E-2</v>
      </c>
      <c r="CM161" s="4">
        <f t="shared" si="21"/>
        <v>2.9000000000000001E-2</v>
      </c>
      <c r="CN161" s="334"/>
      <c r="CO161" s="334"/>
      <c r="CP161" s="334"/>
      <c r="CQ161" s="4">
        <v>2.9000000000000001E-2</v>
      </c>
      <c r="CR161" s="4">
        <v>3.6499999999999998E-2</v>
      </c>
    </row>
    <row r="162" spans="1:96" x14ac:dyDescent="0.25">
      <c r="A162" s="335">
        <f>'ASSET BALANCES'!$A162</f>
        <v>34280</v>
      </c>
      <c r="B162" s="336" t="str">
        <f>'ASSET BALANCES'!$B162</f>
        <v>342.80 Fuel Holders,Prod Acc-Polk C</v>
      </c>
      <c r="C162" s="337">
        <v>24866.55</v>
      </c>
      <c r="D162" s="337">
        <v>24866.55</v>
      </c>
      <c r="E162" s="337">
        <v>24866.55</v>
      </c>
      <c r="F162" s="337">
        <v>24866.55</v>
      </c>
      <c r="G162" s="337">
        <v>24866.55</v>
      </c>
      <c r="H162" s="337">
        <v>24866.55</v>
      </c>
      <c r="I162" s="337">
        <v>24866.55</v>
      </c>
      <c r="J162" s="337">
        <v>24866.55</v>
      </c>
      <c r="K162" s="337">
        <v>24866.55</v>
      </c>
      <c r="L162" s="337">
        <v>24987.33</v>
      </c>
      <c r="M162" s="337">
        <v>24987.33</v>
      </c>
      <c r="N162" s="337">
        <v>24987.33</v>
      </c>
      <c r="O162" s="338">
        <f>ROUND('ASSET BALANCES'!O162*$CL162/12,2)</f>
        <v>26992.53</v>
      </c>
      <c r="P162" s="338">
        <f>ROUND('ASSET BALANCES'!P162*$CL162/12,2)</f>
        <v>27679.95</v>
      </c>
      <c r="Q162" s="338">
        <f>ROUND('ASSET BALANCES'!Q162*$CL162/12,2)</f>
        <v>27792.68</v>
      </c>
      <c r="R162" s="338">
        <f>ROUND('ASSET BALANCES'!R162*$CL162/12,2)</f>
        <v>28006.28</v>
      </c>
      <c r="S162" s="338">
        <f>ROUND('ASSET BALANCES'!S162*$CL162/12,2)</f>
        <v>28444.66</v>
      </c>
      <c r="T162" s="338">
        <f>ROUND('ASSET BALANCES'!T162*$CL162/12,2)</f>
        <v>28578.02</v>
      </c>
      <c r="U162" s="338">
        <f>ROUND('ASSET BALANCES'!U162*$CL162/12,2)</f>
        <v>28903.47</v>
      </c>
      <c r="V162" s="338">
        <f>ROUND('ASSET BALANCES'!V162*$CL162/12,2)</f>
        <v>29067.27</v>
      </c>
      <c r="W162" s="338">
        <f>ROUND('ASSET BALANCES'!W162*$CL162/12,2)</f>
        <v>29180</v>
      </c>
      <c r="X162" s="338">
        <f>ROUND('ASSET BALANCES'!X162*$CL162/12,2)</f>
        <v>29292.73</v>
      </c>
      <c r="Y162" s="338">
        <f>ROUND('ASSET BALANCES'!Y162*$CL162/12,2)</f>
        <v>29405.46</v>
      </c>
      <c r="Z162" s="338">
        <f>ROUND('ASSET BALANCES'!Z162*$CL162/12,2)</f>
        <v>29518.19</v>
      </c>
      <c r="AA162" s="338">
        <f>ROUND('ASSET BALANCES'!AA162*$CM162/12,2)</f>
        <v>31158.47</v>
      </c>
      <c r="AB162" s="338">
        <f>ROUND('ASSET BALANCES'!AB162*$CM162/12,2)</f>
        <v>31326.36</v>
      </c>
      <c r="AC162" s="338">
        <f>ROUND('ASSET BALANCES'!AC162*$CM162/12,2)</f>
        <v>31494.25</v>
      </c>
      <c r="AD162" s="338">
        <f>ROUND('ASSET BALANCES'!AD162*$CM162/12,2)</f>
        <v>31662.14</v>
      </c>
      <c r="AE162" s="338">
        <f>ROUND('ASSET BALANCES'!AE162*$CM162/12,2)</f>
        <v>32385.14</v>
      </c>
      <c r="AF162" s="338">
        <f>ROUND('ASSET BALANCES'!AF162*$CM162/12,2)</f>
        <v>32521.25</v>
      </c>
      <c r="AG162" s="338">
        <f>ROUND('ASSET BALANCES'!AG162*$CM162/12,2)</f>
        <v>32657.360000000001</v>
      </c>
      <c r="AH162" s="338">
        <f>ROUND('ASSET BALANCES'!AH162*$CM162/12,2)</f>
        <v>32793.47</v>
      </c>
      <c r="AI162" s="338">
        <f>ROUND('ASSET BALANCES'!AI162*$CM162/12,2)</f>
        <v>32929.58</v>
      </c>
      <c r="AJ162" s="338">
        <f>ROUND('ASSET BALANCES'!AJ162*$CM162/12,2)</f>
        <v>33515.69</v>
      </c>
      <c r="AK162" s="338">
        <f>ROUND('ASSET BALANCES'!AK162*$CM162/12,2)</f>
        <v>33683.58</v>
      </c>
      <c r="AL162" s="338">
        <f>ROUND('ASSET BALANCES'!AL162*$CM162/12,2)</f>
        <v>34131.47</v>
      </c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38"/>
      <c r="AX162" s="338"/>
      <c r="AY162" s="338"/>
      <c r="AZ162" s="338"/>
      <c r="BA162" s="338"/>
      <c r="BB162" s="338"/>
      <c r="BC162" s="338"/>
      <c r="BD162" s="338"/>
      <c r="BE162" s="338"/>
      <c r="BF162" s="338"/>
      <c r="BG162" s="338"/>
      <c r="BH162" s="338"/>
      <c r="BI162" s="338"/>
      <c r="BJ162" s="338"/>
      <c r="BK162" s="338"/>
      <c r="BL162" s="338"/>
      <c r="BM162" s="338"/>
      <c r="BN162" s="338"/>
      <c r="BO162" s="338"/>
      <c r="BP162" s="338"/>
      <c r="BQ162" s="338"/>
      <c r="BR162" s="338"/>
      <c r="BS162" s="338"/>
      <c r="BT162" s="338"/>
      <c r="BU162" s="338"/>
      <c r="BV162" s="338"/>
      <c r="BW162" s="13">
        <f t="shared" si="23"/>
        <v>298760.94</v>
      </c>
      <c r="BX162" s="13">
        <f t="shared" si="24"/>
        <v>342861.24</v>
      </c>
      <c r="BY162" s="13">
        <f t="shared" si="25"/>
        <v>390258.76</v>
      </c>
      <c r="BZ162" s="13">
        <f t="shared" si="26"/>
        <v>0</v>
      </c>
      <c r="CA162" s="13">
        <f t="shared" si="27"/>
        <v>0</v>
      </c>
      <c r="CB162" s="13">
        <f t="shared" si="28"/>
        <v>0</v>
      </c>
      <c r="CC162" s="333" t="str">
        <f>VLOOKUP($A162,'Depr Group Buckets'!$A:$J,CC$4,FALSE)</f>
        <v>PROD OTHER</v>
      </c>
      <c r="CD162" s="333" t="str">
        <f>VLOOKUP($A162,'Depr Group Buckets'!$A:$J,CD$4,FALSE)</f>
        <v>101/106</v>
      </c>
      <c r="CE162" s="333">
        <f>VLOOKUP($A162,'Depr Group Buckets'!$A:$J,CE$4,FALSE)</f>
        <v>108</v>
      </c>
      <c r="CF162" s="333">
        <f>VLOOKUP($A162,'Depr Group Buckets'!$A:$J,CF$4,FALSE)</f>
        <v>403</v>
      </c>
      <c r="CG162" s="333" t="str">
        <f>VLOOKUP($A162,'Depr Group Buckets'!$A:$J,CG$4,FALSE)</f>
        <v>POLK</v>
      </c>
      <c r="CH162" s="333" t="str">
        <f>VLOOKUP($A162,'Depr Group Buckets'!$A:$J,CH$4,FALSE)</f>
        <v>POLK COMMON</v>
      </c>
      <c r="CI162" s="333" t="str">
        <f>VLOOKUP($A162,'Depr Group Buckets'!$A:$J,CI$4,FALSE)</f>
        <v>Valid</v>
      </c>
      <c r="CJ162" s="333" t="str">
        <f>VLOOKUP($A162,'Depr Group Buckets'!$A:$J,CJ$4,FALSE)</f>
        <v>342</v>
      </c>
      <c r="CK162" s="21"/>
      <c r="CL162" s="4">
        <f t="shared" si="22"/>
        <v>0.03</v>
      </c>
      <c r="CM162" s="4">
        <f t="shared" si="21"/>
        <v>0.03</v>
      </c>
      <c r="CN162" s="334"/>
      <c r="CO162" s="334"/>
      <c r="CP162" s="334"/>
      <c r="CQ162" s="4">
        <v>0.03</v>
      </c>
      <c r="CR162" s="4">
        <v>3.1800000000000002E-2</v>
      </c>
    </row>
    <row r="163" spans="1:96" x14ac:dyDescent="0.25">
      <c r="A163" s="335">
        <f>'ASSET BALANCES'!$A163</f>
        <v>34281</v>
      </c>
      <c r="B163" s="336" t="str">
        <f>'ASSET BALANCES'!$B163</f>
        <v>342.81 Fuel Holders,Prod Acc-Polk 1</v>
      </c>
      <c r="C163" s="337">
        <v>840521.01</v>
      </c>
      <c r="D163" s="337">
        <v>840456.38</v>
      </c>
      <c r="E163" s="337">
        <v>840378.28</v>
      </c>
      <c r="F163" s="337">
        <v>840378.28</v>
      </c>
      <c r="G163" s="337">
        <v>840378.28</v>
      </c>
      <c r="H163" s="337">
        <v>840378.28</v>
      </c>
      <c r="I163" s="337">
        <v>840378.28</v>
      </c>
      <c r="J163" s="337">
        <v>840378.28</v>
      </c>
      <c r="K163" s="337">
        <v>840458.98</v>
      </c>
      <c r="L163" s="337">
        <v>840189.02</v>
      </c>
      <c r="M163" s="337">
        <v>840189.02</v>
      </c>
      <c r="N163" s="337">
        <v>840222.88</v>
      </c>
      <c r="O163" s="338">
        <f>ROUND('ASSET BALANCES'!O163*$CL163/12,2)</f>
        <v>840044.83</v>
      </c>
      <c r="P163" s="338">
        <f>ROUND('ASSET BALANCES'!P163*$CL163/12,2)</f>
        <v>843180.79</v>
      </c>
      <c r="Q163" s="338">
        <f>ROUND('ASSET BALANCES'!Q163*$CL163/12,2)</f>
        <v>843683.26</v>
      </c>
      <c r="R163" s="338">
        <f>ROUND('ASSET BALANCES'!R163*$CL163/12,2)</f>
        <v>844796.08</v>
      </c>
      <c r="S163" s="338">
        <f>ROUND('ASSET BALANCES'!S163*$CL163/12,2)</f>
        <v>845406.7</v>
      </c>
      <c r="T163" s="338">
        <f>ROUND('ASSET BALANCES'!T163*$CL163/12,2)</f>
        <v>846673.41</v>
      </c>
      <c r="U163" s="338">
        <f>ROUND('ASSET BALANCES'!U163*$CL163/12,2)</f>
        <v>846875.49</v>
      </c>
      <c r="V163" s="338">
        <f>ROUND('ASSET BALANCES'!V163*$CL163/12,2)</f>
        <v>846972.63</v>
      </c>
      <c r="W163" s="338">
        <f>ROUND('ASSET BALANCES'!W163*$CL163/12,2)</f>
        <v>847069.77</v>
      </c>
      <c r="X163" s="338">
        <f>ROUND('ASSET BALANCES'!X163*$CL163/12,2)</f>
        <v>847179.28</v>
      </c>
      <c r="Y163" s="338">
        <f>ROUND('ASSET BALANCES'!Y163*$CL163/12,2)</f>
        <v>847283.88</v>
      </c>
      <c r="Z163" s="338">
        <f>ROUND('ASSET BALANCES'!Z163*$CL163/12,2)</f>
        <v>847381.03</v>
      </c>
      <c r="AA163" s="338">
        <f>ROUND('ASSET BALANCES'!AA163*$CM163/12,2)</f>
        <v>851401.52</v>
      </c>
      <c r="AB163" s="338">
        <f>ROUND('ASSET BALANCES'!AB163*$CM163/12,2)</f>
        <v>851502.75</v>
      </c>
      <c r="AC163" s="338">
        <f>ROUND('ASSET BALANCES'!AC163*$CM163/12,2)</f>
        <v>851603.98</v>
      </c>
      <c r="AD163" s="338">
        <f>ROUND('ASSET BALANCES'!AD163*$CM163/12,2)</f>
        <v>851705.22</v>
      </c>
      <c r="AE163" s="338">
        <f>ROUND('ASSET BALANCES'!AE163*$CM163/12,2)</f>
        <v>851806.45</v>
      </c>
      <c r="AF163" s="338">
        <f>ROUND('ASSET BALANCES'!AF163*$CM163/12,2)</f>
        <v>989444.99</v>
      </c>
      <c r="AG163" s="338">
        <f>ROUND('ASSET BALANCES'!AG163*$CM163/12,2)</f>
        <v>989546.22</v>
      </c>
      <c r="AH163" s="338">
        <f>ROUND('ASSET BALANCES'!AH163*$CM163/12,2)</f>
        <v>989647.46</v>
      </c>
      <c r="AI163" s="338">
        <f>ROUND('ASSET BALANCES'!AI163*$CM163/12,2)</f>
        <v>989748.69</v>
      </c>
      <c r="AJ163" s="338">
        <f>ROUND('ASSET BALANCES'!AJ163*$CM163/12,2)</f>
        <v>989849.92</v>
      </c>
      <c r="AK163" s="338">
        <f>ROUND('ASSET BALANCES'!AK163*$CM163/12,2)</f>
        <v>989951.16</v>
      </c>
      <c r="AL163" s="338">
        <f>ROUND('ASSET BALANCES'!AL163*$CM163/12,2)</f>
        <v>990052.39</v>
      </c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38"/>
      <c r="AX163" s="338"/>
      <c r="AY163" s="338"/>
      <c r="AZ163" s="338"/>
      <c r="BA163" s="338"/>
      <c r="BB163" s="338"/>
      <c r="BC163" s="338"/>
      <c r="BD163" s="338"/>
      <c r="BE163" s="338"/>
      <c r="BF163" s="338"/>
      <c r="BG163" s="338"/>
      <c r="BH163" s="338"/>
      <c r="BI163" s="338"/>
      <c r="BJ163" s="338"/>
      <c r="BK163" s="338"/>
      <c r="BL163" s="338"/>
      <c r="BM163" s="338"/>
      <c r="BN163" s="338"/>
      <c r="BO163" s="338"/>
      <c r="BP163" s="338"/>
      <c r="BQ163" s="338"/>
      <c r="BR163" s="338"/>
      <c r="BS163" s="338"/>
      <c r="BT163" s="338"/>
      <c r="BU163" s="338"/>
      <c r="BV163" s="338"/>
      <c r="BW163" s="13">
        <f t="shared" si="23"/>
        <v>10084306.970000001</v>
      </c>
      <c r="BX163" s="13">
        <f t="shared" si="24"/>
        <v>10146547.15</v>
      </c>
      <c r="BY163" s="13">
        <f t="shared" si="25"/>
        <v>11186260.75</v>
      </c>
      <c r="BZ163" s="13">
        <f t="shared" si="26"/>
        <v>0</v>
      </c>
      <c r="CA163" s="13">
        <f t="shared" si="27"/>
        <v>0</v>
      </c>
      <c r="CB163" s="13">
        <f t="shared" si="28"/>
        <v>0</v>
      </c>
      <c r="CC163" s="333" t="str">
        <f>VLOOKUP($A163,'Depr Group Buckets'!$A:$J,CC$4,FALSE)</f>
        <v>PROD OTHER</v>
      </c>
      <c r="CD163" s="333" t="str">
        <f>VLOOKUP($A163,'Depr Group Buckets'!$A:$J,CD$4,FALSE)</f>
        <v>101/106</v>
      </c>
      <c r="CE163" s="333">
        <f>VLOOKUP($A163,'Depr Group Buckets'!$A:$J,CE$4,FALSE)</f>
        <v>108</v>
      </c>
      <c r="CF163" s="333">
        <f>VLOOKUP($A163,'Depr Group Buckets'!$A:$J,CF$4,FALSE)</f>
        <v>403</v>
      </c>
      <c r="CG163" s="333" t="str">
        <f>VLOOKUP($A163,'Depr Group Buckets'!$A:$J,CG$4,FALSE)</f>
        <v>POLK</v>
      </c>
      <c r="CH163" s="333" t="str">
        <f>VLOOKUP($A163,'Depr Group Buckets'!$A:$J,CH$4,FALSE)</f>
        <v>POLK UNIT 1</v>
      </c>
      <c r="CI163" s="333" t="str">
        <f>VLOOKUP($A163,'Depr Group Buckets'!$A:$J,CI$4,FALSE)</f>
        <v>Valid</v>
      </c>
      <c r="CJ163" s="333" t="str">
        <f>VLOOKUP($A163,'Depr Group Buckets'!$A:$J,CJ$4,FALSE)</f>
        <v>342</v>
      </c>
      <c r="CK163" s="21"/>
      <c r="CL163" s="4">
        <f t="shared" si="22"/>
        <v>4.1000000000000002E-2</v>
      </c>
      <c r="CM163" s="4">
        <f t="shared" si="21"/>
        <v>4.1000000000000002E-2</v>
      </c>
      <c r="CN163" s="334"/>
      <c r="CO163" s="334"/>
      <c r="CP163" s="334"/>
      <c r="CQ163" s="4">
        <v>4.1000000000000002E-2</v>
      </c>
      <c r="CR163" s="4">
        <v>3.73E-2</v>
      </c>
    </row>
    <row r="164" spans="1:96" x14ac:dyDescent="0.25">
      <c r="A164" s="335">
        <f>'ASSET BALANCES'!$A164</f>
        <v>34282</v>
      </c>
      <c r="B164" s="336" t="str">
        <f>'ASSET BALANCES'!$B164</f>
        <v>342.82 Fuel Holders,Prod Acc-Polk 2</v>
      </c>
      <c r="C164" s="337">
        <v>7869.58</v>
      </c>
      <c r="D164" s="337">
        <v>7869.58</v>
      </c>
      <c r="E164" s="337">
        <v>7869.58</v>
      </c>
      <c r="F164" s="337">
        <v>7869.58</v>
      </c>
      <c r="G164" s="337">
        <v>7869.58</v>
      </c>
      <c r="H164" s="337">
        <v>7869.58</v>
      </c>
      <c r="I164" s="337">
        <v>7869.58</v>
      </c>
      <c r="J164" s="337">
        <v>7869.58</v>
      </c>
      <c r="K164" s="337">
        <v>7869.58</v>
      </c>
      <c r="L164" s="337">
        <v>7869.58</v>
      </c>
      <c r="M164" s="337">
        <v>7869.58</v>
      </c>
      <c r="N164" s="337">
        <v>7869.58</v>
      </c>
      <c r="O164" s="338">
        <f>ROUND('ASSET BALANCES'!O164*$CL164/12,2)</f>
        <v>7869.57</v>
      </c>
      <c r="P164" s="338">
        <f>ROUND('ASSET BALANCES'!P164*$CL164/12,2)</f>
        <v>7923.65</v>
      </c>
      <c r="Q164" s="338">
        <f>ROUND('ASSET BALANCES'!Q164*$CL164/12,2)</f>
        <v>7930.82</v>
      </c>
      <c r="R164" s="338">
        <f>ROUND('ASSET BALANCES'!R164*$CL164/12,2)</f>
        <v>7991.95</v>
      </c>
      <c r="S164" s="338">
        <f>ROUND('ASSET BALANCES'!S164*$CL164/12,2)</f>
        <v>8104.47</v>
      </c>
      <c r="T164" s="338">
        <f>ROUND('ASSET BALANCES'!T164*$CL164/12,2)</f>
        <v>8111.63</v>
      </c>
      <c r="U164" s="338">
        <f>ROUND('ASSET BALANCES'!U164*$CL164/12,2)</f>
        <v>8118.8</v>
      </c>
      <c r="V164" s="338">
        <f>ROUND('ASSET BALANCES'!V164*$CL164/12,2)</f>
        <v>8125.97</v>
      </c>
      <c r="W164" s="338">
        <f>ROUND('ASSET BALANCES'!W164*$CL164/12,2)</f>
        <v>8200.89</v>
      </c>
      <c r="X164" s="338">
        <f>ROUND('ASSET BALANCES'!X164*$CL164/12,2)</f>
        <v>8216.5300000000007</v>
      </c>
      <c r="Y164" s="338">
        <f>ROUND('ASSET BALANCES'!Y164*$CL164/12,2)</f>
        <v>8232.16</v>
      </c>
      <c r="Z164" s="338">
        <f>ROUND('ASSET BALANCES'!Z164*$CL164/12,2)</f>
        <v>8247.7999999999993</v>
      </c>
      <c r="AA164" s="338">
        <f>ROUND('ASSET BALANCES'!AA164*$CM164/12,2)</f>
        <v>13334.45</v>
      </c>
      <c r="AB164" s="338">
        <f>ROUND('ASSET BALANCES'!AB164*$CM164/12,2)</f>
        <v>13400.12</v>
      </c>
      <c r="AC164" s="338">
        <f>ROUND('ASSET BALANCES'!AC164*$CM164/12,2)</f>
        <v>13459.17</v>
      </c>
      <c r="AD164" s="338">
        <f>ROUND('ASSET BALANCES'!AD164*$CM164/12,2)</f>
        <v>13520.43</v>
      </c>
      <c r="AE164" s="338">
        <f>ROUND('ASSET BALANCES'!AE164*$CM164/12,2)</f>
        <v>13583.9</v>
      </c>
      <c r="AF164" s="338">
        <f>ROUND('ASSET BALANCES'!AF164*$CM164/12,2)</f>
        <v>13647.36</v>
      </c>
      <c r="AG164" s="338">
        <f>ROUND('ASSET BALANCES'!AG164*$CM164/12,2)</f>
        <v>13708.62</v>
      </c>
      <c r="AH164" s="338">
        <f>ROUND('ASSET BALANCES'!AH164*$CM164/12,2)</f>
        <v>13774.29</v>
      </c>
      <c r="AI164" s="338">
        <f>ROUND('ASSET BALANCES'!AI164*$CM164/12,2)</f>
        <v>13835.55</v>
      </c>
      <c r="AJ164" s="338">
        <f>ROUND('ASSET BALANCES'!AJ164*$CM164/12,2)</f>
        <v>13899.02</v>
      </c>
      <c r="AK164" s="338">
        <f>ROUND('ASSET BALANCES'!AK164*$CM164/12,2)</f>
        <v>14227.67</v>
      </c>
      <c r="AL164" s="338">
        <f>ROUND('ASSET BALANCES'!AL164*$CM164/12,2)</f>
        <v>19016.580000000002</v>
      </c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38"/>
      <c r="AX164" s="338"/>
      <c r="AY164" s="338"/>
      <c r="AZ164" s="338"/>
      <c r="BA164" s="338"/>
      <c r="BB164" s="338"/>
      <c r="BC164" s="338"/>
      <c r="BD164" s="338"/>
      <c r="BE164" s="338"/>
      <c r="BF164" s="338"/>
      <c r="BG164" s="338"/>
      <c r="BH164" s="338"/>
      <c r="BI164" s="338"/>
      <c r="BJ164" s="338"/>
      <c r="BK164" s="338"/>
      <c r="BL164" s="338"/>
      <c r="BM164" s="338"/>
      <c r="BN164" s="338"/>
      <c r="BO164" s="338"/>
      <c r="BP164" s="338"/>
      <c r="BQ164" s="338"/>
      <c r="BR164" s="338"/>
      <c r="BS164" s="338"/>
      <c r="BT164" s="338"/>
      <c r="BU164" s="338"/>
      <c r="BV164" s="338"/>
      <c r="BW164" s="13">
        <f t="shared" si="23"/>
        <v>94434.96</v>
      </c>
      <c r="BX164" s="13">
        <f t="shared" si="24"/>
        <v>97074.240000000005</v>
      </c>
      <c r="BY164" s="13">
        <f t="shared" si="25"/>
        <v>169407.16</v>
      </c>
      <c r="BZ164" s="13">
        <f t="shared" si="26"/>
        <v>0</v>
      </c>
      <c r="CA164" s="13">
        <f t="shared" si="27"/>
        <v>0</v>
      </c>
      <c r="CB164" s="13">
        <f t="shared" si="28"/>
        <v>0</v>
      </c>
      <c r="CC164" s="333" t="str">
        <f>VLOOKUP($A164,'Depr Group Buckets'!$A:$J,CC$4,FALSE)</f>
        <v>PROD OTHER</v>
      </c>
      <c r="CD164" s="333" t="str">
        <f>VLOOKUP($A164,'Depr Group Buckets'!$A:$J,CD$4,FALSE)</f>
        <v>101/106</v>
      </c>
      <c r="CE164" s="333">
        <f>VLOOKUP($A164,'Depr Group Buckets'!$A:$J,CE$4,FALSE)</f>
        <v>108</v>
      </c>
      <c r="CF164" s="333">
        <f>VLOOKUP($A164,'Depr Group Buckets'!$A:$J,CF$4,FALSE)</f>
        <v>403</v>
      </c>
      <c r="CG164" s="333" t="str">
        <f>VLOOKUP($A164,'Depr Group Buckets'!$A:$J,CG$4,FALSE)</f>
        <v>POLK</v>
      </c>
      <c r="CH164" s="333" t="str">
        <f>VLOOKUP($A164,'Depr Group Buckets'!$A:$J,CH$4,FALSE)</f>
        <v>POLK UNIT 2</v>
      </c>
      <c r="CI164" s="333" t="str">
        <f>VLOOKUP($A164,'Depr Group Buckets'!$A:$J,CI$4,FALSE)</f>
        <v>Valid</v>
      </c>
      <c r="CJ164" s="333" t="str">
        <f>VLOOKUP($A164,'Depr Group Buckets'!$A:$J,CJ$4,FALSE)</f>
        <v>342</v>
      </c>
      <c r="CK164" s="21"/>
      <c r="CL164" s="4">
        <f t="shared" si="22"/>
        <v>4.2999999999999997E-2</v>
      </c>
      <c r="CM164" s="4">
        <f t="shared" si="21"/>
        <v>4.2999999999999997E-2</v>
      </c>
      <c r="CN164" s="334"/>
      <c r="CO164" s="334"/>
      <c r="CP164" s="334"/>
      <c r="CQ164" s="4">
        <v>4.2999999999999997E-2</v>
      </c>
      <c r="CR164" s="4">
        <v>3.0800000000000001E-2</v>
      </c>
    </row>
    <row r="165" spans="1:96" x14ac:dyDescent="0.25">
      <c r="A165" s="335">
        <f>'ASSET BALANCES'!$A165</f>
        <v>34283</v>
      </c>
      <c r="B165" s="336" t="str">
        <f>'ASSET BALANCES'!$B165</f>
        <v>342.83 Fuel Holders,Prod Acc-Polk 3</v>
      </c>
      <c r="C165" s="337">
        <v>3876.73</v>
      </c>
      <c r="D165" s="337">
        <v>3876.73</v>
      </c>
      <c r="E165" s="337">
        <v>3883.73</v>
      </c>
      <c r="F165" s="337">
        <v>3883.7300000000005</v>
      </c>
      <c r="G165" s="337">
        <v>3883.7300000000005</v>
      </c>
      <c r="H165" s="337">
        <v>3883.7300000000005</v>
      </c>
      <c r="I165" s="337">
        <v>3883.7300000000005</v>
      </c>
      <c r="J165" s="337">
        <v>3883.7300000000005</v>
      </c>
      <c r="K165" s="337">
        <v>3883.7300000000005</v>
      </c>
      <c r="L165" s="337">
        <v>3883.7300000000005</v>
      </c>
      <c r="M165" s="337">
        <v>3883.7300000000005</v>
      </c>
      <c r="N165" s="337">
        <v>3883.7300000000005</v>
      </c>
      <c r="O165" s="338">
        <f>ROUND('ASSET BALANCES'!O165*$CL165/12,2)</f>
        <v>3883.73</v>
      </c>
      <c r="P165" s="338">
        <f>ROUND('ASSET BALANCES'!P165*$CL165/12,2)</f>
        <v>3883.73</v>
      </c>
      <c r="Q165" s="338">
        <f>ROUND('ASSET BALANCES'!Q165*$CL165/12,2)</f>
        <v>3891.45</v>
      </c>
      <c r="R165" s="338">
        <f>ROUND('ASSET BALANCES'!R165*$CL165/12,2)</f>
        <v>3937.18</v>
      </c>
      <c r="S165" s="338">
        <f>ROUND('ASSET BALANCES'!S165*$CL165/12,2)</f>
        <v>4008.44</v>
      </c>
      <c r="T165" s="338">
        <f>ROUND('ASSET BALANCES'!T165*$CL165/12,2)</f>
        <v>4008.44</v>
      </c>
      <c r="U165" s="338">
        <f>ROUND('ASSET BALANCES'!U165*$CL165/12,2)</f>
        <v>4125.05</v>
      </c>
      <c r="V165" s="338">
        <f>ROUND('ASSET BALANCES'!V165*$CL165/12,2)</f>
        <v>4125.05</v>
      </c>
      <c r="W165" s="338">
        <f>ROUND('ASSET BALANCES'!W165*$CL165/12,2)</f>
        <v>4175.47</v>
      </c>
      <c r="X165" s="338">
        <f>ROUND('ASSET BALANCES'!X165*$CL165/12,2)</f>
        <v>4181.7700000000004</v>
      </c>
      <c r="Y165" s="338">
        <f>ROUND('ASSET BALANCES'!Y165*$CL165/12,2)</f>
        <v>4188.08</v>
      </c>
      <c r="Z165" s="338">
        <f>ROUND('ASSET BALANCES'!Z165*$CL165/12,2)</f>
        <v>4194.38</v>
      </c>
      <c r="AA165" s="338">
        <f>ROUND('ASSET BALANCES'!AA165*$CM165/12,2)</f>
        <v>4925.58</v>
      </c>
      <c r="AB165" s="338">
        <f>ROUND('ASSET BALANCES'!AB165*$CM165/12,2)</f>
        <v>4925.58</v>
      </c>
      <c r="AC165" s="338">
        <f>ROUND('ASSET BALANCES'!AC165*$CM165/12,2)</f>
        <v>4925.58</v>
      </c>
      <c r="AD165" s="338">
        <f>ROUND('ASSET BALANCES'!AD165*$CM165/12,2)</f>
        <v>4925.58</v>
      </c>
      <c r="AE165" s="338">
        <f>ROUND('ASSET BALANCES'!AE165*$CM165/12,2)</f>
        <v>4925.58</v>
      </c>
      <c r="AF165" s="338">
        <f>ROUND('ASSET BALANCES'!AF165*$CM165/12,2)</f>
        <v>4925.58</v>
      </c>
      <c r="AG165" s="338">
        <f>ROUND('ASSET BALANCES'!AG165*$CM165/12,2)</f>
        <v>4925.58</v>
      </c>
      <c r="AH165" s="338">
        <f>ROUND('ASSET BALANCES'!AH165*$CM165/12,2)</f>
        <v>4925.58</v>
      </c>
      <c r="AI165" s="338">
        <f>ROUND('ASSET BALANCES'!AI165*$CM165/12,2)</f>
        <v>4925.58</v>
      </c>
      <c r="AJ165" s="338">
        <f>ROUND('ASSET BALANCES'!AJ165*$CM165/12,2)</f>
        <v>4925.58</v>
      </c>
      <c r="AK165" s="338">
        <f>ROUND('ASSET BALANCES'!AK165*$CM165/12,2)</f>
        <v>4925.58</v>
      </c>
      <c r="AL165" s="338">
        <f>ROUND('ASSET BALANCES'!AL165*$CM165/12,2)</f>
        <v>4925.58</v>
      </c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38"/>
      <c r="AX165" s="338"/>
      <c r="AY165" s="338"/>
      <c r="AZ165" s="338"/>
      <c r="BA165" s="338"/>
      <c r="BB165" s="338"/>
      <c r="BC165" s="338"/>
      <c r="BD165" s="338"/>
      <c r="BE165" s="338"/>
      <c r="BF165" s="338"/>
      <c r="BG165" s="338"/>
      <c r="BH165" s="338"/>
      <c r="BI165" s="338"/>
      <c r="BJ165" s="338"/>
      <c r="BK165" s="338"/>
      <c r="BL165" s="338"/>
      <c r="BM165" s="338"/>
      <c r="BN165" s="338"/>
      <c r="BO165" s="338"/>
      <c r="BP165" s="338"/>
      <c r="BQ165" s="338"/>
      <c r="BR165" s="338"/>
      <c r="BS165" s="338"/>
      <c r="BT165" s="338"/>
      <c r="BU165" s="338"/>
      <c r="BV165" s="338"/>
      <c r="BW165" s="13">
        <f t="shared" si="23"/>
        <v>46590.76</v>
      </c>
      <c r="BX165" s="13">
        <f t="shared" si="24"/>
        <v>48602.77</v>
      </c>
      <c r="BY165" s="13">
        <f t="shared" si="25"/>
        <v>59106.96</v>
      </c>
      <c r="BZ165" s="13">
        <f t="shared" si="26"/>
        <v>0</v>
      </c>
      <c r="CA165" s="13">
        <f t="shared" si="27"/>
        <v>0</v>
      </c>
      <c r="CB165" s="13">
        <f t="shared" si="28"/>
        <v>0</v>
      </c>
      <c r="CC165" s="333" t="str">
        <f>VLOOKUP($A165,'Depr Group Buckets'!$A:$J,CC$4,FALSE)</f>
        <v>PROD OTHER</v>
      </c>
      <c r="CD165" s="333" t="str">
        <f>VLOOKUP($A165,'Depr Group Buckets'!$A:$J,CD$4,FALSE)</f>
        <v>101/106</v>
      </c>
      <c r="CE165" s="333">
        <f>VLOOKUP($A165,'Depr Group Buckets'!$A:$J,CE$4,FALSE)</f>
        <v>108</v>
      </c>
      <c r="CF165" s="333">
        <f>VLOOKUP($A165,'Depr Group Buckets'!$A:$J,CF$4,FALSE)</f>
        <v>403</v>
      </c>
      <c r="CG165" s="333" t="str">
        <f>VLOOKUP($A165,'Depr Group Buckets'!$A:$J,CG$4,FALSE)</f>
        <v>POLK</v>
      </c>
      <c r="CH165" s="333" t="str">
        <f>VLOOKUP($A165,'Depr Group Buckets'!$A:$J,CH$4,FALSE)</f>
        <v>POLK UNIT 3</v>
      </c>
      <c r="CI165" s="333" t="str">
        <f>VLOOKUP($A165,'Depr Group Buckets'!$A:$J,CI$4,FALSE)</f>
        <v>Valid</v>
      </c>
      <c r="CJ165" s="333" t="str">
        <f>VLOOKUP($A165,'Depr Group Buckets'!$A:$J,CJ$4,FALSE)</f>
        <v>342</v>
      </c>
      <c r="CK165" s="21"/>
      <c r="CL165" s="4">
        <f t="shared" si="22"/>
        <v>3.2000000000000001E-2</v>
      </c>
      <c r="CM165" s="4">
        <f t="shared" si="21"/>
        <v>3.2000000000000001E-2</v>
      </c>
      <c r="CN165" s="334"/>
      <c r="CO165" s="334"/>
      <c r="CP165" s="334"/>
      <c r="CQ165" s="4">
        <v>3.2000000000000001E-2</v>
      </c>
      <c r="CR165" s="4">
        <v>2.5600000000000001E-2</v>
      </c>
    </row>
    <row r="166" spans="1:96" x14ac:dyDescent="0.25">
      <c r="A166" s="335">
        <f>'ASSET BALANCES'!$A166</f>
        <v>34284</v>
      </c>
      <c r="B166" s="336" t="str">
        <f>'ASSET BALANCES'!$B166</f>
        <v>342.84 Fuel Holders,Prod Acc-Polk 4</v>
      </c>
      <c r="C166" s="337">
        <v>5335.7099999999991</v>
      </c>
      <c r="D166" s="337">
        <v>5335.7099999999991</v>
      </c>
      <c r="E166" s="337">
        <v>5335.7099999999991</v>
      </c>
      <c r="F166" s="337">
        <v>5335.7100000000009</v>
      </c>
      <c r="G166" s="337">
        <v>5335.7100000000009</v>
      </c>
      <c r="H166" s="337">
        <v>5335.7100000000009</v>
      </c>
      <c r="I166" s="337">
        <v>5335.7100000000009</v>
      </c>
      <c r="J166" s="337">
        <v>5335.7100000000009</v>
      </c>
      <c r="K166" s="337">
        <v>5335.7100000000009</v>
      </c>
      <c r="L166" s="337">
        <v>5335.7100000000009</v>
      </c>
      <c r="M166" s="337">
        <v>5335.7100000000009</v>
      </c>
      <c r="N166" s="337">
        <v>5335.7100000000009</v>
      </c>
      <c r="O166" s="338">
        <f>ROUND('ASSET BALANCES'!O166*$CL166/12,2)</f>
        <v>5335.71</v>
      </c>
      <c r="P166" s="338">
        <f>ROUND('ASSET BALANCES'!P166*$CL166/12,2)</f>
        <v>5335.71</v>
      </c>
      <c r="Q166" s="338">
        <f>ROUND('ASSET BALANCES'!Q166*$CL166/12,2)</f>
        <v>5335.71</v>
      </c>
      <c r="R166" s="338">
        <f>ROUND('ASSET BALANCES'!R166*$CL166/12,2)</f>
        <v>5462.81</v>
      </c>
      <c r="S166" s="338">
        <f>ROUND('ASSET BALANCES'!S166*$CL166/12,2)</f>
        <v>5523.67</v>
      </c>
      <c r="T166" s="338">
        <f>ROUND('ASSET BALANCES'!T166*$CL166/12,2)</f>
        <v>5523.67</v>
      </c>
      <c r="U166" s="338">
        <f>ROUND('ASSET BALANCES'!U166*$CL166/12,2)</f>
        <v>5624.42</v>
      </c>
      <c r="V166" s="338">
        <f>ROUND('ASSET BALANCES'!V166*$CL166/12,2)</f>
        <v>5624.42</v>
      </c>
      <c r="W166" s="338">
        <f>ROUND('ASSET BALANCES'!W166*$CL166/12,2)</f>
        <v>5668.54</v>
      </c>
      <c r="X166" s="338">
        <f>ROUND('ASSET BALANCES'!X166*$CL166/12,2)</f>
        <v>5674.06</v>
      </c>
      <c r="Y166" s="338">
        <f>ROUND('ASSET BALANCES'!Y166*$CL166/12,2)</f>
        <v>5679.58</v>
      </c>
      <c r="Z166" s="338">
        <f>ROUND('ASSET BALANCES'!Z166*$CL166/12,2)</f>
        <v>5685.09</v>
      </c>
      <c r="AA166" s="338">
        <f>ROUND('ASSET BALANCES'!AA166*$CM166/12,2)</f>
        <v>6324.89</v>
      </c>
      <c r="AB166" s="338">
        <f>ROUND('ASSET BALANCES'!AB166*$CM166/12,2)</f>
        <v>6324.89</v>
      </c>
      <c r="AC166" s="338">
        <f>ROUND('ASSET BALANCES'!AC166*$CM166/12,2)</f>
        <v>6324.89</v>
      </c>
      <c r="AD166" s="338">
        <f>ROUND('ASSET BALANCES'!AD166*$CM166/12,2)</f>
        <v>6324.89</v>
      </c>
      <c r="AE166" s="338">
        <f>ROUND('ASSET BALANCES'!AE166*$CM166/12,2)</f>
        <v>6324.89</v>
      </c>
      <c r="AF166" s="338">
        <f>ROUND('ASSET BALANCES'!AF166*$CM166/12,2)</f>
        <v>6324.89</v>
      </c>
      <c r="AG166" s="338">
        <f>ROUND('ASSET BALANCES'!AG166*$CM166/12,2)</f>
        <v>6324.89</v>
      </c>
      <c r="AH166" s="338">
        <f>ROUND('ASSET BALANCES'!AH166*$CM166/12,2)</f>
        <v>6324.89</v>
      </c>
      <c r="AI166" s="338">
        <f>ROUND('ASSET BALANCES'!AI166*$CM166/12,2)</f>
        <v>6324.89</v>
      </c>
      <c r="AJ166" s="338">
        <f>ROUND('ASSET BALANCES'!AJ166*$CM166/12,2)</f>
        <v>6324.89</v>
      </c>
      <c r="AK166" s="338">
        <f>ROUND('ASSET BALANCES'!AK166*$CM166/12,2)</f>
        <v>6324.89</v>
      </c>
      <c r="AL166" s="338">
        <f>ROUND('ASSET BALANCES'!AL166*$CM166/12,2)</f>
        <v>6324.89</v>
      </c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38"/>
      <c r="AX166" s="338"/>
      <c r="AY166" s="338"/>
      <c r="AZ166" s="338"/>
      <c r="BA166" s="338"/>
      <c r="BB166" s="338"/>
      <c r="BC166" s="338"/>
      <c r="BD166" s="338"/>
      <c r="BE166" s="338"/>
      <c r="BF166" s="338"/>
      <c r="BG166" s="338"/>
      <c r="BH166" s="338"/>
      <c r="BI166" s="338"/>
      <c r="BJ166" s="338"/>
      <c r="BK166" s="338"/>
      <c r="BL166" s="338"/>
      <c r="BM166" s="338"/>
      <c r="BN166" s="338"/>
      <c r="BO166" s="338"/>
      <c r="BP166" s="338"/>
      <c r="BQ166" s="338"/>
      <c r="BR166" s="338"/>
      <c r="BS166" s="338"/>
      <c r="BT166" s="338"/>
      <c r="BU166" s="338"/>
      <c r="BV166" s="338"/>
      <c r="BW166" s="13">
        <f t="shared" si="23"/>
        <v>64028.52</v>
      </c>
      <c r="BX166" s="13">
        <f t="shared" si="24"/>
        <v>66473.39</v>
      </c>
      <c r="BY166" s="13">
        <f t="shared" si="25"/>
        <v>75898.679999999993</v>
      </c>
      <c r="BZ166" s="13">
        <f t="shared" si="26"/>
        <v>0</v>
      </c>
      <c r="CA166" s="13">
        <f t="shared" si="27"/>
        <v>0</v>
      </c>
      <c r="CB166" s="13">
        <f t="shared" si="28"/>
        <v>0</v>
      </c>
      <c r="CC166" s="333" t="str">
        <f>VLOOKUP($A166,'Depr Group Buckets'!$A:$J,CC$4,FALSE)</f>
        <v>PROD OTHER</v>
      </c>
      <c r="CD166" s="333" t="str">
        <f>VLOOKUP($A166,'Depr Group Buckets'!$A:$J,CD$4,FALSE)</f>
        <v>101/106</v>
      </c>
      <c r="CE166" s="333">
        <f>VLOOKUP($A166,'Depr Group Buckets'!$A:$J,CE$4,FALSE)</f>
        <v>108</v>
      </c>
      <c r="CF166" s="333">
        <f>VLOOKUP($A166,'Depr Group Buckets'!$A:$J,CF$4,FALSE)</f>
        <v>403</v>
      </c>
      <c r="CG166" s="333" t="str">
        <f>VLOOKUP($A166,'Depr Group Buckets'!$A:$J,CG$4,FALSE)</f>
        <v>POLK</v>
      </c>
      <c r="CH166" s="333" t="str">
        <f>VLOOKUP($A166,'Depr Group Buckets'!$A:$J,CH$4,FALSE)</f>
        <v>POLK UNIT 4</v>
      </c>
      <c r="CI166" s="333" t="str">
        <f>VLOOKUP($A166,'Depr Group Buckets'!$A:$J,CI$4,FALSE)</f>
        <v>Valid</v>
      </c>
      <c r="CJ166" s="333" t="str">
        <f>VLOOKUP($A166,'Depr Group Buckets'!$A:$J,CJ$4,FALSE)</f>
        <v>342</v>
      </c>
      <c r="CK166" s="21"/>
      <c r="CL166" s="4">
        <f t="shared" si="22"/>
        <v>2.8000000000000001E-2</v>
      </c>
      <c r="CM166" s="4">
        <f t="shared" si="21"/>
        <v>2.8000000000000001E-2</v>
      </c>
      <c r="CN166" s="334"/>
      <c r="CO166" s="334"/>
      <c r="CP166" s="334"/>
      <c r="CQ166" s="4">
        <v>2.8000000000000001E-2</v>
      </c>
      <c r="CR166" s="4">
        <v>3.8800000000000001E-2</v>
      </c>
    </row>
    <row r="167" spans="1:96" x14ac:dyDescent="0.25">
      <c r="A167" s="335">
        <f>'ASSET BALANCES'!$A167</f>
        <v>34285</v>
      </c>
      <c r="B167" s="336" t="str">
        <f>'ASSET BALANCES'!$B167</f>
        <v>342.85 Fuel Holders,Prod Acc-Polk 5</v>
      </c>
      <c r="C167" s="337">
        <v>7856.24</v>
      </c>
      <c r="D167" s="337">
        <v>7856.24</v>
      </c>
      <c r="E167" s="337">
        <v>7856.24</v>
      </c>
      <c r="F167" s="337">
        <v>7856.24</v>
      </c>
      <c r="G167" s="337">
        <v>7856.24</v>
      </c>
      <c r="H167" s="337">
        <v>7856.24</v>
      </c>
      <c r="I167" s="337">
        <v>7856.24</v>
      </c>
      <c r="J167" s="337">
        <v>7856.24</v>
      </c>
      <c r="K167" s="337">
        <v>8193.5</v>
      </c>
      <c r="L167" s="337">
        <v>8193.5</v>
      </c>
      <c r="M167" s="337">
        <v>8193.5</v>
      </c>
      <c r="N167" s="337">
        <v>8193.5</v>
      </c>
      <c r="O167" s="338">
        <f>ROUND('ASSET BALANCES'!O167*$CL167/12,2)</f>
        <v>8193.51</v>
      </c>
      <c r="P167" s="338">
        <f>ROUND('ASSET BALANCES'!P167*$CL167/12,2)</f>
        <v>8195.19</v>
      </c>
      <c r="Q167" s="338">
        <f>ROUND('ASSET BALANCES'!Q167*$CL167/12,2)</f>
        <v>8195.19</v>
      </c>
      <c r="R167" s="338">
        <f>ROUND('ASSET BALANCES'!R167*$CL167/12,2)</f>
        <v>8330.9599999999991</v>
      </c>
      <c r="S167" s="338">
        <f>ROUND('ASSET BALANCES'!S167*$CL167/12,2)</f>
        <v>8474.7999999999993</v>
      </c>
      <c r="T167" s="338">
        <f>ROUND('ASSET BALANCES'!T167*$CL167/12,2)</f>
        <v>8474.7999999999993</v>
      </c>
      <c r="U167" s="338">
        <f>ROUND('ASSET BALANCES'!U167*$CL167/12,2)</f>
        <v>8604.83</v>
      </c>
      <c r="V167" s="338">
        <f>ROUND('ASSET BALANCES'!V167*$CL167/12,2)</f>
        <v>8604.83</v>
      </c>
      <c r="W167" s="338">
        <f>ROUND('ASSET BALANCES'!W167*$CL167/12,2)</f>
        <v>8663.1299999999992</v>
      </c>
      <c r="X167" s="338">
        <f>ROUND('ASSET BALANCES'!X167*$CL167/12,2)</f>
        <v>8670.42</v>
      </c>
      <c r="Y167" s="338">
        <f>ROUND('ASSET BALANCES'!Y167*$CL167/12,2)</f>
        <v>8677.7099999999991</v>
      </c>
      <c r="Z167" s="338">
        <f>ROUND('ASSET BALANCES'!Z167*$CL167/12,2)</f>
        <v>8685</v>
      </c>
      <c r="AA167" s="338">
        <f>ROUND('ASSET BALANCES'!AA167*$CM167/12,2)</f>
        <v>9530.44</v>
      </c>
      <c r="AB167" s="338">
        <f>ROUND('ASSET BALANCES'!AB167*$CM167/12,2)</f>
        <v>9530.44</v>
      </c>
      <c r="AC167" s="338">
        <f>ROUND('ASSET BALANCES'!AC167*$CM167/12,2)</f>
        <v>9530.44</v>
      </c>
      <c r="AD167" s="338">
        <f>ROUND('ASSET BALANCES'!AD167*$CM167/12,2)</f>
        <v>9530.44</v>
      </c>
      <c r="AE167" s="338">
        <f>ROUND('ASSET BALANCES'!AE167*$CM167/12,2)</f>
        <v>9530.44</v>
      </c>
      <c r="AF167" s="338">
        <f>ROUND('ASSET BALANCES'!AF167*$CM167/12,2)</f>
        <v>9530.44</v>
      </c>
      <c r="AG167" s="338">
        <f>ROUND('ASSET BALANCES'!AG167*$CM167/12,2)</f>
        <v>9530.44</v>
      </c>
      <c r="AH167" s="338">
        <f>ROUND('ASSET BALANCES'!AH167*$CM167/12,2)</f>
        <v>9530.44</v>
      </c>
      <c r="AI167" s="338">
        <f>ROUND('ASSET BALANCES'!AI167*$CM167/12,2)</f>
        <v>9530.44</v>
      </c>
      <c r="AJ167" s="338">
        <f>ROUND('ASSET BALANCES'!AJ167*$CM167/12,2)</f>
        <v>9530.44</v>
      </c>
      <c r="AK167" s="338">
        <f>ROUND('ASSET BALANCES'!AK167*$CM167/12,2)</f>
        <v>9530.44</v>
      </c>
      <c r="AL167" s="338">
        <f>ROUND('ASSET BALANCES'!AL167*$CM167/12,2)</f>
        <v>14693.82</v>
      </c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38"/>
      <c r="AX167" s="338"/>
      <c r="AY167" s="338"/>
      <c r="AZ167" s="338"/>
      <c r="BA167" s="338"/>
      <c r="BB167" s="338"/>
      <c r="BC167" s="338"/>
      <c r="BD167" s="338"/>
      <c r="BE167" s="338"/>
      <c r="BF167" s="338"/>
      <c r="BG167" s="338"/>
      <c r="BH167" s="338"/>
      <c r="BI167" s="338"/>
      <c r="BJ167" s="338"/>
      <c r="BK167" s="338"/>
      <c r="BL167" s="338"/>
      <c r="BM167" s="338"/>
      <c r="BN167" s="338"/>
      <c r="BO167" s="338"/>
      <c r="BP167" s="338"/>
      <c r="BQ167" s="338"/>
      <c r="BR167" s="338"/>
      <c r="BS167" s="338"/>
      <c r="BT167" s="338"/>
      <c r="BU167" s="338"/>
      <c r="BV167" s="338"/>
      <c r="BW167" s="13">
        <f t="shared" si="23"/>
        <v>95623.92</v>
      </c>
      <c r="BX167" s="13">
        <f t="shared" si="24"/>
        <v>101770.37</v>
      </c>
      <c r="BY167" s="13">
        <f t="shared" si="25"/>
        <v>119528.66</v>
      </c>
      <c r="BZ167" s="13">
        <f t="shared" si="26"/>
        <v>0</v>
      </c>
      <c r="CA167" s="13">
        <f t="shared" si="27"/>
        <v>0</v>
      </c>
      <c r="CB167" s="13">
        <f t="shared" si="28"/>
        <v>0</v>
      </c>
      <c r="CC167" s="333" t="str">
        <f>VLOOKUP($A167,'Depr Group Buckets'!$A:$J,CC$4,FALSE)</f>
        <v>PROD OTHER</v>
      </c>
      <c r="CD167" s="333" t="str">
        <f>VLOOKUP($A167,'Depr Group Buckets'!$A:$J,CD$4,FALSE)</f>
        <v>101/106</v>
      </c>
      <c r="CE167" s="333">
        <f>VLOOKUP($A167,'Depr Group Buckets'!$A:$J,CE$4,FALSE)</f>
        <v>108</v>
      </c>
      <c r="CF167" s="333">
        <f>VLOOKUP($A167,'Depr Group Buckets'!$A:$J,CF$4,FALSE)</f>
        <v>403</v>
      </c>
      <c r="CG167" s="333" t="str">
        <f>VLOOKUP($A167,'Depr Group Buckets'!$A:$J,CG$4,FALSE)</f>
        <v>POLK</v>
      </c>
      <c r="CH167" s="333" t="str">
        <f>VLOOKUP($A167,'Depr Group Buckets'!$A:$J,CH$4,FALSE)</f>
        <v>POLK UNIT 5</v>
      </c>
      <c r="CI167" s="333" t="str">
        <f>VLOOKUP($A167,'Depr Group Buckets'!$A:$J,CI$4,FALSE)</f>
        <v>Valid</v>
      </c>
      <c r="CJ167" s="333" t="str">
        <f>VLOOKUP($A167,'Depr Group Buckets'!$A:$J,CJ$4,FALSE)</f>
        <v>342</v>
      </c>
      <c r="CK167" s="21"/>
      <c r="CL167" s="4">
        <f t="shared" si="22"/>
        <v>3.6999999999999998E-2</v>
      </c>
      <c r="CM167" s="4">
        <f t="shared" si="21"/>
        <v>3.6999999999999998E-2</v>
      </c>
      <c r="CN167" s="334"/>
      <c r="CO167" s="334"/>
      <c r="CP167" s="334"/>
      <c r="CQ167" s="4">
        <v>3.6999999999999998E-2</v>
      </c>
      <c r="CR167" s="4">
        <v>3.1300000000000001E-2</v>
      </c>
    </row>
    <row r="168" spans="1:96" x14ac:dyDescent="0.25">
      <c r="A168" s="335">
        <f>'ASSET BALANCES'!$A168</f>
        <v>34286</v>
      </c>
      <c r="B168" s="336" t="str">
        <f>'ASSET BALANCES'!$B168</f>
        <v>342.86 Fuel Holders,Prod Acc-PKCCST</v>
      </c>
      <c r="C168" s="337">
        <v>534972.91</v>
      </c>
      <c r="D168" s="337">
        <v>534972.91</v>
      </c>
      <c r="E168" s="337">
        <v>534922.02</v>
      </c>
      <c r="F168" s="337">
        <v>534922.02</v>
      </c>
      <c r="G168" s="337">
        <v>534922.02</v>
      </c>
      <c r="H168" s="337">
        <v>534922.02</v>
      </c>
      <c r="I168" s="337">
        <v>534922.02</v>
      </c>
      <c r="J168" s="337">
        <v>534922.02</v>
      </c>
      <c r="K168" s="337">
        <v>534535.17000000004</v>
      </c>
      <c r="L168" s="337">
        <v>534535.43000000005</v>
      </c>
      <c r="M168" s="337">
        <v>534535.43000000005</v>
      </c>
      <c r="N168" s="337">
        <v>534535.43000000005</v>
      </c>
      <c r="O168" s="338">
        <f>ROUND('ASSET BALANCES'!O168*$CL168/12,2)</f>
        <v>534604.16</v>
      </c>
      <c r="P168" s="338">
        <f>ROUND('ASSET BALANCES'!P168*$CL168/12,2)</f>
        <v>535510.93000000005</v>
      </c>
      <c r="Q168" s="338">
        <f>ROUND('ASSET BALANCES'!Q168*$CL168/12,2)</f>
        <v>535617.41</v>
      </c>
      <c r="R168" s="338">
        <f>ROUND('ASSET BALANCES'!R168*$CL168/12,2)</f>
        <v>535723.89</v>
      </c>
      <c r="S168" s="338">
        <f>ROUND('ASSET BALANCES'!S168*$CL168/12,2)</f>
        <v>535830.37</v>
      </c>
      <c r="T168" s="338">
        <f>ROUND('ASSET BALANCES'!T168*$CL168/12,2)</f>
        <v>535936.85</v>
      </c>
      <c r="U168" s="338">
        <f>ROUND('ASSET BALANCES'!U168*$CL168/12,2)</f>
        <v>536043.34</v>
      </c>
      <c r="V168" s="338">
        <f>ROUND('ASSET BALANCES'!V168*$CL168/12,2)</f>
        <v>536149.81999999995</v>
      </c>
      <c r="W168" s="338">
        <f>ROUND('ASSET BALANCES'!W168*$CL168/12,2)</f>
        <v>536256.30000000005</v>
      </c>
      <c r="X168" s="338">
        <f>ROUND('ASSET BALANCES'!X168*$CL168/12,2)</f>
        <v>536362.78</v>
      </c>
      <c r="Y168" s="338">
        <f>ROUND('ASSET BALANCES'!Y168*$CL168/12,2)</f>
        <v>536469.26</v>
      </c>
      <c r="Z168" s="338">
        <f>ROUND('ASSET BALANCES'!Z168*$CL168/12,2)</f>
        <v>537217.41</v>
      </c>
      <c r="AA168" s="338">
        <f>ROUND('ASSET BALANCES'!AA168*$CM168/12,2)</f>
        <v>538175.87</v>
      </c>
      <c r="AB168" s="338">
        <f>ROUND('ASSET BALANCES'!AB168*$CM168/12,2)</f>
        <v>538346.23999999999</v>
      </c>
      <c r="AC168" s="338">
        <f>ROUND('ASSET BALANCES'!AC168*$CM168/12,2)</f>
        <v>538516.61</v>
      </c>
      <c r="AD168" s="338">
        <f>ROUND('ASSET BALANCES'!AD168*$CM168/12,2)</f>
        <v>538686.98</v>
      </c>
      <c r="AE168" s="338">
        <f>ROUND('ASSET BALANCES'!AE168*$CM168/12,2)</f>
        <v>538857.35</v>
      </c>
      <c r="AF168" s="338">
        <f>ROUND('ASSET BALANCES'!AF168*$CM168/12,2)</f>
        <v>539027.72</v>
      </c>
      <c r="AG168" s="338">
        <f>ROUND('ASSET BALANCES'!AG168*$CM168/12,2)</f>
        <v>539198.09</v>
      </c>
      <c r="AH168" s="338">
        <f>ROUND('ASSET BALANCES'!AH168*$CM168/12,2)</f>
        <v>539368.46</v>
      </c>
      <c r="AI168" s="338">
        <f>ROUND('ASSET BALANCES'!AI168*$CM168/12,2)</f>
        <v>539538.82999999996</v>
      </c>
      <c r="AJ168" s="338">
        <f>ROUND('ASSET BALANCES'!AJ168*$CM168/12,2)</f>
        <v>539709.19999999995</v>
      </c>
      <c r="AK168" s="338">
        <f>ROUND('ASSET BALANCES'!AK168*$CM168/12,2)</f>
        <v>539879.56999999995</v>
      </c>
      <c r="AL168" s="338">
        <f>ROUND('ASSET BALANCES'!AL168*$CM168/12,2)</f>
        <v>540049.93999999994</v>
      </c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38"/>
      <c r="AX168" s="338"/>
      <c r="AY168" s="338"/>
      <c r="AZ168" s="338"/>
      <c r="BA168" s="338"/>
      <c r="BB168" s="338"/>
      <c r="BC168" s="338"/>
      <c r="BD168" s="338"/>
      <c r="BE168" s="338"/>
      <c r="BF168" s="338"/>
      <c r="BG168" s="338"/>
      <c r="BH168" s="338"/>
      <c r="BI168" s="338"/>
      <c r="BJ168" s="338"/>
      <c r="BK168" s="338"/>
      <c r="BL168" s="338"/>
      <c r="BM168" s="338"/>
      <c r="BN168" s="338"/>
      <c r="BO168" s="338"/>
      <c r="BP168" s="338"/>
      <c r="BQ168" s="338"/>
      <c r="BR168" s="338"/>
      <c r="BS168" s="338"/>
      <c r="BT168" s="338"/>
      <c r="BU168" s="338"/>
      <c r="BV168" s="338"/>
      <c r="BW168" s="13">
        <f t="shared" si="23"/>
        <v>6417619.4000000004</v>
      </c>
      <c r="BX168" s="13">
        <f t="shared" si="24"/>
        <v>6431722.5199999996</v>
      </c>
      <c r="BY168" s="13">
        <f t="shared" si="25"/>
        <v>6469354.8600000003</v>
      </c>
      <c r="BZ168" s="13">
        <f t="shared" si="26"/>
        <v>0</v>
      </c>
      <c r="CA168" s="13">
        <f t="shared" si="27"/>
        <v>0</v>
      </c>
      <c r="CB168" s="13">
        <f t="shared" si="28"/>
        <v>0</v>
      </c>
      <c r="CC168" s="333" t="str">
        <f>VLOOKUP($A168,'Depr Group Buckets'!$A:$J,CC$4,FALSE)</f>
        <v>PROD OTHER</v>
      </c>
      <c r="CD168" s="333" t="str">
        <f>VLOOKUP($A168,'Depr Group Buckets'!$A:$J,CD$4,FALSE)</f>
        <v>101/106</v>
      </c>
      <c r="CE168" s="333">
        <f>VLOOKUP($A168,'Depr Group Buckets'!$A:$J,CE$4,FALSE)</f>
        <v>108</v>
      </c>
      <c r="CF168" s="333">
        <f>VLOOKUP($A168,'Depr Group Buckets'!$A:$J,CF$4,FALSE)</f>
        <v>403</v>
      </c>
      <c r="CG168" s="333" t="str">
        <f>VLOOKUP($A168,'Depr Group Buckets'!$A:$J,CG$4,FALSE)</f>
        <v>POLK</v>
      </c>
      <c r="CH168" s="333" t="str">
        <f>VLOOKUP($A168,'Depr Group Buckets'!$A:$J,CH$4,FALSE)</f>
        <v>POLK CCST (2-5)</v>
      </c>
      <c r="CI168" s="333" t="str">
        <f>VLOOKUP($A168,'Depr Group Buckets'!$A:$J,CI$4,FALSE)</f>
        <v>Valid</v>
      </c>
      <c r="CJ168" s="333" t="str">
        <f>VLOOKUP($A168,'Depr Group Buckets'!$A:$J,CJ$4,FALSE)</f>
        <v>342</v>
      </c>
      <c r="CK168" s="21"/>
      <c r="CL168" s="4">
        <f t="shared" si="22"/>
        <v>0.03</v>
      </c>
      <c r="CM168" s="4">
        <f t="shared" si="21"/>
        <v>0.03</v>
      </c>
      <c r="CN168" s="334"/>
      <c r="CO168" s="334"/>
      <c r="CP168" s="334"/>
      <c r="CQ168" s="4">
        <v>0.03</v>
      </c>
      <c r="CR168" s="4">
        <v>3.3700000000000001E-2</v>
      </c>
    </row>
    <row r="169" spans="1:96" x14ac:dyDescent="0.25">
      <c r="A169" s="335">
        <f>'ASSET BALANCES'!$A169</f>
        <v>34287</v>
      </c>
      <c r="B169" s="336" t="str">
        <f>'ASSET BALANCES'!$B169</f>
        <v>342.87 Fuel Clause Polk 1</v>
      </c>
      <c r="C169" s="337">
        <v>0</v>
      </c>
      <c r="D169" s="337">
        <v>0</v>
      </c>
      <c r="E169" s="337">
        <v>0</v>
      </c>
      <c r="F169" s="337">
        <v>0</v>
      </c>
      <c r="G169" s="337">
        <v>0</v>
      </c>
      <c r="H169" s="337">
        <v>0</v>
      </c>
      <c r="I169" s="337">
        <v>0</v>
      </c>
      <c r="J169" s="337">
        <v>0</v>
      </c>
      <c r="K169" s="337">
        <v>0</v>
      </c>
      <c r="L169" s="337">
        <v>0</v>
      </c>
      <c r="M169" s="337">
        <v>0</v>
      </c>
      <c r="N169" s="337">
        <v>0</v>
      </c>
      <c r="O169" s="338">
        <f>ROUND('ASSET BALANCES'!O169*$CL169/12,2)</f>
        <v>0</v>
      </c>
      <c r="P169" s="338">
        <f>ROUND('ASSET BALANCES'!P169*$CL169/12,2)</f>
        <v>0</v>
      </c>
      <c r="Q169" s="338">
        <f>ROUND('ASSET BALANCES'!Q169*$CL169/12,2)</f>
        <v>0</v>
      </c>
      <c r="R169" s="338">
        <f>ROUND('ASSET BALANCES'!R169*$CL169/12,2)</f>
        <v>0</v>
      </c>
      <c r="S169" s="338">
        <f>ROUND('ASSET BALANCES'!S169*$CL169/12,2)</f>
        <v>0</v>
      </c>
      <c r="T169" s="338">
        <f>ROUND('ASSET BALANCES'!T169*$CL169/12,2)</f>
        <v>0</v>
      </c>
      <c r="U169" s="338">
        <f>ROUND('ASSET BALANCES'!U169*$CL169/12,2)</f>
        <v>0</v>
      </c>
      <c r="V169" s="338">
        <f>ROUND('ASSET BALANCES'!V169*$CL169/12,2)</f>
        <v>0</v>
      </c>
      <c r="W169" s="338">
        <f>ROUND('ASSET BALANCES'!W169*$CL169/12,2)</f>
        <v>0</v>
      </c>
      <c r="X169" s="338">
        <f>ROUND('ASSET BALANCES'!X169*$CL169/12,2)</f>
        <v>0</v>
      </c>
      <c r="Y169" s="338">
        <f>ROUND('ASSET BALANCES'!Y169*$CL169/12,2)</f>
        <v>0</v>
      </c>
      <c r="Z169" s="338">
        <f>ROUND('ASSET BALANCES'!Z169*$CL169/12,2)</f>
        <v>0</v>
      </c>
      <c r="AA169" s="338">
        <f>ROUND('ASSET BALANCES'!AA169*$CM169/12,2)</f>
        <v>0</v>
      </c>
      <c r="AB169" s="338">
        <f>ROUND('ASSET BALANCES'!AB169*$CM169/12,2)</f>
        <v>0</v>
      </c>
      <c r="AC169" s="338">
        <f>ROUND('ASSET BALANCES'!AC169*$CM169/12,2)</f>
        <v>0</v>
      </c>
      <c r="AD169" s="338">
        <f>ROUND('ASSET BALANCES'!AD169*$CM169/12,2)</f>
        <v>0</v>
      </c>
      <c r="AE169" s="338">
        <f>ROUND('ASSET BALANCES'!AE169*$CM169/12,2)</f>
        <v>0</v>
      </c>
      <c r="AF169" s="338">
        <f>ROUND('ASSET BALANCES'!AF169*$CM169/12,2)</f>
        <v>0</v>
      </c>
      <c r="AG169" s="338">
        <f>ROUND('ASSET BALANCES'!AG169*$CM169/12,2)</f>
        <v>0</v>
      </c>
      <c r="AH169" s="338">
        <f>ROUND('ASSET BALANCES'!AH169*$CM169/12,2)</f>
        <v>0</v>
      </c>
      <c r="AI169" s="338">
        <f>ROUND('ASSET BALANCES'!AI169*$CM169/12,2)</f>
        <v>0</v>
      </c>
      <c r="AJ169" s="338">
        <f>ROUND('ASSET BALANCES'!AJ169*$CM169/12,2)</f>
        <v>0</v>
      </c>
      <c r="AK169" s="338">
        <f>ROUND('ASSET BALANCES'!AK169*$CM169/12,2)</f>
        <v>0</v>
      </c>
      <c r="AL169" s="338">
        <f>ROUND('ASSET BALANCES'!AL169*$CM169/12,2)</f>
        <v>0</v>
      </c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38"/>
      <c r="AX169" s="338"/>
      <c r="AY169" s="338"/>
      <c r="AZ169" s="338"/>
      <c r="BA169" s="338"/>
      <c r="BB169" s="338"/>
      <c r="BC169" s="338"/>
      <c r="BD169" s="338"/>
      <c r="BE169" s="338"/>
      <c r="BF169" s="338"/>
      <c r="BG169" s="338"/>
      <c r="BH169" s="338"/>
      <c r="BI169" s="338"/>
      <c r="BJ169" s="338"/>
      <c r="BK169" s="338"/>
      <c r="BL169" s="338"/>
      <c r="BM169" s="338"/>
      <c r="BN169" s="338"/>
      <c r="BO169" s="338"/>
      <c r="BP169" s="338"/>
      <c r="BQ169" s="338"/>
      <c r="BR169" s="338"/>
      <c r="BS169" s="338"/>
      <c r="BT169" s="338"/>
      <c r="BU169" s="338"/>
      <c r="BV169" s="338"/>
      <c r="BW169" s="13">
        <f t="shared" si="23"/>
        <v>0</v>
      </c>
      <c r="BX169" s="13">
        <f t="shared" si="24"/>
        <v>0</v>
      </c>
      <c r="BY169" s="13">
        <f t="shared" si="25"/>
        <v>0</v>
      </c>
      <c r="BZ169" s="13">
        <f t="shared" si="26"/>
        <v>0</v>
      </c>
      <c r="CA169" s="13">
        <f t="shared" si="27"/>
        <v>0</v>
      </c>
      <c r="CB169" s="13">
        <f t="shared" si="28"/>
        <v>0</v>
      </c>
      <c r="CC169" s="333" t="str">
        <f>VLOOKUP($A169,'Depr Group Buckets'!$A:$J,CC$4,FALSE)</f>
        <v>AMORT</v>
      </c>
      <c r="CD169" s="333" t="str">
        <f>VLOOKUP($A169,'Depr Group Buckets'!$A:$J,CD$4,FALSE)</f>
        <v>101/106</v>
      </c>
      <c r="CE169" s="333">
        <f>VLOOKUP($A169,'Depr Group Buckets'!$A:$J,CE$4,FALSE)</f>
        <v>108</v>
      </c>
      <c r="CF169" s="333">
        <f>VLOOKUP($A169,'Depr Group Buckets'!$A:$J,CF$4,FALSE)</f>
        <v>403</v>
      </c>
      <c r="CG169" s="333" t="str">
        <f>VLOOKUP($A169,'Depr Group Buckets'!$A:$J,CG$4,FALSE)</f>
        <v>AMORT</v>
      </c>
      <c r="CH169" s="333" t="str">
        <f>VLOOKUP($A169,'Depr Group Buckets'!$A:$J,CH$4,FALSE)</f>
        <v>AMORT</v>
      </c>
      <c r="CI169" s="333" t="str">
        <f>VLOOKUP($A169,'Depr Group Buckets'!$A:$J,CI$4,FALSE)</f>
        <v>Valid</v>
      </c>
      <c r="CJ169" s="333" t="str">
        <f>VLOOKUP($A169,'Depr Group Buckets'!$A:$J,CJ$4,FALSE)</f>
        <v>342</v>
      </c>
      <c r="CK169" s="21"/>
      <c r="CL169" s="4">
        <f t="shared" si="22"/>
        <v>0.2</v>
      </c>
      <c r="CM169" s="4">
        <f t="shared" si="21"/>
        <v>0.2</v>
      </c>
      <c r="CN169" s="334"/>
      <c r="CO169" s="334"/>
      <c r="CP169" s="334"/>
      <c r="CQ169" s="4">
        <v>0.2</v>
      </c>
      <c r="CR169" s="4">
        <v>0.2</v>
      </c>
    </row>
    <row r="170" spans="1:96" x14ac:dyDescent="0.25">
      <c r="A170" s="335">
        <f>'ASSET BALANCES'!$A170</f>
        <v>34320</v>
      </c>
      <c r="B170" s="336" t="str">
        <f>'ASSET BALANCES'!$B170</f>
        <v>343.20 Prime Movers-MDAFB</v>
      </c>
      <c r="C170" s="337">
        <v>0</v>
      </c>
      <c r="D170" s="337">
        <v>0</v>
      </c>
      <c r="E170" s="337">
        <v>0</v>
      </c>
      <c r="F170" s="337">
        <v>0</v>
      </c>
      <c r="G170" s="337">
        <v>0</v>
      </c>
      <c r="H170" s="337">
        <v>0</v>
      </c>
      <c r="I170" s="337">
        <v>0</v>
      </c>
      <c r="J170" s="337">
        <v>0</v>
      </c>
      <c r="K170" s="337">
        <v>0</v>
      </c>
      <c r="L170" s="337">
        <v>0</v>
      </c>
      <c r="M170" s="337">
        <v>0</v>
      </c>
      <c r="N170" s="337">
        <v>0</v>
      </c>
      <c r="O170" s="338">
        <f>ROUND('ASSET BALANCES'!O170*$CL170/12,2)</f>
        <v>0</v>
      </c>
      <c r="P170" s="338">
        <f>ROUND('ASSET BALANCES'!P170*$CL170/12,2)</f>
        <v>0</v>
      </c>
      <c r="Q170" s="338">
        <f>ROUND('ASSET BALANCES'!Q170*$CL170/12,2)</f>
        <v>0</v>
      </c>
      <c r="R170" s="338">
        <f>ROUND('ASSET BALANCES'!R170*$CL170/12,2)</f>
        <v>0</v>
      </c>
      <c r="S170" s="338">
        <f>ROUND('ASSET BALANCES'!S170*$CL170/12,2)</f>
        <v>0</v>
      </c>
      <c r="T170" s="338">
        <f>ROUND('ASSET BALANCES'!T170*$CL170/12,2)</f>
        <v>0</v>
      </c>
      <c r="U170" s="338">
        <f>ROUND('ASSET BALANCES'!U170*$CL170/12,2)</f>
        <v>0</v>
      </c>
      <c r="V170" s="338">
        <f>ROUND('ASSET BALANCES'!V170*$CL170/12,2)</f>
        <v>0</v>
      </c>
      <c r="W170" s="338">
        <f>ROUND('ASSET BALANCES'!W170*$CL170/12,2)</f>
        <v>0</v>
      </c>
      <c r="X170" s="338">
        <f>ROUND('ASSET BALANCES'!X170*$CL170/12,2)</f>
        <v>0</v>
      </c>
      <c r="Y170" s="338">
        <f>ROUND('ASSET BALANCES'!Y170*$CL170/12,2)</f>
        <v>0</v>
      </c>
      <c r="Z170" s="338">
        <f>ROUND('ASSET BALANCES'!Z170*$CL170/12,2)</f>
        <v>0</v>
      </c>
      <c r="AA170" s="338">
        <f>ROUND('ASSET BALANCES'!AA170*$CM170/12,2)</f>
        <v>0</v>
      </c>
      <c r="AB170" s="338">
        <f>ROUND('ASSET BALANCES'!AB170*$CM170/12,2)</f>
        <v>0</v>
      </c>
      <c r="AC170" s="338">
        <f>ROUND('ASSET BALANCES'!AC170*$CM170/12,2)</f>
        <v>0</v>
      </c>
      <c r="AD170" s="338">
        <f>ROUND('ASSET BALANCES'!AD170*$CM170/12,2)</f>
        <v>0</v>
      </c>
      <c r="AE170" s="338">
        <f>ROUND('ASSET BALANCES'!AE170*$CM170/12,2)</f>
        <v>0</v>
      </c>
      <c r="AF170" s="338">
        <f>ROUND('ASSET BALANCES'!AF170*$CM170/12,2)</f>
        <v>0</v>
      </c>
      <c r="AG170" s="338">
        <f>ROUND('ASSET BALANCES'!AG170*$CM170/12,2)</f>
        <v>0</v>
      </c>
      <c r="AH170" s="338">
        <f>ROUND('ASSET BALANCES'!AH170*$CM170/12,2)</f>
        <v>0</v>
      </c>
      <c r="AI170" s="338">
        <f>ROUND('ASSET BALANCES'!AI170*$CM170/12,2)</f>
        <v>0</v>
      </c>
      <c r="AJ170" s="338">
        <f>ROUND('ASSET BALANCES'!AJ170*$CM170/12,2)</f>
        <v>0</v>
      </c>
      <c r="AK170" s="338">
        <f>ROUND('ASSET BALANCES'!AK170*$CM170/12,2)</f>
        <v>0</v>
      </c>
      <c r="AL170" s="338">
        <f>ROUND('ASSET BALANCES'!AL170*$CM170/12,2)</f>
        <v>0</v>
      </c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38"/>
      <c r="AX170" s="338"/>
      <c r="AY170" s="338"/>
      <c r="AZ170" s="338"/>
      <c r="BA170" s="338"/>
      <c r="BB170" s="338"/>
      <c r="BC170" s="338"/>
      <c r="BD170" s="338"/>
      <c r="BE170" s="338"/>
      <c r="BF170" s="338"/>
      <c r="BG170" s="338"/>
      <c r="BH170" s="338"/>
      <c r="BI170" s="338"/>
      <c r="BJ170" s="338"/>
      <c r="BK170" s="338"/>
      <c r="BL170" s="338"/>
      <c r="BM170" s="338"/>
      <c r="BN170" s="338"/>
      <c r="BO170" s="338"/>
      <c r="BP170" s="338"/>
      <c r="BQ170" s="338"/>
      <c r="BR170" s="338"/>
      <c r="BS170" s="338"/>
      <c r="BT170" s="338"/>
      <c r="BU170" s="338"/>
      <c r="BV170" s="338"/>
      <c r="BW170" s="13">
        <f t="shared" si="23"/>
        <v>0</v>
      </c>
      <c r="BX170" s="13">
        <f t="shared" si="24"/>
        <v>0</v>
      </c>
      <c r="BY170" s="13">
        <f t="shared" si="25"/>
        <v>0</v>
      </c>
      <c r="BZ170" s="13">
        <f t="shared" si="26"/>
        <v>0</v>
      </c>
      <c r="CA170" s="13">
        <f t="shared" si="27"/>
        <v>0</v>
      </c>
      <c r="CB170" s="13">
        <f t="shared" si="28"/>
        <v>0</v>
      </c>
      <c r="CC170" s="333" t="str">
        <f>VLOOKUP($A170,'Depr Group Buckets'!$A:$J,CC$4,FALSE)</f>
        <v>PROD OTHER</v>
      </c>
      <c r="CD170" s="333" t="str">
        <f>VLOOKUP($A170,'Depr Group Buckets'!$A:$J,CD$4,FALSE)</f>
        <v>101/106</v>
      </c>
      <c r="CE170" s="333">
        <f>VLOOKUP($A170,'Depr Group Buckets'!$A:$J,CE$4,FALSE)</f>
        <v>108</v>
      </c>
      <c r="CF170" s="333">
        <f>VLOOKUP($A170,'Depr Group Buckets'!$A:$J,CF$4,FALSE)</f>
        <v>403</v>
      </c>
      <c r="CG170" s="333" t="str">
        <f>VLOOKUP($A170,'Depr Group Buckets'!$A:$J,CG$4,FALSE)</f>
        <v>MACDILL AFB</v>
      </c>
      <c r="CH170" s="333" t="str">
        <f>VLOOKUP($A170,'Depr Group Buckets'!$A:$J,CH$4,FALSE)</f>
        <v>MACDILL AFB</v>
      </c>
      <c r="CI170" s="333" t="str">
        <f>VLOOKUP($A170,'Depr Group Buckets'!$A:$J,CI$4,FALSE)</f>
        <v>Valid</v>
      </c>
      <c r="CJ170" s="333" t="str">
        <f>VLOOKUP($A170,'Depr Group Buckets'!$A:$J,CJ$4,FALSE)</f>
        <v>343</v>
      </c>
      <c r="CK170" s="21"/>
      <c r="CL170" s="4">
        <f t="shared" si="22"/>
        <v>0</v>
      </c>
      <c r="CM170" s="4">
        <f t="shared" si="21"/>
        <v>0</v>
      </c>
      <c r="CN170" s="334"/>
      <c r="CO170" s="334"/>
      <c r="CP170" s="334"/>
      <c r="CQ170" s="4">
        <v>0</v>
      </c>
      <c r="CR170" s="4">
        <v>2.0799999999999999E-2</v>
      </c>
    </row>
    <row r="171" spans="1:96" x14ac:dyDescent="0.25">
      <c r="A171" s="335">
        <f>'ASSET BALANCES'!$A171</f>
        <v>34328</v>
      </c>
      <c r="B171" s="336" t="str">
        <f>'ASSET BALANCES'!$B171</f>
        <v>343.28 Prime Movers-Phillips</v>
      </c>
      <c r="C171" s="337">
        <v>0</v>
      </c>
      <c r="D171" s="337">
        <v>0</v>
      </c>
      <c r="E171" s="337">
        <v>0</v>
      </c>
      <c r="F171" s="337">
        <v>0</v>
      </c>
      <c r="G171" s="337">
        <v>0</v>
      </c>
      <c r="H171" s="337">
        <v>0</v>
      </c>
      <c r="I171" s="337">
        <v>0</v>
      </c>
      <c r="J171" s="337">
        <v>0</v>
      </c>
      <c r="K171" s="337">
        <v>0</v>
      </c>
      <c r="L171" s="337">
        <v>0</v>
      </c>
      <c r="M171" s="337">
        <v>0</v>
      </c>
      <c r="N171" s="337">
        <v>0</v>
      </c>
      <c r="O171" s="338">
        <f>ROUND('ASSET BALANCES'!O171*$CL171/12,2)</f>
        <v>0</v>
      </c>
      <c r="P171" s="338">
        <f>ROUND('ASSET BALANCES'!P171*$CL171/12,2)</f>
        <v>0</v>
      </c>
      <c r="Q171" s="338">
        <f>ROUND('ASSET BALANCES'!Q171*$CL171/12,2)</f>
        <v>0</v>
      </c>
      <c r="R171" s="338">
        <f>ROUND('ASSET BALANCES'!R171*$CL171/12,2)</f>
        <v>0</v>
      </c>
      <c r="S171" s="338">
        <f>ROUND('ASSET BALANCES'!S171*$CL171/12,2)</f>
        <v>0</v>
      </c>
      <c r="T171" s="338">
        <f>ROUND('ASSET BALANCES'!T171*$CL171/12,2)</f>
        <v>0</v>
      </c>
      <c r="U171" s="338">
        <f>ROUND('ASSET BALANCES'!U171*$CL171/12,2)</f>
        <v>0</v>
      </c>
      <c r="V171" s="338">
        <f>ROUND('ASSET BALANCES'!V171*$CL171/12,2)</f>
        <v>0</v>
      </c>
      <c r="W171" s="338">
        <f>ROUND('ASSET BALANCES'!W171*$CL171/12,2)</f>
        <v>0</v>
      </c>
      <c r="X171" s="338">
        <f>ROUND('ASSET BALANCES'!X171*$CL171/12,2)</f>
        <v>0</v>
      </c>
      <c r="Y171" s="338">
        <f>ROUND('ASSET BALANCES'!Y171*$CL171/12,2)</f>
        <v>0</v>
      </c>
      <c r="Z171" s="338">
        <f>ROUND('ASSET BALANCES'!Z171*$CL171/12,2)</f>
        <v>0</v>
      </c>
      <c r="AA171" s="338">
        <f>ROUND('ASSET BALANCES'!AA171*$CM171/12,2)</f>
        <v>0</v>
      </c>
      <c r="AB171" s="338">
        <f>ROUND('ASSET BALANCES'!AB171*$CM171/12,2)</f>
        <v>0</v>
      </c>
      <c r="AC171" s="338">
        <f>ROUND('ASSET BALANCES'!AC171*$CM171/12,2)</f>
        <v>0</v>
      </c>
      <c r="AD171" s="338">
        <f>ROUND('ASSET BALANCES'!AD171*$CM171/12,2)</f>
        <v>0</v>
      </c>
      <c r="AE171" s="338">
        <f>ROUND('ASSET BALANCES'!AE171*$CM171/12,2)</f>
        <v>0</v>
      </c>
      <c r="AF171" s="338">
        <f>ROUND('ASSET BALANCES'!AF171*$CM171/12,2)</f>
        <v>0</v>
      </c>
      <c r="AG171" s="338">
        <f>ROUND('ASSET BALANCES'!AG171*$CM171/12,2)</f>
        <v>0</v>
      </c>
      <c r="AH171" s="338">
        <f>ROUND('ASSET BALANCES'!AH171*$CM171/12,2)</f>
        <v>0</v>
      </c>
      <c r="AI171" s="338">
        <f>ROUND('ASSET BALANCES'!AI171*$CM171/12,2)</f>
        <v>0</v>
      </c>
      <c r="AJ171" s="338">
        <f>ROUND('ASSET BALANCES'!AJ171*$CM171/12,2)</f>
        <v>0</v>
      </c>
      <c r="AK171" s="338">
        <f>ROUND('ASSET BALANCES'!AK171*$CM171/12,2)</f>
        <v>0</v>
      </c>
      <c r="AL171" s="338">
        <f>ROUND('ASSET BALANCES'!AL171*$CM171/12,2)</f>
        <v>0</v>
      </c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38"/>
      <c r="AX171" s="338"/>
      <c r="AY171" s="338"/>
      <c r="AZ171" s="338"/>
      <c r="BA171" s="338"/>
      <c r="BB171" s="338"/>
      <c r="BC171" s="338"/>
      <c r="BD171" s="338"/>
      <c r="BE171" s="338"/>
      <c r="BF171" s="338"/>
      <c r="BG171" s="338"/>
      <c r="BH171" s="338"/>
      <c r="BI171" s="338"/>
      <c r="BJ171" s="338"/>
      <c r="BK171" s="338"/>
      <c r="BL171" s="338"/>
      <c r="BM171" s="338"/>
      <c r="BN171" s="338"/>
      <c r="BO171" s="338"/>
      <c r="BP171" s="338"/>
      <c r="BQ171" s="338"/>
      <c r="BR171" s="338"/>
      <c r="BS171" s="338"/>
      <c r="BT171" s="338"/>
      <c r="BU171" s="338"/>
      <c r="BV171" s="338"/>
      <c r="BW171" s="13">
        <f t="shared" si="23"/>
        <v>0</v>
      </c>
      <c r="BX171" s="13">
        <f t="shared" si="24"/>
        <v>0</v>
      </c>
      <c r="BY171" s="13">
        <f t="shared" si="25"/>
        <v>0</v>
      </c>
      <c r="BZ171" s="13">
        <f t="shared" si="26"/>
        <v>0</v>
      </c>
      <c r="CA171" s="13">
        <f t="shared" si="27"/>
        <v>0</v>
      </c>
      <c r="CB171" s="13">
        <f t="shared" si="28"/>
        <v>0</v>
      </c>
      <c r="CC171" s="333" t="str">
        <f>VLOOKUP($A171,'Depr Group Buckets'!$A:$J,CC$4,FALSE)</f>
        <v>PROD OTHER</v>
      </c>
      <c r="CD171" s="333" t="str">
        <f>VLOOKUP($A171,'Depr Group Buckets'!$A:$J,CD$4,FALSE)</f>
        <v>101/106</v>
      </c>
      <c r="CE171" s="333">
        <f>VLOOKUP($A171,'Depr Group Buckets'!$A:$J,CE$4,FALSE)</f>
        <v>108</v>
      </c>
      <c r="CF171" s="333">
        <f>VLOOKUP($A171,'Depr Group Buckets'!$A:$J,CF$4,FALSE)</f>
        <v>403</v>
      </c>
      <c r="CG171" s="333" t="str">
        <f>VLOOKUP($A171,'Depr Group Buckets'!$A:$J,CG$4,FALSE)</f>
        <v>PHILLIPS</v>
      </c>
      <c r="CH171" s="333" t="str">
        <f>VLOOKUP($A171,'Depr Group Buckets'!$A:$J,CH$4,FALSE)</f>
        <v>INACTIVE ACCOUNT</v>
      </c>
      <c r="CI171" s="333" t="str">
        <f>VLOOKUP($A171,'Depr Group Buckets'!$A:$J,CI$4,FALSE)</f>
        <v>Invalid</v>
      </c>
      <c r="CJ171" s="333" t="str">
        <f>VLOOKUP($A171,'Depr Group Buckets'!$A:$J,CJ$4,FALSE)</f>
        <v>343</v>
      </c>
      <c r="CK171" s="21"/>
      <c r="CL171" s="4">
        <f t="shared" si="22"/>
        <v>0</v>
      </c>
      <c r="CM171" s="4">
        <f t="shared" si="21"/>
        <v>0</v>
      </c>
      <c r="CN171" s="334"/>
      <c r="CO171" s="334"/>
      <c r="CP171" s="334"/>
      <c r="CQ171" s="4">
        <v>0</v>
      </c>
      <c r="CR171" s="4">
        <v>0</v>
      </c>
    </row>
    <row r="172" spans="1:96" x14ac:dyDescent="0.25">
      <c r="A172" s="335">
        <f>'ASSET BALANCES'!$A172</f>
        <v>34330</v>
      </c>
      <c r="B172" s="336" t="str">
        <f>'ASSET BALANCES'!$B172</f>
        <v>343.30 Prime Movers-BPC</v>
      </c>
      <c r="C172" s="337">
        <v>177738.89</v>
      </c>
      <c r="D172" s="337">
        <v>176986.73</v>
      </c>
      <c r="E172" s="337">
        <v>177646.53999999998</v>
      </c>
      <c r="F172" s="337">
        <v>177646.53999999998</v>
      </c>
      <c r="G172" s="337">
        <v>177645.63</v>
      </c>
      <c r="H172" s="337">
        <v>177645.63</v>
      </c>
      <c r="I172" s="337">
        <v>177645.63</v>
      </c>
      <c r="J172" s="337">
        <v>177645.63</v>
      </c>
      <c r="K172" s="337">
        <v>177645.63</v>
      </c>
      <c r="L172" s="337">
        <v>177645.63</v>
      </c>
      <c r="M172" s="337">
        <v>179463.79</v>
      </c>
      <c r="N172" s="337">
        <v>180668.13</v>
      </c>
      <c r="O172" s="338">
        <f>ROUND('ASSET BALANCES'!O172*$CL172/12,2)</f>
        <v>180721.46</v>
      </c>
      <c r="P172" s="338">
        <f>ROUND('ASSET BALANCES'!P172*$CL172/12,2)</f>
        <v>188226.25</v>
      </c>
      <c r="Q172" s="338">
        <f>ROUND('ASSET BALANCES'!Q172*$CL172/12,2)</f>
        <v>194937.99</v>
      </c>
      <c r="R172" s="338">
        <f>ROUND('ASSET BALANCES'!R172*$CL172/12,2)</f>
        <v>237246.29</v>
      </c>
      <c r="S172" s="338">
        <f>ROUND('ASSET BALANCES'!S172*$CL172/12,2)</f>
        <v>240577.44</v>
      </c>
      <c r="T172" s="338">
        <f>ROUND('ASSET BALANCES'!T172*$CL172/12,2)</f>
        <v>248902.28</v>
      </c>
      <c r="U172" s="338">
        <f>ROUND('ASSET BALANCES'!U172*$CL172/12,2)</f>
        <v>253289.25</v>
      </c>
      <c r="V172" s="338">
        <f>ROUND('ASSET BALANCES'!V172*$CL172/12,2)</f>
        <v>253969.23</v>
      </c>
      <c r="W172" s="338">
        <f>ROUND('ASSET BALANCES'!W172*$CL172/12,2)</f>
        <v>254649.22</v>
      </c>
      <c r="X172" s="338">
        <f>ROUND('ASSET BALANCES'!X172*$CL172/12,2)</f>
        <v>256062.54</v>
      </c>
      <c r="Y172" s="338">
        <f>ROUND('ASSET BALANCES'!Y172*$CL172/12,2)</f>
        <v>256746.2</v>
      </c>
      <c r="Z172" s="338">
        <f>ROUND('ASSET BALANCES'!Z172*$CL172/12,2)</f>
        <v>257451.85</v>
      </c>
      <c r="AA172" s="338">
        <f>ROUND('ASSET BALANCES'!AA172*$CM172/12,2)</f>
        <v>258175.84</v>
      </c>
      <c r="AB172" s="338">
        <f>ROUND('ASSET BALANCES'!AB172*$CM172/12,2)</f>
        <v>263956.68</v>
      </c>
      <c r="AC172" s="338">
        <f>ROUND('ASSET BALANCES'!AC172*$CM172/12,2)</f>
        <v>266232</v>
      </c>
      <c r="AD172" s="338">
        <f>ROUND('ASSET BALANCES'!AD172*$CM172/12,2)</f>
        <v>270851.01</v>
      </c>
      <c r="AE172" s="338">
        <f>ROUND('ASSET BALANCES'!AE172*$CM172/12,2)</f>
        <v>273508.28000000003</v>
      </c>
      <c r="AF172" s="338">
        <f>ROUND('ASSET BALANCES'!AF172*$CM172/12,2)</f>
        <v>275248.88</v>
      </c>
      <c r="AG172" s="338">
        <f>ROUND('ASSET BALANCES'!AG172*$CM172/12,2)</f>
        <v>276989.48</v>
      </c>
      <c r="AH172" s="338">
        <f>ROUND('ASSET BALANCES'!AH172*$CM172/12,2)</f>
        <v>278730.07</v>
      </c>
      <c r="AI172" s="338">
        <f>ROUND('ASSET BALANCES'!AI172*$CM172/12,2)</f>
        <v>280470.67</v>
      </c>
      <c r="AJ172" s="338">
        <f>ROUND('ASSET BALANCES'!AJ172*$CM172/12,2)</f>
        <v>283196.69</v>
      </c>
      <c r="AK172" s="338">
        <f>ROUND('ASSET BALANCES'!AK172*$CM172/12,2)</f>
        <v>285036.59000000003</v>
      </c>
      <c r="AL172" s="338">
        <f>ROUND('ASSET BALANCES'!AL172*$CM172/12,2)</f>
        <v>286876.5</v>
      </c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38"/>
      <c r="AX172" s="338"/>
      <c r="AY172" s="338"/>
      <c r="AZ172" s="338"/>
      <c r="BA172" s="338"/>
      <c r="BB172" s="338"/>
      <c r="BC172" s="338"/>
      <c r="BD172" s="338"/>
      <c r="BE172" s="338"/>
      <c r="BF172" s="338"/>
      <c r="BG172" s="338"/>
      <c r="BH172" s="338"/>
      <c r="BI172" s="338"/>
      <c r="BJ172" s="338"/>
      <c r="BK172" s="338"/>
      <c r="BL172" s="338"/>
      <c r="BM172" s="338"/>
      <c r="BN172" s="338"/>
      <c r="BO172" s="338"/>
      <c r="BP172" s="338"/>
      <c r="BQ172" s="338"/>
      <c r="BR172" s="338"/>
      <c r="BS172" s="338"/>
      <c r="BT172" s="338"/>
      <c r="BU172" s="338"/>
      <c r="BV172" s="338"/>
      <c r="BW172" s="13">
        <f t="shared" si="23"/>
        <v>2136024.4</v>
      </c>
      <c r="BX172" s="13">
        <f t="shared" si="24"/>
        <v>2822780</v>
      </c>
      <c r="BY172" s="13">
        <f t="shared" si="25"/>
        <v>3299272.69</v>
      </c>
      <c r="BZ172" s="13">
        <f t="shared" si="26"/>
        <v>0</v>
      </c>
      <c r="CA172" s="13">
        <f t="shared" si="27"/>
        <v>0</v>
      </c>
      <c r="CB172" s="13">
        <f t="shared" si="28"/>
        <v>0</v>
      </c>
      <c r="CC172" s="333" t="str">
        <f>VLOOKUP($A172,'Depr Group Buckets'!$A:$J,CC$4,FALSE)</f>
        <v>PROD OTHER</v>
      </c>
      <c r="CD172" s="333" t="str">
        <f>VLOOKUP($A172,'Depr Group Buckets'!$A:$J,CD$4,FALSE)</f>
        <v>101/106</v>
      </c>
      <c r="CE172" s="333">
        <f>VLOOKUP($A172,'Depr Group Buckets'!$A:$J,CE$4,FALSE)</f>
        <v>108</v>
      </c>
      <c r="CF172" s="333">
        <f>VLOOKUP($A172,'Depr Group Buckets'!$A:$J,CF$4,FALSE)</f>
        <v>403</v>
      </c>
      <c r="CG172" s="333" t="str">
        <f>VLOOKUP($A172,'Depr Group Buckets'!$A:$J,CG$4,FALSE)</f>
        <v>BAYSIDE</v>
      </c>
      <c r="CH172" s="333" t="str">
        <f>VLOOKUP($A172,'Depr Group Buckets'!$A:$J,CH$4,FALSE)</f>
        <v>BAYSIDE COMMON</v>
      </c>
      <c r="CI172" s="333" t="str">
        <f>VLOOKUP($A172,'Depr Group Buckets'!$A:$J,CI$4,FALSE)</f>
        <v>Valid</v>
      </c>
      <c r="CJ172" s="333" t="str">
        <f>VLOOKUP($A172,'Depr Group Buckets'!$A:$J,CJ$4,FALSE)</f>
        <v>343</v>
      </c>
      <c r="CK172" s="21"/>
      <c r="CL172" s="4">
        <f t="shared" si="22"/>
        <v>5.5E-2</v>
      </c>
      <c r="CM172" s="4">
        <f t="shared" si="21"/>
        <v>5.5E-2</v>
      </c>
      <c r="CN172" s="334"/>
      <c r="CO172" s="334"/>
      <c r="CP172" s="334"/>
      <c r="CQ172" s="4">
        <v>5.5E-2</v>
      </c>
      <c r="CR172" s="4">
        <v>5.4699999999999999E-2</v>
      </c>
    </row>
    <row r="173" spans="1:96" x14ac:dyDescent="0.25">
      <c r="A173" s="335">
        <f>'ASSET BALANCES'!$A173</f>
        <v>34331</v>
      </c>
      <c r="B173" s="336" t="str">
        <f>'ASSET BALANCES'!$B173</f>
        <v>343.31 Prime Movers-BP1</v>
      </c>
      <c r="C173" s="337">
        <v>1093162.55</v>
      </c>
      <c r="D173" s="337">
        <v>1095330.31</v>
      </c>
      <c r="E173" s="337">
        <v>1222802.43</v>
      </c>
      <c r="F173" s="337">
        <v>1238352.74</v>
      </c>
      <c r="G173" s="337">
        <v>1246042.73</v>
      </c>
      <c r="H173" s="337">
        <v>1246021.27</v>
      </c>
      <c r="I173" s="337">
        <v>1247921.94</v>
      </c>
      <c r="J173" s="337">
        <v>1259492.72</v>
      </c>
      <c r="K173" s="337">
        <v>1259719.1200000001</v>
      </c>
      <c r="L173" s="337">
        <v>1259998.1900000002</v>
      </c>
      <c r="M173" s="337">
        <v>1258349.3999999999</v>
      </c>
      <c r="N173" s="337">
        <v>1258546.71</v>
      </c>
      <c r="O173" s="338">
        <f>ROUND('ASSET BALANCES'!O173*$CL173/12,2)</f>
        <v>1267021.3899999999</v>
      </c>
      <c r="P173" s="338">
        <f>ROUND('ASSET BALANCES'!P173*$CL173/12,2)</f>
        <v>1269085.1399999999</v>
      </c>
      <c r="Q173" s="338">
        <f>ROUND('ASSET BALANCES'!Q173*$CL173/12,2)</f>
        <v>1275762.3400000001</v>
      </c>
      <c r="R173" s="338">
        <f>ROUND('ASSET BALANCES'!R173*$CL173/12,2)</f>
        <v>1280039.2</v>
      </c>
      <c r="S173" s="338">
        <f>ROUND('ASSET BALANCES'!S173*$CL173/12,2)</f>
        <v>1281676.95</v>
      </c>
      <c r="T173" s="338">
        <f>ROUND('ASSET BALANCES'!T173*$CL173/12,2)</f>
        <v>1301241.23</v>
      </c>
      <c r="U173" s="338">
        <f>ROUND('ASSET BALANCES'!U173*$CL173/12,2)</f>
        <v>1301527.83</v>
      </c>
      <c r="V173" s="338">
        <f>ROUND('ASSET BALANCES'!V173*$CL173/12,2)</f>
        <v>1301927.96</v>
      </c>
      <c r="W173" s="338">
        <f>ROUND('ASSET BALANCES'!W173*$CL173/12,2)</f>
        <v>1302050.21</v>
      </c>
      <c r="X173" s="338">
        <f>ROUND('ASSET BALANCES'!X173*$CL173/12,2)</f>
        <v>1306575.6100000001</v>
      </c>
      <c r="Y173" s="338">
        <f>ROUND('ASSET BALANCES'!Y173*$CL173/12,2)</f>
        <v>1306695.73</v>
      </c>
      <c r="Z173" s="338">
        <f>ROUND('ASSET BALANCES'!Z173*$CL173/12,2)</f>
        <v>1306889.06</v>
      </c>
      <c r="AA173" s="338">
        <f>ROUND('ASSET BALANCES'!AA173*$CM173/12,2)</f>
        <v>1307143.3799999999</v>
      </c>
      <c r="AB173" s="338">
        <f>ROUND('ASSET BALANCES'!AB173*$CM173/12,2)</f>
        <v>1310541.6100000001</v>
      </c>
      <c r="AC173" s="338">
        <f>ROUND('ASSET BALANCES'!AC173*$CM173/12,2)</f>
        <v>1310541.6100000001</v>
      </c>
      <c r="AD173" s="338">
        <f>ROUND('ASSET BALANCES'!AD173*$CM173/12,2)</f>
        <v>1333476.99</v>
      </c>
      <c r="AE173" s="338">
        <f>ROUND('ASSET BALANCES'!AE173*$CM173/12,2)</f>
        <v>1334870.53</v>
      </c>
      <c r="AF173" s="338">
        <f>ROUND('ASSET BALANCES'!AF173*$CM173/12,2)</f>
        <v>1343495.11</v>
      </c>
      <c r="AG173" s="338">
        <f>ROUND('ASSET BALANCES'!AG173*$CM173/12,2)</f>
        <v>1351802.84</v>
      </c>
      <c r="AH173" s="338">
        <f>ROUND('ASSET BALANCES'!AH173*$CM173/12,2)</f>
        <v>1355615.67</v>
      </c>
      <c r="AI173" s="338">
        <f>ROUND('ASSET BALANCES'!AI173*$CM173/12,2)</f>
        <v>1356594.95</v>
      </c>
      <c r="AJ173" s="338">
        <f>ROUND('ASSET BALANCES'!AJ173*$CM173/12,2)</f>
        <v>1360331.54</v>
      </c>
      <c r="AK173" s="338">
        <f>ROUND('ASSET BALANCES'!AK173*$CM173/12,2)</f>
        <v>1360433.2</v>
      </c>
      <c r="AL173" s="338">
        <f>ROUND('ASSET BALANCES'!AL173*$CM173/12,2)</f>
        <v>1360534.87</v>
      </c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38"/>
      <c r="AX173" s="338"/>
      <c r="AY173" s="338"/>
      <c r="AZ173" s="338"/>
      <c r="BA173" s="338"/>
      <c r="BB173" s="338"/>
      <c r="BC173" s="338"/>
      <c r="BD173" s="338"/>
      <c r="BE173" s="338"/>
      <c r="BF173" s="338"/>
      <c r="BG173" s="338"/>
      <c r="BH173" s="338"/>
      <c r="BI173" s="338"/>
      <c r="BJ173" s="338"/>
      <c r="BK173" s="338"/>
      <c r="BL173" s="338"/>
      <c r="BM173" s="338"/>
      <c r="BN173" s="338"/>
      <c r="BO173" s="338"/>
      <c r="BP173" s="338"/>
      <c r="BQ173" s="338"/>
      <c r="BR173" s="338"/>
      <c r="BS173" s="338"/>
      <c r="BT173" s="338"/>
      <c r="BU173" s="338"/>
      <c r="BV173" s="338"/>
      <c r="BW173" s="13">
        <f t="shared" si="23"/>
        <v>14685740.109999999</v>
      </c>
      <c r="BX173" s="13">
        <f t="shared" si="24"/>
        <v>15500492.65</v>
      </c>
      <c r="BY173" s="13">
        <f t="shared" si="25"/>
        <v>16085382.300000001</v>
      </c>
      <c r="BZ173" s="13">
        <f t="shared" si="26"/>
        <v>0</v>
      </c>
      <c r="CA173" s="13">
        <f t="shared" si="27"/>
        <v>0</v>
      </c>
      <c r="CB173" s="13">
        <f t="shared" si="28"/>
        <v>0</v>
      </c>
      <c r="CC173" s="333" t="str">
        <f>VLOOKUP($A173,'Depr Group Buckets'!$A:$J,CC$4,FALSE)</f>
        <v>PROD OTHER</v>
      </c>
      <c r="CD173" s="333" t="str">
        <f>VLOOKUP($A173,'Depr Group Buckets'!$A:$J,CD$4,FALSE)</f>
        <v>101/106</v>
      </c>
      <c r="CE173" s="333">
        <f>VLOOKUP($A173,'Depr Group Buckets'!$A:$J,CE$4,FALSE)</f>
        <v>108</v>
      </c>
      <c r="CF173" s="333">
        <f>VLOOKUP($A173,'Depr Group Buckets'!$A:$J,CF$4,FALSE)</f>
        <v>403</v>
      </c>
      <c r="CG173" s="333" t="str">
        <f>VLOOKUP($A173,'Depr Group Buckets'!$A:$J,CG$4,FALSE)</f>
        <v>BAYSIDE</v>
      </c>
      <c r="CH173" s="333" t="str">
        <f>VLOOKUP($A173,'Depr Group Buckets'!$A:$J,CH$4,FALSE)</f>
        <v>BAYSIDE UNIT 1</v>
      </c>
      <c r="CI173" s="333" t="str">
        <f>VLOOKUP($A173,'Depr Group Buckets'!$A:$J,CI$4,FALSE)</f>
        <v>Valid</v>
      </c>
      <c r="CJ173" s="333" t="str">
        <f>VLOOKUP($A173,'Depr Group Buckets'!$A:$J,CJ$4,FALSE)</f>
        <v>343</v>
      </c>
      <c r="CK173" s="21"/>
      <c r="CL173" s="4">
        <f t="shared" si="22"/>
        <v>6.0999999999999999E-2</v>
      </c>
      <c r="CM173" s="4">
        <f t="shared" si="21"/>
        <v>6.0999999999999999E-2</v>
      </c>
      <c r="CN173" s="334"/>
      <c r="CO173" s="334"/>
      <c r="CP173" s="334"/>
      <c r="CQ173" s="4">
        <v>6.0999999999999999E-2</v>
      </c>
      <c r="CR173" s="4">
        <v>5.1699999999999996E-2</v>
      </c>
    </row>
    <row r="174" spans="1:96" x14ac:dyDescent="0.25">
      <c r="A174" s="335">
        <f>'ASSET BALANCES'!$A174</f>
        <v>34332</v>
      </c>
      <c r="B174" s="336" t="str">
        <f>'ASSET BALANCES'!$B174</f>
        <v>343.32 Prime Movers-BP2</v>
      </c>
      <c r="C174" s="337">
        <v>1490707.44</v>
      </c>
      <c r="D174" s="337">
        <v>1490413.6800000002</v>
      </c>
      <c r="E174" s="337">
        <v>1490429.63</v>
      </c>
      <c r="F174" s="337">
        <v>1490343.94</v>
      </c>
      <c r="G174" s="337">
        <v>1490343.94</v>
      </c>
      <c r="H174" s="337">
        <v>1490339.42</v>
      </c>
      <c r="I174" s="337">
        <v>1490339.42</v>
      </c>
      <c r="J174" s="337">
        <v>1490339.42</v>
      </c>
      <c r="K174" s="337">
        <v>1490339.42</v>
      </c>
      <c r="L174" s="337">
        <v>1490339.42</v>
      </c>
      <c r="M174" s="337">
        <v>1490659.21</v>
      </c>
      <c r="N174" s="337">
        <v>1490659.21</v>
      </c>
      <c r="O174" s="338">
        <f>ROUND('ASSET BALANCES'!O174*$CL174/12,2)</f>
        <v>1493281.56</v>
      </c>
      <c r="P174" s="338">
        <f>ROUND('ASSET BALANCES'!P174*$CL174/12,2)</f>
        <v>1495325.08</v>
      </c>
      <c r="Q174" s="338">
        <f>ROUND('ASSET BALANCES'!Q174*$CL174/12,2)</f>
        <v>1499482.24</v>
      </c>
      <c r="R174" s="338">
        <f>ROUND('ASSET BALANCES'!R174*$CL174/12,2)</f>
        <v>1516231.8</v>
      </c>
      <c r="S174" s="338">
        <f>ROUND('ASSET BALANCES'!S174*$CL174/12,2)</f>
        <v>1517445.31</v>
      </c>
      <c r="T174" s="338">
        <f>ROUND('ASSET BALANCES'!T174*$CL174/12,2)</f>
        <v>1619382.85</v>
      </c>
      <c r="U174" s="338">
        <f>ROUND('ASSET BALANCES'!U174*$CL174/12,2)</f>
        <v>1641898.38</v>
      </c>
      <c r="V174" s="338">
        <f>ROUND('ASSET BALANCES'!V174*$CL174/12,2)</f>
        <v>1647229.38</v>
      </c>
      <c r="W174" s="338">
        <f>ROUND('ASSET BALANCES'!W174*$CL174/12,2)</f>
        <v>1650705.09</v>
      </c>
      <c r="X174" s="338">
        <f>ROUND('ASSET BALANCES'!X174*$CL174/12,2)</f>
        <v>1678447.07</v>
      </c>
      <c r="Y174" s="338">
        <f>ROUND('ASSET BALANCES'!Y174*$CL174/12,2)</f>
        <v>1678935.14</v>
      </c>
      <c r="Z174" s="338">
        <f>ROUND('ASSET BALANCES'!Z174*$CL174/12,2)</f>
        <v>1679435.07</v>
      </c>
      <c r="AA174" s="338">
        <f>ROUND('ASSET BALANCES'!AA174*$CM174/12,2)</f>
        <v>1681127.85</v>
      </c>
      <c r="AB174" s="338">
        <f>ROUND('ASSET BALANCES'!AB174*$CM174/12,2)</f>
        <v>1681138.11</v>
      </c>
      <c r="AC174" s="338">
        <f>ROUND('ASSET BALANCES'!AC174*$CM174/12,2)</f>
        <v>1681691.4</v>
      </c>
      <c r="AD174" s="338">
        <f>ROUND('ASSET BALANCES'!AD174*$CM174/12,2)</f>
        <v>1682766.13</v>
      </c>
      <c r="AE174" s="338">
        <f>ROUND('ASSET BALANCES'!AE174*$CM174/12,2)</f>
        <v>1682775.96</v>
      </c>
      <c r="AF174" s="338">
        <f>ROUND('ASSET BALANCES'!AF174*$CM174/12,2)</f>
        <v>1682785.78</v>
      </c>
      <c r="AG174" s="338">
        <f>ROUND('ASSET BALANCES'!AG174*$CM174/12,2)</f>
        <v>1682824.54</v>
      </c>
      <c r="AH174" s="338">
        <f>ROUND('ASSET BALANCES'!AH174*$CM174/12,2)</f>
        <v>1692951.2</v>
      </c>
      <c r="AI174" s="338">
        <f>ROUND('ASSET BALANCES'!AI174*$CM174/12,2)</f>
        <v>1694397.87</v>
      </c>
      <c r="AJ174" s="338">
        <f>ROUND('ASSET BALANCES'!AJ174*$CM174/12,2)</f>
        <v>1696877.87</v>
      </c>
      <c r="AK174" s="338">
        <f>ROUND('ASSET BALANCES'!AK174*$CM174/12,2)</f>
        <v>1698324.54</v>
      </c>
      <c r="AL174" s="338">
        <f>ROUND('ASSET BALANCES'!AL174*$CM174/12,2)</f>
        <v>1698324.54</v>
      </c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38"/>
      <c r="AX174" s="338"/>
      <c r="AY174" s="338"/>
      <c r="AZ174" s="338"/>
      <c r="BA174" s="338"/>
      <c r="BB174" s="338"/>
      <c r="BC174" s="338"/>
      <c r="BD174" s="338"/>
      <c r="BE174" s="338"/>
      <c r="BF174" s="338"/>
      <c r="BG174" s="338"/>
      <c r="BH174" s="338"/>
      <c r="BI174" s="338"/>
      <c r="BJ174" s="338"/>
      <c r="BK174" s="338"/>
      <c r="BL174" s="338"/>
      <c r="BM174" s="338"/>
      <c r="BN174" s="338"/>
      <c r="BO174" s="338"/>
      <c r="BP174" s="338"/>
      <c r="BQ174" s="338"/>
      <c r="BR174" s="338"/>
      <c r="BS174" s="338"/>
      <c r="BT174" s="338"/>
      <c r="BU174" s="338"/>
      <c r="BV174" s="338"/>
      <c r="BW174" s="13">
        <f t="shared" si="23"/>
        <v>17885254.149999999</v>
      </c>
      <c r="BX174" s="13">
        <f t="shared" si="24"/>
        <v>19117798.969999999</v>
      </c>
      <c r="BY174" s="13">
        <f t="shared" si="25"/>
        <v>20255985.789999999</v>
      </c>
      <c r="BZ174" s="13">
        <f t="shared" si="26"/>
        <v>0</v>
      </c>
      <c r="CA174" s="13">
        <f t="shared" si="27"/>
        <v>0</v>
      </c>
      <c r="CB174" s="13">
        <f t="shared" si="28"/>
        <v>0</v>
      </c>
      <c r="CC174" s="333" t="str">
        <f>VLOOKUP($A174,'Depr Group Buckets'!$A:$J,CC$4,FALSE)</f>
        <v>PROD OTHER</v>
      </c>
      <c r="CD174" s="333" t="str">
        <f>VLOOKUP($A174,'Depr Group Buckets'!$A:$J,CD$4,FALSE)</f>
        <v>101/106</v>
      </c>
      <c r="CE174" s="333">
        <f>VLOOKUP($A174,'Depr Group Buckets'!$A:$J,CE$4,FALSE)</f>
        <v>108</v>
      </c>
      <c r="CF174" s="333">
        <f>VLOOKUP($A174,'Depr Group Buckets'!$A:$J,CF$4,FALSE)</f>
        <v>403</v>
      </c>
      <c r="CG174" s="333" t="str">
        <f>VLOOKUP($A174,'Depr Group Buckets'!$A:$J,CG$4,FALSE)</f>
        <v>BAYSIDE</v>
      </c>
      <c r="CH174" s="333" t="str">
        <f>VLOOKUP($A174,'Depr Group Buckets'!$A:$J,CH$4,FALSE)</f>
        <v>BAYSIDE UNIT 2</v>
      </c>
      <c r="CI174" s="333" t="str">
        <f>VLOOKUP($A174,'Depr Group Buckets'!$A:$J,CI$4,FALSE)</f>
        <v>Valid</v>
      </c>
      <c r="CJ174" s="333" t="str">
        <f>VLOOKUP($A174,'Depr Group Buckets'!$A:$J,CJ$4,FALSE)</f>
        <v>343</v>
      </c>
      <c r="CK174" s="21"/>
      <c r="CL174" s="4">
        <f t="shared" si="22"/>
        <v>6.2E-2</v>
      </c>
      <c r="CM174" s="4">
        <f t="shared" si="21"/>
        <v>6.2E-2</v>
      </c>
      <c r="CN174" s="334"/>
      <c r="CO174" s="334"/>
      <c r="CP174" s="334"/>
      <c r="CQ174" s="4">
        <v>6.2E-2</v>
      </c>
      <c r="CR174" s="4">
        <v>5.4000000000000006E-2</v>
      </c>
    </row>
    <row r="175" spans="1:96" x14ac:dyDescent="0.25">
      <c r="A175" s="335">
        <f>'ASSET BALANCES'!$A175</f>
        <v>34333</v>
      </c>
      <c r="B175" s="336" t="str">
        <f>'ASSET BALANCES'!$B175</f>
        <v>343.33 Prime Movers-BP3</v>
      </c>
      <c r="C175" s="337">
        <v>39934.979999999996</v>
      </c>
      <c r="D175" s="337">
        <v>39934.979999999996</v>
      </c>
      <c r="E175" s="337">
        <v>39934.979999999996</v>
      </c>
      <c r="F175" s="337">
        <v>39934.979999999996</v>
      </c>
      <c r="G175" s="337">
        <v>39934.979999999996</v>
      </c>
      <c r="H175" s="337">
        <v>39934.979999999996</v>
      </c>
      <c r="I175" s="337">
        <v>39934.979999999996</v>
      </c>
      <c r="J175" s="337">
        <v>39934.979999999996</v>
      </c>
      <c r="K175" s="337">
        <v>39934.979999999996</v>
      </c>
      <c r="L175" s="337">
        <v>39934.979999999996</v>
      </c>
      <c r="M175" s="337">
        <v>39934.979999999996</v>
      </c>
      <c r="N175" s="337">
        <v>40306.1</v>
      </c>
      <c r="O175" s="338">
        <f>ROUND('ASSET BALANCES'!O175*$CL175/12,2)</f>
        <v>40310.32</v>
      </c>
      <c r="P175" s="338">
        <f>ROUND('ASSET BALANCES'!P175*$CL175/12,2)</f>
        <v>40314.97</v>
      </c>
      <c r="Q175" s="338">
        <f>ROUND('ASSET BALANCES'!Q175*$CL175/12,2)</f>
        <v>40319.620000000003</v>
      </c>
      <c r="R175" s="338">
        <f>ROUND('ASSET BALANCES'!R175*$CL175/12,2)</f>
        <v>40391.4</v>
      </c>
      <c r="S175" s="338">
        <f>ROUND('ASSET BALANCES'!S175*$CL175/12,2)</f>
        <v>40400.699999999997</v>
      </c>
      <c r="T175" s="338">
        <f>ROUND('ASSET BALANCES'!T175*$CL175/12,2)</f>
        <v>43226.86</v>
      </c>
      <c r="U175" s="338">
        <f>ROUND('ASSET BALANCES'!U175*$CL175/12,2)</f>
        <v>43245.89</v>
      </c>
      <c r="V175" s="338">
        <f>ROUND('ASSET BALANCES'!V175*$CL175/12,2)</f>
        <v>43266.47</v>
      </c>
      <c r="W175" s="338">
        <f>ROUND('ASSET BALANCES'!W175*$CL175/12,2)</f>
        <v>43287.05</v>
      </c>
      <c r="X175" s="338">
        <f>ROUND('ASSET BALANCES'!X175*$CL175/12,2)</f>
        <v>43307.63</v>
      </c>
      <c r="Y175" s="338">
        <f>ROUND('ASSET BALANCES'!Y175*$CL175/12,2)</f>
        <v>43329.760000000002</v>
      </c>
      <c r="Z175" s="338">
        <f>ROUND('ASSET BALANCES'!Z175*$CL175/12,2)</f>
        <v>43361.19</v>
      </c>
      <c r="AA175" s="338">
        <f>ROUND('ASSET BALANCES'!AA175*$CM175/12,2)</f>
        <v>43400.37</v>
      </c>
      <c r="AB175" s="338">
        <f>ROUND('ASSET BALANCES'!AB175*$CM175/12,2)</f>
        <v>43400.37</v>
      </c>
      <c r="AC175" s="338">
        <f>ROUND('ASSET BALANCES'!AC175*$CM175/12,2)</f>
        <v>43400.37</v>
      </c>
      <c r="AD175" s="338">
        <f>ROUND('ASSET BALANCES'!AD175*$CM175/12,2)</f>
        <v>43400.37</v>
      </c>
      <c r="AE175" s="338">
        <f>ROUND('ASSET BALANCES'!AE175*$CM175/12,2)</f>
        <v>43400.37</v>
      </c>
      <c r="AF175" s="338">
        <f>ROUND('ASSET BALANCES'!AF175*$CM175/12,2)</f>
        <v>43400.37</v>
      </c>
      <c r="AG175" s="338">
        <f>ROUND('ASSET BALANCES'!AG175*$CM175/12,2)</f>
        <v>43400.37</v>
      </c>
      <c r="AH175" s="338">
        <f>ROUND('ASSET BALANCES'!AH175*$CM175/12,2)</f>
        <v>43400.37</v>
      </c>
      <c r="AI175" s="338">
        <f>ROUND('ASSET BALANCES'!AI175*$CM175/12,2)</f>
        <v>43400.37</v>
      </c>
      <c r="AJ175" s="338">
        <f>ROUND('ASSET BALANCES'!AJ175*$CM175/12,2)</f>
        <v>43400.37</v>
      </c>
      <c r="AK175" s="338">
        <f>ROUND('ASSET BALANCES'!AK175*$CM175/12,2)</f>
        <v>43400.37</v>
      </c>
      <c r="AL175" s="338">
        <f>ROUND('ASSET BALANCES'!AL175*$CM175/12,2)</f>
        <v>43400.37</v>
      </c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38"/>
      <c r="AX175" s="338"/>
      <c r="AY175" s="338"/>
      <c r="AZ175" s="338"/>
      <c r="BA175" s="338"/>
      <c r="BB175" s="338"/>
      <c r="BC175" s="338"/>
      <c r="BD175" s="338"/>
      <c r="BE175" s="338"/>
      <c r="BF175" s="338"/>
      <c r="BG175" s="338"/>
      <c r="BH175" s="338"/>
      <c r="BI175" s="338"/>
      <c r="BJ175" s="338"/>
      <c r="BK175" s="338"/>
      <c r="BL175" s="338"/>
      <c r="BM175" s="338"/>
      <c r="BN175" s="338"/>
      <c r="BO175" s="338"/>
      <c r="BP175" s="338"/>
      <c r="BQ175" s="338"/>
      <c r="BR175" s="338"/>
      <c r="BS175" s="338"/>
      <c r="BT175" s="338"/>
      <c r="BU175" s="338"/>
      <c r="BV175" s="338"/>
      <c r="BW175" s="13">
        <f t="shared" si="23"/>
        <v>479590.88</v>
      </c>
      <c r="BX175" s="13">
        <f t="shared" si="24"/>
        <v>504761.86</v>
      </c>
      <c r="BY175" s="13">
        <f t="shared" si="25"/>
        <v>520804.44</v>
      </c>
      <c r="BZ175" s="13">
        <f t="shared" si="26"/>
        <v>0</v>
      </c>
      <c r="CA175" s="13">
        <f t="shared" si="27"/>
        <v>0</v>
      </c>
      <c r="CB175" s="13">
        <f t="shared" si="28"/>
        <v>0</v>
      </c>
      <c r="CC175" s="333" t="str">
        <f>VLOOKUP($A175,'Depr Group Buckets'!$A:$J,CC$4,FALSE)</f>
        <v>PROD OTHER</v>
      </c>
      <c r="CD175" s="333" t="str">
        <f>VLOOKUP($A175,'Depr Group Buckets'!$A:$J,CD$4,FALSE)</f>
        <v>101/106</v>
      </c>
      <c r="CE175" s="333">
        <f>VLOOKUP($A175,'Depr Group Buckets'!$A:$J,CE$4,FALSE)</f>
        <v>108</v>
      </c>
      <c r="CF175" s="333">
        <f>VLOOKUP($A175,'Depr Group Buckets'!$A:$J,CF$4,FALSE)</f>
        <v>403</v>
      </c>
      <c r="CG175" s="333" t="str">
        <f>VLOOKUP($A175,'Depr Group Buckets'!$A:$J,CG$4,FALSE)</f>
        <v>BAYSIDE</v>
      </c>
      <c r="CH175" s="333" t="str">
        <f>VLOOKUP($A175,'Depr Group Buckets'!$A:$J,CH$4,FALSE)</f>
        <v>BAYSIDE CT 3</v>
      </c>
      <c r="CI175" s="333" t="str">
        <f>VLOOKUP($A175,'Depr Group Buckets'!$A:$J,CI$4,FALSE)</f>
        <v>Valid</v>
      </c>
      <c r="CJ175" s="333" t="str">
        <f>VLOOKUP($A175,'Depr Group Buckets'!$A:$J,CJ$4,FALSE)</f>
        <v>343</v>
      </c>
      <c r="CK175" s="21"/>
      <c r="CL175" s="4">
        <f t="shared" si="22"/>
        <v>3.1E-2</v>
      </c>
      <c r="CM175" s="4">
        <f t="shared" si="21"/>
        <v>3.1E-2</v>
      </c>
      <c r="CN175" s="334"/>
      <c r="CO175" s="334"/>
      <c r="CP175" s="334"/>
      <c r="CQ175" s="4">
        <v>3.1E-2</v>
      </c>
      <c r="CR175" s="4">
        <v>2.12E-2</v>
      </c>
    </row>
    <row r="176" spans="1:96" x14ac:dyDescent="0.25">
      <c r="A176" s="335">
        <f>'ASSET BALANCES'!$A176</f>
        <v>34334</v>
      </c>
      <c r="B176" s="336" t="str">
        <f>'ASSET BALANCES'!$B176</f>
        <v>343.34 Prime Movers-BP4</v>
      </c>
      <c r="C176" s="337">
        <v>42354.71</v>
      </c>
      <c r="D176" s="337">
        <v>42354.71</v>
      </c>
      <c r="E176" s="337">
        <v>42354.71</v>
      </c>
      <c r="F176" s="337">
        <v>42354.71</v>
      </c>
      <c r="G176" s="337">
        <v>42354.71</v>
      </c>
      <c r="H176" s="337">
        <v>42354.71</v>
      </c>
      <c r="I176" s="337">
        <v>42354.71</v>
      </c>
      <c r="J176" s="337">
        <v>42354.71</v>
      </c>
      <c r="K176" s="337">
        <v>42354.71</v>
      </c>
      <c r="L176" s="337">
        <v>42354.71</v>
      </c>
      <c r="M176" s="337">
        <v>42354.71</v>
      </c>
      <c r="N176" s="337">
        <v>42742.55</v>
      </c>
      <c r="O176" s="338">
        <f>ROUND('ASSET BALANCES'!O176*$CL176/12,2)</f>
        <v>42746.91</v>
      </c>
      <c r="P176" s="338">
        <f>ROUND('ASSET BALANCES'!P176*$CL176/12,2)</f>
        <v>42746.91</v>
      </c>
      <c r="Q176" s="338">
        <f>ROUND('ASSET BALANCES'!Q176*$CL176/12,2)</f>
        <v>42746.91</v>
      </c>
      <c r="R176" s="338">
        <f>ROUND('ASSET BALANCES'!R176*$CL176/12,2)</f>
        <v>42805.61</v>
      </c>
      <c r="S176" s="338">
        <f>ROUND('ASSET BALANCES'!S176*$CL176/12,2)</f>
        <v>42805.61</v>
      </c>
      <c r="T176" s="338">
        <f>ROUND('ASSET BALANCES'!T176*$CL176/12,2)</f>
        <v>42805.61</v>
      </c>
      <c r="U176" s="338">
        <f>ROUND('ASSET BALANCES'!U176*$CL176/12,2)</f>
        <v>42805.61</v>
      </c>
      <c r="V176" s="338">
        <f>ROUND('ASSET BALANCES'!V176*$CL176/12,2)</f>
        <v>42805.61</v>
      </c>
      <c r="W176" s="338">
        <f>ROUND('ASSET BALANCES'!W176*$CL176/12,2)</f>
        <v>42805.61</v>
      </c>
      <c r="X176" s="338">
        <f>ROUND('ASSET BALANCES'!X176*$CL176/12,2)</f>
        <v>42805.61</v>
      </c>
      <c r="Y176" s="338">
        <f>ROUND('ASSET BALANCES'!Y176*$CL176/12,2)</f>
        <v>42805.61</v>
      </c>
      <c r="Z176" s="338">
        <f>ROUND('ASSET BALANCES'!Z176*$CL176/12,2)</f>
        <v>42805.61</v>
      </c>
      <c r="AA176" s="338">
        <f>ROUND('ASSET BALANCES'!AA176*$CM176/12,2)</f>
        <v>42805.61</v>
      </c>
      <c r="AB176" s="338">
        <f>ROUND('ASSET BALANCES'!AB176*$CM176/12,2)</f>
        <v>42805.61</v>
      </c>
      <c r="AC176" s="338">
        <f>ROUND('ASSET BALANCES'!AC176*$CM176/12,2)</f>
        <v>42805.61</v>
      </c>
      <c r="AD176" s="338">
        <f>ROUND('ASSET BALANCES'!AD176*$CM176/12,2)</f>
        <v>42805.61</v>
      </c>
      <c r="AE176" s="338">
        <f>ROUND('ASSET BALANCES'!AE176*$CM176/12,2)</f>
        <v>42805.61</v>
      </c>
      <c r="AF176" s="338">
        <f>ROUND('ASSET BALANCES'!AF176*$CM176/12,2)</f>
        <v>42805.61</v>
      </c>
      <c r="AG176" s="338">
        <f>ROUND('ASSET BALANCES'!AG176*$CM176/12,2)</f>
        <v>42805.61</v>
      </c>
      <c r="AH176" s="338">
        <f>ROUND('ASSET BALANCES'!AH176*$CM176/12,2)</f>
        <v>42805.61</v>
      </c>
      <c r="AI176" s="338">
        <f>ROUND('ASSET BALANCES'!AI176*$CM176/12,2)</f>
        <v>42805.61</v>
      </c>
      <c r="AJ176" s="338">
        <f>ROUND('ASSET BALANCES'!AJ176*$CM176/12,2)</f>
        <v>42805.61</v>
      </c>
      <c r="AK176" s="338">
        <f>ROUND('ASSET BALANCES'!AK176*$CM176/12,2)</f>
        <v>42805.61</v>
      </c>
      <c r="AL176" s="338">
        <f>ROUND('ASSET BALANCES'!AL176*$CM176/12,2)</f>
        <v>42805.61</v>
      </c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  <c r="BG176" s="338"/>
      <c r="BH176" s="338"/>
      <c r="BI176" s="338"/>
      <c r="BJ176" s="338"/>
      <c r="BK176" s="338"/>
      <c r="BL176" s="338"/>
      <c r="BM176" s="338"/>
      <c r="BN176" s="338"/>
      <c r="BO176" s="338"/>
      <c r="BP176" s="338"/>
      <c r="BQ176" s="338"/>
      <c r="BR176" s="338"/>
      <c r="BS176" s="338"/>
      <c r="BT176" s="338"/>
      <c r="BU176" s="338"/>
      <c r="BV176" s="338"/>
      <c r="BW176" s="13">
        <f t="shared" si="23"/>
        <v>508644.36</v>
      </c>
      <c r="BX176" s="13">
        <f t="shared" si="24"/>
        <v>513491.22</v>
      </c>
      <c r="BY176" s="13">
        <f t="shared" si="25"/>
        <v>513667.32</v>
      </c>
      <c r="BZ176" s="13">
        <f t="shared" si="26"/>
        <v>0</v>
      </c>
      <c r="CA176" s="13">
        <f t="shared" si="27"/>
        <v>0</v>
      </c>
      <c r="CB176" s="13">
        <f t="shared" si="28"/>
        <v>0</v>
      </c>
      <c r="CC176" s="333" t="str">
        <f>VLOOKUP($A176,'Depr Group Buckets'!$A:$J,CC$4,FALSE)</f>
        <v>PROD OTHER</v>
      </c>
      <c r="CD176" s="333" t="str">
        <f>VLOOKUP($A176,'Depr Group Buckets'!$A:$J,CD$4,FALSE)</f>
        <v>101/106</v>
      </c>
      <c r="CE176" s="333">
        <f>VLOOKUP($A176,'Depr Group Buckets'!$A:$J,CE$4,FALSE)</f>
        <v>108</v>
      </c>
      <c r="CF176" s="333">
        <f>VLOOKUP($A176,'Depr Group Buckets'!$A:$J,CF$4,FALSE)</f>
        <v>403</v>
      </c>
      <c r="CG176" s="333" t="str">
        <f>VLOOKUP($A176,'Depr Group Buckets'!$A:$J,CG$4,FALSE)</f>
        <v>BAYSIDE</v>
      </c>
      <c r="CH176" s="333" t="str">
        <f>VLOOKUP($A176,'Depr Group Buckets'!$A:$J,CH$4,FALSE)</f>
        <v>BAYSIDE CT 4</v>
      </c>
      <c r="CI176" s="333" t="str">
        <f>VLOOKUP($A176,'Depr Group Buckets'!$A:$J,CI$4,FALSE)</f>
        <v>Valid</v>
      </c>
      <c r="CJ176" s="333" t="str">
        <f>VLOOKUP($A176,'Depr Group Buckets'!$A:$J,CJ$4,FALSE)</f>
        <v>343</v>
      </c>
      <c r="CK176" s="21"/>
      <c r="CL176" s="4">
        <f t="shared" si="22"/>
        <v>3.2000000000000001E-2</v>
      </c>
      <c r="CM176" s="4">
        <f t="shared" si="21"/>
        <v>3.2000000000000001E-2</v>
      </c>
      <c r="CN176" s="334"/>
      <c r="CO176" s="334"/>
      <c r="CP176" s="334"/>
      <c r="CQ176" s="4">
        <v>3.2000000000000001E-2</v>
      </c>
      <c r="CR176" s="4">
        <v>2.0499999999999997E-2</v>
      </c>
    </row>
    <row r="177" spans="1:96" x14ac:dyDescent="0.25">
      <c r="A177" s="335">
        <f>'ASSET BALANCES'!$A177</f>
        <v>34335</v>
      </c>
      <c r="B177" s="336" t="str">
        <f>'ASSET BALANCES'!$B177</f>
        <v>343.35 Prime Movers-BP5</v>
      </c>
      <c r="C177" s="337">
        <v>52765.68</v>
      </c>
      <c r="D177" s="337">
        <v>52765.68</v>
      </c>
      <c r="E177" s="337">
        <v>52765.68</v>
      </c>
      <c r="F177" s="337">
        <v>52765.68</v>
      </c>
      <c r="G177" s="337">
        <v>52765.68</v>
      </c>
      <c r="H177" s="337">
        <v>52765.68</v>
      </c>
      <c r="I177" s="337">
        <v>52765.68</v>
      </c>
      <c r="J177" s="337">
        <v>52765.68</v>
      </c>
      <c r="K177" s="337">
        <v>52765.68</v>
      </c>
      <c r="L177" s="337">
        <v>52765.68</v>
      </c>
      <c r="M177" s="337">
        <v>52765.68</v>
      </c>
      <c r="N177" s="337">
        <v>52765.68</v>
      </c>
      <c r="O177" s="338">
        <f>ROUND('ASSET BALANCES'!O177*$CL177/12,2)</f>
        <v>52765.68</v>
      </c>
      <c r="P177" s="338">
        <f>ROUND('ASSET BALANCES'!P177*$CL177/12,2)</f>
        <v>53179.46</v>
      </c>
      <c r="Q177" s="338">
        <f>ROUND('ASSET BALANCES'!Q177*$CL177/12,2)</f>
        <v>53179.46</v>
      </c>
      <c r="R177" s="338">
        <f>ROUND('ASSET BALANCES'!R177*$CL177/12,2)</f>
        <v>53271.63</v>
      </c>
      <c r="S177" s="338">
        <f>ROUND('ASSET BALANCES'!S177*$CL177/12,2)</f>
        <v>53271.63</v>
      </c>
      <c r="T177" s="338">
        <f>ROUND('ASSET BALANCES'!T177*$CL177/12,2)</f>
        <v>53271.63</v>
      </c>
      <c r="U177" s="338">
        <f>ROUND('ASSET BALANCES'!U177*$CL177/12,2)</f>
        <v>53271.63</v>
      </c>
      <c r="V177" s="338">
        <f>ROUND('ASSET BALANCES'!V177*$CL177/12,2)</f>
        <v>53271.63</v>
      </c>
      <c r="W177" s="338">
        <f>ROUND('ASSET BALANCES'!W177*$CL177/12,2)</f>
        <v>53271.63</v>
      </c>
      <c r="X177" s="338">
        <f>ROUND('ASSET BALANCES'!X177*$CL177/12,2)</f>
        <v>53271.63</v>
      </c>
      <c r="Y177" s="338">
        <f>ROUND('ASSET BALANCES'!Y177*$CL177/12,2)</f>
        <v>53271.63</v>
      </c>
      <c r="Z177" s="338">
        <f>ROUND('ASSET BALANCES'!Z177*$CL177/12,2)</f>
        <v>53271.63</v>
      </c>
      <c r="AA177" s="338">
        <f>ROUND('ASSET BALANCES'!AA177*$CM177/12,2)</f>
        <v>53271.63</v>
      </c>
      <c r="AB177" s="338">
        <f>ROUND('ASSET BALANCES'!AB177*$CM177/12,2)</f>
        <v>53271.63</v>
      </c>
      <c r="AC177" s="338">
        <f>ROUND('ASSET BALANCES'!AC177*$CM177/12,2)</f>
        <v>53271.63</v>
      </c>
      <c r="AD177" s="338">
        <f>ROUND('ASSET BALANCES'!AD177*$CM177/12,2)</f>
        <v>53271.63</v>
      </c>
      <c r="AE177" s="338">
        <f>ROUND('ASSET BALANCES'!AE177*$CM177/12,2)</f>
        <v>53271.63</v>
      </c>
      <c r="AF177" s="338">
        <f>ROUND('ASSET BALANCES'!AF177*$CM177/12,2)</f>
        <v>53271.63</v>
      </c>
      <c r="AG177" s="338">
        <f>ROUND('ASSET BALANCES'!AG177*$CM177/12,2)</f>
        <v>53271.63</v>
      </c>
      <c r="AH177" s="338">
        <f>ROUND('ASSET BALANCES'!AH177*$CM177/12,2)</f>
        <v>53271.63</v>
      </c>
      <c r="AI177" s="338">
        <f>ROUND('ASSET BALANCES'!AI177*$CM177/12,2)</f>
        <v>53271.63</v>
      </c>
      <c r="AJ177" s="338">
        <f>ROUND('ASSET BALANCES'!AJ177*$CM177/12,2)</f>
        <v>53271.63</v>
      </c>
      <c r="AK177" s="338">
        <f>ROUND('ASSET BALANCES'!AK177*$CM177/12,2)</f>
        <v>53271.63</v>
      </c>
      <c r="AL177" s="338">
        <f>ROUND('ASSET BALANCES'!AL177*$CM177/12,2)</f>
        <v>53271.63</v>
      </c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338"/>
      <c r="AZ177" s="338"/>
      <c r="BA177" s="338"/>
      <c r="BB177" s="338"/>
      <c r="BC177" s="338"/>
      <c r="BD177" s="338"/>
      <c r="BE177" s="338"/>
      <c r="BF177" s="338"/>
      <c r="BG177" s="338"/>
      <c r="BH177" s="338"/>
      <c r="BI177" s="338"/>
      <c r="BJ177" s="338"/>
      <c r="BK177" s="338"/>
      <c r="BL177" s="338"/>
      <c r="BM177" s="338"/>
      <c r="BN177" s="338"/>
      <c r="BO177" s="338"/>
      <c r="BP177" s="338"/>
      <c r="BQ177" s="338"/>
      <c r="BR177" s="338"/>
      <c r="BS177" s="338"/>
      <c r="BT177" s="338"/>
      <c r="BU177" s="338"/>
      <c r="BV177" s="338"/>
      <c r="BW177" s="13">
        <f t="shared" si="23"/>
        <v>633188.16</v>
      </c>
      <c r="BX177" s="13">
        <f t="shared" si="24"/>
        <v>638569.27</v>
      </c>
      <c r="BY177" s="13">
        <f t="shared" si="25"/>
        <v>639259.56000000006</v>
      </c>
      <c r="BZ177" s="13">
        <f t="shared" si="26"/>
        <v>0</v>
      </c>
      <c r="CA177" s="13">
        <f t="shared" si="27"/>
        <v>0</v>
      </c>
      <c r="CB177" s="13">
        <f t="shared" si="28"/>
        <v>0</v>
      </c>
      <c r="CC177" s="333" t="str">
        <f>VLOOKUP($A177,'Depr Group Buckets'!$A:$J,CC$4,FALSE)</f>
        <v>PROD OTHER</v>
      </c>
      <c r="CD177" s="333" t="str">
        <f>VLOOKUP($A177,'Depr Group Buckets'!$A:$J,CD$4,FALSE)</f>
        <v>101/106</v>
      </c>
      <c r="CE177" s="333">
        <f>VLOOKUP($A177,'Depr Group Buckets'!$A:$J,CE$4,FALSE)</f>
        <v>108</v>
      </c>
      <c r="CF177" s="333">
        <f>VLOOKUP($A177,'Depr Group Buckets'!$A:$J,CF$4,FALSE)</f>
        <v>403</v>
      </c>
      <c r="CG177" s="333" t="str">
        <f>VLOOKUP($A177,'Depr Group Buckets'!$A:$J,CG$4,FALSE)</f>
        <v>BAYSIDE</v>
      </c>
      <c r="CH177" s="333" t="str">
        <f>VLOOKUP($A177,'Depr Group Buckets'!$A:$J,CH$4,FALSE)</f>
        <v>BAYSIDE CT 5</v>
      </c>
      <c r="CI177" s="333" t="str">
        <f>VLOOKUP($A177,'Depr Group Buckets'!$A:$J,CI$4,FALSE)</f>
        <v>Valid</v>
      </c>
      <c r="CJ177" s="333" t="str">
        <f>VLOOKUP($A177,'Depr Group Buckets'!$A:$J,CJ$4,FALSE)</f>
        <v>343</v>
      </c>
      <c r="CK177" s="21"/>
      <c r="CL177" s="4">
        <f t="shared" si="22"/>
        <v>3.4000000000000002E-2</v>
      </c>
      <c r="CM177" s="4">
        <f t="shared" si="21"/>
        <v>3.4000000000000002E-2</v>
      </c>
      <c r="CN177" s="334"/>
      <c r="CO177" s="334"/>
      <c r="CP177" s="334"/>
      <c r="CQ177" s="4">
        <v>3.4000000000000002E-2</v>
      </c>
      <c r="CR177" s="4">
        <v>2.07E-2</v>
      </c>
    </row>
    <row r="178" spans="1:96" x14ac:dyDescent="0.25">
      <c r="A178" s="335">
        <f>'ASSET BALANCES'!$A178</f>
        <v>34336</v>
      </c>
      <c r="B178" s="336" t="str">
        <f>'ASSET BALANCES'!$B178</f>
        <v>343.36 Prime Movers-BP6</v>
      </c>
      <c r="C178" s="337">
        <v>39412.080000000002</v>
      </c>
      <c r="D178" s="337">
        <v>39412.080000000002</v>
      </c>
      <c r="E178" s="337">
        <v>39412.080000000002</v>
      </c>
      <c r="F178" s="337">
        <v>39412.080000000002</v>
      </c>
      <c r="G178" s="337">
        <v>39412.080000000002</v>
      </c>
      <c r="H178" s="337">
        <v>39412.080000000002</v>
      </c>
      <c r="I178" s="337">
        <v>39412.080000000002</v>
      </c>
      <c r="J178" s="337">
        <v>39412.080000000002</v>
      </c>
      <c r="K178" s="337">
        <v>39412.080000000002</v>
      </c>
      <c r="L178" s="337">
        <v>39412.080000000002</v>
      </c>
      <c r="M178" s="337">
        <v>39412.080000000002</v>
      </c>
      <c r="N178" s="337">
        <v>39412.080000000002</v>
      </c>
      <c r="O178" s="338">
        <f>ROUND('ASSET BALANCES'!O178*$CL178/12,2)</f>
        <v>39412.080000000002</v>
      </c>
      <c r="P178" s="338">
        <f>ROUND('ASSET BALANCES'!P178*$CL178/12,2)</f>
        <v>39412.080000000002</v>
      </c>
      <c r="Q178" s="338">
        <f>ROUND('ASSET BALANCES'!Q178*$CL178/12,2)</f>
        <v>39412.080000000002</v>
      </c>
      <c r="R178" s="338">
        <f>ROUND('ASSET BALANCES'!R178*$CL178/12,2)</f>
        <v>39469.71</v>
      </c>
      <c r="S178" s="338">
        <f>ROUND('ASSET BALANCES'!S178*$CL178/12,2)</f>
        <v>39469.71</v>
      </c>
      <c r="T178" s="338">
        <f>ROUND('ASSET BALANCES'!T178*$CL178/12,2)</f>
        <v>39469.71</v>
      </c>
      <c r="U178" s="338">
        <f>ROUND('ASSET BALANCES'!U178*$CL178/12,2)</f>
        <v>39469.71</v>
      </c>
      <c r="V178" s="338">
        <f>ROUND('ASSET BALANCES'!V178*$CL178/12,2)</f>
        <v>39469.71</v>
      </c>
      <c r="W178" s="338">
        <f>ROUND('ASSET BALANCES'!W178*$CL178/12,2)</f>
        <v>39469.71</v>
      </c>
      <c r="X178" s="338">
        <f>ROUND('ASSET BALANCES'!X178*$CL178/12,2)</f>
        <v>39469.71</v>
      </c>
      <c r="Y178" s="338">
        <f>ROUND('ASSET BALANCES'!Y178*$CL178/12,2)</f>
        <v>39469.71</v>
      </c>
      <c r="Z178" s="338">
        <f>ROUND('ASSET BALANCES'!Z178*$CL178/12,2)</f>
        <v>39469.71</v>
      </c>
      <c r="AA178" s="338">
        <f>ROUND('ASSET BALANCES'!AA178*$CM178/12,2)</f>
        <v>39469.71</v>
      </c>
      <c r="AB178" s="338">
        <f>ROUND('ASSET BALANCES'!AB178*$CM178/12,2)</f>
        <v>39469.71</v>
      </c>
      <c r="AC178" s="338">
        <f>ROUND('ASSET BALANCES'!AC178*$CM178/12,2)</f>
        <v>39469.71</v>
      </c>
      <c r="AD178" s="338">
        <f>ROUND('ASSET BALANCES'!AD178*$CM178/12,2)</f>
        <v>39469.71</v>
      </c>
      <c r="AE178" s="338">
        <f>ROUND('ASSET BALANCES'!AE178*$CM178/12,2)</f>
        <v>39469.71</v>
      </c>
      <c r="AF178" s="338">
        <f>ROUND('ASSET BALANCES'!AF178*$CM178/12,2)</f>
        <v>39469.71</v>
      </c>
      <c r="AG178" s="338">
        <f>ROUND('ASSET BALANCES'!AG178*$CM178/12,2)</f>
        <v>39469.71</v>
      </c>
      <c r="AH178" s="338">
        <f>ROUND('ASSET BALANCES'!AH178*$CM178/12,2)</f>
        <v>39469.71</v>
      </c>
      <c r="AI178" s="338">
        <f>ROUND('ASSET BALANCES'!AI178*$CM178/12,2)</f>
        <v>39469.71</v>
      </c>
      <c r="AJ178" s="338">
        <f>ROUND('ASSET BALANCES'!AJ178*$CM178/12,2)</f>
        <v>39469.71</v>
      </c>
      <c r="AK178" s="338">
        <f>ROUND('ASSET BALANCES'!AK178*$CM178/12,2)</f>
        <v>39469.71</v>
      </c>
      <c r="AL178" s="338">
        <f>ROUND('ASSET BALANCES'!AL178*$CM178/12,2)</f>
        <v>39469.71</v>
      </c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38"/>
      <c r="AX178" s="338"/>
      <c r="AY178" s="338"/>
      <c r="AZ178" s="338"/>
      <c r="BA178" s="338"/>
      <c r="BB178" s="338"/>
      <c r="BC178" s="338"/>
      <c r="BD178" s="338"/>
      <c r="BE178" s="338"/>
      <c r="BF178" s="338"/>
      <c r="BG178" s="338"/>
      <c r="BH178" s="338"/>
      <c r="BI178" s="338"/>
      <c r="BJ178" s="338"/>
      <c r="BK178" s="338"/>
      <c r="BL178" s="338"/>
      <c r="BM178" s="338"/>
      <c r="BN178" s="338"/>
      <c r="BO178" s="338"/>
      <c r="BP178" s="338"/>
      <c r="BQ178" s="338"/>
      <c r="BR178" s="338"/>
      <c r="BS178" s="338"/>
      <c r="BT178" s="338"/>
      <c r="BU178" s="338"/>
      <c r="BV178" s="338"/>
      <c r="BW178" s="13">
        <f t="shared" si="23"/>
        <v>472944.96</v>
      </c>
      <c r="BX178" s="13">
        <f t="shared" si="24"/>
        <v>473463.63</v>
      </c>
      <c r="BY178" s="13">
        <f t="shared" si="25"/>
        <v>473636.52</v>
      </c>
      <c r="BZ178" s="13">
        <f t="shared" si="26"/>
        <v>0</v>
      </c>
      <c r="CA178" s="13">
        <f t="shared" si="27"/>
        <v>0</v>
      </c>
      <c r="CB178" s="13">
        <f t="shared" si="28"/>
        <v>0</v>
      </c>
      <c r="CC178" s="333" t="str">
        <f>VLOOKUP($A178,'Depr Group Buckets'!$A:$J,CC$4,FALSE)</f>
        <v>PROD OTHER</v>
      </c>
      <c r="CD178" s="333" t="str">
        <f>VLOOKUP($A178,'Depr Group Buckets'!$A:$J,CD$4,FALSE)</f>
        <v>101/106</v>
      </c>
      <c r="CE178" s="333">
        <f>VLOOKUP($A178,'Depr Group Buckets'!$A:$J,CE$4,FALSE)</f>
        <v>108</v>
      </c>
      <c r="CF178" s="333">
        <f>VLOOKUP($A178,'Depr Group Buckets'!$A:$J,CF$4,FALSE)</f>
        <v>403</v>
      </c>
      <c r="CG178" s="333" t="str">
        <f>VLOOKUP($A178,'Depr Group Buckets'!$A:$J,CG$4,FALSE)</f>
        <v>BAYSIDE</v>
      </c>
      <c r="CH178" s="333" t="str">
        <f>VLOOKUP($A178,'Depr Group Buckets'!$A:$J,CH$4,FALSE)</f>
        <v>BAYSIDE CT 6</v>
      </c>
      <c r="CI178" s="333" t="str">
        <f>VLOOKUP($A178,'Depr Group Buckets'!$A:$J,CI$4,FALSE)</f>
        <v>Valid</v>
      </c>
      <c r="CJ178" s="333" t="str">
        <f>VLOOKUP($A178,'Depr Group Buckets'!$A:$J,CJ$4,FALSE)</f>
        <v>343</v>
      </c>
      <c r="CK178" s="21"/>
      <c r="CL178" s="4">
        <f t="shared" si="22"/>
        <v>2.7E-2</v>
      </c>
      <c r="CM178" s="4">
        <f t="shared" si="21"/>
        <v>2.7E-2</v>
      </c>
      <c r="CN178" s="334"/>
      <c r="CO178" s="334"/>
      <c r="CP178" s="334"/>
      <c r="CQ178" s="4">
        <v>2.7E-2</v>
      </c>
      <c r="CR178" s="4">
        <v>1.8000000000000002E-2</v>
      </c>
    </row>
    <row r="179" spans="1:96" x14ac:dyDescent="0.25">
      <c r="A179" s="335">
        <f>'ASSET BALANCES'!$A179</f>
        <v>34341</v>
      </c>
      <c r="B179" s="336" t="str">
        <f>'ASSET BALANCES'!$B179</f>
        <v>343.41 Prime Movers-BBCT1</v>
      </c>
      <c r="C179" s="337">
        <v>0</v>
      </c>
      <c r="D179" s="337">
        <v>0</v>
      </c>
      <c r="E179" s="337">
        <v>0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K179" s="337">
        <v>0</v>
      </c>
      <c r="L179" s="337">
        <v>0</v>
      </c>
      <c r="M179" s="337">
        <v>0</v>
      </c>
      <c r="N179" s="337">
        <v>0</v>
      </c>
      <c r="O179" s="338">
        <f>ROUND('ASSET BALANCES'!O179*$CL179/12,2)</f>
        <v>0</v>
      </c>
      <c r="P179" s="338">
        <f>ROUND('ASSET BALANCES'!P179*$CL179/12,2)</f>
        <v>0</v>
      </c>
      <c r="Q179" s="338">
        <f>ROUND('ASSET BALANCES'!Q179*$CL179/12,2)</f>
        <v>0</v>
      </c>
      <c r="R179" s="338">
        <f>ROUND('ASSET BALANCES'!R179*$CL179/12,2)</f>
        <v>0</v>
      </c>
      <c r="S179" s="338">
        <f>ROUND('ASSET BALANCES'!S179*$CL179/12,2)</f>
        <v>0</v>
      </c>
      <c r="T179" s="338">
        <f>ROUND('ASSET BALANCES'!T179*$CL179/12,2)</f>
        <v>0</v>
      </c>
      <c r="U179" s="338">
        <f>ROUND('ASSET BALANCES'!U179*$CL179/12,2)</f>
        <v>0</v>
      </c>
      <c r="V179" s="338">
        <f>ROUND('ASSET BALANCES'!V179*$CL179/12,2)</f>
        <v>0</v>
      </c>
      <c r="W179" s="338">
        <f>ROUND('ASSET BALANCES'!W179*$CL179/12,2)</f>
        <v>0</v>
      </c>
      <c r="X179" s="338">
        <f>ROUND('ASSET BALANCES'!X179*$CL179/12,2)</f>
        <v>0</v>
      </c>
      <c r="Y179" s="338">
        <f>ROUND('ASSET BALANCES'!Y179*$CL179/12,2)</f>
        <v>0</v>
      </c>
      <c r="Z179" s="338">
        <f>ROUND('ASSET BALANCES'!Z179*$CL179/12,2)</f>
        <v>0</v>
      </c>
      <c r="AA179" s="338">
        <f>ROUND('ASSET BALANCES'!AA179*$CM179/12,2)</f>
        <v>0</v>
      </c>
      <c r="AB179" s="338">
        <f>ROUND('ASSET BALANCES'!AB179*$CM179/12,2)</f>
        <v>0</v>
      </c>
      <c r="AC179" s="338">
        <f>ROUND('ASSET BALANCES'!AC179*$CM179/12,2)</f>
        <v>0</v>
      </c>
      <c r="AD179" s="338">
        <f>ROUND('ASSET BALANCES'!AD179*$CM179/12,2)</f>
        <v>0</v>
      </c>
      <c r="AE179" s="338">
        <f>ROUND('ASSET BALANCES'!AE179*$CM179/12,2)</f>
        <v>0</v>
      </c>
      <c r="AF179" s="338">
        <f>ROUND('ASSET BALANCES'!AF179*$CM179/12,2)</f>
        <v>0</v>
      </c>
      <c r="AG179" s="338">
        <f>ROUND('ASSET BALANCES'!AG179*$CM179/12,2)</f>
        <v>0</v>
      </c>
      <c r="AH179" s="338">
        <f>ROUND('ASSET BALANCES'!AH179*$CM179/12,2)</f>
        <v>0</v>
      </c>
      <c r="AI179" s="338">
        <f>ROUND('ASSET BALANCES'!AI179*$CM179/12,2)</f>
        <v>0</v>
      </c>
      <c r="AJ179" s="338">
        <f>ROUND('ASSET BALANCES'!AJ179*$CM179/12,2)</f>
        <v>0</v>
      </c>
      <c r="AK179" s="338">
        <f>ROUND('ASSET BALANCES'!AK179*$CM179/12,2)</f>
        <v>0</v>
      </c>
      <c r="AL179" s="338">
        <f>ROUND('ASSET BALANCES'!AL179*$CM179/12,2)</f>
        <v>0</v>
      </c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38"/>
      <c r="AX179" s="338"/>
      <c r="AY179" s="338"/>
      <c r="AZ179" s="338"/>
      <c r="BA179" s="338"/>
      <c r="BB179" s="338"/>
      <c r="BC179" s="338"/>
      <c r="BD179" s="338"/>
      <c r="BE179" s="338"/>
      <c r="BF179" s="338"/>
      <c r="BG179" s="338"/>
      <c r="BH179" s="338"/>
      <c r="BI179" s="338"/>
      <c r="BJ179" s="338"/>
      <c r="BK179" s="338"/>
      <c r="BL179" s="338"/>
      <c r="BM179" s="338"/>
      <c r="BN179" s="338"/>
      <c r="BO179" s="338"/>
      <c r="BP179" s="338"/>
      <c r="BQ179" s="338"/>
      <c r="BR179" s="338"/>
      <c r="BS179" s="338"/>
      <c r="BT179" s="338"/>
      <c r="BU179" s="338"/>
      <c r="BV179" s="338"/>
      <c r="BW179" s="13">
        <f t="shared" si="23"/>
        <v>0</v>
      </c>
      <c r="BX179" s="13">
        <f t="shared" si="24"/>
        <v>0</v>
      </c>
      <c r="BY179" s="13">
        <f t="shared" si="25"/>
        <v>0</v>
      </c>
      <c r="BZ179" s="13">
        <f t="shared" si="26"/>
        <v>0</v>
      </c>
      <c r="CA179" s="13">
        <f t="shared" si="27"/>
        <v>0</v>
      </c>
      <c r="CB179" s="13">
        <f t="shared" si="28"/>
        <v>0</v>
      </c>
      <c r="CC179" s="333" t="str">
        <f>VLOOKUP($A179,'Depr Group Buckets'!$A:$J,CC$4,FALSE)</f>
        <v>PROD OTHER</v>
      </c>
      <c r="CD179" s="333" t="str">
        <f>VLOOKUP($A179,'Depr Group Buckets'!$A:$J,CD$4,FALSE)</f>
        <v>101/106</v>
      </c>
      <c r="CE179" s="333">
        <f>VLOOKUP($A179,'Depr Group Buckets'!$A:$J,CE$4,FALSE)</f>
        <v>108</v>
      </c>
      <c r="CF179" s="333">
        <f>VLOOKUP($A179,'Depr Group Buckets'!$A:$J,CF$4,FALSE)</f>
        <v>403</v>
      </c>
      <c r="CG179" s="333" t="str">
        <f>VLOOKUP($A179,'Depr Group Buckets'!$A:$J,CG$4,FALSE)</f>
        <v>BIG BEND</v>
      </c>
      <c r="CH179" s="333" t="str">
        <f>VLOOKUP($A179,'Depr Group Buckets'!$A:$J,CH$4,FALSE)</f>
        <v>INACTIVE ACCOUNT</v>
      </c>
      <c r="CI179" s="333" t="str">
        <f>VLOOKUP($A179,'Depr Group Buckets'!$A:$J,CI$4,FALSE)</f>
        <v>Invalid</v>
      </c>
      <c r="CJ179" s="333" t="str">
        <f>VLOOKUP($A179,'Depr Group Buckets'!$A:$J,CJ$4,FALSE)</f>
        <v>343</v>
      </c>
      <c r="CK179" s="21"/>
      <c r="CL179" s="4">
        <f t="shared" si="22"/>
        <v>0</v>
      </c>
      <c r="CM179" s="4">
        <f t="shared" si="21"/>
        <v>0</v>
      </c>
      <c r="CN179" s="334"/>
      <c r="CO179" s="334"/>
      <c r="CP179" s="334"/>
      <c r="CQ179" s="4">
        <v>0</v>
      </c>
      <c r="CR179" s="4">
        <v>0</v>
      </c>
    </row>
    <row r="180" spans="1:96" x14ac:dyDescent="0.25">
      <c r="A180" s="335">
        <f>'ASSET BALANCES'!$A180</f>
        <v>34342</v>
      </c>
      <c r="B180" s="336" t="str">
        <f>'ASSET BALANCES'!$B180</f>
        <v>343.42 Prime Movers-BBCT2&amp;3</v>
      </c>
      <c r="C180" s="337">
        <v>0</v>
      </c>
      <c r="D180" s="337">
        <v>0</v>
      </c>
      <c r="E180" s="337">
        <v>0</v>
      </c>
      <c r="F180" s="337">
        <v>0</v>
      </c>
      <c r="G180" s="337">
        <v>0</v>
      </c>
      <c r="H180" s="337">
        <v>0</v>
      </c>
      <c r="I180" s="337">
        <v>0</v>
      </c>
      <c r="J180" s="337">
        <v>0</v>
      </c>
      <c r="K180" s="337">
        <v>0</v>
      </c>
      <c r="L180" s="337">
        <v>0</v>
      </c>
      <c r="M180" s="337">
        <v>0</v>
      </c>
      <c r="N180" s="337">
        <v>0</v>
      </c>
      <c r="O180" s="338">
        <f>ROUND('ASSET BALANCES'!O180*$CL180/12,2)</f>
        <v>0</v>
      </c>
      <c r="P180" s="338">
        <f>ROUND('ASSET BALANCES'!P180*$CL180/12,2)</f>
        <v>0</v>
      </c>
      <c r="Q180" s="338">
        <f>ROUND('ASSET BALANCES'!Q180*$CL180/12,2)</f>
        <v>0</v>
      </c>
      <c r="R180" s="338">
        <f>ROUND('ASSET BALANCES'!R180*$CL180/12,2)</f>
        <v>0</v>
      </c>
      <c r="S180" s="338">
        <f>ROUND('ASSET BALANCES'!S180*$CL180/12,2)</f>
        <v>0</v>
      </c>
      <c r="T180" s="338">
        <f>ROUND('ASSET BALANCES'!T180*$CL180/12,2)</f>
        <v>0</v>
      </c>
      <c r="U180" s="338">
        <f>ROUND('ASSET BALANCES'!U180*$CL180/12,2)</f>
        <v>0</v>
      </c>
      <c r="V180" s="338">
        <f>ROUND('ASSET BALANCES'!V180*$CL180/12,2)</f>
        <v>0</v>
      </c>
      <c r="W180" s="338">
        <f>ROUND('ASSET BALANCES'!W180*$CL180/12,2)</f>
        <v>0</v>
      </c>
      <c r="X180" s="338">
        <f>ROUND('ASSET BALANCES'!X180*$CL180/12,2)</f>
        <v>0</v>
      </c>
      <c r="Y180" s="338">
        <f>ROUND('ASSET BALANCES'!Y180*$CL180/12,2)</f>
        <v>0</v>
      </c>
      <c r="Z180" s="338">
        <f>ROUND('ASSET BALANCES'!Z180*$CL180/12,2)</f>
        <v>0</v>
      </c>
      <c r="AA180" s="338">
        <f>ROUND('ASSET BALANCES'!AA180*$CM180/12,2)</f>
        <v>0</v>
      </c>
      <c r="AB180" s="338">
        <f>ROUND('ASSET BALANCES'!AB180*$CM180/12,2)</f>
        <v>0</v>
      </c>
      <c r="AC180" s="338">
        <f>ROUND('ASSET BALANCES'!AC180*$CM180/12,2)</f>
        <v>0</v>
      </c>
      <c r="AD180" s="338">
        <f>ROUND('ASSET BALANCES'!AD180*$CM180/12,2)</f>
        <v>0</v>
      </c>
      <c r="AE180" s="338">
        <f>ROUND('ASSET BALANCES'!AE180*$CM180/12,2)</f>
        <v>0</v>
      </c>
      <c r="AF180" s="338">
        <f>ROUND('ASSET BALANCES'!AF180*$CM180/12,2)</f>
        <v>0</v>
      </c>
      <c r="AG180" s="338">
        <f>ROUND('ASSET BALANCES'!AG180*$CM180/12,2)</f>
        <v>0</v>
      </c>
      <c r="AH180" s="338">
        <f>ROUND('ASSET BALANCES'!AH180*$CM180/12,2)</f>
        <v>0</v>
      </c>
      <c r="AI180" s="338">
        <f>ROUND('ASSET BALANCES'!AI180*$CM180/12,2)</f>
        <v>0</v>
      </c>
      <c r="AJ180" s="338">
        <f>ROUND('ASSET BALANCES'!AJ180*$CM180/12,2)</f>
        <v>0</v>
      </c>
      <c r="AK180" s="338">
        <f>ROUND('ASSET BALANCES'!AK180*$CM180/12,2)</f>
        <v>0</v>
      </c>
      <c r="AL180" s="338">
        <f>ROUND('ASSET BALANCES'!AL180*$CM180/12,2)</f>
        <v>0</v>
      </c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38"/>
      <c r="AX180" s="338"/>
      <c r="AY180" s="338"/>
      <c r="AZ180" s="338"/>
      <c r="BA180" s="338"/>
      <c r="BB180" s="338"/>
      <c r="BC180" s="338"/>
      <c r="BD180" s="338"/>
      <c r="BE180" s="338"/>
      <c r="BF180" s="338"/>
      <c r="BG180" s="338"/>
      <c r="BH180" s="338"/>
      <c r="BI180" s="338"/>
      <c r="BJ180" s="338"/>
      <c r="BK180" s="338"/>
      <c r="BL180" s="338"/>
      <c r="BM180" s="338"/>
      <c r="BN180" s="338"/>
      <c r="BO180" s="338"/>
      <c r="BP180" s="338"/>
      <c r="BQ180" s="338"/>
      <c r="BR180" s="338"/>
      <c r="BS180" s="338"/>
      <c r="BT180" s="338"/>
      <c r="BU180" s="338"/>
      <c r="BV180" s="338"/>
      <c r="BW180" s="13">
        <f t="shared" si="23"/>
        <v>0</v>
      </c>
      <c r="BX180" s="13">
        <f t="shared" si="24"/>
        <v>0</v>
      </c>
      <c r="BY180" s="13">
        <f t="shared" si="25"/>
        <v>0</v>
      </c>
      <c r="BZ180" s="13">
        <f t="shared" si="26"/>
        <v>0</v>
      </c>
      <c r="CA180" s="13">
        <f t="shared" si="27"/>
        <v>0</v>
      </c>
      <c r="CB180" s="13">
        <f t="shared" si="28"/>
        <v>0</v>
      </c>
      <c r="CC180" s="333" t="str">
        <f>VLOOKUP($A180,'Depr Group Buckets'!$A:$J,CC$4,FALSE)</f>
        <v>PROD OTHER</v>
      </c>
      <c r="CD180" s="333" t="str">
        <f>VLOOKUP($A180,'Depr Group Buckets'!$A:$J,CD$4,FALSE)</f>
        <v>101/106</v>
      </c>
      <c r="CE180" s="333">
        <f>VLOOKUP($A180,'Depr Group Buckets'!$A:$J,CE$4,FALSE)</f>
        <v>108</v>
      </c>
      <c r="CF180" s="333">
        <f>VLOOKUP($A180,'Depr Group Buckets'!$A:$J,CF$4,FALSE)</f>
        <v>403</v>
      </c>
      <c r="CG180" s="333" t="str">
        <f>VLOOKUP($A180,'Depr Group Buckets'!$A:$J,CG$4,FALSE)</f>
        <v>BIG BEND</v>
      </c>
      <c r="CH180" s="333" t="str">
        <f>VLOOKUP($A180,'Depr Group Buckets'!$A:$J,CH$4,FALSE)</f>
        <v>INACTIVE ACCOUNT</v>
      </c>
      <c r="CI180" s="333" t="str">
        <f>VLOOKUP($A180,'Depr Group Buckets'!$A:$J,CI$4,FALSE)</f>
        <v>Invalid</v>
      </c>
      <c r="CJ180" s="333" t="str">
        <f>VLOOKUP($A180,'Depr Group Buckets'!$A:$J,CJ$4,FALSE)</f>
        <v>343</v>
      </c>
      <c r="CK180" s="21"/>
      <c r="CL180" s="4">
        <f t="shared" si="22"/>
        <v>0</v>
      </c>
      <c r="CM180" s="4">
        <f t="shared" si="21"/>
        <v>0</v>
      </c>
      <c r="CN180" s="334"/>
      <c r="CO180" s="334"/>
      <c r="CP180" s="334"/>
      <c r="CQ180" s="4">
        <v>0</v>
      </c>
      <c r="CR180" s="4">
        <v>0</v>
      </c>
    </row>
    <row r="181" spans="1:96" x14ac:dyDescent="0.25">
      <c r="A181" s="335">
        <f>'ASSET BALANCES'!$A181</f>
        <v>34343</v>
      </c>
      <c r="B181" s="336" t="str">
        <f>'ASSET BALANCES'!$B181</f>
        <v>343.43 Prime Movers-BBCCST1</v>
      </c>
      <c r="C181" s="337">
        <v>1093329.56</v>
      </c>
      <c r="D181" s="337">
        <v>1095571.67</v>
      </c>
      <c r="E181" s="337">
        <v>1097082.52</v>
      </c>
      <c r="F181" s="337">
        <v>1099067.73</v>
      </c>
      <c r="G181" s="337">
        <v>1103366.2</v>
      </c>
      <c r="H181" s="337">
        <v>1106292.8700000001</v>
      </c>
      <c r="I181" s="337">
        <v>1106753.92</v>
      </c>
      <c r="J181" s="337">
        <v>1107899.6000000001</v>
      </c>
      <c r="K181" s="337">
        <v>1108570.68</v>
      </c>
      <c r="L181" s="337">
        <v>1108483.3799999999</v>
      </c>
      <c r="M181" s="337">
        <v>1108532.3</v>
      </c>
      <c r="N181" s="337">
        <v>1108615.53</v>
      </c>
      <c r="O181" s="338">
        <f>ROUND('ASSET BALANCES'!O181*$CL181/12,2)</f>
        <v>1108661.4099999999</v>
      </c>
      <c r="P181" s="338">
        <f>ROUND('ASSET BALANCES'!P181*$CL181/12,2)</f>
        <v>1108706.73</v>
      </c>
      <c r="Q181" s="338">
        <f>ROUND('ASSET BALANCES'!Q181*$CL181/12,2)</f>
        <v>1108752.04</v>
      </c>
      <c r="R181" s="338">
        <f>ROUND('ASSET BALANCES'!R181*$CL181/12,2)</f>
        <v>1108797.3500000001</v>
      </c>
      <c r="S181" s="338">
        <f>ROUND('ASSET BALANCES'!S181*$CL181/12,2)</f>
        <v>1108842.6599999999</v>
      </c>
      <c r="T181" s="338">
        <f>ROUND('ASSET BALANCES'!T181*$CL181/12,2)</f>
        <v>1109501.69</v>
      </c>
      <c r="U181" s="338">
        <f>ROUND('ASSET BALANCES'!U181*$CL181/12,2)</f>
        <v>1109547</v>
      </c>
      <c r="V181" s="338">
        <f>ROUND('ASSET BALANCES'!V181*$CL181/12,2)</f>
        <v>1109592.31</v>
      </c>
      <c r="W181" s="338">
        <f>ROUND('ASSET BALANCES'!W181*$CL181/12,2)</f>
        <v>1109637.6200000001</v>
      </c>
      <c r="X181" s="338">
        <f>ROUND('ASSET BALANCES'!X181*$CL181/12,2)</f>
        <v>1109682.94</v>
      </c>
      <c r="Y181" s="338">
        <f>ROUND('ASSET BALANCES'!Y181*$CL181/12,2)</f>
        <v>1109728.25</v>
      </c>
      <c r="Z181" s="338">
        <f>ROUND('ASSET BALANCES'!Z181*$CL181/12,2)</f>
        <v>1109773.56</v>
      </c>
      <c r="AA181" s="338">
        <f>ROUND('ASSET BALANCES'!AA181*$CM181/12,2)</f>
        <v>1109818.8700000001</v>
      </c>
      <c r="AB181" s="338">
        <f>ROUND('ASSET BALANCES'!AB181*$CM181/12,2)</f>
        <v>1109818.8700000001</v>
      </c>
      <c r="AC181" s="338">
        <f>ROUND('ASSET BALANCES'!AC181*$CM181/12,2)</f>
        <v>1109818.8700000001</v>
      </c>
      <c r="AD181" s="338">
        <f>ROUND('ASSET BALANCES'!AD181*$CM181/12,2)</f>
        <v>1109818.8700000001</v>
      </c>
      <c r="AE181" s="338">
        <f>ROUND('ASSET BALANCES'!AE181*$CM181/12,2)</f>
        <v>1109818.8700000001</v>
      </c>
      <c r="AF181" s="338">
        <f>ROUND('ASSET BALANCES'!AF181*$CM181/12,2)</f>
        <v>1109818.8700000001</v>
      </c>
      <c r="AG181" s="338">
        <f>ROUND('ASSET BALANCES'!AG181*$CM181/12,2)</f>
        <v>1109873.67</v>
      </c>
      <c r="AH181" s="338">
        <f>ROUND('ASSET BALANCES'!AH181*$CM181/12,2)</f>
        <v>1109873.67</v>
      </c>
      <c r="AI181" s="338">
        <f>ROUND('ASSET BALANCES'!AI181*$CM181/12,2)</f>
        <v>1109873.67</v>
      </c>
      <c r="AJ181" s="338">
        <f>ROUND('ASSET BALANCES'!AJ181*$CM181/12,2)</f>
        <v>1109873.67</v>
      </c>
      <c r="AK181" s="338">
        <f>ROUND('ASSET BALANCES'!AK181*$CM181/12,2)</f>
        <v>1109873.67</v>
      </c>
      <c r="AL181" s="338">
        <f>ROUND('ASSET BALANCES'!AL181*$CM181/12,2)</f>
        <v>1109873.67</v>
      </c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38"/>
      <c r="AX181" s="338"/>
      <c r="AY181" s="338"/>
      <c r="AZ181" s="338"/>
      <c r="BA181" s="338"/>
      <c r="BB181" s="338"/>
      <c r="BC181" s="338"/>
      <c r="BD181" s="338"/>
      <c r="BE181" s="338"/>
      <c r="BF181" s="338"/>
      <c r="BG181" s="338"/>
      <c r="BH181" s="338"/>
      <c r="BI181" s="338"/>
      <c r="BJ181" s="338"/>
      <c r="BK181" s="338"/>
      <c r="BL181" s="338"/>
      <c r="BM181" s="338"/>
      <c r="BN181" s="338"/>
      <c r="BO181" s="338"/>
      <c r="BP181" s="338"/>
      <c r="BQ181" s="338"/>
      <c r="BR181" s="338"/>
      <c r="BS181" s="338"/>
      <c r="BT181" s="338"/>
      <c r="BU181" s="338"/>
      <c r="BV181" s="338"/>
      <c r="BW181" s="13">
        <f t="shared" si="23"/>
        <v>13243565.960000001</v>
      </c>
      <c r="BX181" s="13">
        <f t="shared" si="24"/>
        <v>13311223.560000001</v>
      </c>
      <c r="BY181" s="13">
        <f t="shared" si="25"/>
        <v>13318155.24</v>
      </c>
      <c r="BZ181" s="13">
        <f t="shared" si="26"/>
        <v>0</v>
      </c>
      <c r="CA181" s="13">
        <f t="shared" si="27"/>
        <v>0</v>
      </c>
      <c r="CB181" s="13">
        <f t="shared" si="28"/>
        <v>0</v>
      </c>
      <c r="CC181" s="333" t="str">
        <f>VLOOKUP($A181,'Depr Group Buckets'!$A:$J,CC$4,FALSE)</f>
        <v>PROD OTHER</v>
      </c>
      <c r="CD181" s="333" t="str">
        <f>VLOOKUP($A181,'Depr Group Buckets'!$A:$J,CD$4,FALSE)</f>
        <v>101/106</v>
      </c>
      <c r="CE181" s="333">
        <f>VLOOKUP($A181,'Depr Group Buckets'!$A:$J,CE$4,FALSE)</f>
        <v>108</v>
      </c>
      <c r="CF181" s="333">
        <f>VLOOKUP($A181,'Depr Group Buckets'!$A:$J,CF$4,FALSE)</f>
        <v>403</v>
      </c>
      <c r="CG181" s="333" t="str">
        <f>VLOOKUP($A181,'Depr Group Buckets'!$A:$J,CG$4,FALSE)</f>
        <v>BIG BEND</v>
      </c>
      <c r="CH181" s="333" t="str">
        <f>VLOOKUP($A181,'Depr Group Buckets'!$A:$J,CH$4,FALSE)</f>
        <v>BIG BEND NEW STEAM TURBINE 1</v>
      </c>
      <c r="CI181" s="333" t="str">
        <f>VLOOKUP($A181,'Depr Group Buckets'!$A:$J,CI$4,FALSE)</f>
        <v>Valid</v>
      </c>
      <c r="CJ181" s="333" t="str">
        <f>VLOOKUP($A181,'Depr Group Buckets'!$A:$J,CJ$4,FALSE)</f>
        <v>343</v>
      </c>
      <c r="CK181" s="21"/>
      <c r="CL181" s="4">
        <f t="shared" si="22"/>
        <v>2.9000000000000001E-2</v>
      </c>
      <c r="CM181" s="4">
        <f t="shared" si="21"/>
        <v>2.9000000000000001E-2</v>
      </c>
      <c r="CN181" s="334"/>
      <c r="CO181" s="334"/>
      <c r="CP181" s="334"/>
      <c r="CQ181" s="4">
        <v>2.9000000000000001E-2</v>
      </c>
      <c r="CR181" s="4">
        <v>3.6400000000000002E-2</v>
      </c>
    </row>
    <row r="182" spans="1:96" x14ac:dyDescent="0.25">
      <c r="A182" s="335">
        <f>'ASSET BALANCES'!$A182</f>
        <v>34344</v>
      </c>
      <c r="B182" s="336" t="str">
        <f>'ASSET BALANCES'!$B182</f>
        <v>343.44 Prime Movers-BBCT4</v>
      </c>
      <c r="C182" s="337">
        <v>52786.84</v>
      </c>
      <c r="D182" s="337">
        <v>52791.3</v>
      </c>
      <c r="E182" s="337">
        <v>52791.3</v>
      </c>
      <c r="F182" s="337">
        <v>53279.61</v>
      </c>
      <c r="G182" s="337">
        <v>53279.61</v>
      </c>
      <c r="H182" s="337">
        <v>53279.61</v>
      </c>
      <c r="I182" s="337">
        <v>53279.61</v>
      </c>
      <c r="J182" s="337">
        <v>52493.5</v>
      </c>
      <c r="K182" s="337">
        <v>52493.5</v>
      </c>
      <c r="L182" s="337">
        <v>52512.639999999999</v>
      </c>
      <c r="M182" s="337">
        <v>52493.5</v>
      </c>
      <c r="N182" s="337">
        <v>52493.5</v>
      </c>
      <c r="O182" s="338">
        <f>ROUND('ASSET BALANCES'!O182*$CL182/12,2)</f>
        <v>52525.98</v>
      </c>
      <c r="P182" s="338">
        <f>ROUND('ASSET BALANCES'!P182*$CL182/12,2)</f>
        <v>55705.75</v>
      </c>
      <c r="Q182" s="338">
        <f>ROUND('ASSET BALANCES'!Q182*$CL182/12,2)</f>
        <v>55715.519999999997</v>
      </c>
      <c r="R182" s="338">
        <f>ROUND('ASSET BALANCES'!R182*$CL182/12,2)</f>
        <v>55798.42</v>
      </c>
      <c r="S182" s="338">
        <f>ROUND('ASSET BALANCES'!S182*$CL182/12,2)</f>
        <v>55817.95</v>
      </c>
      <c r="T182" s="338">
        <f>ROUND('ASSET BALANCES'!T182*$CL182/12,2)</f>
        <v>55840.74</v>
      </c>
      <c r="U182" s="338">
        <f>ROUND('ASSET BALANCES'!U182*$CL182/12,2)</f>
        <v>55863.519999999997</v>
      </c>
      <c r="V182" s="338">
        <f>ROUND('ASSET BALANCES'!V182*$CL182/12,2)</f>
        <v>55889.56</v>
      </c>
      <c r="W182" s="338">
        <f>ROUND('ASSET BALANCES'!W182*$CL182/12,2)</f>
        <v>55915.6</v>
      </c>
      <c r="X182" s="338">
        <f>ROUND('ASSET BALANCES'!X182*$CL182/12,2)</f>
        <v>55941.64</v>
      </c>
      <c r="Y182" s="338">
        <f>ROUND('ASSET BALANCES'!Y182*$CL182/12,2)</f>
        <v>55970.94</v>
      </c>
      <c r="Z182" s="338">
        <f>ROUND('ASSET BALANCES'!Z182*$CL182/12,2)</f>
        <v>56019.76</v>
      </c>
      <c r="AA182" s="338">
        <f>ROUND('ASSET BALANCES'!AA182*$CM182/12,2)</f>
        <v>56084.86</v>
      </c>
      <c r="AB182" s="338">
        <f>ROUND('ASSET BALANCES'!AB182*$CM182/12,2)</f>
        <v>56084.86</v>
      </c>
      <c r="AC182" s="338">
        <f>ROUND('ASSET BALANCES'!AC182*$CM182/12,2)</f>
        <v>56084.86</v>
      </c>
      <c r="AD182" s="338">
        <f>ROUND('ASSET BALANCES'!AD182*$CM182/12,2)</f>
        <v>56084.86</v>
      </c>
      <c r="AE182" s="338">
        <f>ROUND('ASSET BALANCES'!AE182*$CM182/12,2)</f>
        <v>56084.86</v>
      </c>
      <c r="AF182" s="338">
        <f>ROUND('ASSET BALANCES'!AF182*$CM182/12,2)</f>
        <v>56084.86</v>
      </c>
      <c r="AG182" s="338">
        <f>ROUND('ASSET BALANCES'!AG182*$CM182/12,2)</f>
        <v>56084.86</v>
      </c>
      <c r="AH182" s="338">
        <f>ROUND('ASSET BALANCES'!AH182*$CM182/12,2)</f>
        <v>56084.86</v>
      </c>
      <c r="AI182" s="338">
        <f>ROUND('ASSET BALANCES'!AI182*$CM182/12,2)</f>
        <v>56084.86</v>
      </c>
      <c r="AJ182" s="338">
        <f>ROUND('ASSET BALANCES'!AJ182*$CM182/12,2)</f>
        <v>56084.86</v>
      </c>
      <c r="AK182" s="338">
        <f>ROUND('ASSET BALANCES'!AK182*$CM182/12,2)</f>
        <v>56084.86</v>
      </c>
      <c r="AL182" s="338">
        <f>ROUND('ASSET BALANCES'!AL182*$CM182/12,2)</f>
        <v>56084.86</v>
      </c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38"/>
      <c r="AX182" s="338"/>
      <c r="AY182" s="338"/>
      <c r="AZ182" s="338"/>
      <c r="BA182" s="338"/>
      <c r="BB182" s="338"/>
      <c r="BC182" s="338"/>
      <c r="BD182" s="338"/>
      <c r="BE182" s="338"/>
      <c r="BF182" s="338"/>
      <c r="BG182" s="338"/>
      <c r="BH182" s="338"/>
      <c r="BI182" s="338"/>
      <c r="BJ182" s="338"/>
      <c r="BK182" s="338"/>
      <c r="BL182" s="338"/>
      <c r="BM182" s="338"/>
      <c r="BN182" s="338"/>
      <c r="BO182" s="338"/>
      <c r="BP182" s="338"/>
      <c r="BQ182" s="338"/>
      <c r="BR182" s="338"/>
      <c r="BS182" s="338"/>
      <c r="BT182" s="338"/>
      <c r="BU182" s="338"/>
      <c r="BV182" s="338"/>
      <c r="BW182" s="13">
        <f t="shared" si="23"/>
        <v>633974.52</v>
      </c>
      <c r="BX182" s="13">
        <f t="shared" si="24"/>
        <v>667005.38</v>
      </c>
      <c r="BY182" s="13">
        <f t="shared" si="25"/>
        <v>673018.32</v>
      </c>
      <c r="BZ182" s="13">
        <f t="shared" si="26"/>
        <v>0</v>
      </c>
      <c r="CA182" s="13">
        <f t="shared" si="27"/>
        <v>0</v>
      </c>
      <c r="CB182" s="13">
        <f t="shared" si="28"/>
        <v>0</v>
      </c>
      <c r="CC182" s="333" t="str">
        <f>VLOOKUP($A182,'Depr Group Buckets'!$A:$J,CC$4,FALSE)</f>
        <v>PROD OTHER</v>
      </c>
      <c r="CD182" s="333" t="str">
        <f>VLOOKUP($A182,'Depr Group Buckets'!$A:$J,CD$4,FALSE)</f>
        <v>101/106</v>
      </c>
      <c r="CE182" s="333">
        <f>VLOOKUP($A182,'Depr Group Buckets'!$A:$J,CE$4,FALSE)</f>
        <v>108</v>
      </c>
      <c r="CF182" s="333">
        <f>VLOOKUP($A182,'Depr Group Buckets'!$A:$J,CF$4,FALSE)</f>
        <v>403</v>
      </c>
      <c r="CG182" s="333" t="str">
        <f>VLOOKUP($A182,'Depr Group Buckets'!$A:$J,CG$4,FALSE)</f>
        <v>BIG BEND</v>
      </c>
      <c r="CH182" s="333" t="str">
        <f>VLOOKUP($A182,'Depr Group Buckets'!$A:$J,CH$4,FALSE)</f>
        <v>BIG BEND CT 4</v>
      </c>
      <c r="CI182" s="333" t="str">
        <f>VLOOKUP($A182,'Depr Group Buckets'!$A:$J,CI$4,FALSE)</f>
        <v>Valid</v>
      </c>
      <c r="CJ182" s="333" t="str">
        <f>VLOOKUP($A182,'Depr Group Buckets'!$A:$J,CJ$4,FALSE)</f>
        <v>343</v>
      </c>
      <c r="CK182" s="21"/>
      <c r="CL182" s="4">
        <f t="shared" si="22"/>
        <v>3.1E-2</v>
      </c>
      <c r="CM182" s="4">
        <f t="shared" si="21"/>
        <v>3.1E-2</v>
      </c>
      <c r="CN182" s="334"/>
      <c r="CO182" s="334"/>
      <c r="CP182" s="334"/>
      <c r="CQ182" s="4">
        <v>3.1E-2</v>
      </c>
      <c r="CR182" s="4">
        <v>2.7200000000000002E-2</v>
      </c>
    </row>
    <row r="183" spans="1:96" x14ac:dyDescent="0.25">
      <c r="A183" s="335">
        <f>'ASSET BALANCES'!$A183</f>
        <v>34345</v>
      </c>
      <c r="B183" s="336" t="str">
        <f>'ASSET BALANCES'!$B183</f>
        <v>343.45 Prime Movers-BBCT5</v>
      </c>
      <c r="C183" s="337">
        <v>425755.33</v>
      </c>
      <c r="D183" s="337">
        <v>425754.5</v>
      </c>
      <c r="E183" s="337">
        <v>425361.82</v>
      </c>
      <c r="F183" s="337">
        <v>425621.59</v>
      </c>
      <c r="G183" s="337">
        <v>425621.59</v>
      </c>
      <c r="H183" s="337">
        <v>425621.59</v>
      </c>
      <c r="I183" s="337">
        <v>425747.22000000003</v>
      </c>
      <c r="J183" s="337">
        <v>425750.12</v>
      </c>
      <c r="K183" s="337">
        <v>425750.12</v>
      </c>
      <c r="L183" s="337">
        <v>425750.12</v>
      </c>
      <c r="M183" s="337">
        <v>426586.02</v>
      </c>
      <c r="N183" s="337">
        <v>426586.02</v>
      </c>
      <c r="O183" s="338">
        <f>ROUND('ASSET BALANCES'!O183*$CL183/12,2)</f>
        <v>426586.02</v>
      </c>
      <c r="P183" s="338">
        <f>ROUND('ASSET BALANCES'!P183*$CL183/12,2)</f>
        <v>426787.74</v>
      </c>
      <c r="Q183" s="338">
        <f>ROUND('ASSET BALANCES'!Q183*$CL183/12,2)</f>
        <v>426805.71</v>
      </c>
      <c r="R183" s="338">
        <f>ROUND('ASSET BALANCES'!R183*$CL183/12,2)</f>
        <v>426835.09</v>
      </c>
      <c r="S183" s="338">
        <f>ROUND('ASSET BALANCES'!S183*$CL183/12,2)</f>
        <v>426864.47</v>
      </c>
      <c r="T183" s="338">
        <f>ROUND('ASSET BALANCES'!T183*$CL183/12,2)</f>
        <v>426996.72</v>
      </c>
      <c r="U183" s="338">
        <f>ROUND('ASSET BALANCES'!U183*$CL183/12,2)</f>
        <v>427029.91</v>
      </c>
      <c r="V183" s="338">
        <f>ROUND('ASSET BALANCES'!V183*$CL183/12,2)</f>
        <v>427066.91</v>
      </c>
      <c r="W183" s="338">
        <f>ROUND('ASSET BALANCES'!W183*$CL183/12,2)</f>
        <v>427103.9</v>
      </c>
      <c r="X183" s="338">
        <f>ROUND('ASSET BALANCES'!X183*$CL183/12,2)</f>
        <v>427140.9</v>
      </c>
      <c r="Y183" s="338">
        <f>ROUND('ASSET BALANCES'!Y183*$CL183/12,2)</f>
        <v>427181.7</v>
      </c>
      <c r="Z183" s="338">
        <f>ROUND('ASSET BALANCES'!Z183*$CL183/12,2)</f>
        <v>427245.34</v>
      </c>
      <c r="AA183" s="338">
        <f>ROUND('ASSET BALANCES'!AA183*$CM183/12,2)</f>
        <v>427328.01</v>
      </c>
      <c r="AB183" s="338">
        <f>ROUND('ASSET BALANCES'!AB183*$CM183/12,2)</f>
        <v>427328.01</v>
      </c>
      <c r="AC183" s="338">
        <f>ROUND('ASSET BALANCES'!AC183*$CM183/12,2)</f>
        <v>427328.01</v>
      </c>
      <c r="AD183" s="338">
        <f>ROUND('ASSET BALANCES'!AD183*$CM183/12,2)</f>
        <v>427328.01</v>
      </c>
      <c r="AE183" s="338">
        <f>ROUND('ASSET BALANCES'!AE183*$CM183/12,2)</f>
        <v>427328.01</v>
      </c>
      <c r="AF183" s="338">
        <f>ROUND('ASSET BALANCES'!AF183*$CM183/12,2)</f>
        <v>427328.01</v>
      </c>
      <c r="AG183" s="338">
        <f>ROUND('ASSET BALANCES'!AG183*$CM183/12,2)</f>
        <v>427599.88</v>
      </c>
      <c r="AH183" s="338">
        <f>ROUND('ASSET BALANCES'!AH183*$CM183/12,2)</f>
        <v>427636.13</v>
      </c>
      <c r="AI183" s="338">
        <f>ROUND('ASSET BALANCES'!AI183*$CM183/12,2)</f>
        <v>427672.38</v>
      </c>
      <c r="AJ183" s="338">
        <f>ROUND('ASSET BALANCES'!AJ183*$CM183/12,2)</f>
        <v>427708.63</v>
      </c>
      <c r="AK183" s="338">
        <f>ROUND('ASSET BALANCES'!AK183*$CM183/12,2)</f>
        <v>427744.88</v>
      </c>
      <c r="AL183" s="338">
        <f>ROUND('ASSET BALANCES'!AL183*$CM183/12,2)</f>
        <v>427781.13</v>
      </c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38"/>
      <c r="AX183" s="338"/>
      <c r="AY183" s="338"/>
      <c r="AZ183" s="338"/>
      <c r="BA183" s="338"/>
      <c r="BB183" s="338"/>
      <c r="BC183" s="338"/>
      <c r="BD183" s="338"/>
      <c r="BE183" s="338"/>
      <c r="BF183" s="338"/>
      <c r="BG183" s="338"/>
      <c r="BH183" s="338"/>
      <c r="BI183" s="338"/>
      <c r="BJ183" s="338"/>
      <c r="BK183" s="338"/>
      <c r="BL183" s="338"/>
      <c r="BM183" s="338"/>
      <c r="BN183" s="338"/>
      <c r="BO183" s="338"/>
      <c r="BP183" s="338"/>
      <c r="BQ183" s="338"/>
      <c r="BR183" s="338"/>
      <c r="BS183" s="338"/>
      <c r="BT183" s="338"/>
      <c r="BU183" s="338"/>
      <c r="BV183" s="338"/>
      <c r="BW183" s="13">
        <f t="shared" si="23"/>
        <v>5109906.04</v>
      </c>
      <c r="BX183" s="13">
        <f t="shared" si="24"/>
        <v>5123644.41</v>
      </c>
      <c r="BY183" s="13">
        <f t="shared" si="25"/>
        <v>5130111.09</v>
      </c>
      <c r="BZ183" s="13">
        <f t="shared" si="26"/>
        <v>0</v>
      </c>
      <c r="CA183" s="13">
        <f t="shared" si="27"/>
        <v>0</v>
      </c>
      <c r="CB183" s="13">
        <f t="shared" si="28"/>
        <v>0</v>
      </c>
      <c r="CC183" s="333" t="str">
        <f>VLOOKUP($A183,'Depr Group Buckets'!$A:$J,CC$4,FALSE)</f>
        <v>PROD OTHER</v>
      </c>
      <c r="CD183" s="333" t="str">
        <f>VLOOKUP($A183,'Depr Group Buckets'!$A:$J,CD$4,FALSE)</f>
        <v>101/106</v>
      </c>
      <c r="CE183" s="333">
        <f>VLOOKUP($A183,'Depr Group Buckets'!$A:$J,CE$4,FALSE)</f>
        <v>108</v>
      </c>
      <c r="CF183" s="333">
        <f>VLOOKUP($A183,'Depr Group Buckets'!$A:$J,CF$4,FALSE)</f>
        <v>403</v>
      </c>
      <c r="CG183" s="333" t="str">
        <f>VLOOKUP($A183,'Depr Group Buckets'!$A:$J,CG$4,FALSE)</f>
        <v>BIG BEND</v>
      </c>
      <c r="CH183" s="333" t="str">
        <f>VLOOKUP($A183,'Depr Group Buckets'!$A:$J,CH$4,FALSE)</f>
        <v xml:space="preserve">BIG BEND CT 5 </v>
      </c>
      <c r="CI183" s="333" t="str">
        <f>VLOOKUP($A183,'Depr Group Buckets'!$A:$J,CI$4,FALSE)</f>
        <v>Valid</v>
      </c>
      <c r="CJ183" s="333" t="str">
        <f>VLOOKUP($A183,'Depr Group Buckets'!$A:$J,CJ$4,FALSE)</f>
        <v>343</v>
      </c>
      <c r="CK183" s="21"/>
      <c r="CL183" s="4">
        <f t="shared" si="22"/>
        <v>2.9000000000000001E-2</v>
      </c>
      <c r="CM183" s="4">
        <f t="shared" si="21"/>
        <v>2.9000000000000001E-2</v>
      </c>
      <c r="CN183" s="334"/>
      <c r="CO183" s="334"/>
      <c r="CP183" s="334"/>
      <c r="CQ183" s="4">
        <v>2.9000000000000001E-2</v>
      </c>
      <c r="CR183" s="4">
        <v>3.5000000000000003E-2</v>
      </c>
    </row>
    <row r="184" spans="1:96" x14ac:dyDescent="0.25">
      <c r="A184" s="335">
        <f>'ASSET BALANCES'!$A184</f>
        <v>34346</v>
      </c>
      <c r="B184" s="336" t="str">
        <f>'ASSET BALANCES'!$B184</f>
        <v>343.46 Prime Movers-BBCT6</v>
      </c>
      <c r="C184" s="337">
        <v>422593.67</v>
      </c>
      <c r="D184" s="337">
        <v>422594.5</v>
      </c>
      <c r="E184" s="337">
        <v>422414.97</v>
      </c>
      <c r="F184" s="337">
        <v>422546.53</v>
      </c>
      <c r="G184" s="337">
        <v>422546.53</v>
      </c>
      <c r="H184" s="337">
        <v>422546.53</v>
      </c>
      <c r="I184" s="337">
        <v>422672.17</v>
      </c>
      <c r="J184" s="337">
        <v>422680.87</v>
      </c>
      <c r="K184" s="337">
        <v>422680.87</v>
      </c>
      <c r="L184" s="337">
        <v>422680.87</v>
      </c>
      <c r="M184" s="337">
        <v>423516.77</v>
      </c>
      <c r="N184" s="337">
        <v>423516.77</v>
      </c>
      <c r="O184" s="338">
        <f>ROUND('ASSET BALANCES'!O184*$CL184/12,2)</f>
        <v>423516.77</v>
      </c>
      <c r="P184" s="338">
        <f>ROUND('ASSET BALANCES'!P184*$CL184/12,2)</f>
        <v>423534.74</v>
      </c>
      <c r="Q184" s="338">
        <f>ROUND('ASSET BALANCES'!Q184*$CL184/12,2)</f>
        <v>423552.7</v>
      </c>
      <c r="R184" s="338">
        <f>ROUND('ASSET BALANCES'!R184*$CL184/12,2)</f>
        <v>423875.62</v>
      </c>
      <c r="S184" s="338">
        <f>ROUND('ASSET BALANCES'!S184*$CL184/12,2)</f>
        <v>424024.99</v>
      </c>
      <c r="T184" s="338">
        <f>ROUND('ASSET BALANCES'!T184*$CL184/12,2)</f>
        <v>424123.43</v>
      </c>
      <c r="U184" s="338">
        <f>ROUND('ASSET BALANCES'!U184*$CL184/12,2)</f>
        <v>424156.62</v>
      </c>
      <c r="V184" s="338">
        <f>ROUND('ASSET BALANCES'!V184*$CL184/12,2)</f>
        <v>424193.61</v>
      </c>
      <c r="W184" s="338">
        <f>ROUND('ASSET BALANCES'!W184*$CL184/12,2)</f>
        <v>424230.61</v>
      </c>
      <c r="X184" s="338">
        <f>ROUND('ASSET BALANCES'!X184*$CL184/12,2)</f>
        <v>424267.6</v>
      </c>
      <c r="Y184" s="338">
        <f>ROUND('ASSET BALANCES'!Y184*$CL184/12,2)</f>
        <v>424308.4</v>
      </c>
      <c r="Z184" s="338">
        <f>ROUND('ASSET BALANCES'!Z184*$CL184/12,2)</f>
        <v>424372.04</v>
      </c>
      <c r="AA184" s="338">
        <f>ROUND('ASSET BALANCES'!AA184*$CM184/12,2)</f>
        <v>424454.71</v>
      </c>
      <c r="AB184" s="338">
        <f>ROUND('ASSET BALANCES'!AB184*$CM184/12,2)</f>
        <v>424454.71</v>
      </c>
      <c r="AC184" s="338">
        <f>ROUND('ASSET BALANCES'!AC184*$CM184/12,2)</f>
        <v>424454.71</v>
      </c>
      <c r="AD184" s="338">
        <f>ROUND('ASSET BALANCES'!AD184*$CM184/12,2)</f>
        <v>424454.71</v>
      </c>
      <c r="AE184" s="338">
        <f>ROUND('ASSET BALANCES'!AE184*$CM184/12,2)</f>
        <v>424454.71</v>
      </c>
      <c r="AF184" s="338">
        <f>ROUND('ASSET BALANCES'!AF184*$CM184/12,2)</f>
        <v>424454.71</v>
      </c>
      <c r="AG184" s="338">
        <f>ROUND('ASSET BALANCES'!AG184*$CM184/12,2)</f>
        <v>424454.71</v>
      </c>
      <c r="AH184" s="338">
        <f>ROUND('ASSET BALANCES'!AH184*$CM184/12,2)</f>
        <v>424454.71</v>
      </c>
      <c r="AI184" s="338">
        <f>ROUND('ASSET BALANCES'!AI184*$CM184/12,2)</f>
        <v>424454.71</v>
      </c>
      <c r="AJ184" s="338">
        <f>ROUND('ASSET BALANCES'!AJ184*$CM184/12,2)</f>
        <v>424454.71</v>
      </c>
      <c r="AK184" s="338">
        <f>ROUND('ASSET BALANCES'!AK184*$CM184/12,2)</f>
        <v>424454.71</v>
      </c>
      <c r="AL184" s="338">
        <f>ROUND('ASSET BALANCES'!AL184*$CM184/12,2)</f>
        <v>424454.71</v>
      </c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38"/>
      <c r="AX184" s="338"/>
      <c r="AY184" s="338"/>
      <c r="AZ184" s="338"/>
      <c r="BA184" s="338"/>
      <c r="BB184" s="338"/>
      <c r="BC184" s="338"/>
      <c r="BD184" s="338"/>
      <c r="BE184" s="338"/>
      <c r="BF184" s="338"/>
      <c r="BG184" s="338"/>
      <c r="BH184" s="338"/>
      <c r="BI184" s="338"/>
      <c r="BJ184" s="338"/>
      <c r="BK184" s="338"/>
      <c r="BL184" s="338"/>
      <c r="BM184" s="338"/>
      <c r="BN184" s="338"/>
      <c r="BO184" s="338"/>
      <c r="BP184" s="338"/>
      <c r="BQ184" s="338"/>
      <c r="BR184" s="338"/>
      <c r="BS184" s="338"/>
      <c r="BT184" s="338"/>
      <c r="BU184" s="338"/>
      <c r="BV184" s="338"/>
      <c r="BW184" s="13">
        <f t="shared" si="23"/>
        <v>5072991.05</v>
      </c>
      <c r="BX184" s="13">
        <f t="shared" si="24"/>
        <v>5088157.13</v>
      </c>
      <c r="BY184" s="13">
        <f t="shared" si="25"/>
        <v>5093456.5199999996</v>
      </c>
      <c r="BZ184" s="13">
        <f t="shared" si="26"/>
        <v>0</v>
      </c>
      <c r="CA184" s="13">
        <f t="shared" si="27"/>
        <v>0</v>
      </c>
      <c r="CB184" s="13">
        <f t="shared" si="28"/>
        <v>0</v>
      </c>
      <c r="CC184" s="333" t="str">
        <f>VLOOKUP($A184,'Depr Group Buckets'!$A:$J,CC$4,FALSE)</f>
        <v>PROD OTHER</v>
      </c>
      <c r="CD184" s="333" t="str">
        <f>VLOOKUP($A184,'Depr Group Buckets'!$A:$J,CD$4,FALSE)</f>
        <v>101/106</v>
      </c>
      <c r="CE184" s="333">
        <f>VLOOKUP($A184,'Depr Group Buckets'!$A:$J,CE$4,FALSE)</f>
        <v>108</v>
      </c>
      <c r="CF184" s="333">
        <f>VLOOKUP($A184,'Depr Group Buckets'!$A:$J,CF$4,FALSE)</f>
        <v>403</v>
      </c>
      <c r="CG184" s="333" t="str">
        <f>VLOOKUP($A184,'Depr Group Buckets'!$A:$J,CG$4,FALSE)</f>
        <v>BIG BEND</v>
      </c>
      <c r="CH184" s="333" t="str">
        <f>VLOOKUP($A184,'Depr Group Buckets'!$A:$J,CH$4,FALSE)</f>
        <v>BIG BEND CT 6</v>
      </c>
      <c r="CI184" s="333" t="str">
        <f>VLOOKUP($A184,'Depr Group Buckets'!$A:$J,CI$4,FALSE)</f>
        <v>Valid</v>
      </c>
      <c r="CJ184" s="333" t="str">
        <f>VLOOKUP($A184,'Depr Group Buckets'!$A:$J,CJ$4,FALSE)</f>
        <v>343</v>
      </c>
      <c r="CK184" s="21"/>
      <c r="CL184" s="4">
        <f t="shared" si="22"/>
        <v>2.9000000000000001E-2</v>
      </c>
      <c r="CM184" s="4">
        <f t="shared" si="21"/>
        <v>2.9000000000000001E-2</v>
      </c>
      <c r="CN184" s="334"/>
      <c r="CO184" s="334"/>
      <c r="CP184" s="334"/>
      <c r="CQ184" s="4">
        <v>2.9000000000000001E-2</v>
      </c>
      <c r="CR184" s="4">
        <v>3.5000000000000003E-2</v>
      </c>
    </row>
    <row r="185" spans="1:96" x14ac:dyDescent="0.25">
      <c r="A185" s="335">
        <f>'ASSET BALANCES'!$A185</f>
        <v>34352</v>
      </c>
      <c r="B185" s="336" t="str">
        <f>'ASSET BALANCES'!$B185</f>
        <v>343.52 Prime Movers-Gannon Dismantl</v>
      </c>
      <c r="C185" s="337">
        <v>0</v>
      </c>
      <c r="D185" s="337">
        <v>0</v>
      </c>
      <c r="E185" s="337">
        <v>0</v>
      </c>
      <c r="F185" s="337">
        <v>0</v>
      </c>
      <c r="G185" s="337">
        <v>0</v>
      </c>
      <c r="H185" s="337">
        <v>0</v>
      </c>
      <c r="I185" s="337">
        <v>0</v>
      </c>
      <c r="J185" s="337">
        <v>0</v>
      </c>
      <c r="K185" s="337">
        <v>0</v>
      </c>
      <c r="L185" s="337">
        <v>0</v>
      </c>
      <c r="M185" s="337">
        <v>0</v>
      </c>
      <c r="N185" s="337">
        <v>0</v>
      </c>
      <c r="O185" s="338">
        <f>ROUND('ASSET BALANCES'!O185*$CL185/12,2)</f>
        <v>0</v>
      </c>
      <c r="P185" s="338">
        <f>ROUND('ASSET BALANCES'!P185*$CL185/12,2)</f>
        <v>0</v>
      </c>
      <c r="Q185" s="338">
        <f>ROUND('ASSET BALANCES'!Q185*$CL185/12,2)</f>
        <v>0</v>
      </c>
      <c r="R185" s="338">
        <f>ROUND('ASSET BALANCES'!R185*$CL185/12,2)</f>
        <v>0</v>
      </c>
      <c r="S185" s="338">
        <f>ROUND('ASSET BALANCES'!S185*$CL185/12,2)</f>
        <v>0</v>
      </c>
      <c r="T185" s="338">
        <f>ROUND('ASSET BALANCES'!T185*$CL185/12,2)</f>
        <v>0</v>
      </c>
      <c r="U185" s="338">
        <f>ROUND('ASSET BALANCES'!U185*$CL185/12,2)</f>
        <v>0</v>
      </c>
      <c r="V185" s="338">
        <f>ROUND('ASSET BALANCES'!V185*$CL185/12,2)</f>
        <v>0</v>
      </c>
      <c r="W185" s="338">
        <f>ROUND('ASSET BALANCES'!W185*$CL185/12,2)</f>
        <v>0</v>
      </c>
      <c r="X185" s="338">
        <f>ROUND('ASSET BALANCES'!X185*$CL185/12,2)</f>
        <v>0</v>
      </c>
      <c r="Y185" s="338">
        <f>ROUND('ASSET BALANCES'!Y185*$CL185/12,2)</f>
        <v>0</v>
      </c>
      <c r="Z185" s="338">
        <f>ROUND('ASSET BALANCES'!Z185*$CL185/12,2)</f>
        <v>0</v>
      </c>
      <c r="AA185" s="338">
        <f>ROUND('ASSET BALANCES'!AA185*$CM185/12,2)</f>
        <v>0</v>
      </c>
      <c r="AB185" s="338">
        <f>ROUND('ASSET BALANCES'!AB185*$CM185/12,2)</f>
        <v>0</v>
      </c>
      <c r="AC185" s="338">
        <f>ROUND('ASSET BALANCES'!AC185*$CM185/12,2)</f>
        <v>0</v>
      </c>
      <c r="AD185" s="338">
        <f>ROUND('ASSET BALANCES'!AD185*$CM185/12,2)</f>
        <v>0</v>
      </c>
      <c r="AE185" s="338">
        <f>ROUND('ASSET BALANCES'!AE185*$CM185/12,2)</f>
        <v>0</v>
      </c>
      <c r="AF185" s="338">
        <f>ROUND('ASSET BALANCES'!AF185*$CM185/12,2)</f>
        <v>0</v>
      </c>
      <c r="AG185" s="338">
        <f>ROUND('ASSET BALANCES'!AG185*$CM185/12,2)</f>
        <v>0</v>
      </c>
      <c r="AH185" s="338">
        <f>ROUND('ASSET BALANCES'!AH185*$CM185/12,2)</f>
        <v>0</v>
      </c>
      <c r="AI185" s="338">
        <f>ROUND('ASSET BALANCES'!AI185*$CM185/12,2)</f>
        <v>0</v>
      </c>
      <c r="AJ185" s="338">
        <f>ROUND('ASSET BALANCES'!AJ185*$CM185/12,2)</f>
        <v>0</v>
      </c>
      <c r="AK185" s="338">
        <f>ROUND('ASSET BALANCES'!AK185*$CM185/12,2)</f>
        <v>0</v>
      </c>
      <c r="AL185" s="338">
        <f>ROUND('ASSET BALANCES'!AL185*$CM185/12,2)</f>
        <v>0</v>
      </c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38"/>
      <c r="AX185" s="338"/>
      <c r="AY185" s="338"/>
      <c r="AZ185" s="338"/>
      <c r="BA185" s="338"/>
      <c r="BB185" s="338"/>
      <c r="BC185" s="338"/>
      <c r="BD185" s="338"/>
      <c r="BE185" s="338"/>
      <c r="BF185" s="338"/>
      <c r="BG185" s="338"/>
      <c r="BH185" s="338"/>
      <c r="BI185" s="338"/>
      <c r="BJ185" s="338"/>
      <c r="BK185" s="338"/>
      <c r="BL185" s="338"/>
      <c r="BM185" s="338"/>
      <c r="BN185" s="338"/>
      <c r="BO185" s="338"/>
      <c r="BP185" s="338"/>
      <c r="BQ185" s="338"/>
      <c r="BR185" s="338"/>
      <c r="BS185" s="338"/>
      <c r="BT185" s="338"/>
      <c r="BU185" s="338"/>
      <c r="BV185" s="338"/>
      <c r="BW185" s="13">
        <f t="shared" si="23"/>
        <v>0</v>
      </c>
      <c r="BX185" s="13">
        <f t="shared" si="24"/>
        <v>0</v>
      </c>
      <c r="BY185" s="13">
        <f t="shared" si="25"/>
        <v>0</v>
      </c>
      <c r="BZ185" s="13">
        <f t="shared" si="26"/>
        <v>0</v>
      </c>
      <c r="CA185" s="13">
        <f t="shared" si="27"/>
        <v>0</v>
      </c>
      <c r="CB185" s="13">
        <f t="shared" si="28"/>
        <v>0</v>
      </c>
      <c r="CC185" s="333" t="str">
        <f>VLOOKUP($A185,'Depr Group Buckets'!$A:$J,CC$4,FALSE)</f>
        <v>PROD OTHER</v>
      </c>
      <c r="CD185" s="333" t="str">
        <f>VLOOKUP($A185,'Depr Group Buckets'!$A:$J,CD$4,FALSE)</f>
        <v>101/106</v>
      </c>
      <c r="CE185" s="333">
        <f>VLOOKUP($A185,'Depr Group Buckets'!$A:$J,CE$4,FALSE)</f>
        <v>108</v>
      </c>
      <c r="CF185" s="333">
        <f>VLOOKUP($A185,'Depr Group Buckets'!$A:$J,CF$4,FALSE)</f>
        <v>403</v>
      </c>
      <c r="CG185" s="333" t="str">
        <f>VLOOKUP($A185,'Depr Group Buckets'!$A:$J,CG$4,FALSE)</f>
        <v>BAYSIDE</v>
      </c>
      <c r="CH185" s="333" t="str">
        <f>VLOOKUP($A185,'Depr Group Buckets'!$A:$J,CH$4,FALSE)</f>
        <v>INACTIVE ACCOUNT</v>
      </c>
      <c r="CI185" s="333" t="str">
        <f>VLOOKUP($A185,'Depr Group Buckets'!$A:$J,CI$4,FALSE)</f>
        <v>Invalid</v>
      </c>
      <c r="CJ185" s="333" t="str">
        <f>VLOOKUP($A185,'Depr Group Buckets'!$A:$J,CJ$4,FALSE)</f>
        <v>343</v>
      </c>
      <c r="CK185" s="21"/>
      <c r="CL185" s="4">
        <f t="shared" si="22"/>
        <v>0</v>
      </c>
      <c r="CM185" s="4">
        <f t="shared" si="21"/>
        <v>0</v>
      </c>
      <c r="CN185" s="334"/>
      <c r="CO185" s="334"/>
      <c r="CP185" s="334"/>
      <c r="CQ185" s="4">
        <v>0</v>
      </c>
      <c r="CR185" s="4">
        <v>0</v>
      </c>
    </row>
    <row r="186" spans="1:96" x14ac:dyDescent="0.25">
      <c r="A186" s="335">
        <f>'ASSET BALANCES'!$A186</f>
        <v>34380</v>
      </c>
      <c r="B186" s="336" t="str">
        <f>'ASSET BALANCES'!$B186</f>
        <v>343.80 Prime Movers-Polk Common</v>
      </c>
      <c r="C186" s="337">
        <v>33443.39</v>
      </c>
      <c r="D186" s="337">
        <v>33443.75</v>
      </c>
      <c r="E186" s="337">
        <v>33443.89</v>
      </c>
      <c r="F186" s="337">
        <v>33458.22</v>
      </c>
      <c r="G186" s="337">
        <v>33458.22</v>
      </c>
      <c r="H186" s="337">
        <v>33458.22</v>
      </c>
      <c r="I186" s="337">
        <v>33471.11</v>
      </c>
      <c r="J186" s="337">
        <v>33471.11</v>
      </c>
      <c r="K186" s="337">
        <v>33471.11</v>
      </c>
      <c r="L186" s="337">
        <v>33471.11</v>
      </c>
      <c r="M186" s="337">
        <v>33471.11</v>
      </c>
      <c r="N186" s="337">
        <v>33471.11</v>
      </c>
      <c r="O186" s="338">
        <f>ROUND('ASSET BALANCES'!O186*$CL186/12,2)</f>
        <v>35123.53</v>
      </c>
      <c r="P186" s="338">
        <f>ROUND('ASSET BALANCES'!P186*$CL186/12,2)</f>
        <v>35948.44</v>
      </c>
      <c r="Q186" s="338">
        <f>ROUND('ASSET BALANCES'!Q186*$CL186/12,2)</f>
        <v>36083.72</v>
      </c>
      <c r="R186" s="338">
        <f>ROUND('ASSET BALANCES'!R186*$CL186/12,2)</f>
        <v>36340.04</v>
      </c>
      <c r="S186" s="338">
        <f>ROUND('ASSET BALANCES'!S186*$CL186/12,2)</f>
        <v>36866.089999999997</v>
      </c>
      <c r="T186" s="338">
        <f>ROUND('ASSET BALANCES'!T186*$CL186/12,2)</f>
        <v>37026.120000000003</v>
      </c>
      <c r="U186" s="338">
        <f>ROUND('ASSET BALANCES'!U186*$CL186/12,2)</f>
        <v>37416.660000000003</v>
      </c>
      <c r="V186" s="338">
        <f>ROUND('ASSET BALANCES'!V186*$CL186/12,2)</f>
        <v>37613.22</v>
      </c>
      <c r="W186" s="338">
        <f>ROUND('ASSET BALANCES'!W186*$CL186/12,2)</f>
        <v>37748.5</v>
      </c>
      <c r="X186" s="338">
        <f>ROUND('ASSET BALANCES'!X186*$CL186/12,2)</f>
        <v>37883.769999999997</v>
      </c>
      <c r="Y186" s="338">
        <f>ROUND('ASSET BALANCES'!Y186*$CL186/12,2)</f>
        <v>38019.050000000003</v>
      </c>
      <c r="Z186" s="338">
        <f>ROUND('ASSET BALANCES'!Z186*$CL186/12,2)</f>
        <v>38154.33</v>
      </c>
      <c r="AA186" s="338">
        <f>ROUND('ASSET BALANCES'!AA186*$CM186/12,2)</f>
        <v>40122.660000000003</v>
      </c>
      <c r="AB186" s="338">
        <f>ROUND('ASSET BALANCES'!AB186*$CM186/12,2)</f>
        <v>40324.129999999997</v>
      </c>
      <c r="AC186" s="338">
        <f>ROUND('ASSET BALANCES'!AC186*$CM186/12,2)</f>
        <v>40525.599999999999</v>
      </c>
      <c r="AD186" s="338">
        <f>ROUND('ASSET BALANCES'!AD186*$CM186/12,2)</f>
        <v>40727.06</v>
      </c>
      <c r="AE186" s="338">
        <f>ROUND('ASSET BALANCES'!AE186*$CM186/12,2)</f>
        <v>41594.660000000003</v>
      </c>
      <c r="AF186" s="338">
        <f>ROUND('ASSET BALANCES'!AF186*$CM186/12,2)</f>
        <v>41758</v>
      </c>
      <c r="AG186" s="338">
        <f>ROUND('ASSET BALANCES'!AG186*$CM186/12,2)</f>
        <v>41921.33</v>
      </c>
      <c r="AH186" s="338">
        <f>ROUND('ASSET BALANCES'!AH186*$CM186/12,2)</f>
        <v>42084.66</v>
      </c>
      <c r="AI186" s="338">
        <f>ROUND('ASSET BALANCES'!AI186*$CM186/12,2)</f>
        <v>42248</v>
      </c>
      <c r="AJ186" s="338">
        <f>ROUND('ASSET BALANCES'!AJ186*$CM186/12,2)</f>
        <v>42951.33</v>
      </c>
      <c r="AK186" s="338">
        <f>ROUND('ASSET BALANCES'!AK186*$CM186/12,2)</f>
        <v>43152.800000000003</v>
      </c>
      <c r="AL186" s="338">
        <f>ROUND('ASSET BALANCES'!AL186*$CM186/12,2)</f>
        <v>43690.26</v>
      </c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38"/>
      <c r="AX186" s="338"/>
      <c r="AY186" s="338"/>
      <c r="AZ186" s="338"/>
      <c r="BA186" s="338"/>
      <c r="BB186" s="338"/>
      <c r="BC186" s="338"/>
      <c r="BD186" s="338"/>
      <c r="BE186" s="338"/>
      <c r="BF186" s="338"/>
      <c r="BG186" s="338"/>
      <c r="BH186" s="338"/>
      <c r="BI186" s="338"/>
      <c r="BJ186" s="338"/>
      <c r="BK186" s="338"/>
      <c r="BL186" s="338"/>
      <c r="BM186" s="338"/>
      <c r="BN186" s="338"/>
      <c r="BO186" s="338"/>
      <c r="BP186" s="338"/>
      <c r="BQ186" s="338"/>
      <c r="BR186" s="338"/>
      <c r="BS186" s="338"/>
      <c r="BT186" s="338"/>
      <c r="BU186" s="338"/>
      <c r="BV186" s="338"/>
      <c r="BW186" s="13">
        <f t="shared" si="23"/>
        <v>401532.35</v>
      </c>
      <c r="BX186" s="13">
        <f t="shared" si="24"/>
        <v>444223.47</v>
      </c>
      <c r="BY186" s="13">
        <f t="shared" si="25"/>
        <v>501100.49</v>
      </c>
      <c r="BZ186" s="13">
        <f t="shared" si="26"/>
        <v>0</v>
      </c>
      <c r="CA186" s="13">
        <f t="shared" si="27"/>
        <v>0</v>
      </c>
      <c r="CB186" s="13">
        <f t="shared" si="28"/>
        <v>0</v>
      </c>
      <c r="CC186" s="333" t="str">
        <f>VLOOKUP($A186,'Depr Group Buckets'!$A:$J,CC$4,FALSE)</f>
        <v>PROD OTHER</v>
      </c>
      <c r="CD186" s="333" t="str">
        <f>VLOOKUP($A186,'Depr Group Buckets'!$A:$J,CD$4,FALSE)</f>
        <v>101/106</v>
      </c>
      <c r="CE186" s="333">
        <f>VLOOKUP($A186,'Depr Group Buckets'!$A:$J,CE$4,FALSE)</f>
        <v>108</v>
      </c>
      <c r="CF186" s="333">
        <f>VLOOKUP($A186,'Depr Group Buckets'!$A:$J,CF$4,FALSE)</f>
        <v>403</v>
      </c>
      <c r="CG186" s="333" t="str">
        <f>VLOOKUP($A186,'Depr Group Buckets'!$A:$J,CG$4,FALSE)</f>
        <v>POLK</v>
      </c>
      <c r="CH186" s="333" t="str">
        <f>VLOOKUP($A186,'Depr Group Buckets'!$A:$J,CH$4,FALSE)</f>
        <v>POLK COMMON</v>
      </c>
      <c r="CI186" s="333" t="str">
        <f>VLOOKUP($A186,'Depr Group Buckets'!$A:$J,CI$4,FALSE)</f>
        <v>Valid</v>
      </c>
      <c r="CJ186" s="333" t="str">
        <f>VLOOKUP($A186,'Depr Group Buckets'!$A:$J,CJ$4,FALSE)</f>
        <v>343</v>
      </c>
      <c r="CK186" s="21"/>
      <c r="CL186" s="4">
        <f t="shared" si="22"/>
        <v>3.5999999999999997E-2</v>
      </c>
      <c r="CM186" s="4">
        <f t="shared" si="21"/>
        <v>3.5999999999999997E-2</v>
      </c>
      <c r="CN186" s="334"/>
      <c r="CO186" s="334"/>
      <c r="CP186" s="334"/>
      <c r="CQ186" s="4">
        <v>3.5999999999999997E-2</v>
      </c>
      <c r="CR186" s="4">
        <v>3.78E-2</v>
      </c>
    </row>
    <row r="187" spans="1:96" x14ac:dyDescent="0.25">
      <c r="A187" s="335">
        <f>'ASSET BALANCES'!$A187</f>
        <v>34381</v>
      </c>
      <c r="B187" s="336" t="str">
        <f>'ASSET BALANCES'!$B187</f>
        <v>343.81 Prime Movers-Polk U1</v>
      </c>
      <c r="C187" s="337">
        <v>617750.97</v>
      </c>
      <c r="D187" s="337">
        <v>617662.79</v>
      </c>
      <c r="E187" s="337">
        <v>610704.29</v>
      </c>
      <c r="F187" s="337">
        <v>610704.29</v>
      </c>
      <c r="G187" s="337">
        <v>610704.29</v>
      </c>
      <c r="H187" s="337">
        <v>610704.29</v>
      </c>
      <c r="I187" s="337">
        <v>610704.29</v>
      </c>
      <c r="J187" s="337">
        <v>610704.29</v>
      </c>
      <c r="K187" s="337">
        <v>615609.52</v>
      </c>
      <c r="L187" s="337">
        <v>614931.42999999993</v>
      </c>
      <c r="M187" s="337">
        <v>615838.29</v>
      </c>
      <c r="N187" s="337">
        <v>615838.29</v>
      </c>
      <c r="O187" s="338">
        <f>ROUND('ASSET BALANCES'!O187*$CL187/12,2)</f>
        <v>615998.92000000004</v>
      </c>
      <c r="P187" s="338">
        <f>ROUND('ASSET BALANCES'!P187*$CL187/12,2)</f>
        <v>619517.31999999995</v>
      </c>
      <c r="Q187" s="338">
        <f>ROUND('ASSET BALANCES'!Q187*$CL187/12,2)</f>
        <v>620081.06999999995</v>
      </c>
      <c r="R187" s="338">
        <f>ROUND('ASSET BALANCES'!R187*$CL187/12,2)</f>
        <v>621329.6</v>
      </c>
      <c r="S187" s="338">
        <f>ROUND('ASSET BALANCES'!S187*$CL187/12,2)</f>
        <v>622014.68999999994</v>
      </c>
      <c r="T187" s="338">
        <f>ROUND('ASSET BALANCES'!T187*$CL187/12,2)</f>
        <v>623435.87</v>
      </c>
      <c r="U187" s="338">
        <f>ROUND('ASSET BALANCES'!U187*$CL187/12,2)</f>
        <v>623662.6</v>
      </c>
      <c r="V187" s="338">
        <f>ROUND('ASSET BALANCES'!V187*$CL187/12,2)</f>
        <v>623771.57999999996</v>
      </c>
      <c r="W187" s="338">
        <f>ROUND('ASSET BALANCES'!W187*$CL187/12,2)</f>
        <v>623880.56999999995</v>
      </c>
      <c r="X187" s="338">
        <f>ROUND('ASSET BALANCES'!X187*$CL187/12,2)</f>
        <v>624003.43000000005</v>
      </c>
      <c r="Y187" s="338">
        <f>ROUND('ASSET BALANCES'!Y187*$CL187/12,2)</f>
        <v>624120.79</v>
      </c>
      <c r="Z187" s="338">
        <f>ROUND('ASSET BALANCES'!Z187*$CL187/12,2)</f>
        <v>624229.78</v>
      </c>
      <c r="AA187" s="338">
        <f>ROUND('ASSET BALANCES'!AA187*$CM187/12,2)</f>
        <v>628740.57999999996</v>
      </c>
      <c r="AB187" s="338">
        <f>ROUND('ASSET BALANCES'!AB187*$CM187/12,2)</f>
        <v>628854.16</v>
      </c>
      <c r="AC187" s="338">
        <f>ROUND('ASSET BALANCES'!AC187*$CM187/12,2)</f>
        <v>628967.74</v>
      </c>
      <c r="AD187" s="338">
        <f>ROUND('ASSET BALANCES'!AD187*$CM187/12,2)</f>
        <v>629081.31999999995</v>
      </c>
      <c r="AE187" s="338">
        <f>ROUND('ASSET BALANCES'!AE187*$CM187/12,2)</f>
        <v>629194.9</v>
      </c>
      <c r="AF187" s="338">
        <f>ROUND('ASSET BALANCES'!AF187*$CM187/12,2)</f>
        <v>783618.62</v>
      </c>
      <c r="AG187" s="338">
        <f>ROUND('ASSET BALANCES'!AG187*$CM187/12,2)</f>
        <v>783732.2</v>
      </c>
      <c r="AH187" s="338">
        <f>ROUND('ASSET BALANCES'!AH187*$CM187/12,2)</f>
        <v>783845.78</v>
      </c>
      <c r="AI187" s="338">
        <f>ROUND('ASSET BALANCES'!AI187*$CM187/12,2)</f>
        <v>783959.36</v>
      </c>
      <c r="AJ187" s="338">
        <f>ROUND('ASSET BALANCES'!AJ187*$CM187/12,2)</f>
        <v>784072.94</v>
      </c>
      <c r="AK187" s="338">
        <f>ROUND('ASSET BALANCES'!AK187*$CM187/12,2)</f>
        <v>784186.52</v>
      </c>
      <c r="AL187" s="338">
        <f>ROUND('ASSET BALANCES'!AL187*$CM187/12,2)</f>
        <v>784300.1</v>
      </c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38"/>
      <c r="AX187" s="338"/>
      <c r="AY187" s="338"/>
      <c r="AZ187" s="338"/>
      <c r="BA187" s="338"/>
      <c r="BB187" s="338"/>
      <c r="BC187" s="338"/>
      <c r="BD187" s="338"/>
      <c r="BE187" s="338"/>
      <c r="BF187" s="338"/>
      <c r="BG187" s="338"/>
      <c r="BH187" s="338"/>
      <c r="BI187" s="338"/>
      <c r="BJ187" s="338"/>
      <c r="BK187" s="338"/>
      <c r="BL187" s="338"/>
      <c r="BM187" s="338"/>
      <c r="BN187" s="338"/>
      <c r="BO187" s="338"/>
      <c r="BP187" s="338"/>
      <c r="BQ187" s="338"/>
      <c r="BR187" s="338"/>
      <c r="BS187" s="338"/>
      <c r="BT187" s="338"/>
      <c r="BU187" s="338"/>
      <c r="BV187" s="338"/>
      <c r="BW187" s="13">
        <f t="shared" si="23"/>
        <v>7361857.0300000003</v>
      </c>
      <c r="BX187" s="13">
        <f t="shared" si="24"/>
        <v>7466046.2199999997</v>
      </c>
      <c r="BY187" s="13">
        <f t="shared" si="25"/>
        <v>8632554.2200000007</v>
      </c>
      <c r="BZ187" s="13">
        <f t="shared" si="26"/>
        <v>0</v>
      </c>
      <c r="CA187" s="13">
        <f t="shared" si="27"/>
        <v>0</v>
      </c>
      <c r="CB187" s="13">
        <f t="shared" si="28"/>
        <v>0</v>
      </c>
      <c r="CC187" s="333" t="str">
        <f>VLOOKUP($A187,'Depr Group Buckets'!$A:$J,CC$4,FALSE)</f>
        <v>PROD OTHER</v>
      </c>
      <c r="CD187" s="333" t="str">
        <f>VLOOKUP($A187,'Depr Group Buckets'!$A:$J,CD$4,FALSE)</f>
        <v>101/106</v>
      </c>
      <c r="CE187" s="333">
        <f>VLOOKUP($A187,'Depr Group Buckets'!$A:$J,CE$4,FALSE)</f>
        <v>108</v>
      </c>
      <c r="CF187" s="333">
        <f>VLOOKUP($A187,'Depr Group Buckets'!$A:$J,CF$4,FALSE)</f>
        <v>403</v>
      </c>
      <c r="CG187" s="333" t="str">
        <f>VLOOKUP($A187,'Depr Group Buckets'!$A:$J,CG$4,FALSE)</f>
        <v>POLK</v>
      </c>
      <c r="CH187" s="333" t="str">
        <f>VLOOKUP($A187,'Depr Group Buckets'!$A:$J,CH$4,FALSE)</f>
        <v>POLK UNIT 1</v>
      </c>
      <c r="CI187" s="333" t="str">
        <f>VLOOKUP($A187,'Depr Group Buckets'!$A:$J,CI$4,FALSE)</f>
        <v>Valid</v>
      </c>
      <c r="CJ187" s="333" t="str">
        <f>VLOOKUP($A187,'Depr Group Buckets'!$A:$J,CJ$4,FALSE)</f>
        <v>343</v>
      </c>
      <c r="CK187" s="21"/>
      <c r="CL187" s="4">
        <f t="shared" si="22"/>
        <v>4.5999999999999999E-2</v>
      </c>
      <c r="CM187" s="4">
        <f t="shared" si="21"/>
        <v>4.5999999999999999E-2</v>
      </c>
      <c r="CN187" s="334"/>
      <c r="CO187" s="334"/>
      <c r="CP187" s="334"/>
      <c r="CQ187" s="4">
        <v>4.5999999999999999E-2</v>
      </c>
      <c r="CR187" s="4">
        <v>4.2800000000000005E-2</v>
      </c>
    </row>
    <row r="188" spans="1:96" x14ac:dyDescent="0.25">
      <c r="A188" s="335">
        <f>'ASSET BALANCES'!$A188</f>
        <v>34382</v>
      </c>
      <c r="B188" s="336" t="str">
        <f>'ASSET BALANCES'!$B188</f>
        <v>343.82 Prime Movers-Polk U2</v>
      </c>
      <c r="C188" s="337">
        <v>146550.35999999999</v>
      </c>
      <c r="D188" s="337">
        <v>146562.34000000003</v>
      </c>
      <c r="E188" s="337">
        <v>146562.34000000003</v>
      </c>
      <c r="F188" s="337">
        <v>146562.34000000003</v>
      </c>
      <c r="G188" s="337">
        <v>146562.34000000003</v>
      </c>
      <c r="H188" s="337">
        <v>146562.34000000003</v>
      </c>
      <c r="I188" s="337">
        <v>146562.34000000003</v>
      </c>
      <c r="J188" s="337">
        <v>146562.34000000003</v>
      </c>
      <c r="K188" s="337">
        <v>146562.34000000003</v>
      </c>
      <c r="L188" s="337">
        <v>146562.34000000003</v>
      </c>
      <c r="M188" s="337">
        <v>146745.56</v>
      </c>
      <c r="N188" s="337">
        <v>146745.56</v>
      </c>
      <c r="O188" s="338">
        <f>ROUND('ASSET BALANCES'!O188*$CL188/12,2)</f>
        <v>146764.18</v>
      </c>
      <c r="P188" s="338">
        <f>ROUND('ASSET BALANCES'!P188*$CL188/12,2)</f>
        <v>146825.81</v>
      </c>
      <c r="Q188" s="338">
        <f>ROUND('ASSET BALANCES'!Q188*$CL188/12,2)</f>
        <v>146833.97</v>
      </c>
      <c r="R188" s="338">
        <f>ROUND('ASSET BALANCES'!R188*$CL188/12,2)</f>
        <v>146903.64000000001</v>
      </c>
      <c r="S188" s="338">
        <f>ROUND('ASSET BALANCES'!S188*$CL188/12,2)</f>
        <v>147031.85</v>
      </c>
      <c r="T188" s="338">
        <f>ROUND('ASSET BALANCES'!T188*$CL188/12,2)</f>
        <v>147040.01999999999</v>
      </c>
      <c r="U188" s="338">
        <f>ROUND('ASSET BALANCES'!U188*$CL188/12,2)</f>
        <v>147048.18</v>
      </c>
      <c r="V188" s="338">
        <f>ROUND('ASSET BALANCES'!V188*$CL188/12,2)</f>
        <v>147056.35</v>
      </c>
      <c r="W188" s="338">
        <f>ROUND('ASSET BALANCES'!W188*$CL188/12,2)</f>
        <v>147141.73000000001</v>
      </c>
      <c r="X188" s="338">
        <f>ROUND('ASSET BALANCES'!X188*$CL188/12,2)</f>
        <v>147159.54999999999</v>
      </c>
      <c r="Y188" s="338">
        <f>ROUND('ASSET BALANCES'!Y188*$CL188/12,2)</f>
        <v>147177.37</v>
      </c>
      <c r="Z188" s="338">
        <f>ROUND('ASSET BALANCES'!Z188*$CL188/12,2)</f>
        <v>147195.18</v>
      </c>
      <c r="AA188" s="338">
        <f>ROUND('ASSET BALANCES'!AA188*$CM188/12,2)</f>
        <v>152991.59</v>
      </c>
      <c r="AB188" s="338">
        <f>ROUND('ASSET BALANCES'!AB188*$CM188/12,2)</f>
        <v>153066.43</v>
      </c>
      <c r="AC188" s="338">
        <f>ROUND('ASSET BALANCES'!AC188*$CM188/12,2)</f>
        <v>153133.72</v>
      </c>
      <c r="AD188" s="338">
        <f>ROUND('ASSET BALANCES'!AD188*$CM188/12,2)</f>
        <v>153203.53</v>
      </c>
      <c r="AE188" s="338">
        <f>ROUND('ASSET BALANCES'!AE188*$CM188/12,2)</f>
        <v>153275.85</v>
      </c>
      <c r="AF188" s="338">
        <f>ROUND('ASSET BALANCES'!AF188*$CM188/12,2)</f>
        <v>153348.17000000001</v>
      </c>
      <c r="AG188" s="338">
        <f>ROUND('ASSET BALANCES'!AG188*$CM188/12,2)</f>
        <v>153417.98000000001</v>
      </c>
      <c r="AH188" s="338">
        <f>ROUND('ASSET BALANCES'!AH188*$CM188/12,2)</f>
        <v>153492.81</v>
      </c>
      <c r="AI188" s="338">
        <f>ROUND('ASSET BALANCES'!AI188*$CM188/12,2)</f>
        <v>153562.62</v>
      </c>
      <c r="AJ188" s="338">
        <f>ROUND('ASSET BALANCES'!AJ188*$CM188/12,2)</f>
        <v>153634.94</v>
      </c>
      <c r="AK188" s="338">
        <f>ROUND('ASSET BALANCES'!AK188*$CM188/12,2)</f>
        <v>154009.46</v>
      </c>
      <c r="AL188" s="338">
        <f>ROUND('ASSET BALANCES'!AL188*$CM188/12,2)</f>
        <v>159466.59</v>
      </c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38"/>
      <c r="AX188" s="338"/>
      <c r="AY188" s="338"/>
      <c r="AZ188" s="338"/>
      <c r="BA188" s="338"/>
      <c r="BB188" s="338"/>
      <c r="BC188" s="338"/>
      <c r="BD188" s="338"/>
      <c r="BE188" s="338"/>
      <c r="BF188" s="338"/>
      <c r="BG188" s="338"/>
      <c r="BH188" s="338"/>
      <c r="BI188" s="338"/>
      <c r="BJ188" s="338"/>
      <c r="BK188" s="338"/>
      <c r="BL188" s="338"/>
      <c r="BM188" s="338"/>
      <c r="BN188" s="338"/>
      <c r="BO188" s="338"/>
      <c r="BP188" s="338"/>
      <c r="BQ188" s="338"/>
      <c r="BR188" s="338"/>
      <c r="BS188" s="338"/>
      <c r="BT188" s="338"/>
      <c r="BU188" s="338"/>
      <c r="BV188" s="338"/>
      <c r="BW188" s="13">
        <f t="shared" si="23"/>
        <v>1759102.54</v>
      </c>
      <c r="BX188" s="13">
        <f t="shared" si="24"/>
        <v>1764177.83</v>
      </c>
      <c r="BY188" s="13">
        <f t="shared" si="25"/>
        <v>1846603.69</v>
      </c>
      <c r="BZ188" s="13">
        <f t="shared" si="26"/>
        <v>0</v>
      </c>
      <c r="CA188" s="13">
        <f t="shared" si="27"/>
        <v>0</v>
      </c>
      <c r="CB188" s="13">
        <f t="shared" si="28"/>
        <v>0</v>
      </c>
      <c r="CC188" s="333" t="str">
        <f>VLOOKUP($A188,'Depr Group Buckets'!$A:$J,CC$4,FALSE)</f>
        <v>PROD OTHER</v>
      </c>
      <c r="CD188" s="333" t="str">
        <f>VLOOKUP($A188,'Depr Group Buckets'!$A:$J,CD$4,FALSE)</f>
        <v>101/106</v>
      </c>
      <c r="CE188" s="333">
        <f>VLOOKUP($A188,'Depr Group Buckets'!$A:$J,CE$4,FALSE)</f>
        <v>108</v>
      </c>
      <c r="CF188" s="333">
        <f>VLOOKUP($A188,'Depr Group Buckets'!$A:$J,CF$4,FALSE)</f>
        <v>403</v>
      </c>
      <c r="CG188" s="333" t="str">
        <f>VLOOKUP($A188,'Depr Group Buckets'!$A:$J,CG$4,FALSE)</f>
        <v>POLK</v>
      </c>
      <c r="CH188" s="333" t="str">
        <f>VLOOKUP($A188,'Depr Group Buckets'!$A:$J,CH$4,FALSE)</f>
        <v>POLK UNIT 2</v>
      </c>
      <c r="CI188" s="333" t="str">
        <f>VLOOKUP($A188,'Depr Group Buckets'!$A:$J,CI$4,FALSE)</f>
        <v>Valid</v>
      </c>
      <c r="CJ188" s="333" t="str">
        <f>VLOOKUP($A188,'Depr Group Buckets'!$A:$J,CJ$4,FALSE)</f>
        <v>343</v>
      </c>
      <c r="CK188" s="21"/>
      <c r="CL188" s="4">
        <f t="shared" si="22"/>
        <v>4.9000000000000002E-2</v>
      </c>
      <c r="CM188" s="4">
        <f t="shared" si="21"/>
        <v>4.9000000000000002E-2</v>
      </c>
      <c r="CN188" s="334"/>
      <c r="CO188" s="334"/>
      <c r="CP188" s="334"/>
      <c r="CQ188" s="4">
        <v>4.9000000000000002E-2</v>
      </c>
      <c r="CR188" s="4">
        <v>3.9199999999999999E-2</v>
      </c>
    </row>
    <row r="189" spans="1:96" x14ac:dyDescent="0.25">
      <c r="A189" s="335">
        <f>'ASSET BALANCES'!$A189</f>
        <v>34383</v>
      </c>
      <c r="B189" s="336" t="str">
        <f>'ASSET BALANCES'!$B189</f>
        <v>343.83 Prime Movers-Polk U3</v>
      </c>
      <c r="C189" s="337">
        <v>115025.37</v>
      </c>
      <c r="D189" s="337">
        <v>115025.37</v>
      </c>
      <c r="E189" s="337">
        <v>115025.37</v>
      </c>
      <c r="F189" s="337">
        <v>115025.37000000001</v>
      </c>
      <c r="G189" s="337">
        <v>115025.37000000001</v>
      </c>
      <c r="H189" s="337">
        <v>115025.37000000001</v>
      </c>
      <c r="I189" s="337">
        <v>115025.37000000001</v>
      </c>
      <c r="J189" s="337">
        <v>115025.37000000001</v>
      </c>
      <c r="K189" s="337">
        <v>115025.37000000001</v>
      </c>
      <c r="L189" s="337">
        <v>115025.37000000001</v>
      </c>
      <c r="M189" s="337">
        <v>114962.51</v>
      </c>
      <c r="N189" s="337">
        <v>114962.51</v>
      </c>
      <c r="O189" s="338">
        <f>ROUND('ASSET BALANCES'!O189*$CL189/12,2)</f>
        <v>114962.51</v>
      </c>
      <c r="P189" s="338">
        <f>ROUND('ASSET BALANCES'!P189*$CL189/12,2)</f>
        <v>114962.51</v>
      </c>
      <c r="Q189" s="338">
        <f>ROUND('ASSET BALANCES'!Q189*$CL189/12,2)</f>
        <v>114971.19</v>
      </c>
      <c r="R189" s="338">
        <f>ROUND('ASSET BALANCES'!R189*$CL189/12,2)</f>
        <v>115022.64</v>
      </c>
      <c r="S189" s="338">
        <f>ROUND('ASSET BALANCES'!S189*$CL189/12,2)</f>
        <v>115102.81</v>
      </c>
      <c r="T189" s="338">
        <f>ROUND('ASSET BALANCES'!T189*$CL189/12,2)</f>
        <v>115102.81</v>
      </c>
      <c r="U189" s="338">
        <f>ROUND('ASSET BALANCES'!U189*$CL189/12,2)</f>
        <v>115234</v>
      </c>
      <c r="V189" s="338">
        <f>ROUND('ASSET BALANCES'!V189*$CL189/12,2)</f>
        <v>115234</v>
      </c>
      <c r="W189" s="338">
        <f>ROUND('ASSET BALANCES'!W189*$CL189/12,2)</f>
        <v>115290.72</v>
      </c>
      <c r="X189" s="338">
        <f>ROUND('ASSET BALANCES'!X189*$CL189/12,2)</f>
        <v>115297.81</v>
      </c>
      <c r="Y189" s="338">
        <f>ROUND('ASSET BALANCES'!Y189*$CL189/12,2)</f>
        <v>115304.9</v>
      </c>
      <c r="Z189" s="338">
        <f>ROUND('ASSET BALANCES'!Z189*$CL189/12,2)</f>
        <v>115312</v>
      </c>
      <c r="AA189" s="338">
        <f>ROUND('ASSET BALANCES'!AA189*$CM189/12,2)</f>
        <v>116134.59</v>
      </c>
      <c r="AB189" s="338">
        <f>ROUND('ASSET BALANCES'!AB189*$CM189/12,2)</f>
        <v>116134.59</v>
      </c>
      <c r="AC189" s="338">
        <f>ROUND('ASSET BALANCES'!AC189*$CM189/12,2)</f>
        <v>116134.59</v>
      </c>
      <c r="AD189" s="338">
        <f>ROUND('ASSET BALANCES'!AD189*$CM189/12,2)</f>
        <v>116134.59</v>
      </c>
      <c r="AE189" s="338">
        <f>ROUND('ASSET BALANCES'!AE189*$CM189/12,2)</f>
        <v>116134.59</v>
      </c>
      <c r="AF189" s="338">
        <f>ROUND('ASSET BALANCES'!AF189*$CM189/12,2)</f>
        <v>116134.59</v>
      </c>
      <c r="AG189" s="338">
        <f>ROUND('ASSET BALANCES'!AG189*$CM189/12,2)</f>
        <v>116134.59</v>
      </c>
      <c r="AH189" s="338">
        <f>ROUND('ASSET BALANCES'!AH189*$CM189/12,2)</f>
        <v>116134.59</v>
      </c>
      <c r="AI189" s="338">
        <f>ROUND('ASSET BALANCES'!AI189*$CM189/12,2)</f>
        <v>116134.59</v>
      </c>
      <c r="AJ189" s="338">
        <f>ROUND('ASSET BALANCES'!AJ189*$CM189/12,2)</f>
        <v>116134.59</v>
      </c>
      <c r="AK189" s="338">
        <f>ROUND('ASSET BALANCES'!AK189*$CM189/12,2)</f>
        <v>116134.59</v>
      </c>
      <c r="AL189" s="338">
        <f>ROUND('ASSET BALANCES'!AL189*$CM189/12,2)</f>
        <v>116134.59</v>
      </c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38"/>
      <c r="AX189" s="338"/>
      <c r="AY189" s="338"/>
      <c r="AZ189" s="338"/>
      <c r="BA189" s="338"/>
      <c r="BB189" s="338"/>
      <c r="BC189" s="338"/>
      <c r="BD189" s="338"/>
      <c r="BE189" s="338"/>
      <c r="BF189" s="338"/>
      <c r="BG189" s="338"/>
      <c r="BH189" s="338"/>
      <c r="BI189" s="338"/>
      <c r="BJ189" s="338"/>
      <c r="BK189" s="338"/>
      <c r="BL189" s="338"/>
      <c r="BM189" s="338"/>
      <c r="BN189" s="338"/>
      <c r="BO189" s="338"/>
      <c r="BP189" s="338"/>
      <c r="BQ189" s="338"/>
      <c r="BR189" s="338"/>
      <c r="BS189" s="338"/>
      <c r="BT189" s="338"/>
      <c r="BU189" s="338"/>
      <c r="BV189" s="338"/>
      <c r="BW189" s="13">
        <f t="shared" si="23"/>
        <v>1380178.72</v>
      </c>
      <c r="BX189" s="13">
        <f t="shared" si="24"/>
        <v>1381797.9</v>
      </c>
      <c r="BY189" s="13">
        <f t="shared" si="25"/>
        <v>1393615.08</v>
      </c>
      <c r="BZ189" s="13">
        <f t="shared" si="26"/>
        <v>0</v>
      </c>
      <c r="CA189" s="13">
        <f t="shared" si="27"/>
        <v>0</v>
      </c>
      <c r="CB189" s="13">
        <f t="shared" si="28"/>
        <v>0</v>
      </c>
      <c r="CC189" s="333" t="str">
        <f>VLOOKUP($A189,'Depr Group Buckets'!$A:$J,CC$4,FALSE)</f>
        <v>PROD OTHER</v>
      </c>
      <c r="CD189" s="333" t="str">
        <f>VLOOKUP($A189,'Depr Group Buckets'!$A:$J,CD$4,FALSE)</f>
        <v>101/106</v>
      </c>
      <c r="CE189" s="333">
        <f>VLOOKUP($A189,'Depr Group Buckets'!$A:$J,CE$4,FALSE)</f>
        <v>108</v>
      </c>
      <c r="CF189" s="333">
        <f>VLOOKUP($A189,'Depr Group Buckets'!$A:$J,CF$4,FALSE)</f>
        <v>403</v>
      </c>
      <c r="CG189" s="333" t="str">
        <f>VLOOKUP($A189,'Depr Group Buckets'!$A:$J,CG$4,FALSE)</f>
        <v>POLK</v>
      </c>
      <c r="CH189" s="333" t="str">
        <f>VLOOKUP($A189,'Depr Group Buckets'!$A:$J,CH$4,FALSE)</f>
        <v>POLK UNIT 3</v>
      </c>
      <c r="CI189" s="333" t="str">
        <f>VLOOKUP($A189,'Depr Group Buckets'!$A:$J,CI$4,FALSE)</f>
        <v>Valid</v>
      </c>
      <c r="CJ189" s="333" t="str">
        <f>VLOOKUP($A189,'Depr Group Buckets'!$A:$J,CJ$4,FALSE)</f>
        <v>343</v>
      </c>
      <c r="CK189" s="21"/>
      <c r="CL189" s="4">
        <f t="shared" si="22"/>
        <v>3.5999999999999997E-2</v>
      </c>
      <c r="CM189" s="4">
        <f t="shared" si="21"/>
        <v>3.5999999999999997E-2</v>
      </c>
      <c r="CN189" s="334"/>
      <c r="CO189" s="334"/>
      <c r="CP189" s="334"/>
      <c r="CQ189" s="4">
        <v>3.5999999999999997E-2</v>
      </c>
      <c r="CR189" s="4">
        <v>2.2599999999999999E-2</v>
      </c>
    </row>
    <row r="190" spans="1:96" x14ac:dyDescent="0.25">
      <c r="A190" s="335">
        <f>'ASSET BALANCES'!$A190</f>
        <v>34384</v>
      </c>
      <c r="B190" s="336" t="str">
        <f>'ASSET BALANCES'!$B190</f>
        <v>343.84 Prime Movers-Polk U4</v>
      </c>
      <c r="C190" s="337">
        <v>110969.4</v>
      </c>
      <c r="D190" s="337">
        <v>110969.4</v>
      </c>
      <c r="E190" s="337">
        <v>110969.4</v>
      </c>
      <c r="F190" s="337">
        <v>110969.4</v>
      </c>
      <c r="G190" s="337">
        <v>110969.4</v>
      </c>
      <c r="H190" s="337">
        <v>110969.4</v>
      </c>
      <c r="I190" s="337">
        <v>110969.4</v>
      </c>
      <c r="J190" s="337">
        <v>110969.4</v>
      </c>
      <c r="K190" s="337">
        <v>110969.4</v>
      </c>
      <c r="L190" s="337">
        <v>110969.4</v>
      </c>
      <c r="M190" s="337">
        <v>110981.12</v>
      </c>
      <c r="N190" s="337">
        <v>110866.27</v>
      </c>
      <c r="O190" s="338">
        <f>ROUND('ASSET BALANCES'!O190*$CL190/12,2)</f>
        <v>110866.27</v>
      </c>
      <c r="P190" s="338">
        <f>ROUND('ASSET BALANCES'!P190*$CL190/12,2)</f>
        <v>110866.27</v>
      </c>
      <c r="Q190" s="338">
        <f>ROUND('ASSET BALANCES'!Q190*$CL190/12,2)</f>
        <v>110866.27</v>
      </c>
      <c r="R190" s="338">
        <f>ROUND('ASSET BALANCES'!R190*$CL190/12,2)</f>
        <v>111079.62</v>
      </c>
      <c r="S190" s="338">
        <f>ROUND('ASSET BALANCES'!S190*$CL190/12,2)</f>
        <v>111181.78</v>
      </c>
      <c r="T190" s="338">
        <f>ROUND('ASSET BALANCES'!T190*$CL190/12,2)</f>
        <v>111181.78</v>
      </c>
      <c r="U190" s="338">
        <f>ROUND('ASSET BALANCES'!U190*$CL190/12,2)</f>
        <v>111350.9</v>
      </c>
      <c r="V190" s="338">
        <f>ROUND('ASSET BALANCES'!V190*$CL190/12,2)</f>
        <v>111350.9</v>
      </c>
      <c r="W190" s="338">
        <f>ROUND('ASSET BALANCES'!W190*$CL190/12,2)</f>
        <v>111424.96000000001</v>
      </c>
      <c r="X190" s="338">
        <f>ROUND('ASSET BALANCES'!X190*$CL190/12,2)</f>
        <v>111434.22</v>
      </c>
      <c r="Y190" s="338">
        <f>ROUND('ASSET BALANCES'!Y190*$CL190/12,2)</f>
        <v>111443.48</v>
      </c>
      <c r="Z190" s="338">
        <f>ROUND('ASSET BALANCES'!Z190*$CL190/12,2)</f>
        <v>111452.73</v>
      </c>
      <c r="AA190" s="338">
        <f>ROUND('ASSET BALANCES'!AA190*$CM190/12,2)</f>
        <v>112526.68</v>
      </c>
      <c r="AB190" s="338">
        <f>ROUND('ASSET BALANCES'!AB190*$CM190/12,2)</f>
        <v>112526.68</v>
      </c>
      <c r="AC190" s="338">
        <f>ROUND('ASSET BALANCES'!AC190*$CM190/12,2)</f>
        <v>112526.68</v>
      </c>
      <c r="AD190" s="338">
        <f>ROUND('ASSET BALANCES'!AD190*$CM190/12,2)</f>
        <v>112526.68</v>
      </c>
      <c r="AE190" s="338">
        <f>ROUND('ASSET BALANCES'!AE190*$CM190/12,2)</f>
        <v>112526.68</v>
      </c>
      <c r="AF190" s="338">
        <f>ROUND('ASSET BALANCES'!AF190*$CM190/12,2)</f>
        <v>112526.68</v>
      </c>
      <c r="AG190" s="338">
        <f>ROUND('ASSET BALANCES'!AG190*$CM190/12,2)</f>
        <v>112526.68</v>
      </c>
      <c r="AH190" s="338">
        <f>ROUND('ASSET BALANCES'!AH190*$CM190/12,2)</f>
        <v>112526.68</v>
      </c>
      <c r="AI190" s="338">
        <f>ROUND('ASSET BALANCES'!AI190*$CM190/12,2)</f>
        <v>112526.68</v>
      </c>
      <c r="AJ190" s="338">
        <f>ROUND('ASSET BALANCES'!AJ190*$CM190/12,2)</f>
        <v>112526.68</v>
      </c>
      <c r="AK190" s="338">
        <f>ROUND('ASSET BALANCES'!AK190*$CM190/12,2)</f>
        <v>112526.68</v>
      </c>
      <c r="AL190" s="338">
        <f>ROUND('ASSET BALANCES'!AL190*$CM190/12,2)</f>
        <v>112526.68</v>
      </c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38"/>
      <c r="AX190" s="338"/>
      <c r="AY190" s="338"/>
      <c r="AZ190" s="338"/>
      <c r="BA190" s="338"/>
      <c r="BB190" s="338"/>
      <c r="BC190" s="338"/>
      <c r="BD190" s="338"/>
      <c r="BE190" s="338"/>
      <c r="BF190" s="338"/>
      <c r="BG190" s="338"/>
      <c r="BH190" s="338"/>
      <c r="BI190" s="338"/>
      <c r="BJ190" s="338"/>
      <c r="BK190" s="338"/>
      <c r="BL190" s="338"/>
      <c r="BM190" s="338"/>
      <c r="BN190" s="338"/>
      <c r="BO190" s="338"/>
      <c r="BP190" s="338"/>
      <c r="BQ190" s="338"/>
      <c r="BR190" s="338"/>
      <c r="BS190" s="338"/>
      <c r="BT190" s="338"/>
      <c r="BU190" s="338"/>
      <c r="BV190" s="338"/>
      <c r="BW190" s="13">
        <f t="shared" si="23"/>
        <v>1331541.3899999999</v>
      </c>
      <c r="BX190" s="13">
        <f t="shared" si="24"/>
        <v>1334499.18</v>
      </c>
      <c r="BY190" s="13">
        <f t="shared" si="25"/>
        <v>1350320.16</v>
      </c>
      <c r="BZ190" s="13">
        <f t="shared" si="26"/>
        <v>0</v>
      </c>
      <c r="CA190" s="13">
        <f t="shared" si="27"/>
        <v>0</v>
      </c>
      <c r="CB190" s="13">
        <f t="shared" si="28"/>
        <v>0</v>
      </c>
      <c r="CC190" s="333" t="str">
        <f>VLOOKUP($A190,'Depr Group Buckets'!$A:$J,CC$4,FALSE)</f>
        <v>PROD OTHER</v>
      </c>
      <c r="CD190" s="333" t="str">
        <f>VLOOKUP($A190,'Depr Group Buckets'!$A:$J,CD$4,FALSE)</f>
        <v>101/106</v>
      </c>
      <c r="CE190" s="333">
        <f>VLOOKUP($A190,'Depr Group Buckets'!$A:$J,CE$4,FALSE)</f>
        <v>108</v>
      </c>
      <c r="CF190" s="333">
        <f>VLOOKUP($A190,'Depr Group Buckets'!$A:$J,CF$4,FALSE)</f>
        <v>403</v>
      </c>
      <c r="CG190" s="333" t="str">
        <f>VLOOKUP($A190,'Depr Group Buckets'!$A:$J,CG$4,FALSE)</f>
        <v>POLK</v>
      </c>
      <c r="CH190" s="333" t="str">
        <f>VLOOKUP($A190,'Depr Group Buckets'!$A:$J,CH$4,FALSE)</f>
        <v>POLK UNIT 4</v>
      </c>
      <c r="CI190" s="333" t="str">
        <f>VLOOKUP($A190,'Depr Group Buckets'!$A:$J,CI$4,FALSE)</f>
        <v>Valid</v>
      </c>
      <c r="CJ190" s="333" t="str">
        <f>VLOOKUP($A190,'Depr Group Buckets'!$A:$J,CJ$4,FALSE)</f>
        <v>343</v>
      </c>
      <c r="CK190" s="21"/>
      <c r="CL190" s="4">
        <f t="shared" si="22"/>
        <v>4.7E-2</v>
      </c>
      <c r="CM190" s="4">
        <f t="shared" si="21"/>
        <v>4.7E-2</v>
      </c>
      <c r="CN190" s="334"/>
      <c r="CO190" s="334"/>
      <c r="CP190" s="334"/>
      <c r="CQ190" s="4">
        <v>4.7E-2</v>
      </c>
      <c r="CR190" s="4">
        <v>4.0800000000000003E-2</v>
      </c>
    </row>
    <row r="191" spans="1:96" x14ac:dyDescent="0.25">
      <c r="A191" s="335">
        <f>'ASSET BALANCES'!$A191</f>
        <v>34385</v>
      </c>
      <c r="B191" s="336" t="str">
        <f>'ASSET BALANCES'!$B191</f>
        <v>343.85 Prime Movers-Polk U5</v>
      </c>
      <c r="C191" s="337">
        <v>105111.12</v>
      </c>
      <c r="D191" s="337">
        <v>105121.31</v>
      </c>
      <c r="E191" s="337">
        <v>105124.55</v>
      </c>
      <c r="F191" s="337">
        <v>105126.11000000002</v>
      </c>
      <c r="G191" s="337">
        <v>105126.11000000002</v>
      </c>
      <c r="H191" s="337">
        <v>105126.11000000002</v>
      </c>
      <c r="I191" s="337">
        <v>105126.11000000002</v>
      </c>
      <c r="J191" s="337">
        <v>105126.11000000002</v>
      </c>
      <c r="K191" s="337">
        <v>104670.34000000001</v>
      </c>
      <c r="L191" s="337">
        <v>104670.34000000001</v>
      </c>
      <c r="M191" s="337">
        <v>104599.99</v>
      </c>
      <c r="N191" s="337">
        <v>104599.99</v>
      </c>
      <c r="O191" s="338">
        <f>ROUND('ASSET BALANCES'!O191*$CL191/12,2)</f>
        <v>104599.98</v>
      </c>
      <c r="P191" s="338">
        <f>ROUND('ASSET BALANCES'!P191*$CL191/12,2)</f>
        <v>104602.27</v>
      </c>
      <c r="Q191" s="338">
        <f>ROUND('ASSET BALANCES'!Q191*$CL191/12,2)</f>
        <v>104602.27</v>
      </c>
      <c r="R191" s="338">
        <f>ROUND('ASSET BALANCES'!R191*$CL191/12,2)</f>
        <v>104785.74</v>
      </c>
      <c r="S191" s="338">
        <f>ROUND('ASSET BALANCES'!S191*$CL191/12,2)</f>
        <v>104980.11</v>
      </c>
      <c r="T191" s="338">
        <f>ROUND('ASSET BALANCES'!T191*$CL191/12,2)</f>
        <v>104980.11</v>
      </c>
      <c r="U191" s="338">
        <f>ROUND('ASSET BALANCES'!U191*$CL191/12,2)</f>
        <v>105155.83</v>
      </c>
      <c r="V191" s="338">
        <f>ROUND('ASSET BALANCES'!V191*$CL191/12,2)</f>
        <v>105155.83</v>
      </c>
      <c r="W191" s="338">
        <f>ROUND('ASSET BALANCES'!W191*$CL191/12,2)</f>
        <v>105234.62</v>
      </c>
      <c r="X191" s="338">
        <f>ROUND('ASSET BALANCES'!X191*$CL191/12,2)</f>
        <v>105244.47</v>
      </c>
      <c r="Y191" s="338">
        <f>ROUND('ASSET BALANCES'!Y191*$CL191/12,2)</f>
        <v>105254.31</v>
      </c>
      <c r="Z191" s="338">
        <f>ROUND('ASSET BALANCES'!Z191*$CL191/12,2)</f>
        <v>105264.16</v>
      </c>
      <c r="AA191" s="338">
        <f>ROUND('ASSET BALANCES'!AA191*$CM191/12,2)</f>
        <v>106406.66</v>
      </c>
      <c r="AB191" s="338">
        <f>ROUND('ASSET BALANCES'!AB191*$CM191/12,2)</f>
        <v>106406.66</v>
      </c>
      <c r="AC191" s="338">
        <f>ROUND('ASSET BALANCES'!AC191*$CM191/12,2)</f>
        <v>106406.66</v>
      </c>
      <c r="AD191" s="338">
        <f>ROUND('ASSET BALANCES'!AD191*$CM191/12,2)</f>
        <v>106406.66</v>
      </c>
      <c r="AE191" s="338">
        <f>ROUND('ASSET BALANCES'!AE191*$CM191/12,2)</f>
        <v>106406.66</v>
      </c>
      <c r="AF191" s="338">
        <f>ROUND('ASSET BALANCES'!AF191*$CM191/12,2)</f>
        <v>106406.66</v>
      </c>
      <c r="AG191" s="338">
        <f>ROUND('ASSET BALANCES'!AG191*$CM191/12,2)</f>
        <v>106406.66</v>
      </c>
      <c r="AH191" s="338">
        <f>ROUND('ASSET BALANCES'!AH191*$CM191/12,2)</f>
        <v>106406.66</v>
      </c>
      <c r="AI191" s="338">
        <f>ROUND('ASSET BALANCES'!AI191*$CM191/12,2)</f>
        <v>106406.66</v>
      </c>
      <c r="AJ191" s="338">
        <f>ROUND('ASSET BALANCES'!AJ191*$CM191/12,2)</f>
        <v>106406.66</v>
      </c>
      <c r="AK191" s="338">
        <f>ROUND('ASSET BALANCES'!AK191*$CM191/12,2)</f>
        <v>106406.66</v>
      </c>
      <c r="AL191" s="338">
        <f>ROUND('ASSET BALANCES'!AL191*$CM191/12,2)</f>
        <v>113384.2</v>
      </c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38"/>
      <c r="AX191" s="338"/>
      <c r="AY191" s="338"/>
      <c r="AZ191" s="338"/>
      <c r="BA191" s="338"/>
      <c r="BB191" s="338"/>
      <c r="BC191" s="338"/>
      <c r="BD191" s="338"/>
      <c r="BE191" s="338"/>
      <c r="BF191" s="338"/>
      <c r="BG191" s="338"/>
      <c r="BH191" s="338"/>
      <c r="BI191" s="338"/>
      <c r="BJ191" s="338"/>
      <c r="BK191" s="338"/>
      <c r="BL191" s="338"/>
      <c r="BM191" s="338"/>
      <c r="BN191" s="338"/>
      <c r="BO191" s="338"/>
      <c r="BP191" s="338"/>
      <c r="BQ191" s="338"/>
      <c r="BR191" s="338"/>
      <c r="BS191" s="338"/>
      <c r="BT191" s="338"/>
      <c r="BU191" s="338"/>
      <c r="BV191" s="338"/>
      <c r="BW191" s="13">
        <f t="shared" si="23"/>
        <v>1259528.19</v>
      </c>
      <c r="BX191" s="13">
        <f t="shared" si="24"/>
        <v>1259859.7</v>
      </c>
      <c r="BY191" s="13">
        <f t="shared" si="25"/>
        <v>1283857.46</v>
      </c>
      <c r="BZ191" s="13">
        <f t="shared" si="26"/>
        <v>0</v>
      </c>
      <c r="CA191" s="13">
        <f t="shared" si="27"/>
        <v>0</v>
      </c>
      <c r="CB191" s="13">
        <f t="shared" si="28"/>
        <v>0</v>
      </c>
      <c r="CC191" s="333" t="str">
        <f>VLOOKUP($A191,'Depr Group Buckets'!$A:$J,CC$4,FALSE)</f>
        <v>PROD OTHER</v>
      </c>
      <c r="CD191" s="333" t="str">
        <f>VLOOKUP($A191,'Depr Group Buckets'!$A:$J,CD$4,FALSE)</f>
        <v>101/106</v>
      </c>
      <c r="CE191" s="333">
        <f>VLOOKUP($A191,'Depr Group Buckets'!$A:$J,CE$4,FALSE)</f>
        <v>108</v>
      </c>
      <c r="CF191" s="333">
        <f>VLOOKUP($A191,'Depr Group Buckets'!$A:$J,CF$4,FALSE)</f>
        <v>403</v>
      </c>
      <c r="CG191" s="333" t="str">
        <f>VLOOKUP($A191,'Depr Group Buckets'!$A:$J,CG$4,FALSE)</f>
        <v>POLK</v>
      </c>
      <c r="CH191" s="333" t="str">
        <f>VLOOKUP($A191,'Depr Group Buckets'!$A:$J,CH$4,FALSE)</f>
        <v>POLK UNIT 5</v>
      </c>
      <c r="CI191" s="333" t="str">
        <f>VLOOKUP($A191,'Depr Group Buckets'!$A:$J,CI$4,FALSE)</f>
        <v>Valid</v>
      </c>
      <c r="CJ191" s="333" t="str">
        <f>VLOOKUP($A191,'Depr Group Buckets'!$A:$J,CJ$4,FALSE)</f>
        <v>343</v>
      </c>
      <c r="CK191" s="21"/>
      <c r="CL191" s="4">
        <f t="shared" si="22"/>
        <v>0.05</v>
      </c>
      <c r="CM191" s="4">
        <f t="shared" si="21"/>
        <v>0.05</v>
      </c>
      <c r="CN191" s="334"/>
      <c r="CO191" s="334"/>
      <c r="CP191" s="334"/>
      <c r="CQ191" s="4">
        <v>0.05</v>
      </c>
      <c r="CR191" s="4">
        <v>4.1799999999999997E-2</v>
      </c>
    </row>
    <row r="192" spans="1:96" x14ac:dyDescent="0.25">
      <c r="A192" s="335">
        <f>'ASSET BALANCES'!$A192</f>
        <v>34386</v>
      </c>
      <c r="B192" s="336" t="str">
        <f>'ASSET BALANCES'!$B192</f>
        <v>343.86 Prime Movers-PKCCST</v>
      </c>
      <c r="C192" s="337">
        <v>578784.29</v>
      </c>
      <c r="D192" s="337">
        <v>578784.29</v>
      </c>
      <c r="E192" s="337">
        <v>578784.29</v>
      </c>
      <c r="F192" s="337">
        <v>578783.71</v>
      </c>
      <c r="G192" s="337">
        <v>578770.79</v>
      </c>
      <c r="H192" s="337">
        <v>578770.79</v>
      </c>
      <c r="I192" s="337">
        <v>578770.79</v>
      </c>
      <c r="J192" s="337">
        <v>578770.79</v>
      </c>
      <c r="K192" s="337">
        <v>578466.03</v>
      </c>
      <c r="L192" s="337">
        <v>578466.03</v>
      </c>
      <c r="M192" s="337">
        <v>578466.03</v>
      </c>
      <c r="N192" s="337">
        <v>578466.03</v>
      </c>
      <c r="O192" s="338">
        <f>ROUND('ASSET BALANCES'!O192*$CL192/12,2)</f>
        <v>578466.03</v>
      </c>
      <c r="P192" s="338">
        <f>ROUND('ASSET BALANCES'!P192*$CL192/12,2)</f>
        <v>579403.02</v>
      </c>
      <c r="Q192" s="338">
        <f>ROUND('ASSET BALANCES'!Q192*$CL192/12,2)</f>
        <v>579513.05000000005</v>
      </c>
      <c r="R192" s="338">
        <f>ROUND('ASSET BALANCES'!R192*$CL192/12,2)</f>
        <v>579623.07999999996</v>
      </c>
      <c r="S192" s="338">
        <f>ROUND('ASSET BALANCES'!S192*$CL192/12,2)</f>
        <v>579733.11</v>
      </c>
      <c r="T192" s="338">
        <f>ROUND('ASSET BALANCES'!T192*$CL192/12,2)</f>
        <v>579843.15</v>
      </c>
      <c r="U192" s="338">
        <f>ROUND('ASSET BALANCES'!U192*$CL192/12,2)</f>
        <v>579953.18000000005</v>
      </c>
      <c r="V192" s="338">
        <f>ROUND('ASSET BALANCES'!V192*$CL192/12,2)</f>
        <v>580063.21</v>
      </c>
      <c r="W192" s="338">
        <f>ROUND('ASSET BALANCES'!W192*$CL192/12,2)</f>
        <v>580173.24</v>
      </c>
      <c r="X192" s="338">
        <f>ROUND('ASSET BALANCES'!X192*$CL192/12,2)</f>
        <v>580283.27</v>
      </c>
      <c r="Y192" s="338">
        <f>ROUND('ASSET BALANCES'!Y192*$CL192/12,2)</f>
        <v>580393.30000000005</v>
      </c>
      <c r="Z192" s="338">
        <f>ROUND('ASSET BALANCES'!Z192*$CL192/12,2)</f>
        <v>581166.39</v>
      </c>
      <c r="AA192" s="338">
        <f>ROUND('ASSET BALANCES'!AA192*$CM192/12,2)</f>
        <v>582156.79</v>
      </c>
      <c r="AB192" s="338">
        <f>ROUND('ASSET BALANCES'!AB192*$CM192/12,2)</f>
        <v>582332.84</v>
      </c>
      <c r="AC192" s="338">
        <f>ROUND('ASSET BALANCES'!AC192*$CM192/12,2)</f>
        <v>582508.89</v>
      </c>
      <c r="AD192" s="338">
        <f>ROUND('ASSET BALANCES'!AD192*$CM192/12,2)</f>
        <v>582684.93999999994</v>
      </c>
      <c r="AE192" s="338">
        <f>ROUND('ASSET BALANCES'!AE192*$CM192/12,2)</f>
        <v>582860.99</v>
      </c>
      <c r="AF192" s="338">
        <f>ROUND('ASSET BALANCES'!AF192*$CM192/12,2)</f>
        <v>583037.04</v>
      </c>
      <c r="AG192" s="338">
        <f>ROUND('ASSET BALANCES'!AG192*$CM192/12,2)</f>
        <v>583213.09</v>
      </c>
      <c r="AH192" s="338">
        <f>ROUND('ASSET BALANCES'!AH192*$CM192/12,2)</f>
        <v>583389.14</v>
      </c>
      <c r="AI192" s="338">
        <f>ROUND('ASSET BALANCES'!AI192*$CM192/12,2)</f>
        <v>583565.18999999994</v>
      </c>
      <c r="AJ192" s="338">
        <f>ROUND('ASSET BALANCES'!AJ192*$CM192/12,2)</f>
        <v>583741.23</v>
      </c>
      <c r="AK192" s="338">
        <f>ROUND('ASSET BALANCES'!AK192*$CM192/12,2)</f>
        <v>583917.28</v>
      </c>
      <c r="AL192" s="338">
        <f>ROUND('ASSET BALANCES'!AL192*$CM192/12,2)</f>
        <v>584093.32999999996</v>
      </c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38"/>
      <c r="AX192" s="338"/>
      <c r="AY192" s="338"/>
      <c r="AZ192" s="338"/>
      <c r="BA192" s="338"/>
      <c r="BB192" s="338"/>
      <c r="BC192" s="338"/>
      <c r="BD192" s="338"/>
      <c r="BE192" s="338"/>
      <c r="BF192" s="338"/>
      <c r="BG192" s="338"/>
      <c r="BH192" s="338"/>
      <c r="BI192" s="338"/>
      <c r="BJ192" s="338"/>
      <c r="BK192" s="338"/>
      <c r="BL192" s="338"/>
      <c r="BM192" s="338"/>
      <c r="BN192" s="338"/>
      <c r="BO192" s="338"/>
      <c r="BP192" s="338"/>
      <c r="BQ192" s="338"/>
      <c r="BR192" s="338"/>
      <c r="BS192" s="338"/>
      <c r="BT192" s="338"/>
      <c r="BU192" s="338"/>
      <c r="BV192" s="338"/>
      <c r="BW192" s="13">
        <f t="shared" si="23"/>
        <v>6944083.8600000003</v>
      </c>
      <c r="BX192" s="13">
        <f t="shared" si="24"/>
        <v>6958614.0300000003</v>
      </c>
      <c r="BY192" s="13">
        <f t="shared" si="25"/>
        <v>6997500.75</v>
      </c>
      <c r="BZ192" s="13">
        <f t="shared" si="26"/>
        <v>0</v>
      </c>
      <c r="CA192" s="13">
        <f t="shared" si="27"/>
        <v>0</v>
      </c>
      <c r="CB192" s="13">
        <f t="shared" si="28"/>
        <v>0</v>
      </c>
      <c r="CC192" s="333" t="str">
        <f>VLOOKUP($A192,'Depr Group Buckets'!$A:$J,CC$4,FALSE)</f>
        <v>PROD OTHER</v>
      </c>
      <c r="CD192" s="333" t="str">
        <f>VLOOKUP($A192,'Depr Group Buckets'!$A:$J,CD$4,FALSE)</f>
        <v>101/106</v>
      </c>
      <c r="CE192" s="333">
        <f>VLOOKUP($A192,'Depr Group Buckets'!$A:$J,CE$4,FALSE)</f>
        <v>108</v>
      </c>
      <c r="CF192" s="333">
        <f>VLOOKUP($A192,'Depr Group Buckets'!$A:$J,CF$4,FALSE)</f>
        <v>403</v>
      </c>
      <c r="CG192" s="333" t="str">
        <f>VLOOKUP($A192,'Depr Group Buckets'!$A:$J,CG$4,FALSE)</f>
        <v>POLK</v>
      </c>
      <c r="CH192" s="333" t="str">
        <f>VLOOKUP($A192,'Depr Group Buckets'!$A:$J,CH$4,FALSE)</f>
        <v>POLK CCST (2-5)</v>
      </c>
      <c r="CI192" s="333" t="str">
        <f>VLOOKUP($A192,'Depr Group Buckets'!$A:$J,CI$4,FALSE)</f>
        <v>Valid</v>
      </c>
      <c r="CJ192" s="333" t="str">
        <f>VLOOKUP($A192,'Depr Group Buckets'!$A:$J,CJ$4,FALSE)</f>
        <v>343</v>
      </c>
      <c r="CK192" s="21"/>
      <c r="CL192" s="4">
        <f t="shared" si="22"/>
        <v>3.1E-2</v>
      </c>
      <c r="CM192" s="4">
        <f t="shared" si="21"/>
        <v>3.1E-2</v>
      </c>
      <c r="CN192" s="334"/>
      <c r="CO192" s="334"/>
      <c r="CP192" s="334"/>
      <c r="CQ192" s="4">
        <v>3.1E-2</v>
      </c>
      <c r="CR192" s="4">
        <v>3.4800000000000005E-2</v>
      </c>
    </row>
    <row r="193" spans="1:96" x14ac:dyDescent="0.25">
      <c r="A193" s="335">
        <f>'ASSET BALANCES'!$A193</f>
        <v>34390</v>
      </c>
      <c r="B193" s="336" t="str">
        <f>'ASSET BALANCES'!$B193</f>
        <v>343.90 Prime Movers-Tampa Biosolids</v>
      </c>
      <c r="C193" s="337">
        <v>0</v>
      </c>
      <c r="D193" s="337">
        <v>0</v>
      </c>
      <c r="E193" s="337">
        <v>0</v>
      </c>
      <c r="F193" s="337">
        <v>0</v>
      </c>
      <c r="G193" s="337">
        <v>0</v>
      </c>
      <c r="H193" s="337">
        <v>0</v>
      </c>
      <c r="I193" s="337">
        <v>0</v>
      </c>
      <c r="J193" s="337">
        <v>0</v>
      </c>
      <c r="K193" s="337">
        <v>0</v>
      </c>
      <c r="L193" s="337">
        <v>0</v>
      </c>
      <c r="M193" s="337">
        <v>0</v>
      </c>
      <c r="N193" s="337">
        <v>0</v>
      </c>
      <c r="O193" s="338">
        <f>ROUND('ASSET BALANCES'!O193*$CL193/12,2)</f>
        <v>0</v>
      </c>
      <c r="P193" s="338">
        <f>ROUND('ASSET BALANCES'!P193*$CL193/12,2)</f>
        <v>0</v>
      </c>
      <c r="Q193" s="338">
        <f>ROUND('ASSET BALANCES'!Q193*$CL193/12,2)</f>
        <v>0</v>
      </c>
      <c r="R193" s="338">
        <f>ROUND('ASSET BALANCES'!R193*$CL193/12,2)</f>
        <v>0</v>
      </c>
      <c r="S193" s="338">
        <f>ROUND('ASSET BALANCES'!S193*$CL193/12,2)</f>
        <v>0</v>
      </c>
      <c r="T193" s="338">
        <f>ROUND('ASSET BALANCES'!T193*$CL193/12,2)</f>
        <v>0</v>
      </c>
      <c r="U193" s="338">
        <f>ROUND('ASSET BALANCES'!U193*$CL193/12,2)</f>
        <v>0</v>
      </c>
      <c r="V193" s="338">
        <f>ROUND('ASSET BALANCES'!V193*$CL193/12,2)</f>
        <v>0</v>
      </c>
      <c r="W193" s="338">
        <f>ROUND('ASSET BALANCES'!W193*$CL193/12,2)</f>
        <v>0</v>
      </c>
      <c r="X193" s="338">
        <f>ROUND('ASSET BALANCES'!X193*$CL193/12,2)</f>
        <v>0</v>
      </c>
      <c r="Y193" s="338">
        <f>ROUND('ASSET BALANCES'!Y193*$CL193/12,2)</f>
        <v>0</v>
      </c>
      <c r="Z193" s="338">
        <f>ROUND('ASSET BALANCES'!Z193*$CL193/12,2)</f>
        <v>0</v>
      </c>
      <c r="AA193" s="338">
        <f>ROUND('ASSET BALANCES'!AA193*$CM193/12,2)</f>
        <v>0</v>
      </c>
      <c r="AB193" s="338">
        <f>ROUND('ASSET BALANCES'!AB193*$CM193/12,2)</f>
        <v>0</v>
      </c>
      <c r="AC193" s="338">
        <f>ROUND('ASSET BALANCES'!AC193*$CM193/12,2)</f>
        <v>0</v>
      </c>
      <c r="AD193" s="338">
        <f>ROUND('ASSET BALANCES'!AD193*$CM193/12,2)</f>
        <v>0</v>
      </c>
      <c r="AE193" s="338">
        <f>ROUND('ASSET BALANCES'!AE193*$CM193/12,2)</f>
        <v>0</v>
      </c>
      <c r="AF193" s="338">
        <f>ROUND('ASSET BALANCES'!AF193*$CM193/12,2)</f>
        <v>0</v>
      </c>
      <c r="AG193" s="338">
        <f>ROUND('ASSET BALANCES'!AG193*$CM193/12,2)</f>
        <v>0</v>
      </c>
      <c r="AH193" s="338">
        <f>ROUND('ASSET BALANCES'!AH193*$CM193/12,2)</f>
        <v>0</v>
      </c>
      <c r="AI193" s="338">
        <f>ROUND('ASSET BALANCES'!AI193*$CM193/12,2)</f>
        <v>0</v>
      </c>
      <c r="AJ193" s="338">
        <f>ROUND('ASSET BALANCES'!AJ193*$CM193/12,2)</f>
        <v>0</v>
      </c>
      <c r="AK193" s="338">
        <f>ROUND('ASSET BALANCES'!AK193*$CM193/12,2)</f>
        <v>0</v>
      </c>
      <c r="AL193" s="338">
        <f>ROUND('ASSET BALANCES'!AL193*$CM193/12,2)</f>
        <v>0</v>
      </c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38"/>
      <c r="AX193" s="338"/>
      <c r="AY193" s="338"/>
      <c r="AZ193" s="338"/>
      <c r="BA193" s="338"/>
      <c r="BB193" s="338"/>
      <c r="BC193" s="338"/>
      <c r="BD193" s="338"/>
      <c r="BE193" s="338"/>
      <c r="BF193" s="338"/>
      <c r="BG193" s="338"/>
      <c r="BH193" s="338"/>
      <c r="BI193" s="338"/>
      <c r="BJ193" s="338"/>
      <c r="BK193" s="338"/>
      <c r="BL193" s="338"/>
      <c r="BM193" s="338"/>
      <c r="BN193" s="338"/>
      <c r="BO193" s="338"/>
      <c r="BP193" s="338"/>
      <c r="BQ193" s="338"/>
      <c r="BR193" s="338"/>
      <c r="BS193" s="338"/>
      <c r="BT193" s="338"/>
      <c r="BU193" s="338"/>
      <c r="BV193" s="338"/>
      <c r="BW193" s="13">
        <f t="shared" si="23"/>
        <v>0</v>
      </c>
      <c r="BX193" s="13">
        <f t="shared" si="24"/>
        <v>0</v>
      </c>
      <c r="BY193" s="13">
        <f t="shared" si="25"/>
        <v>0</v>
      </c>
      <c r="BZ193" s="13">
        <f t="shared" si="26"/>
        <v>0</v>
      </c>
      <c r="CA193" s="13">
        <f t="shared" si="27"/>
        <v>0</v>
      </c>
      <c r="CB193" s="13">
        <f t="shared" si="28"/>
        <v>0</v>
      </c>
      <c r="CC193" s="333" t="str">
        <f>VLOOKUP($A193,'Depr Group Buckets'!$A:$J,CC$4,FALSE)</f>
        <v>PROD OTHER</v>
      </c>
      <c r="CD193" s="333" t="str">
        <f>VLOOKUP($A193,'Depr Group Buckets'!$A:$J,CD$4,FALSE)</f>
        <v>101/106</v>
      </c>
      <c r="CE193" s="333">
        <f>VLOOKUP($A193,'Depr Group Buckets'!$A:$J,CE$4,FALSE)</f>
        <v>108</v>
      </c>
      <c r="CF193" s="333">
        <f>VLOOKUP($A193,'Depr Group Buckets'!$A:$J,CF$4,FALSE)</f>
        <v>403</v>
      </c>
      <c r="CG193" s="333" t="str">
        <f>VLOOKUP($A193,'Depr Group Buckets'!$A:$J,CG$4,FALSE)</f>
        <v>COT</v>
      </c>
      <c r="CH193" s="333" t="str">
        <f>VLOOKUP($A193,'Depr Group Buckets'!$A:$J,CH$4,FALSE)</f>
        <v>INACTIVE ACCOUNT</v>
      </c>
      <c r="CI193" s="333" t="str">
        <f>VLOOKUP($A193,'Depr Group Buckets'!$A:$J,CI$4,FALSE)</f>
        <v>Invalid</v>
      </c>
      <c r="CJ193" s="333" t="str">
        <f>VLOOKUP($A193,'Depr Group Buckets'!$A:$J,CJ$4,FALSE)</f>
        <v>343</v>
      </c>
      <c r="CK193" s="21"/>
      <c r="CL193" s="4">
        <f t="shared" si="22"/>
        <v>0</v>
      </c>
      <c r="CM193" s="4">
        <f t="shared" si="21"/>
        <v>0</v>
      </c>
      <c r="CN193" s="334"/>
      <c r="CO193" s="334"/>
      <c r="CP193" s="334"/>
      <c r="CQ193" s="4">
        <v>0</v>
      </c>
      <c r="CR193" s="4">
        <v>0</v>
      </c>
    </row>
    <row r="194" spans="1:96" x14ac:dyDescent="0.25">
      <c r="A194" s="335">
        <f>'ASSET BALANCES'!$A194</f>
        <v>34398</v>
      </c>
      <c r="B194" s="336" t="str">
        <f>'ASSET BALANCES'!$B194</f>
        <v>343.98 Prime Movers-DCMG</v>
      </c>
      <c r="C194" s="337">
        <v>2485.81</v>
      </c>
      <c r="D194" s="337">
        <v>2493.4299999999998</v>
      </c>
      <c r="E194" s="337">
        <v>2508.35</v>
      </c>
      <c r="F194" s="337">
        <v>2517.8000000000002</v>
      </c>
      <c r="G194" s="337">
        <v>2525.2400000000002</v>
      </c>
      <c r="H194" s="337">
        <v>2537.9</v>
      </c>
      <c r="I194" s="337">
        <v>2545.27</v>
      </c>
      <c r="J194" s="337">
        <v>2549.2600000000002</v>
      </c>
      <c r="K194" s="337">
        <v>2556.11</v>
      </c>
      <c r="L194" s="337">
        <v>2566.4700000000003</v>
      </c>
      <c r="M194" s="337">
        <v>2573.42</v>
      </c>
      <c r="N194" s="337">
        <v>2582.7800000000002</v>
      </c>
      <c r="O194" s="314">
        <f>ROUND('ASSET BALANCES'!O194*$CL194/12,2)</f>
        <v>2586.85</v>
      </c>
      <c r="P194" s="314">
        <f>ROUND('ASSET BALANCES'!P194*$CL194/12,2)</f>
        <v>2586.85</v>
      </c>
      <c r="Q194" s="314">
        <f>ROUND('ASSET BALANCES'!Q194*$CL194/12,2)</f>
        <v>2586.85</v>
      </c>
      <c r="R194" s="314">
        <f>ROUND('ASSET BALANCES'!R194*$CL194/12,2)</f>
        <v>2586.85</v>
      </c>
      <c r="S194" s="314">
        <f>ROUND('ASSET BALANCES'!S194*$CL194/12,2)</f>
        <v>2586.85</v>
      </c>
      <c r="T194" s="314">
        <f>ROUND('ASSET BALANCES'!T194*$CL194/12,2)</f>
        <v>2586.85</v>
      </c>
      <c r="U194" s="314">
        <f>ROUND('ASSET BALANCES'!U194*$CL194/12,2)</f>
        <v>2586.85</v>
      </c>
      <c r="V194" s="314">
        <f>ROUND('ASSET BALANCES'!V194*$CL194/12,2)</f>
        <v>2586.85</v>
      </c>
      <c r="W194" s="314">
        <f>ROUND('ASSET BALANCES'!W194*$CL194/12,2)</f>
        <v>2586.85</v>
      </c>
      <c r="X194" s="314">
        <f>ROUND('ASSET BALANCES'!X194*$CL194/12,2)</f>
        <v>2586.85</v>
      </c>
      <c r="Y194" s="314">
        <f>ROUND('ASSET BALANCES'!Y194*$CL194/12,2)</f>
        <v>2586.85</v>
      </c>
      <c r="Z194" s="314">
        <f>ROUND('ASSET BALANCES'!Z194*$CL194/12,2)</f>
        <v>2586.85</v>
      </c>
      <c r="AA194" s="338">
        <f>ROUND('ASSET BALANCES'!AA194*$CM194/12,2)</f>
        <v>2586.85</v>
      </c>
      <c r="AB194" s="338">
        <f>ROUND('ASSET BALANCES'!AB194*$CM194/12,2)</f>
        <v>2586.85</v>
      </c>
      <c r="AC194" s="338">
        <f>ROUND('ASSET BALANCES'!AC194*$CM194/12,2)</f>
        <v>2586.85</v>
      </c>
      <c r="AD194" s="338">
        <f>ROUND('ASSET BALANCES'!AD194*$CM194/12,2)</f>
        <v>2586.85</v>
      </c>
      <c r="AE194" s="338">
        <f>ROUND('ASSET BALANCES'!AE194*$CM194/12,2)</f>
        <v>2586.85</v>
      </c>
      <c r="AF194" s="338">
        <f>ROUND('ASSET BALANCES'!AF194*$CM194/12,2)</f>
        <v>2586.85</v>
      </c>
      <c r="AG194" s="338">
        <f>ROUND('ASSET BALANCES'!AG194*$CM194/12,2)</f>
        <v>2586.85</v>
      </c>
      <c r="AH194" s="338">
        <f>ROUND('ASSET BALANCES'!AH194*$CM194/12,2)</f>
        <v>2586.85</v>
      </c>
      <c r="AI194" s="338">
        <f>ROUND('ASSET BALANCES'!AI194*$CM194/12,2)</f>
        <v>2586.85</v>
      </c>
      <c r="AJ194" s="338">
        <f>ROUND('ASSET BALANCES'!AJ194*$CM194/12,2)</f>
        <v>2586.85</v>
      </c>
      <c r="AK194" s="338">
        <f>ROUND('ASSET BALANCES'!AK194*$CM194/12,2)</f>
        <v>2586.85</v>
      </c>
      <c r="AL194" s="338">
        <f>ROUND('ASSET BALANCES'!AL194*$CM194/12,2)</f>
        <v>2586.85</v>
      </c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38"/>
      <c r="AX194" s="338"/>
      <c r="AY194" s="338"/>
      <c r="AZ194" s="338"/>
      <c r="BA194" s="338"/>
      <c r="BB194" s="338"/>
      <c r="BC194" s="338"/>
      <c r="BD194" s="338"/>
      <c r="BE194" s="338"/>
      <c r="BF194" s="338"/>
      <c r="BG194" s="338"/>
      <c r="BH194" s="338"/>
      <c r="BI194" s="338"/>
      <c r="BJ194" s="338"/>
      <c r="BK194" s="338"/>
      <c r="BL194" s="338"/>
      <c r="BM194" s="338"/>
      <c r="BN194" s="338"/>
      <c r="BO194" s="338"/>
      <c r="BP194" s="338"/>
      <c r="BQ194" s="338"/>
      <c r="BR194" s="338"/>
      <c r="BS194" s="338"/>
      <c r="BT194" s="338"/>
      <c r="BU194" s="338"/>
      <c r="BV194" s="338"/>
      <c r="BW194" s="13">
        <f t="shared" si="23"/>
        <v>30441.84</v>
      </c>
      <c r="BX194" s="13">
        <f t="shared" si="24"/>
        <v>31042.2</v>
      </c>
      <c r="BY194" s="13">
        <f t="shared" si="25"/>
        <v>31042.2</v>
      </c>
      <c r="BZ194" s="13">
        <f t="shared" si="26"/>
        <v>0</v>
      </c>
      <c r="CA194" s="13">
        <f t="shared" si="27"/>
        <v>0</v>
      </c>
      <c r="CB194" s="13">
        <f t="shared" si="28"/>
        <v>0</v>
      </c>
      <c r="CC194" s="333" t="str">
        <f>VLOOKUP($A194,'Depr Group Buckets'!$A:$J,CC$4,FALSE)</f>
        <v>PROD OTHER</v>
      </c>
      <c r="CD194" s="333" t="str">
        <f>VLOOKUP($A194,'Depr Group Buckets'!$A:$J,CD$4,FALSE)</f>
        <v>101/106</v>
      </c>
      <c r="CE194" s="333">
        <f>VLOOKUP($A194,'Depr Group Buckets'!$A:$J,CE$4,FALSE)</f>
        <v>108</v>
      </c>
      <c r="CF194" s="333">
        <f>VLOOKUP($A194,'Depr Group Buckets'!$A:$J,CF$4,FALSE)</f>
        <v>403</v>
      </c>
      <c r="CG194" s="333" t="str">
        <f>VLOOKUP($A194,'Depr Group Buckets'!$A:$J,CG$4,FALSE)</f>
        <v>DC MICROGRID</v>
      </c>
      <c r="CH194" s="333" t="str">
        <f>VLOOKUP($A194,'Depr Group Buckets'!$A:$J,CH$4,FALSE)</f>
        <v>DC MICRO GRID</v>
      </c>
      <c r="CI194" s="333" t="str">
        <f>VLOOKUP($A194,'Depr Group Buckets'!$A:$J,CI$4,FALSE)</f>
        <v>Valid</v>
      </c>
      <c r="CJ194" s="333" t="str">
        <f>VLOOKUP($A194,'Depr Group Buckets'!$A:$J,CJ$4,FALSE)</f>
        <v>343</v>
      </c>
      <c r="CK194" s="21"/>
      <c r="CL194" s="4">
        <f t="shared" si="22"/>
        <v>3.3000000000000002E-2</v>
      </c>
      <c r="CM194" s="4">
        <f t="shared" ref="CM194:CM257" si="29">CHOOSE($CM$1,$CQ194,$CR194)</f>
        <v>3.3000000000000002E-2</v>
      </c>
      <c r="CN194" s="334"/>
      <c r="CO194" s="334"/>
      <c r="CP194" s="334"/>
      <c r="CQ194" s="4">
        <v>3.3000000000000002E-2</v>
      </c>
      <c r="CR194" s="4">
        <v>3.4099999999999998E-2</v>
      </c>
    </row>
    <row r="195" spans="1:96" x14ac:dyDescent="0.25">
      <c r="A195" s="335">
        <f>'ASSET BALANCES'!$A195</f>
        <v>34399</v>
      </c>
      <c r="B195" s="336" t="str">
        <f>'ASSET BALANCES'!$B195</f>
        <v>343.99 Prime Movers-Solar</v>
      </c>
      <c r="C195" s="337">
        <v>1574242.12</v>
      </c>
      <c r="D195" s="337">
        <v>1575865.65</v>
      </c>
      <c r="E195" s="337">
        <v>1576065.24</v>
      </c>
      <c r="F195" s="337">
        <v>1579752.71</v>
      </c>
      <c r="G195" s="337">
        <v>1580059.6</v>
      </c>
      <c r="H195" s="337">
        <v>1578820.87</v>
      </c>
      <c r="I195" s="337">
        <v>1579647.85</v>
      </c>
      <c r="J195" s="337">
        <v>1580470.1600000001</v>
      </c>
      <c r="K195" s="337">
        <v>1580404.53</v>
      </c>
      <c r="L195" s="337">
        <v>1580427.51</v>
      </c>
      <c r="M195" s="337">
        <v>1581180.6</v>
      </c>
      <c r="N195" s="337">
        <v>1580787.88</v>
      </c>
      <c r="O195" s="338">
        <f>ROUND('ASSET BALANCES'!O195*$CL195/12,2)</f>
        <v>1940259.7</v>
      </c>
      <c r="P195" s="338">
        <f>ROUND('ASSET BALANCES'!P195*$CL195/12,2)</f>
        <v>1949038.53</v>
      </c>
      <c r="Q195" s="338">
        <f>ROUND('ASSET BALANCES'!Q195*$CL195/12,2)</f>
        <v>1952925.6</v>
      </c>
      <c r="R195" s="338">
        <f>ROUND('ASSET BALANCES'!R195*$CL195/12,2)</f>
        <v>1955022.45</v>
      </c>
      <c r="S195" s="338">
        <f>ROUND('ASSET BALANCES'!S195*$CL195/12,2)</f>
        <v>1961769.24</v>
      </c>
      <c r="T195" s="338">
        <f>ROUND('ASSET BALANCES'!T195*$CL195/12,2)</f>
        <v>1964346.54</v>
      </c>
      <c r="U195" s="338">
        <f>ROUND('ASSET BALANCES'!U195*$CL195/12,2)</f>
        <v>1965430.53</v>
      </c>
      <c r="V195" s="338">
        <f>ROUND('ASSET BALANCES'!V195*$CL195/12,2)</f>
        <v>1966434.89</v>
      </c>
      <c r="W195" s="338">
        <f>ROUND('ASSET BALANCES'!W195*$CL195/12,2)</f>
        <v>1967197.59</v>
      </c>
      <c r="X195" s="338">
        <f>ROUND('ASSET BALANCES'!X195*$CL195/12,2)</f>
        <v>1967960.28</v>
      </c>
      <c r="Y195" s="338">
        <f>ROUND('ASSET BALANCES'!Y195*$CL195/12,2)</f>
        <v>1971225.69</v>
      </c>
      <c r="Z195" s="338">
        <f>ROUND('ASSET BALANCES'!Z195*$CL195/12,2)</f>
        <v>1971988.39</v>
      </c>
      <c r="AA195" s="338">
        <f>ROUND('ASSET BALANCES'!AA195*$CM195/12,2)</f>
        <v>2321924.04</v>
      </c>
      <c r="AB195" s="338">
        <f>ROUND('ASSET BALANCES'!AB195*$CM195/12,2)</f>
        <v>2343626.59</v>
      </c>
      <c r="AC195" s="338">
        <f>ROUND('ASSET BALANCES'!AC195*$CM195/12,2)</f>
        <v>2345182.9300000002</v>
      </c>
      <c r="AD195" s="338">
        <f>ROUND('ASSET BALANCES'!AD195*$CM195/12,2)</f>
        <v>2346606.75</v>
      </c>
      <c r="AE195" s="338">
        <f>ROUND('ASSET BALANCES'!AE195*$CM195/12,2)</f>
        <v>2347959.27</v>
      </c>
      <c r="AF195" s="338">
        <f>ROUND('ASSET BALANCES'!AF195*$CM195/12,2)</f>
        <v>2349281.4900000002</v>
      </c>
      <c r="AG195" s="338">
        <f>ROUND('ASSET BALANCES'!AG195*$CM195/12,2)</f>
        <v>2355526.88</v>
      </c>
      <c r="AH195" s="338">
        <f>ROUND('ASSET BALANCES'!AH195*$CM195/12,2)</f>
        <v>2356709.0299999998</v>
      </c>
      <c r="AI195" s="338">
        <f>ROUND('ASSET BALANCES'!AI195*$CM195/12,2)</f>
        <v>2357891.1800000002</v>
      </c>
      <c r="AJ195" s="338">
        <f>ROUND('ASSET BALANCES'!AJ195*$CM195/12,2)</f>
        <v>2359073.33</v>
      </c>
      <c r="AK195" s="338">
        <f>ROUND('ASSET BALANCES'!AK195*$CM195/12,2)</f>
        <v>2360255.4700000002</v>
      </c>
      <c r="AL195" s="338">
        <f>ROUND('ASSET BALANCES'!AL195*$CM195/12,2)</f>
        <v>2361437.62</v>
      </c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38"/>
      <c r="AX195" s="338"/>
      <c r="AY195" s="338"/>
      <c r="AZ195" s="338"/>
      <c r="BA195" s="338"/>
      <c r="BB195" s="338"/>
      <c r="BC195" s="338"/>
      <c r="BD195" s="338"/>
      <c r="BE195" s="338"/>
      <c r="BF195" s="338"/>
      <c r="BG195" s="338"/>
      <c r="BH195" s="338"/>
      <c r="BI195" s="338"/>
      <c r="BJ195" s="338"/>
      <c r="BK195" s="338"/>
      <c r="BL195" s="338"/>
      <c r="BM195" s="338"/>
      <c r="BN195" s="338"/>
      <c r="BO195" s="338"/>
      <c r="BP195" s="338"/>
      <c r="BQ195" s="338"/>
      <c r="BR195" s="338"/>
      <c r="BS195" s="338"/>
      <c r="BT195" s="338"/>
      <c r="BU195" s="338"/>
      <c r="BV195" s="338"/>
      <c r="BW195" s="13">
        <f t="shared" si="23"/>
        <v>18947724.719999999</v>
      </c>
      <c r="BX195" s="13">
        <f t="shared" si="24"/>
        <v>23533599.43</v>
      </c>
      <c r="BY195" s="13">
        <f t="shared" si="25"/>
        <v>28205474.579999998</v>
      </c>
      <c r="BZ195" s="13">
        <f t="shared" si="26"/>
        <v>0</v>
      </c>
      <c r="CA195" s="13">
        <f t="shared" si="27"/>
        <v>0</v>
      </c>
      <c r="CB195" s="13">
        <f t="shared" si="28"/>
        <v>0</v>
      </c>
      <c r="CC195" s="333" t="str">
        <f>VLOOKUP($A195,'Depr Group Buckets'!$A:$J,CC$4,FALSE)</f>
        <v>PROD OTHER</v>
      </c>
      <c r="CD195" s="333" t="str">
        <f>VLOOKUP($A195,'Depr Group Buckets'!$A:$J,CD$4,FALSE)</f>
        <v>101/106</v>
      </c>
      <c r="CE195" s="333">
        <f>VLOOKUP($A195,'Depr Group Buckets'!$A:$J,CE$4,FALSE)</f>
        <v>108</v>
      </c>
      <c r="CF195" s="333">
        <f>VLOOKUP($A195,'Depr Group Buckets'!$A:$J,CF$4,FALSE)</f>
        <v>403</v>
      </c>
      <c r="CG195" s="333" t="str">
        <f>VLOOKUP($A195,'Depr Group Buckets'!$A:$J,CG$4,FALSE)</f>
        <v>SOLAR</v>
      </c>
      <c r="CH195" s="333" t="str">
        <f>VLOOKUP($A195,'Depr Group Buckets'!$A:$J,CH$4,FALSE)</f>
        <v>SOLAR SITES</v>
      </c>
      <c r="CI195" s="333" t="str">
        <f>VLOOKUP($A195,'Depr Group Buckets'!$A:$J,CI$4,FALSE)</f>
        <v>Valid</v>
      </c>
      <c r="CJ195" s="333" t="str">
        <f>VLOOKUP($A195,'Depr Group Buckets'!$A:$J,CJ$4,FALSE)</f>
        <v>343</v>
      </c>
      <c r="CK195" s="21"/>
      <c r="CL195" s="4">
        <f t="shared" si="22"/>
        <v>2.9000000000000001E-2</v>
      </c>
      <c r="CM195" s="4">
        <f t="shared" si="29"/>
        <v>2.9000000000000001E-2</v>
      </c>
      <c r="CN195" s="334"/>
      <c r="CO195" s="334"/>
      <c r="CP195" s="334"/>
      <c r="CQ195" s="4">
        <v>2.9000000000000001E-2</v>
      </c>
      <c r="CR195" s="4">
        <v>3.39E-2</v>
      </c>
    </row>
    <row r="196" spans="1:96" x14ac:dyDescent="0.25">
      <c r="A196" s="335">
        <f>'ASSET BALANCES'!$A196</f>
        <v>34520</v>
      </c>
      <c r="B196" s="336" t="str">
        <f>'ASSET BALANCES'!$B196</f>
        <v>345.20 Accessory Electric Eq-MDAFB</v>
      </c>
      <c r="C196" s="337">
        <v>0</v>
      </c>
      <c r="D196" s="337">
        <v>0</v>
      </c>
      <c r="E196" s="337">
        <v>0</v>
      </c>
      <c r="F196" s="337">
        <v>0</v>
      </c>
      <c r="G196" s="337">
        <v>0</v>
      </c>
      <c r="H196" s="337">
        <v>0</v>
      </c>
      <c r="I196" s="337">
        <v>0</v>
      </c>
      <c r="J196" s="337">
        <v>0</v>
      </c>
      <c r="K196" s="337">
        <v>0</v>
      </c>
      <c r="L196" s="337">
        <v>0</v>
      </c>
      <c r="M196" s="337">
        <v>0</v>
      </c>
      <c r="N196" s="337">
        <v>0</v>
      </c>
      <c r="O196" s="338">
        <f>ROUND('ASSET BALANCES'!O196*$CL196/12,2)</f>
        <v>0</v>
      </c>
      <c r="P196" s="338">
        <f>ROUND('ASSET BALANCES'!P196*$CL196/12,2)</f>
        <v>0</v>
      </c>
      <c r="Q196" s="338">
        <f>ROUND('ASSET BALANCES'!Q196*$CL196/12,2)</f>
        <v>0</v>
      </c>
      <c r="R196" s="338">
        <f>ROUND('ASSET BALANCES'!R196*$CL196/12,2)</f>
        <v>0</v>
      </c>
      <c r="S196" s="338">
        <f>ROUND('ASSET BALANCES'!S196*$CL196/12,2)</f>
        <v>0</v>
      </c>
      <c r="T196" s="338">
        <f>ROUND('ASSET BALANCES'!T196*$CL196/12,2)</f>
        <v>0</v>
      </c>
      <c r="U196" s="338">
        <f>ROUND('ASSET BALANCES'!U196*$CL196/12,2)</f>
        <v>0</v>
      </c>
      <c r="V196" s="338">
        <f>ROUND('ASSET BALANCES'!V196*$CL196/12,2)</f>
        <v>0</v>
      </c>
      <c r="W196" s="338">
        <f>ROUND('ASSET BALANCES'!W196*$CL196/12,2)</f>
        <v>0</v>
      </c>
      <c r="X196" s="338">
        <f>ROUND('ASSET BALANCES'!X196*$CL196/12,2)</f>
        <v>0</v>
      </c>
      <c r="Y196" s="338">
        <f>ROUND('ASSET BALANCES'!Y196*$CL196/12,2)</f>
        <v>0</v>
      </c>
      <c r="Z196" s="338">
        <f>ROUND('ASSET BALANCES'!Z196*$CL196/12,2)</f>
        <v>0</v>
      </c>
      <c r="AA196" s="338">
        <f>ROUND('ASSET BALANCES'!AA196*$CM196/12,2)</f>
        <v>0</v>
      </c>
      <c r="AB196" s="338">
        <f>ROUND('ASSET BALANCES'!AB196*$CM196/12,2)</f>
        <v>0</v>
      </c>
      <c r="AC196" s="338">
        <f>ROUND('ASSET BALANCES'!AC196*$CM196/12,2)</f>
        <v>0</v>
      </c>
      <c r="AD196" s="338">
        <f>ROUND('ASSET BALANCES'!AD196*$CM196/12,2)</f>
        <v>0</v>
      </c>
      <c r="AE196" s="338">
        <f>ROUND('ASSET BALANCES'!AE196*$CM196/12,2)</f>
        <v>0</v>
      </c>
      <c r="AF196" s="338">
        <f>ROUND('ASSET BALANCES'!AF196*$CM196/12,2)</f>
        <v>0</v>
      </c>
      <c r="AG196" s="338">
        <f>ROUND('ASSET BALANCES'!AG196*$CM196/12,2)</f>
        <v>0</v>
      </c>
      <c r="AH196" s="338">
        <f>ROUND('ASSET BALANCES'!AH196*$CM196/12,2)</f>
        <v>0</v>
      </c>
      <c r="AI196" s="338">
        <f>ROUND('ASSET BALANCES'!AI196*$CM196/12,2)</f>
        <v>0</v>
      </c>
      <c r="AJ196" s="338">
        <f>ROUND('ASSET BALANCES'!AJ196*$CM196/12,2)</f>
        <v>0</v>
      </c>
      <c r="AK196" s="338">
        <f>ROUND('ASSET BALANCES'!AK196*$CM196/12,2)</f>
        <v>0</v>
      </c>
      <c r="AL196" s="338">
        <f>ROUND('ASSET BALANCES'!AL196*$CM196/12,2)</f>
        <v>0</v>
      </c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38"/>
      <c r="AX196" s="338"/>
      <c r="AY196" s="338"/>
      <c r="AZ196" s="338"/>
      <c r="BA196" s="338"/>
      <c r="BB196" s="338"/>
      <c r="BC196" s="338"/>
      <c r="BD196" s="338"/>
      <c r="BE196" s="338"/>
      <c r="BF196" s="338"/>
      <c r="BG196" s="338"/>
      <c r="BH196" s="338"/>
      <c r="BI196" s="338"/>
      <c r="BJ196" s="338"/>
      <c r="BK196" s="338"/>
      <c r="BL196" s="338"/>
      <c r="BM196" s="338"/>
      <c r="BN196" s="338"/>
      <c r="BO196" s="338"/>
      <c r="BP196" s="338"/>
      <c r="BQ196" s="338"/>
      <c r="BR196" s="338"/>
      <c r="BS196" s="338"/>
      <c r="BT196" s="338"/>
      <c r="BU196" s="338"/>
      <c r="BV196" s="338"/>
      <c r="BW196" s="13">
        <f t="shared" si="23"/>
        <v>0</v>
      </c>
      <c r="BX196" s="13">
        <f t="shared" si="24"/>
        <v>0</v>
      </c>
      <c r="BY196" s="13">
        <f t="shared" si="25"/>
        <v>0</v>
      </c>
      <c r="BZ196" s="13">
        <f t="shared" si="26"/>
        <v>0</v>
      </c>
      <c r="CA196" s="13">
        <f t="shared" si="27"/>
        <v>0</v>
      </c>
      <c r="CB196" s="13">
        <f t="shared" si="28"/>
        <v>0</v>
      </c>
      <c r="CC196" s="333" t="str">
        <f>VLOOKUP($A196,'Depr Group Buckets'!$A:$J,CC$4,FALSE)</f>
        <v>PROD OTHER</v>
      </c>
      <c r="CD196" s="333" t="str">
        <f>VLOOKUP($A196,'Depr Group Buckets'!$A:$J,CD$4,FALSE)</f>
        <v>101/106</v>
      </c>
      <c r="CE196" s="333">
        <f>VLOOKUP($A196,'Depr Group Buckets'!$A:$J,CE$4,FALSE)</f>
        <v>108</v>
      </c>
      <c r="CF196" s="333">
        <f>VLOOKUP($A196,'Depr Group Buckets'!$A:$J,CF$4,FALSE)</f>
        <v>403</v>
      </c>
      <c r="CG196" s="333" t="str">
        <f>VLOOKUP($A196,'Depr Group Buckets'!$A:$J,CG$4,FALSE)</f>
        <v>MACDILL AFB</v>
      </c>
      <c r="CH196" s="333" t="str">
        <f>VLOOKUP($A196,'Depr Group Buckets'!$A:$J,CH$4,FALSE)</f>
        <v>MACDILL AFB</v>
      </c>
      <c r="CI196" s="333" t="str">
        <f>VLOOKUP($A196,'Depr Group Buckets'!$A:$J,CI$4,FALSE)</f>
        <v>Valid</v>
      </c>
      <c r="CJ196" s="333" t="str">
        <f>VLOOKUP($A196,'Depr Group Buckets'!$A:$J,CJ$4,FALSE)</f>
        <v>345</v>
      </c>
      <c r="CK196" s="21"/>
      <c r="CL196" s="4">
        <f t="shared" si="22"/>
        <v>0</v>
      </c>
      <c r="CM196" s="4">
        <f t="shared" si="29"/>
        <v>0</v>
      </c>
      <c r="CN196" s="334"/>
      <c r="CO196" s="334"/>
      <c r="CP196" s="334"/>
      <c r="CQ196" s="4">
        <v>0</v>
      </c>
      <c r="CR196" s="4">
        <v>1.89E-2</v>
      </c>
    </row>
    <row r="197" spans="1:96" x14ac:dyDescent="0.25">
      <c r="A197" s="335">
        <f>'ASSET BALANCES'!$A197</f>
        <v>34528</v>
      </c>
      <c r="B197" s="336" t="str">
        <f>'ASSET BALANCES'!$B197</f>
        <v>345.28 Accessory Elect Eq-Phillips</v>
      </c>
      <c r="C197" s="337">
        <v>0</v>
      </c>
      <c r="D197" s="337">
        <v>0</v>
      </c>
      <c r="E197" s="337">
        <v>0</v>
      </c>
      <c r="F197" s="337">
        <v>0</v>
      </c>
      <c r="G197" s="337">
        <v>0</v>
      </c>
      <c r="H197" s="337">
        <v>0</v>
      </c>
      <c r="I197" s="337">
        <v>0</v>
      </c>
      <c r="J197" s="337">
        <v>0</v>
      </c>
      <c r="K197" s="337">
        <v>0</v>
      </c>
      <c r="L197" s="337">
        <v>0</v>
      </c>
      <c r="M197" s="337">
        <v>0</v>
      </c>
      <c r="N197" s="337">
        <v>0</v>
      </c>
      <c r="O197" s="338">
        <f>ROUND('ASSET BALANCES'!O197*$CL197/12,2)</f>
        <v>0</v>
      </c>
      <c r="P197" s="338">
        <f>ROUND('ASSET BALANCES'!P197*$CL197/12,2)</f>
        <v>0</v>
      </c>
      <c r="Q197" s="338">
        <f>ROUND('ASSET BALANCES'!Q197*$CL197/12,2)</f>
        <v>0</v>
      </c>
      <c r="R197" s="338">
        <f>ROUND('ASSET BALANCES'!R197*$CL197/12,2)</f>
        <v>0</v>
      </c>
      <c r="S197" s="338">
        <f>ROUND('ASSET BALANCES'!S197*$CL197/12,2)</f>
        <v>0</v>
      </c>
      <c r="T197" s="338">
        <f>ROUND('ASSET BALANCES'!T197*$CL197/12,2)</f>
        <v>0</v>
      </c>
      <c r="U197" s="338">
        <f>ROUND('ASSET BALANCES'!U197*$CL197/12,2)</f>
        <v>0</v>
      </c>
      <c r="V197" s="338">
        <f>ROUND('ASSET BALANCES'!V197*$CL197/12,2)</f>
        <v>0</v>
      </c>
      <c r="W197" s="338">
        <f>ROUND('ASSET BALANCES'!W197*$CL197/12,2)</f>
        <v>0</v>
      </c>
      <c r="X197" s="338">
        <f>ROUND('ASSET BALANCES'!X197*$CL197/12,2)</f>
        <v>0</v>
      </c>
      <c r="Y197" s="338">
        <f>ROUND('ASSET BALANCES'!Y197*$CL197/12,2)</f>
        <v>0</v>
      </c>
      <c r="Z197" s="338">
        <f>ROUND('ASSET BALANCES'!Z197*$CL197/12,2)</f>
        <v>0</v>
      </c>
      <c r="AA197" s="338">
        <f>ROUND('ASSET BALANCES'!AA197*$CM197/12,2)</f>
        <v>0</v>
      </c>
      <c r="AB197" s="338">
        <f>ROUND('ASSET BALANCES'!AB197*$CM197/12,2)</f>
        <v>0</v>
      </c>
      <c r="AC197" s="338">
        <f>ROUND('ASSET BALANCES'!AC197*$CM197/12,2)</f>
        <v>0</v>
      </c>
      <c r="AD197" s="338">
        <f>ROUND('ASSET BALANCES'!AD197*$CM197/12,2)</f>
        <v>0</v>
      </c>
      <c r="AE197" s="338">
        <f>ROUND('ASSET BALANCES'!AE197*$CM197/12,2)</f>
        <v>0</v>
      </c>
      <c r="AF197" s="338">
        <f>ROUND('ASSET BALANCES'!AF197*$CM197/12,2)</f>
        <v>0</v>
      </c>
      <c r="AG197" s="338">
        <f>ROUND('ASSET BALANCES'!AG197*$CM197/12,2)</f>
        <v>0</v>
      </c>
      <c r="AH197" s="338">
        <f>ROUND('ASSET BALANCES'!AH197*$CM197/12,2)</f>
        <v>0</v>
      </c>
      <c r="AI197" s="338">
        <f>ROUND('ASSET BALANCES'!AI197*$CM197/12,2)</f>
        <v>0</v>
      </c>
      <c r="AJ197" s="338">
        <f>ROUND('ASSET BALANCES'!AJ197*$CM197/12,2)</f>
        <v>0</v>
      </c>
      <c r="AK197" s="338">
        <f>ROUND('ASSET BALANCES'!AK197*$CM197/12,2)</f>
        <v>0</v>
      </c>
      <c r="AL197" s="338">
        <f>ROUND('ASSET BALANCES'!AL197*$CM197/12,2)</f>
        <v>0</v>
      </c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38"/>
      <c r="AX197" s="338"/>
      <c r="AY197" s="338"/>
      <c r="AZ197" s="338"/>
      <c r="BA197" s="338"/>
      <c r="BB197" s="338"/>
      <c r="BC197" s="338"/>
      <c r="BD197" s="338"/>
      <c r="BE197" s="338"/>
      <c r="BF197" s="338"/>
      <c r="BG197" s="338"/>
      <c r="BH197" s="338"/>
      <c r="BI197" s="338"/>
      <c r="BJ197" s="338"/>
      <c r="BK197" s="338"/>
      <c r="BL197" s="338"/>
      <c r="BM197" s="338"/>
      <c r="BN197" s="338"/>
      <c r="BO197" s="338"/>
      <c r="BP197" s="338"/>
      <c r="BQ197" s="338"/>
      <c r="BR197" s="338"/>
      <c r="BS197" s="338"/>
      <c r="BT197" s="338"/>
      <c r="BU197" s="338"/>
      <c r="BV197" s="338"/>
      <c r="BW197" s="13">
        <f t="shared" si="23"/>
        <v>0</v>
      </c>
      <c r="BX197" s="13">
        <f t="shared" si="24"/>
        <v>0</v>
      </c>
      <c r="BY197" s="13">
        <f t="shared" si="25"/>
        <v>0</v>
      </c>
      <c r="BZ197" s="13">
        <f t="shared" si="26"/>
        <v>0</v>
      </c>
      <c r="CA197" s="13">
        <f t="shared" si="27"/>
        <v>0</v>
      </c>
      <c r="CB197" s="13">
        <f t="shared" si="28"/>
        <v>0</v>
      </c>
      <c r="CC197" s="333" t="str">
        <f>VLOOKUP($A197,'Depr Group Buckets'!$A:$J,CC$4,FALSE)</f>
        <v>PROD OTHER</v>
      </c>
      <c r="CD197" s="333" t="str">
        <f>VLOOKUP($A197,'Depr Group Buckets'!$A:$J,CD$4,FALSE)</f>
        <v>101/106</v>
      </c>
      <c r="CE197" s="333">
        <f>VLOOKUP($A197,'Depr Group Buckets'!$A:$J,CE$4,FALSE)</f>
        <v>108</v>
      </c>
      <c r="CF197" s="333">
        <f>VLOOKUP($A197,'Depr Group Buckets'!$A:$J,CF$4,FALSE)</f>
        <v>403</v>
      </c>
      <c r="CG197" s="333" t="str">
        <f>VLOOKUP($A197,'Depr Group Buckets'!$A:$J,CG$4,FALSE)</f>
        <v>PHILLIPS</v>
      </c>
      <c r="CH197" s="333" t="str">
        <f>VLOOKUP($A197,'Depr Group Buckets'!$A:$J,CH$4,FALSE)</f>
        <v>INACTIVE ACCOUNT</v>
      </c>
      <c r="CI197" s="333" t="str">
        <f>VLOOKUP($A197,'Depr Group Buckets'!$A:$J,CI$4,FALSE)</f>
        <v>Invalid</v>
      </c>
      <c r="CJ197" s="333" t="str">
        <f>VLOOKUP($A197,'Depr Group Buckets'!$A:$J,CJ$4,FALSE)</f>
        <v>345</v>
      </c>
      <c r="CK197" s="21"/>
      <c r="CL197" s="4">
        <f t="shared" si="22"/>
        <v>0</v>
      </c>
      <c r="CM197" s="4">
        <f t="shared" si="29"/>
        <v>0</v>
      </c>
      <c r="CN197" s="334"/>
      <c r="CO197" s="334"/>
      <c r="CP197" s="334"/>
      <c r="CQ197" s="4">
        <v>0</v>
      </c>
      <c r="CR197" s="4">
        <v>0</v>
      </c>
    </row>
    <row r="198" spans="1:96" x14ac:dyDescent="0.25">
      <c r="A198" s="335">
        <f>'ASSET BALANCES'!$A198</f>
        <v>34530</v>
      </c>
      <c r="B198" s="336" t="str">
        <f>'ASSET BALANCES'!$B198</f>
        <v>345.30 Accessory Electric Eq-BPC</v>
      </c>
      <c r="C198" s="337">
        <v>86460.05</v>
      </c>
      <c r="D198" s="337">
        <v>86970.08</v>
      </c>
      <c r="E198" s="337">
        <v>80117.060000000012</v>
      </c>
      <c r="F198" s="337">
        <v>80117.060000000012</v>
      </c>
      <c r="G198" s="337">
        <v>80117.060000000012</v>
      </c>
      <c r="H198" s="337">
        <v>80117.060000000012</v>
      </c>
      <c r="I198" s="337">
        <v>80117.060000000012</v>
      </c>
      <c r="J198" s="337">
        <v>81027.570000000007</v>
      </c>
      <c r="K198" s="337">
        <v>81032.38</v>
      </c>
      <c r="L198" s="337">
        <v>81066.12</v>
      </c>
      <c r="M198" s="337">
        <v>81066.12</v>
      </c>
      <c r="N198" s="337">
        <v>81068.600000000006</v>
      </c>
      <c r="O198" s="338">
        <f>ROUND('ASSET BALANCES'!O198*$CL198/12,2)</f>
        <v>90361.78</v>
      </c>
      <c r="P198" s="338">
        <f>ROUND('ASSET BALANCES'!P198*$CL198/12,2)</f>
        <v>90361.78</v>
      </c>
      <c r="Q198" s="338">
        <f>ROUND('ASSET BALANCES'!Q198*$CL198/12,2)</f>
        <v>90361.78</v>
      </c>
      <c r="R198" s="338">
        <f>ROUND('ASSET BALANCES'!R198*$CL198/12,2)</f>
        <v>90361.78</v>
      </c>
      <c r="S198" s="338">
        <f>ROUND('ASSET BALANCES'!S198*$CL198/12,2)</f>
        <v>90361.78</v>
      </c>
      <c r="T198" s="338">
        <f>ROUND('ASSET BALANCES'!T198*$CL198/12,2)</f>
        <v>90361.78</v>
      </c>
      <c r="U198" s="338">
        <f>ROUND('ASSET BALANCES'!U198*$CL198/12,2)</f>
        <v>90361.78</v>
      </c>
      <c r="V198" s="338">
        <f>ROUND('ASSET BALANCES'!V198*$CL198/12,2)</f>
        <v>90361.78</v>
      </c>
      <c r="W198" s="338">
        <f>ROUND('ASSET BALANCES'!W198*$CL198/12,2)</f>
        <v>90361.78</v>
      </c>
      <c r="X198" s="338">
        <f>ROUND('ASSET BALANCES'!X198*$CL198/12,2)</f>
        <v>90361.78</v>
      </c>
      <c r="Y198" s="338">
        <f>ROUND('ASSET BALANCES'!Y198*$CL198/12,2)</f>
        <v>90361.78</v>
      </c>
      <c r="Z198" s="338">
        <f>ROUND('ASSET BALANCES'!Z198*$CL198/12,2)</f>
        <v>90361.78</v>
      </c>
      <c r="AA198" s="338">
        <f>ROUND('ASSET BALANCES'!AA198*$CM198/12,2)</f>
        <v>90361.78</v>
      </c>
      <c r="AB198" s="338">
        <f>ROUND('ASSET BALANCES'!AB198*$CM198/12,2)</f>
        <v>90361.78</v>
      </c>
      <c r="AC198" s="338">
        <f>ROUND('ASSET BALANCES'!AC198*$CM198/12,2)</f>
        <v>90361.78</v>
      </c>
      <c r="AD198" s="338">
        <f>ROUND('ASSET BALANCES'!AD198*$CM198/12,2)</f>
        <v>90361.78</v>
      </c>
      <c r="AE198" s="338">
        <f>ROUND('ASSET BALANCES'!AE198*$CM198/12,2)</f>
        <v>90361.78</v>
      </c>
      <c r="AF198" s="338">
        <f>ROUND('ASSET BALANCES'!AF198*$CM198/12,2)</f>
        <v>90361.78</v>
      </c>
      <c r="AG198" s="338">
        <f>ROUND('ASSET BALANCES'!AG198*$CM198/12,2)</f>
        <v>90361.78</v>
      </c>
      <c r="AH198" s="338">
        <f>ROUND('ASSET BALANCES'!AH198*$CM198/12,2)</f>
        <v>90361.78</v>
      </c>
      <c r="AI198" s="338">
        <f>ROUND('ASSET BALANCES'!AI198*$CM198/12,2)</f>
        <v>90361.78</v>
      </c>
      <c r="AJ198" s="338">
        <f>ROUND('ASSET BALANCES'!AJ198*$CM198/12,2)</f>
        <v>90361.78</v>
      </c>
      <c r="AK198" s="338">
        <f>ROUND('ASSET BALANCES'!AK198*$CM198/12,2)</f>
        <v>90361.78</v>
      </c>
      <c r="AL198" s="338">
        <f>ROUND('ASSET BALANCES'!AL198*$CM198/12,2)</f>
        <v>90361.78</v>
      </c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38"/>
      <c r="AX198" s="338"/>
      <c r="AY198" s="338"/>
      <c r="AZ198" s="338"/>
      <c r="BA198" s="338"/>
      <c r="BB198" s="338"/>
      <c r="BC198" s="338"/>
      <c r="BD198" s="338"/>
      <c r="BE198" s="338"/>
      <c r="BF198" s="338"/>
      <c r="BG198" s="338"/>
      <c r="BH198" s="338"/>
      <c r="BI198" s="338"/>
      <c r="BJ198" s="338"/>
      <c r="BK198" s="338"/>
      <c r="BL198" s="338"/>
      <c r="BM198" s="338"/>
      <c r="BN198" s="338"/>
      <c r="BO198" s="338"/>
      <c r="BP198" s="338"/>
      <c r="BQ198" s="338"/>
      <c r="BR198" s="338"/>
      <c r="BS198" s="338"/>
      <c r="BT198" s="338"/>
      <c r="BU198" s="338"/>
      <c r="BV198" s="338"/>
      <c r="BW198" s="13">
        <f t="shared" si="23"/>
        <v>979276.22</v>
      </c>
      <c r="BX198" s="13">
        <f t="shared" si="24"/>
        <v>1084341.3600000001</v>
      </c>
      <c r="BY198" s="13">
        <f t="shared" si="25"/>
        <v>1084341.3600000001</v>
      </c>
      <c r="BZ198" s="13">
        <f t="shared" si="26"/>
        <v>0</v>
      </c>
      <c r="CA198" s="13">
        <f t="shared" si="27"/>
        <v>0</v>
      </c>
      <c r="CB198" s="13">
        <f t="shared" si="28"/>
        <v>0</v>
      </c>
      <c r="CC198" s="333" t="str">
        <f>VLOOKUP($A198,'Depr Group Buckets'!$A:$J,CC$4,FALSE)</f>
        <v>PROD OTHER</v>
      </c>
      <c r="CD198" s="333" t="str">
        <f>VLOOKUP($A198,'Depr Group Buckets'!$A:$J,CD$4,FALSE)</f>
        <v>101/106</v>
      </c>
      <c r="CE198" s="333">
        <f>VLOOKUP($A198,'Depr Group Buckets'!$A:$J,CE$4,FALSE)</f>
        <v>108</v>
      </c>
      <c r="CF198" s="333">
        <f>VLOOKUP($A198,'Depr Group Buckets'!$A:$J,CF$4,FALSE)</f>
        <v>403</v>
      </c>
      <c r="CG198" s="333" t="str">
        <f>VLOOKUP($A198,'Depr Group Buckets'!$A:$J,CG$4,FALSE)</f>
        <v>BAYSIDE</v>
      </c>
      <c r="CH198" s="333" t="str">
        <f>VLOOKUP($A198,'Depr Group Buckets'!$A:$J,CH$4,FALSE)</f>
        <v>BAYSIDE COMMON</v>
      </c>
      <c r="CI198" s="333" t="str">
        <f>VLOOKUP($A198,'Depr Group Buckets'!$A:$J,CI$4,FALSE)</f>
        <v>Valid</v>
      </c>
      <c r="CJ198" s="333" t="str">
        <f>VLOOKUP($A198,'Depr Group Buckets'!$A:$J,CJ$4,FALSE)</f>
        <v>345</v>
      </c>
      <c r="CK198" s="21"/>
      <c r="CL198" s="4">
        <f t="shared" ref="CL198:CL261" si="30">$CQ198</f>
        <v>3.3000000000000002E-2</v>
      </c>
      <c r="CM198" s="4">
        <f t="shared" si="29"/>
        <v>3.3000000000000002E-2</v>
      </c>
      <c r="CN198" s="334"/>
      <c r="CO198" s="334"/>
      <c r="CP198" s="334"/>
      <c r="CQ198" s="4">
        <v>3.3000000000000002E-2</v>
      </c>
      <c r="CR198" s="4">
        <v>2.46E-2</v>
      </c>
    </row>
    <row r="199" spans="1:96" x14ac:dyDescent="0.25">
      <c r="A199" s="335">
        <f>'ASSET BALANCES'!$A199</f>
        <v>34531</v>
      </c>
      <c r="B199" s="336" t="str">
        <f>'ASSET BALANCES'!$B199</f>
        <v>345.31 Accessory Electric Eq-BP1</v>
      </c>
      <c r="C199" s="337">
        <v>134021.13</v>
      </c>
      <c r="D199" s="337">
        <v>134021.13</v>
      </c>
      <c r="E199" s="337">
        <v>134161.60999999999</v>
      </c>
      <c r="F199" s="337">
        <v>134161.60999999999</v>
      </c>
      <c r="G199" s="337">
        <v>135044.45000000001</v>
      </c>
      <c r="H199" s="337">
        <v>134967.07</v>
      </c>
      <c r="I199" s="337">
        <v>135030.14000000001</v>
      </c>
      <c r="J199" s="337">
        <v>134843.62</v>
      </c>
      <c r="K199" s="337">
        <v>134843.62</v>
      </c>
      <c r="L199" s="337">
        <v>134843.62</v>
      </c>
      <c r="M199" s="337">
        <v>134843.62</v>
      </c>
      <c r="N199" s="337">
        <v>134929.65</v>
      </c>
      <c r="O199" s="338">
        <f>ROUND('ASSET BALANCES'!O199*$CL199/12,2)</f>
        <v>138723.42000000001</v>
      </c>
      <c r="P199" s="338">
        <f>ROUND('ASSET BALANCES'!P199*$CL199/12,2)</f>
        <v>138723.42000000001</v>
      </c>
      <c r="Q199" s="338">
        <f>ROUND('ASSET BALANCES'!Q199*$CL199/12,2)</f>
        <v>138723.42000000001</v>
      </c>
      <c r="R199" s="338">
        <f>ROUND('ASSET BALANCES'!R199*$CL199/12,2)</f>
        <v>138723.42000000001</v>
      </c>
      <c r="S199" s="338">
        <f>ROUND('ASSET BALANCES'!S199*$CL199/12,2)</f>
        <v>138723.42000000001</v>
      </c>
      <c r="T199" s="338">
        <f>ROUND('ASSET BALANCES'!T199*$CL199/12,2)</f>
        <v>138723.42000000001</v>
      </c>
      <c r="U199" s="338">
        <f>ROUND('ASSET BALANCES'!U199*$CL199/12,2)</f>
        <v>138723.42000000001</v>
      </c>
      <c r="V199" s="338">
        <f>ROUND('ASSET BALANCES'!V199*$CL199/12,2)</f>
        <v>138723.42000000001</v>
      </c>
      <c r="W199" s="338">
        <f>ROUND('ASSET BALANCES'!W199*$CL199/12,2)</f>
        <v>138723.42000000001</v>
      </c>
      <c r="X199" s="338">
        <f>ROUND('ASSET BALANCES'!X199*$CL199/12,2)</f>
        <v>138723.42000000001</v>
      </c>
      <c r="Y199" s="338">
        <f>ROUND('ASSET BALANCES'!Y199*$CL199/12,2)</f>
        <v>138723.42000000001</v>
      </c>
      <c r="Z199" s="338">
        <f>ROUND('ASSET BALANCES'!Z199*$CL199/12,2)</f>
        <v>138723.42000000001</v>
      </c>
      <c r="AA199" s="338">
        <f>ROUND('ASSET BALANCES'!AA199*$CM199/12,2)</f>
        <v>138723.42000000001</v>
      </c>
      <c r="AB199" s="338">
        <f>ROUND('ASSET BALANCES'!AB199*$CM199/12,2)</f>
        <v>138723.42000000001</v>
      </c>
      <c r="AC199" s="338">
        <f>ROUND('ASSET BALANCES'!AC199*$CM199/12,2)</f>
        <v>138723.42000000001</v>
      </c>
      <c r="AD199" s="338">
        <f>ROUND('ASSET BALANCES'!AD199*$CM199/12,2)</f>
        <v>138723.42000000001</v>
      </c>
      <c r="AE199" s="338">
        <f>ROUND('ASSET BALANCES'!AE199*$CM199/12,2)</f>
        <v>138723.42000000001</v>
      </c>
      <c r="AF199" s="338">
        <f>ROUND('ASSET BALANCES'!AF199*$CM199/12,2)</f>
        <v>138723.42000000001</v>
      </c>
      <c r="AG199" s="338">
        <f>ROUND('ASSET BALANCES'!AG199*$CM199/12,2)</f>
        <v>138723.42000000001</v>
      </c>
      <c r="AH199" s="338">
        <f>ROUND('ASSET BALANCES'!AH199*$CM199/12,2)</f>
        <v>138723.42000000001</v>
      </c>
      <c r="AI199" s="338">
        <f>ROUND('ASSET BALANCES'!AI199*$CM199/12,2)</f>
        <v>138723.42000000001</v>
      </c>
      <c r="AJ199" s="338">
        <f>ROUND('ASSET BALANCES'!AJ199*$CM199/12,2)</f>
        <v>138723.42000000001</v>
      </c>
      <c r="AK199" s="338">
        <f>ROUND('ASSET BALANCES'!AK199*$CM199/12,2)</f>
        <v>138723.42000000001</v>
      </c>
      <c r="AL199" s="338">
        <f>ROUND('ASSET BALANCES'!AL199*$CM199/12,2)</f>
        <v>138723.42000000001</v>
      </c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38"/>
      <c r="AX199" s="338"/>
      <c r="AY199" s="338"/>
      <c r="AZ199" s="338"/>
      <c r="BA199" s="338"/>
      <c r="BB199" s="338"/>
      <c r="BC199" s="338"/>
      <c r="BD199" s="338"/>
      <c r="BE199" s="338"/>
      <c r="BF199" s="338"/>
      <c r="BG199" s="338"/>
      <c r="BH199" s="338"/>
      <c r="BI199" s="338"/>
      <c r="BJ199" s="338"/>
      <c r="BK199" s="338"/>
      <c r="BL199" s="338"/>
      <c r="BM199" s="338"/>
      <c r="BN199" s="338"/>
      <c r="BO199" s="338"/>
      <c r="BP199" s="338"/>
      <c r="BQ199" s="338"/>
      <c r="BR199" s="338"/>
      <c r="BS199" s="338"/>
      <c r="BT199" s="338"/>
      <c r="BU199" s="338"/>
      <c r="BV199" s="338"/>
      <c r="BW199" s="13">
        <f t="shared" ref="BW199:BW262" si="31">ROUND(SUM(C199:N199),2)</f>
        <v>1615711.27</v>
      </c>
      <c r="BX199" s="13">
        <f t="shared" ref="BX199:BX262" si="32">ROUND(SUM(O199:Z199),2)</f>
        <v>1664681.04</v>
      </c>
      <c r="BY199" s="13">
        <f t="shared" ref="BY199:BY262" si="33">ROUND(SUM(AA199:AL199),2)</f>
        <v>1664681.04</v>
      </c>
      <c r="BZ199" s="13">
        <f t="shared" ref="BZ199:BZ262" si="34">ROUND(SUM(AM199:AX199),2)</f>
        <v>0</v>
      </c>
      <c r="CA199" s="13">
        <f t="shared" ref="CA199:CA262" si="35">ROUND(SUM(AY199:BJ199),2)</f>
        <v>0</v>
      </c>
      <c r="CB199" s="13">
        <f t="shared" ref="CB199:CB262" si="36">ROUND(SUM(BK199:BV199),2)</f>
        <v>0</v>
      </c>
      <c r="CC199" s="333" t="str">
        <f>VLOOKUP($A199,'Depr Group Buckets'!$A:$J,CC$4,FALSE)</f>
        <v>PROD OTHER</v>
      </c>
      <c r="CD199" s="333" t="str">
        <f>VLOOKUP($A199,'Depr Group Buckets'!$A:$J,CD$4,FALSE)</f>
        <v>101/106</v>
      </c>
      <c r="CE199" s="333">
        <f>VLOOKUP($A199,'Depr Group Buckets'!$A:$J,CE$4,FALSE)</f>
        <v>108</v>
      </c>
      <c r="CF199" s="333">
        <f>VLOOKUP($A199,'Depr Group Buckets'!$A:$J,CF$4,FALSE)</f>
        <v>403</v>
      </c>
      <c r="CG199" s="333" t="str">
        <f>VLOOKUP($A199,'Depr Group Buckets'!$A:$J,CG$4,FALSE)</f>
        <v>BAYSIDE</v>
      </c>
      <c r="CH199" s="333" t="str">
        <f>VLOOKUP($A199,'Depr Group Buckets'!$A:$J,CH$4,FALSE)</f>
        <v>BAYSIDE UNIT 1</v>
      </c>
      <c r="CI199" s="333" t="str">
        <f>VLOOKUP($A199,'Depr Group Buckets'!$A:$J,CI$4,FALSE)</f>
        <v>Valid</v>
      </c>
      <c r="CJ199" s="333" t="str">
        <f>VLOOKUP($A199,'Depr Group Buckets'!$A:$J,CJ$4,FALSE)</f>
        <v>345</v>
      </c>
      <c r="CK199" s="21"/>
      <c r="CL199" s="4">
        <f t="shared" si="30"/>
        <v>4.1000000000000002E-2</v>
      </c>
      <c r="CM199" s="4">
        <f t="shared" si="29"/>
        <v>4.1000000000000002E-2</v>
      </c>
      <c r="CN199" s="334"/>
      <c r="CO199" s="334"/>
      <c r="CP199" s="334"/>
      <c r="CQ199" s="4">
        <v>4.1000000000000002E-2</v>
      </c>
      <c r="CR199" s="4">
        <v>3.3599999999999998E-2</v>
      </c>
    </row>
    <row r="200" spans="1:96" x14ac:dyDescent="0.25">
      <c r="A200" s="335">
        <f>'ASSET BALANCES'!$A200</f>
        <v>34532</v>
      </c>
      <c r="B200" s="336" t="str">
        <f>'ASSET BALANCES'!$B200</f>
        <v>345.32 Accessory Electric Eq-BP2</v>
      </c>
      <c r="C200" s="337">
        <v>151978.17000000001</v>
      </c>
      <c r="D200" s="337">
        <v>151901.36000000002</v>
      </c>
      <c r="E200" s="337">
        <v>151905.11000000002</v>
      </c>
      <c r="F200" s="337">
        <v>151961.76999999999</v>
      </c>
      <c r="G200" s="337">
        <v>152159.93</v>
      </c>
      <c r="H200" s="337">
        <v>152296.92000000001</v>
      </c>
      <c r="I200" s="337">
        <v>152301.19999999998</v>
      </c>
      <c r="J200" s="337">
        <v>152276.16000000003</v>
      </c>
      <c r="K200" s="337">
        <v>152276.16000000003</v>
      </c>
      <c r="L200" s="337">
        <v>152316.97</v>
      </c>
      <c r="M200" s="337">
        <v>152316.97</v>
      </c>
      <c r="N200" s="337">
        <v>152386.12</v>
      </c>
      <c r="O200" s="338">
        <f>ROUND('ASSET BALANCES'!O200*$CL200/12,2)</f>
        <v>152386.12</v>
      </c>
      <c r="P200" s="338">
        <f>ROUND('ASSET BALANCES'!P200*$CL200/12,2)</f>
        <v>152720.46</v>
      </c>
      <c r="Q200" s="338">
        <f>ROUND('ASSET BALANCES'!Q200*$CL200/12,2)</f>
        <v>152720.46</v>
      </c>
      <c r="R200" s="338">
        <f>ROUND('ASSET BALANCES'!R200*$CL200/12,2)</f>
        <v>152720.46</v>
      </c>
      <c r="S200" s="338">
        <f>ROUND('ASSET BALANCES'!S200*$CL200/12,2)</f>
        <v>152720.46</v>
      </c>
      <c r="T200" s="338">
        <f>ROUND('ASSET BALANCES'!T200*$CL200/12,2)</f>
        <v>152720.46</v>
      </c>
      <c r="U200" s="338">
        <f>ROUND('ASSET BALANCES'!U200*$CL200/12,2)</f>
        <v>152720.46</v>
      </c>
      <c r="V200" s="338">
        <f>ROUND('ASSET BALANCES'!V200*$CL200/12,2)</f>
        <v>152720.46</v>
      </c>
      <c r="W200" s="338">
        <f>ROUND('ASSET BALANCES'!W200*$CL200/12,2)</f>
        <v>152720.46</v>
      </c>
      <c r="X200" s="338">
        <f>ROUND('ASSET BALANCES'!X200*$CL200/12,2)</f>
        <v>152720.46</v>
      </c>
      <c r="Y200" s="338">
        <f>ROUND('ASSET BALANCES'!Y200*$CL200/12,2)</f>
        <v>152720.46</v>
      </c>
      <c r="Z200" s="338">
        <f>ROUND('ASSET BALANCES'!Z200*$CL200/12,2)</f>
        <v>152720.46</v>
      </c>
      <c r="AA200" s="338">
        <f>ROUND('ASSET BALANCES'!AA200*$CM200/12,2)</f>
        <v>152720.46</v>
      </c>
      <c r="AB200" s="338">
        <f>ROUND('ASSET BALANCES'!AB200*$CM200/12,2)</f>
        <v>152720.46</v>
      </c>
      <c r="AC200" s="338">
        <f>ROUND('ASSET BALANCES'!AC200*$CM200/12,2)</f>
        <v>152720.46</v>
      </c>
      <c r="AD200" s="338">
        <f>ROUND('ASSET BALANCES'!AD200*$CM200/12,2)</f>
        <v>152720.46</v>
      </c>
      <c r="AE200" s="338">
        <f>ROUND('ASSET BALANCES'!AE200*$CM200/12,2)</f>
        <v>152720.46</v>
      </c>
      <c r="AF200" s="338">
        <f>ROUND('ASSET BALANCES'!AF200*$CM200/12,2)</f>
        <v>152720.46</v>
      </c>
      <c r="AG200" s="338">
        <f>ROUND('ASSET BALANCES'!AG200*$CM200/12,2)</f>
        <v>152720.46</v>
      </c>
      <c r="AH200" s="338">
        <f>ROUND('ASSET BALANCES'!AH200*$CM200/12,2)</f>
        <v>152720.46</v>
      </c>
      <c r="AI200" s="338">
        <f>ROUND('ASSET BALANCES'!AI200*$CM200/12,2)</f>
        <v>152720.46</v>
      </c>
      <c r="AJ200" s="338">
        <f>ROUND('ASSET BALANCES'!AJ200*$CM200/12,2)</f>
        <v>152720.46</v>
      </c>
      <c r="AK200" s="338">
        <f>ROUND('ASSET BALANCES'!AK200*$CM200/12,2)</f>
        <v>152720.46</v>
      </c>
      <c r="AL200" s="338">
        <f>ROUND('ASSET BALANCES'!AL200*$CM200/12,2)</f>
        <v>152720.46</v>
      </c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38"/>
      <c r="AX200" s="338"/>
      <c r="AY200" s="338"/>
      <c r="AZ200" s="338"/>
      <c r="BA200" s="338"/>
      <c r="BB200" s="338"/>
      <c r="BC200" s="338"/>
      <c r="BD200" s="338"/>
      <c r="BE200" s="338"/>
      <c r="BF200" s="338"/>
      <c r="BG200" s="338"/>
      <c r="BH200" s="338"/>
      <c r="BI200" s="338"/>
      <c r="BJ200" s="338"/>
      <c r="BK200" s="338"/>
      <c r="BL200" s="338"/>
      <c r="BM200" s="338"/>
      <c r="BN200" s="338"/>
      <c r="BO200" s="338"/>
      <c r="BP200" s="338"/>
      <c r="BQ200" s="338"/>
      <c r="BR200" s="338"/>
      <c r="BS200" s="338"/>
      <c r="BT200" s="338"/>
      <c r="BU200" s="338"/>
      <c r="BV200" s="338"/>
      <c r="BW200" s="13">
        <f t="shared" si="31"/>
        <v>1826076.84</v>
      </c>
      <c r="BX200" s="13">
        <f t="shared" si="32"/>
        <v>1832311.18</v>
      </c>
      <c r="BY200" s="13">
        <f t="shared" si="33"/>
        <v>1832645.52</v>
      </c>
      <c r="BZ200" s="13">
        <f t="shared" si="34"/>
        <v>0</v>
      </c>
      <c r="CA200" s="13">
        <f t="shared" si="35"/>
        <v>0</v>
      </c>
      <c r="CB200" s="13">
        <f t="shared" si="36"/>
        <v>0</v>
      </c>
      <c r="CC200" s="333" t="str">
        <f>VLOOKUP($A200,'Depr Group Buckets'!$A:$J,CC$4,FALSE)</f>
        <v>PROD OTHER</v>
      </c>
      <c r="CD200" s="333" t="str">
        <f>VLOOKUP($A200,'Depr Group Buckets'!$A:$J,CD$4,FALSE)</f>
        <v>101/106</v>
      </c>
      <c r="CE200" s="333">
        <f>VLOOKUP($A200,'Depr Group Buckets'!$A:$J,CE$4,FALSE)</f>
        <v>108</v>
      </c>
      <c r="CF200" s="333">
        <f>VLOOKUP($A200,'Depr Group Buckets'!$A:$J,CF$4,FALSE)</f>
        <v>403</v>
      </c>
      <c r="CG200" s="333" t="str">
        <f>VLOOKUP($A200,'Depr Group Buckets'!$A:$J,CG$4,FALSE)</f>
        <v>BAYSIDE</v>
      </c>
      <c r="CH200" s="333" t="str">
        <f>VLOOKUP($A200,'Depr Group Buckets'!$A:$J,CH$4,FALSE)</f>
        <v>BAYSIDE UNIT 2</v>
      </c>
      <c r="CI200" s="333" t="str">
        <f>VLOOKUP($A200,'Depr Group Buckets'!$A:$J,CI$4,FALSE)</f>
        <v>Valid</v>
      </c>
      <c r="CJ200" s="333" t="str">
        <f>VLOOKUP($A200,'Depr Group Buckets'!$A:$J,CJ$4,FALSE)</f>
        <v>345</v>
      </c>
      <c r="CK200" s="21"/>
      <c r="CL200" s="4">
        <f t="shared" si="30"/>
        <v>4.1000000000000002E-2</v>
      </c>
      <c r="CM200" s="4">
        <f t="shared" si="29"/>
        <v>4.1000000000000002E-2</v>
      </c>
      <c r="CN200" s="334"/>
      <c r="CO200" s="334"/>
      <c r="CP200" s="334"/>
      <c r="CQ200" s="4">
        <v>4.1000000000000002E-2</v>
      </c>
      <c r="CR200" s="4">
        <v>3.5799999999999998E-2</v>
      </c>
    </row>
    <row r="201" spans="1:96" x14ac:dyDescent="0.25">
      <c r="A201" s="335">
        <f>'ASSET BALANCES'!$A201</f>
        <v>34533</v>
      </c>
      <c r="B201" s="336" t="str">
        <f>'ASSET BALANCES'!$B201</f>
        <v>345.33 Accessory Electric Eq-BP3</v>
      </c>
      <c r="C201" s="337">
        <v>31846.089999999997</v>
      </c>
      <c r="D201" s="337">
        <v>31846.089999999997</v>
      </c>
      <c r="E201" s="337">
        <v>31846.089999999997</v>
      </c>
      <c r="F201" s="337">
        <v>31846.090000000004</v>
      </c>
      <c r="G201" s="337">
        <v>31846.090000000004</v>
      </c>
      <c r="H201" s="337">
        <v>31846.090000000004</v>
      </c>
      <c r="I201" s="337">
        <v>31846.090000000004</v>
      </c>
      <c r="J201" s="337">
        <v>31846.090000000004</v>
      </c>
      <c r="K201" s="337">
        <v>31846.090000000004</v>
      </c>
      <c r="L201" s="337">
        <v>31846.090000000004</v>
      </c>
      <c r="M201" s="337">
        <v>31846.090000000004</v>
      </c>
      <c r="N201" s="337">
        <v>31846.090000000004</v>
      </c>
      <c r="O201" s="338">
        <f>ROUND('ASSET BALANCES'!O201*$CL201/12,2)</f>
        <v>31891.93</v>
      </c>
      <c r="P201" s="338">
        <f>ROUND('ASSET BALANCES'!P201*$CL201/12,2)</f>
        <v>31891.93</v>
      </c>
      <c r="Q201" s="338">
        <f>ROUND('ASSET BALANCES'!Q201*$CL201/12,2)</f>
        <v>31891.93</v>
      </c>
      <c r="R201" s="338">
        <f>ROUND('ASSET BALANCES'!R201*$CL201/12,2)</f>
        <v>31891.93</v>
      </c>
      <c r="S201" s="338">
        <f>ROUND('ASSET BALANCES'!S201*$CL201/12,2)</f>
        <v>31891.93</v>
      </c>
      <c r="T201" s="338">
        <f>ROUND('ASSET BALANCES'!T201*$CL201/12,2)</f>
        <v>31891.93</v>
      </c>
      <c r="U201" s="338">
        <f>ROUND('ASSET BALANCES'!U201*$CL201/12,2)</f>
        <v>31891.93</v>
      </c>
      <c r="V201" s="338">
        <f>ROUND('ASSET BALANCES'!V201*$CL201/12,2)</f>
        <v>31891.93</v>
      </c>
      <c r="W201" s="338">
        <f>ROUND('ASSET BALANCES'!W201*$CL201/12,2)</f>
        <v>31891.93</v>
      </c>
      <c r="X201" s="338">
        <f>ROUND('ASSET BALANCES'!X201*$CL201/12,2)</f>
        <v>31891.93</v>
      </c>
      <c r="Y201" s="338">
        <f>ROUND('ASSET BALANCES'!Y201*$CL201/12,2)</f>
        <v>31891.93</v>
      </c>
      <c r="Z201" s="338">
        <f>ROUND('ASSET BALANCES'!Z201*$CL201/12,2)</f>
        <v>31891.93</v>
      </c>
      <c r="AA201" s="338">
        <f>ROUND('ASSET BALANCES'!AA201*$CM201/12,2)</f>
        <v>31891.93</v>
      </c>
      <c r="AB201" s="338">
        <f>ROUND('ASSET BALANCES'!AB201*$CM201/12,2)</f>
        <v>31891.93</v>
      </c>
      <c r="AC201" s="338">
        <f>ROUND('ASSET BALANCES'!AC201*$CM201/12,2)</f>
        <v>31891.93</v>
      </c>
      <c r="AD201" s="338">
        <f>ROUND('ASSET BALANCES'!AD201*$CM201/12,2)</f>
        <v>31891.93</v>
      </c>
      <c r="AE201" s="338">
        <f>ROUND('ASSET BALANCES'!AE201*$CM201/12,2)</f>
        <v>31891.93</v>
      </c>
      <c r="AF201" s="338">
        <f>ROUND('ASSET BALANCES'!AF201*$CM201/12,2)</f>
        <v>31891.93</v>
      </c>
      <c r="AG201" s="338">
        <f>ROUND('ASSET BALANCES'!AG201*$CM201/12,2)</f>
        <v>31891.93</v>
      </c>
      <c r="AH201" s="338">
        <f>ROUND('ASSET BALANCES'!AH201*$CM201/12,2)</f>
        <v>31891.93</v>
      </c>
      <c r="AI201" s="338">
        <f>ROUND('ASSET BALANCES'!AI201*$CM201/12,2)</f>
        <v>31891.93</v>
      </c>
      <c r="AJ201" s="338">
        <f>ROUND('ASSET BALANCES'!AJ201*$CM201/12,2)</f>
        <v>31891.93</v>
      </c>
      <c r="AK201" s="338">
        <f>ROUND('ASSET BALANCES'!AK201*$CM201/12,2)</f>
        <v>31891.93</v>
      </c>
      <c r="AL201" s="338">
        <f>ROUND('ASSET BALANCES'!AL201*$CM201/12,2)</f>
        <v>31891.93</v>
      </c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38"/>
      <c r="AX201" s="338"/>
      <c r="AY201" s="338"/>
      <c r="AZ201" s="338"/>
      <c r="BA201" s="338"/>
      <c r="BB201" s="338"/>
      <c r="BC201" s="338"/>
      <c r="BD201" s="338"/>
      <c r="BE201" s="338"/>
      <c r="BF201" s="338"/>
      <c r="BG201" s="338"/>
      <c r="BH201" s="338"/>
      <c r="BI201" s="338"/>
      <c r="BJ201" s="338"/>
      <c r="BK201" s="338"/>
      <c r="BL201" s="338"/>
      <c r="BM201" s="338"/>
      <c r="BN201" s="338"/>
      <c r="BO201" s="338"/>
      <c r="BP201" s="338"/>
      <c r="BQ201" s="338"/>
      <c r="BR201" s="338"/>
      <c r="BS201" s="338"/>
      <c r="BT201" s="338"/>
      <c r="BU201" s="338"/>
      <c r="BV201" s="338"/>
      <c r="BW201" s="13">
        <f t="shared" si="31"/>
        <v>382153.08</v>
      </c>
      <c r="BX201" s="13">
        <f t="shared" si="32"/>
        <v>382703.16</v>
      </c>
      <c r="BY201" s="13">
        <f t="shared" si="33"/>
        <v>382703.16</v>
      </c>
      <c r="BZ201" s="13">
        <f t="shared" si="34"/>
        <v>0</v>
      </c>
      <c r="CA201" s="13">
        <f t="shared" si="35"/>
        <v>0</v>
      </c>
      <c r="CB201" s="13">
        <f t="shared" si="36"/>
        <v>0</v>
      </c>
      <c r="CC201" s="333" t="str">
        <f>VLOOKUP($A201,'Depr Group Buckets'!$A:$J,CC$4,FALSE)</f>
        <v>PROD OTHER</v>
      </c>
      <c r="CD201" s="333" t="str">
        <f>VLOOKUP($A201,'Depr Group Buckets'!$A:$J,CD$4,FALSE)</f>
        <v>101/106</v>
      </c>
      <c r="CE201" s="333">
        <f>VLOOKUP($A201,'Depr Group Buckets'!$A:$J,CE$4,FALSE)</f>
        <v>108</v>
      </c>
      <c r="CF201" s="333">
        <f>VLOOKUP($A201,'Depr Group Buckets'!$A:$J,CF$4,FALSE)</f>
        <v>403</v>
      </c>
      <c r="CG201" s="333" t="str">
        <f>VLOOKUP($A201,'Depr Group Buckets'!$A:$J,CG$4,FALSE)</f>
        <v>BAYSIDE</v>
      </c>
      <c r="CH201" s="333" t="str">
        <f>VLOOKUP($A201,'Depr Group Buckets'!$A:$J,CH$4,FALSE)</f>
        <v>BAYSIDE CT 3</v>
      </c>
      <c r="CI201" s="333" t="str">
        <f>VLOOKUP($A201,'Depr Group Buckets'!$A:$J,CI$4,FALSE)</f>
        <v>Valid</v>
      </c>
      <c r="CJ201" s="333" t="str">
        <f>VLOOKUP($A201,'Depr Group Buckets'!$A:$J,CJ$4,FALSE)</f>
        <v>345</v>
      </c>
      <c r="CK201" s="21"/>
      <c r="CL201" s="4">
        <f t="shared" si="30"/>
        <v>2.7E-2</v>
      </c>
      <c r="CM201" s="4">
        <f t="shared" si="29"/>
        <v>2.7E-2</v>
      </c>
      <c r="CN201" s="334"/>
      <c r="CO201" s="334"/>
      <c r="CP201" s="334"/>
      <c r="CQ201" s="4">
        <v>2.7E-2</v>
      </c>
      <c r="CR201" s="4">
        <v>2.5699999999999997E-2</v>
      </c>
    </row>
    <row r="202" spans="1:96" x14ac:dyDescent="0.25">
      <c r="A202" s="335">
        <f>'ASSET BALANCES'!$A202</f>
        <v>34534</v>
      </c>
      <c r="B202" s="336" t="str">
        <f>'ASSET BALANCES'!$B202</f>
        <v>345.34 Accessory Electric Eq-BP4</v>
      </c>
      <c r="C202" s="337">
        <v>9727.66</v>
      </c>
      <c r="D202" s="337">
        <v>9727.66</v>
      </c>
      <c r="E202" s="337">
        <v>9727.66</v>
      </c>
      <c r="F202" s="337">
        <v>9727.66</v>
      </c>
      <c r="G202" s="337">
        <v>9727.66</v>
      </c>
      <c r="H202" s="337">
        <v>9727.66</v>
      </c>
      <c r="I202" s="337">
        <v>9727.66</v>
      </c>
      <c r="J202" s="337">
        <v>9727.66</v>
      </c>
      <c r="K202" s="337">
        <v>9727.66</v>
      </c>
      <c r="L202" s="337">
        <v>9727.66</v>
      </c>
      <c r="M202" s="337">
        <v>9727.66</v>
      </c>
      <c r="N202" s="337">
        <v>9727.66</v>
      </c>
      <c r="O202" s="338">
        <f>ROUND('ASSET BALANCES'!O202*$CL202/12,2)</f>
        <v>9775.34</v>
      </c>
      <c r="P202" s="338">
        <f>ROUND('ASSET BALANCES'!P202*$CL202/12,2)</f>
        <v>9775.34</v>
      </c>
      <c r="Q202" s="338">
        <f>ROUND('ASSET BALANCES'!Q202*$CL202/12,2)</f>
        <v>9775.34</v>
      </c>
      <c r="R202" s="338">
        <f>ROUND('ASSET BALANCES'!R202*$CL202/12,2)</f>
        <v>9775.34</v>
      </c>
      <c r="S202" s="338">
        <f>ROUND('ASSET BALANCES'!S202*$CL202/12,2)</f>
        <v>9775.34</v>
      </c>
      <c r="T202" s="338">
        <f>ROUND('ASSET BALANCES'!T202*$CL202/12,2)</f>
        <v>9775.34</v>
      </c>
      <c r="U202" s="338">
        <f>ROUND('ASSET BALANCES'!U202*$CL202/12,2)</f>
        <v>9775.34</v>
      </c>
      <c r="V202" s="338">
        <f>ROUND('ASSET BALANCES'!V202*$CL202/12,2)</f>
        <v>9775.34</v>
      </c>
      <c r="W202" s="338">
        <f>ROUND('ASSET BALANCES'!W202*$CL202/12,2)</f>
        <v>9775.34</v>
      </c>
      <c r="X202" s="338">
        <f>ROUND('ASSET BALANCES'!X202*$CL202/12,2)</f>
        <v>9775.34</v>
      </c>
      <c r="Y202" s="338">
        <f>ROUND('ASSET BALANCES'!Y202*$CL202/12,2)</f>
        <v>9775.34</v>
      </c>
      <c r="Z202" s="338">
        <f>ROUND('ASSET BALANCES'!Z202*$CL202/12,2)</f>
        <v>9775.34</v>
      </c>
      <c r="AA202" s="338">
        <f>ROUND('ASSET BALANCES'!AA202*$CM202/12,2)</f>
        <v>9775.34</v>
      </c>
      <c r="AB202" s="338">
        <f>ROUND('ASSET BALANCES'!AB202*$CM202/12,2)</f>
        <v>9775.34</v>
      </c>
      <c r="AC202" s="338">
        <f>ROUND('ASSET BALANCES'!AC202*$CM202/12,2)</f>
        <v>9775.34</v>
      </c>
      <c r="AD202" s="338">
        <f>ROUND('ASSET BALANCES'!AD202*$CM202/12,2)</f>
        <v>9775.34</v>
      </c>
      <c r="AE202" s="338">
        <f>ROUND('ASSET BALANCES'!AE202*$CM202/12,2)</f>
        <v>9775.34</v>
      </c>
      <c r="AF202" s="338">
        <f>ROUND('ASSET BALANCES'!AF202*$CM202/12,2)</f>
        <v>9775.34</v>
      </c>
      <c r="AG202" s="338">
        <f>ROUND('ASSET BALANCES'!AG202*$CM202/12,2)</f>
        <v>9775.34</v>
      </c>
      <c r="AH202" s="338">
        <f>ROUND('ASSET BALANCES'!AH202*$CM202/12,2)</f>
        <v>9775.34</v>
      </c>
      <c r="AI202" s="338">
        <f>ROUND('ASSET BALANCES'!AI202*$CM202/12,2)</f>
        <v>9775.34</v>
      </c>
      <c r="AJ202" s="338">
        <f>ROUND('ASSET BALANCES'!AJ202*$CM202/12,2)</f>
        <v>9775.34</v>
      </c>
      <c r="AK202" s="338">
        <f>ROUND('ASSET BALANCES'!AK202*$CM202/12,2)</f>
        <v>9775.34</v>
      </c>
      <c r="AL202" s="338">
        <f>ROUND('ASSET BALANCES'!AL202*$CM202/12,2)</f>
        <v>9775.34</v>
      </c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38"/>
      <c r="AX202" s="338"/>
      <c r="AY202" s="338"/>
      <c r="AZ202" s="338"/>
      <c r="BA202" s="338"/>
      <c r="BB202" s="338"/>
      <c r="BC202" s="338"/>
      <c r="BD202" s="338"/>
      <c r="BE202" s="338"/>
      <c r="BF202" s="338"/>
      <c r="BG202" s="338"/>
      <c r="BH202" s="338"/>
      <c r="BI202" s="338"/>
      <c r="BJ202" s="338"/>
      <c r="BK202" s="338"/>
      <c r="BL202" s="338"/>
      <c r="BM202" s="338"/>
      <c r="BN202" s="338"/>
      <c r="BO202" s="338"/>
      <c r="BP202" s="338"/>
      <c r="BQ202" s="338"/>
      <c r="BR202" s="338"/>
      <c r="BS202" s="338"/>
      <c r="BT202" s="338"/>
      <c r="BU202" s="338"/>
      <c r="BV202" s="338"/>
      <c r="BW202" s="13">
        <f t="shared" si="31"/>
        <v>116731.92</v>
      </c>
      <c r="BX202" s="13">
        <f t="shared" si="32"/>
        <v>117304.08</v>
      </c>
      <c r="BY202" s="13">
        <f t="shared" si="33"/>
        <v>117304.08</v>
      </c>
      <c r="BZ202" s="13">
        <f t="shared" si="34"/>
        <v>0</v>
      </c>
      <c r="CA202" s="13">
        <f t="shared" si="35"/>
        <v>0</v>
      </c>
      <c r="CB202" s="13">
        <f t="shared" si="36"/>
        <v>0</v>
      </c>
      <c r="CC202" s="333" t="str">
        <f>VLOOKUP($A202,'Depr Group Buckets'!$A:$J,CC$4,FALSE)</f>
        <v>PROD OTHER</v>
      </c>
      <c r="CD202" s="333" t="str">
        <f>VLOOKUP($A202,'Depr Group Buckets'!$A:$J,CD$4,FALSE)</f>
        <v>101/106</v>
      </c>
      <c r="CE202" s="333">
        <f>VLOOKUP($A202,'Depr Group Buckets'!$A:$J,CE$4,FALSE)</f>
        <v>108</v>
      </c>
      <c r="CF202" s="333">
        <f>VLOOKUP($A202,'Depr Group Buckets'!$A:$J,CF$4,FALSE)</f>
        <v>403</v>
      </c>
      <c r="CG202" s="333" t="str">
        <f>VLOOKUP($A202,'Depr Group Buckets'!$A:$J,CG$4,FALSE)</f>
        <v>BAYSIDE</v>
      </c>
      <c r="CH202" s="333" t="str">
        <f>VLOOKUP($A202,'Depr Group Buckets'!$A:$J,CH$4,FALSE)</f>
        <v>BAYSIDE CT 4</v>
      </c>
      <c r="CI202" s="333" t="str">
        <f>VLOOKUP($A202,'Depr Group Buckets'!$A:$J,CI$4,FALSE)</f>
        <v>Valid</v>
      </c>
      <c r="CJ202" s="333" t="str">
        <f>VLOOKUP($A202,'Depr Group Buckets'!$A:$J,CJ$4,FALSE)</f>
        <v>345</v>
      </c>
      <c r="CK202" s="21"/>
      <c r="CL202" s="4">
        <f t="shared" si="30"/>
        <v>2.8000000000000001E-2</v>
      </c>
      <c r="CM202" s="4">
        <f t="shared" si="29"/>
        <v>2.8000000000000001E-2</v>
      </c>
      <c r="CN202" s="334"/>
      <c r="CO202" s="334"/>
      <c r="CP202" s="334"/>
      <c r="CQ202" s="4">
        <v>2.8000000000000001E-2</v>
      </c>
      <c r="CR202" s="4">
        <v>2.4300000000000002E-2</v>
      </c>
    </row>
    <row r="203" spans="1:96" x14ac:dyDescent="0.25">
      <c r="A203" s="335">
        <f>'ASSET BALANCES'!$A203</f>
        <v>34535</v>
      </c>
      <c r="B203" s="336" t="str">
        <f>'ASSET BALANCES'!$B203</f>
        <v>345.35 Accessory Electric Eq-BP5</v>
      </c>
      <c r="C203" s="337">
        <v>23368.81</v>
      </c>
      <c r="D203" s="337">
        <v>23368.81</v>
      </c>
      <c r="E203" s="337">
        <v>23368.81</v>
      </c>
      <c r="F203" s="337">
        <v>23368.81</v>
      </c>
      <c r="G203" s="337">
        <v>23368.81</v>
      </c>
      <c r="H203" s="337">
        <v>23368.81</v>
      </c>
      <c r="I203" s="337">
        <v>23368.81</v>
      </c>
      <c r="J203" s="337">
        <v>23368.81</v>
      </c>
      <c r="K203" s="337">
        <v>23368.81</v>
      </c>
      <c r="L203" s="337">
        <v>23368.81</v>
      </c>
      <c r="M203" s="337">
        <v>23368.81</v>
      </c>
      <c r="N203" s="337">
        <v>23373.57</v>
      </c>
      <c r="O203" s="338">
        <f>ROUND('ASSET BALANCES'!O203*$CL203/12,2)</f>
        <v>23419.41</v>
      </c>
      <c r="P203" s="338">
        <f>ROUND('ASSET BALANCES'!P203*$CL203/12,2)</f>
        <v>23419.41</v>
      </c>
      <c r="Q203" s="338">
        <f>ROUND('ASSET BALANCES'!Q203*$CL203/12,2)</f>
        <v>23419.41</v>
      </c>
      <c r="R203" s="338">
        <f>ROUND('ASSET BALANCES'!R203*$CL203/12,2)</f>
        <v>23419.41</v>
      </c>
      <c r="S203" s="338">
        <f>ROUND('ASSET BALANCES'!S203*$CL203/12,2)</f>
        <v>23419.41</v>
      </c>
      <c r="T203" s="338">
        <f>ROUND('ASSET BALANCES'!T203*$CL203/12,2)</f>
        <v>23419.41</v>
      </c>
      <c r="U203" s="338">
        <f>ROUND('ASSET BALANCES'!U203*$CL203/12,2)</f>
        <v>23419.41</v>
      </c>
      <c r="V203" s="338">
        <f>ROUND('ASSET BALANCES'!V203*$CL203/12,2)</f>
        <v>23419.41</v>
      </c>
      <c r="W203" s="338">
        <f>ROUND('ASSET BALANCES'!W203*$CL203/12,2)</f>
        <v>23419.41</v>
      </c>
      <c r="X203" s="338">
        <f>ROUND('ASSET BALANCES'!X203*$CL203/12,2)</f>
        <v>23419.41</v>
      </c>
      <c r="Y203" s="338">
        <f>ROUND('ASSET BALANCES'!Y203*$CL203/12,2)</f>
        <v>23419.41</v>
      </c>
      <c r="Z203" s="338">
        <f>ROUND('ASSET BALANCES'!Z203*$CL203/12,2)</f>
        <v>23419.41</v>
      </c>
      <c r="AA203" s="338">
        <f>ROUND('ASSET BALANCES'!AA203*$CM203/12,2)</f>
        <v>23419.41</v>
      </c>
      <c r="AB203" s="338">
        <f>ROUND('ASSET BALANCES'!AB203*$CM203/12,2)</f>
        <v>23419.41</v>
      </c>
      <c r="AC203" s="338">
        <f>ROUND('ASSET BALANCES'!AC203*$CM203/12,2)</f>
        <v>23419.41</v>
      </c>
      <c r="AD203" s="338">
        <f>ROUND('ASSET BALANCES'!AD203*$CM203/12,2)</f>
        <v>23419.41</v>
      </c>
      <c r="AE203" s="338">
        <f>ROUND('ASSET BALANCES'!AE203*$CM203/12,2)</f>
        <v>23419.41</v>
      </c>
      <c r="AF203" s="338">
        <f>ROUND('ASSET BALANCES'!AF203*$CM203/12,2)</f>
        <v>23419.41</v>
      </c>
      <c r="AG203" s="338">
        <f>ROUND('ASSET BALANCES'!AG203*$CM203/12,2)</f>
        <v>23419.41</v>
      </c>
      <c r="AH203" s="338">
        <f>ROUND('ASSET BALANCES'!AH203*$CM203/12,2)</f>
        <v>23419.41</v>
      </c>
      <c r="AI203" s="338">
        <f>ROUND('ASSET BALANCES'!AI203*$CM203/12,2)</f>
        <v>23419.41</v>
      </c>
      <c r="AJ203" s="338">
        <f>ROUND('ASSET BALANCES'!AJ203*$CM203/12,2)</f>
        <v>23419.41</v>
      </c>
      <c r="AK203" s="338">
        <f>ROUND('ASSET BALANCES'!AK203*$CM203/12,2)</f>
        <v>23419.41</v>
      </c>
      <c r="AL203" s="338">
        <f>ROUND('ASSET BALANCES'!AL203*$CM203/12,2)</f>
        <v>23419.41</v>
      </c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38"/>
      <c r="AX203" s="338"/>
      <c r="AY203" s="338"/>
      <c r="AZ203" s="338"/>
      <c r="BA203" s="338"/>
      <c r="BB203" s="338"/>
      <c r="BC203" s="338"/>
      <c r="BD203" s="338"/>
      <c r="BE203" s="338"/>
      <c r="BF203" s="338"/>
      <c r="BG203" s="338"/>
      <c r="BH203" s="338"/>
      <c r="BI203" s="338"/>
      <c r="BJ203" s="338"/>
      <c r="BK203" s="338"/>
      <c r="BL203" s="338"/>
      <c r="BM203" s="338"/>
      <c r="BN203" s="338"/>
      <c r="BO203" s="338"/>
      <c r="BP203" s="338"/>
      <c r="BQ203" s="338"/>
      <c r="BR203" s="338"/>
      <c r="BS203" s="338"/>
      <c r="BT203" s="338"/>
      <c r="BU203" s="338"/>
      <c r="BV203" s="338"/>
      <c r="BW203" s="13">
        <f t="shared" si="31"/>
        <v>280430.48</v>
      </c>
      <c r="BX203" s="13">
        <f t="shared" si="32"/>
        <v>281032.92</v>
      </c>
      <c r="BY203" s="13">
        <f t="shared" si="33"/>
        <v>281032.92</v>
      </c>
      <c r="BZ203" s="13">
        <f t="shared" si="34"/>
        <v>0</v>
      </c>
      <c r="CA203" s="13">
        <f t="shared" si="35"/>
        <v>0</v>
      </c>
      <c r="CB203" s="13">
        <f t="shared" si="36"/>
        <v>0</v>
      </c>
      <c r="CC203" s="333" t="str">
        <f>VLOOKUP($A203,'Depr Group Buckets'!$A:$J,CC$4,FALSE)</f>
        <v>PROD OTHER</v>
      </c>
      <c r="CD203" s="333" t="str">
        <f>VLOOKUP($A203,'Depr Group Buckets'!$A:$J,CD$4,FALSE)</f>
        <v>101/106</v>
      </c>
      <c r="CE203" s="333">
        <f>VLOOKUP($A203,'Depr Group Buckets'!$A:$J,CE$4,FALSE)</f>
        <v>108</v>
      </c>
      <c r="CF203" s="333">
        <f>VLOOKUP($A203,'Depr Group Buckets'!$A:$J,CF$4,FALSE)</f>
        <v>403</v>
      </c>
      <c r="CG203" s="333" t="str">
        <f>VLOOKUP($A203,'Depr Group Buckets'!$A:$J,CG$4,FALSE)</f>
        <v>BAYSIDE</v>
      </c>
      <c r="CH203" s="333" t="str">
        <f>VLOOKUP($A203,'Depr Group Buckets'!$A:$J,CH$4,FALSE)</f>
        <v>BAYSIDE CT 5</v>
      </c>
      <c r="CI203" s="333" t="str">
        <f>VLOOKUP($A203,'Depr Group Buckets'!$A:$J,CI$4,FALSE)</f>
        <v>Valid</v>
      </c>
      <c r="CJ203" s="333" t="str">
        <f>VLOOKUP($A203,'Depr Group Buckets'!$A:$J,CJ$4,FALSE)</f>
        <v>345</v>
      </c>
      <c r="CK203" s="21"/>
      <c r="CL203" s="4">
        <f t="shared" si="30"/>
        <v>2.7E-2</v>
      </c>
      <c r="CM203" s="4">
        <f t="shared" si="29"/>
        <v>2.7E-2</v>
      </c>
      <c r="CN203" s="334"/>
      <c r="CO203" s="334"/>
      <c r="CP203" s="334"/>
      <c r="CQ203" s="4">
        <v>2.7E-2</v>
      </c>
      <c r="CR203" s="4">
        <v>1.7600000000000001E-2</v>
      </c>
    </row>
    <row r="204" spans="1:96" x14ac:dyDescent="0.25">
      <c r="A204" s="335">
        <f>'ASSET BALANCES'!$A204</f>
        <v>34536</v>
      </c>
      <c r="B204" s="336" t="str">
        <f>'ASSET BALANCES'!$B204</f>
        <v>345.36 Accessory Electric Eq-BP6</v>
      </c>
      <c r="C204" s="337">
        <v>33428.75</v>
      </c>
      <c r="D204" s="337">
        <v>33428.75</v>
      </c>
      <c r="E204" s="337">
        <v>33428.75</v>
      </c>
      <c r="F204" s="337">
        <v>33428.75</v>
      </c>
      <c r="G204" s="337">
        <v>33428.75</v>
      </c>
      <c r="H204" s="337">
        <v>33428.75</v>
      </c>
      <c r="I204" s="337">
        <v>33428.75</v>
      </c>
      <c r="J204" s="337">
        <v>33428.75</v>
      </c>
      <c r="K204" s="337">
        <v>33428.75</v>
      </c>
      <c r="L204" s="337">
        <v>33428.75</v>
      </c>
      <c r="M204" s="337">
        <v>33428.75</v>
      </c>
      <c r="N204" s="337">
        <v>33443.65</v>
      </c>
      <c r="O204" s="338">
        <f>ROUND('ASSET BALANCES'!O204*$CL204/12,2)</f>
        <v>33491.19</v>
      </c>
      <c r="P204" s="338">
        <f>ROUND('ASSET BALANCES'!P204*$CL204/12,2)</f>
        <v>33491.19</v>
      </c>
      <c r="Q204" s="338">
        <f>ROUND('ASSET BALANCES'!Q204*$CL204/12,2)</f>
        <v>33491.19</v>
      </c>
      <c r="R204" s="338">
        <f>ROUND('ASSET BALANCES'!R204*$CL204/12,2)</f>
        <v>33491.19</v>
      </c>
      <c r="S204" s="338">
        <f>ROUND('ASSET BALANCES'!S204*$CL204/12,2)</f>
        <v>33491.19</v>
      </c>
      <c r="T204" s="338">
        <f>ROUND('ASSET BALANCES'!T204*$CL204/12,2)</f>
        <v>33491.19</v>
      </c>
      <c r="U204" s="338">
        <f>ROUND('ASSET BALANCES'!U204*$CL204/12,2)</f>
        <v>33491.19</v>
      </c>
      <c r="V204" s="338">
        <f>ROUND('ASSET BALANCES'!V204*$CL204/12,2)</f>
        <v>33491.19</v>
      </c>
      <c r="W204" s="338">
        <f>ROUND('ASSET BALANCES'!W204*$CL204/12,2)</f>
        <v>33491.19</v>
      </c>
      <c r="X204" s="338">
        <f>ROUND('ASSET BALANCES'!X204*$CL204/12,2)</f>
        <v>33491.19</v>
      </c>
      <c r="Y204" s="338">
        <f>ROUND('ASSET BALANCES'!Y204*$CL204/12,2)</f>
        <v>33491.19</v>
      </c>
      <c r="Z204" s="338">
        <f>ROUND('ASSET BALANCES'!Z204*$CL204/12,2)</f>
        <v>33491.19</v>
      </c>
      <c r="AA204" s="338">
        <f>ROUND('ASSET BALANCES'!AA204*$CM204/12,2)</f>
        <v>33491.19</v>
      </c>
      <c r="AB204" s="338">
        <f>ROUND('ASSET BALANCES'!AB204*$CM204/12,2)</f>
        <v>33491.19</v>
      </c>
      <c r="AC204" s="338">
        <f>ROUND('ASSET BALANCES'!AC204*$CM204/12,2)</f>
        <v>33491.19</v>
      </c>
      <c r="AD204" s="338">
        <f>ROUND('ASSET BALANCES'!AD204*$CM204/12,2)</f>
        <v>33491.19</v>
      </c>
      <c r="AE204" s="338">
        <f>ROUND('ASSET BALANCES'!AE204*$CM204/12,2)</f>
        <v>33491.19</v>
      </c>
      <c r="AF204" s="338">
        <f>ROUND('ASSET BALANCES'!AF204*$CM204/12,2)</f>
        <v>33491.19</v>
      </c>
      <c r="AG204" s="338">
        <f>ROUND('ASSET BALANCES'!AG204*$CM204/12,2)</f>
        <v>33491.19</v>
      </c>
      <c r="AH204" s="338">
        <f>ROUND('ASSET BALANCES'!AH204*$CM204/12,2)</f>
        <v>33491.19</v>
      </c>
      <c r="AI204" s="338">
        <f>ROUND('ASSET BALANCES'!AI204*$CM204/12,2)</f>
        <v>33491.19</v>
      </c>
      <c r="AJ204" s="338">
        <f>ROUND('ASSET BALANCES'!AJ204*$CM204/12,2)</f>
        <v>33491.19</v>
      </c>
      <c r="AK204" s="338">
        <f>ROUND('ASSET BALANCES'!AK204*$CM204/12,2)</f>
        <v>33491.19</v>
      </c>
      <c r="AL204" s="338">
        <f>ROUND('ASSET BALANCES'!AL204*$CM204/12,2)</f>
        <v>33491.19</v>
      </c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38"/>
      <c r="AX204" s="338"/>
      <c r="AY204" s="338"/>
      <c r="AZ204" s="338"/>
      <c r="BA204" s="338"/>
      <c r="BB204" s="338"/>
      <c r="BC204" s="338"/>
      <c r="BD204" s="338"/>
      <c r="BE204" s="338"/>
      <c r="BF204" s="338"/>
      <c r="BG204" s="338"/>
      <c r="BH204" s="338"/>
      <c r="BI204" s="338"/>
      <c r="BJ204" s="338"/>
      <c r="BK204" s="338"/>
      <c r="BL204" s="338"/>
      <c r="BM204" s="338"/>
      <c r="BN204" s="338"/>
      <c r="BO204" s="338"/>
      <c r="BP204" s="338"/>
      <c r="BQ204" s="338"/>
      <c r="BR204" s="338"/>
      <c r="BS204" s="338"/>
      <c r="BT204" s="338"/>
      <c r="BU204" s="338"/>
      <c r="BV204" s="338"/>
      <c r="BW204" s="13">
        <f t="shared" si="31"/>
        <v>401159.9</v>
      </c>
      <c r="BX204" s="13">
        <f t="shared" si="32"/>
        <v>401894.28</v>
      </c>
      <c r="BY204" s="13">
        <f t="shared" si="33"/>
        <v>401894.28</v>
      </c>
      <c r="BZ204" s="13">
        <f t="shared" si="34"/>
        <v>0</v>
      </c>
      <c r="CA204" s="13">
        <f t="shared" si="35"/>
        <v>0</v>
      </c>
      <c r="CB204" s="13">
        <f t="shared" si="36"/>
        <v>0</v>
      </c>
      <c r="CC204" s="333" t="str">
        <f>VLOOKUP($A204,'Depr Group Buckets'!$A:$J,CC$4,FALSE)</f>
        <v>PROD OTHER</v>
      </c>
      <c r="CD204" s="333" t="str">
        <f>VLOOKUP($A204,'Depr Group Buckets'!$A:$J,CD$4,FALSE)</f>
        <v>101/106</v>
      </c>
      <c r="CE204" s="333">
        <f>VLOOKUP($A204,'Depr Group Buckets'!$A:$J,CE$4,FALSE)</f>
        <v>108</v>
      </c>
      <c r="CF204" s="333">
        <f>VLOOKUP($A204,'Depr Group Buckets'!$A:$J,CF$4,FALSE)</f>
        <v>403</v>
      </c>
      <c r="CG204" s="333" t="str">
        <f>VLOOKUP($A204,'Depr Group Buckets'!$A:$J,CG$4,FALSE)</f>
        <v>BAYSIDE</v>
      </c>
      <c r="CH204" s="333" t="str">
        <f>VLOOKUP($A204,'Depr Group Buckets'!$A:$J,CH$4,FALSE)</f>
        <v>BAYSIDE CT 6</v>
      </c>
      <c r="CI204" s="333" t="str">
        <f>VLOOKUP($A204,'Depr Group Buckets'!$A:$J,CI$4,FALSE)</f>
        <v>Valid</v>
      </c>
      <c r="CJ204" s="333" t="str">
        <f>VLOOKUP($A204,'Depr Group Buckets'!$A:$J,CJ$4,FALSE)</f>
        <v>345</v>
      </c>
      <c r="CK204" s="21"/>
      <c r="CL204" s="4">
        <f t="shared" si="30"/>
        <v>2.8000000000000001E-2</v>
      </c>
      <c r="CM204" s="4">
        <f t="shared" si="29"/>
        <v>2.8000000000000001E-2</v>
      </c>
      <c r="CN204" s="334"/>
      <c r="CO204" s="334"/>
      <c r="CP204" s="334"/>
      <c r="CQ204" s="4">
        <v>2.8000000000000001E-2</v>
      </c>
      <c r="CR204" s="4">
        <v>2.41E-2</v>
      </c>
    </row>
    <row r="205" spans="1:96" x14ac:dyDescent="0.25">
      <c r="A205" s="335">
        <f>'ASSET BALANCES'!$A205</f>
        <v>34541</v>
      </c>
      <c r="B205" s="336" t="str">
        <f>'ASSET BALANCES'!$B205</f>
        <v>345.41 Accessory Electric Eq-BBCT1</v>
      </c>
      <c r="C205" s="337">
        <v>0</v>
      </c>
      <c r="D205" s="337">
        <v>0</v>
      </c>
      <c r="E205" s="337">
        <v>0</v>
      </c>
      <c r="F205" s="337">
        <v>0</v>
      </c>
      <c r="G205" s="337">
        <v>0</v>
      </c>
      <c r="H205" s="337">
        <v>0</v>
      </c>
      <c r="I205" s="337">
        <v>0</v>
      </c>
      <c r="J205" s="337">
        <v>0</v>
      </c>
      <c r="K205" s="337">
        <v>0</v>
      </c>
      <c r="L205" s="337">
        <v>0</v>
      </c>
      <c r="M205" s="337">
        <v>0</v>
      </c>
      <c r="N205" s="337">
        <v>0</v>
      </c>
      <c r="O205" s="338">
        <f>ROUND('ASSET BALANCES'!O205*$CL205/12,2)</f>
        <v>0</v>
      </c>
      <c r="P205" s="338">
        <f>ROUND('ASSET BALANCES'!P205*$CL205/12,2)</f>
        <v>0</v>
      </c>
      <c r="Q205" s="338">
        <f>ROUND('ASSET BALANCES'!Q205*$CL205/12,2)</f>
        <v>0</v>
      </c>
      <c r="R205" s="338">
        <f>ROUND('ASSET BALANCES'!R205*$CL205/12,2)</f>
        <v>0</v>
      </c>
      <c r="S205" s="338">
        <f>ROUND('ASSET BALANCES'!S205*$CL205/12,2)</f>
        <v>0</v>
      </c>
      <c r="T205" s="338">
        <f>ROUND('ASSET BALANCES'!T205*$CL205/12,2)</f>
        <v>0</v>
      </c>
      <c r="U205" s="338">
        <f>ROUND('ASSET BALANCES'!U205*$CL205/12,2)</f>
        <v>0</v>
      </c>
      <c r="V205" s="338">
        <f>ROUND('ASSET BALANCES'!V205*$CL205/12,2)</f>
        <v>0</v>
      </c>
      <c r="W205" s="338">
        <f>ROUND('ASSET BALANCES'!W205*$CL205/12,2)</f>
        <v>0</v>
      </c>
      <c r="X205" s="338">
        <f>ROUND('ASSET BALANCES'!X205*$CL205/12,2)</f>
        <v>0</v>
      </c>
      <c r="Y205" s="338">
        <f>ROUND('ASSET BALANCES'!Y205*$CL205/12,2)</f>
        <v>0</v>
      </c>
      <c r="Z205" s="338">
        <f>ROUND('ASSET BALANCES'!Z205*$CL205/12,2)</f>
        <v>0</v>
      </c>
      <c r="AA205" s="338">
        <f>ROUND('ASSET BALANCES'!AA205*$CM205/12,2)</f>
        <v>0</v>
      </c>
      <c r="AB205" s="338">
        <f>ROUND('ASSET BALANCES'!AB205*$CM205/12,2)</f>
        <v>0</v>
      </c>
      <c r="AC205" s="338">
        <f>ROUND('ASSET BALANCES'!AC205*$CM205/12,2)</f>
        <v>0</v>
      </c>
      <c r="AD205" s="338">
        <f>ROUND('ASSET BALANCES'!AD205*$CM205/12,2)</f>
        <v>0</v>
      </c>
      <c r="AE205" s="338">
        <f>ROUND('ASSET BALANCES'!AE205*$CM205/12,2)</f>
        <v>0</v>
      </c>
      <c r="AF205" s="338">
        <f>ROUND('ASSET BALANCES'!AF205*$CM205/12,2)</f>
        <v>0</v>
      </c>
      <c r="AG205" s="338">
        <f>ROUND('ASSET BALANCES'!AG205*$CM205/12,2)</f>
        <v>0</v>
      </c>
      <c r="AH205" s="338">
        <f>ROUND('ASSET BALANCES'!AH205*$CM205/12,2)</f>
        <v>0</v>
      </c>
      <c r="AI205" s="338">
        <f>ROUND('ASSET BALANCES'!AI205*$CM205/12,2)</f>
        <v>0</v>
      </c>
      <c r="AJ205" s="338">
        <f>ROUND('ASSET BALANCES'!AJ205*$CM205/12,2)</f>
        <v>0</v>
      </c>
      <c r="AK205" s="338">
        <f>ROUND('ASSET BALANCES'!AK205*$CM205/12,2)</f>
        <v>0</v>
      </c>
      <c r="AL205" s="338">
        <f>ROUND('ASSET BALANCES'!AL205*$CM205/12,2)</f>
        <v>0</v>
      </c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38"/>
      <c r="AX205" s="338"/>
      <c r="AY205" s="338"/>
      <c r="AZ205" s="338"/>
      <c r="BA205" s="338"/>
      <c r="BB205" s="338"/>
      <c r="BC205" s="338"/>
      <c r="BD205" s="338"/>
      <c r="BE205" s="338"/>
      <c r="BF205" s="338"/>
      <c r="BG205" s="338"/>
      <c r="BH205" s="338"/>
      <c r="BI205" s="338"/>
      <c r="BJ205" s="338"/>
      <c r="BK205" s="338"/>
      <c r="BL205" s="338"/>
      <c r="BM205" s="338"/>
      <c r="BN205" s="338"/>
      <c r="BO205" s="338"/>
      <c r="BP205" s="338"/>
      <c r="BQ205" s="338"/>
      <c r="BR205" s="338"/>
      <c r="BS205" s="338"/>
      <c r="BT205" s="338"/>
      <c r="BU205" s="338"/>
      <c r="BV205" s="338"/>
      <c r="BW205" s="13">
        <f t="shared" si="31"/>
        <v>0</v>
      </c>
      <c r="BX205" s="13">
        <f t="shared" si="32"/>
        <v>0</v>
      </c>
      <c r="BY205" s="13">
        <f t="shared" si="33"/>
        <v>0</v>
      </c>
      <c r="BZ205" s="13">
        <f t="shared" si="34"/>
        <v>0</v>
      </c>
      <c r="CA205" s="13">
        <f t="shared" si="35"/>
        <v>0</v>
      </c>
      <c r="CB205" s="13">
        <f t="shared" si="36"/>
        <v>0</v>
      </c>
      <c r="CC205" s="333" t="str">
        <f>VLOOKUP($A205,'Depr Group Buckets'!$A:$J,CC$4,FALSE)</f>
        <v>PROD OTHER</v>
      </c>
      <c r="CD205" s="333" t="str">
        <f>VLOOKUP($A205,'Depr Group Buckets'!$A:$J,CD$4,FALSE)</f>
        <v>101/106</v>
      </c>
      <c r="CE205" s="333">
        <f>VLOOKUP($A205,'Depr Group Buckets'!$A:$J,CE$4,FALSE)</f>
        <v>108</v>
      </c>
      <c r="CF205" s="333">
        <f>VLOOKUP($A205,'Depr Group Buckets'!$A:$J,CF$4,FALSE)</f>
        <v>403</v>
      </c>
      <c r="CG205" s="333" t="str">
        <f>VLOOKUP($A205,'Depr Group Buckets'!$A:$J,CG$4,FALSE)</f>
        <v>BIG BEND</v>
      </c>
      <c r="CH205" s="333" t="str">
        <f>VLOOKUP($A205,'Depr Group Buckets'!$A:$J,CH$4,FALSE)</f>
        <v>INACTIVE ACCOUNT</v>
      </c>
      <c r="CI205" s="333" t="str">
        <f>VLOOKUP($A205,'Depr Group Buckets'!$A:$J,CI$4,FALSE)</f>
        <v>Invalid</v>
      </c>
      <c r="CJ205" s="333" t="str">
        <f>VLOOKUP($A205,'Depr Group Buckets'!$A:$J,CJ$4,FALSE)</f>
        <v>345</v>
      </c>
      <c r="CK205" s="21"/>
      <c r="CL205" s="4">
        <f t="shared" si="30"/>
        <v>0</v>
      </c>
      <c r="CM205" s="4">
        <f t="shared" si="29"/>
        <v>0</v>
      </c>
      <c r="CN205" s="334"/>
      <c r="CO205" s="334"/>
      <c r="CP205" s="334"/>
      <c r="CQ205" s="4">
        <v>0</v>
      </c>
      <c r="CR205" s="4">
        <v>0</v>
      </c>
    </row>
    <row r="206" spans="1:96" x14ac:dyDescent="0.25">
      <c r="A206" s="335">
        <f>'ASSET BALANCES'!$A206</f>
        <v>34542</v>
      </c>
      <c r="B206" s="336" t="str">
        <f>'ASSET BALANCES'!$B206</f>
        <v>345.42 Accessory Elect Eq-BBCT2&amp;3</v>
      </c>
      <c r="C206" s="337">
        <v>0</v>
      </c>
      <c r="D206" s="337">
        <v>0</v>
      </c>
      <c r="E206" s="337">
        <v>0</v>
      </c>
      <c r="F206" s="337">
        <v>0</v>
      </c>
      <c r="G206" s="337">
        <v>0</v>
      </c>
      <c r="H206" s="337">
        <v>0</v>
      </c>
      <c r="I206" s="337">
        <v>0</v>
      </c>
      <c r="J206" s="337">
        <v>0</v>
      </c>
      <c r="K206" s="337">
        <v>0</v>
      </c>
      <c r="L206" s="337">
        <v>0</v>
      </c>
      <c r="M206" s="337">
        <v>0</v>
      </c>
      <c r="N206" s="337">
        <v>0</v>
      </c>
      <c r="O206" s="338">
        <f>ROUND('ASSET BALANCES'!O206*$CL206/12,2)</f>
        <v>0</v>
      </c>
      <c r="P206" s="338">
        <f>ROUND('ASSET BALANCES'!P206*$CL206/12,2)</f>
        <v>0</v>
      </c>
      <c r="Q206" s="338">
        <f>ROUND('ASSET BALANCES'!Q206*$CL206/12,2)</f>
        <v>0</v>
      </c>
      <c r="R206" s="338">
        <f>ROUND('ASSET BALANCES'!R206*$CL206/12,2)</f>
        <v>0</v>
      </c>
      <c r="S206" s="338">
        <f>ROUND('ASSET BALANCES'!S206*$CL206/12,2)</f>
        <v>0</v>
      </c>
      <c r="T206" s="338">
        <f>ROUND('ASSET BALANCES'!T206*$CL206/12,2)</f>
        <v>0</v>
      </c>
      <c r="U206" s="338">
        <f>ROUND('ASSET BALANCES'!U206*$CL206/12,2)</f>
        <v>0</v>
      </c>
      <c r="V206" s="338">
        <f>ROUND('ASSET BALANCES'!V206*$CL206/12,2)</f>
        <v>0</v>
      </c>
      <c r="W206" s="338">
        <f>ROUND('ASSET BALANCES'!W206*$CL206/12,2)</f>
        <v>0</v>
      </c>
      <c r="X206" s="338">
        <f>ROUND('ASSET BALANCES'!X206*$CL206/12,2)</f>
        <v>0</v>
      </c>
      <c r="Y206" s="338">
        <f>ROUND('ASSET BALANCES'!Y206*$CL206/12,2)</f>
        <v>0</v>
      </c>
      <c r="Z206" s="338">
        <f>ROUND('ASSET BALANCES'!Z206*$CL206/12,2)</f>
        <v>0</v>
      </c>
      <c r="AA206" s="338">
        <f>ROUND('ASSET BALANCES'!AA206*$CM206/12,2)</f>
        <v>0</v>
      </c>
      <c r="AB206" s="338">
        <f>ROUND('ASSET BALANCES'!AB206*$CM206/12,2)</f>
        <v>0</v>
      </c>
      <c r="AC206" s="338">
        <f>ROUND('ASSET BALANCES'!AC206*$CM206/12,2)</f>
        <v>0</v>
      </c>
      <c r="AD206" s="338">
        <f>ROUND('ASSET BALANCES'!AD206*$CM206/12,2)</f>
        <v>0</v>
      </c>
      <c r="AE206" s="338">
        <f>ROUND('ASSET BALANCES'!AE206*$CM206/12,2)</f>
        <v>0</v>
      </c>
      <c r="AF206" s="338">
        <f>ROUND('ASSET BALANCES'!AF206*$CM206/12,2)</f>
        <v>0</v>
      </c>
      <c r="AG206" s="338">
        <f>ROUND('ASSET BALANCES'!AG206*$CM206/12,2)</f>
        <v>0</v>
      </c>
      <c r="AH206" s="338">
        <f>ROUND('ASSET BALANCES'!AH206*$CM206/12,2)</f>
        <v>0</v>
      </c>
      <c r="AI206" s="338">
        <f>ROUND('ASSET BALANCES'!AI206*$CM206/12,2)</f>
        <v>0</v>
      </c>
      <c r="AJ206" s="338">
        <f>ROUND('ASSET BALANCES'!AJ206*$CM206/12,2)</f>
        <v>0</v>
      </c>
      <c r="AK206" s="338">
        <f>ROUND('ASSET BALANCES'!AK206*$CM206/12,2)</f>
        <v>0</v>
      </c>
      <c r="AL206" s="338">
        <f>ROUND('ASSET BALANCES'!AL206*$CM206/12,2)</f>
        <v>0</v>
      </c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38"/>
      <c r="AX206" s="338"/>
      <c r="AY206" s="338"/>
      <c r="AZ206" s="338"/>
      <c r="BA206" s="338"/>
      <c r="BB206" s="338"/>
      <c r="BC206" s="338"/>
      <c r="BD206" s="338"/>
      <c r="BE206" s="338"/>
      <c r="BF206" s="338"/>
      <c r="BG206" s="338"/>
      <c r="BH206" s="338"/>
      <c r="BI206" s="338"/>
      <c r="BJ206" s="338"/>
      <c r="BK206" s="338"/>
      <c r="BL206" s="338"/>
      <c r="BM206" s="338"/>
      <c r="BN206" s="338"/>
      <c r="BO206" s="338"/>
      <c r="BP206" s="338"/>
      <c r="BQ206" s="338"/>
      <c r="BR206" s="338"/>
      <c r="BS206" s="338"/>
      <c r="BT206" s="338"/>
      <c r="BU206" s="338"/>
      <c r="BV206" s="338"/>
      <c r="BW206" s="13">
        <f t="shared" si="31"/>
        <v>0</v>
      </c>
      <c r="BX206" s="13">
        <f t="shared" si="32"/>
        <v>0</v>
      </c>
      <c r="BY206" s="13">
        <f t="shared" si="33"/>
        <v>0</v>
      </c>
      <c r="BZ206" s="13">
        <f t="shared" si="34"/>
        <v>0</v>
      </c>
      <c r="CA206" s="13">
        <f t="shared" si="35"/>
        <v>0</v>
      </c>
      <c r="CB206" s="13">
        <f t="shared" si="36"/>
        <v>0</v>
      </c>
      <c r="CC206" s="333" t="str">
        <f>VLOOKUP($A206,'Depr Group Buckets'!$A:$J,CC$4,FALSE)</f>
        <v>PROD OTHER</v>
      </c>
      <c r="CD206" s="333" t="str">
        <f>VLOOKUP($A206,'Depr Group Buckets'!$A:$J,CD$4,FALSE)</f>
        <v>101/106</v>
      </c>
      <c r="CE206" s="333">
        <f>VLOOKUP($A206,'Depr Group Buckets'!$A:$J,CE$4,FALSE)</f>
        <v>108</v>
      </c>
      <c r="CF206" s="333">
        <f>VLOOKUP($A206,'Depr Group Buckets'!$A:$J,CF$4,FALSE)</f>
        <v>403</v>
      </c>
      <c r="CG206" s="333" t="str">
        <f>VLOOKUP($A206,'Depr Group Buckets'!$A:$J,CG$4,FALSE)</f>
        <v>BIG BEND</v>
      </c>
      <c r="CH206" s="333" t="str">
        <f>VLOOKUP($A206,'Depr Group Buckets'!$A:$J,CH$4,FALSE)</f>
        <v>INACTIVE ACCOUNT</v>
      </c>
      <c r="CI206" s="333" t="str">
        <f>VLOOKUP($A206,'Depr Group Buckets'!$A:$J,CI$4,FALSE)</f>
        <v>Invalid</v>
      </c>
      <c r="CJ206" s="333" t="str">
        <f>VLOOKUP($A206,'Depr Group Buckets'!$A:$J,CJ$4,FALSE)</f>
        <v>345</v>
      </c>
      <c r="CK206" s="21"/>
      <c r="CL206" s="4">
        <f t="shared" si="30"/>
        <v>0</v>
      </c>
      <c r="CM206" s="4">
        <f t="shared" si="29"/>
        <v>0</v>
      </c>
      <c r="CN206" s="334"/>
      <c r="CO206" s="334"/>
      <c r="CP206" s="334"/>
      <c r="CQ206" s="4">
        <v>0</v>
      </c>
      <c r="CR206" s="4">
        <v>0</v>
      </c>
    </row>
    <row r="207" spans="1:96" x14ac:dyDescent="0.25">
      <c r="A207" s="335">
        <f>'ASSET BALANCES'!$A207</f>
        <v>34543</v>
      </c>
      <c r="B207" s="336" t="str">
        <f>'ASSET BALANCES'!$B207</f>
        <v>345.43 Accessory ElectricEq-BBCCST1</v>
      </c>
      <c r="C207" s="337">
        <v>1293.49</v>
      </c>
      <c r="D207" s="337">
        <v>1294.0899999999999</v>
      </c>
      <c r="E207" s="337">
        <v>1294.9000000000001</v>
      </c>
      <c r="F207" s="337">
        <v>1298.81</v>
      </c>
      <c r="G207" s="337">
        <v>1301.17</v>
      </c>
      <c r="H207" s="337">
        <v>1301.26</v>
      </c>
      <c r="I207" s="337">
        <v>1302.02</v>
      </c>
      <c r="J207" s="337">
        <v>1302.74</v>
      </c>
      <c r="K207" s="337">
        <v>1321.82</v>
      </c>
      <c r="L207" s="337">
        <v>1328.99</v>
      </c>
      <c r="M207" s="337">
        <v>1387.66</v>
      </c>
      <c r="N207" s="337">
        <v>1387.66</v>
      </c>
      <c r="O207" s="338">
        <f>ROUND('ASSET BALANCES'!O207*$CL207/12,2)</f>
        <v>1693.3</v>
      </c>
      <c r="P207" s="338">
        <f>ROUND('ASSET BALANCES'!P207*$CL207/12,2)</f>
        <v>1693.3</v>
      </c>
      <c r="Q207" s="338">
        <f>ROUND('ASSET BALANCES'!Q207*$CL207/12,2)</f>
        <v>1693.3</v>
      </c>
      <c r="R207" s="338">
        <f>ROUND('ASSET BALANCES'!R207*$CL207/12,2)</f>
        <v>1693.3</v>
      </c>
      <c r="S207" s="338">
        <f>ROUND('ASSET BALANCES'!S207*$CL207/12,2)</f>
        <v>1693.3</v>
      </c>
      <c r="T207" s="338">
        <f>ROUND('ASSET BALANCES'!T207*$CL207/12,2)</f>
        <v>1693.3</v>
      </c>
      <c r="U207" s="338">
        <f>ROUND('ASSET BALANCES'!U207*$CL207/12,2)</f>
        <v>1693.3</v>
      </c>
      <c r="V207" s="338">
        <f>ROUND('ASSET BALANCES'!V207*$CL207/12,2)</f>
        <v>1693.3</v>
      </c>
      <c r="W207" s="338">
        <f>ROUND('ASSET BALANCES'!W207*$CL207/12,2)</f>
        <v>1693.3</v>
      </c>
      <c r="X207" s="338">
        <f>ROUND('ASSET BALANCES'!X207*$CL207/12,2)</f>
        <v>1693.3</v>
      </c>
      <c r="Y207" s="338">
        <f>ROUND('ASSET BALANCES'!Y207*$CL207/12,2)</f>
        <v>1693.3</v>
      </c>
      <c r="Z207" s="338">
        <f>ROUND('ASSET BALANCES'!Z207*$CL207/12,2)</f>
        <v>1693.3</v>
      </c>
      <c r="AA207" s="338">
        <f>ROUND('ASSET BALANCES'!AA207*$CM207/12,2)</f>
        <v>1693.3</v>
      </c>
      <c r="AB207" s="338">
        <f>ROUND('ASSET BALANCES'!AB207*$CM207/12,2)</f>
        <v>1693.3</v>
      </c>
      <c r="AC207" s="338">
        <f>ROUND('ASSET BALANCES'!AC207*$CM207/12,2)</f>
        <v>1693.3</v>
      </c>
      <c r="AD207" s="338">
        <f>ROUND('ASSET BALANCES'!AD207*$CM207/12,2)</f>
        <v>1693.3</v>
      </c>
      <c r="AE207" s="338">
        <f>ROUND('ASSET BALANCES'!AE207*$CM207/12,2)</f>
        <v>1693.3</v>
      </c>
      <c r="AF207" s="338">
        <f>ROUND('ASSET BALANCES'!AF207*$CM207/12,2)</f>
        <v>1693.3</v>
      </c>
      <c r="AG207" s="338">
        <f>ROUND('ASSET BALANCES'!AG207*$CM207/12,2)</f>
        <v>1693.3</v>
      </c>
      <c r="AH207" s="338">
        <f>ROUND('ASSET BALANCES'!AH207*$CM207/12,2)</f>
        <v>1693.3</v>
      </c>
      <c r="AI207" s="338">
        <f>ROUND('ASSET BALANCES'!AI207*$CM207/12,2)</f>
        <v>1693.3</v>
      </c>
      <c r="AJ207" s="338">
        <f>ROUND('ASSET BALANCES'!AJ207*$CM207/12,2)</f>
        <v>1693.3</v>
      </c>
      <c r="AK207" s="338">
        <f>ROUND('ASSET BALANCES'!AK207*$CM207/12,2)</f>
        <v>1693.3</v>
      </c>
      <c r="AL207" s="338">
        <f>ROUND('ASSET BALANCES'!AL207*$CM207/12,2)</f>
        <v>1693.3</v>
      </c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38"/>
      <c r="AX207" s="338"/>
      <c r="AY207" s="338"/>
      <c r="AZ207" s="338"/>
      <c r="BA207" s="338"/>
      <c r="BB207" s="338"/>
      <c r="BC207" s="338"/>
      <c r="BD207" s="338"/>
      <c r="BE207" s="338"/>
      <c r="BF207" s="338"/>
      <c r="BG207" s="338"/>
      <c r="BH207" s="338"/>
      <c r="BI207" s="338"/>
      <c r="BJ207" s="338"/>
      <c r="BK207" s="338"/>
      <c r="BL207" s="338"/>
      <c r="BM207" s="338"/>
      <c r="BN207" s="338"/>
      <c r="BO207" s="338"/>
      <c r="BP207" s="338"/>
      <c r="BQ207" s="338"/>
      <c r="BR207" s="338"/>
      <c r="BS207" s="338"/>
      <c r="BT207" s="338"/>
      <c r="BU207" s="338"/>
      <c r="BV207" s="338"/>
      <c r="BW207" s="13">
        <f t="shared" si="31"/>
        <v>15814.61</v>
      </c>
      <c r="BX207" s="13">
        <f t="shared" si="32"/>
        <v>20319.599999999999</v>
      </c>
      <c r="BY207" s="13">
        <f t="shared" si="33"/>
        <v>20319.599999999999</v>
      </c>
      <c r="BZ207" s="13">
        <f t="shared" si="34"/>
        <v>0</v>
      </c>
      <c r="CA207" s="13">
        <f t="shared" si="35"/>
        <v>0</v>
      </c>
      <c r="CB207" s="13">
        <f t="shared" si="36"/>
        <v>0</v>
      </c>
      <c r="CC207" s="333" t="str">
        <f>VLOOKUP($A207,'Depr Group Buckets'!$A:$J,CC$4,FALSE)</f>
        <v>PROD OTHER</v>
      </c>
      <c r="CD207" s="333" t="str">
        <f>VLOOKUP($A207,'Depr Group Buckets'!$A:$J,CD$4,FALSE)</f>
        <v>101/106</v>
      </c>
      <c r="CE207" s="333">
        <f>VLOOKUP($A207,'Depr Group Buckets'!$A:$J,CE$4,FALSE)</f>
        <v>108</v>
      </c>
      <c r="CF207" s="333">
        <f>VLOOKUP($A207,'Depr Group Buckets'!$A:$J,CF$4,FALSE)</f>
        <v>403</v>
      </c>
      <c r="CG207" s="333" t="str">
        <f>VLOOKUP($A207,'Depr Group Buckets'!$A:$J,CG$4,FALSE)</f>
        <v>BIG BEND</v>
      </c>
      <c r="CH207" s="333" t="str">
        <f>VLOOKUP($A207,'Depr Group Buckets'!$A:$J,CH$4,FALSE)</f>
        <v>BIG BEND NEW STEAM TURBINE 1</v>
      </c>
      <c r="CI207" s="333" t="str">
        <f>VLOOKUP($A207,'Depr Group Buckets'!$A:$J,CI$4,FALSE)</f>
        <v>Valid</v>
      </c>
      <c r="CJ207" s="333" t="str">
        <f>VLOOKUP($A207,'Depr Group Buckets'!$A:$J,CJ$4,FALSE)</f>
        <v>345</v>
      </c>
      <c r="CK207" s="21"/>
      <c r="CL207" s="4">
        <f t="shared" si="30"/>
        <v>2.9000000000000001E-2</v>
      </c>
      <c r="CM207" s="4">
        <f t="shared" si="29"/>
        <v>2.9000000000000001E-2</v>
      </c>
      <c r="CN207" s="334"/>
      <c r="CO207" s="334"/>
      <c r="CP207" s="334"/>
      <c r="CQ207" s="4">
        <v>2.9000000000000001E-2</v>
      </c>
      <c r="CR207" s="4">
        <v>2.92E-2</v>
      </c>
    </row>
    <row r="208" spans="1:96" x14ac:dyDescent="0.25">
      <c r="A208" s="335">
        <f>'ASSET BALANCES'!$A208</f>
        <v>34544</v>
      </c>
      <c r="B208" s="336" t="str">
        <f>'ASSET BALANCES'!$B208</f>
        <v>345.44 Accessory Electric Eq-BBCT4</v>
      </c>
      <c r="C208" s="337">
        <v>35757.65</v>
      </c>
      <c r="D208" s="337">
        <v>35757.65</v>
      </c>
      <c r="E208" s="337">
        <v>35757.65</v>
      </c>
      <c r="F208" s="337">
        <v>35602.51</v>
      </c>
      <c r="G208" s="337">
        <v>35602.51</v>
      </c>
      <c r="H208" s="337">
        <v>35598.520000000004</v>
      </c>
      <c r="I208" s="337">
        <v>35598.520000000004</v>
      </c>
      <c r="J208" s="337">
        <v>35598.520000000004</v>
      </c>
      <c r="K208" s="337">
        <v>35598.520000000004</v>
      </c>
      <c r="L208" s="337">
        <v>35598.520000000004</v>
      </c>
      <c r="M208" s="337">
        <v>35601.240000000005</v>
      </c>
      <c r="N208" s="337">
        <v>35601.240000000005</v>
      </c>
      <c r="O208" s="338">
        <f>ROUND('ASSET BALANCES'!O208*$CL208/12,2)</f>
        <v>38100.33</v>
      </c>
      <c r="P208" s="338">
        <f>ROUND('ASSET BALANCES'!P208*$CL208/12,2)</f>
        <v>38100.33</v>
      </c>
      <c r="Q208" s="338">
        <f>ROUND('ASSET BALANCES'!Q208*$CL208/12,2)</f>
        <v>38100.33</v>
      </c>
      <c r="R208" s="338">
        <f>ROUND('ASSET BALANCES'!R208*$CL208/12,2)</f>
        <v>38100.33</v>
      </c>
      <c r="S208" s="338">
        <f>ROUND('ASSET BALANCES'!S208*$CL208/12,2)</f>
        <v>38100.33</v>
      </c>
      <c r="T208" s="338">
        <f>ROUND('ASSET BALANCES'!T208*$CL208/12,2)</f>
        <v>38100.33</v>
      </c>
      <c r="U208" s="338">
        <f>ROUND('ASSET BALANCES'!U208*$CL208/12,2)</f>
        <v>38100.33</v>
      </c>
      <c r="V208" s="338">
        <f>ROUND('ASSET BALANCES'!V208*$CL208/12,2)</f>
        <v>38100.33</v>
      </c>
      <c r="W208" s="338">
        <f>ROUND('ASSET BALANCES'!W208*$CL208/12,2)</f>
        <v>38100.33</v>
      </c>
      <c r="X208" s="338">
        <f>ROUND('ASSET BALANCES'!X208*$CL208/12,2)</f>
        <v>38100.33</v>
      </c>
      <c r="Y208" s="338">
        <f>ROUND('ASSET BALANCES'!Y208*$CL208/12,2)</f>
        <v>38100.33</v>
      </c>
      <c r="Z208" s="338">
        <f>ROUND('ASSET BALANCES'!Z208*$CL208/12,2)</f>
        <v>38100.33</v>
      </c>
      <c r="AA208" s="338">
        <f>ROUND('ASSET BALANCES'!AA208*$CM208/12,2)</f>
        <v>38100.33</v>
      </c>
      <c r="AB208" s="338">
        <f>ROUND('ASSET BALANCES'!AB208*$CM208/12,2)</f>
        <v>38100.33</v>
      </c>
      <c r="AC208" s="338">
        <f>ROUND('ASSET BALANCES'!AC208*$CM208/12,2)</f>
        <v>38100.33</v>
      </c>
      <c r="AD208" s="338">
        <f>ROUND('ASSET BALANCES'!AD208*$CM208/12,2)</f>
        <v>38100.33</v>
      </c>
      <c r="AE208" s="338">
        <f>ROUND('ASSET BALANCES'!AE208*$CM208/12,2)</f>
        <v>38100.33</v>
      </c>
      <c r="AF208" s="338">
        <f>ROUND('ASSET BALANCES'!AF208*$CM208/12,2)</f>
        <v>38100.33</v>
      </c>
      <c r="AG208" s="338">
        <f>ROUND('ASSET BALANCES'!AG208*$CM208/12,2)</f>
        <v>38100.33</v>
      </c>
      <c r="AH208" s="338">
        <f>ROUND('ASSET BALANCES'!AH208*$CM208/12,2)</f>
        <v>38100.33</v>
      </c>
      <c r="AI208" s="338">
        <f>ROUND('ASSET BALANCES'!AI208*$CM208/12,2)</f>
        <v>38100.33</v>
      </c>
      <c r="AJ208" s="338">
        <f>ROUND('ASSET BALANCES'!AJ208*$CM208/12,2)</f>
        <v>38100.33</v>
      </c>
      <c r="AK208" s="338">
        <f>ROUND('ASSET BALANCES'!AK208*$CM208/12,2)</f>
        <v>38100.33</v>
      </c>
      <c r="AL208" s="338">
        <f>ROUND('ASSET BALANCES'!AL208*$CM208/12,2)</f>
        <v>38100.33</v>
      </c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38"/>
      <c r="AX208" s="338"/>
      <c r="AY208" s="338"/>
      <c r="AZ208" s="338"/>
      <c r="BA208" s="338"/>
      <c r="BB208" s="338"/>
      <c r="BC208" s="338"/>
      <c r="BD208" s="338"/>
      <c r="BE208" s="338"/>
      <c r="BF208" s="338"/>
      <c r="BG208" s="338"/>
      <c r="BH208" s="338"/>
      <c r="BI208" s="338"/>
      <c r="BJ208" s="338"/>
      <c r="BK208" s="338"/>
      <c r="BL208" s="338"/>
      <c r="BM208" s="338"/>
      <c r="BN208" s="338"/>
      <c r="BO208" s="338"/>
      <c r="BP208" s="338"/>
      <c r="BQ208" s="338"/>
      <c r="BR208" s="338"/>
      <c r="BS208" s="338"/>
      <c r="BT208" s="338"/>
      <c r="BU208" s="338"/>
      <c r="BV208" s="338"/>
      <c r="BW208" s="13">
        <f t="shared" si="31"/>
        <v>427673.05</v>
      </c>
      <c r="BX208" s="13">
        <f t="shared" si="32"/>
        <v>457203.96</v>
      </c>
      <c r="BY208" s="13">
        <f t="shared" si="33"/>
        <v>457203.96</v>
      </c>
      <c r="BZ208" s="13">
        <f t="shared" si="34"/>
        <v>0</v>
      </c>
      <c r="CA208" s="13">
        <f t="shared" si="35"/>
        <v>0</v>
      </c>
      <c r="CB208" s="13">
        <f t="shared" si="36"/>
        <v>0</v>
      </c>
      <c r="CC208" s="333" t="str">
        <f>VLOOKUP($A208,'Depr Group Buckets'!$A:$J,CC$4,FALSE)</f>
        <v>PROD OTHER</v>
      </c>
      <c r="CD208" s="333" t="str">
        <f>VLOOKUP($A208,'Depr Group Buckets'!$A:$J,CD$4,FALSE)</f>
        <v>101/106</v>
      </c>
      <c r="CE208" s="333">
        <f>VLOOKUP($A208,'Depr Group Buckets'!$A:$J,CE$4,FALSE)</f>
        <v>108</v>
      </c>
      <c r="CF208" s="333">
        <f>VLOOKUP($A208,'Depr Group Buckets'!$A:$J,CF$4,FALSE)</f>
        <v>403</v>
      </c>
      <c r="CG208" s="333" t="str">
        <f>VLOOKUP($A208,'Depr Group Buckets'!$A:$J,CG$4,FALSE)</f>
        <v>BIG BEND</v>
      </c>
      <c r="CH208" s="333" t="str">
        <f>VLOOKUP($A208,'Depr Group Buckets'!$A:$J,CH$4,FALSE)</f>
        <v>BIG BEND CT 4</v>
      </c>
      <c r="CI208" s="333" t="str">
        <f>VLOOKUP($A208,'Depr Group Buckets'!$A:$J,CI$4,FALSE)</f>
        <v>Valid</v>
      </c>
      <c r="CJ208" s="333" t="str">
        <f>VLOOKUP($A208,'Depr Group Buckets'!$A:$J,CJ$4,FALSE)</f>
        <v>345</v>
      </c>
      <c r="CK208" s="21"/>
      <c r="CL208" s="4">
        <f t="shared" si="30"/>
        <v>2.8000000000000001E-2</v>
      </c>
      <c r="CM208" s="4">
        <f t="shared" si="29"/>
        <v>2.8000000000000001E-2</v>
      </c>
      <c r="CN208" s="334"/>
      <c r="CO208" s="334"/>
      <c r="CP208" s="334"/>
      <c r="CQ208" s="4">
        <v>2.8000000000000001E-2</v>
      </c>
      <c r="CR208" s="4">
        <v>2.4199999999999999E-2</v>
      </c>
    </row>
    <row r="209" spans="1:96" x14ac:dyDescent="0.25">
      <c r="A209" s="335">
        <f>'ASSET BALANCES'!$A209</f>
        <v>34545</v>
      </c>
      <c r="B209" s="336" t="str">
        <f>'ASSET BALANCES'!$B209</f>
        <v>345.45 Accessory Electric Eq-BBCT5</v>
      </c>
      <c r="C209" s="337">
        <v>0</v>
      </c>
      <c r="D209" s="337">
        <v>0</v>
      </c>
      <c r="E209" s="337">
        <v>0</v>
      </c>
      <c r="F209" s="337">
        <v>0</v>
      </c>
      <c r="G209" s="337">
        <v>0</v>
      </c>
      <c r="H209" s="337">
        <v>0</v>
      </c>
      <c r="I209" s="337">
        <v>0</v>
      </c>
      <c r="J209" s="337">
        <v>0</v>
      </c>
      <c r="K209" s="337">
        <v>0</v>
      </c>
      <c r="L209" s="337">
        <v>0</v>
      </c>
      <c r="M209" s="337">
        <v>0</v>
      </c>
      <c r="N209" s="337">
        <v>95.08</v>
      </c>
      <c r="O209" s="338">
        <f>ROUND('ASSET BALANCES'!O209*$CL209/12,2)</f>
        <v>142.03</v>
      </c>
      <c r="P209" s="338">
        <f>ROUND('ASSET BALANCES'!P209*$CL209/12,2)</f>
        <v>142.03</v>
      </c>
      <c r="Q209" s="338">
        <f>ROUND('ASSET BALANCES'!Q209*$CL209/12,2)</f>
        <v>142.03</v>
      </c>
      <c r="R209" s="338">
        <f>ROUND('ASSET BALANCES'!R209*$CL209/12,2)</f>
        <v>142.03</v>
      </c>
      <c r="S209" s="338">
        <f>ROUND('ASSET BALANCES'!S209*$CL209/12,2)</f>
        <v>142.03</v>
      </c>
      <c r="T209" s="338">
        <f>ROUND('ASSET BALANCES'!T209*$CL209/12,2)</f>
        <v>142.03</v>
      </c>
      <c r="U209" s="338">
        <f>ROUND('ASSET BALANCES'!U209*$CL209/12,2)</f>
        <v>142.03</v>
      </c>
      <c r="V209" s="338">
        <f>ROUND('ASSET BALANCES'!V209*$CL209/12,2)</f>
        <v>142.03</v>
      </c>
      <c r="W209" s="338">
        <f>ROUND('ASSET BALANCES'!W209*$CL209/12,2)</f>
        <v>142.03</v>
      </c>
      <c r="X209" s="338">
        <f>ROUND('ASSET BALANCES'!X209*$CL209/12,2)</f>
        <v>142.03</v>
      </c>
      <c r="Y209" s="338">
        <f>ROUND('ASSET BALANCES'!Y209*$CL209/12,2)</f>
        <v>142.03</v>
      </c>
      <c r="Z209" s="338">
        <f>ROUND('ASSET BALANCES'!Z209*$CL209/12,2)</f>
        <v>142.03</v>
      </c>
      <c r="AA209" s="338">
        <f>ROUND('ASSET BALANCES'!AA209*$CM209/12,2)</f>
        <v>142.03</v>
      </c>
      <c r="AB209" s="338">
        <f>ROUND('ASSET BALANCES'!AB209*$CM209/12,2)</f>
        <v>142.03</v>
      </c>
      <c r="AC209" s="338">
        <f>ROUND('ASSET BALANCES'!AC209*$CM209/12,2)</f>
        <v>142.03</v>
      </c>
      <c r="AD209" s="338">
        <f>ROUND('ASSET BALANCES'!AD209*$CM209/12,2)</f>
        <v>142.03</v>
      </c>
      <c r="AE209" s="338">
        <f>ROUND('ASSET BALANCES'!AE209*$CM209/12,2)</f>
        <v>142.03</v>
      </c>
      <c r="AF209" s="338">
        <f>ROUND('ASSET BALANCES'!AF209*$CM209/12,2)</f>
        <v>142.03</v>
      </c>
      <c r="AG209" s="338">
        <f>ROUND('ASSET BALANCES'!AG209*$CM209/12,2)</f>
        <v>142.03</v>
      </c>
      <c r="AH209" s="338">
        <f>ROUND('ASSET BALANCES'!AH209*$CM209/12,2)</f>
        <v>142.03</v>
      </c>
      <c r="AI209" s="338">
        <f>ROUND('ASSET BALANCES'!AI209*$CM209/12,2)</f>
        <v>142.03</v>
      </c>
      <c r="AJ209" s="338">
        <f>ROUND('ASSET BALANCES'!AJ209*$CM209/12,2)</f>
        <v>142.03</v>
      </c>
      <c r="AK209" s="338">
        <f>ROUND('ASSET BALANCES'!AK209*$CM209/12,2)</f>
        <v>142.03</v>
      </c>
      <c r="AL209" s="338">
        <f>ROUND('ASSET BALANCES'!AL209*$CM209/12,2)</f>
        <v>142.03</v>
      </c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38"/>
      <c r="AX209" s="338"/>
      <c r="AY209" s="338"/>
      <c r="AZ209" s="338"/>
      <c r="BA209" s="338"/>
      <c r="BB209" s="338"/>
      <c r="BC209" s="338"/>
      <c r="BD209" s="338"/>
      <c r="BE209" s="338"/>
      <c r="BF209" s="338"/>
      <c r="BG209" s="338"/>
      <c r="BH209" s="338"/>
      <c r="BI209" s="338"/>
      <c r="BJ209" s="338"/>
      <c r="BK209" s="338"/>
      <c r="BL209" s="338"/>
      <c r="BM209" s="338"/>
      <c r="BN209" s="338"/>
      <c r="BO209" s="338"/>
      <c r="BP209" s="338"/>
      <c r="BQ209" s="338"/>
      <c r="BR209" s="338"/>
      <c r="BS209" s="338"/>
      <c r="BT209" s="338"/>
      <c r="BU209" s="338"/>
      <c r="BV209" s="338"/>
      <c r="BW209" s="13">
        <f t="shared" si="31"/>
        <v>95.08</v>
      </c>
      <c r="BX209" s="13">
        <f t="shared" si="32"/>
        <v>1704.36</v>
      </c>
      <c r="BY209" s="13">
        <f t="shared" si="33"/>
        <v>1704.36</v>
      </c>
      <c r="BZ209" s="13">
        <f t="shared" si="34"/>
        <v>0</v>
      </c>
      <c r="CA209" s="13">
        <f t="shared" si="35"/>
        <v>0</v>
      </c>
      <c r="CB209" s="13">
        <f t="shared" si="36"/>
        <v>0</v>
      </c>
      <c r="CC209" s="333" t="str">
        <f>VLOOKUP($A209,'Depr Group Buckets'!$A:$J,CC$4,FALSE)</f>
        <v>PROD OTHER</v>
      </c>
      <c r="CD209" s="333" t="str">
        <f>VLOOKUP($A209,'Depr Group Buckets'!$A:$J,CD$4,FALSE)</f>
        <v>101/106</v>
      </c>
      <c r="CE209" s="333">
        <f>VLOOKUP($A209,'Depr Group Buckets'!$A:$J,CE$4,FALSE)</f>
        <v>108</v>
      </c>
      <c r="CF209" s="333">
        <f>VLOOKUP($A209,'Depr Group Buckets'!$A:$J,CF$4,FALSE)</f>
        <v>403</v>
      </c>
      <c r="CG209" s="333" t="str">
        <f>VLOOKUP($A209,'Depr Group Buckets'!$A:$J,CG$4,FALSE)</f>
        <v>BIG BEND</v>
      </c>
      <c r="CH209" s="333" t="str">
        <f>VLOOKUP($A209,'Depr Group Buckets'!$A:$J,CH$4,FALSE)</f>
        <v xml:space="preserve">BIG BEND CT 5 </v>
      </c>
      <c r="CI209" s="333" t="str">
        <f>VLOOKUP($A209,'Depr Group Buckets'!$A:$J,CI$4,FALSE)</f>
        <v>Valid</v>
      </c>
      <c r="CJ209" s="333" t="str">
        <f>VLOOKUP($A209,'Depr Group Buckets'!$A:$J,CJ$4,FALSE)</f>
        <v>345</v>
      </c>
      <c r="CK209" s="21"/>
      <c r="CL209" s="4">
        <f t="shared" si="30"/>
        <v>2.9000000000000001E-2</v>
      </c>
      <c r="CM209" s="4">
        <f t="shared" si="29"/>
        <v>2.9000000000000001E-2</v>
      </c>
      <c r="CN209" s="334"/>
      <c r="CO209" s="334"/>
      <c r="CP209" s="334"/>
      <c r="CQ209" s="4">
        <v>2.9000000000000001E-2</v>
      </c>
      <c r="CR209" s="4">
        <v>1.89E-2</v>
      </c>
    </row>
    <row r="210" spans="1:96" x14ac:dyDescent="0.25">
      <c r="A210" s="335">
        <f>'ASSET BALANCES'!$A210</f>
        <v>34546</v>
      </c>
      <c r="B210" s="336" t="str">
        <f>'ASSET BALANCES'!$B210</f>
        <v>345.46 Accessory Electric Eq-BBCT6</v>
      </c>
      <c r="C210" s="337">
        <v>0</v>
      </c>
      <c r="D210" s="337">
        <v>0</v>
      </c>
      <c r="E210" s="337">
        <v>0</v>
      </c>
      <c r="F210" s="337">
        <v>0</v>
      </c>
      <c r="G210" s="337">
        <v>86.44</v>
      </c>
      <c r="H210" s="337">
        <v>0</v>
      </c>
      <c r="I210" s="337">
        <v>0</v>
      </c>
      <c r="J210" s="337">
        <v>0</v>
      </c>
      <c r="K210" s="337">
        <v>0</v>
      </c>
      <c r="L210" s="337">
        <v>46.38</v>
      </c>
      <c r="M210" s="337">
        <v>46.38</v>
      </c>
      <c r="N210" s="337">
        <v>46.38</v>
      </c>
      <c r="O210" s="338">
        <f>ROUND('ASSET BALANCES'!O210*$CL210/12,2)</f>
        <v>46.38</v>
      </c>
      <c r="P210" s="338">
        <f>ROUND('ASSET BALANCES'!P210*$CL210/12,2)</f>
        <v>46.38</v>
      </c>
      <c r="Q210" s="338">
        <f>ROUND('ASSET BALANCES'!Q210*$CL210/12,2)</f>
        <v>46.38</v>
      </c>
      <c r="R210" s="338">
        <f>ROUND('ASSET BALANCES'!R210*$CL210/12,2)</f>
        <v>46.38</v>
      </c>
      <c r="S210" s="338">
        <f>ROUND('ASSET BALANCES'!S210*$CL210/12,2)</f>
        <v>46.38</v>
      </c>
      <c r="T210" s="338">
        <f>ROUND('ASSET BALANCES'!T210*$CL210/12,2)</f>
        <v>46.38</v>
      </c>
      <c r="U210" s="338">
        <f>ROUND('ASSET BALANCES'!U210*$CL210/12,2)</f>
        <v>46.38</v>
      </c>
      <c r="V210" s="338">
        <f>ROUND('ASSET BALANCES'!V210*$CL210/12,2)</f>
        <v>46.38</v>
      </c>
      <c r="W210" s="338">
        <f>ROUND('ASSET BALANCES'!W210*$CL210/12,2)</f>
        <v>46.38</v>
      </c>
      <c r="X210" s="338">
        <f>ROUND('ASSET BALANCES'!X210*$CL210/12,2)</f>
        <v>46.38</v>
      </c>
      <c r="Y210" s="338">
        <f>ROUND('ASSET BALANCES'!Y210*$CL210/12,2)</f>
        <v>46.38</v>
      </c>
      <c r="Z210" s="338">
        <f>ROUND('ASSET BALANCES'!Z210*$CL210/12,2)</f>
        <v>46.38</v>
      </c>
      <c r="AA210" s="338">
        <f>ROUND('ASSET BALANCES'!AA210*$CM210/12,2)</f>
        <v>46.38</v>
      </c>
      <c r="AB210" s="338">
        <f>ROUND('ASSET BALANCES'!AB210*$CM210/12,2)</f>
        <v>46.38</v>
      </c>
      <c r="AC210" s="338">
        <f>ROUND('ASSET BALANCES'!AC210*$CM210/12,2)</f>
        <v>46.38</v>
      </c>
      <c r="AD210" s="338">
        <f>ROUND('ASSET BALANCES'!AD210*$CM210/12,2)</f>
        <v>46.38</v>
      </c>
      <c r="AE210" s="338">
        <f>ROUND('ASSET BALANCES'!AE210*$CM210/12,2)</f>
        <v>46.38</v>
      </c>
      <c r="AF210" s="338">
        <f>ROUND('ASSET BALANCES'!AF210*$CM210/12,2)</f>
        <v>46.38</v>
      </c>
      <c r="AG210" s="338">
        <f>ROUND('ASSET BALANCES'!AG210*$CM210/12,2)</f>
        <v>46.38</v>
      </c>
      <c r="AH210" s="338">
        <f>ROUND('ASSET BALANCES'!AH210*$CM210/12,2)</f>
        <v>46.38</v>
      </c>
      <c r="AI210" s="338">
        <f>ROUND('ASSET BALANCES'!AI210*$CM210/12,2)</f>
        <v>46.38</v>
      </c>
      <c r="AJ210" s="338">
        <f>ROUND('ASSET BALANCES'!AJ210*$CM210/12,2)</f>
        <v>46.38</v>
      </c>
      <c r="AK210" s="338">
        <f>ROUND('ASSET BALANCES'!AK210*$CM210/12,2)</f>
        <v>46.38</v>
      </c>
      <c r="AL210" s="338">
        <f>ROUND('ASSET BALANCES'!AL210*$CM210/12,2)</f>
        <v>46.38</v>
      </c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38"/>
      <c r="AX210" s="338"/>
      <c r="AY210" s="338"/>
      <c r="AZ210" s="338"/>
      <c r="BA210" s="338"/>
      <c r="BB210" s="338"/>
      <c r="BC210" s="338"/>
      <c r="BD210" s="338"/>
      <c r="BE210" s="338"/>
      <c r="BF210" s="338"/>
      <c r="BG210" s="338"/>
      <c r="BH210" s="338"/>
      <c r="BI210" s="338"/>
      <c r="BJ210" s="338"/>
      <c r="BK210" s="338"/>
      <c r="BL210" s="338"/>
      <c r="BM210" s="338"/>
      <c r="BN210" s="338"/>
      <c r="BO210" s="338"/>
      <c r="BP210" s="338"/>
      <c r="BQ210" s="338"/>
      <c r="BR210" s="338"/>
      <c r="BS210" s="338"/>
      <c r="BT210" s="338"/>
      <c r="BU210" s="338"/>
      <c r="BV210" s="338"/>
      <c r="BW210" s="13">
        <f t="shared" si="31"/>
        <v>225.58</v>
      </c>
      <c r="BX210" s="13">
        <f t="shared" si="32"/>
        <v>556.55999999999995</v>
      </c>
      <c r="BY210" s="13">
        <f t="shared" si="33"/>
        <v>556.55999999999995</v>
      </c>
      <c r="BZ210" s="13">
        <f t="shared" si="34"/>
        <v>0</v>
      </c>
      <c r="CA210" s="13">
        <f t="shared" si="35"/>
        <v>0</v>
      </c>
      <c r="CB210" s="13">
        <f t="shared" si="36"/>
        <v>0</v>
      </c>
      <c r="CC210" s="333" t="str">
        <f>VLOOKUP($A210,'Depr Group Buckets'!$A:$J,CC$4,FALSE)</f>
        <v>PROD OTHER</v>
      </c>
      <c r="CD210" s="333" t="str">
        <f>VLOOKUP($A210,'Depr Group Buckets'!$A:$J,CD$4,FALSE)</f>
        <v>101/106</v>
      </c>
      <c r="CE210" s="333">
        <f>VLOOKUP($A210,'Depr Group Buckets'!$A:$J,CE$4,FALSE)</f>
        <v>108</v>
      </c>
      <c r="CF210" s="333">
        <f>VLOOKUP($A210,'Depr Group Buckets'!$A:$J,CF$4,FALSE)</f>
        <v>403</v>
      </c>
      <c r="CG210" s="333" t="str">
        <f>VLOOKUP($A210,'Depr Group Buckets'!$A:$J,CG$4,FALSE)</f>
        <v>BIG BEND</v>
      </c>
      <c r="CH210" s="333" t="str">
        <f>VLOOKUP($A210,'Depr Group Buckets'!$A:$J,CH$4,FALSE)</f>
        <v>BIG BEND CT 6</v>
      </c>
      <c r="CI210" s="333" t="str">
        <f>VLOOKUP($A210,'Depr Group Buckets'!$A:$J,CI$4,FALSE)</f>
        <v>Valid</v>
      </c>
      <c r="CJ210" s="333" t="str">
        <f>VLOOKUP($A210,'Depr Group Buckets'!$A:$J,CJ$4,FALSE)</f>
        <v>345</v>
      </c>
      <c r="CK210" s="21"/>
      <c r="CL210" s="4">
        <f t="shared" si="30"/>
        <v>2.9000000000000001E-2</v>
      </c>
      <c r="CM210" s="4">
        <f t="shared" si="29"/>
        <v>2.9000000000000001E-2</v>
      </c>
      <c r="CN210" s="334"/>
      <c r="CO210" s="334"/>
      <c r="CP210" s="334"/>
      <c r="CQ210" s="4">
        <v>2.9000000000000001E-2</v>
      </c>
      <c r="CR210" s="4">
        <v>1.89E-2</v>
      </c>
    </row>
    <row r="211" spans="1:96" x14ac:dyDescent="0.25">
      <c r="A211" s="335">
        <f>'ASSET BALANCES'!$A211</f>
        <v>34580</v>
      </c>
      <c r="B211" s="336" t="str">
        <f>'ASSET BALANCES'!$B211</f>
        <v>345.80 Accessory Elect Eq-Polk Comm</v>
      </c>
      <c r="C211" s="337">
        <v>43350.68</v>
      </c>
      <c r="D211" s="337">
        <v>43350.68</v>
      </c>
      <c r="E211" s="337">
        <v>43356.299999999996</v>
      </c>
      <c r="F211" s="337">
        <v>43356.299999999996</v>
      </c>
      <c r="G211" s="337">
        <v>43557.03</v>
      </c>
      <c r="H211" s="337">
        <v>43557.03</v>
      </c>
      <c r="I211" s="337">
        <v>43557.03</v>
      </c>
      <c r="J211" s="337">
        <v>43557.03</v>
      </c>
      <c r="K211" s="337">
        <v>43557.03</v>
      </c>
      <c r="L211" s="337">
        <v>43557.03</v>
      </c>
      <c r="M211" s="337">
        <v>43501.79</v>
      </c>
      <c r="N211" s="337">
        <v>43501.79</v>
      </c>
      <c r="O211" s="338">
        <f>ROUND('ASSET BALANCES'!O211*$CL211/12,2)</f>
        <v>43501.79</v>
      </c>
      <c r="P211" s="338">
        <f>ROUND('ASSET BALANCES'!P211*$CL211/12,2)</f>
        <v>43501.79</v>
      </c>
      <c r="Q211" s="338">
        <f>ROUND('ASSET BALANCES'!Q211*$CL211/12,2)</f>
        <v>43501.79</v>
      </c>
      <c r="R211" s="338">
        <f>ROUND('ASSET BALANCES'!R211*$CL211/12,2)</f>
        <v>43501.79</v>
      </c>
      <c r="S211" s="338">
        <f>ROUND('ASSET BALANCES'!S211*$CL211/12,2)</f>
        <v>43501.79</v>
      </c>
      <c r="T211" s="338">
        <f>ROUND('ASSET BALANCES'!T211*$CL211/12,2)</f>
        <v>43501.79</v>
      </c>
      <c r="U211" s="338">
        <f>ROUND('ASSET BALANCES'!U211*$CL211/12,2)</f>
        <v>43501.79</v>
      </c>
      <c r="V211" s="338">
        <f>ROUND('ASSET BALANCES'!V211*$CL211/12,2)</f>
        <v>43501.79</v>
      </c>
      <c r="W211" s="338">
        <f>ROUND('ASSET BALANCES'!W211*$CL211/12,2)</f>
        <v>43501.79</v>
      </c>
      <c r="X211" s="338">
        <f>ROUND('ASSET BALANCES'!X211*$CL211/12,2)</f>
        <v>43501.79</v>
      </c>
      <c r="Y211" s="338">
        <f>ROUND('ASSET BALANCES'!Y211*$CL211/12,2)</f>
        <v>43501.79</v>
      </c>
      <c r="Z211" s="338">
        <f>ROUND('ASSET BALANCES'!Z211*$CL211/12,2)</f>
        <v>43501.79</v>
      </c>
      <c r="AA211" s="338">
        <f>ROUND('ASSET BALANCES'!AA211*$CM211/12,2)</f>
        <v>43501.79</v>
      </c>
      <c r="AB211" s="338">
        <f>ROUND('ASSET BALANCES'!AB211*$CM211/12,2)</f>
        <v>43501.79</v>
      </c>
      <c r="AC211" s="338">
        <f>ROUND('ASSET BALANCES'!AC211*$CM211/12,2)</f>
        <v>43501.79</v>
      </c>
      <c r="AD211" s="338">
        <f>ROUND('ASSET BALANCES'!AD211*$CM211/12,2)</f>
        <v>43501.79</v>
      </c>
      <c r="AE211" s="338">
        <f>ROUND('ASSET BALANCES'!AE211*$CM211/12,2)</f>
        <v>43501.79</v>
      </c>
      <c r="AF211" s="338">
        <f>ROUND('ASSET BALANCES'!AF211*$CM211/12,2)</f>
        <v>43501.79</v>
      </c>
      <c r="AG211" s="338">
        <f>ROUND('ASSET BALANCES'!AG211*$CM211/12,2)</f>
        <v>43501.79</v>
      </c>
      <c r="AH211" s="338">
        <f>ROUND('ASSET BALANCES'!AH211*$CM211/12,2)</f>
        <v>43501.79</v>
      </c>
      <c r="AI211" s="338">
        <f>ROUND('ASSET BALANCES'!AI211*$CM211/12,2)</f>
        <v>43501.79</v>
      </c>
      <c r="AJ211" s="338">
        <f>ROUND('ASSET BALANCES'!AJ211*$CM211/12,2)</f>
        <v>43501.79</v>
      </c>
      <c r="AK211" s="338">
        <f>ROUND('ASSET BALANCES'!AK211*$CM211/12,2)</f>
        <v>43501.79</v>
      </c>
      <c r="AL211" s="338">
        <f>ROUND('ASSET BALANCES'!AL211*$CM211/12,2)</f>
        <v>43501.79</v>
      </c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38"/>
      <c r="AX211" s="338"/>
      <c r="AY211" s="338"/>
      <c r="AZ211" s="338"/>
      <c r="BA211" s="338"/>
      <c r="BB211" s="338"/>
      <c r="BC211" s="338"/>
      <c r="BD211" s="338"/>
      <c r="BE211" s="338"/>
      <c r="BF211" s="338"/>
      <c r="BG211" s="338"/>
      <c r="BH211" s="338"/>
      <c r="BI211" s="338"/>
      <c r="BJ211" s="338"/>
      <c r="BK211" s="338"/>
      <c r="BL211" s="338"/>
      <c r="BM211" s="338"/>
      <c r="BN211" s="338"/>
      <c r="BO211" s="338"/>
      <c r="BP211" s="338"/>
      <c r="BQ211" s="338"/>
      <c r="BR211" s="338"/>
      <c r="BS211" s="338"/>
      <c r="BT211" s="338"/>
      <c r="BU211" s="338"/>
      <c r="BV211" s="338"/>
      <c r="BW211" s="13">
        <f t="shared" si="31"/>
        <v>521759.72</v>
      </c>
      <c r="BX211" s="13">
        <f t="shared" si="32"/>
        <v>522021.48</v>
      </c>
      <c r="BY211" s="13">
        <f t="shared" si="33"/>
        <v>522021.48</v>
      </c>
      <c r="BZ211" s="13">
        <f t="shared" si="34"/>
        <v>0</v>
      </c>
      <c r="CA211" s="13">
        <f t="shared" si="35"/>
        <v>0</v>
      </c>
      <c r="CB211" s="13">
        <f t="shared" si="36"/>
        <v>0</v>
      </c>
      <c r="CC211" s="333" t="str">
        <f>VLOOKUP($A211,'Depr Group Buckets'!$A:$J,CC$4,FALSE)</f>
        <v>PROD OTHER</v>
      </c>
      <c r="CD211" s="333" t="str">
        <f>VLOOKUP($A211,'Depr Group Buckets'!$A:$J,CD$4,FALSE)</f>
        <v>101/106</v>
      </c>
      <c r="CE211" s="333">
        <f>VLOOKUP($A211,'Depr Group Buckets'!$A:$J,CE$4,FALSE)</f>
        <v>108</v>
      </c>
      <c r="CF211" s="333">
        <f>VLOOKUP($A211,'Depr Group Buckets'!$A:$J,CF$4,FALSE)</f>
        <v>403</v>
      </c>
      <c r="CG211" s="333" t="str">
        <f>VLOOKUP($A211,'Depr Group Buckets'!$A:$J,CG$4,FALSE)</f>
        <v>POLK</v>
      </c>
      <c r="CH211" s="333" t="str">
        <f>VLOOKUP($A211,'Depr Group Buckets'!$A:$J,CH$4,FALSE)</f>
        <v>POLK COMMON</v>
      </c>
      <c r="CI211" s="333" t="str">
        <f>VLOOKUP($A211,'Depr Group Buckets'!$A:$J,CI$4,FALSE)</f>
        <v>Valid</v>
      </c>
      <c r="CJ211" s="333" t="str">
        <f>VLOOKUP($A211,'Depr Group Buckets'!$A:$J,CJ$4,FALSE)</f>
        <v>345</v>
      </c>
      <c r="CK211" s="21"/>
      <c r="CL211" s="4">
        <f t="shared" si="30"/>
        <v>3.5999999999999997E-2</v>
      </c>
      <c r="CM211" s="4">
        <f t="shared" si="29"/>
        <v>3.5999999999999997E-2</v>
      </c>
      <c r="CN211" s="334"/>
      <c r="CO211" s="334"/>
      <c r="CP211" s="334"/>
      <c r="CQ211" s="4">
        <v>3.5999999999999997E-2</v>
      </c>
      <c r="CR211" s="4">
        <v>2.8399999999999998E-2</v>
      </c>
    </row>
    <row r="212" spans="1:96" x14ac:dyDescent="0.25">
      <c r="A212" s="335">
        <f>'ASSET BALANCES'!$A212</f>
        <v>34581</v>
      </c>
      <c r="B212" s="336" t="str">
        <f>'ASSET BALANCES'!$B212</f>
        <v>345.81 Accessory Elect Eq-Polk U1</v>
      </c>
      <c r="C212" s="337">
        <v>166479.48000000001</v>
      </c>
      <c r="D212" s="337">
        <v>166490.82</v>
      </c>
      <c r="E212" s="337">
        <v>166491.22</v>
      </c>
      <c r="F212" s="337">
        <v>166491.22</v>
      </c>
      <c r="G212" s="337">
        <v>166509.93</v>
      </c>
      <c r="H212" s="337">
        <v>166509.32999999999</v>
      </c>
      <c r="I212" s="337">
        <v>166509.32999999999</v>
      </c>
      <c r="J212" s="337">
        <v>166509.32999999999</v>
      </c>
      <c r="K212" s="337">
        <v>166509.32999999999</v>
      </c>
      <c r="L212" s="337">
        <v>167832.09</v>
      </c>
      <c r="M212" s="337">
        <v>166382.16</v>
      </c>
      <c r="N212" s="337">
        <v>166382.16</v>
      </c>
      <c r="O212" s="338">
        <f>ROUND('ASSET BALANCES'!O212*$CL212/12,2)</f>
        <v>166382.16</v>
      </c>
      <c r="P212" s="338">
        <f>ROUND('ASSET BALANCES'!P212*$CL212/12,2)</f>
        <v>166382.16</v>
      </c>
      <c r="Q212" s="338">
        <f>ROUND('ASSET BALANCES'!Q212*$CL212/12,2)</f>
        <v>166382.16</v>
      </c>
      <c r="R212" s="338">
        <f>ROUND('ASSET BALANCES'!R212*$CL212/12,2)</f>
        <v>166382.16</v>
      </c>
      <c r="S212" s="338">
        <f>ROUND('ASSET BALANCES'!S212*$CL212/12,2)</f>
        <v>166382.16</v>
      </c>
      <c r="T212" s="338">
        <f>ROUND('ASSET BALANCES'!T212*$CL212/12,2)</f>
        <v>166382.16</v>
      </c>
      <c r="U212" s="338">
        <f>ROUND('ASSET BALANCES'!U212*$CL212/12,2)</f>
        <v>166382.16</v>
      </c>
      <c r="V212" s="338">
        <f>ROUND('ASSET BALANCES'!V212*$CL212/12,2)</f>
        <v>166382.16</v>
      </c>
      <c r="W212" s="338">
        <f>ROUND('ASSET BALANCES'!W212*$CL212/12,2)</f>
        <v>166382.16</v>
      </c>
      <c r="X212" s="338">
        <f>ROUND('ASSET BALANCES'!X212*$CL212/12,2)</f>
        <v>166382.16</v>
      </c>
      <c r="Y212" s="338">
        <f>ROUND('ASSET BALANCES'!Y212*$CL212/12,2)</f>
        <v>166382.16</v>
      </c>
      <c r="Z212" s="338">
        <f>ROUND('ASSET BALANCES'!Z212*$CL212/12,2)</f>
        <v>166382.16</v>
      </c>
      <c r="AA212" s="338">
        <f>ROUND('ASSET BALANCES'!AA212*$CM212/12,2)</f>
        <v>166382.16</v>
      </c>
      <c r="AB212" s="338">
        <f>ROUND('ASSET BALANCES'!AB212*$CM212/12,2)</f>
        <v>166382.16</v>
      </c>
      <c r="AC212" s="338">
        <f>ROUND('ASSET BALANCES'!AC212*$CM212/12,2)</f>
        <v>166382.16</v>
      </c>
      <c r="AD212" s="338">
        <f>ROUND('ASSET BALANCES'!AD212*$CM212/12,2)</f>
        <v>166382.16</v>
      </c>
      <c r="AE212" s="338">
        <f>ROUND('ASSET BALANCES'!AE212*$CM212/12,2)</f>
        <v>166382.16</v>
      </c>
      <c r="AF212" s="338">
        <f>ROUND('ASSET BALANCES'!AF212*$CM212/12,2)</f>
        <v>166382.16</v>
      </c>
      <c r="AG212" s="338">
        <f>ROUND('ASSET BALANCES'!AG212*$CM212/12,2)</f>
        <v>166382.16</v>
      </c>
      <c r="AH212" s="338">
        <f>ROUND('ASSET BALANCES'!AH212*$CM212/12,2)</f>
        <v>166382.16</v>
      </c>
      <c r="AI212" s="338">
        <f>ROUND('ASSET BALANCES'!AI212*$CM212/12,2)</f>
        <v>166382.16</v>
      </c>
      <c r="AJ212" s="338">
        <f>ROUND('ASSET BALANCES'!AJ212*$CM212/12,2)</f>
        <v>166382.16</v>
      </c>
      <c r="AK212" s="338">
        <f>ROUND('ASSET BALANCES'!AK212*$CM212/12,2)</f>
        <v>166382.16</v>
      </c>
      <c r="AL212" s="338">
        <f>ROUND('ASSET BALANCES'!AL212*$CM212/12,2)</f>
        <v>166382.16</v>
      </c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38"/>
      <c r="AX212" s="338"/>
      <c r="AY212" s="338"/>
      <c r="AZ212" s="338"/>
      <c r="BA212" s="338"/>
      <c r="BB212" s="338"/>
      <c r="BC212" s="338"/>
      <c r="BD212" s="338"/>
      <c r="BE212" s="338"/>
      <c r="BF212" s="338"/>
      <c r="BG212" s="338"/>
      <c r="BH212" s="338"/>
      <c r="BI212" s="338"/>
      <c r="BJ212" s="338"/>
      <c r="BK212" s="338"/>
      <c r="BL212" s="338"/>
      <c r="BM212" s="338"/>
      <c r="BN212" s="338"/>
      <c r="BO212" s="338"/>
      <c r="BP212" s="338"/>
      <c r="BQ212" s="338"/>
      <c r="BR212" s="338"/>
      <c r="BS212" s="338"/>
      <c r="BT212" s="338"/>
      <c r="BU212" s="338"/>
      <c r="BV212" s="338"/>
      <c r="BW212" s="13">
        <f t="shared" si="31"/>
        <v>1999096.4</v>
      </c>
      <c r="BX212" s="13">
        <f t="shared" si="32"/>
        <v>1996585.92</v>
      </c>
      <c r="BY212" s="13">
        <f t="shared" si="33"/>
        <v>1996585.92</v>
      </c>
      <c r="BZ212" s="13">
        <f t="shared" si="34"/>
        <v>0</v>
      </c>
      <c r="CA212" s="13">
        <f t="shared" si="35"/>
        <v>0</v>
      </c>
      <c r="CB212" s="13">
        <f t="shared" si="36"/>
        <v>0</v>
      </c>
      <c r="CC212" s="333" t="str">
        <f>VLOOKUP($A212,'Depr Group Buckets'!$A:$J,CC$4,FALSE)</f>
        <v>PROD OTHER</v>
      </c>
      <c r="CD212" s="333" t="str">
        <f>VLOOKUP($A212,'Depr Group Buckets'!$A:$J,CD$4,FALSE)</f>
        <v>101/106</v>
      </c>
      <c r="CE212" s="333">
        <f>VLOOKUP($A212,'Depr Group Buckets'!$A:$J,CE$4,FALSE)</f>
        <v>108</v>
      </c>
      <c r="CF212" s="333">
        <f>VLOOKUP($A212,'Depr Group Buckets'!$A:$J,CF$4,FALSE)</f>
        <v>403</v>
      </c>
      <c r="CG212" s="333" t="str">
        <f>VLOOKUP($A212,'Depr Group Buckets'!$A:$J,CG$4,FALSE)</f>
        <v>POLK</v>
      </c>
      <c r="CH212" s="333" t="str">
        <f>VLOOKUP($A212,'Depr Group Buckets'!$A:$J,CH$4,FALSE)</f>
        <v>POLK UNIT 1</v>
      </c>
      <c r="CI212" s="333" t="str">
        <f>VLOOKUP($A212,'Depr Group Buckets'!$A:$J,CI$4,FALSE)</f>
        <v>Valid</v>
      </c>
      <c r="CJ212" s="333" t="str">
        <f>VLOOKUP($A212,'Depr Group Buckets'!$A:$J,CJ$4,FALSE)</f>
        <v>345</v>
      </c>
      <c r="CK212" s="21"/>
      <c r="CL212" s="4">
        <f t="shared" si="30"/>
        <v>3.3000000000000002E-2</v>
      </c>
      <c r="CM212" s="4">
        <f t="shared" si="29"/>
        <v>3.3000000000000002E-2</v>
      </c>
      <c r="CN212" s="334"/>
      <c r="CO212" s="334"/>
      <c r="CP212" s="334"/>
      <c r="CQ212" s="4">
        <v>3.3000000000000002E-2</v>
      </c>
      <c r="CR212" s="4">
        <v>2.5399999999999999E-2</v>
      </c>
    </row>
    <row r="213" spans="1:96" x14ac:dyDescent="0.25">
      <c r="A213" s="335">
        <f>'ASSET BALANCES'!$A213</f>
        <v>34582</v>
      </c>
      <c r="B213" s="336" t="str">
        <f>'ASSET BALANCES'!$B213</f>
        <v>345.82 Accessory Elect Eq-Polk U2</v>
      </c>
      <c r="C213" s="337">
        <v>54304.71</v>
      </c>
      <c r="D213" s="337">
        <v>54311.76</v>
      </c>
      <c r="E213" s="337">
        <v>54361.1</v>
      </c>
      <c r="F213" s="337">
        <v>54413.86</v>
      </c>
      <c r="G213" s="337">
        <v>54416.85</v>
      </c>
      <c r="H213" s="337">
        <v>54421.95</v>
      </c>
      <c r="I213" s="337">
        <v>54422.090000000004</v>
      </c>
      <c r="J213" s="337">
        <v>54422.090000000004</v>
      </c>
      <c r="K213" s="337">
        <v>54422.090000000004</v>
      </c>
      <c r="L213" s="337">
        <v>54422.090000000004</v>
      </c>
      <c r="M213" s="337">
        <v>54422.090000000004</v>
      </c>
      <c r="N213" s="337">
        <v>54422.83</v>
      </c>
      <c r="O213" s="338">
        <f>ROUND('ASSET BALANCES'!O213*$CL213/12,2)</f>
        <v>54451.28</v>
      </c>
      <c r="P213" s="338">
        <f>ROUND('ASSET BALANCES'!P213*$CL213/12,2)</f>
        <v>54451.28</v>
      </c>
      <c r="Q213" s="338">
        <f>ROUND('ASSET BALANCES'!Q213*$CL213/12,2)</f>
        <v>54451.28</v>
      </c>
      <c r="R213" s="338">
        <f>ROUND('ASSET BALANCES'!R213*$CL213/12,2)</f>
        <v>54451.28</v>
      </c>
      <c r="S213" s="338">
        <f>ROUND('ASSET BALANCES'!S213*$CL213/12,2)</f>
        <v>54451.28</v>
      </c>
      <c r="T213" s="338">
        <f>ROUND('ASSET BALANCES'!T213*$CL213/12,2)</f>
        <v>54451.28</v>
      </c>
      <c r="U213" s="338">
        <f>ROUND('ASSET BALANCES'!U213*$CL213/12,2)</f>
        <v>54451.28</v>
      </c>
      <c r="V213" s="338">
        <f>ROUND('ASSET BALANCES'!V213*$CL213/12,2)</f>
        <v>54451.28</v>
      </c>
      <c r="W213" s="338">
        <f>ROUND('ASSET BALANCES'!W213*$CL213/12,2)</f>
        <v>54451.28</v>
      </c>
      <c r="X213" s="338">
        <f>ROUND('ASSET BALANCES'!X213*$CL213/12,2)</f>
        <v>54451.28</v>
      </c>
      <c r="Y213" s="338">
        <f>ROUND('ASSET BALANCES'!Y213*$CL213/12,2)</f>
        <v>54451.28</v>
      </c>
      <c r="Z213" s="338">
        <f>ROUND('ASSET BALANCES'!Z213*$CL213/12,2)</f>
        <v>54451.28</v>
      </c>
      <c r="AA213" s="338">
        <f>ROUND('ASSET BALANCES'!AA213*$CM213/12,2)</f>
        <v>54451.28</v>
      </c>
      <c r="AB213" s="338">
        <f>ROUND('ASSET BALANCES'!AB213*$CM213/12,2)</f>
        <v>54451.28</v>
      </c>
      <c r="AC213" s="338">
        <f>ROUND('ASSET BALANCES'!AC213*$CM213/12,2)</f>
        <v>54451.28</v>
      </c>
      <c r="AD213" s="338">
        <f>ROUND('ASSET BALANCES'!AD213*$CM213/12,2)</f>
        <v>54451.28</v>
      </c>
      <c r="AE213" s="338">
        <f>ROUND('ASSET BALANCES'!AE213*$CM213/12,2)</f>
        <v>54451.28</v>
      </c>
      <c r="AF213" s="338">
        <f>ROUND('ASSET BALANCES'!AF213*$CM213/12,2)</f>
        <v>54451.28</v>
      </c>
      <c r="AG213" s="338">
        <f>ROUND('ASSET BALANCES'!AG213*$CM213/12,2)</f>
        <v>54451.28</v>
      </c>
      <c r="AH213" s="338">
        <f>ROUND('ASSET BALANCES'!AH213*$CM213/12,2)</f>
        <v>54451.28</v>
      </c>
      <c r="AI213" s="338">
        <f>ROUND('ASSET BALANCES'!AI213*$CM213/12,2)</f>
        <v>54451.28</v>
      </c>
      <c r="AJ213" s="338">
        <f>ROUND('ASSET BALANCES'!AJ213*$CM213/12,2)</f>
        <v>54451.28</v>
      </c>
      <c r="AK213" s="338">
        <f>ROUND('ASSET BALANCES'!AK213*$CM213/12,2)</f>
        <v>54451.28</v>
      </c>
      <c r="AL213" s="338">
        <f>ROUND('ASSET BALANCES'!AL213*$CM213/12,2)</f>
        <v>54451.28</v>
      </c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38"/>
      <c r="AX213" s="338"/>
      <c r="AY213" s="338"/>
      <c r="AZ213" s="338"/>
      <c r="BA213" s="338"/>
      <c r="BB213" s="338"/>
      <c r="BC213" s="338"/>
      <c r="BD213" s="338"/>
      <c r="BE213" s="338"/>
      <c r="BF213" s="338"/>
      <c r="BG213" s="338"/>
      <c r="BH213" s="338"/>
      <c r="BI213" s="338"/>
      <c r="BJ213" s="338"/>
      <c r="BK213" s="338"/>
      <c r="BL213" s="338"/>
      <c r="BM213" s="338"/>
      <c r="BN213" s="338"/>
      <c r="BO213" s="338"/>
      <c r="BP213" s="338"/>
      <c r="BQ213" s="338"/>
      <c r="BR213" s="338"/>
      <c r="BS213" s="338"/>
      <c r="BT213" s="338"/>
      <c r="BU213" s="338"/>
      <c r="BV213" s="338"/>
      <c r="BW213" s="13">
        <f t="shared" si="31"/>
        <v>652763.51</v>
      </c>
      <c r="BX213" s="13">
        <f t="shared" si="32"/>
        <v>653415.36</v>
      </c>
      <c r="BY213" s="13">
        <f t="shared" si="33"/>
        <v>653415.36</v>
      </c>
      <c r="BZ213" s="13">
        <f t="shared" si="34"/>
        <v>0</v>
      </c>
      <c r="CA213" s="13">
        <f t="shared" si="35"/>
        <v>0</v>
      </c>
      <c r="CB213" s="13">
        <f t="shared" si="36"/>
        <v>0</v>
      </c>
      <c r="CC213" s="333" t="str">
        <f>VLOOKUP($A213,'Depr Group Buckets'!$A:$J,CC$4,FALSE)</f>
        <v>PROD OTHER</v>
      </c>
      <c r="CD213" s="333" t="str">
        <f>VLOOKUP($A213,'Depr Group Buckets'!$A:$J,CD$4,FALSE)</f>
        <v>101/106</v>
      </c>
      <c r="CE213" s="333">
        <f>VLOOKUP($A213,'Depr Group Buckets'!$A:$J,CE$4,FALSE)</f>
        <v>108</v>
      </c>
      <c r="CF213" s="333">
        <f>VLOOKUP($A213,'Depr Group Buckets'!$A:$J,CF$4,FALSE)</f>
        <v>403</v>
      </c>
      <c r="CG213" s="333" t="str">
        <f>VLOOKUP($A213,'Depr Group Buckets'!$A:$J,CG$4,FALSE)</f>
        <v>POLK</v>
      </c>
      <c r="CH213" s="333" t="str">
        <f>VLOOKUP($A213,'Depr Group Buckets'!$A:$J,CH$4,FALSE)</f>
        <v>POLK UNIT 2</v>
      </c>
      <c r="CI213" s="333" t="str">
        <f>VLOOKUP($A213,'Depr Group Buckets'!$A:$J,CI$4,FALSE)</f>
        <v>Valid</v>
      </c>
      <c r="CJ213" s="333" t="str">
        <f>VLOOKUP($A213,'Depr Group Buckets'!$A:$J,CJ$4,FALSE)</f>
        <v>345</v>
      </c>
      <c r="CK213" s="21"/>
      <c r="CL213" s="4">
        <f t="shared" si="30"/>
        <v>3.4000000000000002E-2</v>
      </c>
      <c r="CM213" s="4">
        <f t="shared" si="29"/>
        <v>3.4000000000000002E-2</v>
      </c>
      <c r="CN213" s="334"/>
      <c r="CO213" s="334"/>
      <c r="CP213" s="334"/>
      <c r="CQ213" s="4">
        <v>3.4000000000000002E-2</v>
      </c>
      <c r="CR213" s="4">
        <v>1.9299999999999998E-2</v>
      </c>
    </row>
    <row r="214" spans="1:96" x14ac:dyDescent="0.25">
      <c r="A214" s="335">
        <f>'ASSET BALANCES'!$A214</f>
        <v>34583</v>
      </c>
      <c r="B214" s="336" t="str">
        <f>'ASSET BALANCES'!$B214</f>
        <v>345.83 Accessory Elect Eq-Polk U3</v>
      </c>
      <c r="C214" s="337">
        <v>28871.35</v>
      </c>
      <c r="D214" s="337">
        <v>28871.35</v>
      </c>
      <c r="E214" s="337">
        <v>28871.35</v>
      </c>
      <c r="F214" s="337">
        <v>28871.350000000002</v>
      </c>
      <c r="G214" s="337">
        <v>28871.350000000002</v>
      </c>
      <c r="H214" s="337">
        <v>28898.18</v>
      </c>
      <c r="I214" s="337">
        <v>28898.18</v>
      </c>
      <c r="J214" s="337">
        <v>28898.18</v>
      </c>
      <c r="K214" s="337">
        <v>28898.18</v>
      </c>
      <c r="L214" s="337">
        <v>28898.18</v>
      </c>
      <c r="M214" s="337">
        <v>28964.52</v>
      </c>
      <c r="N214" s="337">
        <v>28964.52</v>
      </c>
      <c r="O214" s="338">
        <f>ROUND('ASSET BALANCES'!O214*$CL214/12,2)</f>
        <v>28964.52</v>
      </c>
      <c r="P214" s="338">
        <f>ROUND('ASSET BALANCES'!P214*$CL214/12,2)</f>
        <v>28964.52</v>
      </c>
      <c r="Q214" s="338">
        <f>ROUND('ASSET BALANCES'!Q214*$CL214/12,2)</f>
        <v>28964.52</v>
      </c>
      <c r="R214" s="338">
        <f>ROUND('ASSET BALANCES'!R214*$CL214/12,2)</f>
        <v>28964.52</v>
      </c>
      <c r="S214" s="338">
        <f>ROUND('ASSET BALANCES'!S214*$CL214/12,2)</f>
        <v>28964.52</v>
      </c>
      <c r="T214" s="338">
        <f>ROUND('ASSET BALANCES'!T214*$CL214/12,2)</f>
        <v>28964.52</v>
      </c>
      <c r="U214" s="338">
        <f>ROUND('ASSET BALANCES'!U214*$CL214/12,2)</f>
        <v>28964.52</v>
      </c>
      <c r="V214" s="338">
        <f>ROUND('ASSET BALANCES'!V214*$CL214/12,2)</f>
        <v>28964.52</v>
      </c>
      <c r="W214" s="338">
        <f>ROUND('ASSET BALANCES'!W214*$CL214/12,2)</f>
        <v>28964.52</v>
      </c>
      <c r="X214" s="338">
        <f>ROUND('ASSET BALANCES'!X214*$CL214/12,2)</f>
        <v>28964.52</v>
      </c>
      <c r="Y214" s="338">
        <f>ROUND('ASSET BALANCES'!Y214*$CL214/12,2)</f>
        <v>28964.52</v>
      </c>
      <c r="Z214" s="338">
        <f>ROUND('ASSET BALANCES'!Z214*$CL214/12,2)</f>
        <v>28964.52</v>
      </c>
      <c r="AA214" s="338">
        <f>ROUND('ASSET BALANCES'!AA214*$CM214/12,2)</f>
        <v>28964.52</v>
      </c>
      <c r="AB214" s="338">
        <f>ROUND('ASSET BALANCES'!AB214*$CM214/12,2)</f>
        <v>28964.52</v>
      </c>
      <c r="AC214" s="338">
        <f>ROUND('ASSET BALANCES'!AC214*$CM214/12,2)</f>
        <v>28964.52</v>
      </c>
      <c r="AD214" s="338">
        <f>ROUND('ASSET BALANCES'!AD214*$CM214/12,2)</f>
        <v>28964.52</v>
      </c>
      <c r="AE214" s="338">
        <f>ROUND('ASSET BALANCES'!AE214*$CM214/12,2)</f>
        <v>28964.52</v>
      </c>
      <c r="AF214" s="338">
        <f>ROUND('ASSET BALANCES'!AF214*$CM214/12,2)</f>
        <v>28964.52</v>
      </c>
      <c r="AG214" s="338">
        <f>ROUND('ASSET BALANCES'!AG214*$CM214/12,2)</f>
        <v>28964.52</v>
      </c>
      <c r="AH214" s="338">
        <f>ROUND('ASSET BALANCES'!AH214*$CM214/12,2)</f>
        <v>28964.52</v>
      </c>
      <c r="AI214" s="338">
        <f>ROUND('ASSET BALANCES'!AI214*$CM214/12,2)</f>
        <v>28964.52</v>
      </c>
      <c r="AJ214" s="338">
        <f>ROUND('ASSET BALANCES'!AJ214*$CM214/12,2)</f>
        <v>28964.52</v>
      </c>
      <c r="AK214" s="338">
        <f>ROUND('ASSET BALANCES'!AK214*$CM214/12,2)</f>
        <v>28964.52</v>
      </c>
      <c r="AL214" s="338">
        <f>ROUND('ASSET BALANCES'!AL214*$CM214/12,2)</f>
        <v>28964.52</v>
      </c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38"/>
      <c r="AX214" s="338"/>
      <c r="AY214" s="338"/>
      <c r="AZ214" s="338"/>
      <c r="BA214" s="338"/>
      <c r="BB214" s="338"/>
      <c r="BC214" s="338"/>
      <c r="BD214" s="338"/>
      <c r="BE214" s="338"/>
      <c r="BF214" s="338"/>
      <c r="BG214" s="338"/>
      <c r="BH214" s="338"/>
      <c r="BI214" s="338"/>
      <c r="BJ214" s="338"/>
      <c r="BK214" s="338"/>
      <c r="BL214" s="338"/>
      <c r="BM214" s="338"/>
      <c r="BN214" s="338"/>
      <c r="BO214" s="338"/>
      <c r="BP214" s="338"/>
      <c r="BQ214" s="338"/>
      <c r="BR214" s="338"/>
      <c r="BS214" s="338"/>
      <c r="BT214" s="338"/>
      <c r="BU214" s="338"/>
      <c r="BV214" s="338"/>
      <c r="BW214" s="13">
        <f t="shared" si="31"/>
        <v>346776.69</v>
      </c>
      <c r="BX214" s="13">
        <f t="shared" si="32"/>
        <v>347574.24</v>
      </c>
      <c r="BY214" s="13">
        <f t="shared" si="33"/>
        <v>347574.24</v>
      </c>
      <c r="BZ214" s="13">
        <f t="shared" si="34"/>
        <v>0</v>
      </c>
      <c r="CA214" s="13">
        <f t="shared" si="35"/>
        <v>0</v>
      </c>
      <c r="CB214" s="13">
        <f t="shared" si="36"/>
        <v>0</v>
      </c>
      <c r="CC214" s="333" t="str">
        <f>VLOOKUP($A214,'Depr Group Buckets'!$A:$J,CC$4,FALSE)</f>
        <v>PROD OTHER</v>
      </c>
      <c r="CD214" s="333" t="str">
        <f>VLOOKUP($A214,'Depr Group Buckets'!$A:$J,CD$4,FALSE)</f>
        <v>101/106</v>
      </c>
      <c r="CE214" s="333">
        <f>VLOOKUP($A214,'Depr Group Buckets'!$A:$J,CE$4,FALSE)</f>
        <v>108</v>
      </c>
      <c r="CF214" s="333">
        <f>VLOOKUP($A214,'Depr Group Buckets'!$A:$J,CF$4,FALSE)</f>
        <v>403</v>
      </c>
      <c r="CG214" s="333" t="str">
        <f>VLOOKUP($A214,'Depr Group Buckets'!$A:$J,CG$4,FALSE)</f>
        <v>POLK</v>
      </c>
      <c r="CH214" s="333" t="str">
        <f>VLOOKUP($A214,'Depr Group Buckets'!$A:$J,CH$4,FALSE)</f>
        <v>POLK UNIT 3</v>
      </c>
      <c r="CI214" s="333" t="str">
        <f>VLOOKUP($A214,'Depr Group Buckets'!$A:$J,CI$4,FALSE)</f>
        <v>Valid</v>
      </c>
      <c r="CJ214" s="333" t="str">
        <f>VLOOKUP($A214,'Depr Group Buckets'!$A:$J,CJ$4,FALSE)</f>
        <v>345</v>
      </c>
      <c r="CK214" s="21"/>
      <c r="CL214" s="4">
        <f t="shared" si="30"/>
        <v>3.7999999999999999E-2</v>
      </c>
      <c r="CM214" s="4">
        <f t="shared" si="29"/>
        <v>3.7999999999999999E-2</v>
      </c>
      <c r="CN214" s="334"/>
      <c r="CO214" s="334"/>
      <c r="CP214" s="334"/>
      <c r="CQ214" s="4">
        <v>3.7999999999999999E-2</v>
      </c>
      <c r="CR214" s="4">
        <v>1.66E-2</v>
      </c>
    </row>
    <row r="215" spans="1:96" x14ac:dyDescent="0.25">
      <c r="A215" s="335">
        <f>'ASSET BALANCES'!$A215</f>
        <v>34584</v>
      </c>
      <c r="B215" s="336" t="str">
        <f>'ASSET BALANCES'!$B215</f>
        <v>345.84 Accessory Elect Eq-Polk U4</v>
      </c>
      <c r="C215" s="337">
        <v>11639.05</v>
      </c>
      <c r="D215" s="337">
        <v>11639.05</v>
      </c>
      <c r="E215" s="337">
        <v>11639.05</v>
      </c>
      <c r="F215" s="337">
        <v>11639.050000000001</v>
      </c>
      <c r="G215" s="337">
        <v>11639.050000000001</v>
      </c>
      <c r="H215" s="337">
        <v>11639.050000000001</v>
      </c>
      <c r="I215" s="337">
        <v>11639.050000000001</v>
      </c>
      <c r="J215" s="337">
        <v>11639.050000000001</v>
      </c>
      <c r="K215" s="337">
        <v>11639.050000000001</v>
      </c>
      <c r="L215" s="337">
        <v>11639.050000000001</v>
      </c>
      <c r="M215" s="337">
        <v>11639.050000000001</v>
      </c>
      <c r="N215" s="337">
        <v>11639.050000000001</v>
      </c>
      <c r="O215" s="338">
        <f>ROUND('ASSET BALANCES'!O215*$CL215/12,2)</f>
        <v>11639.06</v>
      </c>
      <c r="P215" s="338">
        <f>ROUND('ASSET BALANCES'!P215*$CL215/12,2)</f>
        <v>11639.06</v>
      </c>
      <c r="Q215" s="338">
        <f>ROUND('ASSET BALANCES'!Q215*$CL215/12,2)</f>
        <v>11639.06</v>
      </c>
      <c r="R215" s="338">
        <f>ROUND('ASSET BALANCES'!R215*$CL215/12,2)</f>
        <v>11639.06</v>
      </c>
      <c r="S215" s="338">
        <f>ROUND('ASSET BALANCES'!S215*$CL215/12,2)</f>
        <v>11639.06</v>
      </c>
      <c r="T215" s="338">
        <f>ROUND('ASSET BALANCES'!T215*$CL215/12,2)</f>
        <v>11639.06</v>
      </c>
      <c r="U215" s="338">
        <f>ROUND('ASSET BALANCES'!U215*$CL215/12,2)</f>
        <v>11639.06</v>
      </c>
      <c r="V215" s="338">
        <f>ROUND('ASSET BALANCES'!V215*$CL215/12,2)</f>
        <v>11639.06</v>
      </c>
      <c r="W215" s="338">
        <f>ROUND('ASSET BALANCES'!W215*$CL215/12,2)</f>
        <v>11639.06</v>
      </c>
      <c r="X215" s="338">
        <f>ROUND('ASSET BALANCES'!X215*$CL215/12,2)</f>
        <v>11639.06</v>
      </c>
      <c r="Y215" s="338">
        <f>ROUND('ASSET BALANCES'!Y215*$CL215/12,2)</f>
        <v>11639.06</v>
      </c>
      <c r="Z215" s="338">
        <f>ROUND('ASSET BALANCES'!Z215*$CL215/12,2)</f>
        <v>11639.06</v>
      </c>
      <c r="AA215" s="338">
        <f>ROUND('ASSET BALANCES'!AA215*$CM215/12,2)</f>
        <v>11639.06</v>
      </c>
      <c r="AB215" s="338">
        <f>ROUND('ASSET BALANCES'!AB215*$CM215/12,2)</f>
        <v>11639.06</v>
      </c>
      <c r="AC215" s="338">
        <f>ROUND('ASSET BALANCES'!AC215*$CM215/12,2)</f>
        <v>11639.06</v>
      </c>
      <c r="AD215" s="338">
        <f>ROUND('ASSET BALANCES'!AD215*$CM215/12,2)</f>
        <v>11639.06</v>
      </c>
      <c r="AE215" s="338">
        <f>ROUND('ASSET BALANCES'!AE215*$CM215/12,2)</f>
        <v>11639.06</v>
      </c>
      <c r="AF215" s="338">
        <f>ROUND('ASSET BALANCES'!AF215*$CM215/12,2)</f>
        <v>11639.06</v>
      </c>
      <c r="AG215" s="338">
        <f>ROUND('ASSET BALANCES'!AG215*$CM215/12,2)</f>
        <v>11639.06</v>
      </c>
      <c r="AH215" s="338">
        <f>ROUND('ASSET BALANCES'!AH215*$CM215/12,2)</f>
        <v>11639.06</v>
      </c>
      <c r="AI215" s="338">
        <f>ROUND('ASSET BALANCES'!AI215*$CM215/12,2)</f>
        <v>11639.06</v>
      </c>
      <c r="AJ215" s="338">
        <f>ROUND('ASSET BALANCES'!AJ215*$CM215/12,2)</f>
        <v>11639.06</v>
      </c>
      <c r="AK215" s="338">
        <f>ROUND('ASSET BALANCES'!AK215*$CM215/12,2)</f>
        <v>11639.06</v>
      </c>
      <c r="AL215" s="338">
        <f>ROUND('ASSET BALANCES'!AL215*$CM215/12,2)</f>
        <v>11639.06</v>
      </c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38"/>
      <c r="AX215" s="338"/>
      <c r="AY215" s="338"/>
      <c r="AZ215" s="338"/>
      <c r="BA215" s="338"/>
      <c r="BB215" s="338"/>
      <c r="BC215" s="338"/>
      <c r="BD215" s="338"/>
      <c r="BE215" s="338"/>
      <c r="BF215" s="338"/>
      <c r="BG215" s="338"/>
      <c r="BH215" s="338"/>
      <c r="BI215" s="338"/>
      <c r="BJ215" s="338"/>
      <c r="BK215" s="338"/>
      <c r="BL215" s="338"/>
      <c r="BM215" s="338"/>
      <c r="BN215" s="338"/>
      <c r="BO215" s="338"/>
      <c r="BP215" s="338"/>
      <c r="BQ215" s="338"/>
      <c r="BR215" s="338"/>
      <c r="BS215" s="338"/>
      <c r="BT215" s="338"/>
      <c r="BU215" s="338"/>
      <c r="BV215" s="338"/>
      <c r="BW215" s="13">
        <f t="shared" si="31"/>
        <v>139668.6</v>
      </c>
      <c r="BX215" s="13">
        <f t="shared" si="32"/>
        <v>139668.72</v>
      </c>
      <c r="BY215" s="13">
        <f t="shared" si="33"/>
        <v>139668.72</v>
      </c>
      <c r="BZ215" s="13">
        <f t="shared" si="34"/>
        <v>0</v>
      </c>
      <c r="CA215" s="13">
        <f t="shared" si="35"/>
        <v>0</v>
      </c>
      <c r="CB215" s="13">
        <f t="shared" si="36"/>
        <v>0</v>
      </c>
      <c r="CC215" s="333" t="str">
        <f>VLOOKUP($A215,'Depr Group Buckets'!$A:$J,CC$4,FALSE)</f>
        <v>PROD OTHER</v>
      </c>
      <c r="CD215" s="333" t="str">
        <f>VLOOKUP($A215,'Depr Group Buckets'!$A:$J,CD$4,FALSE)</f>
        <v>101/106</v>
      </c>
      <c r="CE215" s="333">
        <f>VLOOKUP($A215,'Depr Group Buckets'!$A:$J,CE$4,FALSE)</f>
        <v>108</v>
      </c>
      <c r="CF215" s="333">
        <f>VLOOKUP($A215,'Depr Group Buckets'!$A:$J,CF$4,FALSE)</f>
        <v>403</v>
      </c>
      <c r="CG215" s="333" t="str">
        <f>VLOOKUP($A215,'Depr Group Buckets'!$A:$J,CG$4,FALSE)</f>
        <v>POLK</v>
      </c>
      <c r="CH215" s="333" t="str">
        <f>VLOOKUP($A215,'Depr Group Buckets'!$A:$J,CH$4,FALSE)</f>
        <v>POLK UNIT 4</v>
      </c>
      <c r="CI215" s="333" t="str">
        <f>VLOOKUP($A215,'Depr Group Buckets'!$A:$J,CI$4,FALSE)</f>
        <v>Valid</v>
      </c>
      <c r="CJ215" s="333" t="str">
        <f>VLOOKUP($A215,'Depr Group Buckets'!$A:$J,CJ$4,FALSE)</f>
        <v>345</v>
      </c>
      <c r="CK215" s="21"/>
      <c r="CL215" s="4">
        <f t="shared" si="30"/>
        <v>2.5000000000000001E-2</v>
      </c>
      <c r="CM215" s="4">
        <f t="shared" si="29"/>
        <v>2.5000000000000001E-2</v>
      </c>
      <c r="CN215" s="334"/>
      <c r="CO215" s="334"/>
      <c r="CP215" s="334"/>
      <c r="CQ215" s="4">
        <v>2.5000000000000001E-2</v>
      </c>
      <c r="CR215" s="4">
        <v>1.7500000000000002E-2</v>
      </c>
    </row>
    <row r="216" spans="1:96" x14ac:dyDescent="0.25">
      <c r="A216" s="335">
        <f>'ASSET BALANCES'!$A216</f>
        <v>34585</v>
      </c>
      <c r="B216" s="336" t="str">
        <f>'ASSET BALANCES'!$B216</f>
        <v>345.85 Accessory Elect Eq-Polk U5</v>
      </c>
      <c r="C216" s="337">
        <v>11855.17</v>
      </c>
      <c r="D216" s="337">
        <v>11855.17</v>
      </c>
      <c r="E216" s="337">
        <v>11855.17</v>
      </c>
      <c r="F216" s="337">
        <v>11855.17</v>
      </c>
      <c r="G216" s="337">
        <v>11855.17</v>
      </c>
      <c r="H216" s="337">
        <v>11855.17</v>
      </c>
      <c r="I216" s="337">
        <v>11855.17</v>
      </c>
      <c r="J216" s="337">
        <v>11855.17</v>
      </c>
      <c r="K216" s="337">
        <v>11855.17</v>
      </c>
      <c r="L216" s="337">
        <v>11855.17</v>
      </c>
      <c r="M216" s="337">
        <v>11893.42</v>
      </c>
      <c r="N216" s="337">
        <v>11893.42</v>
      </c>
      <c r="O216" s="338">
        <f>ROUND('ASSET BALANCES'!O216*$CL216/12,2)</f>
        <v>11893.42</v>
      </c>
      <c r="P216" s="338">
        <f>ROUND('ASSET BALANCES'!P216*$CL216/12,2)</f>
        <v>11893.42</v>
      </c>
      <c r="Q216" s="338">
        <f>ROUND('ASSET BALANCES'!Q216*$CL216/12,2)</f>
        <v>11893.42</v>
      </c>
      <c r="R216" s="338">
        <f>ROUND('ASSET BALANCES'!R216*$CL216/12,2)</f>
        <v>11893.42</v>
      </c>
      <c r="S216" s="338">
        <f>ROUND('ASSET BALANCES'!S216*$CL216/12,2)</f>
        <v>11893.42</v>
      </c>
      <c r="T216" s="338">
        <f>ROUND('ASSET BALANCES'!T216*$CL216/12,2)</f>
        <v>11893.42</v>
      </c>
      <c r="U216" s="338">
        <f>ROUND('ASSET BALANCES'!U216*$CL216/12,2)</f>
        <v>11893.42</v>
      </c>
      <c r="V216" s="338">
        <f>ROUND('ASSET BALANCES'!V216*$CL216/12,2)</f>
        <v>11893.42</v>
      </c>
      <c r="W216" s="338">
        <f>ROUND('ASSET BALANCES'!W216*$CL216/12,2)</f>
        <v>11893.42</v>
      </c>
      <c r="X216" s="338">
        <f>ROUND('ASSET BALANCES'!X216*$CL216/12,2)</f>
        <v>11893.42</v>
      </c>
      <c r="Y216" s="338">
        <f>ROUND('ASSET BALANCES'!Y216*$CL216/12,2)</f>
        <v>11893.42</v>
      </c>
      <c r="Z216" s="338">
        <f>ROUND('ASSET BALANCES'!Z216*$CL216/12,2)</f>
        <v>11893.42</v>
      </c>
      <c r="AA216" s="338">
        <f>ROUND('ASSET BALANCES'!AA216*$CM216/12,2)</f>
        <v>11893.42</v>
      </c>
      <c r="AB216" s="338">
        <f>ROUND('ASSET BALANCES'!AB216*$CM216/12,2)</f>
        <v>11893.42</v>
      </c>
      <c r="AC216" s="338">
        <f>ROUND('ASSET BALANCES'!AC216*$CM216/12,2)</f>
        <v>11893.42</v>
      </c>
      <c r="AD216" s="338">
        <f>ROUND('ASSET BALANCES'!AD216*$CM216/12,2)</f>
        <v>11893.42</v>
      </c>
      <c r="AE216" s="338">
        <f>ROUND('ASSET BALANCES'!AE216*$CM216/12,2)</f>
        <v>11893.42</v>
      </c>
      <c r="AF216" s="338">
        <f>ROUND('ASSET BALANCES'!AF216*$CM216/12,2)</f>
        <v>11893.42</v>
      </c>
      <c r="AG216" s="338">
        <f>ROUND('ASSET BALANCES'!AG216*$CM216/12,2)</f>
        <v>11893.42</v>
      </c>
      <c r="AH216" s="338">
        <f>ROUND('ASSET BALANCES'!AH216*$CM216/12,2)</f>
        <v>11893.42</v>
      </c>
      <c r="AI216" s="338">
        <f>ROUND('ASSET BALANCES'!AI216*$CM216/12,2)</f>
        <v>11893.42</v>
      </c>
      <c r="AJ216" s="338">
        <f>ROUND('ASSET BALANCES'!AJ216*$CM216/12,2)</f>
        <v>11893.42</v>
      </c>
      <c r="AK216" s="338">
        <f>ROUND('ASSET BALANCES'!AK216*$CM216/12,2)</f>
        <v>11893.42</v>
      </c>
      <c r="AL216" s="338">
        <f>ROUND('ASSET BALANCES'!AL216*$CM216/12,2)</f>
        <v>11893.42</v>
      </c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38"/>
      <c r="AX216" s="338"/>
      <c r="AY216" s="338"/>
      <c r="AZ216" s="338"/>
      <c r="BA216" s="338"/>
      <c r="BB216" s="338"/>
      <c r="BC216" s="338"/>
      <c r="BD216" s="338"/>
      <c r="BE216" s="338"/>
      <c r="BF216" s="338"/>
      <c r="BG216" s="338"/>
      <c r="BH216" s="338"/>
      <c r="BI216" s="338"/>
      <c r="BJ216" s="338"/>
      <c r="BK216" s="338"/>
      <c r="BL216" s="338"/>
      <c r="BM216" s="338"/>
      <c r="BN216" s="338"/>
      <c r="BO216" s="338"/>
      <c r="BP216" s="338"/>
      <c r="BQ216" s="338"/>
      <c r="BR216" s="338"/>
      <c r="BS216" s="338"/>
      <c r="BT216" s="338"/>
      <c r="BU216" s="338"/>
      <c r="BV216" s="338"/>
      <c r="BW216" s="13">
        <f t="shared" si="31"/>
        <v>142338.54</v>
      </c>
      <c r="BX216" s="13">
        <f t="shared" si="32"/>
        <v>142721.04</v>
      </c>
      <c r="BY216" s="13">
        <f t="shared" si="33"/>
        <v>142721.04</v>
      </c>
      <c r="BZ216" s="13">
        <f t="shared" si="34"/>
        <v>0</v>
      </c>
      <c r="CA216" s="13">
        <f t="shared" si="35"/>
        <v>0</v>
      </c>
      <c r="CB216" s="13">
        <f t="shared" si="36"/>
        <v>0</v>
      </c>
      <c r="CC216" s="333" t="str">
        <f>VLOOKUP($A216,'Depr Group Buckets'!$A:$J,CC$4,FALSE)</f>
        <v>PROD OTHER</v>
      </c>
      <c r="CD216" s="333" t="str">
        <f>VLOOKUP($A216,'Depr Group Buckets'!$A:$J,CD$4,FALSE)</f>
        <v>101/106</v>
      </c>
      <c r="CE216" s="333">
        <f>VLOOKUP($A216,'Depr Group Buckets'!$A:$J,CE$4,FALSE)</f>
        <v>108</v>
      </c>
      <c r="CF216" s="333">
        <f>VLOOKUP($A216,'Depr Group Buckets'!$A:$J,CF$4,FALSE)</f>
        <v>403</v>
      </c>
      <c r="CG216" s="333" t="str">
        <f>VLOOKUP($A216,'Depr Group Buckets'!$A:$J,CG$4,FALSE)</f>
        <v>POLK</v>
      </c>
      <c r="CH216" s="333" t="str">
        <f>VLOOKUP($A216,'Depr Group Buckets'!$A:$J,CH$4,FALSE)</f>
        <v>POLK UNIT 5</v>
      </c>
      <c r="CI216" s="333" t="str">
        <f>VLOOKUP($A216,'Depr Group Buckets'!$A:$J,CI$4,FALSE)</f>
        <v>Valid</v>
      </c>
      <c r="CJ216" s="333" t="str">
        <f>VLOOKUP($A216,'Depr Group Buckets'!$A:$J,CJ$4,FALSE)</f>
        <v>345</v>
      </c>
      <c r="CK216" s="21"/>
      <c r="CL216" s="4">
        <f t="shared" si="30"/>
        <v>2.5999999999999999E-2</v>
      </c>
      <c r="CM216" s="4">
        <f t="shared" si="29"/>
        <v>2.5999999999999999E-2</v>
      </c>
      <c r="CN216" s="334"/>
      <c r="CO216" s="334"/>
      <c r="CP216" s="334"/>
      <c r="CQ216" s="4">
        <v>2.5999999999999999E-2</v>
      </c>
      <c r="CR216" s="4">
        <v>1.7100000000000001E-2</v>
      </c>
    </row>
    <row r="217" spans="1:96" x14ac:dyDescent="0.25">
      <c r="A217" s="335">
        <f>'ASSET BALANCES'!$A217</f>
        <v>34586</v>
      </c>
      <c r="B217" s="336" t="str">
        <f>'ASSET BALANCES'!$B217</f>
        <v>345.86 Accessory Elect Eq-PKCCST</v>
      </c>
      <c r="C217" s="337">
        <v>45846.48</v>
      </c>
      <c r="D217" s="337">
        <v>45846.48</v>
      </c>
      <c r="E217" s="337">
        <v>45846.48</v>
      </c>
      <c r="F217" s="337">
        <v>45846.48</v>
      </c>
      <c r="G217" s="337">
        <v>45846.48</v>
      </c>
      <c r="H217" s="337">
        <v>45846.48</v>
      </c>
      <c r="I217" s="337">
        <v>45846.48</v>
      </c>
      <c r="J217" s="337">
        <v>45846.48</v>
      </c>
      <c r="K217" s="337">
        <v>45846.48</v>
      </c>
      <c r="L217" s="337">
        <v>45846.48</v>
      </c>
      <c r="M217" s="337">
        <v>45846.48</v>
      </c>
      <c r="N217" s="337">
        <v>45846.48</v>
      </c>
      <c r="O217" s="338">
        <f>ROUND('ASSET BALANCES'!O217*$CL217/12,2)</f>
        <v>45846.49</v>
      </c>
      <c r="P217" s="338">
        <f>ROUND('ASSET BALANCES'!P217*$CL217/12,2)</f>
        <v>45846.49</v>
      </c>
      <c r="Q217" s="338">
        <f>ROUND('ASSET BALANCES'!Q217*$CL217/12,2)</f>
        <v>45846.49</v>
      </c>
      <c r="R217" s="338">
        <f>ROUND('ASSET BALANCES'!R217*$CL217/12,2)</f>
        <v>45846.49</v>
      </c>
      <c r="S217" s="338">
        <f>ROUND('ASSET BALANCES'!S217*$CL217/12,2)</f>
        <v>45846.49</v>
      </c>
      <c r="T217" s="338">
        <f>ROUND('ASSET BALANCES'!T217*$CL217/12,2)</f>
        <v>45846.49</v>
      </c>
      <c r="U217" s="338">
        <f>ROUND('ASSET BALANCES'!U217*$CL217/12,2)</f>
        <v>45846.49</v>
      </c>
      <c r="V217" s="338">
        <f>ROUND('ASSET BALANCES'!V217*$CL217/12,2)</f>
        <v>45846.49</v>
      </c>
      <c r="W217" s="338">
        <f>ROUND('ASSET BALANCES'!W217*$CL217/12,2)</f>
        <v>45846.49</v>
      </c>
      <c r="X217" s="338">
        <f>ROUND('ASSET BALANCES'!X217*$CL217/12,2)</f>
        <v>45846.49</v>
      </c>
      <c r="Y217" s="338">
        <f>ROUND('ASSET BALANCES'!Y217*$CL217/12,2)</f>
        <v>45846.49</v>
      </c>
      <c r="Z217" s="338">
        <f>ROUND('ASSET BALANCES'!Z217*$CL217/12,2)</f>
        <v>45846.49</v>
      </c>
      <c r="AA217" s="338">
        <f>ROUND('ASSET BALANCES'!AA217*$CM217/12,2)</f>
        <v>45846.49</v>
      </c>
      <c r="AB217" s="338">
        <f>ROUND('ASSET BALANCES'!AB217*$CM217/12,2)</f>
        <v>45846.49</v>
      </c>
      <c r="AC217" s="338">
        <f>ROUND('ASSET BALANCES'!AC217*$CM217/12,2)</f>
        <v>45846.49</v>
      </c>
      <c r="AD217" s="338">
        <f>ROUND('ASSET BALANCES'!AD217*$CM217/12,2)</f>
        <v>45846.49</v>
      </c>
      <c r="AE217" s="338">
        <f>ROUND('ASSET BALANCES'!AE217*$CM217/12,2)</f>
        <v>45846.49</v>
      </c>
      <c r="AF217" s="338">
        <f>ROUND('ASSET BALANCES'!AF217*$CM217/12,2)</f>
        <v>45846.49</v>
      </c>
      <c r="AG217" s="338">
        <f>ROUND('ASSET BALANCES'!AG217*$CM217/12,2)</f>
        <v>45846.49</v>
      </c>
      <c r="AH217" s="338">
        <f>ROUND('ASSET BALANCES'!AH217*$CM217/12,2)</f>
        <v>45846.49</v>
      </c>
      <c r="AI217" s="338">
        <f>ROUND('ASSET BALANCES'!AI217*$CM217/12,2)</f>
        <v>45846.49</v>
      </c>
      <c r="AJ217" s="338">
        <f>ROUND('ASSET BALANCES'!AJ217*$CM217/12,2)</f>
        <v>45846.49</v>
      </c>
      <c r="AK217" s="338">
        <f>ROUND('ASSET BALANCES'!AK217*$CM217/12,2)</f>
        <v>45846.49</v>
      </c>
      <c r="AL217" s="338">
        <f>ROUND('ASSET BALANCES'!AL217*$CM217/12,2)</f>
        <v>45846.49</v>
      </c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38"/>
      <c r="AX217" s="338"/>
      <c r="AY217" s="338"/>
      <c r="AZ217" s="338"/>
      <c r="BA217" s="338"/>
      <c r="BB217" s="338"/>
      <c r="BC217" s="338"/>
      <c r="BD217" s="338"/>
      <c r="BE217" s="338"/>
      <c r="BF217" s="338"/>
      <c r="BG217" s="338"/>
      <c r="BH217" s="338"/>
      <c r="BI217" s="338"/>
      <c r="BJ217" s="338"/>
      <c r="BK217" s="338"/>
      <c r="BL217" s="338"/>
      <c r="BM217" s="338"/>
      <c r="BN217" s="338"/>
      <c r="BO217" s="338"/>
      <c r="BP217" s="338"/>
      <c r="BQ217" s="338"/>
      <c r="BR217" s="338"/>
      <c r="BS217" s="338"/>
      <c r="BT217" s="338"/>
      <c r="BU217" s="338"/>
      <c r="BV217" s="338"/>
      <c r="BW217" s="13">
        <f t="shared" si="31"/>
        <v>550157.76</v>
      </c>
      <c r="BX217" s="13">
        <f t="shared" si="32"/>
        <v>550157.88</v>
      </c>
      <c r="BY217" s="13">
        <f t="shared" si="33"/>
        <v>550157.88</v>
      </c>
      <c r="BZ217" s="13">
        <f t="shared" si="34"/>
        <v>0</v>
      </c>
      <c r="CA217" s="13">
        <f t="shared" si="35"/>
        <v>0</v>
      </c>
      <c r="CB217" s="13">
        <f t="shared" si="36"/>
        <v>0</v>
      </c>
      <c r="CC217" s="333" t="str">
        <f>VLOOKUP($A217,'Depr Group Buckets'!$A:$J,CC$4,FALSE)</f>
        <v>PROD OTHER</v>
      </c>
      <c r="CD217" s="333" t="str">
        <f>VLOOKUP($A217,'Depr Group Buckets'!$A:$J,CD$4,FALSE)</f>
        <v>101/106</v>
      </c>
      <c r="CE217" s="333">
        <f>VLOOKUP($A217,'Depr Group Buckets'!$A:$J,CE$4,FALSE)</f>
        <v>108</v>
      </c>
      <c r="CF217" s="333">
        <f>VLOOKUP($A217,'Depr Group Buckets'!$A:$J,CF$4,FALSE)</f>
        <v>403</v>
      </c>
      <c r="CG217" s="333" t="str">
        <f>VLOOKUP($A217,'Depr Group Buckets'!$A:$J,CG$4,FALSE)</f>
        <v>POLK</v>
      </c>
      <c r="CH217" s="333" t="str">
        <f>VLOOKUP($A217,'Depr Group Buckets'!$A:$J,CH$4,FALSE)</f>
        <v>POLK CCST (2-5)</v>
      </c>
      <c r="CI217" s="333" t="str">
        <f>VLOOKUP($A217,'Depr Group Buckets'!$A:$J,CI$4,FALSE)</f>
        <v>Valid</v>
      </c>
      <c r="CJ217" s="333" t="str">
        <f>VLOOKUP($A217,'Depr Group Buckets'!$A:$J,CJ$4,FALSE)</f>
        <v>345</v>
      </c>
      <c r="CK217" s="21"/>
      <c r="CL217" s="4">
        <f t="shared" si="30"/>
        <v>0.03</v>
      </c>
      <c r="CM217" s="4">
        <f t="shared" si="29"/>
        <v>0.03</v>
      </c>
      <c r="CN217" s="334"/>
      <c r="CO217" s="334"/>
      <c r="CP217" s="334"/>
      <c r="CQ217" s="4">
        <v>0.03</v>
      </c>
      <c r="CR217" s="4">
        <v>3.04E-2</v>
      </c>
    </row>
    <row r="218" spans="1:96" x14ac:dyDescent="0.25">
      <c r="A218" s="335">
        <f>'ASSET BALANCES'!$A218</f>
        <v>34598</v>
      </c>
      <c r="B218" s="336" t="str">
        <f>'ASSET BALANCES'!$B218</f>
        <v>345.98 Accessory Electric Eq-DCMG</v>
      </c>
      <c r="C218" s="337">
        <v>0</v>
      </c>
      <c r="D218" s="337">
        <v>0</v>
      </c>
      <c r="E218" s="337">
        <v>0</v>
      </c>
      <c r="F218" s="337">
        <v>0</v>
      </c>
      <c r="G218" s="337">
        <v>0</v>
      </c>
      <c r="H218" s="337">
        <v>0</v>
      </c>
      <c r="I218" s="337">
        <v>0</v>
      </c>
      <c r="J218" s="337">
        <v>0</v>
      </c>
      <c r="K218" s="337">
        <v>0</v>
      </c>
      <c r="L218" s="337">
        <v>0</v>
      </c>
      <c r="M218" s="337">
        <v>0</v>
      </c>
      <c r="N218" s="337">
        <v>0</v>
      </c>
      <c r="O218" s="314">
        <f>ROUND('ASSET BALANCES'!O218*$CL218/12,2)</f>
        <v>0</v>
      </c>
      <c r="P218" s="314">
        <f>ROUND('ASSET BALANCES'!P218*$CL218/12,2)</f>
        <v>0</v>
      </c>
      <c r="Q218" s="314">
        <f>ROUND('ASSET BALANCES'!Q218*$CL218/12,2)</f>
        <v>0</v>
      </c>
      <c r="R218" s="314">
        <f>ROUND('ASSET BALANCES'!R218*$CL218/12,2)</f>
        <v>0</v>
      </c>
      <c r="S218" s="314">
        <f>ROUND('ASSET BALANCES'!S218*$CL218/12,2)</f>
        <v>0</v>
      </c>
      <c r="T218" s="314">
        <f>ROUND('ASSET BALANCES'!T218*$CL218/12,2)</f>
        <v>0</v>
      </c>
      <c r="U218" s="314">
        <f>ROUND('ASSET BALANCES'!U218*$CL218/12,2)</f>
        <v>0</v>
      </c>
      <c r="V218" s="314">
        <f>ROUND('ASSET BALANCES'!V218*$CL218/12,2)</f>
        <v>0</v>
      </c>
      <c r="W218" s="314">
        <f>ROUND('ASSET BALANCES'!W218*$CL218/12,2)</f>
        <v>0</v>
      </c>
      <c r="X218" s="314">
        <f>ROUND('ASSET BALANCES'!X218*$CL218/12,2)</f>
        <v>0</v>
      </c>
      <c r="Y218" s="314">
        <f>ROUND('ASSET BALANCES'!Y218*$CL218/12,2)</f>
        <v>0</v>
      </c>
      <c r="Z218" s="314">
        <f>ROUND('ASSET BALANCES'!Z218*$CL218/12,2)</f>
        <v>0</v>
      </c>
      <c r="AA218" s="338">
        <f>ROUND('ASSET BALANCES'!AA218*$CM218/12,2)</f>
        <v>0</v>
      </c>
      <c r="AB218" s="338">
        <f>ROUND('ASSET BALANCES'!AB218*$CM218/12,2)</f>
        <v>0</v>
      </c>
      <c r="AC218" s="338">
        <f>ROUND('ASSET BALANCES'!AC218*$CM218/12,2)</f>
        <v>0</v>
      </c>
      <c r="AD218" s="338">
        <f>ROUND('ASSET BALANCES'!AD218*$CM218/12,2)</f>
        <v>0</v>
      </c>
      <c r="AE218" s="338">
        <f>ROUND('ASSET BALANCES'!AE218*$CM218/12,2)</f>
        <v>0</v>
      </c>
      <c r="AF218" s="338">
        <f>ROUND('ASSET BALANCES'!AF218*$CM218/12,2)</f>
        <v>0</v>
      </c>
      <c r="AG218" s="338">
        <f>ROUND('ASSET BALANCES'!AG218*$CM218/12,2)</f>
        <v>0</v>
      </c>
      <c r="AH218" s="338">
        <f>ROUND('ASSET BALANCES'!AH218*$CM218/12,2)</f>
        <v>0</v>
      </c>
      <c r="AI218" s="338">
        <f>ROUND('ASSET BALANCES'!AI218*$CM218/12,2)</f>
        <v>0</v>
      </c>
      <c r="AJ218" s="338">
        <f>ROUND('ASSET BALANCES'!AJ218*$CM218/12,2)</f>
        <v>0</v>
      </c>
      <c r="AK218" s="338">
        <f>ROUND('ASSET BALANCES'!AK218*$CM218/12,2)</f>
        <v>0</v>
      </c>
      <c r="AL218" s="338">
        <f>ROUND('ASSET BALANCES'!AL218*$CM218/12,2)</f>
        <v>0</v>
      </c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38"/>
      <c r="AX218" s="338"/>
      <c r="AY218" s="338"/>
      <c r="AZ218" s="338"/>
      <c r="BA218" s="338"/>
      <c r="BB218" s="338"/>
      <c r="BC218" s="338"/>
      <c r="BD218" s="338"/>
      <c r="BE218" s="338"/>
      <c r="BF218" s="338"/>
      <c r="BG218" s="338"/>
      <c r="BH218" s="338"/>
      <c r="BI218" s="338"/>
      <c r="BJ218" s="338"/>
      <c r="BK218" s="338"/>
      <c r="BL218" s="338"/>
      <c r="BM218" s="338"/>
      <c r="BN218" s="338"/>
      <c r="BO218" s="338"/>
      <c r="BP218" s="338"/>
      <c r="BQ218" s="338"/>
      <c r="BR218" s="338"/>
      <c r="BS218" s="338"/>
      <c r="BT218" s="338"/>
      <c r="BU218" s="338"/>
      <c r="BV218" s="338"/>
      <c r="BW218" s="13">
        <f t="shared" si="31"/>
        <v>0</v>
      </c>
      <c r="BX218" s="13">
        <f t="shared" si="32"/>
        <v>0</v>
      </c>
      <c r="BY218" s="13">
        <f t="shared" si="33"/>
        <v>0</v>
      </c>
      <c r="BZ218" s="13">
        <f t="shared" si="34"/>
        <v>0</v>
      </c>
      <c r="CA218" s="13">
        <f t="shared" si="35"/>
        <v>0</v>
      </c>
      <c r="CB218" s="13">
        <f t="shared" si="36"/>
        <v>0</v>
      </c>
      <c r="CC218" s="333" t="str">
        <f>VLOOKUP($A218,'Depr Group Buckets'!$A:$J,CC$4,FALSE)</f>
        <v>PROD OTHER</v>
      </c>
      <c r="CD218" s="333" t="str">
        <f>VLOOKUP($A218,'Depr Group Buckets'!$A:$J,CD$4,FALSE)</f>
        <v>101/106</v>
      </c>
      <c r="CE218" s="333">
        <f>VLOOKUP($A218,'Depr Group Buckets'!$A:$J,CE$4,FALSE)</f>
        <v>108</v>
      </c>
      <c r="CF218" s="333">
        <f>VLOOKUP($A218,'Depr Group Buckets'!$A:$J,CF$4,FALSE)</f>
        <v>403</v>
      </c>
      <c r="CG218" s="333" t="str">
        <f>VLOOKUP($A218,'Depr Group Buckets'!$A:$J,CG$4,FALSE)</f>
        <v>DC MICROGRID</v>
      </c>
      <c r="CH218" s="333" t="str">
        <f>VLOOKUP($A218,'Depr Group Buckets'!$A:$J,CH$4,FALSE)</f>
        <v>DC MICRO GRID</v>
      </c>
      <c r="CI218" s="333" t="str">
        <f>VLOOKUP($A218,'Depr Group Buckets'!$A:$J,CI$4,FALSE)</f>
        <v>Valid</v>
      </c>
      <c r="CJ218" s="333" t="str">
        <f>VLOOKUP($A218,'Depr Group Buckets'!$A:$J,CJ$4,FALSE)</f>
        <v>345</v>
      </c>
      <c r="CK218" s="21"/>
      <c r="CL218" s="4">
        <f t="shared" si="30"/>
        <v>3.3000000000000002E-2</v>
      </c>
      <c r="CM218" s="4">
        <f t="shared" si="29"/>
        <v>3.3000000000000002E-2</v>
      </c>
      <c r="CN218" s="334"/>
      <c r="CO218" s="334"/>
      <c r="CP218" s="334"/>
      <c r="CQ218" s="4">
        <v>3.3000000000000002E-2</v>
      </c>
      <c r="CR218" s="4">
        <v>3.3300000000000003E-2</v>
      </c>
    </row>
    <row r="219" spans="1:96" x14ac:dyDescent="0.25">
      <c r="A219" s="335">
        <f>'ASSET BALANCES'!$A219</f>
        <v>34599</v>
      </c>
      <c r="B219" s="336" t="str">
        <f>'ASSET BALANCES'!$B219</f>
        <v>345.99 Accessory Elect Eq-Solar</v>
      </c>
      <c r="C219" s="337">
        <v>641846.74</v>
      </c>
      <c r="D219" s="337">
        <v>642508.49</v>
      </c>
      <c r="E219" s="337">
        <v>642581.62</v>
      </c>
      <c r="F219" s="337">
        <v>644293.57000000007</v>
      </c>
      <c r="G219" s="337">
        <v>644423.12</v>
      </c>
      <c r="H219" s="337">
        <v>644786.77</v>
      </c>
      <c r="I219" s="337">
        <v>645055.6</v>
      </c>
      <c r="J219" s="337">
        <v>645399.36</v>
      </c>
      <c r="K219" s="337">
        <v>645442.43000000005</v>
      </c>
      <c r="L219" s="337">
        <v>645454.77</v>
      </c>
      <c r="M219" s="337">
        <v>645495.18000000005</v>
      </c>
      <c r="N219" s="337">
        <v>645802.62</v>
      </c>
      <c r="O219" s="338">
        <f>ROUND('ASSET BALANCES'!O219*$CL219/12,2)</f>
        <v>784482.57</v>
      </c>
      <c r="P219" s="338">
        <f>ROUND('ASSET BALANCES'!P219*$CL219/12,2)</f>
        <v>784482.57</v>
      </c>
      <c r="Q219" s="338">
        <f>ROUND('ASSET BALANCES'!Q219*$CL219/12,2)</f>
        <v>784482.57</v>
      </c>
      <c r="R219" s="338">
        <f>ROUND('ASSET BALANCES'!R219*$CL219/12,2)</f>
        <v>784482.57</v>
      </c>
      <c r="S219" s="338">
        <f>ROUND('ASSET BALANCES'!S219*$CL219/12,2)</f>
        <v>784482.57</v>
      </c>
      <c r="T219" s="338">
        <f>ROUND('ASSET BALANCES'!T219*$CL219/12,2)</f>
        <v>784482.57</v>
      </c>
      <c r="U219" s="338">
        <f>ROUND('ASSET BALANCES'!U219*$CL219/12,2)</f>
        <v>784482.57</v>
      </c>
      <c r="V219" s="338">
        <f>ROUND('ASSET BALANCES'!V219*$CL219/12,2)</f>
        <v>784482.57</v>
      </c>
      <c r="W219" s="338">
        <f>ROUND('ASSET BALANCES'!W219*$CL219/12,2)</f>
        <v>784482.57</v>
      </c>
      <c r="X219" s="338">
        <f>ROUND('ASSET BALANCES'!X219*$CL219/12,2)</f>
        <v>784482.57</v>
      </c>
      <c r="Y219" s="338">
        <f>ROUND('ASSET BALANCES'!Y219*$CL219/12,2)</f>
        <v>784482.57</v>
      </c>
      <c r="Z219" s="338">
        <f>ROUND('ASSET BALANCES'!Z219*$CL219/12,2)</f>
        <v>784482.57</v>
      </c>
      <c r="AA219" s="338">
        <f>ROUND('ASSET BALANCES'!AA219*$CM219/12,2)</f>
        <v>784482.57</v>
      </c>
      <c r="AB219" s="338">
        <f>ROUND('ASSET BALANCES'!AB219*$CM219/12,2)</f>
        <v>784482.57</v>
      </c>
      <c r="AC219" s="338">
        <f>ROUND('ASSET BALANCES'!AC219*$CM219/12,2)</f>
        <v>784482.57</v>
      </c>
      <c r="AD219" s="338">
        <f>ROUND('ASSET BALANCES'!AD219*$CM219/12,2)</f>
        <v>784482.57</v>
      </c>
      <c r="AE219" s="338">
        <f>ROUND('ASSET BALANCES'!AE219*$CM219/12,2)</f>
        <v>784482.57</v>
      </c>
      <c r="AF219" s="338">
        <f>ROUND('ASSET BALANCES'!AF219*$CM219/12,2)</f>
        <v>784482.57</v>
      </c>
      <c r="AG219" s="338">
        <f>ROUND('ASSET BALANCES'!AG219*$CM219/12,2)</f>
        <v>784482.57</v>
      </c>
      <c r="AH219" s="338">
        <f>ROUND('ASSET BALANCES'!AH219*$CM219/12,2)</f>
        <v>784482.57</v>
      </c>
      <c r="AI219" s="338">
        <f>ROUND('ASSET BALANCES'!AI219*$CM219/12,2)</f>
        <v>784482.57</v>
      </c>
      <c r="AJ219" s="338">
        <f>ROUND('ASSET BALANCES'!AJ219*$CM219/12,2)</f>
        <v>784482.57</v>
      </c>
      <c r="AK219" s="338">
        <f>ROUND('ASSET BALANCES'!AK219*$CM219/12,2)</f>
        <v>784482.57</v>
      </c>
      <c r="AL219" s="338">
        <f>ROUND('ASSET BALANCES'!AL219*$CM219/12,2)</f>
        <v>784482.57</v>
      </c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38"/>
      <c r="AX219" s="338"/>
      <c r="AY219" s="338"/>
      <c r="AZ219" s="338"/>
      <c r="BA219" s="338"/>
      <c r="BB219" s="338"/>
      <c r="BC219" s="338"/>
      <c r="BD219" s="338"/>
      <c r="BE219" s="338"/>
      <c r="BF219" s="338"/>
      <c r="BG219" s="338"/>
      <c r="BH219" s="338"/>
      <c r="BI219" s="338"/>
      <c r="BJ219" s="338"/>
      <c r="BK219" s="338"/>
      <c r="BL219" s="338"/>
      <c r="BM219" s="338"/>
      <c r="BN219" s="338"/>
      <c r="BO219" s="338"/>
      <c r="BP219" s="338"/>
      <c r="BQ219" s="338"/>
      <c r="BR219" s="338"/>
      <c r="BS219" s="338"/>
      <c r="BT219" s="338"/>
      <c r="BU219" s="338"/>
      <c r="BV219" s="338"/>
      <c r="BW219" s="13">
        <f t="shared" si="31"/>
        <v>7733090.2699999996</v>
      </c>
      <c r="BX219" s="13">
        <f t="shared" si="32"/>
        <v>9413790.8399999999</v>
      </c>
      <c r="BY219" s="13">
        <f t="shared" si="33"/>
        <v>9413790.8399999999</v>
      </c>
      <c r="BZ219" s="13">
        <f t="shared" si="34"/>
        <v>0</v>
      </c>
      <c r="CA219" s="13">
        <f t="shared" si="35"/>
        <v>0</v>
      </c>
      <c r="CB219" s="13">
        <f t="shared" si="36"/>
        <v>0</v>
      </c>
      <c r="CC219" s="333" t="str">
        <f>VLOOKUP($A219,'Depr Group Buckets'!$A:$J,CC$4,FALSE)</f>
        <v>PROD OTHER</v>
      </c>
      <c r="CD219" s="333" t="str">
        <f>VLOOKUP($A219,'Depr Group Buckets'!$A:$J,CD$4,FALSE)</f>
        <v>101/106</v>
      </c>
      <c r="CE219" s="333">
        <f>VLOOKUP($A219,'Depr Group Buckets'!$A:$J,CE$4,FALSE)</f>
        <v>108</v>
      </c>
      <c r="CF219" s="333">
        <f>VLOOKUP($A219,'Depr Group Buckets'!$A:$J,CF$4,FALSE)</f>
        <v>403</v>
      </c>
      <c r="CG219" s="333" t="str">
        <f>VLOOKUP($A219,'Depr Group Buckets'!$A:$J,CG$4,FALSE)</f>
        <v>SOLAR</v>
      </c>
      <c r="CH219" s="333" t="str">
        <f>VLOOKUP($A219,'Depr Group Buckets'!$A:$J,CH$4,FALSE)</f>
        <v>SOLAR SITES</v>
      </c>
      <c r="CI219" s="333" t="str">
        <f>VLOOKUP($A219,'Depr Group Buckets'!$A:$J,CI$4,FALSE)</f>
        <v>Valid</v>
      </c>
      <c r="CJ219" s="333" t="str">
        <f>VLOOKUP($A219,'Depr Group Buckets'!$A:$J,CJ$4,FALSE)</f>
        <v>345</v>
      </c>
      <c r="CK219" s="21"/>
      <c r="CL219" s="4">
        <f t="shared" si="30"/>
        <v>2.9000000000000001E-2</v>
      </c>
      <c r="CM219" s="4">
        <f t="shared" si="29"/>
        <v>2.9000000000000001E-2</v>
      </c>
      <c r="CN219" s="334"/>
      <c r="CO219" s="334"/>
      <c r="CP219" s="334"/>
      <c r="CQ219" s="4">
        <v>2.9000000000000001E-2</v>
      </c>
      <c r="CR219" s="4">
        <v>3.3799999999999997E-2</v>
      </c>
    </row>
    <row r="220" spans="1:96" x14ac:dyDescent="0.25">
      <c r="A220" s="335">
        <f>'ASSET BALANCES'!$A220</f>
        <v>34620</v>
      </c>
      <c r="B220" s="336" t="str">
        <f>'ASSET BALANCES'!$B220</f>
        <v>346.20 Misc Power Plant Eq-MDAFB</v>
      </c>
      <c r="C220" s="337">
        <v>0</v>
      </c>
      <c r="D220" s="337">
        <v>0</v>
      </c>
      <c r="E220" s="337">
        <v>0</v>
      </c>
      <c r="F220" s="337">
        <v>0</v>
      </c>
      <c r="G220" s="337">
        <v>0</v>
      </c>
      <c r="H220" s="337">
        <v>0</v>
      </c>
      <c r="I220" s="337">
        <v>0</v>
      </c>
      <c r="J220" s="337">
        <v>0</v>
      </c>
      <c r="K220" s="337">
        <v>0</v>
      </c>
      <c r="L220" s="337">
        <v>0</v>
      </c>
      <c r="M220" s="337">
        <v>0</v>
      </c>
      <c r="N220" s="337">
        <v>0</v>
      </c>
      <c r="O220" s="338">
        <f>ROUND('ASSET BALANCES'!O220*$CL220/12,2)</f>
        <v>0</v>
      </c>
      <c r="P220" s="338">
        <f>ROUND('ASSET BALANCES'!P220*$CL220/12,2)</f>
        <v>0</v>
      </c>
      <c r="Q220" s="338">
        <f>ROUND('ASSET BALANCES'!Q220*$CL220/12,2)</f>
        <v>0</v>
      </c>
      <c r="R220" s="338">
        <f>ROUND('ASSET BALANCES'!R220*$CL220/12,2)</f>
        <v>0</v>
      </c>
      <c r="S220" s="338">
        <f>ROUND('ASSET BALANCES'!S220*$CL220/12,2)</f>
        <v>0</v>
      </c>
      <c r="T220" s="338">
        <f>ROUND('ASSET BALANCES'!T220*$CL220/12,2)</f>
        <v>0</v>
      </c>
      <c r="U220" s="338">
        <f>ROUND('ASSET BALANCES'!U220*$CL220/12,2)</f>
        <v>0</v>
      </c>
      <c r="V220" s="338">
        <f>ROUND('ASSET BALANCES'!V220*$CL220/12,2)</f>
        <v>0</v>
      </c>
      <c r="W220" s="338">
        <f>ROUND('ASSET BALANCES'!W220*$CL220/12,2)</f>
        <v>0</v>
      </c>
      <c r="X220" s="338">
        <f>ROUND('ASSET BALANCES'!X220*$CL220/12,2)</f>
        <v>0</v>
      </c>
      <c r="Y220" s="338">
        <f>ROUND('ASSET BALANCES'!Y220*$CL220/12,2)</f>
        <v>0</v>
      </c>
      <c r="Z220" s="338">
        <f>ROUND('ASSET BALANCES'!Z220*$CL220/12,2)</f>
        <v>0</v>
      </c>
      <c r="AA220" s="338">
        <f>ROUND('ASSET BALANCES'!AA220*$CM220/12,2)</f>
        <v>0</v>
      </c>
      <c r="AB220" s="338">
        <f>ROUND('ASSET BALANCES'!AB220*$CM220/12,2)</f>
        <v>0</v>
      </c>
      <c r="AC220" s="338">
        <f>ROUND('ASSET BALANCES'!AC220*$CM220/12,2)</f>
        <v>0</v>
      </c>
      <c r="AD220" s="338">
        <f>ROUND('ASSET BALANCES'!AD220*$CM220/12,2)</f>
        <v>0</v>
      </c>
      <c r="AE220" s="338">
        <f>ROUND('ASSET BALANCES'!AE220*$CM220/12,2)</f>
        <v>0</v>
      </c>
      <c r="AF220" s="338">
        <f>ROUND('ASSET BALANCES'!AF220*$CM220/12,2)</f>
        <v>0</v>
      </c>
      <c r="AG220" s="338">
        <f>ROUND('ASSET BALANCES'!AG220*$CM220/12,2)</f>
        <v>0</v>
      </c>
      <c r="AH220" s="338">
        <f>ROUND('ASSET BALANCES'!AH220*$CM220/12,2)</f>
        <v>0</v>
      </c>
      <c r="AI220" s="338">
        <f>ROUND('ASSET BALANCES'!AI220*$CM220/12,2)</f>
        <v>0</v>
      </c>
      <c r="AJ220" s="338">
        <f>ROUND('ASSET BALANCES'!AJ220*$CM220/12,2)</f>
        <v>0</v>
      </c>
      <c r="AK220" s="338">
        <f>ROUND('ASSET BALANCES'!AK220*$CM220/12,2)</f>
        <v>0</v>
      </c>
      <c r="AL220" s="338">
        <f>ROUND('ASSET BALANCES'!AL220*$CM220/12,2)</f>
        <v>0</v>
      </c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38"/>
      <c r="AX220" s="338"/>
      <c r="AY220" s="338"/>
      <c r="AZ220" s="338"/>
      <c r="BA220" s="338"/>
      <c r="BB220" s="338"/>
      <c r="BC220" s="338"/>
      <c r="BD220" s="338"/>
      <c r="BE220" s="338"/>
      <c r="BF220" s="338"/>
      <c r="BG220" s="338"/>
      <c r="BH220" s="338"/>
      <c r="BI220" s="338"/>
      <c r="BJ220" s="338"/>
      <c r="BK220" s="338"/>
      <c r="BL220" s="338"/>
      <c r="BM220" s="338"/>
      <c r="BN220" s="338"/>
      <c r="BO220" s="338"/>
      <c r="BP220" s="338"/>
      <c r="BQ220" s="338"/>
      <c r="BR220" s="338"/>
      <c r="BS220" s="338"/>
      <c r="BT220" s="338"/>
      <c r="BU220" s="338"/>
      <c r="BV220" s="338"/>
      <c r="BW220" s="13">
        <f t="shared" si="31"/>
        <v>0</v>
      </c>
      <c r="BX220" s="13">
        <f t="shared" si="32"/>
        <v>0</v>
      </c>
      <c r="BY220" s="13">
        <f t="shared" si="33"/>
        <v>0</v>
      </c>
      <c r="BZ220" s="13">
        <f t="shared" si="34"/>
        <v>0</v>
      </c>
      <c r="CA220" s="13">
        <f t="shared" si="35"/>
        <v>0</v>
      </c>
      <c r="CB220" s="13">
        <f t="shared" si="36"/>
        <v>0</v>
      </c>
      <c r="CC220" s="333" t="str">
        <f>VLOOKUP($A220,'Depr Group Buckets'!$A:$J,CC$4,FALSE)</f>
        <v>PROD OTHER</v>
      </c>
      <c r="CD220" s="333" t="str">
        <f>VLOOKUP($A220,'Depr Group Buckets'!$A:$J,CD$4,FALSE)</f>
        <v>101/106</v>
      </c>
      <c r="CE220" s="333">
        <f>VLOOKUP($A220,'Depr Group Buckets'!$A:$J,CE$4,FALSE)</f>
        <v>108</v>
      </c>
      <c r="CF220" s="333">
        <f>VLOOKUP($A220,'Depr Group Buckets'!$A:$J,CF$4,FALSE)</f>
        <v>403</v>
      </c>
      <c r="CG220" s="333" t="str">
        <f>VLOOKUP($A220,'Depr Group Buckets'!$A:$J,CG$4,FALSE)</f>
        <v>MACDILL AFB</v>
      </c>
      <c r="CH220" s="333" t="str">
        <f>VLOOKUP($A220,'Depr Group Buckets'!$A:$J,CH$4,FALSE)</f>
        <v>MACDILL AFB</v>
      </c>
      <c r="CI220" s="333" t="str">
        <f>VLOOKUP($A220,'Depr Group Buckets'!$A:$J,CI$4,FALSE)</f>
        <v>Valid</v>
      </c>
      <c r="CJ220" s="333" t="str">
        <f>VLOOKUP($A220,'Depr Group Buckets'!$A:$J,CJ$4,FALSE)</f>
        <v>346</v>
      </c>
      <c r="CK220" s="21"/>
      <c r="CL220" s="4">
        <f t="shared" si="30"/>
        <v>0</v>
      </c>
      <c r="CM220" s="4">
        <f t="shared" si="29"/>
        <v>0</v>
      </c>
      <c r="CN220" s="334"/>
      <c r="CO220" s="334"/>
      <c r="CP220" s="334"/>
      <c r="CQ220" s="4">
        <v>0</v>
      </c>
      <c r="CR220" s="4">
        <v>2.9700000000000001E-2</v>
      </c>
    </row>
    <row r="221" spans="1:96" x14ac:dyDescent="0.25">
      <c r="A221" s="335">
        <f>'ASSET BALANCES'!$A221</f>
        <v>34628</v>
      </c>
      <c r="B221" s="336" t="str">
        <f>'ASSET BALANCES'!$B221</f>
        <v>346.28 Misc Power Plant Eq-Phillips</v>
      </c>
      <c r="C221" s="337">
        <v>0</v>
      </c>
      <c r="D221" s="337">
        <v>0</v>
      </c>
      <c r="E221" s="337">
        <v>0</v>
      </c>
      <c r="F221" s="337">
        <v>0</v>
      </c>
      <c r="G221" s="337">
        <v>0</v>
      </c>
      <c r="H221" s="337">
        <v>0</v>
      </c>
      <c r="I221" s="337">
        <v>0</v>
      </c>
      <c r="J221" s="337">
        <v>0</v>
      </c>
      <c r="K221" s="337">
        <v>0</v>
      </c>
      <c r="L221" s="337">
        <v>0</v>
      </c>
      <c r="M221" s="337">
        <v>0</v>
      </c>
      <c r="N221" s="337">
        <v>0</v>
      </c>
      <c r="O221" s="338">
        <f>ROUND('ASSET BALANCES'!O221*$CL221/12,2)</f>
        <v>0</v>
      </c>
      <c r="P221" s="338">
        <f>ROUND('ASSET BALANCES'!P221*$CL221/12,2)</f>
        <v>0</v>
      </c>
      <c r="Q221" s="338">
        <f>ROUND('ASSET BALANCES'!Q221*$CL221/12,2)</f>
        <v>0</v>
      </c>
      <c r="R221" s="338">
        <f>ROUND('ASSET BALANCES'!R221*$CL221/12,2)</f>
        <v>0</v>
      </c>
      <c r="S221" s="338">
        <f>ROUND('ASSET BALANCES'!S221*$CL221/12,2)</f>
        <v>0</v>
      </c>
      <c r="T221" s="338">
        <f>ROUND('ASSET BALANCES'!T221*$CL221/12,2)</f>
        <v>0</v>
      </c>
      <c r="U221" s="338">
        <f>ROUND('ASSET BALANCES'!U221*$CL221/12,2)</f>
        <v>0</v>
      </c>
      <c r="V221" s="338">
        <f>ROUND('ASSET BALANCES'!V221*$CL221/12,2)</f>
        <v>0</v>
      </c>
      <c r="W221" s="338">
        <f>ROUND('ASSET BALANCES'!W221*$CL221/12,2)</f>
        <v>0</v>
      </c>
      <c r="X221" s="338">
        <f>ROUND('ASSET BALANCES'!X221*$CL221/12,2)</f>
        <v>0</v>
      </c>
      <c r="Y221" s="338">
        <f>ROUND('ASSET BALANCES'!Y221*$CL221/12,2)</f>
        <v>0</v>
      </c>
      <c r="Z221" s="338">
        <f>ROUND('ASSET BALANCES'!Z221*$CL221/12,2)</f>
        <v>0</v>
      </c>
      <c r="AA221" s="338">
        <f>ROUND('ASSET BALANCES'!AA221*$CM221/12,2)</f>
        <v>0</v>
      </c>
      <c r="AB221" s="338">
        <f>ROUND('ASSET BALANCES'!AB221*$CM221/12,2)</f>
        <v>0</v>
      </c>
      <c r="AC221" s="338">
        <f>ROUND('ASSET BALANCES'!AC221*$CM221/12,2)</f>
        <v>0</v>
      </c>
      <c r="AD221" s="338">
        <f>ROUND('ASSET BALANCES'!AD221*$CM221/12,2)</f>
        <v>0</v>
      </c>
      <c r="AE221" s="338">
        <f>ROUND('ASSET BALANCES'!AE221*$CM221/12,2)</f>
        <v>0</v>
      </c>
      <c r="AF221" s="338">
        <f>ROUND('ASSET BALANCES'!AF221*$CM221/12,2)</f>
        <v>0</v>
      </c>
      <c r="AG221" s="338">
        <f>ROUND('ASSET BALANCES'!AG221*$CM221/12,2)</f>
        <v>0</v>
      </c>
      <c r="AH221" s="338">
        <f>ROUND('ASSET BALANCES'!AH221*$CM221/12,2)</f>
        <v>0</v>
      </c>
      <c r="AI221" s="338">
        <f>ROUND('ASSET BALANCES'!AI221*$CM221/12,2)</f>
        <v>0</v>
      </c>
      <c r="AJ221" s="338">
        <f>ROUND('ASSET BALANCES'!AJ221*$CM221/12,2)</f>
        <v>0</v>
      </c>
      <c r="AK221" s="338">
        <f>ROUND('ASSET BALANCES'!AK221*$CM221/12,2)</f>
        <v>0</v>
      </c>
      <c r="AL221" s="338">
        <f>ROUND('ASSET BALANCES'!AL221*$CM221/12,2)</f>
        <v>0</v>
      </c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38"/>
      <c r="AX221" s="338"/>
      <c r="AY221" s="338"/>
      <c r="AZ221" s="338"/>
      <c r="BA221" s="338"/>
      <c r="BB221" s="338"/>
      <c r="BC221" s="338"/>
      <c r="BD221" s="338"/>
      <c r="BE221" s="338"/>
      <c r="BF221" s="338"/>
      <c r="BG221" s="338"/>
      <c r="BH221" s="338"/>
      <c r="BI221" s="338"/>
      <c r="BJ221" s="338"/>
      <c r="BK221" s="338"/>
      <c r="BL221" s="338"/>
      <c r="BM221" s="338"/>
      <c r="BN221" s="338"/>
      <c r="BO221" s="338"/>
      <c r="BP221" s="338"/>
      <c r="BQ221" s="338"/>
      <c r="BR221" s="338"/>
      <c r="BS221" s="338"/>
      <c r="BT221" s="338"/>
      <c r="BU221" s="338"/>
      <c r="BV221" s="338"/>
      <c r="BW221" s="13">
        <f t="shared" si="31"/>
        <v>0</v>
      </c>
      <c r="BX221" s="13">
        <f t="shared" si="32"/>
        <v>0</v>
      </c>
      <c r="BY221" s="13">
        <f t="shared" si="33"/>
        <v>0</v>
      </c>
      <c r="BZ221" s="13">
        <f t="shared" si="34"/>
        <v>0</v>
      </c>
      <c r="CA221" s="13">
        <f t="shared" si="35"/>
        <v>0</v>
      </c>
      <c r="CB221" s="13">
        <f t="shared" si="36"/>
        <v>0</v>
      </c>
      <c r="CC221" s="333" t="str">
        <f>VLOOKUP($A221,'Depr Group Buckets'!$A:$J,CC$4,FALSE)</f>
        <v>PROD OTHER</v>
      </c>
      <c r="CD221" s="333" t="str">
        <f>VLOOKUP($A221,'Depr Group Buckets'!$A:$J,CD$4,FALSE)</f>
        <v>101/106</v>
      </c>
      <c r="CE221" s="333">
        <f>VLOOKUP($A221,'Depr Group Buckets'!$A:$J,CE$4,FALSE)</f>
        <v>108</v>
      </c>
      <c r="CF221" s="333">
        <f>VLOOKUP($A221,'Depr Group Buckets'!$A:$J,CF$4,FALSE)</f>
        <v>403</v>
      </c>
      <c r="CG221" s="333" t="str">
        <f>VLOOKUP($A221,'Depr Group Buckets'!$A:$J,CG$4,FALSE)</f>
        <v>PHILLIPS</v>
      </c>
      <c r="CH221" s="333" t="str">
        <f>VLOOKUP($A221,'Depr Group Buckets'!$A:$J,CH$4,FALSE)</f>
        <v>INACTIVE ACCOUNT</v>
      </c>
      <c r="CI221" s="333" t="str">
        <f>VLOOKUP($A221,'Depr Group Buckets'!$A:$J,CI$4,FALSE)</f>
        <v>Invalid</v>
      </c>
      <c r="CJ221" s="333" t="str">
        <f>VLOOKUP($A221,'Depr Group Buckets'!$A:$J,CJ$4,FALSE)</f>
        <v>346</v>
      </c>
      <c r="CK221" s="21"/>
      <c r="CL221" s="4">
        <f t="shared" si="30"/>
        <v>0</v>
      </c>
      <c r="CM221" s="4">
        <f t="shared" si="29"/>
        <v>0</v>
      </c>
      <c r="CN221" s="334"/>
      <c r="CO221" s="334"/>
      <c r="CP221" s="334"/>
      <c r="CQ221" s="4">
        <v>0</v>
      </c>
      <c r="CR221" s="4">
        <v>0</v>
      </c>
    </row>
    <row r="222" spans="1:96" x14ac:dyDescent="0.25">
      <c r="A222" s="335">
        <f>'ASSET BALANCES'!$A222</f>
        <v>34630</v>
      </c>
      <c r="B222" s="336" t="str">
        <f>'ASSET BALANCES'!$B222</f>
        <v>346.30 Misc Power Plant Eq-BPC</v>
      </c>
      <c r="C222" s="337">
        <v>37596.920000000006</v>
      </c>
      <c r="D222" s="337">
        <v>37596.920000000006</v>
      </c>
      <c r="E222" s="337">
        <v>37580.239999999998</v>
      </c>
      <c r="F222" s="337">
        <v>37580.239999999998</v>
      </c>
      <c r="G222" s="337">
        <v>37580.239999999998</v>
      </c>
      <c r="H222" s="337">
        <v>37580.239999999998</v>
      </c>
      <c r="I222" s="337">
        <v>37580.239999999998</v>
      </c>
      <c r="J222" s="337">
        <v>37678.780000000006</v>
      </c>
      <c r="K222" s="337">
        <v>37678.780000000006</v>
      </c>
      <c r="L222" s="337">
        <v>37678.780000000006</v>
      </c>
      <c r="M222" s="337">
        <v>38243.11</v>
      </c>
      <c r="N222" s="337">
        <v>38271.43</v>
      </c>
      <c r="O222" s="338">
        <f>ROUND('ASSET BALANCES'!O222*$CL222/12,2)</f>
        <v>38305.919999999998</v>
      </c>
      <c r="P222" s="338">
        <f>ROUND('ASSET BALANCES'!P222*$CL222/12,2)</f>
        <v>38305.919999999998</v>
      </c>
      <c r="Q222" s="338">
        <f>ROUND('ASSET BALANCES'!Q222*$CL222/12,2)</f>
        <v>38305.919999999998</v>
      </c>
      <c r="R222" s="338">
        <f>ROUND('ASSET BALANCES'!R222*$CL222/12,2)</f>
        <v>38305.919999999998</v>
      </c>
      <c r="S222" s="338">
        <f>ROUND('ASSET BALANCES'!S222*$CL222/12,2)</f>
        <v>38305.919999999998</v>
      </c>
      <c r="T222" s="338">
        <f>ROUND('ASSET BALANCES'!T222*$CL222/12,2)</f>
        <v>38305.919999999998</v>
      </c>
      <c r="U222" s="338">
        <f>ROUND('ASSET BALANCES'!U222*$CL222/12,2)</f>
        <v>38305.919999999998</v>
      </c>
      <c r="V222" s="338">
        <f>ROUND('ASSET BALANCES'!V222*$CL222/12,2)</f>
        <v>38305.919999999998</v>
      </c>
      <c r="W222" s="338">
        <f>ROUND('ASSET BALANCES'!W222*$CL222/12,2)</f>
        <v>38305.919999999998</v>
      </c>
      <c r="X222" s="338">
        <f>ROUND('ASSET BALANCES'!X222*$CL222/12,2)</f>
        <v>38305.919999999998</v>
      </c>
      <c r="Y222" s="338">
        <f>ROUND('ASSET BALANCES'!Y222*$CL222/12,2)</f>
        <v>38305.919999999998</v>
      </c>
      <c r="Z222" s="338">
        <f>ROUND('ASSET BALANCES'!Z222*$CL222/12,2)</f>
        <v>38305.919999999998</v>
      </c>
      <c r="AA222" s="338">
        <f>ROUND('ASSET BALANCES'!AA222*$CM222/12,2)</f>
        <v>38305.919999999998</v>
      </c>
      <c r="AB222" s="338">
        <f>ROUND('ASSET BALANCES'!AB222*$CM222/12,2)</f>
        <v>38305.919999999998</v>
      </c>
      <c r="AC222" s="338">
        <f>ROUND('ASSET BALANCES'!AC222*$CM222/12,2)</f>
        <v>38305.919999999998</v>
      </c>
      <c r="AD222" s="338">
        <f>ROUND('ASSET BALANCES'!AD222*$CM222/12,2)</f>
        <v>38305.919999999998</v>
      </c>
      <c r="AE222" s="338">
        <f>ROUND('ASSET BALANCES'!AE222*$CM222/12,2)</f>
        <v>38305.919999999998</v>
      </c>
      <c r="AF222" s="338">
        <f>ROUND('ASSET BALANCES'!AF222*$CM222/12,2)</f>
        <v>38305.919999999998</v>
      </c>
      <c r="AG222" s="338">
        <f>ROUND('ASSET BALANCES'!AG222*$CM222/12,2)</f>
        <v>38305.919999999998</v>
      </c>
      <c r="AH222" s="338">
        <f>ROUND('ASSET BALANCES'!AH222*$CM222/12,2)</f>
        <v>38305.919999999998</v>
      </c>
      <c r="AI222" s="338">
        <f>ROUND('ASSET BALANCES'!AI222*$CM222/12,2)</f>
        <v>38305.919999999998</v>
      </c>
      <c r="AJ222" s="338">
        <f>ROUND('ASSET BALANCES'!AJ222*$CM222/12,2)</f>
        <v>38305.919999999998</v>
      </c>
      <c r="AK222" s="338">
        <f>ROUND('ASSET BALANCES'!AK222*$CM222/12,2)</f>
        <v>38305.919999999998</v>
      </c>
      <c r="AL222" s="338">
        <f>ROUND('ASSET BALANCES'!AL222*$CM222/12,2)</f>
        <v>38305.919999999998</v>
      </c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38"/>
      <c r="AX222" s="338"/>
      <c r="AY222" s="338"/>
      <c r="AZ222" s="338"/>
      <c r="BA222" s="338"/>
      <c r="BB222" s="338"/>
      <c r="BC222" s="338"/>
      <c r="BD222" s="338"/>
      <c r="BE222" s="338"/>
      <c r="BF222" s="338"/>
      <c r="BG222" s="338"/>
      <c r="BH222" s="338"/>
      <c r="BI222" s="338"/>
      <c r="BJ222" s="338"/>
      <c r="BK222" s="338"/>
      <c r="BL222" s="338"/>
      <c r="BM222" s="338"/>
      <c r="BN222" s="338"/>
      <c r="BO222" s="338"/>
      <c r="BP222" s="338"/>
      <c r="BQ222" s="338"/>
      <c r="BR222" s="338"/>
      <c r="BS222" s="338"/>
      <c r="BT222" s="338"/>
      <c r="BU222" s="338"/>
      <c r="BV222" s="338"/>
      <c r="BW222" s="13">
        <f t="shared" si="31"/>
        <v>452645.92</v>
      </c>
      <c r="BX222" s="13">
        <f t="shared" si="32"/>
        <v>459671.03999999998</v>
      </c>
      <c r="BY222" s="13">
        <f t="shared" si="33"/>
        <v>459671.03999999998</v>
      </c>
      <c r="BZ222" s="13">
        <f t="shared" si="34"/>
        <v>0</v>
      </c>
      <c r="CA222" s="13">
        <f t="shared" si="35"/>
        <v>0</v>
      </c>
      <c r="CB222" s="13">
        <f t="shared" si="36"/>
        <v>0</v>
      </c>
      <c r="CC222" s="333" t="str">
        <f>VLOOKUP($A222,'Depr Group Buckets'!$A:$J,CC$4,FALSE)</f>
        <v>PROD OTHER</v>
      </c>
      <c r="CD222" s="333" t="str">
        <f>VLOOKUP($A222,'Depr Group Buckets'!$A:$J,CD$4,FALSE)</f>
        <v>101/106</v>
      </c>
      <c r="CE222" s="333">
        <f>VLOOKUP($A222,'Depr Group Buckets'!$A:$J,CE$4,FALSE)</f>
        <v>108</v>
      </c>
      <c r="CF222" s="333">
        <f>VLOOKUP($A222,'Depr Group Buckets'!$A:$J,CF$4,FALSE)</f>
        <v>403</v>
      </c>
      <c r="CG222" s="333" t="str">
        <f>VLOOKUP($A222,'Depr Group Buckets'!$A:$J,CG$4,FALSE)</f>
        <v>BAYSIDE</v>
      </c>
      <c r="CH222" s="333" t="str">
        <f>VLOOKUP($A222,'Depr Group Buckets'!$A:$J,CH$4,FALSE)</f>
        <v>BAYSIDE COMMON</v>
      </c>
      <c r="CI222" s="333" t="str">
        <f>VLOOKUP($A222,'Depr Group Buckets'!$A:$J,CI$4,FALSE)</f>
        <v>Valid</v>
      </c>
      <c r="CJ222" s="333" t="str">
        <f>VLOOKUP($A222,'Depr Group Buckets'!$A:$J,CJ$4,FALSE)</f>
        <v>346</v>
      </c>
      <c r="CK222" s="21"/>
      <c r="CL222" s="4">
        <f t="shared" si="30"/>
        <v>0.04</v>
      </c>
      <c r="CM222" s="4">
        <f t="shared" si="29"/>
        <v>0.04</v>
      </c>
      <c r="CN222" s="334"/>
      <c r="CO222" s="334"/>
      <c r="CP222" s="334"/>
      <c r="CQ222" s="4">
        <v>0.04</v>
      </c>
      <c r="CR222" s="4">
        <v>3.2599999999999997E-2</v>
      </c>
    </row>
    <row r="223" spans="1:96" x14ac:dyDescent="0.25">
      <c r="A223" s="335">
        <f>'ASSET BALANCES'!$A223</f>
        <v>34631</v>
      </c>
      <c r="B223" s="336" t="str">
        <f>'ASSET BALANCES'!$B223</f>
        <v>346.31 Misc Power Plant Eq-BP1</v>
      </c>
      <c r="C223" s="337">
        <v>3135.22</v>
      </c>
      <c r="D223" s="337">
        <v>3135.22</v>
      </c>
      <c r="E223" s="337">
        <v>3135.22</v>
      </c>
      <c r="F223" s="337">
        <v>3135.2200000000003</v>
      </c>
      <c r="G223" s="337">
        <v>3135.2200000000003</v>
      </c>
      <c r="H223" s="337">
        <v>3135.2200000000003</v>
      </c>
      <c r="I223" s="337">
        <v>3135.2200000000003</v>
      </c>
      <c r="J223" s="337">
        <v>3135.2200000000003</v>
      </c>
      <c r="K223" s="337">
        <v>3135.2200000000003</v>
      </c>
      <c r="L223" s="337">
        <v>3135.2200000000003</v>
      </c>
      <c r="M223" s="337">
        <v>3135.2200000000003</v>
      </c>
      <c r="N223" s="337">
        <v>3135.2200000000003</v>
      </c>
      <c r="O223" s="338">
        <f>ROUND('ASSET BALANCES'!O223*$CL223/12,2)</f>
        <v>3135.21</v>
      </c>
      <c r="P223" s="338">
        <f>ROUND('ASSET BALANCES'!P223*$CL223/12,2)</f>
        <v>3135.21</v>
      </c>
      <c r="Q223" s="338">
        <f>ROUND('ASSET BALANCES'!Q223*$CL223/12,2)</f>
        <v>3135.21</v>
      </c>
      <c r="R223" s="338">
        <f>ROUND('ASSET BALANCES'!R223*$CL223/12,2)</f>
        <v>3135.21</v>
      </c>
      <c r="S223" s="338">
        <f>ROUND('ASSET BALANCES'!S223*$CL223/12,2)</f>
        <v>3135.21</v>
      </c>
      <c r="T223" s="338">
        <f>ROUND('ASSET BALANCES'!T223*$CL223/12,2)</f>
        <v>3135.21</v>
      </c>
      <c r="U223" s="338">
        <f>ROUND('ASSET BALANCES'!U223*$CL223/12,2)</f>
        <v>3135.21</v>
      </c>
      <c r="V223" s="338">
        <f>ROUND('ASSET BALANCES'!V223*$CL223/12,2)</f>
        <v>3135.21</v>
      </c>
      <c r="W223" s="338">
        <f>ROUND('ASSET BALANCES'!W223*$CL223/12,2)</f>
        <v>3135.21</v>
      </c>
      <c r="X223" s="338">
        <f>ROUND('ASSET BALANCES'!X223*$CL223/12,2)</f>
        <v>3135.21</v>
      </c>
      <c r="Y223" s="338">
        <f>ROUND('ASSET BALANCES'!Y223*$CL223/12,2)</f>
        <v>3135.21</v>
      </c>
      <c r="Z223" s="338">
        <f>ROUND('ASSET BALANCES'!Z223*$CL223/12,2)</f>
        <v>3135.21</v>
      </c>
      <c r="AA223" s="338">
        <f>ROUND('ASSET BALANCES'!AA223*$CM223/12,2)</f>
        <v>3135.21</v>
      </c>
      <c r="AB223" s="338">
        <f>ROUND('ASSET BALANCES'!AB223*$CM223/12,2)</f>
        <v>3135.21</v>
      </c>
      <c r="AC223" s="338">
        <f>ROUND('ASSET BALANCES'!AC223*$CM223/12,2)</f>
        <v>3135.21</v>
      </c>
      <c r="AD223" s="338">
        <f>ROUND('ASSET BALANCES'!AD223*$CM223/12,2)</f>
        <v>3135.21</v>
      </c>
      <c r="AE223" s="338">
        <f>ROUND('ASSET BALANCES'!AE223*$CM223/12,2)</f>
        <v>3135.21</v>
      </c>
      <c r="AF223" s="338">
        <f>ROUND('ASSET BALANCES'!AF223*$CM223/12,2)</f>
        <v>3135.21</v>
      </c>
      <c r="AG223" s="338">
        <f>ROUND('ASSET BALANCES'!AG223*$CM223/12,2)</f>
        <v>3135.21</v>
      </c>
      <c r="AH223" s="338">
        <f>ROUND('ASSET BALANCES'!AH223*$CM223/12,2)</f>
        <v>3135.21</v>
      </c>
      <c r="AI223" s="338">
        <f>ROUND('ASSET BALANCES'!AI223*$CM223/12,2)</f>
        <v>3135.21</v>
      </c>
      <c r="AJ223" s="338">
        <f>ROUND('ASSET BALANCES'!AJ223*$CM223/12,2)</f>
        <v>3135.21</v>
      </c>
      <c r="AK223" s="338">
        <f>ROUND('ASSET BALANCES'!AK223*$CM223/12,2)</f>
        <v>3135.21</v>
      </c>
      <c r="AL223" s="338">
        <f>ROUND('ASSET BALANCES'!AL223*$CM223/12,2)</f>
        <v>3135.21</v>
      </c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8"/>
      <c r="BG223" s="338"/>
      <c r="BH223" s="338"/>
      <c r="BI223" s="338"/>
      <c r="BJ223" s="338"/>
      <c r="BK223" s="338"/>
      <c r="BL223" s="338"/>
      <c r="BM223" s="338"/>
      <c r="BN223" s="338"/>
      <c r="BO223" s="338"/>
      <c r="BP223" s="338"/>
      <c r="BQ223" s="338"/>
      <c r="BR223" s="338"/>
      <c r="BS223" s="338"/>
      <c r="BT223" s="338"/>
      <c r="BU223" s="338"/>
      <c r="BV223" s="338"/>
      <c r="BW223" s="13">
        <f t="shared" si="31"/>
        <v>37622.639999999999</v>
      </c>
      <c r="BX223" s="13">
        <f t="shared" si="32"/>
        <v>37622.519999999997</v>
      </c>
      <c r="BY223" s="13">
        <f t="shared" si="33"/>
        <v>37622.519999999997</v>
      </c>
      <c r="BZ223" s="13">
        <f t="shared" si="34"/>
        <v>0</v>
      </c>
      <c r="CA223" s="13">
        <f t="shared" si="35"/>
        <v>0</v>
      </c>
      <c r="CB223" s="13">
        <f t="shared" si="36"/>
        <v>0</v>
      </c>
      <c r="CC223" s="333" t="str">
        <f>VLOOKUP($A223,'Depr Group Buckets'!$A:$J,CC$4,FALSE)</f>
        <v>PROD OTHER</v>
      </c>
      <c r="CD223" s="333" t="str">
        <f>VLOOKUP($A223,'Depr Group Buckets'!$A:$J,CD$4,FALSE)</f>
        <v>101/106</v>
      </c>
      <c r="CE223" s="333">
        <f>VLOOKUP($A223,'Depr Group Buckets'!$A:$J,CE$4,FALSE)</f>
        <v>108</v>
      </c>
      <c r="CF223" s="333">
        <f>VLOOKUP($A223,'Depr Group Buckets'!$A:$J,CF$4,FALSE)</f>
        <v>403</v>
      </c>
      <c r="CG223" s="333" t="str">
        <f>VLOOKUP($A223,'Depr Group Buckets'!$A:$J,CG$4,FALSE)</f>
        <v>BAYSIDE</v>
      </c>
      <c r="CH223" s="333" t="str">
        <f>VLOOKUP($A223,'Depr Group Buckets'!$A:$J,CH$4,FALSE)</f>
        <v>BAYSIDE UNIT 1</v>
      </c>
      <c r="CI223" s="333" t="str">
        <f>VLOOKUP($A223,'Depr Group Buckets'!$A:$J,CI$4,FALSE)</f>
        <v>Valid</v>
      </c>
      <c r="CJ223" s="333" t="str">
        <f>VLOOKUP($A223,'Depr Group Buckets'!$A:$J,CJ$4,FALSE)</f>
        <v>346</v>
      </c>
      <c r="CK223" s="21"/>
      <c r="CL223" s="4">
        <f t="shared" si="30"/>
        <v>3.2000000000000001E-2</v>
      </c>
      <c r="CM223" s="4">
        <f t="shared" si="29"/>
        <v>3.2000000000000001E-2</v>
      </c>
      <c r="CN223" s="334"/>
      <c r="CO223" s="334"/>
      <c r="CP223" s="334"/>
      <c r="CQ223" s="4">
        <v>3.2000000000000001E-2</v>
      </c>
      <c r="CR223" s="4">
        <v>4.2900000000000001E-2</v>
      </c>
    </row>
    <row r="224" spans="1:96" x14ac:dyDescent="0.25">
      <c r="A224" s="335">
        <f>'ASSET BALANCES'!$A224</f>
        <v>34632</v>
      </c>
      <c r="B224" s="336" t="str">
        <f>'ASSET BALANCES'!$B224</f>
        <v>346.32 Misc Power Plant Eq-BP2</v>
      </c>
      <c r="C224" s="337">
        <v>4002.88</v>
      </c>
      <c r="D224" s="337">
        <v>4002.88</v>
      </c>
      <c r="E224" s="337">
        <v>4002.88</v>
      </c>
      <c r="F224" s="337">
        <v>4002.88</v>
      </c>
      <c r="G224" s="337">
        <v>4002.88</v>
      </c>
      <c r="H224" s="337">
        <v>4002.88</v>
      </c>
      <c r="I224" s="337">
        <v>4002.88</v>
      </c>
      <c r="J224" s="337">
        <v>4002.88</v>
      </c>
      <c r="K224" s="337">
        <v>4002.88</v>
      </c>
      <c r="L224" s="337">
        <v>4002.88</v>
      </c>
      <c r="M224" s="337">
        <v>4002.88</v>
      </c>
      <c r="N224" s="337">
        <v>4002.88</v>
      </c>
      <c r="O224" s="338">
        <f>ROUND('ASSET BALANCES'!O224*$CL224/12,2)</f>
        <v>4002.88</v>
      </c>
      <c r="P224" s="338">
        <f>ROUND('ASSET BALANCES'!P224*$CL224/12,2)</f>
        <v>4002.88</v>
      </c>
      <c r="Q224" s="338">
        <f>ROUND('ASSET BALANCES'!Q224*$CL224/12,2)</f>
        <v>4002.88</v>
      </c>
      <c r="R224" s="338">
        <f>ROUND('ASSET BALANCES'!R224*$CL224/12,2)</f>
        <v>4002.88</v>
      </c>
      <c r="S224" s="338">
        <f>ROUND('ASSET BALANCES'!S224*$CL224/12,2)</f>
        <v>4002.88</v>
      </c>
      <c r="T224" s="338">
        <f>ROUND('ASSET BALANCES'!T224*$CL224/12,2)</f>
        <v>4002.88</v>
      </c>
      <c r="U224" s="338">
        <f>ROUND('ASSET BALANCES'!U224*$CL224/12,2)</f>
        <v>4002.88</v>
      </c>
      <c r="V224" s="338">
        <f>ROUND('ASSET BALANCES'!V224*$CL224/12,2)</f>
        <v>4002.88</v>
      </c>
      <c r="W224" s="338">
        <f>ROUND('ASSET BALANCES'!W224*$CL224/12,2)</f>
        <v>4002.88</v>
      </c>
      <c r="X224" s="338">
        <f>ROUND('ASSET BALANCES'!X224*$CL224/12,2)</f>
        <v>4002.88</v>
      </c>
      <c r="Y224" s="338">
        <f>ROUND('ASSET BALANCES'!Y224*$CL224/12,2)</f>
        <v>4002.88</v>
      </c>
      <c r="Z224" s="338">
        <f>ROUND('ASSET BALANCES'!Z224*$CL224/12,2)</f>
        <v>4002.88</v>
      </c>
      <c r="AA224" s="338">
        <f>ROUND('ASSET BALANCES'!AA224*$CM224/12,2)</f>
        <v>4002.88</v>
      </c>
      <c r="AB224" s="338">
        <f>ROUND('ASSET BALANCES'!AB224*$CM224/12,2)</f>
        <v>4002.88</v>
      </c>
      <c r="AC224" s="338">
        <f>ROUND('ASSET BALANCES'!AC224*$CM224/12,2)</f>
        <v>4002.88</v>
      </c>
      <c r="AD224" s="338">
        <f>ROUND('ASSET BALANCES'!AD224*$CM224/12,2)</f>
        <v>4002.88</v>
      </c>
      <c r="AE224" s="338">
        <f>ROUND('ASSET BALANCES'!AE224*$CM224/12,2)</f>
        <v>4002.88</v>
      </c>
      <c r="AF224" s="338">
        <f>ROUND('ASSET BALANCES'!AF224*$CM224/12,2)</f>
        <v>4002.88</v>
      </c>
      <c r="AG224" s="338">
        <f>ROUND('ASSET BALANCES'!AG224*$CM224/12,2)</f>
        <v>4002.88</v>
      </c>
      <c r="AH224" s="338">
        <f>ROUND('ASSET BALANCES'!AH224*$CM224/12,2)</f>
        <v>4002.88</v>
      </c>
      <c r="AI224" s="338">
        <f>ROUND('ASSET BALANCES'!AI224*$CM224/12,2)</f>
        <v>4002.88</v>
      </c>
      <c r="AJ224" s="338">
        <f>ROUND('ASSET BALANCES'!AJ224*$CM224/12,2)</f>
        <v>4002.88</v>
      </c>
      <c r="AK224" s="338">
        <f>ROUND('ASSET BALANCES'!AK224*$CM224/12,2)</f>
        <v>4002.88</v>
      </c>
      <c r="AL224" s="338">
        <f>ROUND('ASSET BALANCES'!AL224*$CM224/12,2)</f>
        <v>4002.88</v>
      </c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38"/>
      <c r="AX224" s="338"/>
      <c r="AY224" s="338"/>
      <c r="AZ224" s="338"/>
      <c r="BA224" s="338"/>
      <c r="BB224" s="338"/>
      <c r="BC224" s="338"/>
      <c r="BD224" s="338"/>
      <c r="BE224" s="338"/>
      <c r="BF224" s="338"/>
      <c r="BG224" s="338"/>
      <c r="BH224" s="338"/>
      <c r="BI224" s="338"/>
      <c r="BJ224" s="338"/>
      <c r="BK224" s="338"/>
      <c r="BL224" s="338"/>
      <c r="BM224" s="338"/>
      <c r="BN224" s="338"/>
      <c r="BO224" s="338"/>
      <c r="BP224" s="338"/>
      <c r="BQ224" s="338"/>
      <c r="BR224" s="338"/>
      <c r="BS224" s="338"/>
      <c r="BT224" s="338"/>
      <c r="BU224" s="338"/>
      <c r="BV224" s="338"/>
      <c r="BW224" s="13">
        <f t="shared" si="31"/>
        <v>48034.559999999998</v>
      </c>
      <c r="BX224" s="13">
        <f t="shared" si="32"/>
        <v>48034.559999999998</v>
      </c>
      <c r="BY224" s="13">
        <f t="shared" si="33"/>
        <v>48034.559999999998</v>
      </c>
      <c r="BZ224" s="13">
        <f t="shared" si="34"/>
        <v>0</v>
      </c>
      <c r="CA224" s="13">
        <f t="shared" si="35"/>
        <v>0</v>
      </c>
      <c r="CB224" s="13">
        <f t="shared" si="36"/>
        <v>0</v>
      </c>
      <c r="CC224" s="333" t="str">
        <f>VLOOKUP($A224,'Depr Group Buckets'!$A:$J,CC$4,FALSE)</f>
        <v>PROD OTHER</v>
      </c>
      <c r="CD224" s="333" t="str">
        <f>VLOOKUP($A224,'Depr Group Buckets'!$A:$J,CD$4,FALSE)</f>
        <v>101/106</v>
      </c>
      <c r="CE224" s="333">
        <f>VLOOKUP($A224,'Depr Group Buckets'!$A:$J,CE$4,FALSE)</f>
        <v>108</v>
      </c>
      <c r="CF224" s="333">
        <f>VLOOKUP($A224,'Depr Group Buckets'!$A:$J,CF$4,FALSE)</f>
        <v>403</v>
      </c>
      <c r="CG224" s="333" t="str">
        <f>VLOOKUP($A224,'Depr Group Buckets'!$A:$J,CG$4,FALSE)</f>
        <v>BAYSIDE</v>
      </c>
      <c r="CH224" s="333" t="str">
        <f>VLOOKUP($A224,'Depr Group Buckets'!$A:$J,CH$4,FALSE)</f>
        <v>BAYSIDE UNIT 2</v>
      </c>
      <c r="CI224" s="333" t="str">
        <f>VLOOKUP($A224,'Depr Group Buckets'!$A:$J,CI$4,FALSE)</f>
        <v>Valid</v>
      </c>
      <c r="CJ224" s="333" t="str">
        <f>VLOOKUP($A224,'Depr Group Buckets'!$A:$J,CJ$4,FALSE)</f>
        <v>346</v>
      </c>
      <c r="CK224" s="21"/>
      <c r="CL224" s="4">
        <f t="shared" si="30"/>
        <v>3.3000000000000002E-2</v>
      </c>
      <c r="CM224" s="4">
        <f t="shared" si="29"/>
        <v>3.3000000000000002E-2</v>
      </c>
      <c r="CN224" s="334"/>
      <c r="CO224" s="334"/>
      <c r="CP224" s="334"/>
      <c r="CQ224" s="4">
        <v>3.3000000000000002E-2</v>
      </c>
      <c r="CR224" s="4">
        <v>4.1399999999999999E-2</v>
      </c>
    </row>
    <row r="225" spans="1:96" x14ac:dyDescent="0.25">
      <c r="A225" s="335">
        <f>'ASSET BALANCES'!$A225</f>
        <v>34633</v>
      </c>
      <c r="B225" s="336" t="str">
        <f>'ASSET BALANCES'!$B225</f>
        <v>346.33 Misc Power Plant Eq-BP3</v>
      </c>
      <c r="C225" s="337">
        <v>2.5599999999999996</v>
      </c>
      <c r="D225" s="337">
        <v>2.5599999999999996</v>
      </c>
      <c r="E225" s="337">
        <v>2.5599999999999996</v>
      </c>
      <c r="F225" s="337">
        <v>2.56</v>
      </c>
      <c r="G225" s="337">
        <v>2.56</v>
      </c>
      <c r="H225" s="337">
        <v>2.56</v>
      </c>
      <c r="I225" s="337">
        <v>2.56</v>
      </c>
      <c r="J225" s="337">
        <v>2.56</v>
      </c>
      <c r="K225" s="337">
        <v>2.56</v>
      </c>
      <c r="L225" s="337">
        <v>2.56</v>
      </c>
      <c r="M225" s="337">
        <v>2.56</v>
      </c>
      <c r="N225" s="337">
        <v>2.56</v>
      </c>
      <c r="O225" s="338">
        <f>ROUND('ASSET BALANCES'!O225*$CL225/12,2)</f>
        <v>2.56</v>
      </c>
      <c r="P225" s="338">
        <f>ROUND('ASSET BALANCES'!P225*$CL225/12,2)</f>
        <v>2.56</v>
      </c>
      <c r="Q225" s="338">
        <f>ROUND('ASSET BALANCES'!Q225*$CL225/12,2)</f>
        <v>2.56</v>
      </c>
      <c r="R225" s="338">
        <f>ROUND('ASSET BALANCES'!R225*$CL225/12,2)</f>
        <v>2.56</v>
      </c>
      <c r="S225" s="338">
        <f>ROUND('ASSET BALANCES'!S225*$CL225/12,2)</f>
        <v>2.56</v>
      </c>
      <c r="T225" s="338">
        <f>ROUND('ASSET BALANCES'!T225*$CL225/12,2)</f>
        <v>2.56</v>
      </c>
      <c r="U225" s="338">
        <f>ROUND('ASSET BALANCES'!U225*$CL225/12,2)</f>
        <v>2.56</v>
      </c>
      <c r="V225" s="338">
        <f>ROUND('ASSET BALANCES'!V225*$CL225/12,2)</f>
        <v>2.56</v>
      </c>
      <c r="W225" s="338">
        <f>ROUND('ASSET BALANCES'!W225*$CL225/12,2)</f>
        <v>2.56</v>
      </c>
      <c r="X225" s="338">
        <f>ROUND('ASSET BALANCES'!X225*$CL225/12,2)</f>
        <v>2.56</v>
      </c>
      <c r="Y225" s="338">
        <f>ROUND('ASSET BALANCES'!Y225*$CL225/12,2)</f>
        <v>2.56</v>
      </c>
      <c r="Z225" s="338">
        <f>ROUND('ASSET BALANCES'!Z225*$CL225/12,2)</f>
        <v>2.56</v>
      </c>
      <c r="AA225" s="338">
        <f>ROUND('ASSET BALANCES'!AA225*$CM225/12,2)</f>
        <v>2.56</v>
      </c>
      <c r="AB225" s="338">
        <f>ROUND('ASSET BALANCES'!AB225*$CM225/12,2)</f>
        <v>2.56</v>
      </c>
      <c r="AC225" s="338">
        <f>ROUND('ASSET BALANCES'!AC225*$CM225/12,2)</f>
        <v>2.56</v>
      </c>
      <c r="AD225" s="338">
        <f>ROUND('ASSET BALANCES'!AD225*$CM225/12,2)</f>
        <v>2.56</v>
      </c>
      <c r="AE225" s="338">
        <f>ROUND('ASSET BALANCES'!AE225*$CM225/12,2)</f>
        <v>2.56</v>
      </c>
      <c r="AF225" s="338">
        <f>ROUND('ASSET BALANCES'!AF225*$CM225/12,2)</f>
        <v>2.56</v>
      </c>
      <c r="AG225" s="338">
        <f>ROUND('ASSET BALANCES'!AG225*$CM225/12,2)</f>
        <v>2.56</v>
      </c>
      <c r="AH225" s="338">
        <f>ROUND('ASSET BALANCES'!AH225*$CM225/12,2)</f>
        <v>2.56</v>
      </c>
      <c r="AI225" s="338">
        <f>ROUND('ASSET BALANCES'!AI225*$CM225/12,2)</f>
        <v>2.56</v>
      </c>
      <c r="AJ225" s="338">
        <f>ROUND('ASSET BALANCES'!AJ225*$CM225/12,2)</f>
        <v>2.56</v>
      </c>
      <c r="AK225" s="338">
        <f>ROUND('ASSET BALANCES'!AK225*$CM225/12,2)</f>
        <v>2.56</v>
      </c>
      <c r="AL225" s="338">
        <f>ROUND('ASSET BALANCES'!AL225*$CM225/12,2)</f>
        <v>2.56</v>
      </c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38"/>
      <c r="AX225" s="338"/>
      <c r="AY225" s="338"/>
      <c r="AZ225" s="338"/>
      <c r="BA225" s="338"/>
      <c r="BB225" s="338"/>
      <c r="BC225" s="338"/>
      <c r="BD225" s="338"/>
      <c r="BE225" s="338"/>
      <c r="BF225" s="338"/>
      <c r="BG225" s="338"/>
      <c r="BH225" s="338"/>
      <c r="BI225" s="338"/>
      <c r="BJ225" s="338"/>
      <c r="BK225" s="338"/>
      <c r="BL225" s="338"/>
      <c r="BM225" s="338"/>
      <c r="BN225" s="338"/>
      <c r="BO225" s="338"/>
      <c r="BP225" s="338"/>
      <c r="BQ225" s="338"/>
      <c r="BR225" s="338"/>
      <c r="BS225" s="338"/>
      <c r="BT225" s="338"/>
      <c r="BU225" s="338"/>
      <c r="BV225" s="338"/>
      <c r="BW225" s="13">
        <f t="shared" si="31"/>
        <v>30.72</v>
      </c>
      <c r="BX225" s="13">
        <f t="shared" si="32"/>
        <v>30.72</v>
      </c>
      <c r="BY225" s="13">
        <f t="shared" si="33"/>
        <v>30.72</v>
      </c>
      <c r="BZ225" s="13">
        <f t="shared" si="34"/>
        <v>0</v>
      </c>
      <c r="CA225" s="13">
        <f t="shared" si="35"/>
        <v>0</v>
      </c>
      <c r="CB225" s="13">
        <f t="shared" si="36"/>
        <v>0</v>
      </c>
      <c r="CC225" s="333" t="str">
        <f>VLOOKUP($A225,'Depr Group Buckets'!$A:$J,CC$4,FALSE)</f>
        <v>PROD OTHER</v>
      </c>
      <c r="CD225" s="333" t="str">
        <f>VLOOKUP($A225,'Depr Group Buckets'!$A:$J,CD$4,FALSE)</f>
        <v>101/106</v>
      </c>
      <c r="CE225" s="333">
        <f>VLOOKUP($A225,'Depr Group Buckets'!$A:$J,CE$4,FALSE)</f>
        <v>108</v>
      </c>
      <c r="CF225" s="333">
        <f>VLOOKUP($A225,'Depr Group Buckets'!$A:$J,CF$4,FALSE)</f>
        <v>403</v>
      </c>
      <c r="CG225" s="333" t="str">
        <f>VLOOKUP($A225,'Depr Group Buckets'!$A:$J,CG$4,FALSE)</f>
        <v>BAYSIDE</v>
      </c>
      <c r="CH225" s="333" t="str">
        <f>VLOOKUP($A225,'Depr Group Buckets'!$A:$J,CH$4,FALSE)</f>
        <v>BAYSIDE CT 3</v>
      </c>
      <c r="CI225" s="333" t="str">
        <f>VLOOKUP($A225,'Depr Group Buckets'!$A:$J,CI$4,FALSE)</f>
        <v>Valid</v>
      </c>
      <c r="CJ225" s="333" t="str">
        <f>VLOOKUP($A225,'Depr Group Buckets'!$A:$J,CJ$4,FALSE)</f>
        <v>346</v>
      </c>
      <c r="CK225" s="21"/>
      <c r="CL225" s="4">
        <f t="shared" si="30"/>
        <v>3.4000000000000002E-2</v>
      </c>
      <c r="CM225" s="4">
        <f t="shared" si="29"/>
        <v>3.4000000000000002E-2</v>
      </c>
      <c r="CN225" s="334"/>
      <c r="CO225" s="334"/>
      <c r="CP225" s="334"/>
      <c r="CQ225" s="4">
        <v>3.4000000000000002E-2</v>
      </c>
      <c r="CR225" s="4">
        <v>2.87E-2</v>
      </c>
    </row>
    <row r="226" spans="1:96" x14ac:dyDescent="0.25">
      <c r="A226" s="335">
        <f>'ASSET BALANCES'!$A226</f>
        <v>34634</v>
      </c>
      <c r="B226" s="336" t="str">
        <f>'ASSET BALANCES'!$B226</f>
        <v>346.34 Misc Power Plant Eq-BP4</v>
      </c>
      <c r="C226" s="337">
        <v>2.5599999999999996</v>
      </c>
      <c r="D226" s="337">
        <v>2.5599999999999996</v>
      </c>
      <c r="E226" s="337">
        <v>2.5599999999999996</v>
      </c>
      <c r="F226" s="337">
        <v>2.56</v>
      </c>
      <c r="G226" s="337">
        <v>2.56</v>
      </c>
      <c r="H226" s="337">
        <v>2.56</v>
      </c>
      <c r="I226" s="337">
        <v>2.56</v>
      </c>
      <c r="J226" s="337">
        <v>2.56</v>
      </c>
      <c r="K226" s="337">
        <v>2.56</v>
      </c>
      <c r="L226" s="337">
        <v>2.56</v>
      </c>
      <c r="M226" s="337">
        <v>2.56</v>
      </c>
      <c r="N226" s="337">
        <v>2.56</v>
      </c>
      <c r="O226" s="338">
        <f>ROUND('ASSET BALANCES'!O226*$CL226/12,2)</f>
        <v>2.56</v>
      </c>
      <c r="P226" s="338">
        <f>ROUND('ASSET BALANCES'!P226*$CL226/12,2)</f>
        <v>2.56</v>
      </c>
      <c r="Q226" s="338">
        <f>ROUND('ASSET BALANCES'!Q226*$CL226/12,2)</f>
        <v>2.56</v>
      </c>
      <c r="R226" s="338">
        <f>ROUND('ASSET BALANCES'!R226*$CL226/12,2)</f>
        <v>2.56</v>
      </c>
      <c r="S226" s="338">
        <f>ROUND('ASSET BALANCES'!S226*$CL226/12,2)</f>
        <v>2.56</v>
      </c>
      <c r="T226" s="338">
        <f>ROUND('ASSET BALANCES'!T226*$CL226/12,2)</f>
        <v>2.56</v>
      </c>
      <c r="U226" s="338">
        <f>ROUND('ASSET BALANCES'!U226*$CL226/12,2)</f>
        <v>2.56</v>
      </c>
      <c r="V226" s="338">
        <f>ROUND('ASSET BALANCES'!V226*$CL226/12,2)</f>
        <v>2.56</v>
      </c>
      <c r="W226" s="338">
        <f>ROUND('ASSET BALANCES'!W226*$CL226/12,2)</f>
        <v>2.56</v>
      </c>
      <c r="X226" s="338">
        <f>ROUND('ASSET BALANCES'!X226*$CL226/12,2)</f>
        <v>2.56</v>
      </c>
      <c r="Y226" s="338">
        <f>ROUND('ASSET BALANCES'!Y226*$CL226/12,2)</f>
        <v>2.56</v>
      </c>
      <c r="Z226" s="338">
        <f>ROUND('ASSET BALANCES'!Z226*$CL226/12,2)</f>
        <v>2.56</v>
      </c>
      <c r="AA226" s="338">
        <f>ROUND('ASSET BALANCES'!AA226*$CM226/12,2)</f>
        <v>2.56</v>
      </c>
      <c r="AB226" s="338">
        <f>ROUND('ASSET BALANCES'!AB226*$CM226/12,2)</f>
        <v>2.56</v>
      </c>
      <c r="AC226" s="338">
        <f>ROUND('ASSET BALANCES'!AC226*$CM226/12,2)</f>
        <v>2.56</v>
      </c>
      <c r="AD226" s="338">
        <f>ROUND('ASSET BALANCES'!AD226*$CM226/12,2)</f>
        <v>2.56</v>
      </c>
      <c r="AE226" s="338">
        <f>ROUND('ASSET BALANCES'!AE226*$CM226/12,2)</f>
        <v>2.56</v>
      </c>
      <c r="AF226" s="338">
        <f>ROUND('ASSET BALANCES'!AF226*$CM226/12,2)</f>
        <v>2.56</v>
      </c>
      <c r="AG226" s="338">
        <f>ROUND('ASSET BALANCES'!AG226*$CM226/12,2)</f>
        <v>2.56</v>
      </c>
      <c r="AH226" s="338">
        <f>ROUND('ASSET BALANCES'!AH226*$CM226/12,2)</f>
        <v>2.56</v>
      </c>
      <c r="AI226" s="338">
        <f>ROUND('ASSET BALANCES'!AI226*$CM226/12,2)</f>
        <v>2.56</v>
      </c>
      <c r="AJ226" s="338">
        <f>ROUND('ASSET BALANCES'!AJ226*$CM226/12,2)</f>
        <v>2.56</v>
      </c>
      <c r="AK226" s="338">
        <f>ROUND('ASSET BALANCES'!AK226*$CM226/12,2)</f>
        <v>2.56</v>
      </c>
      <c r="AL226" s="338">
        <f>ROUND('ASSET BALANCES'!AL226*$CM226/12,2)</f>
        <v>2.56</v>
      </c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38"/>
      <c r="AX226" s="338"/>
      <c r="AY226" s="338"/>
      <c r="AZ226" s="338"/>
      <c r="BA226" s="338"/>
      <c r="BB226" s="338"/>
      <c r="BC226" s="338"/>
      <c r="BD226" s="338"/>
      <c r="BE226" s="338"/>
      <c r="BF226" s="338"/>
      <c r="BG226" s="338"/>
      <c r="BH226" s="338"/>
      <c r="BI226" s="338"/>
      <c r="BJ226" s="338"/>
      <c r="BK226" s="338"/>
      <c r="BL226" s="338"/>
      <c r="BM226" s="338"/>
      <c r="BN226" s="338"/>
      <c r="BO226" s="338"/>
      <c r="BP226" s="338"/>
      <c r="BQ226" s="338"/>
      <c r="BR226" s="338"/>
      <c r="BS226" s="338"/>
      <c r="BT226" s="338"/>
      <c r="BU226" s="338"/>
      <c r="BV226" s="338"/>
      <c r="BW226" s="13">
        <f t="shared" si="31"/>
        <v>30.72</v>
      </c>
      <c r="BX226" s="13">
        <f t="shared" si="32"/>
        <v>30.72</v>
      </c>
      <c r="BY226" s="13">
        <f t="shared" si="33"/>
        <v>30.72</v>
      </c>
      <c r="BZ226" s="13">
        <f t="shared" si="34"/>
        <v>0</v>
      </c>
      <c r="CA226" s="13">
        <f t="shared" si="35"/>
        <v>0</v>
      </c>
      <c r="CB226" s="13">
        <f t="shared" si="36"/>
        <v>0</v>
      </c>
      <c r="CC226" s="333" t="str">
        <f>VLOOKUP($A226,'Depr Group Buckets'!$A:$J,CC$4,FALSE)</f>
        <v>PROD OTHER</v>
      </c>
      <c r="CD226" s="333" t="str">
        <f>VLOOKUP($A226,'Depr Group Buckets'!$A:$J,CD$4,FALSE)</f>
        <v>101/106</v>
      </c>
      <c r="CE226" s="333">
        <f>VLOOKUP($A226,'Depr Group Buckets'!$A:$J,CE$4,FALSE)</f>
        <v>108</v>
      </c>
      <c r="CF226" s="333">
        <f>VLOOKUP($A226,'Depr Group Buckets'!$A:$J,CF$4,FALSE)</f>
        <v>403</v>
      </c>
      <c r="CG226" s="333" t="str">
        <f>VLOOKUP($A226,'Depr Group Buckets'!$A:$J,CG$4,FALSE)</f>
        <v>BAYSIDE</v>
      </c>
      <c r="CH226" s="333" t="str">
        <f>VLOOKUP($A226,'Depr Group Buckets'!$A:$J,CH$4,FALSE)</f>
        <v>BAYSIDE CT 4</v>
      </c>
      <c r="CI226" s="333" t="str">
        <f>VLOOKUP($A226,'Depr Group Buckets'!$A:$J,CI$4,FALSE)</f>
        <v>Valid</v>
      </c>
      <c r="CJ226" s="333" t="str">
        <f>VLOOKUP($A226,'Depr Group Buckets'!$A:$J,CJ$4,FALSE)</f>
        <v>346</v>
      </c>
      <c r="CK226" s="21"/>
      <c r="CL226" s="4">
        <f t="shared" si="30"/>
        <v>3.4000000000000002E-2</v>
      </c>
      <c r="CM226" s="4">
        <f t="shared" si="29"/>
        <v>3.4000000000000002E-2</v>
      </c>
      <c r="CN226" s="334"/>
      <c r="CO226" s="334"/>
      <c r="CP226" s="334"/>
      <c r="CQ226" s="4">
        <v>3.4000000000000002E-2</v>
      </c>
      <c r="CR226" s="4">
        <v>2.87E-2</v>
      </c>
    </row>
    <row r="227" spans="1:96" x14ac:dyDescent="0.25">
      <c r="A227" s="335">
        <f>'ASSET BALANCES'!$A227</f>
        <v>34635</v>
      </c>
      <c r="B227" s="336" t="str">
        <f>'ASSET BALANCES'!$B227</f>
        <v>346.35 Misc Power Plant Eq-BP5</v>
      </c>
      <c r="C227" s="337">
        <v>0</v>
      </c>
      <c r="D227" s="337">
        <v>0</v>
      </c>
      <c r="E227" s="337">
        <v>0</v>
      </c>
      <c r="F227" s="337">
        <v>0</v>
      </c>
      <c r="G227" s="337">
        <v>0</v>
      </c>
      <c r="H227" s="337">
        <v>0</v>
      </c>
      <c r="I227" s="337">
        <v>0</v>
      </c>
      <c r="J227" s="337">
        <v>0</v>
      </c>
      <c r="K227" s="337">
        <v>0</v>
      </c>
      <c r="L227" s="337">
        <v>0</v>
      </c>
      <c r="M227" s="337">
        <v>0</v>
      </c>
      <c r="N227" s="337">
        <v>0</v>
      </c>
      <c r="O227" s="338">
        <f>ROUND('ASSET BALANCES'!O227*$CL227/12,2)</f>
        <v>0</v>
      </c>
      <c r="P227" s="338">
        <f>ROUND('ASSET BALANCES'!P227*$CL227/12,2)</f>
        <v>0</v>
      </c>
      <c r="Q227" s="338">
        <f>ROUND('ASSET BALANCES'!Q227*$CL227/12,2)</f>
        <v>0</v>
      </c>
      <c r="R227" s="338">
        <f>ROUND('ASSET BALANCES'!R227*$CL227/12,2)</f>
        <v>0</v>
      </c>
      <c r="S227" s="338">
        <f>ROUND('ASSET BALANCES'!S227*$CL227/12,2)</f>
        <v>0</v>
      </c>
      <c r="T227" s="338">
        <f>ROUND('ASSET BALANCES'!T227*$CL227/12,2)</f>
        <v>0</v>
      </c>
      <c r="U227" s="338">
        <f>ROUND('ASSET BALANCES'!U227*$CL227/12,2)</f>
        <v>0</v>
      </c>
      <c r="V227" s="338">
        <f>ROUND('ASSET BALANCES'!V227*$CL227/12,2)</f>
        <v>0</v>
      </c>
      <c r="W227" s="338">
        <f>ROUND('ASSET BALANCES'!W227*$CL227/12,2)</f>
        <v>0</v>
      </c>
      <c r="X227" s="338">
        <f>ROUND('ASSET BALANCES'!X227*$CL227/12,2)</f>
        <v>0</v>
      </c>
      <c r="Y227" s="338">
        <f>ROUND('ASSET BALANCES'!Y227*$CL227/12,2)</f>
        <v>0</v>
      </c>
      <c r="Z227" s="338">
        <f>ROUND('ASSET BALANCES'!Z227*$CL227/12,2)</f>
        <v>0</v>
      </c>
      <c r="AA227" s="338">
        <f>ROUND('ASSET BALANCES'!AA227*$CM227/12,2)</f>
        <v>0</v>
      </c>
      <c r="AB227" s="338">
        <f>ROUND('ASSET BALANCES'!AB227*$CM227/12,2)</f>
        <v>0</v>
      </c>
      <c r="AC227" s="338">
        <f>ROUND('ASSET BALANCES'!AC227*$CM227/12,2)</f>
        <v>0</v>
      </c>
      <c r="AD227" s="338">
        <f>ROUND('ASSET BALANCES'!AD227*$CM227/12,2)</f>
        <v>0</v>
      </c>
      <c r="AE227" s="338">
        <f>ROUND('ASSET BALANCES'!AE227*$CM227/12,2)</f>
        <v>0</v>
      </c>
      <c r="AF227" s="338">
        <f>ROUND('ASSET BALANCES'!AF227*$CM227/12,2)</f>
        <v>0</v>
      </c>
      <c r="AG227" s="338">
        <f>ROUND('ASSET BALANCES'!AG227*$CM227/12,2)</f>
        <v>0</v>
      </c>
      <c r="AH227" s="338">
        <f>ROUND('ASSET BALANCES'!AH227*$CM227/12,2)</f>
        <v>0</v>
      </c>
      <c r="AI227" s="338">
        <f>ROUND('ASSET BALANCES'!AI227*$CM227/12,2)</f>
        <v>0</v>
      </c>
      <c r="AJ227" s="338">
        <f>ROUND('ASSET BALANCES'!AJ227*$CM227/12,2)</f>
        <v>0</v>
      </c>
      <c r="AK227" s="338">
        <f>ROUND('ASSET BALANCES'!AK227*$CM227/12,2)</f>
        <v>0</v>
      </c>
      <c r="AL227" s="338">
        <f>ROUND('ASSET BALANCES'!AL227*$CM227/12,2)</f>
        <v>0</v>
      </c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38"/>
      <c r="AX227" s="338"/>
      <c r="AY227" s="338"/>
      <c r="AZ227" s="338"/>
      <c r="BA227" s="338"/>
      <c r="BB227" s="338"/>
      <c r="BC227" s="338"/>
      <c r="BD227" s="338"/>
      <c r="BE227" s="338"/>
      <c r="BF227" s="338"/>
      <c r="BG227" s="338"/>
      <c r="BH227" s="338"/>
      <c r="BI227" s="338"/>
      <c r="BJ227" s="338"/>
      <c r="BK227" s="338"/>
      <c r="BL227" s="338"/>
      <c r="BM227" s="338"/>
      <c r="BN227" s="338"/>
      <c r="BO227" s="338"/>
      <c r="BP227" s="338"/>
      <c r="BQ227" s="338"/>
      <c r="BR227" s="338"/>
      <c r="BS227" s="338"/>
      <c r="BT227" s="338"/>
      <c r="BU227" s="338"/>
      <c r="BV227" s="338"/>
      <c r="BW227" s="13">
        <f t="shared" si="31"/>
        <v>0</v>
      </c>
      <c r="BX227" s="13">
        <f t="shared" si="32"/>
        <v>0</v>
      </c>
      <c r="BY227" s="13">
        <f t="shared" si="33"/>
        <v>0</v>
      </c>
      <c r="BZ227" s="13">
        <f t="shared" si="34"/>
        <v>0</v>
      </c>
      <c r="CA227" s="13">
        <f t="shared" si="35"/>
        <v>0</v>
      </c>
      <c r="CB227" s="13">
        <f t="shared" si="36"/>
        <v>0</v>
      </c>
      <c r="CC227" s="333" t="str">
        <f>VLOOKUP($A227,'Depr Group Buckets'!$A:$J,CC$4,FALSE)</f>
        <v>PROD OTHER</v>
      </c>
      <c r="CD227" s="333" t="str">
        <f>VLOOKUP($A227,'Depr Group Buckets'!$A:$J,CD$4,FALSE)</f>
        <v>101/106</v>
      </c>
      <c r="CE227" s="333">
        <f>VLOOKUP($A227,'Depr Group Buckets'!$A:$J,CE$4,FALSE)</f>
        <v>108</v>
      </c>
      <c r="CF227" s="333">
        <f>VLOOKUP($A227,'Depr Group Buckets'!$A:$J,CF$4,FALSE)</f>
        <v>403</v>
      </c>
      <c r="CG227" s="333" t="str">
        <f>VLOOKUP($A227,'Depr Group Buckets'!$A:$J,CG$4,FALSE)</f>
        <v>BAYSIDE</v>
      </c>
      <c r="CH227" s="333" t="str">
        <f>VLOOKUP($A227,'Depr Group Buckets'!$A:$J,CH$4,FALSE)</f>
        <v>BAYSIDE CT 5</v>
      </c>
      <c r="CI227" s="333" t="str">
        <f>VLOOKUP($A227,'Depr Group Buckets'!$A:$J,CI$4,FALSE)</f>
        <v>Valid</v>
      </c>
      <c r="CJ227" s="333" t="str">
        <f>VLOOKUP($A227,'Depr Group Buckets'!$A:$J,CJ$4,FALSE)</f>
        <v>346</v>
      </c>
      <c r="CK227" s="21"/>
      <c r="CL227" s="4">
        <f t="shared" si="30"/>
        <v>3.9E-2</v>
      </c>
      <c r="CM227" s="4">
        <f t="shared" si="29"/>
        <v>3.9E-2</v>
      </c>
      <c r="CN227" s="334"/>
      <c r="CO227" s="334"/>
      <c r="CP227" s="334"/>
      <c r="CQ227" s="4">
        <v>3.9E-2</v>
      </c>
      <c r="CR227" s="4">
        <v>2.9399999999999999E-2</v>
      </c>
    </row>
    <row r="228" spans="1:96" x14ac:dyDescent="0.25">
      <c r="A228" s="335">
        <f>'ASSET BALANCES'!$A228</f>
        <v>34636</v>
      </c>
      <c r="B228" s="336" t="str">
        <f>'ASSET BALANCES'!$B228</f>
        <v>346.36 Misc Power Plant Eq-BP6</v>
      </c>
      <c r="C228" s="337">
        <v>21.52</v>
      </c>
      <c r="D228" s="337">
        <v>21.52</v>
      </c>
      <c r="E228" s="337">
        <v>21.52</v>
      </c>
      <c r="F228" s="337">
        <v>21.52</v>
      </c>
      <c r="G228" s="337">
        <v>21.52</v>
      </c>
      <c r="H228" s="337">
        <v>21.52</v>
      </c>
      <c r="I228" s="337">
        <v>21.52</v>
      </c>
      <c r="J228" s="337">
        <v>21.52</v>
      </c>
      <c r="K228" s="337">
        <v>21.52</v>
      </c>
      <c r="L228" s="337">
        <v>21.52</v>
      </c>
      <c r="M228" s="337">
        <v>21.52</v>
      </c>
      <c r="N228" s="337">
        <v>21.52</v>
      </c>
      <c r="O228" s="338">
        <f>ROUND('ASSET BALANCES'!O228*$CL228/12,2)</f>
        <v>21.52</v>
      </c>
      <c r="P228" s="338">
        <f>ROUND('ASSET BALANCES'!P228*$CL228/12,2)</f>
        <v>21.52</v>
      </c>
      <c r="Q228" s="338">
        <f>ROUND('ASSET BALANCES'!Q228*$CL228/12,2)</f>
        <v>21.52</v>
      </c>
      <c r="R228" s="338">
        <f>ROUND('ASSET BALANCES'!R228*$CL228/12,2)</f>
        <v>21.52</v>
      </c>
      <c r="S228" s="338">
        <f>ROUND('ASSET BALANCES'!S228*$CL228/12,2)</f>
        <v>21.52</v>
      </c>
      <c r="T228" s="338">
        <f>ROUND('ASSET BALANCES'!T228*$CL228/12,2)</f>
        <v>21.52</v>
      </c>
      <c r="U228" s="338">
        <f>ROUND('ASSET BALANCES'!U228*$CL228/12,2)</f>
        <v>21.52</v>
      </c>
      <c r="V228" s="338">
        <f>ROUND('ASSET BALANCES'!V228*$CL228/12,2)</f>
        <v>21.52</v>
      </c>
      <c r="W228" s="338">
        <f>ROUND('ASSET BALANCES'!W228*$CL228/12,2)</f>
        <v>21.52</v>
      </c>
      <c r="X228" s="338">
        <f>ROUND('ASSET BALANCES'!X228*$CL228/12,2)</f>
        <v>21.52</v>
      </c>
      <c r="Y228" s="338">
        <f>ROUND('ASSET BALANCES'!Y228*$CL228/12,2)</f>
        <v>21.52</v>
      </c>
      <c r="Z228" s="338">
        <f>ROUND('ASSET BALANCES'!Z228*$CL228/12,2)</f>
        <v>21.52</v>
      </c>
      <c r="AA228" s="338">
        <f>ROUND('ASSET BALANCES'!AA228*$CM228/12,2)</f>
        <v>21.52</v>
      </c>
      <c r="AB228" s="338">
        <f>ROUND('ASSET BALANCES'!AB228*$CM228/12,2)</f>
        <v>21.52</v>
      </c>
      <c r="AC228" s="338">
        <f>ROUND('ASSET BALANCES'!AC228*$CM228/12,2)</f>
        <v>21.52</v>
      </c>
      <c r="AD228" s="338">
        <f>ROUND('ASSET BALANCES'!AD228*$CM228/12,2)</f>
        <v>21.52</v>
      </c>
      <c r="AE228" s="338">
        <f>ROUND('ASSET BALANCES'!AE228*$CM228/12,2)</f>
        <v>21.52</v>
      </c>
      <c r="AF228" s="338">
        <f>ROUND('ASSET BALANCES'!AF228*$CM228/12,2)</f>
        <v>21.52</v>
      </c>
      <c r="AG228" s="338">
        <f>ROUND('ASSET BALANCES'!AG228*$CM228/12,2)</f>
        <v>21.52</v>
      </c>
      <c r="AH228" s="338">
        <f>ROUND('ASSET BALANCES'!AH228*$CM228/12,2)</f>
        <v>21.52</v>
      </c>
      <c r="AI228" s="338">
        <f>ROUND('ASSET BALANCES'!AI228*$CM228/12,2)</f>
        <v>21.52</v>
      </c>
      <c r="AJ228" s="338">
        <f>ROUND('ASSET BALANCES'!AJ228*$CM228/12,2)</f>
        <v>21.52</v>
      </c>
      <c r="AK228" s="338">
        <f>ROUND('ASSET BALANCES'!AK228*$CM228/12,2)</f>
        <v>21.52</v>
      </c>
      <c r="AL228" s="338">
        <f>ROUND('ASSET BALANCES'!AL228*$CM228/12,2)</f>
        <v>21.52</v>
      </c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38"/>
      <c r="AX228" s="338"/>
      <c r="AY228" s="338"/>
      <c r="AZ228" s="338"/>
      <c r="BA228" s="338"/>
      <c r="BB228" s="338"/>
      <c r="BC228" s="338"/>
      <c r="BD228" s="338"/>
      <c r="BE228" s="338"/>
      <c r="BF228" s="338"/>
      <c r="BG228" s="338"/>
      <c r="BH228" s="338"/>
      <c r="BI228" s="338"/>
      <c r="BJ228" s="338"/>
      <c r="BK228" s="338"/>
      <c r="BL228" s="338"/>
      <c r="BM228" s="338"/>
      <c r="BN228" s="338"/>
      <c r="BO228" s="338"/>
      <c r="BP228" s="338"/>
      <c r="BQ228" s="338"/>
      <c r="BR228" s="338"/>
      <c r="BS228" s="338"/>
      <c r="BT228" s="338"/>
      <c r="BU228" s="338"/>
      <c r="BV228" s="338"/>
      <c r="BW228" s="13">
        <f t="shared" si="31"/>
        <v>258.24</v>
      </c>
      <c r="BX228" s="13">
        <f t="shared" si="32"/>
        <v>258.24</v>
      </c>
      <c r="BY228" s="13">
        <f t="shared" si="33"/>
        <v>258.24</v>
      </c>
      <c r="BZ228" s="13">
        <f t="shared" si="34"/>
        <v>0</v>
      </c>
      <c r="CA228" s="13">
        <f t="shared" si="35"/>
        <v>0</v>
      </c>
      <c r="CB228" s="13">
        <f t="shared" si="36"/>
        <v>0</v>
      </c>
      <c r="CC228" s="333" t="str">
        <f>VLOOKUP($A228,'Depr Group Buckets'!$A:$J,CC$4,FALSE)</f>
        <v>PROD OTHER</v>
      </c>
      <c r="CD228" s="333" t="str">
        <f>VLOOKUP($A228,'Depr Group Buckets'!$A:$J,CD$4,FALSE)</f>
        <v>101/106</v>
      </c>
      <c r="CE228" s="333">
        <f>VLOOKUP($A228,'Depr Group Buckets'!$A:$J,CE$4,FALSE)</f>
        <v>108</v>
      </c>
      <c r="CF228" s="333">
        <f>VLOOKUP($A228,'Depr Group Buckets'!$A:$J,CF$4,FALSE)</f>
        <v>403</v>
      </c>
      <c r="CG228" s="333" t="str">
        <f>VLOOKUP($A228,'Depr Group Buckets'!$A:$J,CG$4,FALSE)</f>
        <v>BAYSIDE</v>
      </c>
      <c r="CH228" s="333" t="str">
        <f>VLOOKUP($A228,'Depr Group Buckets'!$A:$J,CH$4,FALSE)</f>
        <v>BAYSIDE CT 6</v>
      </c>
      <c r="CI228" s="333" t="str">
        <f>VLOOKUP($A228,'Depr Group Buckets'!$A:$J,CI$4,FALSE)</f>
        <v>Valid</v>
      </c>
      <c r="CJ228" s="333" t="str">
        <f>VLOOKUP($A228,'Depr Group Buckets'!$A:$J,CJ$4,FALSE)</f>
        <v>346</v>
      </c>
      <c r="CK228" s="21"/>
      <c r="CL228" s="4">
        <f t="shared" si="30"/>
        <v>2.1999999999999999E-2</v>
      </c>
      <c r="CM228" s="4">
        <f t="shared" si="29"/>
        <v>2.1999999999999999E-2</v>
      </c>
      <c r="CN228" s="334"/>
      <c r="CO228" s="334"/>
      <c r="CP228" s="334"/>
      <c r="CQ228" s="4">
        <v>2.1999999999999999E-2</v>
      </c>
      <c r="CR228" s="4">
        <v>3.1E-2</v>
      </c>
    </row>
    <row r="229" spans="1:96" x14ac:dyDescent="0.25">
      <c r="A229" s="335">
        <f>'ASSET BALANCES'!$A229</f>
        <v>34637</v>
      </c>
      <c r="B229" s="336" t="str">
        <f>'ASSET BALANCES'!$B229</f>
        <v>346.37 Tools Bayside 7yr</v>
      </c>
      <c r="C229" s="337">
        <v>6206.6</v>
      </c>
      <c r="D229" s="337">
        <v>6206.62</v>
      </c>
      <c r="E229" s="337">
        <v>6206.58</v>
      </c>
      <c r="F229" s="337">
        <v>6206.62</v>
      </c>
      <c r="G229" s="337">
        <v>6206.58</v>
      </c>
      <c r="H229" s="337">
        <v>6206.6100000000006</v>
      </c>
      <c r="I229" s="337">
        <v>6206.59</v>
      </c>
      <c r="J229" s="337">
        <v>6206.6100000000006</v>
      </c>
      <c r="K229" s="337">
        <v>6206.58</v>
      </c>
      <c r="L229" s="337">
        <v>6206.63</v>
      </c>
      <c r="M229" s="337">
        <v>6206.57</v>
      </c>
      <c r="N229" s="337">
        <v>3395.08</v>
      </c>
      <c r="O229" s="338">
        <f>ROUND('ASSET BALANCES'!O229*$CL229/12,2)</f>
        <v>3389.1</v>
      </c>
      <c r="P229" s="338">
        <f>ROUND('ASSET BALANCES'!P229*$CL229/12,2)</f>
        <v>3389.1</v>
      </c>
      <c r="Q229" s="338">
        <f>ROUND('ASSET BALANCES'!Q229*$CL229/12,2)</f>
        <v>3389.1</v>
      </c>
      <c r="R229" s="338">
        <f>ROUND('ASSET BALANCES'!R229*$CL229/12,2)</f>
        <v>3389.1</v>
      </c>
      <c r="S229" s="338">
        <f>ROUND('ASSET BALANCES'!S229*$CL229/12,2)</f>
        <v>3389.1</v>
      </c>
      <c r="T229" s="338">
        <f>ROUND('ASSET BALANCES'!T229*$CL229/12,2)</f>
        <v>3389.1</v>
      </c>
      <c r="U229" s="338">
        <f>ROUND('ASSET BALANCES'!U229*$CL229/12,2)</f>
        <v>3389.1</v>
      </c>
      <c r="V229" s="338">
        <f>ROUND('ASSET BALANCES'!V229*$CL229/12,2)</f>
        <v>3389.1</v>
      </c>
      <c r="W229" s="338">
        <f>ROUND('ASSET BALANCES'!W229*$CL229/12,2)</f>
        <v>3197.55</v>
      </c>
      <c r="X229" s="338">
        <f>ROUND('ASSET BALANCES'!X229*$CL229/12,2)</f>
        <v>3197.55</v>
      </c>
      <c r="Y229" s="338">
        <f>ROUND('ASSET BALANCES'!Y229*$CL229/12,2)</f>
        <v>3197.55</v>
      </c>
      <c r="Z229" s="338">
        <f>ROUND('ASSET BALANCES'!Z229*$CL229/12,2)</f>
        <v>3197.55</v>
      </c>
      <c r="AA229" s="338">
        <f>ROUND('ASSET BALANCES'!AA229*$CM229/12,2)</f>
        <v>3197.55</v>
      </c>
      <c r="AB229" s="338">
        <f>ROUND('ASSET BALANCES'!AB229*$CM229/12,2)</f>
        <v>3197.55</v>
      </c>
      <c r="AC229" s="338">
        <f>ROUND('ASSET BALANCES'!AC229*$CM229/12,2)</f>
        <v>3197.55</v>
      </c>
      <c r="AD229" s="338">
        <f>ROUND('ASSET BALANCES'!AD229*$CM229/12,2)</f>
        <v>3197.55</v>
      </c>
      <c r="AE229" s="338">
        <f>ROUND('ASSET BALANCES'!AE229*$CM229/12,2)</f>
        <v>3197.55</v>
      </c>
      <c r="AF229" s="338">
        <f>ROUND('ASSET BALANCES'!AF229*$CM229/12,2)</f>
        <v>3197.55</v>
      </c>
      <c r="AG229" s="338">
        <f>ROUND('ASSET BALANCES'!AG229*$CM229/12,2)</f>
        <v>3197.55</v>
      </c>
      <c r="AH229" s="338">
        <f>ROUND('ASSET BALANCES'!AH229*$CM229/12,2)</f>
        <v>3197.55</v>
      </c>
      <c r="AI229" s="338">
        <f>ROUND('ASSET BALANCES'!AI229*$CM229/12,2)</f>
        <v>3197.55</v>
      </c>
      <c r="AJ229" s="338">
        <f>ROUND('ASSET BALANCES'!AJ229*$CM229/12,2)</f>
        <v>2634.98</v>
      </c>
      <c r="AK229" s="338">
        <f>ROUND('ASSET BALANCES'!AK229*$CM229/12,2)</f>
        <v>2634.98</v>
      </c>
      <c r="AL229" s="338">
        <f>ROUND('ASSET BALANCES'!AL229*$CM229/12,2)</f>
        <v>2634.98</v>
      </c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38"/>
      <c r="AX229" s="338"/>
      <c r="AY229" s="338"/>
      <c r="AZ229" s="338"/>
      <c r="BA229" s="338"/>
      <c r="BB229" s="338"/>
      <c r="BC229" s="338"/>
      <c r="BD229" s="338"/>
      <c r="BE229" s="338"/>
      <c r="BF229" s="338"/>
      <c r="BG229" s="338"/>
      <c r="BH229" s="338"/>
      <c r="BI229" s="338"/>
      <c r="BJ229" s="338"/>
      <c r="BK229" s="338"/>
      <c r="BL229" s="338"/>
      <c r="BM229" s="338"/>
      <c r="BN229" s="338"/>
      <c r="BO229" s="338"/>
      <c r="BP229" s="338"/>
      <c r="BQ229" s="338"/>
      <c r="BR229" s="338"/>
      <c r="BS229" s="338"/>
      <c r="BT229" s="338"/>
      <c r="BU229" s="338"/>
      <c r="BV229" s="338"/>
      <c r="BW229" s="13">
        <f t="shared" si="31"/>
        <v>71667.67</v>
      </c>
      <c r="BX229" s="13">
        <f t="shared" si="32"/>
        <v>39903</v>
      </c>
      <c r="BY229" s="13">
        <f t="shared" si="33"/>
        <v>36682.89</v>
      </c>
      <c r="BZ229" s="13">
        <f t="shared" si="34"/>
        <v>0</v>
      </c>
      <c r="CA229" s="13">
        <f t="shared" si="35"/>
        <v>0</v>
      </c>
      <c r="CB229" s="13">
        <f t="shared" si="36"/>
        <v>0</v>
      </c>
      <c r="CC229" s="333" t="str">
        <f>VLOOKUP($A229,'Depr Group Buckets'!$A:$J,CC$4,FALSE)</f>
        <v>AMORT</v>
      </c>
      <c r="CD229" s="333" t="str">
        <f>VLOOKUP($A229,'Depr Group Buckets'!$A:$J,CD$4,FALSE)</f>
        <v>101/106</v>
      </c>
      <c r="CE229" s="333">
        <f>VLOOKUP($A229,'Depr Group Buckets'!$A:$J,CE$4,FALSE)</f>
        <v>108</v>
      </c>
      <c r="CF229" s="333">
        <f>VLOOKUP($A229,'Depr Group Buckets'!$A:$J,CF$4,FALSE)</f>
        <v>403</v>
      </c>
      <c r="CG229" s="333" t="str">
        <f>VLOOKUP($A229,'Depr Group Buckets'!$A:$J,CG$4,FALSE)</f>
        <v>AMORT</v>
      </c>
      <c r="CH229" s="333" t="str">
        <f>VLOOKUP($A229,'Depr Group Buckets'!$A:$J,CH$4,FALSE)</f>
        <v>AMORT</v>
      </c>
      <c r="CI229" s="333" t="str">
        <f>VLOOKUP($A229,'Depr Group Buckets'!$A:$J,CI$4,FALSE)</f>
        <v>Valid</v>
      </c>
      <c r="CJ229" s="333" t="str">
        <f>VLOOKUP($A229,'Depr Group Buckets'!$A:$J,CJ$4,FALSE)</f>
        <v>346</v>
      </c>
      <c r="CK229" s="21"/>
      <c r="CL229" s="4">
        <f t="shared" si="30"/>
        <v>0.14299999999999999</v>
      </c>
      <c r="CM229" s="4">
        <f t="shared" si="29"/>
        <v>0.14299999999999999</v>
      </c>
      <c r="CN229" s="334"/>
      <c r="CO229" s="334"/>
      <c r="CP229" s="334"/>
      <c r="CQ229" s="4">
        <v>0.14299999999999999</v>
      </c>
      <c r="CR229" s="4">
        <v>0.14300000000000002</v>
      </c>
    </row>
    <row r="230" spans="1:96" x14ac:dyDescent="0.25">
      <c r="A230" s="335">
        <f>'ASSET BALANCES'!$A230</f>
        <v>34641</v>
      </c>
      <c r="B230" s="336" t="str">
        <f>'ASSET BALANCES'!$B230</f>
        <v>346.41 Misc Power Plant Eq-BBCT1</v>
      </c>
      <c r="C230" s="337">
        <v>0</v>
      </c>
      <c r="D230" s="337">
        <v>0</v>
      </c>
      <c r="E230" s="337">
        <v>0</v>
      </c>
      <c r="F230" s="337">
        <v>0</v>
      </c>
      <c r="G230" s="337">
        <v>0</v>
      </c>
      <c r="H230" s="337">
        <v>0</v>
      </c>
      <c r="I230" s="337">
        <v>0</v>
      </c>
      <c r="J230" s="337">
        <v>0</v>
      </c>
      <c r="K230" s="337">
        <v>0</v>
      </c>
      <c r="L230" s="337">
        <v>0</v>
      </c>
      <c r="M230" s="337">
        <v>0</v>
      </c>
      <c r="N230" s="337">
        <v>0</v>
      </c>
      <c r="O230" s="338">
        <f>ROUND('ASSET BALANCES'!O230*$CL230/12,2)</f>
        <v>0</v>
      </c>
      <c r="P230" s="338">
        <f>ROUND('ASSET BALANCES'!P230*$CL230/12,2)</f>
        <v>0</v>
      </c>
      <c r="Q230" s="338">
        <f>ROUND('ASSET BALANCES'!Q230*$CL230/12,2)</f>
        <v>0</v>
      </c>
      <c r="R230" s="338">
        <f>ROUND('ASSET BALANCES'!R230*$CL230/12,2)</f>
        <v>0</v>
      </c>
      <c r="S230" s="338">
        <f>ROUND('ASSET BALANCES'!S230*$CL230/12,2)</f>
        <v>0</v>
      </c>
      <c r="T230" s="338">
        <f>ROUND('ASSET BALANCES'!T230*$CL230/12,2)</f>
        <v>0</v>
      </c>
      <c r="U230" s="338">
        <f>ROUND('ASSET BALANCES'!U230*$CL230/12,2)</f>
        <v>0</v>
      </c>
      <c r="V230" s="338">
        <f>ROUND('ASSET BALANCES'!V230*$CL230/12,2)</f>
        <v>0</v>
      </c>
      <c r="W230" s="338">
        <f>ROUND('ASSET BALANCES'!W230*$CL230/12,2)</f>
        <v>0</v>
      </c>
      <c r="X230" s="338">
        <f>ROUND('ASSET BALANCES'!X230*$CL230/12,2)</f>
        <v>0</v>
      </c>
      <c r="Y230" s="338">
        <f>ROUND('ASSET BALANCES'!Y230*$CL230/12,2)</f>
        <v>0</v>
      </c>
      <c r="Z230" s="338">
        <f>ROUND('ASSET BALANCES'!Z230*$CL230/12,2)</f>
        <v>0</v>
      </c>
      <c r="AA230" s="338">
        <f>ROUND('ASSET BALANCES'!AA230*$CM230/12,2)</f>
        <v>0</v>
      </c>
      <c r="AB230" s="338">
        <f>ROUND('ASSET BALANCES'!AB230*$CM230/12,2)</f>
        <v>0</v>
      </c>
      <c r="AC230" s="338">
        <f>ROUND('ASSET BALANCES'!AC230*$CM230/12,2)</f>
        <v>0</v>
      </c>
      <c r="AD230" s="338">
        <f>ROUND('ASSET BALANCES'!AD230*$CM230/12,2)</f>
        <v>0</v>
      </c>
      <c r="AE230" s="338">
        <f>ROUND('ASSET BALANCES'!AE230*$CM230/12,2)</f>
        <v>0</v>
      </c>
      <c r="AF230" s="338">
        <f>ROUND('ASSET BALANCES'!AF230*$CM230/12,2)</f>
        <v>0</v>
      </c>
      <c r="AG230" s="338">
        <f>ROUND('ASSET BALANCES'!AG230*$CM230/12,2)</f>
        <v>0</v>
      </c>
      <c r="AH230" s="338">
        <f>ROUND('ASSET BALANCES'!AH230*$CM230/12,2)</f>
        <v>0</v>
      </c>
      <c r="AI230" s="338">
        <f>ROUND('ASSET BALANCES'!AI230*$CM230/12,2)</f>
        <v>0</v>
      </c>
      <c r="AJ230" s="338">
        <f>ROUND('ASSET BALANCES'!AJ230*$CM230/12,2)</f>
        <v>0</v>
      </c>
      <c r="AK230" s="338">
        <f>ROUND('ASSET BALANCES'!AK230*$CM230/12,2)</f>
        <v>0</v>
      </c>
      <c r="AL230" s="338">
        <f>ROUND('ASSET BALANCES'!AL230*$CM230/12,2)</f>
        <v>0</v>
      </c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38"/>
      <c r="AX230" s="338"/>
      <c r="AY230" s="338"/>
      <c r="AZ230" s="338"/>
      <c r="BA230" s="338"/>
      <c r="BB230" s="338"/>
      <c r="BC230" s="338"/>
      <c r="BD230" s="338"/>
      <c r="BE230" s="338"/>
      <c r="BF230" s="338"/>
      <c r="BG230" s="338"/>
      <c r="BH230" s="338"/>
      <c r="BI230" s="338"/>
      <c r="BJ230" s="338"/>
      <c r="BK230" s="338"/>
      <c r="BL230" s="338"/>
      <c r="BM230" s="338"/>
      <c r="BN230" s="338"/>
      <c r="BO230" s="338"/>
      <c r="BP230" s="338"/>
      <c r="BQ230" s="338"/>
      <c r="BR230" s="338"/>
      <c r="BS230" s="338"/>
      <c r="BT230" s="338"/>
      <c r="BU230" s="338"/>
      <c r="BV230" s="338"/>
      <c r="BW230" s="13">
        <f t="shared" si="31"/>
        <v>0</v>
      </c>
      <c r="BX230" s="13">
        <f t="shared" si="32"/>
        <v>0</v>
      </c>
      <c r="BY230" s="13">
        <f t="shared" si="33"/>
        <v>0</v>
      </c>
      <c r="BZ230" s="13">
        <f t="shared" si="34"/>
        <v>0</v>
      </c>
      <c r="CA230" s="13">
        <f t="shared" si="35"/>
        <v>0</v>
      </c>
      <c r="CB230" s="13">
        <f t="shared" si="36"/>
        <v>0</v>
      </c>
      <c r="CC230" s="333" t="str">
        <f>VLOOKUP($A230,'Depr Group Buckets'!$A:$J,CC$4,FALSE)</f>
        <v>PROD OTHER</v>
      </c>
      <c r="CD230" s="333" t="str">
        <f>VLOOKUP($A230,'Depr Group Buckets'!$A:$J,CD$4,FALSE)</f>
        <v>101/106</v>
      </c>
      <c r="CE230" s="333">
        <f>VLOOKUP($A230,'Depr Group Buckets'!$A:$J,CE$4,FALSE)</f>
        <v>108</v>
      </c>
      <c r="CF230" s="333">
        <f>VLOOKUP($A230,'Depr Group Buckets'!$A:$J,CF$4,FALSE)</f>
        <v>403</v>
      </c>
      <c r="CG230" s="333" t="str">
        <f>VLOOKUP($A230,'Depr Group Buckets'!$A:$J,CG$4,FALSE)</f>
        <v>BIG BEND</v>
      </c>
      <c r="CH230" s="333" t="str">
        <f>VLOOKUP($A230,'Depr Group Buckets'!$A:$J,CH$4,FALSE)</f>
        <v>INACTIVE ACCOUNT</v>
      </c>
      <c r="CI230" s="333" t="str">
        <f>VLOOKUP($A230,'Depr Group Buckets'!$A:$J,CI$4,FALSE)</f>
        <v>Invalid</v>
      </c>
      <c r="CJ230" s="333" t="str">
        <f>VLOOKUP($A230,'Depr Group Buckets'!$A:$J,CJ$4,FALSE)</f>
        <v>346</v>
      </c>
      <c r="CK230" s="21"/>
      <c r="CL230" s="4">
        <f t="shared" si="30"/>
        <v>0</v>
      </c>
      <c r="CM230" s="4">
        <f t="shared" si="29"/>
        <v>0</v>
      </c>
      <c r="CN230" s="334"/>
      <c r="CO230" s="334"/>
      <c r="CP230" s="334"/>
      <c r="CQ230" s="4">
        <v>0</v>
      </c>
      <c r="CR230" s="4">
        <v>0</v>
      </c>
    </row>
    <row r="231" spans="1:96" x14ac:dyDescent="0.25">
      <c r="A231" s="335">
        <f>'ASSET BALANCES'!$A231</f>
        <v>34643</v>
      </c>
      <c r="B231" s="336" t="str">
        <f>'ASSET BALANCES'!$B231</f>
        <v>346.43 Misc Power Plant Eq-BBCCST1</v>
      </c>
      <c r="C231" s="337">
        <v>745.6</v>
      </c>
      <c r="D231" s="337">
        <v>745.6</v>
      </c>
      <c r="E231" s="337">
        <v>745.6</v>
      </c>
      <c r="F231" s="337">
        <v>745.6</v>
      </c>
      <c r="G231" s="337">
        <v>745.6</v>
      </c>
      <c r="H231" s="337">
        <v>745.6</v>
      </c>
      <c r="I231" s="337">
        <v>745.6</v>
      </c>
      <c r="J231" s="337">
        <v>745.6</v>
      </c>
      <c r="K231" s="337">
        <v>745.6</v>
      </c>
      <c r="L231" s="337">
        <v>745.6</v>
      </c>
      <c r="M231" s="337">
        <v>745.6</v>
      </c>
      <c r="N231" s="337">
        <v>745.6</v>
      </c>
      <c r="O231" s="338">
        <f>ROUND('ASSET BALANCES'!O231*$CL231/12,2)</f>
        <v>745.6</v>
      </c>
      <c r="P231" s="338">
        <f>ROUND('ASSET BALANCES'!P231*$CL231/12,2)</f>
        <v>745.6</v>
      </c>
      <c r="Q231" s="338">
        <f>ROUND('ASSET BALANCES'!Q231*$CL231/12,2)</f>
        <v>745.6</v>
      </c>
      <c r="R231" s="338">
        <f>ROUND('ASSET BALANCES'!R231*$CL231/12,2)</f>
        <v>745.6</v>
      </c>
      <c r="S231" s="338">
        <f>ROUND('ASSET BALANCES'!S231*$CL231/12,2)</f>
        <v>745.6</v>
      </c>
      <c r="T231" s="338">
        <f>ROUND('ASSET BALANCES'!T231*$CL231/12,2)</f>
        <v>745.6</v>
      </c>
      <c r="U231" s="338">
        <f>ROUND('ASSET BALANCES'!U231*$CL231/12,2)</f>
        <v>745.6</v>
      </c>
      <c r="V231" s="338">
        <f>ROUND('ASSET BALANCES'!V231*$CL231/12,2)</f>
        <v>745.6</v>
      </c>
      <c r="W231" s="338">
        <f>ROUND('ASSET BALANCES'!W231*$CL231/12,2)</f>
        <v>745.6</v>
      </c>
      <c r="X231" s="338">
        <f>ROUND('ASSET BALANCES'!X231*$CL231/12,2)</f>
        <v>745.6</v>
      </c>
      <c r="Y231" s="338">
        <f>ROUND('ASSET BALANCES'!Y231*$CL231/12,2)</f>
        <v>745.6</v>
      </c>
      <c r="Z231" s="338">
        <f>ROUND('ASSET BALANCES'!Z231*$CL231/12,2)</f>
        <v>745.6</v>
      </c>
      <c r="AA231" s="338">
        <f>ROUND('ASSET BALANCES'!AA231*$CM231/12,2)</f>
        <v>745.6</v>
      </c>
      <c r="AB231" s="338">
        <f>ROUND('ASSET BALANCES'!AB231*$CM231/12,2)</f>
        <v>745.6</v>
      </c>
      <c r="AC231" s="338">
        <f>ROUND('ASSET BALANCES'!AC231*$CM231/12,2)</f>
        <v>745.6</v>
      </c>
      <c r="AD231" s="338">
        <f>ROUND('ASSET BALANCES'!AD231*$CM231/12,2)</f>
        <v>745.6</v>
      </c>
      <c r="AE231" s="338">
        <f>ROUND('ASSET BALANCES'!AE231*$CM231/12,2)</f>
        <v>745.6</v>
      </c>
      <c r="AF231" s="338">
        <f>ROUND('ASSET BALANCES'!AF231*$CM231/12,2)</f>
        <v>745.6</v>
      </c>
      <c r="AG231" s="338">
        <f>ROUND('ASSET BALANCES'!AG231*$CM231/12,2)</f>
        <v>745.6</v>
      </c>
      <c r="AH231" s="338">
        <f>ROUND('ASSET BALANCES'!AH231*$CM231/12,2)</f>
        <v>745.6</v>
      </c>
      <c r="AI231" s="338">
        <f>ROUND('ASSET BALANCES'!AI231*$CM231/12,2)</f>
        <v>745.6</v>
      </c>
      <c r="AJ231" s="338">
        <f>ROUND('ASSET BALANCES'!AJ231*$CM231/12,2)</f>
        <v>745.6</v>
      </c>
      <c r="AK231" s="338">
        <f>ROUND('ASSET BALANCES'!AK231*$CM231/12,2)</f>
        <v>745.6</v>
      </c>
      <c r="AL231" s="338">
        <f>ROUND('ASSET BALANCES'!AL231*$CM231/12,2)</f>
        <v>745.6</v>
      </c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38"/>
      <c r="AX231" s="338"/>
      <c r="AY231" s="338"/>
      <c r="AZ231" s="338"/>
      <c r="BA231" s="338"/>
      <c r="BB231" s="338"/>
      <c r="BC231" s="338"/>
      <c r="BD231" s="338"/>
      <c r="BE231" s="338"/>
      <c r="BF231" s="338"/>
      <c r="BG231" s="338"/>
      <c r="BH231" s="338"/>
      <c r="BI231" s="338"/>
      <c r="BJ231" s="338"/>
      <c r="BK231" s="338"/>
      <c r="BL231" s="338"/>
      <c r="BM231" s="338"/>
      <c r="BN231" s="338"/>
      <c r="BO231" s="338"/>
      <c r="BP231" s="338"/>
      <c r="BQ231" s="338"/>
      <c r="BR231" s="338"/>
      <c r="BS231" s="338"/>
      <c r="BT231" s="338"/>
      <c r="BU231" s="338"/>
      <c r="BV231" s="338"/>
      <c r="BW231" s="13">
        <f t="shared" si="31"/>
        <v>8947.2000000000007</v>
      </c>
      <c r="BX231" s="13">
        <f t="shared" si="32"/>
        <v>8947.2000000000007</v>
      </c>
      <c r="BY231" s="13">
        <f t="shared" si="33"/>
        <v>8947.2000000000007</v>
      </c>
      <c r="BZ231" s="13">
        <f t="shared" si="34"/>
        <v>0</v>
      </c>
      <c r="CA231" s="13">
        <f t="shared" si="35"/>
        <v>0</v>
      </c>
      <c r="CB231" s="13">
        <f t="shared" si="36"/>
        <v>0</v>
      </c>
      <c r="CC231" s="333" t="str">
        <f>VLOOKUP($A231,'Depr Group Buckets'!$A:$J,CC$4,FALSE)</f>
        <v>PROD OTHER</v>
      </c>
      <c r="CD231" s="333" t="str">
        <f>VLOOKUP($A231,'Depr Group Buckets'!$A:$J,CD$4,FALSE)</f>
        <v>101/106</v>
      </c>
      <c r="CE231" s="333">
        <f>VLOOKUP($A231,'Depr Group Buckets'!$A:$J,CE$4,FALSE)</f>
        <v>108</v>
      </c>
      <c r="CF231" s="333">
        <f>VLOOKUP($A231,'Depr Group Buckets'!$A:$J,CF$4,FALSE)</f>
        <v>403</v>
      </c>
      <c r="CG231" s="333" t="str">
        <f>VLOOKUP($A231,'Depr Group Buckets'!$A:$J,CG$4,FALSE)</f>
        <v>BIG BEND</v>
      </c>
      <c r="CH231" s="333" t="str">
        <f>VLOOKUP($A231,'Depr Group Buckets'!$A:$J,CH$4,FALSE)</f>
        <v>BIG BEND NEW STEAM TURBINE 1</v>
      </c>
      <c r="CI231" s="333" t="str">
        <f>VLOOKUP($A231,'Depr Group Buckets'!$A:$J,CI$4,FALSE)</f>
        <v>Valid</v>
      </c>
      <c r="CJ231" s="333" t="str">
        <f>VLOOKUP($A231,'Depr Group Buckets'!$A:$J,CJ$4,FALSE)</f>
        <v>346</v>
      </c>
      <c r="CK231" s="21"/>
      <c r="CL231" s="4">
        <f t="shared" si="30"/>
        <v>2.9000000000000001E-2</v>
      </c>
      <c r="CM231" s="4">
        <f t="shared" si="29"/>
        <v>2.9000000000000001E-2</v>
      </c>
      <c r="CN231" s="334"/>
      <c r="CO231" s="334"/>
      <c r="CP231" s="334"/>
      <c r="CQ231" s="4">
        <v>2.9000000000000001E-2</v>
      </c>
      <c r="CR231" s="4">
        <v>2.6600000000000002E-2</v>
      </c>
    </row>
    <row r="232" spans="1:96" x14ac:dyDescent="0.25">
      <c r="A232" s="335">
        <f>'ASSET BALANCES'!$A232</f>
        <v>34644</v>
      </c>
      <c r="B232" s="336" t="str">
        <f>'ASSET BALANCES'!$B232</f>
        <v>346.44 Misc Power Plant Eq-BBCT4</v>
      </c>
      <c r="C232" s="337">
        <v>1234.0999999999999</v>
      </c>
      <c r="D232" s="337">
        <v>1234.0999999999999</v>
      </c>
      <c r="E232" s="337">
        <v>1234.0999999999999</v>
      </c>
      <c r="F232" s="337">
        <v>1234.0999999999999</v>
      </c>
      <c r="G232" s="337">
        <v>1234.0999999999999</v>
      </c>
      <c r="H232" s="337">
        <v>1234.0999999999999</v>
      </c>
      <c r="I232" s="337">
        <v>1234.0999999999999</v>
      </c>
      <c r="J232" s="337">
        <v>1234.0999999999999</v>
      </c>
      <c r="K232" s="337">
        <v>1234.0999999999999</v>
      </c>
      <c r="L232" s="337">
        <v>1234.0999999999999</v>
      </c>
      <c r="M232" s="337">
        <v>1234.0999999999999</v>
      </c>
      <c r="N232" s="337">
        <v>1234.0999999999999</v>
      </c>
      <c r="O232" s="338">
        <f>ROUND('ASSET BALANCES'!O232*$CL232/12,2)</f>
        <v>1234.1099999999999</v>
      </c>
      <c r="P232" s="338">
        <f>ROUND('ASSET BALANCES'!P232*$CL232/12,2)</f>
        <v>1234.1099999999999</v>
      </c>
      <c r="Q232" s="338">
        <f>ROUND('ASSET BALANCES'!Q232*$CL232/12,2)</f>
        <v>1234.1099999999999</v>
      </c>
      <c r="R232" s="338">
        <f>ROUND('ASSET BALANCES'!R232*$CL232/12,2)</f>
        <v>1234.1099999999999</v>
      </c>
      <c r="S232" s="338">
        <f>ROUND('ASSET BALANCES'!S232*$CL232/12,2)</f>
        <v>1234.1099999999999</v>
      </c>
      <c r="T232" s="338">
        <f>ROUND('ASSET BALANCES'!T232*$CL232/12,2)</f>
        <v>1234.1099999999999</v>
      </c>
      <c r="U232" s="338">
        <f>ROUND('ASSET BALANCES'!U232*$CL232/12,2)</f>
        <v>1234.1099999999999</v>
      </c>
      <c r="V232" s="338">
        <f>ROUND('ASSET BALANCES'!V232*$CL232/12,2)</f>
        <v>1234.1099999999999</v>
      </c>
      <c r="W232" s="338">
        <f>ROUND('ASSET BALANCES'!W232*$CL232/12,2)</f>
        <v>1234.1099999999999</v>
      </c>
      <c r="X232" s="338">
        <f>ROUND('ASSET BALANCES'!X232*$CL232/12,2)</f>
        <v>1234.1099999999999</v>
      </c>
      <c r="Y232" s="338">
        <f>ROUND('ASSET BALANCES'!Y232*$CL232/12,2)</f>
        <v>1234.1099999999999</v>
      </c>
      <c r="Z232" s="338">
        <f>ROUND('ASSET BALANCES'!Z232*$CL232/12,2)</f>
        <v>1234.1099999999999</v>
      </c>
      <c r="AA232" s="338">
        <f>ROUND('ASSET BALANCES'!AA232*$CM232/12,2)</f>
        <v>1234.1099999999999</v>
      </c>
      <c r="AB232" s="338">
        <f>ROUND('ASSET BALANCES'!AB232*$CM232/12,2)</f>
        <v>1234.1099999999999</v>
      </c>
      <c r="AC232" s="338">
        <f>ROUND('ASSET BALANCES'!AC232*$CM232/12,2)</f>
        <v>1234.1099999999999</v>
      </c>
      <c r="AD232" s="338">
        <f>ROUND('ASSET BALANCES'!AD232*$CM232/12,2)</f>
        <v>1234.1099999999999</v>
      </c>
      <c r="AE232" s="338">
        <f>ROUND('ASSET BALANCES'!AE232*$CM232/12,2)</f>
        <v>1234.1099999999999</v>
      </c>
      <c r="AF232" s="338">
        <f>ROUND('ASSET BALANCES'!AF232*$CM232/12,2)</f>
        <v>1234.1099999999999</v>
      </c>
      <c r="AG232" s="338">
        <f>ROUND('ASSET BALANCES'!AG232*$CM232/12,2)</f>
        <v>1234.1099999999999</v>
      </c>
      <c r="AH232" s="338">
        <f>ROUND('ASSET BALANCES'!AH232*$CM232/12,2)</f>
        <v>1234.1099999999999</v>
      </c>
      <c r="AI232" s="338">
        <f>ROUND('ASSET BALANCES'!AI232*$CM232/12,2)</f>
        <v>1234.1099999999999</v>
      </c>
      <c r="AJ232" s="338">
        <f>ROUND('ASSET BALANCES'!AJ232*$CM232/12,2)</f>
        <v>1234.1099999999999</v>
      </c>
      <c r="AK232" s="338">
        <f>ROUND('ASSET BALANCES'!AK232*$CM232/12,2)</f>
        <v>1234.1099999999999</v>
      </c>
      <c r="AL232" s="338">
        <f>ROUND('ASSET BALANCES'!AL232*$CM232/12,2)</f>
        <v>1234.1099999999999</v>
      </c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338"/>
      <c r="AZ232" s="338"/>
      <c r="BA232" s="338"/>
      <c r="BB232" s="338"/>
      <c r="BC232" s="338"/>
      <c r="BD232" s="338"/>
      <c r="BE232" s="338"/>
      <c r="BF232" s="338"/>
      <c r="BG232" s="338"/>
      <c r="BH232" s="338"/>
      <c r="BI232" s="338"/>
      <c r="BJ232" s="338"/>
      <c r="BK232" s="338"/>
      <c r="BL232" s="338"/>
      <c r="BM232" s="338"/>
      <c r="BN232" s="338"/>
      <c r="BO232" s="338"/>
      <c r="BP232" s="338"/>
      <c r="BQ232" s="338"/>
      <c r="BR232" s="338"/>
      <c r="BS232" s="338"/>
      <c r="BT232" s="338"/>
      <c r="BU232" s="338"/>
      <c r="BV232" s="338"/>
      <c r="BW232" s="13">
        <f t="shared" si="31"/>
        <v>14809.2</v>
      </c>
      <c r="BX232" s="13">
        <f t="shared" si="32"/>
        <v>14809.32</v>
      </c>
      <c r="BY232" s="13">
        <f t="shared" si="33"/>
        <v>14809.32</v>
      </c>
      <c r="BZ232" s="13">
        <f t="shared" si="34"/>
        <v>0</v>
      </c>
      <c r="CA232" s="13">
        <f t="shared" si="35"/>
        <v>0</v>
      </c>
      <c r="CB232" s="13">
        <f t="shared" si="36"/>
        <v>0</v>
      </c>
      <c r="CC232" s="333" t="str">
        <f>VLOOKUP($A232,'Depr Group Buckets'!$A:$J,CC$4,FALSE)</f>
        <v>PROD OTHER</v>
      </c>
      <c r="CD232" s="333" t="str">
        <f>VLOOKUP($A232,'Depr Group Buckets'!$A:$J,CD$4,FALSE)</f>
        <v>101/106</v>
      </c>
      <c r="CE232" s="333">
        <f>VLOOKUP($A232,'Depr Group Buckets'!$A:$J,CE$4,FALSE)</f>
        <v>108</v>
      </c>
      <c r="CF232" s="333">
        <f>VLOOKUP($A232,'Depr Group Buckets'!$A:$J,CF$4,FALSE)</f>
        <v>403</v>
      </c>
      <c r="CG232" s="333" t="str">
        <f>VLOOKUP($A232,'Depr Group Buckets'!$A:$J,CG$4,FALSE)</f>
        <v>BIG BEND</v>
      </c>
      <c r="CH232" s="333" t="str">
        <f>VLOOKUP($A232,'Depr Group Buckets'!$A:$J,CH$4,FALSE)</f>
        <v>BIG BEND CT 4</v>
      </c>
      <c r="CI232" s="333" t="str">
        <f>VLOOKUP($A232,'Depr Group Buckets'!$A:$J,CI$4,FALSE)</f>
        <v>Valid</v>
      </c>
      <c r="CJ232" s="333" t="str">
        <f>VLOOKUP($A232,'Depr Group Buckets'!$A:$J,CJ$4,FALSE)</f>
        <v>346</v>
      </c>
      <c r="CK232" s="21"/>
      <c r="CL232" s="4">
        <f t="shared" si="30"/>
        <v>2.9000000000000001E-2</v>
      </c>
      <c r="CM232" s="4">
        <f t="shared" si="29"/>
        <v>2.9000000000000001E-2</v>
      </c>
      <c r="CN232" s="334"/>
      <c r="CO232" s="334"/>
      <c r="CP232" s="334"/>
      <c r="CQ232" s="4">
        <v>2.9000000000000001E-2</v>
      </c>
      <c r="CR232" s="4">
        <v>3.1300000000000001E-2</v>
      </c>
    </row>
    <row r="233" spans="1:96" x14ac:dyDescent="0.25">
      <c r="A233" s="335">
        <f>'ASSET BALANCES'!$A233</f>
        <v>34645</v>
      </c>
      <c r="B233" s="336" t="str">
        <f>'ASSET BALANCES'!$B233</f>
        <v>346.45 Misc Power Plant Eq-BBCT5</v>
      </c>
      <c r="C233" s="337">
        <v>0</v>
      </c>
      <c r="D233" s="337">
        <v>0</v>
      </c>
      <c r="E233" s="337">
        <v>0</v>
      </c>
      <c r="F233" s="337">
        <v>0</v>
      </c>
      <c r="G233" s="337">
        <v>0</v>
      </c>
      <c r="H233" s="337">
        <v>0</v>
      </c>
      <c r="I233" s="337">
        <v>0</v>
      </c>
      <c r="J233" s="337">
        <v>0</v>
      </c>
      <c r="K233" s="337">
        <v>0</v>
      </c>
      <c r="L233" s="337">
        <v>0</v>
      </c>
      <c r="M233" s="337">
        <v>0</v>
      </c>
      <c r="N233" s="337">
        <v>0</v>
      </c>
      <c r="O233" s="338">
        <f>ROUND('ASSET BALANCES'!O233*$CL233/12,2)</f>
        <v>0</v>
      </c>
      <c r="P233" s="338">
        <f>ROUND('ASSET BALANCES'!P233*$CL233/12,2)</f>
        <v>0</v>
      </c>
      <c r="Q233" s="338">
        <f>ROUND('ASSET BALANCES'!Q233*$CL233/12,2)</f>
        <v>0</v>
      </c>
      <c r="R233" s="338">
        <f>ROUND('ASSET BALANCES'!R233*$CL233/12,2)</f>
        <v>0</v>
      </c>
      <c r="S233" s="338">
        <f>ROUND('ASSET BALANCES'!S233*$CL233/12,2)</f>
        <v>0</v>
      </c>
      <c r="T233" s="338">
        <f>ROUND('ASSET BALANCES'!T233*$CL233/12,2)</f>
        <v>0</v>
      </c>
      <c r="U233" s="338">
        <f>ROUND('ASSET BALANCES'!U233*$CL233/12,2)</f>
        <v>0</v>
      </c>
      <c r="V233" s="338">
        <f>ROUND('ASSET BALANCES'!V233*$CL233/12,2)</f>
        <v>0</v>
      </c>
      <c r="W233" s="338">
        <f>ROUND('ASSET BALANCES'!W233*$CL233/12,2)</f>
        <v>0</v>
      </c>
      <c r="X233" s="338">
        <f>ROUND('ASSET BALANCES'!X233*$CL233/12,2)</f>
        <v>0</v>
      </c>
      <c r="Y233" s="338">
        <f>ROUND('ASSET BALANCES'!Y233*$CL233/12,2)</f>
        <v>0</v>
      </c>
      <c r="Z233" s="338">
        <f>ROUND('ASSET BALANCES'!Z233*$CL233/12,2)</f>
        <v>0</v>
      </c>
      <c r="AA233" s="338">
        <f>ROUND('ASSET BALANCES'!AA233*$CM233/12,2)</f>
        <v>0</v>
      </c>
      <c r="AB233" s="338">
        <f>ROUND('ASSET BALANCES'!AB233*$CM233/12,2)</f>
        <v>0</v>
      </c>
      <c r="AC233" s="338">
        <f>ROUND('ASSET BALANCES'!AC233*$CM233/12,2)</f>
        <v>0</v>
      </c>
      <c r="AD233" s="338">
        <f>ROUND('ASSET BALANCES'!AD233*$CM233/12,2)</f>
        <v>0</v>
      </c>
      <c r="AE233" s="338">
        <f>ROUND('ASSET BALANCES'!AE233*$CM233/12,2)</f>
        <v>0</v>
      </c>
      <c r="AF233" s="338">
        <f>ROUND('ASSET BALANCES'!AF233*$CM233/12,2)</f>
        <v>0</v>
      </c>
      <c r="AG233" s="338">
        <f>ROUND('ASSET BALANCES'!AG233*$CM233/12,2)</f>
        <v>0</v>
      </c>
      <c r="AH233" s="338">
        <f>ROUND('ASSET BALANCES'!AH233*$CM233/12,2)</f>
        <v>0</v>
      </c>
      <c r="AI233" s="338">
        <f>ROUND('ASSET BALANCES'!AI233*$CM233/12,2)</f>
        <v>0</v>
      </c>
      <c r="AJ233" s="338">
        <f>ROUND('ASSET BALANCES'!AJ233*$CM233/12,2)</f>
        <v>0</v>
      </c>
      <c r="AK233" s="338">
        <f>ROUND('ASSET BALANCES'!AK233*$CM233/12,2)</f>
        <v>0</v>
      </c>
      <c r="AL233" s="338">
        <f>ROUND('ASSET BALANCES'!AL233*$CM233/12,2)</f>
        <v>0</v>
      </c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38"/>
      <c r="AX233" s="338"/>
      <c r="AY233" s="338"/>
      <c r="AZ233" s="338"/>
      <c r="BA233" s="338"/>
      <c r="BB233" s="338"/>
      <c r="BC233" s="338"/>
      <c r="BD233" s="338"/>
      <c r="BE233" s="338"/>
      <c r="BF233" s="338"/>
      <c r="BG233" s="338"/>
      <c r="BH233" s="338"/>
      <c r="BI233" s="338"/>
      <c r="BJ233" s="338"/>
      <c r="BK233" s="338"/>
      <c r="BL233" s="338"/>
      <c r="BM233" s="338"/>
      <c r="BN233" s="338"/>
      <c r="BO233" s="338"/>
      <c r="BP233" s="338"/>
      <c r="BQ233" s="338"/>
      <c r="BR233" s="338"/>
      <c r="BS233" s="338"/>
      <c r="BT233" s="338"/>
      <c r="BU233" s="338"/>
      <c r="BV233" s="338"/>
      <c r="BW233" s="13">
        <f t="shared" si="31"/>
        <v>0</v>
      </c>
      <c r="BX233" s="13">
        <f t="shared" si="32"/>
        <v>0</v>
      </c>
      <c r="BY233" s="13">
        <f t="shared" si="33"/>
        <v>0</v>
      </c>
      <c r="BZ233" s="13">
        <f t="shared" si="34"/>
        <v>0</v>
      </c>
      <c r="CA233" s="13">
        <f t="shared" si="35"/>
        <v>0</v>
      </c>
      <c r="CB233" s="13">
        <f t="shared" si="36"/>
        <v>0</v>
      </c>
      <c r="CC233" s="333" t="str">
        <f>VLOOKUP($A233,'Depr Group Buckets'!$A:$J,CC$4,FALSE)</f>
        <v>PROD OTHER</v>
      </c>
      <c r="CD233" s="333" t="str">
        <f>VLOOKUP($A233,'Depr Group Buckets'!$A:$J,CD$4,FALSE)</f>
        <v>101/106</v>
      </c>
      <c r="CE233" s="333">
        <f>VLOOKUP($A233,'Depr Group Buckets'!$A:$J,CE$4,FALSE)</f>
        <v>108</v>
      </c>
      <c r="CF233" s="333">
        <f>VLOOKUP($A233,'Depr Group Buckets'!$A:$J,CF$4,FALSE)</f>
        <v>403</v>
      </c>
      <c r="CG233" s="333" t="str">
        <f>VLOOKUP($A233,'Depr Group Buckets'!$A:$J,CG$4,FALSE)</f>
        <v>BIG BEND</v>
      </c>
      <c r="CH233" s="333" t="str">
        <f>VLOOKUP($A233,'Depr Group Buckets'!$A:$J,CH$4,FALSE)</f>
        <v xml:space="preserve">BIG BEND CT 5 </v>
      </c>
      <c r="CI233" s="333" t="str">
        <f>VLOOKUP($A233,'Depr Group Buckets'!$A:$J,CI$4,FALSE)</f>
        <v>Valid</v>
      </c>
      <c r="CJ233" s="333" t="str">
        <f>VLOOKUP($A233,'Depr Group Buckets'!$A:$J,CJ$4,FALSE)</f>
        <v>346</v>
      </c>
      <c r="CK233" s="21"/>
      <c r="CL233" s="4">
        <f t="shared" si="30"/>
        <v>2.9000000000000001E-2</v>
      </c>
      <c r="CM233" s="4">
        <f t="shared" si="29"/>
        <v>2.9000000000000001E-2</v>
      </c>
      <c r="CN233" s="334"/>
      <c r="CO233" s="334"/>
      <c r="CP233" s="334"/>
      <c r="CQ233" s="4">
        <v>2.9000000000000001E-2</v>
      </c>
      <c r="CR233" s="4">
        <v>2.9399999999999999E-2</v>
      </c>
    </row>
    <row r="234" spans="1:96" x14ac:dyDescent="0.25">
      <c r="A234" s="335">
        <f>'ASSET BALANCES'!$A234</f>
        <v>34646</v>
      </c>
      <c r="B234" s="336" t="str">
        <f>'ASSET BALANCES'!$B234</f>
        <v>346.46 Misc Power Plant Eq-BBCT6</v>
      </c>
      <c r="C234" s="337">
        <v>0</v>
      </c>
      <c r="D234" s="337">
        <v>0</v>
      </c>
      <c r="E234" s="337">
        <v>0</v>
      </c>
      <c r="F234" s="337">
        <v>0</v>
      </c>
      <c r="G234" s="337">
        <v>0</v>
      </c>
      <c r="H234" s="337">
        <v>0</v>
      </c>
      <c r="I234" s="337">
        <v>0</v>
      </c>
      <c r="J234" s="337">
        <v>0</v>
      </c>
      <c r="K234" s="337">
        <v>0</v>
      </c>
      <c r="L234" s="337">
        <v>0</v>
      </c>
      <c r="M234" s="337">
        <v>0</v>
      </c>
      <c r="N234" s="337">
        <v>0</v>
      </c>
      <c r="O234" s="338">
        <f>ROUND('ASSET BALANCES'!O234*$CL234/12,2)</f>
        <v>0</v>
      </c>
      <c r="P234" s="338">
        <f>ROUND('ASSET BALANCES'!P234*$CL234/12,2)</f>
        <v>0</v>
      </c>
      <c r="Q234" s="338">
        <f>ROUND('ASSET BALANCES'!Q234*$CL234/12,2)</f>
        <v>0</v>
      </c>
      <c r="R234" s="338">
        <f>ROUND('ASSET BALANCES'!R234*$CL234/12,2)</f>
        <v>0</v>
      </c>
      <c r="S234" s="338">
        <f>ROUND('ASSET BALANCES'!S234*$CL234/12,2)</f>
        <v>0</v>
      </c>
      <c r="T234" s="338">
        <f>ROUND('ASSET BALANCES'!T234*$CL234/12,2)</f>
        <v>0</v>
      </c>
      <c r="U234" s="338">
        <f>ROUND('ASSET BALANCES'!U234*$CL234/12,2)</f>
        <v>0</v>
      </c>
      <c r="V234" s="338">
        <f>ROUND('ASSET BALANCES'!V234*$CL234/12,2)</f>
        <v>0</v>
      </c>
      <c r="W234" s="338">
        <f>ROUND('ASSET BALANCES'!W234*$CL234/12,2)</f>
        <v>0</v>
      </c>
      <c r="X234" s="338">
        <f>ROUND('ASSET BALANCES'!X234*$CL234/12,2)</f>
        <v>0</v>
      </c>
      <c r="Y234" s="338">
        <f>ROUND('ASSET BALANCES'!Y234*$CL234/12,2)</f>
        <v>0</v>
      </c>
      <c r="Z234" s="338">
        <f>ROUND('ASSET BALANCES'!Z234*$CL234/12,2)</f>
        <v>0</v>
      </c>
      <c r="AA234" s="338">
        <f>ROUND('ASSET BALANCES'!AA234*$CM234/12,2)</f>
        <v>0</v>
      </c>
      <c r="AB234" s="338">
        <f>ROUND('ASSET BALANCES'!AB234*$CM234/12,2)</f>
        <v>0</v>
      </c>
      <c r="AC234" s="338">
        <f>ROUND('ASSET BALANCES'!AC234*$CM234/12,2)</f>
        <v>0</v>
      </c>
      <c r="AD234" s="338">
        <f>ROUND('ASSET BALANCES'!AD234*$CM234/12,2)</f>
        <v>0</v>
      </c>
      <c r="AE234" s="338">
        <f>ROUND('ASSET BALANCES'!AE234*$CM234/12,2)</f>
        <v>0</v>
      </c>
      <c r="AF234" s="338">
        <f>ROUND('ASSET BALANCES'!AF234*$CM234/12,2)</f>
        <v>0</v>
      </c>
      <c r="AG234" s="338">
        <f>ROUND('ASSET BALANCES'!AG234*$CM234/12,2)</f>
        <v>0</v>
      </c>
      <c r="AH234" s="338">
        <f>ROUND('ASSET BALANCES'!AH234*$CM234/12,2)</f>
        <v>0</v>
      </c>
      <c r="AI234" s="338">
        <f>ROUND('ASSET BALANCES'!AI234*$CM234/12,2)</f>
        <v>0</v>
      </c>
      <c r="AJ234" s="338">
        <f>ROUND('ASSET BALANCES'!AJ234*$CM234/12,2)</f>
        <v>0</v>
      </c>
      <c r="AK234" s="338">
        <f>ROUND('ASSET BALANCES'!AK234*$CM234/12,2)</f>
        <v>0</v>
      </c>
      <c r="AL234" s="338">
        <f>ROUND('ASSET BALANCES'!AL234*$CM234/12,2)</f>
        <v>0</v>
      </c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38"/>
      <c r="AX234" s="338"/>
      <c r="AY234" s="338"/>
      <c r="AZ234" s="338"/>
      <c r="BA234" s="338"/>
      <c r="BB234" s="338"/>
      <c r="BC234" s="338"/>
      <c r="BD234" s="338"/>
      <c r="BE234" s="338"/>
      <c r="BF234" s="338"/>
      <c r="BG234" s="338"/>
      <c r="BH234" s="338"/>
      <c r="BI234" s="338"/>
      <c r="BJ234" s="338"/>
      <c r="BK234" s="338"/>
      <c r="BL234" s="338"/>
      <c r="BM234" s="338"/>
      <c r="BN234" s="338"/>
      <c r="BO234" s="338"/>
      <c r="BP234" s="338"/>
      <c r="BQ234" s="338"/>
      <c r="BR234" s="338"/>
      <c r="BS234" s="338"/>
      <c r="BT234" s="338"/>
      <c r="BU234" s="338"/>
      <c r="BV234" s="338"/>
      <c r="BW234" s="13">
        <f t="shared" si="31"/>
        <v>0</v>
      </c>
      <c r="BX234" s="13">
        <f t="shared" si="32"/>
        <v>0</v>
      </c>
      <c r="BY234" s="13">
        <f t="shared" si="33"/>
        <v>0</v>
      </c>
      <c r="BZ234" s="13">
        <f t="shared" si="34"/>
        <v>0</v>
      </c>
      <c r="CA234" s="13">
        <f t="shared" si="35"/>
        <v>0</v>
      </c>
      <c r="CB234" s="13">
        <f t="shared" si="36"/>
        <v>0</v>
      </c>
      <c r="CC234" s="333" t="str">
        <f>VLOOKUP($A234,'Depr Group Buckets'!$A:$J,CC$4,FALSE)</f>
        <v>PROD OTHER</v>
      </c>
      <c r="CD234" s="333" t="str">
        <f>VLOOKUP($A234,'Depr Group Buckets'!$A:$J,CD$4,FALSE)</f>
        <v>101/106</v>
      </c>
      <c r="CE234" s="333">
        <f>VLOOKUP($A234,'Depr Group Buckets'!$A:$J,CE$4,FALSE)</f>
        <v>108</v>
      </c>
      <c r="CF234" s="333">
        <f>VLOOKUP($A234,'Depr Group Buckets'!$A:$J,CF$4,FALSE)</f>
        <v>403</v>
      </c>
      <c r="CG234" s="333" t="str">
        <f>VLOOKUP($A234,'Depr Group Buckets'!$A:$J,CG$4,FALSE)</f>
        <v>BIG BEND</v>
      </c>
      <c r="CH234" s="333" t="str">
        <f>VLOOKUP($A234,'Depr Group Buckets'!$A:$J,CH$4,FALSE)</f>
        <v>BIG BEND CT 6</v>
      </c>
      <c r="CI234" s="333" t="str">
        <f>VLOOKUP($A234,'Depr Group Buckets'!$A:$J,CI$4,FALSE)</f>
        <v>Valid</v>
      </c>
      <c r="CJ234" s="333" t="str">
        <f>VLOOKUP($A234,'Depr Group Buckets'!$A:$J,CJ$4,FALSE)</f>
        <v>346</v>
      </c>
      <c r="CK234" s="21"/>
      <c r="CL234" s="4">
        <f t="shared" si="30"/>
        <v>2.9000000000000001E-2</v>
      </c>
      <c r="CM234" s="4">
        <f t="shared" si="29"/>
        <v>2.9000000000000001E-2</v>
      </c>
      <c r="CN234" s="334"/>
      <c r="CO234" s="334"/>
      <c r="CP234" s="334"/>
      <c r="CQ234" s="4">
        <v>2.9000000000000001E-2</v>
      </c>
      <c r="CR234" s="4">
        <v>2.9399999999999999E-2</v>
      </c>
    </row>
    <row r="235" spans="1:96" x14ac:dyDescent="0.25">
      <c r="A235" s="335">
        <f>'ASSET BALANCES'!$A235</f>
        <v>34680</v>
      </c>
      <c r="B235" s="336" t="str">
        <f>'ASSET BALANCES'!$B235</f>
        <v>346.80 Misc Power Plt Eq-Polk Comm</v>
      </c>
      <c r="C235" s="337">
        <v>3911.31</v>
      </c>
      <c r="D235" s="337">
        <v>3911.31</v>
      </c>
      <c r="E235" s="337">
        <v>3911.31</v>
      </c>
      <c r="F235" s="337">
        <v>3911.31</v>
      </c>
      <c r="G235" s="337">
        <v>3911.31</v>
      </c>
      <c r="H235" s="337">
        <v>3911.31</v>
      </c>
      <c r="I235" s="337">
        <v>3911.31</v>
      </c>
      <c r="J235" s="337">
        <v>3911.31</v>
      </c>
      <c r="K235" s="337">
        <v>5877.7</v>
      </c>
      <c r="L235" s="337">
        <v>5877.7</v>
      </c>
      <c r="M235" s="337">
        <v>5877.7</v>
      </c>
      <c r="N235" s="337">
        <v>5877.7</v>
      </c>
      <c r="O235" s="338">
        <f>ROUND('ASSET BALANCES'!O235*$CL235/12,2)</f>
        <v>5877.7</v>
      </c>
      <c r="P235" s="338">
        <f>ROUND('ASSET BALANCES'!P235*$CL235/12,2)</f>
        <v>5877.7</v>
      </c>
      <c r="Q235" s="338">
        <f>ROUND('ASSET BALANCES'!Q235*$CL235/12,2)</f>
        <v>5877.7</v>
      </c>
      <c r="R235" s="338">
        <f>ROUND('ASSET BALANCES'!R235*$CL235/12,2)</f>
        <v>5877.7</v>
      </c>
      <c r="S235" s="338">
        <f>ROUND('ASSET BALANCES'!S235*$CL235/12,2)</f>
        <v>5877.7</v>
      </c>
      <c r="T235" s="338">
        <f>ROUND('ASSET BALANCES'!T235*$CL235/12,2)</f>
        <v>5877.7</v>
      </c>
      <c r="U235" s="338">
        <f>ROUND('ASSET BALANCES'!U235*$CL235/12,2)</f>
        <v>5877.7</v>
      </c>
      <c r="V235" s="338">
        <f>ROUND('ASSET BALANCES'!V235*$CL235/12,2)</f>
        <v>5877.7</v>
      </c>
      <c r="W235" s="338">
        <f>ROUND('ASSET BALANCES'!W235*$CL235/12,2)</f>
        <v>5877.7</v>
      </c>
      <c r="X235" s="338">
        <f>ROUND('ASSET BALANCES'!X235*$CL235/12,2)</f>
        <v>5877.7</v>
      </c>
      <c r="Y235" s="338">
        <f>ROUND('ASSET BALANCES'!Y235*$CL235/12,2)</f>
        <v>5877.7</v>
      </c>
      <c r="Z235" s="338">
        <f>ROUND('ASSET BALANCES'!Z235*$CL235/12,2)</f>
        <v>5877.7</v>
      </c>
      <c r="AA235" s="338">
        <f>ROUND('ASSET BALANCES'!AA235*$CM235/12,2)</f>
        <v>5877.7</v>
      </c>
      <c r="AB235" s="338">
        <f>ROUND('ASSET BALANCES'!AB235*$CM235/12,2)</f>
        <v>5877.7</v>
      </c>
      <c r="AC235" s="338">
        <f>ROUND('ASSET BALANCES'!AC235*$CM235/12,2)</f>
        <v>5877.7</v>
      </c>
      <c r="AD235" s="338">
        <f>ROUND('ASSET BALANCES'!AD235*$CM235/12,2)</f>
        <v>5877.7</v>
      </c>
      <c r="AE235" s="338">
        <f>ROUND('ASSET BALANCES'!AE235*$CM235/12,2)</f>
        <v>5877.7</v>
      </c>
      <c r="AF235" s="338">
        <f>ROUND('ASSET BALANCES'!AF235*$CM235/12,2)</f>
        <v>5877.7</v>
      </c>
      <c r="AG235" s="338">
        <f>ROUND('ASSET BALANCES'!AG235*$CM235/12,2)</f>
        <v>5877.7</v>
      </c>
      <c r="AH235" s="338">
        <f>ROUND('ASSET BALANCES'!AH235*$CM235/12,2)</f>
        <v>5877.7</v>
      </c>
      <c r="AI235" s="338">
        <f>ROUND('ASSET BALANCES'!AI235*$CM235/12,2)</f>
        <v>5877.7</v>
      </c>
      <c r="AJ235" s="338">
        <f>ROUND('ASSET BALANCES'!AJ235*$CM235/12,2)</f>
        <v>5877.7</v>
      </c>
      <c r="AK235" s="338">
        <f>ROUND('ASSET BALANCES'!AK235*$CM235/12,2)</f>
        <v>5877.7</v>
      </c>
      <c r="AL235" s="338">
        <f>ROUND('ASSET BALANCES'!AL235*$CM235/12,2)</f>
        <v>5877.7</v>
      </c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38"/>
      <c r="AX235" s="338"/>
      <c r="AY235" s="338"/>
      <c r="AZ235" s="338"/>
      <c r="BA235" s="338"/>
      <c r="BB235" s="338"/>
      <c r="BC235" s="338"/>
      <c r="BD235" s="338"/>
      <c r="BE235" s="338"/>
      <c r="BF235" s="338"/>
      <c r="BG235" s="338"/>
      <c r="BH235" s="338"/>
      <c r="BI235" s="338"/>
      <c r="BJ235" s="338"/>
      <c r="BK235" s="338"/>
      <c r="BL235" s="338"/>
      <c r="BM235" s="338"/>
      <c r="BN235" s="338"/>
      <c r="BO235" s="338"/>
      <c r="BP235" s="338"/>
      <c r="BQ235" s="338"/>
      <c r="BR235" s="338"/>
      <c r="BS235" s="338"/>
      <c r="BT235" s="338"/>
      <c r="BU235" s="338"/>
      <c r="BV235" s="338"/>
      <c r="BW235" s="13">
        <f t="shared" si="31"/>
        <v>54801.279999999999</v>
      </c>
      <c r="BX235" s="13">
        <f t="shared" si="32"/>
        <v>70532.399999999994</v>
      </c>
      <c r="BY235" s="13">
        <f t="shared" si="33"/>
        <v>70532.399999999994</v>
      </c>
      <c r="BZ235" s="13">
        <f t="shared" si="34"/>
        <v>0</v>
      </c>
      <c r="CA235" s="13">
        <f t="shared" si="35"/>
        <v>0</v>
      </c>
      <c r="CB235" s="13">
        <f t="shared" si="36"/>
        <v>0</v>
      </c>
      <c r="CC235" s="333" t="str">
        <f>VLOOKUP($A235,'Depr Group Buckets'!$A:$J,CC$4,FALSE)</f>
        <v>PROD OTHER</v>
      </c>
      <c r="CD235" s="333" t="str">
        <f>VLOOKUP($A235,'Depr Group Buckets'!$A:$J,CD$4,FALSE)</f>
        <v>101/106</v>
      </c>
      <c r="CE235" s="333">
        <f>VLOOKUP($A235,'Depr Group Buckets'!$A:$J,CE$4,FALSE)</f>
        <v>108</v>
      </c>
      <c r="CF235" s="333">
        <f>VLOOKUP($A235,'Depr Group Buckets'!$A:$J,CF$4,FALSE)</f>
        <v>403</v>
      </c>
      <c r="CG235" s="333" t="str">
        <f>VLOOKUP($A235,'Depr Group Buckets'!$A:$J,CG$4,FALSE)</f>
        <v>POLK</v>
      </c>
      <c r="CH235" s="333" t="str">
        <f>VLOOKUP($A235,'Depr Group Buckets'!$A:$J,CH$4,FALSE)</f>
        <v>POLK COMMON</v>
      </c>
      <c r="CI235" s="333" t="str">
        <f>VLOOKUP($A235,'Depr Group Buckets'!$A:$J,CI$4,FALSE)</f>
        <v>Valid</v>
      </c>
      <c r="CJ235" s="333" t="str">
        <f>VLOOKUP($A235,'Depr Group Buckets'!$A:$J,CJ$4,FALSE)</f>
        <v>346</v>
      </c>
      <c r="CK235" s="21"/>
      <c r="CL235" s="4">
        <f t="shared" si="30"/>
        <v>5.6000000000000001E-2</v>
      </c>
      <c r="CM235" s="4">
        <f t="shared" si="29"/>
        <v>5.6000000000000001E-2</v>
      </c>
      <c r="CN235" s="334"/>
      <c r="CO235" s="334"/>
      <c r="CP235" s="334"/>
      <c r="CQ235" s="4">
        <v>5.6000000000000001E-2</v>
      </c>
      <c r="CR235" s="4">
        <v>4.6699999999999998E-2</v>
      </c>
    </row>
    <row r="236" spans="1:96" x14ac:dyDescent="0.25">
      <c r="A236" s="335">
        <f>'ASSET BALANCES'!$A236</f>
        <v>34681</v>
      </c>
      <c r="B236" s="336" t="str">
        <f>'ASSET BALANCES'!$B236</f>
        <v>346.81 Misc Power Plant Eq-Polk U1</v>
      </c>
      <c r="C236" s="337">
        <v>22083.14</v>
      </c>
      <c r="D236" s="337">
        <v>22083.14</v>
      </c>
      <c r="E236" s="337">
        <v>22098.14</v>
      </c>
      <c r="F236" s="337">
        <v>22108.739999999998</v>
      </c>
      <c r="G236" s="337">
        <v>22108.739999999998</v>
      </c>
      <c r="H236" s="337">
        <v>22108.739999999998</v>
      </c>
      <c r="I236" s="337">
        <v>22108.739999999998</v>
      </c>
      <c r="J236" s="337">
        <v>22108.739999999998</v>
      </c>
      <c r="K236" s="337">
        <v>22108.739999999998</v>
      </c>
      <c r="L236" s="337">
        <v>23497.06</v>
      </c>
      <c r="M236" s="337">
        <v>23509.71</v>
      </c>
      <c r="N236" s="337">
        <v>23509.71</v>
      </c>
      <c r="O236" s="338">
        <f>ROUND('ASSET BALANCES'!O236*$CL236/12,2)</f>
        <v>23509.71</v>
      </c>
      <c r="P236" s="338">
        <f>ROUND('ASSET BALANCES'!P236*$CL236/12,2)</f>
        <v>23509.71</v>
      </c>
      <c r="Q236" s="338">
        <f>ROUND('ASSET BALANCES'!Q236*$CL236/12,2)</f>
        <v>23509.71</v>
      </c>
      <c r="R236" s="338">
        <f>ROUND('ASSET BALANCES'!R236*$CL236/12,2)</f>
        <v>23509.71</v>
      </c>
      <c r="S236" s="338">
        <f>ROUND('ASSET BALANCES'!S236*$CL236/12,2)</f>
        <v>23509.71</v>
      </c>
      <c r="T236" s="338">
        <f>ROUND('ASSET BALANCES'!T236*$CL236/12,2)</f>
        <v>23509.71</v>
      </c>
      <c r="U236" s="338">
        <f>ROUND('ASSET BALANCES'!U236*$CL236/12,2)</f>
        <v>23509.71</v>
      </c>
      <c r="V236" s="338">
        <f>ROUND('ASSET BALANCES'!V236*$CL236/12,2)</f>
        <v>23509.71</v>
      </c>
      <c r="W236" s="338">
        <f>ROUND('ASSET BALANCES'!W236*$CL236/12,2)</f>
        <v>23509.71</v>
      </c>
      <c r="X236" s="338">
        <f>ROUND('ASSET BALANCES'!X236*$CL236/12,2)</f>
        <v>23509.71</v>
      </c>
      <c r="Y236" s="338">
        <f>ROUND('ASSET BALANCES'!Y236*$CL236/12,2)</f>
        <v>23509.71</v>
      </c>
      <c r="Z236" s="338">
        <f>ROUND('ASSET BALANCES'!Z236*$CL236/12,2)</f>
        <v>23509.71</v>
      </c>
      <c r="AA236" s="338">
        <f>ROUND('ASSET BALANCES'!AA236*$CM236/12,2)</f>
        <v>23509.71</v>
      </c>
      <c r="AB236" s="338">
        <f>ROUND('ASSET BALANCES'!AB236*$CM236/12,2)</f>
        <v>23509.71</v>
      </c>
      <c r="AC236" s="338">
        <f>ROUND('ASSET BALANCES'!AC236*$CM236/12,2)</f>
        <v>23509.71</v>
      </c>
      <c r="AD236" s="338">
        <f>ROUND('ASSET BALANCES'!AD236*$CM236/12,2)</f>
        <v>23509.71</v>
      </c>
      <c r="AE236" s="338">
        <f>ROUND('ASSET BALANCES'!AE236*$CM236/12,2)</f>
        <v>23509.71</v>
      </c>
      <c r="AF236" s="338">
        <f>ROUND('ASSET BALANCES'!AF236*$CM236/12,2)</f>
        <v>23509.71</v>
      </c>
      <c r="AG236" s="338">
        <f>ROUND('ASSET BALANCES'!AG236*$CM236/12,2)</f>
        <v>23509.71</v>
      </c>
      <c r="AH236" s="338">
        <f>ROUND('ASSET BALANCES'!AH236*$CM236/12,2)</f>
        <v>23509.71</v>
      </c>
      <c r="AI236" s="338">
        <f>ROUND('ASSET BALANCES'!AI236*$CM236/12,2)</f>
        <v>23509.71</v>
      </c>
      <c r="AJ236" s="338">
        <f>ROUND('ASSET BALANCES'!AJ236*$CM236/12,2)</f>
        <v>23509.71</v>
      </c>
      <c r="AK236" s="338">
        <f>ROUND('ASSET BALANCES'!AK236*$CM236/12,2)</f>
        <v>23509.71</v>
      </c>
      <c r="AL236" s="338">
        <f>ROUND('ASSET BALANCES'!AL236*$CM236/12,2)</f>
        <v>23509.71</v>
      </c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38"/>
      <c r="AX236" s="338"/>
      <c r="AY236" s="338"/>
      <c r="AZ236" s="338"/>
      <c r="BA236" s="338"/>
      <c r="BB236" s="338"/>
      <c r="BC236" s="338"/>
      <c r="BD236" s="338"/>
      <c r="BE236" s="338"/>
      <c r="BF236" s="338"/>
      <c r="BG236" s="338"/>
      <c r="BH236" s="338"/>
      <c r="BI236" s="338"/>
      <c r="BJ236" s="338"/>
      <c r="BK236" s="338"/>
      <c r="BL236" s="338"/>
      <c r="BM236" s="338"/>
      <c r="BN236" s="338"/>
      <c r="BO236" s="338"/>
      <c r="BP236" s="338"/>
      <c r="BQ236" s="338"/>
      <c r="BR236" s="338"/>
      <c r="BS236" s="338"/>
      <c r="BT236" s="338"/>
      <c r="BU236" s="338"/>
      <c r="BV236" s="338"/>
      <c r="BW236" s="13">
        <f t="shared" si="31"/>
        <v>269433.34000000003</v>
      </c>
      <c r="BX236" s="13">
        <f t="shared" si="32"/>
        <v>282116.52</v>
      </c>
      <c r="BY236" s="13">
        <f t="shared" si="33"/>
        <v>282116.52</v>
      </c>
      <c r="BZ236" s="13">
        <f t="shared" si="34"/>
        <v>0</v>
      </c>
      <c r="CA236" s="13">
        <f t="shared" si="35"/>
        <v>0</v>
      </c>
      <c r="CB236" s="13">
        <f t="shared" si="36"/>
        <v>0</v>
      </c>
      <c r="CC236" s="333" t="str">
        <f>VLOOKUP($A236,'Depr Group Buckets'!$A:$J,CC$4,FALSE)</f>
        <v>PROD OTHER</v>
      </c>
      <c r="CD236" s="333" t="str">
        <f>VLOOKUP($A236,'Depr Group Buckets'!$A:$J,CD$4,FALSE)</f>
        <v>101/106</v>
      </c>
      <c r="CE236" s="333">
        <f>VLOOKUP($A236,'Depr Group Buckets'!$A:$J,CE$4,FALSE)</f>
        <v>108</v>
      </c>
      <c r="CF236" s="333">
        <f>VLOOKUP($A236,'Depr Group Buckets'!$A:$J,CF$4,FALSE)</f>
        <v>403</v>
      </c>
      <c r="CG236" s="333" t="str">
        <f>VLOOKUP($A236,'Depr Group Buckets'!$A:$J,CG$4,FALSE)</f>
        <v>POLK</v>
      </c>
      <c r="CH236" s="333" t="str">
        <f>VLOOKUP($A236,'Depr Group Buckets'!$A:$J,CH$4,FALSE)</f>
        <v>POLK UNIT 1</v>
      </c>
      <c r="CI236" s="333" t="str">
        <f>VLOOKUP($A236,'Depr Group Buckets'!$A:$J,CI$4,FALSE)</f>
        <v>Valid</v>
      </c>
      <c r="CJ236" s="333" t="str">
        <f>VLOOKUP($A236,'Depr Group Buckets'!$A:$J,CJ$4,FALSE)</f>
        <v>346</v>
      </c>
      <c r="CK236" s="21"/>
      <c r="CL236" s="4">
        <f t="shared" si="30"/>
        <v>4.2000000000000003E-2</v>
      </c>
      <c r="CM236" s="4">
        <f t="shared" si="29"/>
        <v>4.2000000000000003E-2</v>
      </c>
      <c r="CN236" s="334"/>
      <c r="CO236" s="334"/>
      <c r="CP236" s="334"/>
      <c r="CQ236" s="4">
        <v>4.2000000000000003E-2</v>
      </c>
      <c r="CR236" s="4">
        <v>5.28E-2</v>
      </c>
    </row>
    <row r="237" spans="1:96" x14ac:dyDescent="0.25">
      <c r="A237" s="335">
        <f>'ASSET BALANCES'!$A237</f>
        <v>34682</v>
      </c>
      <c r="B237" s="336" t="str">
        <f>'ASSET BALANCES'!$B237</f>
        <v>346.82 Misc Power Plant Eq-Polk U2</v>
      </c>
      <c r="C237" s="337">
        <v>245.38000000000002</v>
      </c>
      <c r="D237" s="337">
        <v>245.38000000000002</v>
      </c>
      <c r="E237" s="337">
        <v>245.38000000000002</v>
      </c>
      <c r="F237" s="337">
        <v>245.38000000000002</v>
      </c>
      <c r="G237" s="337">
        <v>245.38000000000002</v>
      </c>
      <c r="H237" s="337">
        <v>245.38000000000002</v>
      </c>
      <c r="I237" s="337">
        <v>842.32</v>
      </c>
      <c r="J237" s="337">
        <v>842.32</v>
      </c>
      <c r="K237" s="337">
        <v>245.38000000000002</v>
      </c>
      <c r="L237" s="337">
        <v>245.38000000000002</v>
      </c>
      <c r="M237" s="337">
        <v>245.38000000000002</v>
      </c>
      <c r="N237" s="337">
        <v>245.38000000000002</v>
      </c>
      <c r="O237" s="338">
        <f>ROUND('ASSET BALANCES'!O237*$CL237/12,2)</f>
        <v>245.38</v>
      </c>
      <c r="P237" s="338">
        <f>ROUND('ASSET BALANCES'!P237*$CL237/12,2)</f>
        <v>245.38</v>
      </c>
      <c r="Q237" s="338">
        <f>ROUND('ASSET BALANCES'!Q237*$CL237/12,2)</f>
        <v>245.38</v>
      </c>
      <c r="R237" s="338">
        <f>ROUND('ASSET BALANCES'!R237*$CL237/12,2)</f>
        <v>245.38</v>
      </c>
      <c r="S237" s="338">
        <f>ROUND('ASSET BALANCES'!S237*$CL237/12,2)</f>
        <v>245.38</v>
      </c>
      <c r="T237" s="338">
        <f>ROUND('ASSET BALANCES'!T237*$CL237/12,2)</f>
        <v>245.38</v>
      </c>
      <c r="U237" s="338">
        <f>ROUND('ASSET BALANCES'!U237*$CL237/12,2)</f>
        <v>245.38</v>
      </c>
      <c r="V237" s="338">
        <f>ROUND('ASSET BALANCES'!V237*$CL237/12,2)</f>
        <v>245.38</v>
      </c>
      <c r="W237" s="338">
        <f>ROUND('ASSET BALANCES'!W237*$CL237/12,2)</f>
        <v>245.38</v>
      </c>
      <c r="X237" s="338">
        <f>ROUND('ASSET BALANCES'!X237*$CL237/12,2)</f>
        <v>245.38</v>
      </c>
      <c r="Y237" s="338">
        <f>ROUND('ASSET BALANCES'!Y237*$CL237/12,2)</f>
        <v>245.38</v>
      </c>
      <c r="Z237" s="338">
        <f>ROUND('ASSET BALANCES'!Z237*$CL237/12,2)</f>
        <v>245.38</v>
      </c>
      <c r="AA237" s="338">
        <f>ROUND('ASSET BALANCES'!AA237*$CM237/12,2)</f>
        <v>245.38</v>
      </c>
      <c r="AB237" s="338">
        <f>ROUND('ASSET BALANCES'!AB237*$CM237/12,2)</f>
        <v>245.38</v>
      </c>
      <c r="AC237" s="338">
        <f>ROUND('ASSET BALANCES'!AC237*$CM237/12,2)</f>
        <v>245.38</v>
      </c>
      <c r="AD237" s="338">
        <f>ROUND('ASSET BALANCES'!AD237*$CM237/12,2)</f>
        <v>245.38</v>
      </c>
      <c r="AE237" s="338">
        <f>ROUND('ASSET BALANCES'!AE237*$CM237/12,2)</f>
        <v>245.38</v>
      </c>
      <c r="AF237" s="338">
        <f>ROUND('ASSET BALANCES'!AF237*$CM237/12,2)</f>
        <v>245.38</v>
      </c>
      <c r="AG237" s="338">
        <f>ROUND('ASSET BALANCES'!AG237*$CM237/12,2)</f>
        <v>245.38</v>
      </c>
      <c r="AH237" s="338">
        <f>ROUND('ASSET BALANCES'!AH237*$CM237/12,2)</f>
        <v>245.38</v>
      </c>
      <c r="AI237" s="338">
        <f>ROUND('ASSET BALANCES'!AI237*$CM237/12,2)</f>
        <v>245.38</v>
      </c>
      <c r="AJ237" s="338">
        <f>ROUND('ASSET BALANCES'!AJ237*$CM237/12,2)</f>
        <v>245.38</v>
      </c>
      <c r="AK237" s="338">
        <f>ROUND('ASSET BALANCES'!AK237*$CM237/12,2)</f>
        <v>245.38</v>
      </c>
      <c r="AL237" s="338">
        <f>ROUND('ASSET BALANCES'!AL237*$CM237/12,2)</f>
        <v>245.38</v>
      </c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38"/>
      <c r="AX237" s="338"/>
      <c r="AY237" s="338"/>
      <c r="AZ237" s="338"/>
      <c r="BA237" s="338"/>
      <c r="BB237" s="338"/>
      <c r="BC237" s="338"/>
      <c r="BD237" s="338"/>
      <c r="BE237" s="338"/>
      <c r="BF237" s="338"/>
      <c r="BG237" s="338"/>
      <c r="BH237" s="338"/>
      <c r="BI237" s="338"/>
      <c r="BJ237" s="338"/>
      <c r="BK237" s="338"/>
      <c r="BL237" s="338"/>
      <c r="BM237" s="338"/>
      <c r="BN237" s="338"/>
      <c r="BO237" s="338"/>
      <c r="BP237" s="338"/>
      <c r="BQ237" s="338"/>
      <c r="BR237" s="338"/>
      <c r="BS237" s="338"/>
      <c r="BT237" s="338"/>
      <c r="BU237" s="338"/>
      <c r="BV237" s="338"/>
      <c r="BW237" s="13">
        <f t="shared" si="31"/>
        <v>4138.4399999999996</v>
      </c>
      <c r="BX237" s="13">
        <f t="shared" si="32"/>
        <v>2944.56</v>
      </c>
      <c r="BY237" s="13">
        <f t="shared" si="33"/>
        <v>2944.56</v>
      </c>
      <c r="BZ237" s="13">
        <f t="shared" si="34"/>
        <v>0</v>
      </c>
      <c r="CA237" s="13">
        <f t="shared" si="35"/>
        <v>0</v>
      </c>
      <c r="CB237" s="13">
        <f t="shared" si="36"/>
        <v>0</v>
      </c>
      <c r="CC237" s="333" t="str">
        <f>VLOOKUP($A237,'Depr Group Buckets'!$A:$J,CC$4,FALSE)</f>
        <v>PROD OTHER</v>
      </c>
      <c r="CD237" s="333" t="str">
        <f>VLOOKUP($A237,'Depr Group Buckets'!$A:$J,CD$4,FALSE)</f>
        <v>101/106</v>
      </c>
      <c r="CE237" s="333">
        <f>VLOOKUP($A237,'Depr Group Buckets'!$A:$J,CE$4,FALSE)</f>
        <v>108</v>
      </c>
      <c r="CF237" s="333">
        <f>VLOOKUP($A237,'Depr Group Buckets'!$A:$J,CF$4,FALSE)</f>
        <v>403</v>
      </c>
      <c r="CG237" s="333" t="str">
        <f>VLOOKUP($A237,'Depr Group Buckets'!$A:$J,CG$4,FALSE)</f>
        <v>POLK</v>
      </c>
      <c r="CH237" s="333" t="str">
        <f>VLOOKUP($A237,'Depr Group Buckets'!$A:$J,CH$4,FALSE)</f>
        <v>POLK UNIT 2</v>
      </c>
      <c r="CI237" s="333" t="str">
        <f>VLOOKUP($A237,'Depr Group Buckets'!$A:$J,CI$4,FALSE)</f>
        <v>Valid</v>
      </c>
      <c r="CJ237" s="333" t="str">
        <f>VLOOKUP($A237,'Depr Group Buckets'!$A:$J,CJ$4,FALSE)</f>
        <v>346</v>
      </c>
      <c r="CK237" s="21"/>
      <c r="CL237" s="4">
        <f t="shared" si="30"/>
        <v>1.7000000000000001E-2</v>
      </c>
      <c r="CM237" s="4">
        <f t="shared" si="29"/>
        <v>1.7000000000000001E-2</v>
      </c>
      <c r="CN237" s="334"/>
      <c r="CO237" s="334"/>
      <c r="CP237" s="334"/>
      <c r="CQ237" s="4">
        <v>1.7000000000000001E-2</v>
      </c>
      <c r="CR237" s="4">
        <v>1.4999999999999999E-2</v>
      </c>
    </row>
    <row r="238" spans="1:96" x14ac:dyDescent="0.25">
      <c r="A238" s="335">
        <f>'ASSET BALANCES'!$A238</f>
        <v>34683</v>
      </c>
      <c r="B238" s="336" t="str">
        <f>'ASSET BALANCES'!$B238</f>
        <v>346.83 Misc Power Plant Eq-Polk U3</v>
      </c>
      <c r="C238" s="337">
        <v>793.67</v>
      </c>
      <c r="D238" s="337">
        <v>793.67</v>
      </c>
      <c r="E238" s="337">
        <v>793.67</v>
      </c>
      <c r="F238" s="337">
        <v>793.67</v>
      </c>
      <c r="G238" s="337">
        <v>793.67</v>
      </c>
      <c r="H238" s="337">
        <v>793.67</v>
      </c>
      <c r="I238" s="337">
        <v>793.67</v>
      </c>
      <c r="J238" s="337">
        <v>793.67</v>
      </c>
      <c r="K238" s="337">
        <v>793.67</v>
      </c>
      <c r="L238" s="337">
        <v>793.67</v>
      </c>
      <c r="M238" s="337">
        <v>793.67</v>
      </c>
      <c r="N238" s="337">
        <v>793.67</v>
      </c>
      <c r="O238" s="338">
        <f>ROUND('ASSET BALANCES'!O238*$CL238/12,2)</f>
        <v>793.67</v>
      </c>
      <c r="P238" s="338">
        <f>ROUND('ASSET BALANCES'!P238*$CL238/12,2)</f>
        <v>793.67</v>
      </c>
      <c r="Q238" s="338">
        <f>ROUND('ASSET BALANCES'!Q238*$CL238/12,2)</f>
        <v>793.67</v>
      </c>
      <c r="R238" s="338">
        <f>ROUND('ASSET BALANCES'!R238*$CL238/12,2)</f>
        <v>793.67</v>
      </c>
      <c r="S238" s="338">
        <f>ROUND('ASSET BALANCES'!S238*$CL238/12,2)</f>
        <v>793.67</v>
      </c>
      <c r="T238" s="338">
        <f>ROUND('ASSET BALANCES'!T238*$CL238/12,2)</f>
        <v>793.67</v>
      </c>
      <c r="U238" s="338">
        <f>ROUND('ASSET BALANCES'!U238*$CL238/12,2)</f>
        <v>793.67</v>
      </c>
      <c r="V238" s="338">
        <f>ROUND('ASSET BALANCES'!V238*$CL238/12,2)</f>
        <v>793.67</v>
      </c>
      <c r="W238" s="338">
        <f>ROUND('ASSET BALANCES'!W238*$CL238/12,2)</f>
        <v>793.67</v>
      </c>
      <c r="X238" s="338">
        <f>ROUND('ASSET BALANCES'!X238*$CL238/12,2)</f>
        <v>793.67</v>
      </c>
      <c r="Y238" s="338">
        <f>ROUND('ASSET BALANCES'!Y238*$CL238/12,2)</f>
        <v>793.67</v>
      </c>
      <c r="Z238" s="338">
        <f>ROUND('ASSET BALANCES'!Z238*$CL238/12,2)</f>
        <v>793.67</v>
      </c>
      <c r="AA238" s="338">
        <f>ROUND('ASSET BALANCES'!AA238*$CM238/12,2)</f>
        <v>793.67</v>
      </c>
      <c r="AB238" s="338">
        <f>ROUND('ASSET BALANCES'!AB238*$CM238/12,2)</f>
        <v>793.67</v>
      </c>
      <c r="AC238" s="338">
        <f>ROUND('ASSET BALANCES'!AC238*$CM238/12,2)</f>
        <v>793.67</v>
      </c>
      <c r="AD238" s="338">
        <f>ROUND('ASSET BALANCES'!AD238*$CM238/12,2)</f>
        <v>793.67</v>
      </c>
      <c r="AE238" s="338">
        <f>ROUND('ASSET BALANCES'!AE238*$CM238/12,2)</f>
        <v>793.67</v>
      </c>
      <c r="AF238" s="338">
        <f>ROUND('ASSET BALANCES'!AF238*$CM238/12,2)</f>
        <v>793.67</v>
      </c>
      <c r="AG238" s="338">
        <f>ROUND('ASSET BALANCES'!AG238*$CM238/12,2)</f>
        <v>793.67</v>
      </c>
      <c r="AH238" s="338">
        <f>ROUND('ASSET BALANCES'!AH238*$CM238/12,2)</f>
        <v>793.67</v>
      </c>
      <c r="AI238" s="338">
        <f>ROUND('ASSET BALANCES'!AI238*$CM238/12,2)</f>
        <v>793.67</v>
      </c>
      <c r="AJ238" s="338">
        <f>ROUND('ASSET BALANCES'!AJ238*$CM238/12,2)</f>
        <v>793.67</v>
      </c>
      <c r="AK238" s="338">
        <f>ROUND('ASSET BALANCES'!AK238*$CM238/12,2)</f>
        <v>793.67</v>
      </c>
      <c r="AL238" s="338">
        <f>ROUND('ASSET BALANCES'!AL238*$CM238/12,2)</f>
        <v>793.67</v>
      </c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38"/>
      <c r="AX238" s="338"/>
      <c r="AY238" s="338"/>
      <c r="AZ238" s="338"/>
      <c r="BA238" s="338"/>
      <c r="BB238" s="338"/>
      <c r="BC238" s="338"/>
      <c r="BD238" s="338"/>
      <c r="BE238" s="338"/>
      <c r="BF238" s="338"/>
      <c r="BG238" s="338"/>
      <c r="BH238" s="338"/>
      <c r="BI238" s="338"/>
      <c r="BJ238" s="338"/>
      <c r="BK238" s="338"/>
      <c r="BL238" s="338"/>
      <c r="BM238" s="338"/>
      <c r="BN238" s="338"/>
      <c r="BO238" s="338"/>
      <c r="BP238" s="338"/>
      <c r="BQ238" s="338"/>
      <c r="BR238" s="338"/>
      <c r="BS238" s="338"/>
      <c r="BT238" s="338"/>
      <c r="BU238" s="338"/>
      <c r="BV238" s="338"/>
      <c r="BW238" s="13">
        <f t="shared" si="31"/>
        <v>9524.0400000000009</v>
      </c>
      <c r="BX238" s="13">
        <f t="shared" si="32"/>
        <v>9524.0400000000009</v>
      </c>
      <c r="BY238" s="13">
        <f t="shared" si="33"/>
        <v>9524.0400000000009</v>
      </c>
      <c r="BZ238" s="13">
        <f t="shared" si="34"/>
        <v>0</v>
      </c>
      <c r="CA238" s="13">
        <f t="shared" si="35"/>
        <v>0</v>
      </c>
      <c r="CB238" s="13">
        <f t="shared" si="36"/>
        <v>0</v>
      </c>
      <c r="CC238" s="333" t="str">
        <f>VLOOKUP($A238,'Depr Group Buckets'!$A:$J,CC$4,FALSE)</f>
        <v>PROD OTHER</v>
      </c>
      <c r="CD238" s="333" t="str">
        <f>VLOOKUP($A238,'Depr Group Buckets'!$A:$J,CD$4,FALSE)</f>
        <v>101/106</v>
      </c>
      <c r="CE238" s="333">
        <f>VLOOKUP($A238,'Depr Group Buckets'!$A:$J,CE$4,FALSE)</f>
        <v>108</v>
      </c>
      <c r="CF238" s="333">
        <f>VLOOKUP($A238,'Depr Group Buckets'!$A:$J,CF$4,FALSE)</f>
        <v>403</v>
      </c>
      <c r="CG238" s="333" t="str">
        <f>VLOOKUP($A238,'Depr Group Buckets'!$A:$J,CG$4,FALSE)</f>
        <v>POLK</v>
      </c>
      <c r="CH238" s="333" t="str">
        <f>VLOOKUP($A238,'Depr Group Buckets'!$A:$J,CH$4,FALSE)</f>
        <v>POLK UNIT 3</v>
      </c>
      <c r="CI238" s="333" t="str">
        <f>VLOOKUP($A238,'Depr Group Buckets'!$A:$J,CI$4,FALSE)</f>
        <v>Valid</v>
      </c>
      <c r="CJ238" s="333" t="str">
        <f>VLOOKUP($A238,'Depr Group Buckets'!$A:$J,CJ$4,FALSE)</f>
        <v>346</v>
      </c>
      <c r="CK238" s="21"/>
      <c r="CL238" s="4">
        <f t="shared" si="30"/>
        <v>2.1999999999999999E-2</v>
      </c>
      <c r="CM238" s="4">
        <f t="shared" si="29"/>
        <v>2.1999999999999999E-2</v>
      </c>
      <c r="CN238" s="334"/>
      <c r="CO238" s="334"/>
      <c r="CP238" s="334"/>
      <c r="CQ238" s="4">
        <v>2.1999999999999999E-2</v>
      </c>
      <c r="CR238" s="4">
        <v>2.4399999999999998E-2</v>
      </c>
    </row>
    <row r="239" spans="1:96" x14ac:dyDescent="0.25">
      <c r="A239" s="335">
        <f>'ASSET BALANCES'!$A239</f>
        <v>34684</v>
      </c>
      <c r="B239" s="336" t="str">
        <f>'ASSET BALANCES'!$B239</f>
        <v>346.84 Misc Power Plant Eq-Polk U4</v>
      </c>
      <c r="C239" s="337">
        <v>0</v>
      </c>
      <c r="D239" s="337">
        <v>0</v>
      </c>
      <c r="E239" s="337">
        <v>0</v>
      </c>
      <c r="F239" s="337">
        <v>0</v>
      </c>
      <c r="G239" s="337">
        <v>0</v>
      </c>
      <c r="H239" s="337">
        <v>0</v>
      </c>
      <c r="I239" s="337">
        <v>0</v>
      </c>
      <c r="J239" s="337">
        <v>0</v>
      </c>
      <c r="K239" s="337">
        <v>0</v>
      </c>
      <c r="L239" s="337">
        <v>0</v>
      </c>
      <c r="M239" s="337">
        <v>0</v>
      </c>
      <c r="N239" s="337">
        <v>0</v>
      </c>
      <c r="O239" s="338">
        <f>ROUND('ASSET BALANCES'!O239*$CL239/12,2)</f>
        <v>0</v>
      </c>
      <c r="P239" s="338">
        <f>ROUND('ASSET BALANCES'!P239*$CL239/12,2)</f>
        <v>0</v>
      </c>
      <c r="Q239" s="338">
        <f>ROUND('ASSET BALANCES'!Q239*$CL239/12,2)</f>
        <v>0</v>
      </c>
      <c r="R239" s="338">
        <f>ROUND('ASSET BALANCES'!R239*$CL239/12,2)</f>
        <v>0</v>
      </c>
      <c r="S239" s="338">
        <f>ROUND('ASSET BALANCES'!S239*$CL239/12,2)</f>
        <v>0</v>
      </c>
      <c r="T239" s="338">
        <f>ROUND('ASSET BALANCES'!T239*$CL239/12,2)</f>
        <v>0</v>
      </c>
      <c r="U239" s="338">
        <f>ROUND('ASSET BALANCES'!U239*$CL239/12,2)</f>
        <v>0</v>
      </c>
      <c r="V239" s="338">
        <f>ROUND('ASSET BALANCES'!V239*$CL239/12,2)</f>
        <v>0</v>
      </c>
      <c r="W239" s="338">
        <f>ROUND('ASSET BALANCES'!W239*$CL239/12,2)</f>
        <v>0</v>
      </c>
      <c r="X239" s="338">
        <f>ROUND('ASSET BALANCES'!X239*$CL239/12,2)</f>
        <v>0</v>
      </c>
      <c r="Y239" s="338">
        <f>ROUND('ASSET BALANCES'!Y239*$CL239/12,2)</f>
        <v>0</v>
      </c>
      <c r="Z239" s="338">
        <f>ROUND('ASSET BALANCES'!Z239*$CL239/12,2)</f>
        <v>0</v>
      </c>
      <c r="AA239" s="338">
        <f>ROUND('ASSET BALANCES'!AA239*$CM239/12,2)</f>
        <v>0</v>
      </c>
      <c r="AB239" s="338">
        <f>ROUND('ASSET BALANCES'!AB239*$CM239/12,2)</f>
        <v>0</v>
      </c>
      <c r="AC239" s="338">
        <f>ROUND('ASSET BALANCES'!AC239*$CM239/12,2)</f>
        <v>0</v>
      </c>
      <c r="AD239" s="338">
        <f>ROUND('ASSET BALANCES'!AD239*$CM239/12,2)</f>
        <v>0</v>
      </c>
      <c r="AE239" s="338">
        <f>ROUND('ASSET BALANCES'!AE239*$CM239/12,2)</f>
        <v>0</v>
      </c>
      <c r="AF239" s="338">
        <f>ROUND('ASSET BALANCES'!AF239*$CM239/12,2)</f>
        <v>0</v>
      </c>
      <c r="AG239" s="338">
        <f>ROUND('ASSET BALANCES'!AG239*$CM239/12,2)</f>
        <v>0</v>
      </c>
      <c r="AH239" s="338">
        <f>ROUND('ASSET BALANCES'!AH239*$CM239/12,2)</f>
        <v>0</v>
      </c>
      <c r="AI239" s="338">
        <f>ROUND('ASSET BALANCES'!AI239*$CM239/12,2)</f>
        <v>0</v>
      </c>
      <c r="AJ239" s="338">
        <f>ROUND('ASSET BALANCES'!AJ239*$CM239/12,2)</f>
        <v>0</v>
      </c>
      <c r="AK239" s="338">
        <f>ROUND('ASSET BALANCES'!AK239*$CM239/12,2)</f>
        <v>0</v>
      </c>
      <c r="AL239" s="338">
        <f>ROUND('ASSET BALANCES'!AL239*$CM239/12,2)</f>
        <v>0</v>
      </c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38"/>
      <c r="AX239" s="338"/>
      <c r="AY239" s="338"/>
      <c r="AZ239" s="338"/>
      <c r="BA239" s="338"/>
      <c r="BB239" s="338"/>
      <c r="BC239" s="338"/>
      <c r="BD239" s="338"/>
      <c r="BE239" s="338"/>
      <c r="BF239" s="338"/>
      <c r="BG239" s="338"/>
      <c r="BH239" s="338"/>
      <c r="BI239" s="338"/>
      <c r="BJ239" s="338"/>
      <c r="BK239" s="338"/>
      <c r="BL239" s="338"/>
      <c r="BM239" s="338"/>
      <c r="BN239" s="338"/>
      <c r="BO239" s="338"/>
      <c r="BP239" s="338"/>
      <c r="BQ239" s="338"/>
      <c r="BR239" s="338"/>
      <c r="BS239" s="338"/>
      <c r="BT239" s="338"/>
      <c r="BU239" s="338"/>
      <c r="BV239" s="338"/>
      <c r="BW239" s="13">
        <f t="shared" si="31"/>
        <v>0</v>
      </c>
      <c r="BX239" s="13">
        <f t="shared" si="32"/>
        <v>0</v>
      </c>
      <c r="BY239" s="13">
        <f t="shared" si="33"/>
        <v>0</v>
      </c>
      <c r="BZ239" s="13">
        <f t="shared" si="34"/>
        <v>0</v>
      </c>
      <c r="CA239" s="13">
        <f t="shared" si="35"/>
        <v>0</v>
      </c>
      <c r="CB239" s="13">
        <f t="shared" si="36"/>
        <v>0</v>
      </c>
      <c r="CC239" s="333" t="str">
        <f>VLOOKUP($A239,'Depr Group Buckets'!$A:$J,CC$4,FALSE)</f>
        <v>PROD OTHER</v>
      </c>
      <c r="CD239" s="333" t="str">
        <f>VLOOKUP($A239,'Depr Group Buckets'!$A:$J,CD$4,FALSE)</f>
        <v>101/106</v>
      </c>
      <c r="CE239" s="333">
        <f>VLOOKUP($A239,'Depr Group Buckets'!$A:$J,CE$4,FALSE)</f>
        <v>108</v>
      </c>
      <c r="CF239" s="333">
        <f>VLOOKUP($A239,'Depr Group Buckets'!$A:$J,CF$4,FALSE)</f>
        <v>403</v>
      </c>
      <c r="CG239" s="333" t="str">
        <f>VLOOKUP($A239,'Depr Group Buckets'!$A:$J,CG$4,FALSE)</f>
        <v>POLK</v>
      </c>
      <c r="CH239" s="333" t="str">
        <f>VLOOKUP($A239,'Depr Group Buckets'!$A:$J,CH$4,FALSE)</f>
        <v>POLK UNIT 4</v>
      </c>
      <c r="CI239" s="333" t="str">
        <f>VLOOKUP($A239,'Depr Group Buckets'!$A:$J,CI$4,FALSE)</f>
        <v>Valid</v>
      </c>
      <c r="CJ239" s="333" t="str">
        <f>VLOOKUP($A239,'Depr Group Buckets'!$A:$J,CJ$4,FALSE)</f>
        <v>346</v>
      </c>
      <c r="CK239" s="21"/>
      <c r="CL239" s="4">
        <f t="shared" si="30"/>
        <v>3.5999999999999997E-2</v>
      </c>
      <c r="CM239" s="4">
        <f t="shared" si="29"/>
        <v>3.5999999999999997E-2</v>
      </c>
      <c r="CN239" s="334"/>
      <c r="CO239" s="334"/>
      <c r="CP239" s="334"/>
      <c r="CQ239" s="4">
        <v>3.5999999999999997E-2</v>
      </c>
      <c r="CR239" s="4">
        <v>2.9399999999999999E-2</v>
      </c>
    </row>
    <row r="240" spans="1:96" x14ac:dyDescent="0.25">
      <c r="A240" s="335">
        <f>'ASSET BALANCES'!$A240</f>
        <v>34685</v>
      </c>
      <c r="B240" s="336" t="str">
        <f>'ASSET BALANCES'!$B240</f>
        <v>346.85 Misc Power Plant Eq-Polk U5</v>
      </c>
      <c r="C240" s="337">
        <v>0</v>
      </c>
      <c r="D240" s="337">
        <v>0</v>
      </c>
      <c r="E240" s="337">
        <v>0</v>
      </c>
      <c r="F240" s="337">
        <v>0</v>
      </c>
      <c r="G240" s="337">
        <v>0</v>
      </c>
      <c r="H240" s="337">
        <v>0</v>
      </c>
      <c r="I240" s="337">
        <v>0</v>
      </c>
      <c r="J240" s="337">
        <v>0</v>
      </c>
      <c r="K240" s="337">
        <v>0</v>
      </c>
      <c r="L240" s="337">
        <v>0</v>
      </c>
      <c r="M240" s="337">
        <v>0</v>
      </c>
      <c r="N240" s="337">
        <v>0</v>
      </c>
      <c r="O240" s="338">
        <f>ROUND('ASSET BALANCES'!O240*$CL240/12,2)</f>
        <v>0</v>
      </c>
      <c r="P240" s="338">
        <f>ROUND('ASSET BALANCES'!P240*$CL240/12,2)</f>
        <v>0</v>
      </c>
      <c r="Q240" s="338">
        <f>ROUND('ASSET BALANCES'!Q240*$CL240/12,2)</f>
        <v>0</v>
      </c>
      <c r="R240" s="338">
        <f>ROUND('ASSET BALANCES'!R240*$CL240/12,2)</f>
        <v>0</v>
      </c>
      <c r="S240" s="338">
        <f>ROUND('ASSET BALANCES'!S240*$CL240/12,2)</f>
        <v>0</v>
      </c>
      <c r="T240" s="338">
        <f>ROUND('ASSET BALANCES'!T240*$CL240/12,2)</f>
        <v>0</v>
      </c>
      <c r="U240" s="338">
        <f>ROUND('ASSET BALANCES'!U240*$CL240/12,2)</f>
        <v>0</v>
      </c>
      <c r="V240" s="338">
        <f>ROUND('ASSET BALANCES'!V240*$CL240/12,2)</f>
        <v>0</v>
      </c>
      <c r="W240" s="338">
        <f>ROUND('ASSET BALANCES'!W240*$CL240/12,2)</f>
        <v>0</v>
      </c>
      <c r="X240" s="338">
        <f>ROUND('ASSET BALANCES'!X240*$CL240/12,2)</f>
        <v>0</v>
      </c>
      <c r="Y240" s="338">
        <f>ROUND('ASSET BALANCES'!Y240*$CL240/12,2)</f>
        <v>0</v>
      </c>
      <c r="Z240" s="338">
        <f>ROUND('ASSET BALANCES'!Z240*$CL240/12,2)</f>
        <v>0</v>
      </c>
      <c r="AA240" s="338">
        <f>ROUND('ASSET BALANCES'!AA240*$CM240/12,2)</f>
        <v>0</v>
      </c>
      <c r="AB240" s="338">
        <f>ROUND('ASSET BALANCES'!AB240*$CM240/12,2)</f>
        <v>0</v>
      </c>
      <c r="AC240" s="338">
        <f>ROUND('ASSET BALANCES'!AC240*$CM240/12,2)</f>
        <v>0</v>
      </c>
      <c r="AD240" s="338">
        <f>ROUND('ASSET BALANCES'!AD240*$CM240/12,2)</f>
        <v>0</v>
      </c>
      <c r="AE240" s="338">
        <f>ROUND('ASSET BALANCES'!AE240*$CM240/12,2)</f>
        <v>0</v>
      </c>
      <c r="AF240" s="338">
        <f>ROUND('ASSET BALANCES'!AF240*$CM240/12,2)</f>
        <v>0</v>
      </c>
      <c r="AG240" s="338">
        <f>ROUND('ASSET BALANCES'!AG240*$CM240/12,2)</f>
        <v>0</v>
      </c>
      <c r="AH240" s="338">
        <f>ROUND('ASSET BALANCES'!AH240*$CM240/12,2)</f>
        <v>0</v>
      </c>
      <c r="AI240" s="338">
        <f>ROUND('ASSET BALANCES'!AI240*$CM240/12,2)</f>
        <v>0</v>
      </c>
      <c r="AJ240" s="338">
        <f>ROUND('ASSET BALANCES'!AJ240*$CM240/12,2)</f>
        <v>0</v>
      </c>
      <c r="AK240" s="338">
        <f>ROUND('ASSET BALANCES'!AK240*$CM240/12,2)</f>
        <v>0</v>
      </c>
      <c r="AL240" s="338">
        <f>ROUND('ASSET BALANCES'!AL240*$CM240/12,2)</f>
        <v>0</v>
      </c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38"/>
      <c r="AX240" s="338"/>
      <c r="AY240" s="338"/>
      <c r="AZ240" s="338"/>
      <c r="BA240" s="338"/>
      <c r="BB240" s="338"/>
      <c r="BC240" s="338"/>
      <c r="BD240" s="338"/>
      <c r="BE240" s="338"/>
      <c r="BF240" s="338"/>
      <c r="BG240" s="338"/>
      <c r="BH240" s="338"/>
      <c r="BI240" s="338"/>
      <c r="BJ240" s="338"/>
      <c r="BK240" s="338"/>
      <c r="BL240" s="338"/>
      <c r="BM240" s="338"/>
      <c r="BN240" s="338"/>
      <c r="BO240" s="338"/>
      <c r="BP240" s="338"/>
      <c r="BQ240" s="338"/>
      <c r="BR240" s="338"/>
      <c r="BS240" s="338"/>
      <c r="BT240" s="338"/>
      <c r="BU240" s="338"/>
      <c r="BV240" s="338"/>
      <c r="BW240" s="13">
        <f t="shared" si="31"/>
        <v>0</v>
      </c>
      <c r="BX240" s="13">
        <f t="shared" si="32"/>
        <v>0</v>
      </c>
      <c r="BY240" s="13">
        <f t="shared" si="33"/>
        <v>0</v>
      </c>
      <c r="BZ240" s="13">
        <f t="shared" si="34"/>
        <v>0</v>
      </c>
      <c r="CA240" s="13">
        <f t="shared" si="35"/>
        <v>0</v>
      </c>
      <c r="CB240" s="13">
        <f t="shared" si="36"/>
        <v>0</v>
      </c>
      <c r="CC240" s="333" t="str">
        <f>VLOOKUP($A240,'Depr Group Buckets'!$A:$J,CC$4,FALSE)</f>
        <v>PROD OTHER</v>
      </c>
      <c r="CD240" s="333" t="str">
        <f>VLOOKUP($A240,'Depr Group Buckets'!$A:$J,CD$4,FALSE)</f>
        <v>101/106</v>
      </c>
      <c r="CE240" s="333">
        <f>VLOOKUP($A240,'Depr Group Buckets'!$A:$J,CE$4,FALSE)</f>
        <v>108</v>
      </c>
      <c r="CF240" s="333">
        <f>VLOOKUP($A240,'Depr Group Buckets'!$A:$J,CF$4,FALSE)</f>
        <v>403</v>
      </c>
      <c r="CG240" s="333" t="str">
        <f>VLOOKUP($A240,'Depr Group Buckets'!$A:$J,CG$4,FALSE)</f>
        <v>POLK</v>
      </c>
      <c r="CH240" s="333" t="str">
        <f>VLOOKUP($A240,'Depr Group Buckets'!$A:$J,CH$4,FALSE)</f>
        <v>POLK UNIT 5</v>
      </c>
      <c r="CI240" s="333" t="str">
        <f>VLOOKUP($A240,'Depr Group Buckets'!$A:$J,CI$4,FALSE)</f>
        <v>Valid</v>
      </c>
      <c r="CJ240" s="333" t="str">
        <f>VLOOKUP($A240,'Depr Group Buckets'!$A:$J,CJ$4,FALSE)</f>
        <v>346</v>
      </c>
      <c r="CK240" s="21"/>
      <c r="CL240" s="4">
        <f t="shared" si="30"/>
        <v>3.5999999999999997E-2</v>
      </c>
      <c r="CM240" s="4">
        <f t="shared" si="29"/>
        <v>3.5999999999999997E-2</v>
      </c>
      <c r="CN240" s="334"/>
      <c r="CO240" s="334"/>
      <c r="CP240" s="334"/>
      <c r="CQ240" s="4">
        <v>3.5999999999999997E-2</v>
      </c>
      <c r="CR240" s="4">
        <v>2.9399999999999999E-2</v>
      </c>
    </row>
    <row r="241" spans="1:96" x14ac:dyDescent="0.25">
      <c r="A241" s="335">
        <f>'ASSET BALANCES'!$A241</f>
        <v>34686</v>
      </c>
      <c r="B241" s="336" t="str">
        <f>'ASSET BALANCES'!$B241</f>
        <v>346.86 Misc Power Plant Eq-PKCCST</v>
      </c>
      <c r="C241" s="337">
        <v>354.06</v>
      </c>
      <c r="D241" s="337">
        <v>354.06</v>
      </c>
      <c r="E241" s="337">
        <v>354.06</v>
      </c>
      <c r="F241" s="337">
        <v>354.06</v>
      </c>
      <c r="G241" s="337">
        <v>354.06</v>
      </c>
      <c r="H241" s="337">
        <v>354.06</v>
      </c>
      <c r="I241" s="337">
        <v>354.06</v>
      </c>
      <c r="J241" s="337">
        <v>354.06</v>
      </c>
      <c r="K241" s="337">
        <v>354.06</v>
      </c>
      <c r="L241" s="337">
        <v>354.06</v>
      </c>
      <c r="M241" s="337">
        <v>354.06</v>
      </c>
      <c r="N241" s="337">
        <v>354.06</v>
      </c>
      <c r="O241" s="338">
        <f>ROUND('ASSET BALANCES'!O241*$CL241/12,2)</f>
        <v>354.07</v>
      </c>
      <c r="P241" s="338">
        <f>ROUND('ASSET BALANCES'!P241*$CL241/12,2)</f>
        <v>354.07</v>
      </c>
      <c r="Q241" s="338">
        <f>ROUND('ASSET BALANCES'!Q241*$CL241/12,2)</f>
        <v>354.07</v>
      </c>
      <c r="R241" s="338">
        <f>ROUND('ASSET BALANCES'!R241*$CL241/12,2)</f>
        <v>354.07</v>
      </c>
      <c r="S241" s="338">
        <f>ROUND('ASSET BALANCES'!S241*$CL241/12,2)</f>
        <v>354.07</v>
      </c>
      <c r="T241" s="338">
        <f>ROUND('ASSET BALANCES'!T241*$CL241/12,2)</f>
        <v>354.07</v>
      </c>
      <c r="U241" s="338">
        <f>ROUND('ASSET BALANCES'!U241*$CL241/12,2)</f>
        <v>354.07</v>
      </c>
      <c r="V241" s="338">
        <f>ROUND('ASSET BALANCES'!V241*$CL241/12,2)</f>
        <v>354.07</v>
      </c>
      <c r="W241" s="338">
        <f>ROUND('ASSET BALANCES'!W241*$CL241/12,2)</f>
        <v>354.07</v>
      </c>
      <c r="X241" s="338">
        <f>ROUND('ASSET BALANCES'!X241*$CL241/12,2)</f>
        <v>354.07</v>
      </c>
      <c r="Y241" s="338">
        <f>ROUND('ASSET BALANCES'!Y241*$CL241/12,2)</f>
        <v>354.07</v>
      </c>
      <c r="Z241" s="338">
        <f>ROUND('ASSET BALANCES'!Z241*$CL241/12,2)</f>
        <v>354.07</v>
      </c>
      <c r="AA241" s="338">
        <f>ROUND('ASSET BALANCES'!AA241*$CM241/12,2)</f>
        <v>354.07</v>
      </c>
      <c r="AB241" s="338">
        <f>ROUND('ASSET BALANCES'!AB241*$CM241/12,2)</f>
        <v>354.07</v>
      </c>
      <c r="AC241" s="338">
        <f>ROUND('ASSET BALANCES'!AC241*$CM241/12,2)</f>
        <v>354.07</v>
      </c>
      <c r="AD241" s="338">
        <f>ROUND('ASSET BALANCES'!AD241*$CM241/12,2)</f>
        <v>354.07</v>
      </c>
      <c r="AE241" s="338">
        <f>ROUND('ASSET BALANCES'!AE241*$CM241/12,2)</f>
        <v>354.07</v>
      </c>
      <c r="AF241" s="338">
        <f>ROUND('ASSET BALANCES'!AF241*$CM241/12,2)</f>
        <v>354.07</v>
      </c>
      <c r="AG241" s="338">
        <f>ROUND('ASSET BALANCES'!AG241*$CM241/12,2)</f>
        <v>354.07</v>
      </c>
      <c r="AH241" s="338">
        <f>ROUND('ASSET BALANCES'!AH241*$CM241/12,2)</f>
        <v>354.07</v>
      </c>
      <c r="AI241" s="338">
        <f>ROUND('ASSET BALANCES'!AI241*$CM241/12,2)</f>
        <v>354.07</v>
      </c>
      <c r="AJ241" s="338">
        <f>ROUND('ASSET BALANCES'!AJ241*$CM241/12,2)</f>
        <v>354.07</v>
      </c>
      <c r="AK241" s="338">
        <f>ROUND('ASSET BALANCES'!AK241*$CM241/12,2)</f>
        <v>354.07</v>
      </c>
      <c r="AL241" s="338">
        <f>ROUND('ASSET BALANCES'!AL241*$CM241/12,2)</f>
        <v>354.07</v>
      </c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8"/>
      <c r="BA241" s="338"/>
      <c r="BB241" s="338"/>
      <c r="BC241" s="338"/>
      <c r="BD241" s="338"/>
      <c r="BE241" s="338"/>
      <c r="BF241" s="338"/>
      <c r="BG241" s="338"/>
      <c r="BH241" s="338"/>
      <c r="BI241" s="338"/>
      <c r="BJ241" s="338"/>
      <c r="BK241" s="338"/>
      <c r="BL241" s="338"/>
      <c r="BM241" s="338"/>
      <c r="BN241" s="338"/>
      <c r="BO241" s="338"/>
      <c r="BP241" s="338"/>
      <c r="BQ241" s="338"/>
      <c r="BR241" s="338"/>
      <c r="BS241" s="338"/>
      <c r="BT241" s="338"/>
      <c r="BU241" s="338"/>
      <c r="BV241" s="338"/>
      <c r="BW241" s="13">
        <f t="shared" si="31"/>
        <v>4248.72</v>
      </c>
      <c r="BX241" s="13">
        <f t="shared" si="32"/>
        <v>4248.84</v>
      </c>
      <c r="BY241" s="13">
        <f t="shared" si="33"/>
        <v>4248.84</v>
      </c>
      <c r="BZ241" s="13">
        <f t="shared" si="34"/>
        <v>0</v>
      </c>
      <c r="CA241" s="13">
        <f t="shared" si="35"/>
        <v>0</v>
      </c>
      <c r="CB241" s="13">
        <f t="shared" si="36"/>
        <v>0</v>
      </c>
      <c r="CC241" s="333" t="str">
        <f>VLOOKUP($A241,'Depr Group Buckets'!$A:$J,CC$4,FALSE)</f>
        <v>PROD OTHER</v>
      </c>
      <c r="CD241" s="333" t="str">
        <f>VLOOKUP($A241,'Depr Group Buckets'!$A:$J,CD$4,FALSE)</f>
        <v>101/106</v>
      </c>
      <c r="CE241" s="333">
        <f>VLOOKUP($A241,'Depr Group Buckets'!$A:$J,CE$4,FALSE)</f>
        <v>108</v>
      </c>
      <c r="CF241" s="333">
        <f>VLOOKUP($A241,'Depr Group Buckets'!$A:$J,CF$4,FALSE)</f>
        <v>403</v>
      </c>
      <c r="CG241" s="333" t="str">
        <f>VLOOKUP($A241,'Depr Group Buckets'!$A:$J,CG$4,FALSE)</f>
        <v>POLK</v>
      </c>
      <c r="CH241" s="333" t="str">
        <f>VLOOKUP($A241,'Depr Group Buckets'!$A:$J,CH$4,FALSE)</f>
        <v>POLK CCST (2-5)</v>
      </c>
      <c r="CI241" s="333" t="str">
        <f>VLOOKUP($A241,'Depr Group Buckets'!$A:$J,CI$4,FALSE)</f>
        <v>Valid</v>
      </c>
      <c r="CJ241" s="333" t="str">
        <f>VLOOKUP($A241,'Depr Group Buckets'!$A:$J,CJ$4,FALSE)</f>
        <v>346</v>
      </c>
      <c r="CK241" s="21"/>
      <c r="CL241" s="4">
        <f t="shared" si="30"/>
        <v>0.03</v>
      </c>
      <c r="CM241" s="4">
        <f t="shared" si="29"/>
        <v>0.03</v>
      </c>
      <c r="CN241" s="334"/>
      <c r="CO241" s="334"/>
      <c r="CP241" s="334"/>
      <c r="CQ241" s="4">
        <v>0.03</v>
      </c>
      <c r="CR241" s="4">
        <v>3.7100000000000001E-2</v>
      </c>
    </row>
    <row r="242" spans="1:96" x14ac:dyDescent="0.25">
      <c r="A242" s="335">
        <f>'ASSET BALANCES'!$A242</f>
        <v>34687</v>
      </c>
      <c r="B242" s="336" t="str">
        <f>'ASSET BALANCES'!$B242</f>
        <v>346.87 Tools Polk 7yr</v>
      </c>
      <c r="C242" s="337">
        <v>20232.55</v>
      </c>
      <c r="D242" s="337">
        <v>21442.42</v>
      </c>
      <c r="E242" s="337">
        <v>21643.68</v>
      </c>
      <c r="F242" s="337">
        <v>22510.33</v>
      </c>
      <c r="G242" s="337">
        <v>21557.14</v>
      </c>
      <c r="H242" s="337">
        <v>16604.689999999999</v>
      </c>
      <c r="I242" s="337">
        <v>79833.509999999995</v>
      </c>
      <c r="J242" s="337">
        <v>21041.96</v>
      </c>
      <c r="K242" s="337">
        <v>22319.920000000002</v>
      </c>
      <c r="L242" s="337">
        <v>13790.02</v>
      </c>
      <c r="M242" s="337">
        <v>84074.790000000008</v>
      </c>
      <c r="N242" s="337">
        <v>23662.78</v>
      </c>
      <c r="O242" s="338">
        <f>ROUND('ASSET BALANCES'!O242*$CL242/12,2)</f>
        <v>25167.52</v>
      </c>
      <c r="P242" s="338">
        <f>ROUND('ASSET BALANCES'!P242*$CL242/12,2)</f>
        <v>25167.52</v>
      </c>
      <c r="Q242" s="338">
        <f>ROUND('ASSET BALANCES'!Q242*$CL242/12,2)</f>
        <v>25167.52</v>
      </c>
      <c r="R242" s="338">
        <f>ROUND('ASSET BALANCES'!R242*$CL242/12,2)</f>
        <v>25167.52</v>
      </c>
      <c r="S242" s="338">
        <f>ROUND('ASSET BALANCES'!S242*$CL242/12,2)</f>
        <v>25167.52</v>
      </c>
      <c r="T242" s="338">
        <f>ROUND('ASSET BALANCES'!T242*$CL242/12,2)</f>
        <v>25167.52</v>
      </c>
      <c r="U242" s="338">
        <f>ROUND('ASSET BALANCES'!U242*$CL242/12,2)</f>
        <v>25167.52</v>
      </c>
      <c r="V242" s="338">
        <f>ROUND('ASSET BALANCES'!V242*$CL242/12,2)</f>
        <v>25167.52</v>
      </c>
      <c r="W242" s="338">
        <f>ROUND('ASSET BALANCES'!W242*$CL242/12,2)</f>
        <v>25167.52</v>
      </c>
      <c r="X242" s="338">
        <f>ROUND('ASSET BALANCES'!X242*$CL242/12,2)</f>
        <v>25167.52</v>
      </c>
      <c r="Y242" s="338">
        <f>ROUND('ASSET BALANCES'!Y242*$CL242/12,2)</f>
        <v>25167.52</v>
      </c>
      <c r="Z242" s="338">
        <f>ROUND('ASSET BALANCES'!Z242*$CL242/12,2)</f>
        <v>25167.52</v>
      </c>
      <c r="AA242" s="338">
        <f>ROUND('ASSET BALANCES'!AA242*$CM242/12,2)</f>
        <v>25167.52</v>
      </c>
      <c r="AB242" s="338">
        <f>ROUND('ASSET BALANCES'!AB242*$CM242/12,2)</f>
        <v>25167.52</v>
      </c>
      <c r="AC242" s="338">
        <f>ROUND('ASSET BALANCES'!AC242*$CM242/12,2)</f>
        <v>25167.52</v>
      </c>
      <c r="AD242" s="338">
        <f>ROUND('ASSET BALANCES'!AD242*$CM242/12,2)</f>
        <v>25167.52</v>
      </c>
      <c r="AE242" s="338">
        <f>ROUND('ASSET BALANCES'!AE242*$CM242/12,2)</f>
        <v>25167.52</v>
      </c>
      <c r="AF242" s="338">
        <f>ROUND('ASSET BALANCES'!AF242*$CM242/12,2)</f>
        <v>25167.52</v>
      </c>
      <c r="AG242" s="338">
        <f>ROUND('ASSET BALANCES'!AG242*$CM242/12,2)</f>
        <v>25167.52</v>
      </c>
      <c r="AH242" s="338">
        <f>ROUND('ASSET BALANCES'!AH242*$CM242/12,2)</f>
        <v>25167.52</v>
      </c>
      <c r="AI242" s="338">
        <f>ROUND('ASSET BALANCES'!AI242*$CM242/12,2)</f>
        <v>25167.52</v>
      </c>
      <c r="AJ242" s="338">
        <f>ROUND('ASSET BALANCES'!AJ242*$CM242/12,2)</f>
        <v>25167.52</v>
      </c>
      <c r="AK242" s="338">
        <f>ROUND('ASSET BALANCES'!AK242*$CM242/12,2)</f>
        <v>25167.52</v>
      </c>
      <c r="AL242" s="338">
        <f>ROUND('ASSET BALANCES'!AL242*$CM242/12,2)</f>
        <v>25167.52</v>
      </c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38"/>
      <c r="AX242" s="338"/>
      <c r="AY242" s="338"/>
      <c r="AZ242" s="338"/>
      <c r="BA242" s="338"/>
      <c r="BB242" s="338"/>
      <c r="BC242" s="338"/>
      <c r="BD242" s="338"/>
      <c r="BE242" s="338"/>
      <c r="BF242" s="338"/>
      <c r="BG242" s="338"/>
      <c r="BH242" s="338"/>
      <c r="BI242" s="338"/>
      <c r="BJ242" s="338"/>
      <c r="BK242" s="338"/>
      <c r="BL242" s="338"/>
      <c r="BM242" s="338"/>
      <c r="BN242" s="338"/>
      <c r="BO242" s="338"/>
      <c r="BP242" s="338"/>
      <c r="BQ242" s="338"/>
      <c r="BR242" s="338"/>
      <c r="BS242" s="338"/>
      <c r="BT242" s="338"/>
      <c r="BU242" s="338"/>
      <c r="BV242" s="338"/>
      <c r="BW242" s="13">
        <f t="shared" si="31"/>
        <v>368713.79</v>
      </c>
      <c r="BX242" s="13">
        <f t="shared" si="32"/>
        <v>302010.23999999999</v>
      </c>
      <c r="BY242" s="13">
        <f t="shared" si="33"/>
        <v>302010.23999999999</v>
      </c>
      <c r="BZ242" s="13">
        <f t="shared" si="34"/>
        <v>0</v>
      </c>
      <c r="CA242" s="13">
        <f t="shared" si="35"/>
        <v>0</v>
      </c>
      <c r="CB242" s="13">
        <f t="shared" si="36"/>
        <v>0</v>
      </c>
      <c r="CC242" s="333" t="str">
        <f>VLOOKUP($A242,'Depr Group Buckets'!$A:$J,CC$4,FALSE)</f>
        <v>AMORT</v>
      </c>
      <c r="CD242" s="333" t="str">
        <f>VLOOKUP($A242,'Depr Group Buckets'!$A:$J,CD$4,FALSE)</f>
        <v>101/106</v>
      </c>
      <c r="CE242" s="333">
        <f>VLOOKUP($A242,'Depr Group Buckets'!$A:$J,CE$4,FALSE)</f>
        <v>108</v>
      </c>
      <c r="CF242" s="333">
        <f>VLOOKUP($A242,'Depr Group Buckets'!$A:$J,CF$4,FALSE)</f>
        <v>403</v>
      </c>
      <c r="CG242" s="333" t="str">
        <f>VLOOKUP($A242,'Depr Group Buckets'!$A:$J,CG$4,FALSE)</f>
        <v>AMORT</v>
      </c>
      <c r="CH242" s="333" t="str">
        <f>VLOOKUP($A242,'Depr Group Buckets'!$A:$J,CH$4,FALSE)</f>
        <v>AMORT</v>
      </c>
      <c r="CI242" s="333" t="str">
        <f>VLOOKUP($A242,'Depr Group Buckets'!$A:$J,CI$4,FALSE)</f>
        <v>Valid</v>
      </c>
      <c r="CJ242" s="333" t="str">
        <f>VLOOKUP($A242,'Depr Group Buckets'!$A:$J,CJ$4,FALSE)</f>
        <v>346</v>
      </c>
      <c r="CK242" s="21"/>
      <c r="CL242" s="4">
        <f t="shared" si="30"/>
        <v>0.14299999999999999</v>
      </c>
      <c r="CM242" s="4">
        <f t="shared" si="29"/>
        <v>0.14299999999999999</v>
      </c>
      <c r="CN242" s="334"/>
      <c r="CO242" s="334"/>
      <c r="CP242" s="334"/>
      <c r="CQ242" s="4">
        <v>0.14299999999999999</v>
      </c>
      <c r="CR242" s="4">
        <v>0.14300000000000002</v>
      </c>
    </row>
    <row r="243" spans="1:96" x14ac:dyDescent="0.25">
      <c r="A243" s="335">
        <f>'ASSET BALANCES'!$A243</f>
        <v>34700</v>
      </c>
      <c r="B243" s="336" t="str">
        <f>'ASSET BALANCES'!$B243</f>
        <v>347.00 ARO Costs-Other</v>
      </c>
      <c r="C243" s="337">
        <v>35851.4</v>
      </c>
      <c r="D243" s="337">
        <v>35851.39</v>
      </c>
      <c r="E243" s="337">
        <v>35851.39</v>
      </c>
      <c r="F243" s="337">
        <v>35851.43</v>
      </c>
      <c r="G243" s="337">
        <v>35851.440000000002</v>
      </c>
      <c r="H243" s="337">
        <v>35851.43</v>
      </c>
      <c r="I243" s="337">
        <v>35851.410000000003</v>
      </c>
      <c r="J243" s="337">
        <v>35851.4</v>
      </c>
      <c r="K243" s="337">
        <v>35851.42</v>
      </c>
      <c r="L243" s="337">
        <v>35851.43</v>
      </c>
      <c r="M243" s="337">
        <v>35851.370000000003</v>
      </c>
      <c r="N243" s="337">
        <v>35851.42</v>
      </c>
      <c r="O243" s="338">
        <f>ROUND('ASSET BALANCES'!O243*$CL243/12,2)</f>
        <v>35065.99</v>
      </c>
      <c r="P243" s="338">
        <f>ROUND('ASSET BALANCES'!P243*$CL243/12,2)</f>
        <v>35065.99</v>
      </c>
      <c r="Q243" s="338">
        <f>ROUND('ASSET BALANCES'!Q243*$CL243/12,2)</f>
        <v>35065.99</v>
      </c>
      <c r="R243" s="338">
        <f>ROUND('ASSET BALANCES'!R243*$CL243/12,2)</f>
        <v>35065.99</v>
      </c>
      <c r="S243" s="338">
        <f>ROUND('ASSET BALANCES'!S243*$CL243/12,2)</f>
        <v>35065.99</v>
      </c>
      <c r="T243" s="338">
        <f>ROUND('ASSET BALANCES'!T243*$CL243/12,2)</f>
        <v>35065.99</v>
      </c>
      <c r="U243" s="338">
        <f>ROUND('ASSET BALANCES'!U243*$CL243/12,2)</f>
        <v>35065.99</v>
      </c>
      <c r="V243" s="338">
        <f>ROUND('ASSET BALANCES'!V243*$CL243/12,2)</f>
        <v>35065.99</v>
      </c>
      <c r="W243" s="338">
        <f>ROUND('ASSET BALANCES'!W243*$CL243/12,2)</f>
        <v>35065.99</v>
      </c>
      <c r="X243" s="338">
        <f>ROUND('ASSET BALANCES'!X243*$CL243/12,2)</f>
        <v>35065.99</v>
      </c>
      <c r="Y243" s="338">
        <f>ROUND('ASSET BALANCES'!Y243*$CL243/12,2)</f>
        <v>35065.99</v>
      </c>
      <c r="Z243" s="338">
        <f>ROUND('ASSET BALANCES'!Z243*$CL243/12,2)</f>
        <v>35065.99</v>
      </c>
      <c r="AA243" s="338">
        <f>ROUND('ASSET BALANCES'!AA243*$CM243/12,2)</f>
        <v>35065.99</v>
      </c>
      <c r="AB243" s="338">
        <f>ROUND('ASSET BALANCES'!AB243*$CM243/12,2)</f>
        <v>35065.99</v>
      </c>
      <c r="AC243" s="338">
        <f>ROUND('ASSET BALANCES'!AC243*$CM243/12,2)</f>
        <v>35065.99</v>
      </c>
      <c r="AD243" s="338">
        <f>ROUND('ASSET BALANCES'!AD243*$CM243/12,2)</f>
        <v>35065.99</v>
      </c>
      <c r="AE243" s="338">
        <f>ROUND('ASSET BALANCES'!AE243*$CM243/12,2)</f>
        <v>35065.99</v>
      </c>
      <c r="AF243" s="338">
        <f>ROUND('ASSET BALANCES'!AF243*$CM243/12,2)</f>
        <v>35065.99</v>
      </c>
      <c r="AG243" s="338">
        <f>ROUND('ASSET BALANCES'!AG243*$CM243/12,2)</f>
        <v>35065.99</v>
      </c>
      <c r="AH243" s="338">
        <f>ROUND('ASSET BALANCES'!AH243*$CM243/12,2)</f>
        <v>35065.99</v>
      </c>
      <c r="AI243" s="338">
        <f>ROUND('ASSET BALANCES'!AI243*$CM243/12,2)</f>
        <v>35065.99</v>
      </c>
      <c r="AJ243" s="338">
        <f>ROUND('ASSET BALANCES'!AJ243*$CM243/12,2)</f>
        <v>35065.99</v>
      </c>
      <c r="AK243" s="338">
        <f>ROUND('ASSET BALANCES'!AK243*$CM243/12,2)</f>
        <v>35065.99</v>
      </c>
      <c r="AL243" s="338">
        <f>ROUND('ASSET BALANCES'!AL243*$CM243/12,2)</f>
        <v>35065.99</v>
      </c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338"/>
      <c r="AZ243" s="338"/>
      <c r="BA243" s="338"/>
      <c r="BB243" s="338"/>
      <c r="BC243" s="338"/>
      <c r="BD243" s="338"/>
      <c r="BE243" s="338"/>
      <c r="BF243" s="338"/>
      <c r="BG243" s="338"/>
      <c r="BH243" s="338"/>
      <c r="BI243" s="338"/>
      <c r="BJ243" s="338"/>
      <c r="BK243" s="338"/>
      <c r="BL243" s="338"/>
      <c r="BM243" s="338"/>
      <c r="BN243" s="338"/>
      <c r="BO243" s="338"/>
      <c r="BP243" s="338"/>
      <c r="BQ243" s="338"/>
      <c r="BR243" s="338"/>
      <c r="BS243" s="338"/>
      <c r="BT243" s="338"/>
      <c r="BU243" s="338"/>
      <c r="BV243" s="338"/>
      <c r="BW243" s="13">
        <f t="shared" si="31"/>
        <v>430216.93</v>
      </c>
      <c r="BX243" s="13">
        <f t="shared" si="32"/>
        <v>420791.88</v>
      </c>
      <c r="BY243" s="13">
        <f t="shared" si="33"/>
        <v>420791.88</v>
      </c>
      <c r="BZ243" s="13">
        <f t="shared" si="34"/>
        <v>0</v>
      </c>
      <c r="CA243" s="13">
        <f t="shared" si="35"/>
        <v>0</v>
      </c>
      <c r="CB243" s="13">
        <f t="shared" si="36"/>
        <v>0</v>
      </c>
      <c r="CC243" s="333" t="str">
        <f>VLOOKUP($A243,'Depr Group Buckets'!$A:$J,CC$4,FALSE)</f>
        <v>ARO</v>
      </c>
      <c r="CD243" s="333" t="str">
        <f>VLOOKUP($A243,'Depr Group Buckets'!$A:$J,CD$4,FALSE)</f>
        <v>101/106</v>
      </c>
      <c r="CE243" s="333">
        <f>VLOOKUP($A243,'Depr Group Buckets'!$A:$J,CE$4,FALSE)</f>
        <v>108</v>
      </c>
      <c r="CF243" s="333" t="str">
        <f>VLOOKUP($A243,'Depr Group Buckets'!$A:$J,CF$4,FALSE)</f>
        <v>ARO Def 182</v>
      </c>
      <c r="CG243" s="333" t="str">
        <f>VLOOKUP($A243,'Depr Group Buckets'!$A:$J,CG$4,FALSE)</f>
        <v>ARO</v>
      </c>
      <c r="CH243" s="333" t="str">
        <f>VLOOKUP($A243,'Depr Group Buckets'!$A:$J,CH$4,FALSE)</f>
        <v>ARO</v>
      </c>
      <c r="CI243" s="333" t="str">
        <f>VLOOKUP($A243,'Depr Group Buckets'!$A:$J,CI$4,FALSE)</f>
        <v>Valid</v>
      </c>
      <c r="CJ243" s="333" t="str">
        <f>VLOOKUP($A243,'Depr Group Buckets'!$A:$J,CJ$4,FALSE)</f>
        <v>347</v>
      </c>
      <c r="CK243" s="21"/>
      <c r="CL243" s="4">
        <f t="shared" si="30"/>
        <v>3.4000000000000002E-2</v>
      </c>
      <c r="CM243" s="4">
        <f t="shared" si="29"/>
        <v>3.4000000000000002E-2</v>
      </c>
      <c r="CN243" s="334"/>
      <c r="CO243" s="334"/>
      <c r="CP243" s="334"/>
      <c r="CQ243" s="4">
        <v>3.4000000000000002E-2</v>
      </c>
      <c r="CR243" s="4">
        <v>3.4000000000000002E-2</v>
      </c>
    </row>
    <row r="244" spans="1:96" x14ac:dyDescent="0.25">
      <c r="A244" s="335">
        <f>'ASSET BALANCES'!$A244</f>
        <v>34300</v>
      </c>
      <c r="B244" s="336" t="str">
        <f>'ASSET BALANCES'!$B244</f>
        <v>343.00 Unapproved Distributed Gen 30yr</v>
      </c>
      <c r="C244" s="337">
        <v>0</v>
      </c>
      <c r="D244" s="337">
        <v>0</v>
      </c>
      <c r="E244" s="337">
        <v>0</v>
      </c>
      <c r="F244" s="337">
        <v>0</v>
      </c>
      <c r="G244" s="337">
        <v>0</v>
      </c>
      <c r="H244" s="337">
        <v>0</v>
      </c>
      <c r="I244" s="337">
        <v>0</v>
      </c>
      <c r="J244" s="337">
        <v>0</v>
      </c>
      <c r="K244" s="337">
        <v>0</v>
      </c>
      <c r="L244" s="337">
        <v>0</v>
      </c>
      <c r="M244" s="337">
        <v>0</v>
      </c>
      <c r="N244" s="337">
        <v>0</v>
      </c>
      <c r="O244" s="338">
        <f>ROUND('ASSET BALANCES'!O244*$CL244/12,2)</f>
        <v>0</v>
      </c>
      <c r="P244" s="338">
        <f>ROUND('ASSET BALANCES'!P244*$CL244/12,2)</f>
        <v>0</v>
      </c>
      <c r="Q244" s="338">
        <f>ROUND('ASSET BALANCES'!Q244*$CL244/12,2)</f>
        <v>0</v>
      </c>
      <c r="R244" s="338">
        <f>ROUND('ASSET BALANCES'!R244*$CL244/12,2)</f>
        <v>0</v>
      </c>
      <c r="S244" s="338">
        <f>ROUND('ASSET BALANCES'!S244*$CL244/12,2)</f>
        <v>0</v>
      </c>
      <c r="T244" s="338">
        <f>ROUND('ASSET BALANCES'!T244*$CL244/12,2)</f>
        <v>0</v>
      </c>
      <c r="U244" s="338">
        <f>ROUND('ASSET BALANCES'!U244*$CL244/12,2)</f>
        <v>0</v>
      </c>
      <c r="V244" s="338">
        <f>ROUND('ASSET BALANCES'!V244*$CL244/12,2)</f>
        <v>0</v>
      </c>
      <c r="W244" s="338">
        <f>ROUND('ASSET BALANCES'!W244*$CL244/12,2)</f>
        <v>0</v>
      </c>
      <c r="X244" s="338">
        <f>ROUND('ASSET BALANCES'!X244*$CL244/12,2)</f>
        <v>0</v>
      </c>
      <c r="Y244" s="338">
        <f>ROUND('ASSET BALANCES'!Y244*$CL244/12,2)</f>
        <v>0</v>
      </c>
      <c r="Z244" s="338">
        <f>ROUND('ASSET BALANCES'!Z244*$CL244/12,2)</f>
        <v>0</v>
      </c>
      <c r="AA244" s="338">
        <f>ROUND('ASSET BALANCES'!AA244*$CM244/12,2)</f>
        <v>0</v>
      </c>
      <c r="AB244" s="338">
        <f>ROUND('ASSET BALANCES'!AB244*$CM244/12,2)</f>
        <v>0</v>
      </c>
      <c r="AC244" s="338">
        <f>ROUND('ASSET BALANCES'!AC244*$CM244/12,2)</f>
        <v>0</v>
      </c>
      <c r="AD244" s="338">
        <f>ROUND('ASSET BALANCES'!AD244*$CM244/12,2)</f>
        <v>0</v>
      </c>
      <c r="AE244" s="338">
        <f>ROUND('ASSET BALANCES'!AE244*$CM244/12,2)</f>
        <v>0</v>
      </c>
      <c r="AF244" s="338">
        <f>ROUND('ASSET BALANCES'!AF244*$CM244/12,2)</f>
        <v>0</v>
      </c>
      <c r="AG244" s="338">
        <f>ROUND('ASSET BALANCES'!AG244*$CM244/12,2)</f>
        <v>0</v>
      </c>
      <c r="AH244" s="338">
        <f>ROUND('ASSET BALANCES'!AH244*$CM244/12,2)</f>
        <v>0</v>
      </c>
      <c r="AI244" s="338">
        <f>ROUND('ASSET BALANCES'!AI244*$CM244/12,2)</f>
        <v>0</v>
      </c>
      <c r="AJ244" s="338">
        <f>ROUND('ASSET BALANCES'!AJ244*$CM244/12,2)</f>
        <v>0</v>
      </c>
      <c r="AK244" s="338">
        <f>ROUND('ASSET BALANCES'!AK244*$CM244/12,2)</f>
        <v>0</v>
      </c>
      <c r="AL244" s="338">
        <f>ROUND('ASSET BALANCES'!AL244*$CM244/12,2)</f>
        <v>0</v>
      </c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38"/>
      <c r="AX244" s="338"/>
      <c r="AY244" s="338"/>
      <c r="AZ244" s="338"/>
      <c r="BA244" s="338"/>
      <c r="BB244" s="338"/>
      <c r="BC244" s="338"/>
      <c r="BD244" s="338"/>
      <c r="BE244" s="338"/>
      <c r="BF244" s="338"/>
      <c r="BG244" s="338"/>
      <c r="BH244" s="338"/>
      <c r="BI244" s="338"/>
      <c r="BJ244" s="338"/>
      <c r="BK244" s="338"/>
      <c r="BL244" s="338"/>
      <c r="BM244" s="338"/>
      <c r="BN244" s="338"/>
      <c r="BO244" s="338"/>
      <c r="BP244" s="338"/>
      <c r="BQ244" s="338"/>
      <c r="BR244" s="338"/>
      <c r="BS244" s="338"/>
      <c r="BT244" s="338"/>
      <c r="BU244" s="338"/>
      <c r="BV244" s="338"/>
      <c r="BW244" s="13">
        <f t="shared" si="31"/>
        <v>0</v>
      </c>
      <c r="BX244" s="13">
        <f t="shared" si="32"/>
        <v>0</v>
      </c>
      <c r="BY244" s="13">
        <f t="shared" si="33"/>
        <v>0</v>
      </c>
      <c r="BZ244" s="13">
        <f t="shared" si="34"/>
        <v>0</v>
      </c>
      <c r="CA244" s="13">
        <f t="shared" si="35"/>
        <v>0</v>
      </c>
      <c r="CB244" s="13">
        <f t="shared" si="36"/>
        <v>0</v>
      </c>
      <c r="CC244" s="333" t="str">
        <f>VLOOKUP($A244,'Depr Group Buckets'!$A:$J,CC$4,FALSE)</f>
        <v>PROD OTHER</v>
      </c>
      <c r="CD244" s="333" t="str">
        <f>VLOOKUP($A244,'Depr Group Buckets'!$A:$J,CD$4,FALSE)</f>
        <v>101/106</v>
      </c>
      <c r="CE244" s="333">
        <f>VLOOKUP($A244,'Depr Group Buckets'!$A:$J,CE$4,FALSE)</f>
        <v>108</v>
      </c>
      <c r="CF244" s="333">
        <f>VLOOKUP($A244,'Depr Group Buckets'!$A:$J,CF$4,FALSE)</f>
        <v>403</v>
      </c>
      <c r="CG244" s="333" t="str">
        <f>VLOOKUP($A244,'Depr Group Buckets'!$A:$J,CG$4,FALSE)</f>
        <v>PROD OTHER</v>
      </c>
      <c r="CH244" s="333" t="str">
        <f>VLOOKUP($A244,'Depr Group Buckets'!$A:$J,CH$4,FALSE)</f>
        <v>PROD OTHER</v>
      </c>
      <c r="CI244" s="333" t="str">
        <f>VLOOKUP($A244,'Depr Group Buckets'!$A:$J,CI$4,FALSE)</f>
        <v>XXX</v>
      </c>
      <c r="CJ244" s="333" t="str">
        <f>VLOOKUP($A244,'Depr Group Buckets'!$A:$J,CJ$4,FALSE)</f>
        <v>XXX</v>
      </c>
      <c r="CK244" s="21"/>
      <c r="CL244" s="4">
        <f t="shared" si="30"/>
        <v>3.3000000000000002E-2</v>
      </c>
      <c r="CM244" s="4">
        <f t="shared" si="29"/>
        <v>3.3000000000000002E-2</v>
      </c>
      <c r="CN244" s="334"/>
      <c r="CO244" s="334"/>
      <c r="CP244" s="334"/>
      <c r="CQ244" s="4">
        <v>3.3000000000000002E-2</v>
      </c>
      <c r="CR244" s="4">
        <v>3.3000000000000002E-2</v>
      </c>
    </row>
    <row r="245" spans="1:96" x14ac:dyDescent="0.25">
      <c r="A245" s="335">
        <f>'ASSET BALANCES'!$A245</f>
        <v>34800</v>
      </c>
      <c r="B245" s="336" t="str">
        <f>'ASSET BALANCES'!$B245</f>
        <v>348.00 Unapproved Energy Storage 10yr</v>
      </c>
      <c r="C245" s="337">
        <v>0</v>
      </c>
      <c r="D245" s="337">
        <v>0</v>
      </c>
      <c r="E245" s="337">
        <v>0</v>
      </c>
      <c r="F245" s="337">
        <v>0</v>
      </c>
      <c r="G245" s="337">
        <v>0</v>
      </c>
      <c r="H245" s="337">
        <v>0</v>
      </c>
      <c r="I245" s="337">
        <v>0</v>
      </c>
      <c r="J245" s="337">
        <v>0</v>
      </c>
      <c r="K245" s="337">
        <v>0</v>
      </c>
      <c r="L245" s="337">
        <v>0</v>
      </c>
      <c r="M245" s="337">
        <v>0</v>
      </c>
      <c r="N245" s="337">
        <v>0</v>
      </c>
      <c r="O245" s="338">
        <f>ROUND('ASSET BALANCES'!O245*$CL245/12,2)</f>
        <v>0</v>
      </c>
      <c r="P245" s="338">
        <f>ROUND('ASSET BALANCES'!P245*$CL245/12,2)</f>
        <v>0</v>
      </c>
      <c r="Q245" s="338">
        <f>ROUND('ASSET BALANCES'!Q245*$CL245/12,2)</f>
        <v>0</v>
      </c>
      <c r="R245" s="338">
        <f>ROUND('ASSET BALANCES'!R245*$CL245/12,2)</f>
        <v>0</v>
      </c>
      <c r="S245" s="338">
        <f>ROUND('ASSET BALANCES'!S245*$CL245/12,2)</f>
        <v>0</v>
      </c>
      <c r="T245" s="338">
        <f>ROUND('ASSET BALANCES'!T245*$CL245/12,2)</f>
        <v>0</v>
      </c>
      <c r="U245" s="338">
        <f>ROUND('ASSET BALANCES'!U245*$CL245/12,2)</f>
        <v>0</v>
      </c>
      <c r="V245" s="338">
        <f>ROUND('ASSET BALANCES'!V245*$CL245/12,2)</f>
        <v>0</v>
      </c>
      <c r="W245" s="338">
        <f>ROUND('ASSET BALANCES'!W245*$CL245/12,2)</f>
        <v>0</v>
      </c>
      <c r="X245" s="338">
        <f>ROUND('ASSET BALANCES'!X245*$CL245/12,2)</f>
        <v>0</v>
      </c>
      <c r="Y245" s="338">
        <f>ROUND('ASSET BALANCES'!Y245*$CL245/12,2)</f>
        <v>0</v>
      </c>
      <c r="Z245" s="338">
        <f>ROUND('ASSET BALANCES'!Z245*$CL245/12,2)</f>
        <v>0</v>
      </c>
      <c r="AA245" s="338">
        <f>ROUND('ASSET BALANCES'!AA245*$CM245/12,2)</f>
        <v>0</v>
      </c>
      <c r="AB245" s="338">
        <f>ROUND('ASSET BALANCES'!AB245*$CM245/12,2)</f>
        <v>0</v>
      </c>
      <c r="AC245" s="338">
        <f>ROUND('ASSET BALANCES'!AC245*$CM245/12,2)</f>
        <v>0</v>
      </c>
      <c r="AD245" s="338">
        <f>ROUND('ASSET BALANCES'!AD245*$CM245/12,2)</f>
        <v>0</v>
      </c>
      <c r="AE245" s="338">
        <f>ROUND('ASSET BALANCES'!AE245*$CM245/12,2)</f>
        <v>0</v>
      </c>
      <c r="AF245" s="338">
        <f>ROUND('ASSET BALANCES'!AF245*$CM245/12,2)</f>
        <v>0</v>
      </c>
      <c r="AG245" s="338">
        <f>ROUND('ASSET BALANCES'!AG245*$CM245/12,2)</f>
        <v>0</v>
      </c>
      <c r="AH245" s="338">
        <f>ROUND('ASSET BALANCES'!AH245*$CM245/12,2)</f>
        <v>0</v>
      </c>
      <c r="AI245" s="338">
        <f>ROUND('ASSET BALANCES'!AI245*$CM245/12,2)</f>
        <v>0</v>
      </c>
      <c r="AJ245" s="338">
        <f>ROUND('ASSET BALANCES'!AJ245*$CM245/12,2)</f>
        <v>0</v>
      </c>
      <c r="AK245" s="338">
        <f>ROUND('ASSET BALANCES'!AK245*$CM245/12,2)</f>
        <v>0</v>
      </c>
      <c r="AL245" s="338">
        <f>ROUND('ASSET BALANCES'!AL245*$CM245/12,2)</f>
        <v>0</v>
      </c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38"/>
      <c r="AX245" s="338"/>
      <c r="AY245" s="338"/>
      <c r="AZ245" s="338"/>
      <c r="BA245" s="338"/>
      <c r="BB245" s="338"/>
      <c r="BC245" s="338"/>
      <c r="BD245" s="338"/>
      <c r="BE245" s="338"/>
      <c r="BF245" s="338"/>
      <c r="BG245" s="338"/>
      <c r="BH245" s="338"/>
      <c r="BI245" s="338"/>
      <c r="BJ245" s="338"/>
      <c r="BK245" s="338"/>
      <c r="BL245" s="338"/>
      <c r="BM245" s="338"/>
      <c r="BN245" s="338"/>
      <c r="BO245" s="338"/>
      <c r="BP245" s="338"/>
      <c r="BQ245" s="338"/>
      <c r="BR245" s="338"/>
      <c r="BS245" s="338"/>
      <c r="BT245" s="338"/>
      <c r="BU245" s="338"/>
      <c r="BV245" s="338"/>
      <c r="BW245" s="13">
        <f t="shared" si="31"/>
        <v>0</v>
      </c>
      <c r="BX245" s="13">
        <f t="shared" si="32"/>
        <v>0</v>
      </c>
      <c r="BY245" s="13">
        <f t="shared" si="33"/>
        <v>0</v>
      </c>
      <c r="BZ245" s="13">
        <f t="shared" si="34"/>
        <v>0</v>
      </c>
      <c r="CA245" s="13">
        <f t="shared" si="35"/>
        <v>0</v>
      </c>
      <c r="CB245" s="13">
        <f t="shared" si="36"/>
        <v>0</v>
      </c>
      <c r="CC245" s="333" t="str">
        <f>VLOOKUP($A245,'Depr Group Buckets'!$A:$J,CC$4,FALSE)</f>
        <v>PROD OTHER</v>
      </c>
      <c r="CD245" s="333" t="str">
        <f>VLOOKUP($A245,'Depr Group Buckets'!$A:$J,CD$4,FALSE)</f>
        <v>101/106</v>
      </c>
      <c r="CE245" s="333">
        <f>VLOOKUP($A245,'Depr Group Buckets'!$A:$J,CE$4,FALSE)</f>
        <v>108</v>
      </c>
      <c r="CF245" s="333">
        <f>VLOOKUP($A245,'Depr Group Buckets'!$A:$J,CF$4,FALSE)</f>
        <v>403</v>
      </c>
      <c r="CG245" s="333" t="str">
        <f>VLOOKUP($A245,'Depr Group Buckets'!$A:$J,CG$4,FALSE)</f>
        <v>PROD OTHER</v>
      </c>
      <c r="CH245" s="333" t="str">
        <f>VLOOKUP($A245,'Depr Group Buckets'!$A:$J,CH$4,FALSE)</f>
        <v>PROD OTHER</v>
      </c>
      <c r="CI245" s="333" t="str">
        <f>VLOOKUP($A245,'Depr Group Buckets'!$A:$J,CI$4,FALSE)</f>
        <v>XXX</v>
      </c>
      <c r="CJ245" s="333" t="str">
        <f>VLOOKUP($A245,'Depr Group Buckets'!$A:$J,CJ$4,FALSE)</f>
        <v>XXX</v>
      </c>
      <c r="CK245" s="21"/>
      <c r="CL245" s="4">
        <f t="shared" si="30"/>
        <v>0.1</v>
      </c>
      <c r="CM245" s="4">
        <f t="shared" si="29"/>
        <v>0.1</v>
      </c>
      <c r="CN245" s="334"/>
      <c r="CO245" s="334"/>
      <c r="CP245" s="334"/>
      <c r="CQ245" s="4">
        <v>0.1</v>
      </c>
      <c r="CR245" s="4">
        <v>0.1</v>
      </c>
    </row>
    <row r="246" spans="1:96" x14ac:dyDescent="0.25">
      <c r="A246" s="335">
        <f>'ASSET BALANCES'!$A246</f>
        <v>34820</v>
      </c>
      <c r="B246" s="336" t="str">
        <f>'ASSET BALANCES'!$B246</f>
        <v>348.20 Energy Storage Battery-MDAFB</v>
      </c>
      <c r="C246" s="337">
        <v>0</v>
      </c>
      <c r="D246" s="337">
        <v>0</v>
      </c>
      <c r="E246" s="337">
        <v>0</v>
      </c>
      <c r="F246" s="337">
        <v>0</v>
      </c>
      <c r="G246" s="337">
        <v>0</v>
      </c>
      <c r="H246" s="337">
        <v>0</v>
      </c>
      <c r="I246" s="337">
        <v>0</v>
      </c>
      <c r="J246" s="337">
        <v>0</v>
      </c>
      <c r="K246" s="337">
        <v>0</v>
      </c>
      <c r="L246" s="337">
        <v>0</v>
      </c>
      <c r="M246" s="337">
        <v>0</v>
      </c>
      <c r="N246" s="337">
        <v>0</v>
      </c>
      <c r="O246" s="314">
        <f>ROUND('ASSET BALANCES'!O246*$CL246/12,2)</f>
        <v>0</v>
      </c>
      <c r="P246" s="314">
        <f>ROUND('ASSET BALANCES'!P246*$CL246/12,2)</f>
        <v>0</v>
      </c>
      <c r="Q246" s="314">
        <f>ROUND('ASSET BALANCES'!Q246*$CL246/12,2)</f>
        <v>0</v>
      </c>
      <c r="R246" s="314">
        <f>ROUND('ASSET BALANCES'!R246*$CL246/12,2)</f>
        <v>0</v>
      </c>
      <c r="S246" s="314">
        <f>ROUND('ASSET BALANCES'!S246*$CL246/12,2)</f>
        <v>0</v>
      </c>
      <c r="T246" s="314">
        <f>ROUND('ASSET BALANCES'!T246*$CL246/12,2)</f>
        <v>0</v>
      </c>
      <c r="U246" s="314">
        <f>ROUND('ASSET BALANCES'!U246*$CL246/12,2)</f>
        <v>0</v>
      </c>
      <c r="V246" s="314">
        <f>ROUND('ASSET BALANCES'!V246*$CL246/12,2)</f>
        <v>0</v>
      </c>
      <c r="W246" s="314">
        <f>ROUND('ASSET BALANCES'!W246*$CL246/12,2)</f>
        <v>0</v>
      </c>
      <c r="X246" s="314">
        <f>ROUND('ASSET BALANCES'!X246*$CL246/12,2)</f>
        <v>0</v>
      </c>
      <c r="Y246" s="314">
        <f>ROUND('ASSET BALANCES'!Y246*$CL246/12,2)</f>
        <v>0</v>
      </c>
      <c r="Z246" s="314">
        <f>ROUND('ASSET BALANCES'!Z246*$CL246/12,2)</f>
        <v>0</v>
      </c>
      <c r="AA246" s="338">
        <f>ROUND('ASSET BALANCES'!AA246*$CM246/12,2)</f>
        <v>0</v>
      </c>
      <c r="AB246" s="338">
        <f>ROUND('ASSET BALANCES'!AB246*$CM246/12,2)</f>
        <v>0</v>
      </c>
      <c r="AC246" s="338">
        <f>ROUND('ASSET BALANCES'!AC246*$CM246/12,2)</f>
        <v>0</v>
      </c>
      <c r="AD246" s="338">
        <f>ROUND('ASSET BALANCES'!AD246*$CM246/12,2)</f>
        <v>0</v>
      </c>
      <c r="AE246" s="338">
        <f>ROUND('ASSET BALANCES'!AE246*$CM246/12,2)</f>
        <v>0</v>
      </c>
      <c r="AF246" s="338">
        <f>ROUND('ASSET BALANCES'!AF246*$CM246/12,2)</f>
        <v>0</v>
      </c>
      <c r="AG246" s="338">
        <f>ROUND('ASSET BALANCES'!AG246*$CM246/12,2)</f>
        <v>0</v>
      </c>
      <c r="AH246" s="338">
        <f>ROUND('ASSET BALANCES'!AH246*$CM246/12,2)</f>
        <v>0</v>
      </c>
      <c r="AI246" s="338">
        <f>ROUND('ASSET BALANCES'!AI246*$CM246/12,2)</f>
        <v>0</v>
      </c>
      <c r="AJ246" s="338">
        <f>ROUND('ASSET BALANCES'!AJ246*$CM246/12,2)</f>
        <v>0</v>
      </c>
      <c r="AK246" s="338">
        <f>ROUND('ASSET BALANCES'!AK246*$CM246/12,2)</f>
        <v>0</v>
      </c>
      <c r="AL246" s="338">
        <f>ROUND('ASSET BALANCES'!AL246*$CM246/12,2)</f>
        <v>0</v>
      </c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38"/>
      <c r="AX246" s="338"/>
      <c r="AY246" s="338"/>
      <c r="AZ246" s="338"/>
      <c r="BA246" s="338"/>
      <c r="BB246" s="338"/>
      <c r="BC246" s="338"/>
      <c r="BD246" s="338"/>
      <c r="BE246" s="338"/>
      <c r="BF246" s="338"/>
      <c r="BG246" s="338"/>
      <c r="BH246" s="338"/>
      <c r="BI246" s="338"/>
      <c r="BJ246" s="338"/>
      <c r="BK246" s="338"/>
      <c r="BL246" s="338"/>
      <c r="BM246" s="338"/>
      <c r="BN246" s="338"/>
      <c r="BO246" s="338"/>
      <c r="BP246" s="338"/>
      <c r="BQ246" s="338"/>
      <c r="BR246" s="338"/>
      <c r="BS246" s="338"/>
      <c r="BT246" s="338"/>
      <c r="BU246" s="338"/>
      <c r="BV246" s="338"/>
      <c r="BW246" s="13">
        <f t="shared" si="31"/>
        <v>0</v>
      </c>
      <c r="BX246" s="13">
        <f t="shared" si="32"/>
        <v>0</v>
      </c>
      <c r="BY246" s="13">
        <f t="shared" si="33"/>
        <v>0</v>
      </c>
      <c r="BZ246" s="13">
        <f t="shared" si="34"/>
        <v>0</v>
      </c>
      <c r="CA246" s="13">
        <f t="shared" si="35"/>
        <v>0</v>
      </c>
      <c r="CB246" s="13">
        <f t="shared" si="36"/>
        <v>0</v>
      </c>
      <c r="CC246" s="333" t="str">
        <f>VLOOKUP($A246,'Depr Group Buckets'!$A:$J,CC$4,FALSE)</f>
        <v>PROD OTHER</v>
      </c>
      <c r="CD246" s="333" t="str">
        <f>VLOOKUP($A246,'Depr Group Buckets'!$A:$J,CD$4,FALSE)</f>
        <v>101/106</v>
      </c>
      <c r="CE246" s="333">
        <f>VLOOKUP($A246,'Depr Group Buckets'!$A:$J,CE$4,FALSE)</f>
        <v>108</v>
      </c>
      <c r="CF246" s="333">
        <f>VLOOKUP($A246,'Depr Group Buckets'!$A:$J,CF$4,FALSE)</f>
        <v>403</v>
      </c>
      <c r="CG246" s="333" t="str">
        <f>VLOOKUP($A246,'Depr Group Buckets'!$A:$J,CG$4,FALSE)</f>
        <v>MACDILL AFB</v>
      </c>
      <c r="CH246" s="333" t="str">
        <f>VLOOKUP($A246,'Depr Group Buckets'!$A:$J,CH$4,FALSE)</f>
        <v>MACDILL AFB</v>
      </c>
      <c r="CI246" s="333" t="str">
        <f>VLOOKUP($A246,'Depr Group Buckets'!$A:$J,CI$4,FALSE)</f>
        <v>Valid</v>
      </c>
      <c r="CJ246" s="333" t="str">
        <f>VLOOKUP($A246,'Depr Group Buckets'!$A:$J,CJ$4,FALSE)</f>
        <v>348</v>
      </c>
      <c r="CK246" s="21"/>
      <c r="CL246" s="4">
        <f t="shared" si="30"/>
        <v>0</v>
      </c>
      <c r="CM246" s="4">
        <f t="shared" si="29"/>
        <v>0</v>
      </c>
      <c r="CN246" s="334"/>
      <c r="CO246" s="334"/>
      <c r="CP246" s="334"/>
      <c r="CQ246" s="4">
        <v>0</v>
      </c>
      <c r="CR246" s="4">
        <v>0.1</v>
      </c>
    </row>
    <row r="247" spans="1:96" x14ac:dyDescent="0.25">
      <c r="A247" s="335">
        <f>'ASSET BALANCES'!$A247</f>
        <v>34898</v>
      </c>
      <c r="B247" s="336" t="str">
        <f>'ASSET BALANCES'!$B247</f>
        <v>348.98 Energy Storage Battery-DCMG</v>
      </c>
      <c r="C247" s="337">
        <v>75.03</v>
      </c>
      <c r="D247" s="337">
        <v>75.150000000000006</v>
      </c>
      <c r="E247" s="337">
        <v>75.38</v>
      </c>
      <c r="F247" s="337">
        <v>75.53</v>
      </c>
      <c r="G247" s="337">
        <v>75.64</v>
      </c>
      <c r="H247" s="337">
        <v>75.84</v>
      </c>
      <c r="I247" s="337">
        <v>75.95</v>
      </c>
      <c r="J247" s="337">
        <v>76.010000000000005</v>
      </c>
      <c r="K247" s="337">
        <v>76.12</v>
      </c>
      <c r="L247" s="337">
        <v>76.66</v>
      </c>
      <c r="M247" s="337">
        <v>76.77</v>
      </c>
      <c r="N247" s="337">
        <v>76.91</v>
      </c>
      <c r="O247" s="314">
        <f>ROUND('ASSET BALANCES'!O247*$CL247/12,2)</f>
        <v>76.98</v>
      </c>
      <c r="P247" s="314">
        <f>ROUND('ASSET BALANCES'!P247*$CL247/12,2)</f>
        <v>76.98</v>
      </c>
      <c r="Q247" s="314">
        <f>ROUND('ASSET BALANCES'!Q247*$CL247/12,2)</f>
        <v>76.98</v>
      </c>
      <c r="R247" s="314">
        <f>ROUND('ASSET BALANCES'!R247*$CL247/12,2)</f>
        <v>76.98</v>
      </c>
      <c r="S247" s="314">
        <f>ROUND('ASSET BALANCES'!S247*$CL247/12,2)</f>
        <v>76.98</v>
      </c>
      <c r="T247" s="314">
        <f>ROUND('ASSET BALANCES'!T247*$CL247/12,2)</f>
        <v>76.98</v>
      </c>
      <c r="U247" s="314">
        <f>ROUND('ASSET BALANCES'!U247*$CL247/12,2)</f>
        <v>76.98</v>
      </c>
      <c r="V247" s="314">
        <f>ROUND('ASSET BALANCES'!V247*$CL247/12,2)</f>
        <v>76.98</v>
      </c>
      <c r="W247" s="314">
        <f>ROUND('ASSET BALANCES'!W247*$CL247/12,2)</f>
        <v>76.98</v>
      </c>
      <c r="X247" s="314">
        <f>ROUND('ASSET BALANCES'!X247*$CL247/12,2)</f>
        <v>76.98</v>
      </c>
      <c r="Y247" s="314">
        <f>ROUND('ASSET BALANCES'!Y247*$CL247/12,2)</f>
        <v>76.98</v>
      </c>
      <c r="Z247" s="314">
        <f>ROUND('ASSET BALANCES'!Z247*$CL247/12,2)</f>
        <v>76.98</v>
      </c>
      <c r="AA247" s="338">
        <f>ROUND('ASSET BALANCES'!AA247*$CM247/12,2)</f>
        <v>76.98</v>
      </c>
      <c r="AB247" s="338">
        <f>ROUND('ASSET BALANCES'!AB247*$CM247/12,2)</f>
        <v>76.98</v>
      </c>
      <c r="AC247" s="338">
        <f>ROUND('ASSET BALANCES'!AC247*$CM247/12,2)</f>
        <v>76.98</v>
      </c>
      <c r="AD247" s="338">
        <f>ROUND('ASSET BALANCES'!AD247*$CM247/12,2)</f>
        <v>76.98</v>
      </c>
      <c r="AE247" s="338">
        <f>ROUND('ASSET BALANCES'!AE247*$CM247/12,2)</f>
        <v>76.98</v>
      </c>
      <c r="AF247" s="338">
        <f>ROUND('ASSET BALANCES'!AF247*$CM247/12,2)</f>
        <v>76.98</v>
      </c>
      <c r="AG247" s="338">
        <f>ROUND('ASSET BALANCES'!AG247*$CM247/12,2)</f>
        <v>76.98</v>
      </c>
      <c r="AH247" s="338">
        <f>ROUND('ASSET BALANCES'!AH247*$CM247/12,2)</f>
        <v>76.98</v>
      </c>
      <c r="AI247" s="338">
        <f>ROUND('ASSET BALANCES'!AI247*$CM247/12,2)</f>
        <v>76.98</v>
      </c>
      <c r="AJ247" s="338">
        <f>ROUND('ASSET BALANCES'!AJ247*$CM247/12,2)</f>
        <v>76.98</v>
      </c>
      <c r="AK247" s="338">
        <f>ROUND('ASSET BALANCES'!AK247*$CM247/12,2)</f>
        <v>76.98</v>
      </c>
      <c r="AL247" s="338">
        <f>ROUND('ASSET BALANCES'!AL247*$CM247/12,2)</f>
        <v>76.98</v>
      </c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38"/>
      <c r="AX247" s="338"/>
      <c r="AY247" s="338"/>
      <c r="AZ247" s="338"/>
      <c r="BA247" s="338"/>
      <c r="BB247" s="338"/>
      <c r="BC247" s="338"/>
      <c r="BD247" s="338"/>
      <c r="BE247" s="338"/>
      <c r="BF247" s="338"/>
      <c r="BG247" s="338"/>
      <c r="BH247" s="338"/>
      <c r="BI247" s="338"/>
      <c r="BJ247" s="338"/>
      <c r="BK247" s="338"/>
      <c r="BL247" s="338"/>
      <c r="BM247" s="338"/>
      <c r="BN247" s="338"/>
      <c r="BO247" s="338"/>
      <c r="BP247" s="338"/>
      <c r="BQ247" s="338"/>
      <c r="BR247" s="338"/>
      <c r="BS247" s="338"/>
      <c r="BT247" s="338"/>
      <c r="BU247" s="338"/>
      <c r="BV247" s="338"/>
      <c r="BW247" s="13">
        <f t="shared" si="31"/>
        <v>910.99</v>
      </c>
      <c r="BX247" s="13">
        <f t="shared" si="32"/>
        <v>923.76</v>
      </c>
      <c r="BY247" s="13">
        <f t="shared" si="33"/>
        <v>923.76</v>
      </c>
      <c r="BZ247" s="13">
        <f t="shared" si="34"/>
        <v>0</v>
      </c>
      <c r="CA247" s="13">
        <f t="shared" si="35"/>
        <v>0</v>
      </c>
      <c r="CB247" s="13">
        <f t="shared" si="36"/>
        <v>0</v>
      </c>
      <c r="CC247" s="333" t="str">
        <f>VLOOKUP($A247,'Depr Group Buckets'!$A:$J,CC$4,FALSE)</f>
        <v>PROD OTHER</v>
      </c>
      <c r="CD247" s="333" t="str">
        <f>VLOOKUP($A247,'Depr Group Buckets'!$A:$J,CD$4,FALSE)</f>
        <v>101/106</v>
      </c>
      <c r="CE247" s="333">
        <f>VLOOKUP($A247,'Depr Group Buckets'!$A:$J,CE$4,FALSE)</f>
        <v>108</v>
      </c>
      <c r="CF247" s="333">
        <f>VLOOKUP($A247,'Depr Group Buckets'!$A:$J,CF$4,FALSE)</f>
        <v>403</v>
      </c>
      <c r="CG247" s="333" t="str">
        <f>VLOOKUP($A247,'Depr Group Buckets'!$A:$J,CG$4,FALSE)</f>
        <v>DC MICROGRID</v>
      </c>
      <c r="CH247" s="333" t="str">
        <f>VLOOKUP($A247,'Depr Group Buckets'!$A:$J,CH$4,FALSE)</f>
        <v>DC MICRO GRID</v>
      </c>
      <c r="CI247" s="333" t="str">
        <f>VLOOKUP($A247,'Depr Group Buckets'!$A:$J,CI$4,FALSE)</f>
        <v>Valid</v>
      </c>
      <c r="CJ247" s="333" t="str">
        <f>VLOOKUP($A247,'Depr Group Buckets'!$A:$J,CJ$4,FALSE)</f>
        <v>348</v>
      </c>
      <c r="CK247" s="21"/>
      <c r="CL247" s="4">
        <f t="shared" si="30"/>
        <v>0.1</v>
      </c>
      <c r="CM247" s="4">
        <f t="shared" si="29"/>
        <v>0.1</v>
      </c>
      <c r="CN247" s="334"/>
      <c r="CO247" s="334"/>
      <c r="CP247" s="334"/>
      <c r="CQ247" s="4">
        <v>0.1</v>
      </c>
      <c r="CR247" s="4">
        <v>0.10730000000000001</v>
      </c>
    </row>
    <row r="248" spans="1:96" x14ac:dyDescent="0.25">
      <c r="A248" s="335">
        <f>'ASSET BALANCES'!$A248</f>
        <v>34899</v>
      </c>
      <c r="B248" s="336" t="str">
        <f>'ASSET BALANCES'!$B248</f>
        <v>348.99 Energy Storage Battery Equip</v>
      </c>
      <c r="C248" s="337">
        <v>74553.19</v>
      </c>
      <c r="D248" s="337">
        <v>74553.19</v>
      </c>
      <c r="E248" s="337">
        <v>74553.19</v>
      </c>
      <c r="F248" s="337">
        <v>74553.19</v>
      </c>
      <c r="G248" s="337">
        <v>74553.19</v>
      </c>
      <c r="H248" s="337">
        <v>74553.19</v>
      </c>
      <c r="I248" s="337">
        <v>74553.19</v>
      </c>
      <c r="J248" s="337">
        <v>74553.19</v>
      </c>
      <c r="K248" s="337">
        <v>74553.19</v>
      </c>
      <c r="L248" s="337">
        <v>74553.19</v>
      </c>
      <c r="M248" s="337">
        <v>74553.19</v>
      </c>
      <c r="N248" s="337">
        <v>74553.19</v>
      </c>
      <c r="O248" s="338">
        <f>ROUND('ASSET BALANCES'!O248*$CL248/12,2)</f>
        <v>74553.19</v>
      </c>
      <c r="P248" s="338">
        <f>ROUND('ASSET BALANCES'!P248*$CL248/12,2)</f>
        <v>74553.19</v>
      </c>
      <c r="Q248" s="338">
        <f>ROUND('ASSET BALANCES'!Q248*$CL248/12,2)</f>
        <v>74553.19</v>
      </c>
      <c r="R248" s="338">
        <f>ROUND('ASSET BALANCES'!R248*$CL248/12,2)</f>
        <v>74553.19</v>
      </c>
      <c r="S248" s="338">
        <f>ROUND('ASSET BALANCES'!S248*$CL248/12,2)</f>
        <v>74553.19</v>
      </c>
      <c r="T248" s="338">
        <f>ROUND('ASSET BALANCES'!T248*$CL248/12,2)</f>
        <v>74553.19</v>
      </c>
      <c r="U248" s="338">
        <f>ROUND('ASSET BALANCES'!U248*$CL248/12,2)</f>
        <v>74553.19</v>
      </c>
      <c r="V248" s="338">
        <f>ROUND('ASSET BALANCES'!V248*$CL248/12,2)</f>
        <v>74553.19</v>
      </c>
      <c r="W248" s="338">
        <f>ROUND('ASSET BALANCES'!W248*$CL248/12,2)</f>
        <v>74553.19</v>
      </c>
      <c r="X248" s="338">
        <f>ROUND('ASSET BALANCES'!X248*$CL248/12,2)</f>
        <v>224952.51</v>
      </c>
      <c r="Y248" s="338">
        <f>ROUND('ASSET BALANCES'!Y248*$CL248/12,2)</f>
        <v>225221.26</v>
      </c>
      <c r="Z248" s="338">
        <f>ROUND('ASSET BALANCES'!Z248*$CL248/12,2)</f>
        <v>233415.31</v>
      </c>
      <c r="AA248" s="338">
        <f>ROUND('ASSET BALANCES'!AA248*$CM248/12,2)</f>
        <v>233415.31</v>
      </c>
      <c r="AB248" s="338">
        <f>ROUND('ASSET BALANCES'!AB248*$CM248/12,2)</f>
        <v>234109.75</v>
      </c>
      <c r="AC248" s="338">
        <f>ROUND('ASSET BALANCES'!AC248*$CM248/12,2)</f>
        <v>588807.61</v>
      </c>
      <c r="AD248" s="338">
        <f>ROUND('ASSET BALANCES'!AD248*$CM248/12,2)</f>
        <v>598689.66</v>
      </c>
      <c r="AE248" s="338">
        <f>ROUND('ASSET BALANCES'!AE248*$CM248/12,2)</f>
        <v>1037697.22</v>
      </c>
      <c r="AF248" s="338">
        <f>ROUND('ASSET BALANCES'!AF248*$CM248/12,2)</f>
        <v>1056274.5900000001</v>
      </c>
      <c r="AG248" s="338">
        <f>ROUND('ASSET BALANCES'!AG248*$CM248/12,2)</f>
        <v>1059602.6299999999</v>
      </c>
      <c r="AH248" s="338">
        <f>ROUND('ASSET BALANCES'!AH248*$CM248/12,2)</f>
        <v>1149898.24</v>
      </c>
      <c r="AI248" s="338">
        <f>ROUND('ASSET BALANCES'!AI248*$CM248/12,2)</f>
        <v>1150592.68</v>
      </c>
      <c r="AJ248" s="338">
        <f>ROUND('ASSET BALANCES'!AJ248*$CM248/12,2)</f>
        <v>1151287.1299999999</v>
      </c>
      <c r="AK248" s="338">
        <f>ROUND('ASSET BALANCES'!AK248*$CM248/12,2)</f>
        <v>1151981.57</v>
      </c>
      <c r="AL248" s="338">
        <f>ROUND('ASSET BALANCES'!AL248*$CM248/12,2)</f>
        <v>1152676.02</v>
      </c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38"/>
      <c r="AX248" s="338"/>
      <c r="AY248" s="338"/>
      <c r="AZ248" s="338"/>
      <c r="BA248" s="338"/>
      <c r="BB248" s="338"/>
      <c r="BC248" s="338"/>
      <c r="BD248" s="338"/>
      <c r="BE248" s="338"/>
      <c r="BF248" s="338"/>
      <c r="BG248" s="338"/>
      <c r="BH248" s="338"/>
      <c r="BI248" s="338"/>
      <c r="BJ248" s="338"/>
      <c r="BK248" s="338"/>
      <c r="BL248" s="338"/>
      <c r="BM248" s="338"/>
      <c r="BN248" s="338"/>
      <c r="BO248" s="338"/>
      <c r="BP248" s="338"/>
      <c r="BQ248" s="338"/>
      <c r="BR248" s="338"/>
      <c r="BS248" s="338"/>
      <c r="BT248" s="338"/>
      <c r="BU248" s="338"/>
      <c r="BV248" s="338"/>
      <c r="BW248" s="13">
        <f t="shared" si="31"/>
        <v>894638.28</v>
      </c>
      <c r="BX248" s="13">
        <f t="shared" si="32"/>
        <v>1354567.79</v>
      </c>
      <c r="BY248" s="13">
        <f t="shared" si="33"/>
        <v>10565032.41</v>
      </c>
      <c r="BZ248" s="13">
        <f t="shared" si="34"/>
        <v>0</v>
      </c>
      <c r="CA248" s="13">
        <f t="shared" si="35"/>
        <v>0</v>
      </c>
      <c r="CB248" s="13">
        <f t="shared" si="36"/>
        <v>0</v>
      </c>
      <c r="CC248" s="333" t="str">
        <f>VLOOKUP($A248,'Depr Group Buckets'!$A:$J,CC$4,FALSE)</f>
        <v>PROD OTHER</v>
      </c>
      <c r="CD248" s="333" t="str">
        <f>VLOOKUP($A248,'Depr Group Buckets'!$A:$J,CD$4,FALSE)</f>
        <v>101/106</v>
      </c>
      <c r="CE248" s="333">
        <f>VLOOKUP($A248,'Depr Group Buckets'!$A:$J,CE$4,FALSE)</f>
        <v>108</v>
      </c>
      <c r="CF248" s="333">
        <f>VLOOKUP($A248,'Depr Group Buckets'!$A:$J,CF$4,FALSE)</f>
        <v>403</v>
      </c>
      <c r="CG248" s="333" t="str">
        <f>VLOOKUP($A248,'Depr Group Buckets'!$A:$J,CG$4,FALSE)</f>
        <v>SOLAR</v>
      </c>
      <c r="CH248" s="333" t="str">
        <f>VLOOKUP($A248,'Depr Group Buckets'!$A:$J,CH$4,FALSE)</f>
        <v>SOLAR SITES</v>
      </c>
      <c r="CI248" s="333" t="str">
        <f>VLOOKUP($A248,'Depr Group Buckets'!$A:$J,CI$4,FALSE)</f>
        <v>Valid</v>
      </c>
      <c r="CJ248" s="333" t="str">
        <f>VLOOKUP($A248,'Depr Group Buckets'!$A:$J,CJ$4,FALSE)</f>
        <v>348</v>
      </c>
      <c r="CK248" s="21"/>
      <c r="CL248" s="4">
        <f t="shared" si="30"/>
        <v>0.1</v>
      </c>
      <c r="CM248" s="4">
        <f t="shared" si="29"/>
        <v>0.1</v>
      </c>
      <c r="CN248" s="334"/>
      <c r="CO248" s="334"/>
      <c r="CP248" s="334"/>
      <c r="CQ248" s="4">
        <v>0.1</v>
      </c>
      <c r="CR248" s="4">
        <v>0.10279999999999999</v>
      </c>
    </row>
    <row r="249" spans="1:96" x14ac:dyDescent="0.25">
      <c r="A249" s="335">
        <f>'ASSET BALANCES'!$A249</f>
        <v>35000</v>
      </c>
      <c r="B249" s="336" t="str">
        <f>'ASSET BALANCES'!$B249</f>
        <v>350.00 Land</v>
      </c>
      <c r="C249" s="337">
        <v>0</v>
      </c>
      <c r="D249" s="337">
        <v>0</v>
      </c>
      <c r="E249" s="337">
        <v>0</v>
      </c>
      <c r="F249" s="337">
        <v>0</v>
      </c>
      <c r="G249" s="337">
        <v>0</v>
      </c>
      <c r="H249" s="337">
        <v>0</v>
      </c>
      <c r="I249" s="337">
        <v>0</v>
      </c>
      <c r="J249" s="337">
        <v>0</v>
      </c>
      <c r="K249" s="337">
        <v>0</v>
      </c>
      <c r="L249" s="337">
        <v>0</v>
      </c>
      <c r="M249" s="337">
        <v>0</v>
      </c>
      <c r="N249" s="337">
        <v>0</v>
      </c>
      <c r="O249" s="338">
        <f>ROUND('ASSET BALANCES'!O249*$CL249/12,2)</f>
        <v>0</v>
      </c>
      <c r="P249" s="338">
        <f>ROUND('ASSET BALANCES'!P249*$CL249/12,2)</f>
        <v>0</v>
      </c>
      <c r="Q249" s="338">
        <f>ROUND('ASSET BALANCES'!Q249*$CL249/12,2)</f>
        <v>0</v>
      </c>
      <c r="R249" s="338">
        <f>ROUND('ASSET BALANCES'!R249*$CL249/12,2)</f>
        <v>0</v>
      </c>
      <c r="S249" s="338">
        <f>ROUND('ASSET BALANCES'!S249*$CL249/12,2)</f>
        <v>0</v>
      </c>
      <c r="T249" s="338">
        <f>ROUND('ASSET BALANCES'!T249*$CL249/12,2)</f>
        <v>0</v>
      </c>
      <c r="U249" s="338">
        <f>ROUND('ASSET BALANCES'!U249*$CL249/12,2)</f>
        <v>0</v>
      </c>
      <c r="V249" s="338">
        <f>ROUND('ASSET BALANCES'!V249*$CL249/12,2)</f>
        <v>0</v>
      </c>
      <c r="W249" s="338">
        <f>ROUND('ASSET BALANCES'!W249*$CL249/12,2)</f>
        <v>0</v>
      </c>
      <c r="X249" s="338">
        <f>ROUND('ASSET BALANCES'!X249*$CL249/12,2)</f>
        <v>0</v>
      </c>
      <c r="Y249" s="338">
        <f>ROUND('ASSET BALANCES'!Y249*$CL249/12,2)</f>
        <v>0</v>
      </c>
      <c r="Z249" s="338">
        <f>ROUND('ASSET BALANCES'!Z249*$CL249/12,2)</f>
        <v>0</v>
      </c>
      <c r="AA249" s="338">
        <f>ROUND('ASSET BALANCES'!AA249*$CM249/12,2)</f>
        <v>0</v>
      </c>
      <c r="AB249" s="338">
        <f>ROUND('ASSET BALANCES'!AB249*$CM249/12,2)</f>
        <v>0</v>
      </c>
      <c r="AC249" s="338">
        <f>ROUND('ASSET BALANCES'!AC249*$CM249/12,2)</f>
        <v>0</v>
      </c>
      <c r="AD249" s="338">
        <f>ROUND('ASSET BALANCES'!AD249*$CM249/12,2)</f>
        <v>0</v>
      </c>
      <c r="AE249" s="338">
        <f>ROUND('ASSET BALANCES'!AE249*$CM249/12,2)</f>
        <v>0</v>
      </c>
      <c r="AF249" s="338">
        <f>ROUND('ASSET BALANCES'!AF249*$CM249/12,2)</f>
        <v>0</v>
      </c>
      <c r="AG249" s="338">
        <f>ROUND('ASSET BALANCES'!AG249*$CM249/12,2)</f>
        <v>0</v>
      </c>
      <c r="AH249" s="338">
        <f>ROUND('ASSET BALANCES'!AH249*$CM249/12,2)</f>
        <v>0</v>
      </c>
      <c r="AI249" s="338">
        <f>ROUND('ASSET BALANCES'!AI249*$CM249/12,2)</f>
        <v>0</v>
      </c>
      <c r="AJ249" s="338">
        <f>ROUND('ASSET BALANCES'!AJ249*$CM249/12,2)</f>
        <v>0</v>
      </c>
      <c r="AK249" s="338">
        <f>ROUND('ASSET BALANCES'!AK249*$CM249/12,2)</f>
        <v>0</v>
      </c>
      <c r="AL249" s="338">
        <f>ROUND('ASSET BALANCES'!AL249*$CM249/12,2)</f>
        <v>0</v>
      </c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38"/>
      <c r="AX249" s="338"/>
      <c r="AY249" s="338"/>
      <c r="AZ249" s="338"/>
      <c r="BA249" s="338"/>
      <c r="BB249" s="338"/>
      <c r="BC249" s="338"/>
      <c r="BD249" s="338"/>
      <c r="BE249" s="338"/>
      <c r="BF249" s="338"/>
      <c r="BG249" s="338"/>
      <c r="BH249" s="338"/>
      <c r="BI249" s="338"/>
      <c r="BJ249" s="338"/>
      <c r="BK249" s="338"/>
      <c r="BL249" s="338"/>
      <c r="BM249" s="338"/>
      <c r="BN249" s="338"/>
      <c r="BO249" s="338"/>
      <c r="BP249" s="338"/>
      <c r="BQ249" s="338"/>
      <c r="BR249" s="338"/>
      <c r="BS249" s="338"/>
      <c r="BT249" s="338"/>
      <c r="BU249" s="338"/>
      <c r="BV249" s="338"/>
      <c r="BW249" s="13">
        <f t="shared" si="31"/>
        <v>0</v>
      </c>
      <c r="BX249" s="13">
        <f t="shared" si="32"/>
        <v>0</v>
      </c>
      <c r="BY249" s="13">
        <f t="shared" si="33"/>
        <v>0</v>
      </c>
      <c r="BZ249" s="13">
        <f t="shared" si="34"/>
        <v>0</v>
      </c>
      <c r="CA249" s="13">
        <f t="shared" si="35"/>
        <v>0</v>
      </c>
      <c r="CB249" s="13">
        <f t="shared" si="36"/>
        <v>0</v>
      </c>
      <c r="CC249" s="333" t="str">
        <f>VLOOKUP($A249,'Depr Group Buckets'!$A:$J,CC$4,FALSE)</f>
        <v>LAND</v>
      </c>
      <c r="CD249" s="333" t="str">
        <f>VLOOKUP($A249,'Depr Group Buckets'!$A:$J,CD$4,FALSE)</f>
        <v>101/106</v>
      </c>
      <c r="CE249" s="333">
        <f>VLOOKUP($A249,'Depr Group Buckets'!$A:$J,CE$4,FALSE)</f>
        <v>108</v>
      </c>
      <c r="CF249" s="333" t="str">
        <f>VLOOKUP($A249,'Depr Group Buckets'!$A:$J,CF$4,FALSE)</f>
        <v>LAND</v>
      </c>
      <c r="CG249" s="333" t="str">
        <f>VLOOKUP($A249,'Depr Group Buckets'!$A:$J,CG$4,FALSE)</f>
        <v>LAND</v>
      </c>
      <c r="CH249" s="333" t="str">
        <f>VLOOKUP($A249,'Depr Group Buckets'!$A:$J,CH$4,FALSE)</f>
        <v>LAND</v>
      </c>
      <c r="CI249" s="333" t="str">
        <f>VLOOKUP($A249,'Depr Group Buckets'!$A:$J,CI$4,FALSE)</f>
        <v>Valid</v>
      </c>
      <c r="CJ249" s="333" t="str">
        <f>VLOOKUP($A249,'Depr Group Buckets'!$A:$J,CJ$4,FALSE)</f>
        <v>350</v>
      </c>
      <c r="CK249" s="21"/>
      <c r="CL249" s="4">
        <f t="shared" si="30"/>
        <v>0</v>
      </c>
      <c r="CM249" s="4">
        <f t="shared" si="29"/>
        <v>0</v>
      </c>
      <c r="CN249" s="334"/>
      <c r="CO249" s="334"/>
      <c r="CP249" s="334"/>
      <c r="CQ249" s="4">
        <v>0</v>
      </c>
      <c r="CR249" s="4">
        <v>0</v>
      </c>
    </row>
    <row r="250" spans="1:96" x14ac:dyDescent="0.25">
      <c r="A250" s="335">
        <f>'ASSET BALANCES'!$A250</f>
        <v>35001</v>
      </c>
      <c r="B250" s="336" t="str">
        <f>'ASSET BALANCES'!$B250</f>
        <v>350.01 Land Rights</v>
      </c>
      <c r="C250" s="337">
        <v>13175.78</v>
      </c>
      <c r="D250" s="337">
        <v>13175.78</v>
      </c>
      <c r="E250" s="337">
        <v>13175.78</v>
      </c>
      <c r="F250" s="337">
        <v>13175.78</v>
      </c>
      <c r="G250" s="337">
        <v>13175.78</v>
      </c>
      <c r="H250" s="337">
        <v>13175.78</v>
      </c>
      <c r="I250" s="337">
        <v>13175.78</v>
      </c>
      <c r="J250" s="337">
        <v>13175.78</v>
      </c>
      <c r="K250" s="337">
        <v>13175.78</v>
      </c>
      <c r="L250" s="337">
        <v>13175.78</v>
      </c>
      <c r="M250" s="337">
        <v>13175.78</v>
      </c>
      <c r="N250" s="337">
        <v>13175.78</v>
      </c>
      <c r="O250" s="338">
        <f>ROUND('ASSET BALANCES'!O250*$CL250/12,2)</f>
        <v>13175.78</v>
      </c>
      <c r="P250" s="338">
        <f>ROUND('ASSET BALANCES'!P250*$CL250/12,2)</f>
        <v>13175.78</v>
      </c>
      <c r="Q250" s="338">
        <f>ROUND('ASSET BALANCES'!Q250*$CL250/12,2)</f>
        <v>13175.78</v>
      </c>
      <c r="R250" s="338">
        <f>ROUND('ASSET BALANCES'!R250*$CL250/12,2)</f>
        <v>13175.78</v>
      </c>
      <c r="S250" s="338">
        <f>ROUND('ASSET BALANCES'!S250*$CL250/12,2)</f>
        <v>13175.78</v>
      </c>
      <c r="T250" s="338">
        <f>ROUND('ASSET BALANCES'!T250*$CL250/12,2)</f>
        <v>13175.78</v>
      </c>
      <c r="U250" s="338">
        <f>ROUND('ASSET BALANCES'!U250*$CL250/12,2)</f>
        <v>13175.78</v>
      </c>
      <c r="V250" s="338">
        <f>ROUND('ASSET BALANCES'!V250*$CL250/12,2)</f>
        <v>13175.78</v>
      </c>
      <c r="W250" s="338">
        <f>ROUND('ASSET BALANCES'!W250*$CL250/12,2)</f>
        <v>13175.78</v>
      </c>
      <c r="X250" s="338">
        <f>ROUND('ASSET BALANCES'!X250*$CL250/12,2)</f>
        <v>13175.78</v>
      </c>
      <c r="Y250" s="338">
        <f>ROUND('ASSET BALANCES'!Y250*$CL250/12,2)</f>
        <v>13175.78</v>
      </c>
      <c r="Z250" s="338">
        <f>ROUND('ASSET BALANCES'!Z250*$CL250/12,2)</f>
        <v>13175.78</v>
      </c>
      <c r="AA250" s="338">
        <f>ROUND('ASSET BALANCES'!AA250*$CM250/12,2)</f>
        <v>13175.78</v>
      </c>
      <c r="AB250" s="338">
        <f>ROUND('ASSET BALANCES'!AB250*$CM250/12,2)</f>
        <v>13175.78</v>
      </c>
      <c r="AC250" s="338">
        <f>ROUND('ASSET BALANCES'!AC250*$CM250/12,2)</f>
        <v>13175.78</v>
      </c>
      <c r="AD250" s="338">
        <f>ROUND('ASSET BALANCES'!AD250*$CM250/12,2)</f>
        <v>13175.78</v>
      </c>
      <c r="AE250" s="338">
        <f>ROUND('ASSET BALANCES'!AE250*$CM250/12,2)</f>
        <v>13175.78</v>
      </c>
      <c r="AF250" s="338">
        <f>ROUND('ASSET BALANCES'!AF250*$CM250/12,2)</f>
        <v>13175.78</v>
      </c>
      <c r="AG250" s="338">
        <f>ROUND('ASSET BALANCES'!AG250*$CM250/12,2)</f>
        <v>13175.78</v>
      </c>
      <c r="AH250" s="338">
        <f>ROUND('ASSET BALANCES'!AH250*$CM250/12,2)</f>
        <v>13175.78</v>
      </c>
      <c r="AI250" s="338">
        <f>ROUND('ASSET BALANCES'!AI250*$CM250/12,2)</f>
        <v>13175.78</v>
      </c>
      <c r="AJ250" s="338">
        <f>ROUND('ASSET BALANCES'!AJ250*$CM250/12,2)</f>
        <v>13175.78</v>
      </c>
      <c r="AK250" s="338">
        <f>ROUND('ASSET BALANCES'!AK250*$CM250/12,2)</f>
        <v>13175.78</v>
      </c>
      <c r="AL250" s="338">
        <f>ROUND('ASSET BALANCES'!AL250*$CM250/12,2)</f>
        <v>13175.78</v>
      </c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38"/>
      <c r="AX250" s="338"/>
      <c r="AY250" s="338"/>
      <c r="AZ250" s="338"/>
      <c r="BA250" s="338"/>
      <c r="BB250" s="338"/>
      <c r="BC250" s="338"/>
      <c r="BD250" s="338"/>
      <c r="BE250" s="338"/>
      <c r="BF250" s="338"/>
      <c r="BG250" s="338"/>
      <c r="BH250" s="338"/>
      <c r="BI250" s="338"/>
      <c r="BJ250" s="338"/>
      <c r="BK250" s="338"/>
      <c r="BL250" s="338"/>
      <c r="BM250" s="338"/>
      <c r="BN250" s="338"/>
      <c r="BO250" s="338"/>
      <c r="BP250" s="338"/>
      <c r="BQ250" s="338"/>
      <c r="BR250" s="338"/>
      <c r="BS250" s="338"/>
      <c r="BT250" s="338"/>
      <c r="BU250" s="338"/>
      <c r="BV250" s="338"/>
      <c r="BW250" s="13">
        <f t="shared" si="31"/>
        <v>158109.35999999999</v>
      </c>
      <c r="BX250" s="13">
        <f t="shared" si="32"/>
        <v>158109.35999999999</v>
      </c>
      <c r="BY250" s="13">
        <f t="shared" si="33"/>
        <v>158109.35999999999</v>
      </c>
      <c r="BZ250" s="13">
        <f t="shared" si="34"/>
        <v>0</v>
      </c>
      <c r="CA250" s="13">
        <f t="shared" si="35"/>
        <v>0</v>
      </c>
      <c r="CB250" s="13">
        <f t="shared" si="36"/>
        <v>0</v>
      </c>
      <c r="CC250" s="333" t="str">
        <f>VLOOKUP($A250,'Depr Group Buckets'!$A:$J,CC$4,FALSE)</f>
        <v>TRANSMISSION</v>
      </c>
      <c r="CD250" s="333" t="str">
        <f>VLOOKUP($A250,'Depr Group Buckets'!$A:$J,CD$4,FALSE)</f>
        <v>101/106</v>
      </c>
      <c r="CE250" s="333">
        <f>VLOOKUP($A250,'Depr Group Buckets'!$A:$J,CE$4,FALSE)</f>
        <v>108</v>
      </c>
      <c r="CF250" s="333">
        <f>VLOOKUP($A250,'Depr Group Buckets'!$A:$J,CF$4,FALSE)</f>
        <v>403</v>
      </c>
      <c r="CG250" s="333" t="str">
        <f>VLOOKUP($A250,'Depr Group Buckets'!$A:$J,CG$4,FALSE)</f>
        <v>TRANSMISSION</v>
      </c>
      <c r="CH250" s="333" t="str">
        <f>VLOOKUP($A250,'Depr Group Buckets'!$A:$J,CH$4,FALSE)</f>
        <v>TRANSMISSION</v>
      </c>
      <c r="CI250" s="333" t="str">
        <f>VLOOKUP($A250,'Depr Group Buckets'!$A:$J,CI$4,FALSE)</f>
        <v>Valid</v>
      </c>
      <c r="CJ250" s="333" t="str">
        <f>VLOOKUP($A250,'Depr Group Buckets'!$A:$J,CJ$4,FALSE)</f>
        <v>350</v>
      </c>
      <c r="CK250" s="21"/>
      <c r="CL250" s="4">
        <f t="shared" si="30"/>
        <v>1.2999999999999999E-2</v>
      </c>
      <c r="CM250" s="4">
        <f t="shared" si="29"/>
        <v>1.2999999999999999E-2</v>
      </c>
      <c r="CN250" s="334"/>
      <c r="CO250" s="334"/>
      <c r="CP250" s="334"/>
      <c r="CQ250" s="4">
        <v>1.2999999999999999E-2</v>
      </c>
      <c r="CR250" s="4">
        <v>1.54E-2</v>
      </c>
    </row>
    <row r="251" spans="1:96" x14ac:dyDescent="0.25">
      <c r="A251" s="335">
        <f>'ASSET BALANCES'!$A251</f>
        <v>35100</v>
      </c>
      <c r="B251" s="336" t="str">
        <f>'ASSET BALANCES'!$B251</f>
        <v>351.00 Energy Storage Battery Equip</v>
      </c>
      <c r="C251" s="337">
        <v>0</v>
      </c>
      <c r="D251" s="337">
        <v>0</v>
      </c>
      <c r="E251" s="337">
        <v>0</v>
      </c>
      <c r="F251" s="337">
        <v>0</v>
      </c>
      <c r="G251" s="337">
        <v>0</v>
      </c>
      <c r="H251" s="337">
        <v>0</v>
      </c>
      <c r="I251" s="337">
        <v>0</v>
      </c>
      <c r="J251" s="337">
        <v>0</v>
      </c>
      <c r="K251" s="337">
        <v>0</v>
      </c>
      <c r="L251" s="337">
        <v>0</v>
      </c>
      <c r="M251" s="337">
        <v>0</v>
      </c>
      <c r="N251" s="337">
        <v>0</v>
      </c>
      <c r="O251" s="338">
        <f>ROUND('ASSET BALANCES'!O251*$CL251/12,2)</f>
        <v>0</v>
      </c>
      <c r="P251" s="338">
        <f>ROUND('ASSET BALANCES'!P251*$CL251/12,2)</f>
        <v>0</v>
      </c>
      <c r="Q251" s="338">
        <f>ROUND('ASSET BALANCES'!Q251*$CL251/12,2)</f>
        <v>0</v>
      </c>
      <c r="R251" s="338">
        <f>ROUND('ASSET BALANCES'!R251*$CL251/12,2)</f>
        <v>0</v>
      </c>
      <c r="S251" s="338">
        <f>ROUND('ASSET BALANCES'!S251*$CL251/12,2)</f>
        <v>0</v>
      </c>
      <c r="T251" s="338">
        <f>ROUND('ASSET BALANCES'!T251*$CL251/12,2)</f>
        <v>0</v>
      </c>
      <c r="U251" s="338">
        <f>ROUND('ASSET BALANCES'!U251*$CL251/12,2)</f>
        <v>0</v>
      </c>
      <c r="V251" s="338">
        <f>ROUND('ASSET BALANCES'!V251*$CL251/12,2)</f>
        <v>0</v>
      </c>
      <c r="W251" s="338">
        <f>ROUND('ASSET BALANCES'!W251*$CL251/12,2)</f>
        <v>0</v>
      </c>
      <c r="X251" s="338">
        <f>ROUND('ASSET BALANCES'!X251*$CL251/12,2)</f>
        <v>0</v>
      </c>
      <c r="Y251" s="338">
        <f>ROUND('ASSET BALANCES'!Y251*$CL251/12,2)</f>
        <v>0</v>
      </c>
      <c r="Z251" s="338">
        <f>ROUND('ASSET BALANCES'!Z251*$CL251/12,2)</f>
        <v>0</v>
      </c>
      <c r="AA251" s="338">
        <f>ROUND('ASSET BALANCES'!AA251*$CM251/12,2)</f>
        <v>0</v>
      </c>
      <c r="AB251" s="338">
        <f>ROUND('ASSET BALANCES'!AB251*$CM251/12,2)</f>
        <v>0</v>
      </c>
      <c r="AC251" s="338">
        <f>ROUND('ASSET BALANCES'!AC251*$CM251/12,2)</f>
        <v>0</v>
      </c>
      <c r="AD251" s="338">
        <f>ROUND('ASSET BALANCES'!AD251*$CM251/12,2)</f>
        <v>0</v>
      </c>
      <c r="AE251" s="338">
        <f>ROUND('ASSET BALANCES'!AE251*$CM251/12,2)</f>
        <v>0</v>
      </c>
      <c r="AF251" s="338">
        <f>ROUND('ASSET BALANCES'!AF251*$CM251/12,2)</f>
        <v>0</v>
      </c>
      <c r="AG251" s="338">
        <f>ROUND('ASSET BALANCES'!AG251*$CM251/12,2)</f>
        <v>0</v>
      </c>
      <c r="AH251" s="338">
        <f>ROUND('ASSET BALANCES'!AH251*$CM251/12,2)</f>
        <v>0</v>
      </c>
      <c r="AI251" s="338">
        <f>ROUND('ASSET BALANCES'!AI251*$CM251/12,2)</f>
        <v>0</v>
      </c>
      <c r="AJ251" s="338">
        <f>ROUND('ASSET BALANCES'!AJ251*$CM251/12,2)</f>
        <v>0</v>
      </c>
      <c r="AK251" s="338">
        <f>ROUND('ASSET BALANCES'!AK251*$CM251/12,2)</f>
        <v>0</v>
      </c>
      <c r="AL251" s="338">
        <f>ROUND('ASSET BALANCES'!AL251*$CM251/12,2)</f>
        <v>0</v>
      </c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38"/>
      <c r="AX251" s="338"/>
      <c r="AY251" s="338"/>
      <c r="AZ251" s="338"/>
      <c r="BA251" s="338"/>
      <c r="BB251" s="338"/>
      <c r="BC251" s="338"/>
      <c r="BD251" s="338"/>
      <c r="BE251" s="338"/>
      <c r="BF251" s="338"/>
      <c r="BG251" s="338"/>
      <c r="BH251" s="338"/>
      <c r="BI251" s="338"/>
      <c r="BJ251" s="338"/>
      <c r="BK251" s="338"/>
      <c r="BL251" s="338"/>
      <c r="BM251" s="338"/>
      <c r="BN251" s="338"/>
      <c r="BO251" s="338"/>
      <c r="BP251" s="338"/>
      <c r="BQ251" s="338"/>
      <c r="BR251" s="338"/>
      <c r="BS251" s="338"/>
      <c r="BT251" s="338"/>
      <c r="BU251" s="338"/>
      <c r="BV251" s="338"/>
      <c r="BW251" s="13">
        <f t="shared" si="31"/>
        <v>0</v>
      </c>
      <c r="BX251" s="13">
        <f t="shared" si="32"/>
        <v>0</v>
      </c>
      <c r="BY251" s="13">
        <f t="shared" si="33"/>
        <v>0</v>
      </c>
      <c r="BZ251" s="13">
        <f t="shared" si="34"/>
        <v>0</v>
      </c>
      <c r="CA251" s="13">
        <f t="shared" si="35"/>
        <v>0</v>
      </c>
      <c r="CB251" s="13">
        <f t="shared" si="36"/>
        <v>0</v>
      </c>
      <c r="CC251" s="333" t="str">
        <f>VLOOKUP($A251,'Depr Group Buckets'!$A:$J,CC$4,FALSE)</f>
        <v>TRANSMISSION</v>
      </c>
      <c r="CD251" s="333" t="str">
        <f>VLOOKUP($A251,'Depr Group Buckets'!$A:$J,CD$4,FALSE)</f>
        <v>101/106</v>
      </c>
      <c r="CE251" s="333">
        <f>VLOOKUP($A251,'Depr Group Buckets'!$A:$J,CE$4,FALSE)</f>
        <v>108</v>
      </c>
      <c r="CF251" s="333">
        <f>VLOOKUP($A251,'Depr Group Buckets'!$A:$J,CF$4,FALSE)</f>
        <v>403</v>
      </c>
      <c r="CG251" s="333" t="str">
        <f>VLOOKUP($A251,'Depr Group Buckets'!$A:$J,CG$4,FALSE)</f>
        <v>TRANSMISSION</v>
      </c>
      <c r="CH251" s="333" t="str">
        <f>VLOOKUP($A251,'Depr Group Buckets'!$A:$J,CH$4,FALSE)</f>
        <v>TRANSMISSION</v>
      </c>
      <c r="CI251" s="333" t="str">
        <f>VLOOKUP($A251,'Depr Group Buckets'!$A:$J,CI$4,FALSE)</f>
        <v>Valid</v>
      </c>
      <c r="CJ251" s="333" t="str">
        <f>VLOOKUP($A251,'Depr Group Buckets'!$A:$J,CJ$4,FALSE)</f>
        <v>351</v>
      </c>
      <c r="CK251" s="21"/>
      <c r="CL251" s="4">
        <f t="shared" si="30"/>
        <v>0.1</v>
      </c>
      <c r="CM251" s="4">
        <f t="shared" si="29"/>
        <v>0.1</v>
      </c>
      <c r="CN251" s="334"/>
      <c r="CO251" s="334"/>
      <c r="CP251" s="334"/>
      <c r="CQ251" s="4">
        <v>0.1</v>
      </c>
      <c r="CR251" s="4">
        <v>0.1</v>
      </c>
    </row>
    <row r="252" spans="1:96" x14ac:dyDescent="0.25">
      <c r="A252" s="335">
        <f>'ASSET BALANCES'!$A252</f>
        <v>35200</v>
      </c>
      <c r="B252" s="336" t="str">
        <f>'ASSET BALANCES'!$B252</f>
        <v>352.00 STR and Improvements</v>
      </c>
      <c r="C252" s="337">
        <v>109460.40000000001</v>
      </c>
      <c r="D252" s="337">
        <v>111548.43</v>
      </c>
      <c r="E252" s="337">
        <v>111616.09</v>
      </c>
      <c r="F252" s="337">
        <v>111868.82</v>
      </c>
      <c r="G252" s="337">
        <v>111871.86</v>
      </c>
      <c r="H252" s="337">
        <v>111879.11000000002</v>
      </c>
      <c r="I252" s="337">
        <v>112108.54000000001</v>
      </c>
      <c r="J252" s="337">
        <v>112127.55</v>
      </c>
      <c r="K252" s="337">
        <v>112150.76999999999</v>
      </c>
      <c r="L252" s="337">
        <v>112150.76999999999</v>
      </c>
      <c r="M252" s="337">
        <v>112150.8</v>
      </c>
      <c r="N252" s="337">
        <v>112150.96</v>
      </c>
      <c r="O252" s="338">
        <f>ROUND('ASSET BALANCES'!O252*$CL252/12,2)</f>
        <v>112189.9</v>
      </c>
      <c r="P252" s="338">
        <f>ROUND('ASSET BALANCES'!P252*$CL252/12,2)</f>
        <v>112189.9</v>
      </c>
      <c r="Q252" s="338">
        <f>ROUND('ASSET BALANCES'!Q252*$CL252/12,2)</f>
        <v>112189.9</v>
      </c>
      <c r="R252" s="338">
        <f>ROUND('ASSET BALANCES'!R252*$CL252/12,2)</f>
        <v>112189.9</v>
      </c>
      <c r="S252" s="338">
        <f>ROUND('ASSET BALANCES'!S252*$CL252/12,2)</f>
        <v>112189.9</v>
      </c>
      <c r="T252" s="338">
        <f>ROUND('ASSET BALANCES'!T252*$CL252/12,2)</f>
        <v>112189.9</v>
      </c>
      <c r="U252" s="338">
        <f>ROUND('ASSET BALANCES'!U252*$CL252/12,2)</f>
        <v>112189.9</v>
      </c>
      <c r="V252" s="338">
        <f>ROUND('ASSET BALANCES'!V252*$CL252/12,2)</f>
        <v>114416.07</v>
      </c>
      <c r="W252" s="338">
        <f>ROUND('ASSET BALANCES'!W252*$CL252/12,2)</f>
        <v>114416.07</v>
      </c>
      <c r="X252" s="338">
        <f>ROUND('ASSET BALANCES'!X252*$CL252/12,2)</f>
        <v>114416.07</v>
      </c>
      <c r="Y252" s="338">
        <f>ROUND('ASSET BALANCES'!Y252*$CL252/12,2)</f>
        <v>114416.07</v>
      </c>
      <c r="Z252" s="338">
        <f>ROUND('ASSET BALANCES'!Z252*$CL252/12,2)</f>
        <v>114416.07</v>
      </c>
      <c r="AA252" s="338">
        <f>ROUND('ASSET BALANCES'!AA252*$CM252/12,2)</f>
        <v>114416.07</v>
      </c>
      <c r="AB252" s="338">
        <f>ROUND('ASSET BALANCES'!AB252*$CM252/12,2)</f>
        <v>114416.07</v>
      </c>
      <c r="AC252" s="338">
        <f>ROUND('ASSET BALANCES'!AC252*$CM252/12,2)</f>
        <v>114416.07</v>
      </c>
      <c r="AD252" s="338">
        <f>ROUND('ASSET BALANCES'!AD252*$CM252/12,2)</f>
        <v>114416.07</v>
      </c>
      <c r="AE252" s="338">
        <f>ROUND('ASSET BALANCES'!AE252*$CM252/12,2)</f>
        <v>114416.07</v>
      </c>
      <c r="AF252" s="338">
        <f>ROUND('ASSET BALANCES'!AF252*$CM252/12,2)</f>
        <v>114416.07</v>
      </c>
      <c r="AG252" s="338">
        <f>ROUND('ASSET BALANCES'!AG252*$CM252/12,2)</f>
        <v>114416.07</v>
      </c>
      <c r="AH252" s="338">
        <f>ROUND('ASSET BALANCES'!AH252*$CM252/12,2)</f>
        <v>114416.07</v>
      </c>
      <c r="AI252" s="338">
        <f>ROUND('ASSET BALANCES'!AI252*$CM252/12,2)</f>
        <v>114416.07</v>
      </c>
      <c r="AJ252" s="338">
        <f>ROUND('ASSET BALANCES'!AJ252*$CM252/12,2)</f>
        <v>114416.07</v>
      </c>
      <c r="AK252" s="338">
        <f>ROUND('ASSET BALANCES'!AK252*$CM252/12,2)</f>
        <v>114416.07</v>
      </c>
      <c r="AL252" s="338">
        <f>ROUND('ASSET BALANCES'!AL252*$CM252/12,2)</f>
        <v>114416.07</v>
      </c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38"/>
      <c r="AX252" s="338"/>
      <c r="AY252" s="338"/>
      <c r="AZ252" s="338"/>
      <c r="BA252" s="338"/>
      <c r="BB252" s="338"/>
      <c r="BC252" s="338"/>
      <c r="BD252" s="338"/>
      <c r="BE252" s="338"/>
      <c r="BF252" s="338"/>
      <c r="BG252" s="338"/>
      <c r="BH252" s="338"/>
      <c r="BI252" s="338"/>
      <c r="BJ252" s="338"/>
      <c r="BK252" s="338"/>
      <c r="BL252" s="338"/>
      <c r="BM252" s="338"/>
      <c r="BN252" s="338"/>
      <c r="BO252" s="338"/>
      <c r="BP252" s="338"/>
      <c r="BQ252" s="338"/>
      <c r="BR252" s="338"/>
      <c r="BS252" s="338"/>
      <c r="BT252" s="338"/>
      <c r="BU252" s="338"/>
      <c r="BV252" s="338"/>
      <c r="BW252" s="13">
        <f t="shared" si="31"/>
        <v>1341084.1000000001</v>
      </c>
      <c r="BX252" s="13">
        <f t="shared" si="32"/>
        <v>1357409.65</v>
      </c>
      <c r="BY252" s="13">
        <f t="shared" si="33"/>
        <v>1372992.84</v>
      </c>
      <c r="BZ252" s="13">
        <f t="shared" si="34"/>
        <v>0</v>
      </c>
      <c r="CA252" s="13">
        <f t="shared" si="35"/>
        <v>0</v>
      </c>
      <c r="CB252" s="13">
        <f t="shared" si="36"/>
        <v>0</v>
      </c>
      <c r="CC252" s="333" t="str">
        <f>VLOOKUP($A252,'Depr Group Buckets'!$A:$J,CC$4,FALSE)</f>
        <v>TRANSMISSION</v>
      </c>
      <c r="CD252" s="333" t="str">
        <f>VLOOKUP($A252,'Depr Group Buckets'!$A:$J,CD$4,FALSE)</f>
        <v>101/106</v>
      </c>
      <c r="CE252" s="333">
        <f>VLOOKUP($A252,'Depr Group Buckets'!$A:$J,CE$4,FALSE)</f>
        <v>108</v>
      </c>
      <c r="CF252" s="333">
        <f>VLOOKUP($A252,'Depr Group Buckets'!$A:$J,CF$4,FALSE)</f>
        <v>403</v>
      </c>
      <c r="CG252" s="333" t="str">
        <f>VLOOKUP($A252,'Depr Group Buckets'!$A:$J,CG$4,FALSE)</f>
        <v>TRANSMISSION</v>
      </c>
      <c r="CH252" s="333" t="str">
        <f>VLOOKUP($A252,'Depr Group Buckets'!$A:$J,CH$4,FALSE)</f>
        <v>TRANSMISSION</v>
      </c>
      <c r="CI252" s="333" t="str">
        <f>VLOOKUP($A252,'Depr Group Buckets'!$A:$J,CI$4,FALSE)</f>
        <v>Valid</v>
      </c>
      <c r="CJ252" s="333" t="str">
        <f>VLOOKUP($A252,'Depr Group Buckets'!$A:$J,CJ$4,FALSE)</f>
        <v>352</v>
      </c>
      <c r="CK252" s="21"/>
      <c r="CL252" s="4">
        <f t="shared" si="30"/>
        <v>1.7999999999999999E-2</v>
      </c>
      <c r="CM252" s="4">
        <f t="shared" si="29"/>
        <v>1.7999999999999999E-2</v>
      </c>
      <c r="CN252" s="334"/>
      <c r="CO252" s="334"/>
      <c r="CP252" s="334"/>
      <c r="CQ252" s="4">
        <v>1.7999999999999999E-2</v>
      </c>
      <c r="CR252" s="4">
        <v>2.1700000000000001E-2</v>
      </c>
    </row>
    <row r="253" spans="1:96" x14ac:dyDescent="0.25">
      <c r="A253" s="335">
        <f>'ASSET BALANCES'!$A253</f>
        <v>35300</v>
      </c>
      <c r="B253" s="336" t="str">
        <f>'ASSET BALANCES'!$B253</f>
        <v>353.00 Station Equipment</v>
      </c>
      <c r="C253" s="337">
        <v>801395.21000000008</v>
      </c>
      <c r="D253" s="337">
        <v>800048.97</v>
      </c>
      <c r="E253" s="337">
        <v>802911.28</v>
      </c>
      <c r="F253" s="337">
        <v>803091.73</v>
      </c>
      <c r="G253" s="337">
        <v>803542.9</v>
      </c>
      <c r="H253" s="337">
        <v>805800.81</v>
      </c>
      <c r="I253" s="337">
        <v>831666.73</v>
      </c>
      <c r="J253" s="337">
        <v>831517.05</v>
      </c>
      <c r="K253" s="337">
        <v>860924.47</v>
      </c>
      <c r="L253" s="337">
        <v>867733.88000000012</v>
      </c>
      <c r="M253" s="337">
        <v>871760.7</v>
      </c>
      <c r="N253" s="337">
        <v>871604.85</v>
      </c>
      <c r="O253" s="338">
        <f>ROUND('ASSET BALANCES'!O253*$CL253/12,2)</f>
        <v>871691.12</v>
      </c>
      <c r="P253" s="338">
        <f>ROUND('ASSET BALANCES'!P253*$CL253/12,2)</f>
        <v>872169.07</v>
      </c>
      <c r="Q253" s="338">
        <f>ROUND('ASSET BALANCES'!Q253*$CL253/12,2)</f>
        <v>884051.36</v>
      </c>
      <c r="R253" s="338">
        <f>ROUND('ASSET BALANCES'!R253*$CL253/12,2)</f>
        <v>885019.37</v>
      </c>
      <c r="S253" s="338">
        <f>ROUND('ASSET BALANCES'!S253*$CL253/12,2)</f>
        <v>886612.33</v>
      </c>
      <c r="T253" s="338">
        <f>ROUND('ASSET BALANCES'!T253*$CL253/12,2)</f>
        <v>887321.43</v>
      </c>
      <c r="U253" s="338">
        <f>ROUND('ASSET BALANCES'!U253*$CL253/12,2)</f>
        <v>890600.33</v>
      </c>
      <c r="V253" s="338">
        <f>ROUND('ASSET BALANCES'!V253*$CL253/12,2)</f>
        <v>890866.07</v>
      </c>
      <c r="W253" s="338">
        <f>ROUND('ASSET BALANCES'!W253*$CL253/12,2)</f>
        <v>891246.32</v>
      </c>
      <c r="X253" s="338">
        <f>ROUND('ASSET BALANCES'!X253*$CL253/12,2)</f>
        <v>891631.09</v>
      </c>
      <c r="Y253" s="338">
        <f>ROUND('ASSET BALANCES'!Y253*$CL253/12,2)</f>
        <v>891951.8</v>
      </c>
      <c r="Z253" s="338">
        <f>ROUND('ASSET BALANCES'!Z253*$CL253/12,2)</f>
        <v>892280.02</v>
      </c>
      <c r="AA253" s="338">
        <f>ROUND('ASSET BALANCES'!AA253*$CM253/12,2)</f>
        <v>898562.74</v>
      </c>
      <c r="AB253" s="338">
        <f>ROUND('ASSET BALANCES'!AB253*$CM253/12,2)</f>
        <v>899343.39</v>
      </c>
      <c r="AC253" s="338">
        <f>ROUND('ASSET BALANCES'!AC253*$CM253/12,2)</f>
        <v>900033.62</v>
      </c>
      <c r="AD253" s="338">
        <f>ROUND('ASSET BALANCES'!AD253*$CM253/12,2)</f>
        <v>900696.43</v>
      </c>
      <c r="AE253" s="338">
        <f>ROUND('ASSET BALANCES'!AE253*$CM253/12,2)</f>
        <v>907047.89</v>
      </c>
      <c r="AF253" s="338">
        <f>ROUND('ASSET BALANCES'!AF253*$CM253/12,2)</f>
        <v>915224.88</v>
      </c>
      <c r="AG253" s="338">
        <f>ROUND('ASSET BALANCES'!AG253*$CM253/12,2)</f>
        <v>920732.26</v>
      </c>
      <c r="AH253" s="338">
        <f>ROUND('ASSET BALANCES'!AH253*$CM253/12,2)</f>
        <v>921509.66</v>
      </c>
      <c r="AI253" s="338">
        <f>ROUND('ASSET BALANCES'!AI253*$CM253/12,2)</f>
        <v>922518.27</v>
      </c>
      <c r="AJ253" s="338">
        <f>ROUND('ASSET BALANCES'!AJ253*$CM253/12,2)</f>
        <v>923558.66</v>
      </c>
      <c r="AK253" s="338">
        <f>ROUND('ASSET BALANCES'!AK253*$CM253/12,2)</f>
        <v>924308.26</v>
      </c>
      <c r="AL253" s="338">
        <f>ROUND('ASSET BALANCES'!AL253*$CM253/12,2)</f>
        <v>925101.89</v>
      </c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38"/>
      <c r="AX253" s="338"/>
      <c r="AY253" s="338"/>
      <c r="AZ253" s="338"/>
      <c r="BA253" s="338"/>
      <c r="BB253" s="338"/>
      <c r="BC253" s="338"/>
      <c r="BD253" s="338"/>
      <c r="BE253" s="338"/>
      <c r="BF253" s="338"/>
      <c r="BG253" s="338"/>
      <c r="BH253" s="338"/>
      <c r="BI253" s="338"/>
      <c r="BJ253" s="338"/>
      <c r="BK253" s="338"/>
      <c r="BL253" s="338"/>
      <c r="BM253" s="338"/>
      <c r="BN253" s="338"/>
      <c r="BO253" s="338"/>
      <c r="BP253" s="338"/>
      <c r="BQ253" s="338"/>
      <c r="BR253" s="338"/>
      <c r="BS253" s="338"/>
      <c r="BT253" s="338"/>
      <c r="BU253" s="338"/>
      <c r="BV253" s="338"/>
      <c r="BW253" s="13">
        <f t="shared" si="31"/>
        <v>9951998.5800000001</v>
      </c>
      <c r="BX253" s="13">
        <f t="shared" si="32"/>
        <v>10635440.310000001</v>
      </c>
      <c r="BY253" s="13">
        <f t="shared" si="33"/>
        <v>10958637.949999999</v>
      </c>
      <c r="BZ253" s="13">
        <f t="shared" si="34"/>
        <v>0</v>
      </c>
      <c r="CA253" s="13">
        <f t="shared" si="35"/>
        <v>0</v>
      </c>
      <c r="CB253" s="13">
        <f t="shared" si="36"/>
        <v>0</v>
      </c>
      <c r="CC253" s="333" t="str">
        <f>VLOOKUP($A253,'Depr Group Buckets'!$A:$J,CC$4,FALSE)</f>
        <v>TRANSMISSION</v>
      </c>
      <c r="CD253" s="333" t="str">
        <f>VLOOKUP($A253,'Depr Group Buckets'!$A:$J,CD$4,FALSE)</f>
        <v>101/106</v>
      </c>
      <c r="CE253" s="333">
        <f>VLOOKUP($A253,'Depr Group Buckets'!$A:$J,CE$4,FALSE)</f>
        <v>108</v>
      </c>
      <c r="CF253" s="333">
        <f>VLOOKUP($A253,'Depr Group Buckets'!$A:$J,CF$4,FALSE)</f>
        <v>403</v>
      </c>
      <c r="CG253" s="333" t="str">
        <f>VLOOKUP($A253,'Depr Group Buckets'!$A:$J,CG$4,FALSE)</f>
        <v>TRANSMISSION</v>
      </c>
      <c r="CH253" s="333" t="str">
        <f>VLOOKUP($A253,'Depr Group Buckets'!$A:$J,CH$4,FALSE)</f>
        <v>TRANSMISSION</v>
      </c>
      <c r="CI253" s="333" t="str">
        <f>VLOOKUP($A253,'Depr Group Buckets'!$A:$J,CI$4,FALSE)</f>
        <v>Valid</v>
      </c>
      <c r="CJ253" s="333" t="str">
        <f>VLOOKUP($A253,'Depr Group Buckets'!$A:$J,CJ$4,FALSE)</f>
        <v>353</v>
      </c>
      <c r="CK253" s="21"/>
      <c r="CL253" s="4">
        <f t="shared" si="30"/>
        <v>2.4E-2</v>
      </c>
      <c r="CM253" s="4">
        <f t="shared" si="29"/>
        <v>2.4E-2</v>
      </c>
      <c r="CN253" s="334"/>
      <c r="CO253" s="334"/>
      <c r="CP253" s="334"/>
      <c r="CQ253" s="4">
        <v>2.4E-2</v>
      </c>
      <c r="CR253" s="4">
        <v>2.3599999999999999E-2</v>
      </c>
    </row>
    <row r="254" spans="1:96" x14ac:dyDescent="0.25">
      <c r="A254" s="335">
        <f>'ASSET BALANCES'!$A254</f>
        <v>35400</v>
      </c>
      <c r="B254" s="336" t="str">
        <f>'ASSET BALANCES'!$B254</f>
        <v>354.00 Towers &amp; Fixtures</v>
      </c>
      <c r="C254" s="337">
        <v>11881.47</v>
      </c>
      <c r="D254" s="337">
        <v>11881.47</v>
      </c>
      <c r="E254" s="337">
        <v>11881.47</v>
      </c>
      <c r="F254" s="337">
        <v>11881.470000000001</v>
      </c>
      <c r="G254" s="337">
        <v>11881.470000000001</v>
      </c>
      <c r="H254" s="337">
        <v>11881.470000000001</v>
      </c>
      <c r="I254" s="337">
        <v>11881.470000000001</v>
      </c>
      <c r="J254" s="337">
        <v>11881.470000000001</v>
      </c>
      <c r="K254" s="337">
        <v>11881.470000000001</v>
      </c>
      <c r="L254" s="337">
        <v>11881.470000000001</v>
      </c>
      <c r="M254" s="337">
        <v>11881.470000000001</v>
      </c>
      <c r="N254" s="337">
        <v>11881.470000000001</v>
      </c>
      <c r="O254" s="338">
        <f>ROUND('ASSET BALANCES'!O254*$CL254/12,2)</f>
        <v>11881.47</v>
      </c>
      <c r="P254" s="338">
        <f>ROUND('ASSET BALANCES'!P254*$CL254/12,2)</f>
        <v>11881.47</v>
      </c>
      <c r="Q254" s="338">
        <f>ROUND('ASSET BALANCES'!Q254*$CL254/12,2)</f>
        <v>11881.47</v>
      </c>
      <c r="R254" s="338">
        <f>ROUND('ASSET BALANCES'!R254*$CL254/12,2)</f>
        <v>11881.47</v>
      </c>
      <c r="S254" s="338">
        <f>ROUND('ASSET BALANCES'!S254*$CL254/12,2)</f>
        <v>11881.47</v>
      </c>
      <c r="T254" s="338">
        <f>ROUND('ASSET BALANCES'!T254*$CL254/12,2)</f>
        <v>11881.47</v>
      </c>
      <c r="U254" s="338">
        <f>ROUND('ASSET BALANCES'!U254*$CL254/12,2)</f>
        <v>11881.47</v>
      </c>
      <c r="V254" s="338">
        <f>ROUND('ASSET BALANCES'!V254*$CL254/12,2)</f>
        <v>11881.47</v>
      </c>
      <c r="W254" s="338">
        <f>ROUND('ASSET BALANCES'!W254*$CL254/12,2)</f>
        <v>11881.47</v>
      </c>
      <c r="X254" s="338">
        <f>ROUND('ASSET BALANCES'!X254*$CL254/12,2)</f>
        <v>11881.47</v>
      </c>
      <c r="Y254" s="338">
        <f>ROUND('ASSET BALANCES'!Y254*$CL254/12,2)</f>
        <v>11881.47</v>
      </c>
      <c r="Z254" s="338">
        <f>ROUND('ASSET BALANCES'!Z254*$CL254/12,2)</f>
        <v>11881.47</v>
      </c>
      <c r="AA254" s="338">
        <f>ROUND('ASSET BALANCES'!AA254*$CM254/12,2)</f>
        <v>11881.47</v>
      </c>
      <c r="AB254" s="338">
        <f>ROUND('ASSET BALANCES'!AB254*$CM254/12,2)</f>
        <v>11881.47</v>
      </c>
      <c r="AC254" s="338">
        <f>ROUND('ASSET BALANCES'!AC254*$CM254/12,2)</f>
        <v>11881.47</v>
      </c>
      <c r="AD254" s="338">
        <f>ROUND('ASSET BALANCES'!AD254*$CM254/12,2)</f>
        <v>11881.47</v>
      </c>
      <c r="AE254" s="338">
        <f>ROUND('ASSET BALANCES'!AE254*$CM254/12,2)</f>
        <v>11881.47</v>
      </c>
      <c r="AF254" s="338">
        <f>ROUND('ASSET BALANCES'!AF254*$CM254/12,2)</f>
        <v>11881.47</v>
      </c>
      <c r="AG254" s="338">
        <f>ROUND('ASSET BALANCES'!AG254*$CM254/12,2)</f>
        <v>11881.47</v>
      </c>
      <c r="AH254" s="338">
        <f>ROUND('ASSET BALANCES'!AH254*$CM254/12,2)</f>
        <v>11881.47</v>
      </c>
      <c r="AI254" s="338">
        <f>ROUND('ASSET BALANCES'!AI254*$CM254/12,2)</f>
        <v>11881.47</v>
      </c>
      <c r="AJ254" s="338">
        <f>ROUND('ASSET BALANCES'!AJ254*$CM254/12,2)</f>
        <v>11881.47</v>
      </c>
      <c r="AK254" s="338">
        <f>ROUND('ASSET BALANCES'!AK254*$CM254/12,2)</f>
        <v>11881.47</v>
      </c>
      <c r="AL254" s="338">
        <f>ROUND('ASSET BALANCES'!AL254*$CM254/12,2)</f>
        <v>11881.47</v>
      </c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38"/>
      <c r="AX254" s="338"/>
      <c r="AY254" s="338"/>
      <c r="AZ254" s="338"/>
      <c r="BA254" s="338"/>
      <c r="BB254" s="338"/>
      <c r="BC254" s="338"/>
      <c r="BD254" s="338"/>
      <c r="BE254" s="338"/>
      <c r="BF254" s="338"/>
      <c r="BG254" s="338"/>
      <c r="BH254" s="338"/>
      <c r="BI254" s="338"/>
      <c r="BJ254" s="338"/>
      <c r="BK254" s="338"/>
      <c r="BL254" s="338"/>
      <c r="BM254" s="338"/>
      <c r="BN254" s="338"/>
      <c r="BO254" s="338"/>
      <c r="BP254" s="338"/>
      <c r="BQ254" s="338"/>
      <c r="BR254" s="338"/>
      <c r="BS254" s="338"/>
      <c r="BT254" s="338"/>
      <c r="BU254" s="338"/>
      <c r="BV254" s="338"/>
      <c r="BW254" s="13">
        <f t="shared" si="31"/>
        <v>142577.64000000001</v>
      </c>
      <c r="BX254" s="13">
        <f t="shared" si="32"/>
        <v>142577.64000000001</v>
      </c>
      <c r="BY254" s="13">
        <f t="shared" si="33"/>
        <v>142577.64000000001</v>
      </c>
      <c r="BZ254" s="13">
        <f t="shared" si="34"/>
        <v>0</v>
      </c>
      <c r="CA254" s="13">
        <f t="shared" si="35"/>
        <v>0</v>
      </c>
      <c r="CB254" s="13">
        <f t="shared" si="36"/>
        <v>0</v>
      </c>
      <c r="CC254" s="333" t="str">
        <f>VLOOKUP($A254,'Depr Group Buckets'!$A:$J,CC$4,FALSE)</f>
        <v>TRANSMISSION</v>
      </c>
      <c r="CD254" s="333" t="str">
        <f>VLOOKUP($A254,'Depr Group Buckets'!$A:$J,CD$4,FALSE)</f>
        <v>101/106</v>
      </c>
      <c r="CE254" s="333">
        <f>VLOOKUP($A254,'Depr Group Buckets'!$A:$J,CE$4,FALSE)</f>
        <v>108</v>
      </c>
      <c r="CF254" s="333">
        <f>VLOOKUP($A254,'Depr Group Buckets'!$A:$J,CF$4,FALSE)</f>
        <v>403</v>
      </c>
      <c r="CG254" s="333" t="str">
        <f>VLOOKUP($A254,'Depr Group Buckets'!$A:$J,CG$4,FALSE)</f>
        <v>TRANSMISSION</v>
      </c>
      <c r="CH254" s="333" t="str">
        <f>VLOOKUP($A254,'Depr Group Buckets'!$A:$J,CH$4,FALSE)</f>
        <v>TRANSMISSION</v>
      </c>
      <c r="CI254" s="333" t="str">
        <f>VLOOKUP($A254,'Depr Group Buckets'!$A:$J,CI$4,FALSE)</f>
        <v>Valid</v>
      </c>
      <c r="CJ254" s="333" t="str">
        <f>VLOOKUP($A254,'Depr Group Buckets'!$A:$J,CJ$4,FALSE)</f>
        <v>354</v>
      </c>
      <c r="CK254" s="21"/>
      <c r="CL254" s="4">
        <f t="shared" si="30"/>
        <v>2.8000000000000001E-2</v>
      </c>
      <c r="CM254" s="4">
        <f t="shared" si="29"/>
        <v>2.8000000000000001E-2</v>
      </c>
      <c r="CN254" s="334"/>
      <c r="CO254" s="334"/>
      <c r="CP254" s="334"/>
      <c r="CQ254" s="4">
        <v>2.8000000000000001E-2</v>
      </c>
      <c r="CR254" s="4">
        <v>1.29E-2</v>
      </c>
    </row>
    <row r="255" spans="1:96" x14ac:dyDescent="0.25">
      <c r="A255" s="335">
        <f>'ASSET BALANCES'!$A255</f>
        <v>35500</v>
      </c>
      <c r="B255" s="336" t="str">
        <f>'ASSET BALANCES'!$B255</f>
        <v>355.00 Poles and Fixtures</v>
      </c>
      <c r="C255" s="337">
        <v>918047.6100000001</v>
      </c>
      <c r="D255" s="337">
        <v>916657.3</v>
      </c>
      <c r="E255" s="337">
        <v>917706.95</v>
      </c>
      <c r="F255" s="337">
        <v>923541.39000000013</v>
      </c>
      <c r="G255" s="337">
        <v>924813.46</v>
      </c>
      <c r="H255" s="337">
        <v>928234.24</v>
      </c>
      <c r="I255" s="337">
        <v>927194.5</v>
      </c>
      <c r="J255" s="337">
        <v>928912.57000000007</v>
      </c>
      <c r="K255" s="337">
        <v>935285.66000000015</v>
      </c>
      <c r="L255" s="337">
        <v>949945.51</v>
      </c>
      <c r="M255" s="337">
        <v>951476.44</v>
      </c>
      <c r="N255" s="337">
        <v>952054.96</v>
      </c>
      <c r="O255" s="338">
        <f>ROUND('ASSET BALANCES'!O255*$CL255/12,2)</f>
        <v>977002.05</v>
      </c>
      <c r="P255" s="338">
        <f>ROUND('ASSET BALANCES'!P255*$CL255/12,2)</f>
        <v>978581.16</v>
      </c>
      <c r="Q255" s="338">
        <f>ROUND('ASSET BALANCES'!Q255*$CL255/12,2)</f>
        <v>1010702.58</v>
      </c>
      <c r="R255" s="338">
        <f>ROUND('ASSET BALANCES'!R255*$CL255/12,2)</f>
        <v>1022378.88</v>
      </c>
      <c r="S255" s="338">
        <f>ROUND('ASSET BALANCES'!S255*$CL255/12,2)</f>
        <v>1053889.19</v>
      </c>
      <c r="T255" s="338">
        <f>ROUND('ASSET BALANCES'!T255*$CL255/12,2)</f>
        <v>1059254.77</v>
      </c>
      <c r="U255" s="338">
        <f>ROUND('ASSET BALANCES'!U255*$CL255/12,2)</f>
        <v>1081903.54</v>
      </c>
      <c r="V255" s="338">
        <f>ROUND('ASSET BALANCES'!V255*$CL255/12,2)</f>
        <v>1088516.27</v>
      </c>
      <c r="W255" s="338">
        <f>ROUND('ASSET BALANCES'!W255*$CL255/12,2)</f>
        <v>1109838.3500000001</v>
      </c>
      <c r="X255" s="338">
        <f>ROUND('ASSET BALANCES'!X255*$CL255/12,2)</f>
        <v>1121128.22</v>
      </c>
      <c r="Y255" s="338">
        <f>ROUND('ASSET BALANCES'!Y255*$CL255/12,2)</f>
        <v>1126402.17</v>
      </c>
      <c r="Z255" s="338">
        <f>ROUND('ASSET BALANCES'!Z255*$CL255/12,2)</f>
        <v>1137103.42</v>
      </c>
      <c r="AA255" s="338">
        <f>ROUND('ASSET BALANCES'!AA255*$CM255/12,2)</f>
        <v>1171541.21</v>
      </c>
      <c r="AB255" s="338">
        <f>ROUND('ASSET BALANCES'!AB255*$CM255/12,2)</f>
        <v>1178285.01</v>
      </c>
      <c r="AC255" s="338">
        <f>ROUND('ASSET BALANCES'!AC255*$CM255/12,2)</f>
        <v>1183299.31</v>
      </c>
      <c r="AD255" s="338">
        <f>ROUND('ASSET BALANCES'!AD255*$CM255/12,2)</f>
        <v>1188240.23</v>
      </c>
      <c r="AE255" s="338">
        <f>ROUND('ASSET BALANCES'!AE255*$CM255/12,2)</f>
        <v>1212358.1499999999</v>
      </c>
      <c r="AF255" s="338">
        <f>ROUND('ASSET BALANCES'!AF255*$CM255/12,2)</f>
        <v>1237406.74</v>
      </c>
      <c r="AG255" s="338">
        <f>ROUND('ASSET BALANCES'!AG255*$CM255/12,2)</f>
        <v>1257494.31</v>
      </c>
      <c r="AH255" s="338">
        <f>ROUND('ASSET BALANCES'!AH255*$CM255/12,2)</f>
        <v>1265210.46</v>
      </c>
      <c r="AI255" s="338">
        <f>ROUND('ASSET BALANCES'!AI255*$CM255/12,2)</f>
        <v>1271792.47</v>
      </c>
      <c r="AJ255" s="338">
        <f>ROUND('ASSET BALANCES'!AJ255*$CM255/12,2)</f>
        <v>1277743.76</v>
      </c>
      <c r="AK255" s="338">
        <f>ROUND('ASSET BALANCES'!AK255*$CM255/12,2)</f>
        <v>1282916.92</v>
      </c>
      <c r="AL255" s="338">
        <f>ROUND('ASSET BALANCES'!AL255*$CM255/12,2)</f>
        <v>1288207.92</v>
      </c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38"/>
      <c r="AX255" s="338"/>
      <c r="AY255" s="338"/>
      <c r="AZ255" s="338"/>
      <c r="BA255" s="338"/>
      <c r="BB255" s="338"/>
      <c r="BC255" s="338"/>
      <c r="BD255" s="338"/>
      <c r="BE255" s="338"/>
      <c r="BF255" s="338"/>
      <c r="BG255" s="338"/>
      <c r="BH255" s="338"/>
      <c r="BI255" s="338"/>
      <c r="BJ255" s="338"/>
      <c r="BK255" s="338"/>
      <c r="BL255" s="338"/>
      <c r="BM255" s="338"/>
      <c r="BN255" s="338"/>
      <c r="BO255" s="338"/>
      <c r="BP255" s="338"/>
      <c r="BQ255" s="338"/>
      <c r="BR255" s="338"/>
      <c r="BS255" s="338"/>
      <c r="BT255" s="338"/>
      <c r="BU255" s="338"/>
      <c r="BV255" s="338"/>
      <c r="BW255" s="13">
        <f t="shared" si="31"/>
        <v>11173870.59</v>
      </c>
      <c r="BX255" s="13">
        <f t="shared" si="32"/>
        <v>12766700.6</v>
      </c>
      <c r="BY255" s="13">
        <f t="shared" si="33"/>
        <v>14814496.49</v>
      </c>
      <c r="BZ255" s="13">
        <f t="shared" si="34"/>
        <v>0</v>
      </c>
      <c r="CA255" s="13">
        <f t="shared" si="35"/>
        <v>0</v>
      </c>
      <c r="CB255" s="13">
        <f t="shared" si="36"/>
        <v>0</v>
      </c>
      <c r="CC255" s="333" t="str">
        <f>VLOOKUP($A255,'Depr Group Buckets'!$A:$J,CC$4,FALSE)</f>
        <v>TRANSMISSION</v>
      </c>
      <c r="CD255" s="333" t="str">
        <f>VLOOKUP($A255,'Depr Group Buckets'!$A:$J,CD$4,FALSE)</f>
        <v>101/106</v>
      </c>
      <c r="CE255" s="333">
        <f>VLOOKUP($A255,'Depr Group Buckets'!$A:$J,CE$4,FALSE)</f>
        <v>108</v>
      </c>
      <c r="CF255" s="333">
        <f>VLOOKUP($A255,'Depr Group Buckets'!$A:$J,CF$4,FALSE)</f>
        <v>403</v>
      </c>
      <c r="CG255" s="333" t="str">
        <f>VLOOKUP($A255,'Depr Group Buckets'!$A:$J,CG$4,FALSE)</f>
        <v>TRANSMISSION</v>
      </c>
      <c r="CH255" s="333" t="str">
        <f>VLOOKUP($A255,'Depr Group Buckets'!$A:$J,CH$4,FALSE)</f>
        <v>TRANSMISSION</v>
      </c>
      <c r="CI255" s="333" t="str">
        <f>VLOOKUP($A255,'Depr Group Buckets'!$A:$J,CI$4,FALSE)</f>
        <v>Valid</v>
      </c>
      <c r="CJ255" s="333" t="str">
        <f>VLOOKUP($A255,'Depr Group Buckets'!$A:$J,CJ$4,FALSE)</f>
        <v>355</v>
      </c>
      <c r="CK255" s="21"/>
      <c r="CL255" s="4">
        <f t="shared" si="30"/>
        <v>2.8000000000000001E-2</v>
      </c>
      <c r="CM255" s="4">
        <f t="shared" si="29"/>
        <v>2.8000000000000001E-2</v>
      </c>
      <c r="CN255" s="334"/>
      <c r="CO255" s="334"/>
      <c r="CP255" s="334"/>
      <c r="CQ255" s="4">
        <v>2.8000000000000001E-2</v>
      </c>
      <c r="CR255" s="4">
        <v>2.8500000000000001E-2</v>
      </c>
    </row>
    <row r="256" spans="1:96" x14ac:dyDescent="0.25">
      <c r="A256" s="335">
        <f>'ASSET BALANCES'!$A256</f>
        <v>35600</v>
      </c>
      <c r="B256" s="336" t="str">
        <f>'ASSET BALANCES'!$B256</f>
        <v>356.00 OH Cond and Devices</v>
      </c>
      <c r="C256" s="337">
        <v>416206.65</v>
      </c>
      <c r="D256" s="337">
        <v>417285.95999999996</v>
      </c>
      <c r="E256" s="337">
        <v>416606.95999999996</v>
      </c>
      <c r="F256" s="337">
        <v>417594.1</v>
      </c>
      <c r="G256" s="337">
        <v>418140.65</v>
      </c>
      <c r="H256" s="337">
        <v>418411.6</v>
      </c>
      <c r="I256" s="337">
        <v>419889.28</v>
      </c>
      <c r="J256" s="337">
        <v>420414.19000000006</v>
      </c>
      <c r="K256" s="337">
        <v>422066.32</v>
      </c>
      <c r="L256" s="337">
        <v>423899.96</v>
      </c>
      <c r="M256" s="337">
        <v>425066.34</v>
      </c>
      <c r="N256" s="337">
        <v>424936.66000000003</v>
      </c>
      <c r="O256" s="338">
        <f>ROUND('ASSET BALANCES'!O256*$CL256/12,2)</f>
        <v>432668.75</v>
      </c>
      <c r="P256" s="338">
        <f>ROUND('ASSET BALANCES'!P256*$CL256/12,2)</f>
        <v>432970.72</v>
      </c>
      <c r="Q256" s="338">
        <f>ROUND('ASSET BALANCES'!Q256*$CL256/12,2)</f>
        <v>440478.05</v>
      </c>
      <c r="R256" s="338">
        <f>ROUND('ASSET BALANCES'!R256*$CL256/12,2)</f>
        <v>441089.64</v>
      </c>
      <c r="S256" s="338">
        <f>ROUND('ASSET BALANCES'!S256*$CL256/12,2)</f>
        <v>442096.09</v>
      </c>
      <c r="T256" s="338">
        <f>ROUND('ASSET BALANCES'!T256*$CL256/12,2)</f>
        <v>442544.1</v>
      </c>
      <c r="U256" s="338">
        <f>ROUND('ASSET BALANCES'!U256*$CL256/12,2)</f>
        <v>444938.53</v>
      </c>
      <c r="V256" s="338">
        <f>ROUND('ASSET BALANCES'!V256*$CL256/12,2)</f>
        <v>445106.43</v>
      </c>
      <c r="W256" s="338">
        <f>ROUND('ASSET BALANCES'!W256*$CL256/12,2)</f>
        <v>445346.67</v>
      </c>
      <c r="X256" s="338">
        <f>ROUND('ASSET BALANCES'!X256*$CL256/12,2)</f>
        <v>445589.78</v>
      </c>
      <c r="Y256" s="338">
        <f>ROUND('ASSET BALANCES'!Y256*$CL256/12,2)</f>
        <v>445792.4</v>
      </c>
      <c r="Z256" s="338">
        <f>ROUND('ASSET BALANCES'!Z256*$CL256/12,2)</f>
        <v>445999.78</v>
      </c>
      <c r="AA256" s="338">
        <f>ROUND('ASSET BALANCES'!AA256*$CM256/12,2)</f>
        <v>449969.25</v>
      </c>
      <c r="AB256" s="338">
        <f>ROUND('ASSET BALANCES'!AB256*$CM256/12,2)</f>
        <v>450613.51</v>
      </c>
      <c r="AC256" s="338">
        <f>ROUND('ASSET BALANCES'!AC256*$CM256/12,2)</f>
        <v>451200.64</v>
      </c>
      <c r="AD256" s="338">
        <f>ROUND('ASSET BALANCES'!AD256*$CM256/12,2)</f>
        <v>451770.46</v>
      </c>
      <c r="AE256" s="338">
        <f>ROUND('ASSET BALANCES'!AE256*$CM256/12,2)</f>
        <v>455934.4</v>
      </c>
      <c r="AF256" s="338">
        <f>ROUND('ASSET BALANCES'!AF256*$CM256/12,2)</f>
        <v>461251.73</v>
      </c>
      <c r="AG256" s="338">
        <f>ROUND('ASSET BALANCES'!AG256*$CM256/12,2)</f>
        <v>464882.38</v>
      </c>
      <c r="AH256" s="338">
        <f>ROUND('ASSET BALANCES'!AH256*$CM256/12,2)</f>
        <v>465524.59</v>
      </c>
      <c r="AI256" s="338">
        <f>ROUND('ASSET BALANCES'!AI256*$CM256/12,2)</f>
        <v>466312.88</v>
      </c>
      <c r="AJ256" s="338">
        <f>ROUND('ASSET BALANCES'!AJ256*$CM256/12,2)</f>
        <v>467121.25</v>
      </c>
      <c r="AK256" s="338">
        <f>ROUND('ASSET BALANCES'!AK256*$CM256/12,2)</f>
        <v>467745.89</v>
      </c>
      <c r="AL256" s="338">
        <f>ROUND('ASSET BALANCES'!AL256*$CM256/12,2)</f>
        <v>468398.36</v>
      </c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38"/>
      <c r="AX256" s="338"/>
      <c r="AY256" s="338"/>
      <c r="AZ256" s="338"/>
      <c r="BA256" s="338"/>
      <c r="BB256" s="338"/>
      <c r="BC256" s="338"/>
      <c r="BD256" s="338"/>
      <c r="BE256" s="338"/>
      <c r="BF256" s="338"/>
      <c r="BG256" s="338"/>
      <c r="BH256" s="338"/>
      <c r="BI256" s="338"/>
      <c r="BJ256" s="338"/>
      <c r="BK256" s="338"/>
      <c r="BL256" s="338"/>
      <c r="BM256" s="338"/>
      <c r="BN256" s="338"/>
      <c r="BO256" s="338"/>
      <c r="BP256" s="338"/>
      <c r="BQ256" s="338"/>
      <c r="BR256" s="338"/>
      <c r="BS256" s="338"/>
      <c r="BT256" s="338"/>
      <c r="BU256" s="338"/>
      <c r="BV256" s="338"/>
      <c r="BW256" s="13">
        <f t="shared" si="31"/>
        <v>5040518.67</v>
      </c>
      <c r="BX256" s="13">
        <f t="shared" si="32"/>
        <v>5304620.9400000004</v>
      </c>
      <c r="BY256" s="13">
        <f t="shared" si="33"/>
        <v>5520725.3399999999</v>
      </c>
      <c r="BZ256" s="13">
        <f t="shared" si="34"/>
        <v>0</v>
      </c>
      <c r="CA256" s="13">
        <f t="shared" si="35"/>
        <v>0</v>
      </c>
      <c r="CB256" s="13">
        <f t="shared" si="36"/>
        <v>0</v>
      </c>
      <c r="CC256" s="333" t="str">
        <f>VLOOKUP($A256,'Depr Group Buckets'!$A:$J,CC$4,FALSE)</f>
        <v>TRANSMISSION</v>
      </c>
      <c r="CD256" s="333" t="str">
        <f>VLOOKUP($A256,'Depr Group Buckets'!$A:$J,CD$4,FALSE)</f>
        <v>101/106</v>
      </c>
      <c r="CE256" s="333">
        <f>VLOOKUP($A256,'Depr Group Buckets'!$A:$J,CE$4,FALSE)</f>
        <v>108</v>
      </c>
      <c r="CF256" s="333">
        <f>VLOOKUP($A256,'Depr Group Buckets'!$A:$J,CF$4,FALSE)</f>
        <v>403</v>
      </c>
      <c r="CG256" s="333" t="str">
        <f>VLOOKUP($A256,'Depr Group Buckets'!$A:$J,CG$4,FALSE)</f>
        <v>TRANSMISSION</v>
      </c>
      <c r="CH256" s="333" t="str">
        <f>VLOOKUP($A256,'Depr Group Buckets'!$A:$J,CH$4,FALSE)</f>
        <v>TRANSMISSION</v>
      </c>
      <c r="CI256" s="333" t="str">
        <f>VLOOKUP($A256,'Depr Group Buckets'!$A:$J,CI$4,FALSE)</f>
        <v>Valid</v>
      </c>
      <c r="CJ256" s="333" t="str">
        <f>VLOOKUP($A256,'Depr Group Buckets'!$A:$J,CJ$4,FALSE)</f>
        <v>356</v>
      </c>
      <c r="CK256" s="21"/>
      <c r="CL256" s="4">
        <f t="shared" si="30"/>
        <v>2.9000000000000001E-2</v>
      </c>
      <c r="CM256" s="4">
        <f t="shared" si="29"/>
        <v>2.9000000000000001E-2</v>
      </c>
      <c r="CN256" s="334"/>
      <c r="CO256" s="334"/>
      <c r="CP256" s="334"/>
      <c r="CQ256" s="4">
        <v>2.9000000000000001E-2</v>
      </c>
      <c r="CR256" s="4">
        <v>2.9900000000000003E-2</v>
      </c>
    </row>
    <row r="257" spans="1:96" x14ac:dyDescent="0.25">
      <c r="A257" s="335">
        <f>'ASSET BALANCES'!$A257</f>
        <v>35601</v>
      </c>
      <c r="B257" s="336" t="str">
        <f>'ASSET BALANCES'!$B257</f>
        <v>356.01 Clearing Rights of Way</v>
      </c>
      <c r="C257" s="337">
        <v>2814.15</v>
      </c>
      <c r="D257" s="337">
        <v>2814.15</v>
      </c>
      <c r="E257" s="337">
        <v>2814.15</v>
      </c>
      <c r="F257" s="337">
        <v>2814.15</v>
      </c>
      <c r="G257" s="337">
        <v>2814.15</v>
      </c>
      <c r="H257" s="337">
        <v>2814.15</v>
      </c>
      <c r="I257" s="337">
        <v>2814.15</v>
      </c>
      <c r="J257" s="337">
        <v>2814.15</v>
      </c>
      <c r="K257" s="337">
        <v>2814.15</v>
      </c>
      <c r="L257" s="337">
        <v>2814.15</v>
      </c>
      <c r="M257" s="337">
        <v>2814.15</v>
      </c>
      <c r="N257" s="337">
        <v>2814.15</v>
      </c>
      <c r="O257" s="338">
        <f>ROUND('ASSET BALANCES'!O257*$CL257/12,2)</f>
        <v>2814.15</v>
      </c>
      <c r="P257" s="338">
        <f>ROUND('ASSET BALANCES'!P257*$CL257/12,2)</f>
        <v>2814.15</v>
      </c>
      <c r="Q257" s="338">
        <f>ROUND('ASSET BALANCES'!Q257*$CL257/12,2)</f>
        <v>2814.15</v>
      </c>
      <c r="R257" s="338">
        <f>ROUND('ASSET BALANCES'!R257*$CL257/12,2)</f>
        <v>2814.15</v>
      </c>
      <c r="S257" s="338">
        <f>ROUND('ASSET BALANCES'!S257*$CL257/12,2)</f>
        <v>2814.15</v>
      </c>
      <c r="T257" s="338">
        <f>ROUND('ASSET BALANCES'!T257*$CL257/12,2)</f>
        <v>2814.15</v>
      </c>
      <c r="U257" s="338">
        <f>ROUND('ASSET BALANCES'!U257*$CL257/12,2)</f>
        <v>2814.15</v>
      </c>
      <c r="V257" s="338">
        <f>ROUND('ASSET BALANCES'!V257*$CL257/12,2)</f>
        <v>2814.15</v>
      </c>
      <c r="W257" s="338">
        <f>ROUND('ASSET BALANCES'!W257*$CL257/12,2)</f>
        <v>2814.15</v>
      </c>
      <c r="X257" s="338">
        <f>ROUND('ASSET BALANCES'!X257*$CL257/12,2)</f>
        <v>2814.15</v>
      </c>
      <c r="Y257" s="338">
        <f>ROUND('ASSET BALANCES'!Y257*$CL257/12,2)</f>
        <v>2814.15</v>
      </c>
      <c r="Z257" s="338">
        <f>ROUND('ASSET BALANCES'!Z257*$CL257/12,2)</f>
        <v>2814.15</v>
      </c>
      <c r="AA257" s="338">
        <f>ROUND('ASSET BALANCES'!AA257*$CM257/12,2)</f>
        <v>2814.15</v>
      </c>
      <c r="AB257" s="338">
        <f>ROUND('ASSET BALANCES'!AB257*$CM257/12,2)</f>
        <v>2814.15</v>
      </c>
      <c r="AC257" s="338">
        <f>ROUND('ASSET BALANCES'!AC257*$CM257/12,2)</f>
        <v>2814.15</v>
      </c>
      <c r="AD257" s="338">
        <f>ROUND('ASSET BALANCES'!AD257*$CM257/12,2)</f>
        <v>2814.15</v>
      </c>
      <c r="AE257" s="338">
        <f>ROUND('ASSET BALANCES'!AE257*$CM257/12,2)</f>
        <v>2814.15</v>
      </c>
      <c r="AF257" s="338">
        <f>ROUND('ASSET BALANCES'!AF257*$CM257/12,2)</f>
        <v>2814.15</v>
      </c>
      <c r="AG257" s="338">
        <f>ROUND('ASSET BALANCES'!AG257*$CM257/12,2)</f>
        <v>2814.15</v>
      </c>
      <c r="AH257" s="338">
        <f>ROUND('ASSET BALANCES'!AH257*$CM257/12,2)</f>
        <v>2814.15</v>
      </c>
      <c r="AI257" s="338">
        <f>ROUND('ASSET BALANCES'!AI257*$CM257/12,2)</f>
        <v>2814.15</v>
      </c>
      <c r="AJ257" s="338">
        <f>ROUND('ASSET BALANCES'!AJ257*$CM257/12,2)</f>
        <v>2814.15</v>
      </c>
      <c r="AK257" s="338">
        <f>ROUND('ASSET BALANCES'!AK257*$CM257/12,2)</f>
        <v>2814.15</v>
      </c>
      <c r="AL257" s="338">
        <f>ROUND('ASSET BALANCES'!AL257*$CM257/12,2)</f>
        <v>2814.15</v>
      </c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38"/>
      <c r="AX257" s="338"/>
      <c r="AY257" s="338"/>
      <c r="AZ257" s="338"/>
      <c r="BA257" s="338"/>
      <c r="BB257" s="338"/>
      <c r="BC257" s="338"/>
      <c r="BD257" s="338"/>
      <c r="BE257" s="338"/>
      <c r="BF257" s="338"/>
      <c r="BG257" s="338"/>
      <c r="BH257" s="338"/>
      <c r="BI257" s="338"/>
      <c r="BJ257" s="338"/>
      <c r="BK257" s="338"/>
      <c r="BL257" s="338"/>
      <c r="BM257" s="338"/>
      <c r="BN257" s="338"/>
      <c r="BO257" s="338"/>
      <c r="BP257" s="338"/>
      <c r="BQ257" s="338"/>
      <c r="BR257" s="338"/>
      <c r="BS257" s="338"/>
      <c r="BT257" s="338"/>
      <c r="BU257" s="338"/>
      <c r="BV257" s="338"/>
      <c r="BW257" s="13">
        <f t="shared" si="31"/>
        <v>33769.800000000003</v>
      </c>
      <c r="BX257" s="13">
        <f t="shared" si="32"/>
        <v>33769.800000000003</v>
      </c>
      <c r="BY257" s="13">
        <f t="shared" si="33"/>
        <v>33769.800000000003</v>
      </c>
      <c r="BZ257" s="13">
        <f t="shared" si="34"/>
        <v>0</v>
      </c>
      <c r="CA257" s="13">
        <f t="shared" si="35"/>
        <v>0</v>
      </c>
      <c r="CB257" s="13">
        <f t="shared" si="36"/>
        <v>0</v>
      </c>
      <c r="CC257" s="333" t="str">
        <f>VLOOKUP($A257,'Depr Group Buckets'!$A:$J,CC$4,FALSE)</f>
        <v>TRANSMISSION</v>
      </c>
      <c r="CD257" s="333" t="str">
        <f>VLOOKUP($A257,'Depr Group Buckets'!$A:$J,CD$4,FALSE)</f>
        <v>101/106</v>
      </c>
      <c r="CE257" s="333">
        <f>VLOOKUP($A257,'Depr Group Buckets'!$A:$J,CE$4,FALSE)</f>
        <v>108</v>
      </c>
      <c r="CF257" s="333">
        <f>VLOOKUP($A257,'Depr Group Buckets'!$A:$J,CF$4,FALSE)</f>
        <v>403</v>
      </c>
      <c r="CG257" s="333" t="str">
        <f>VLOOKUP($A257,'Depr Group Buckets'!$A:$J,CG$4,FALSE)</f>
        <v>TRANSMISSION</v>
      </c>
      <c r="CH257" s="333" t="str">
        <f>VLOOKUP($A257,'Depr Group Buckets'!$A:$J,CH$4,FALSE)</f>
        <v>TRANSMISSION</v>
      </c>
      <c r="CI257" s="333" t="str">
        <f>VLOOKUP($A257,'Depr Group Buckets'!$A:$J,CI$4,FALSE)</f>
        <v>Valid</v>
      </c>
      <c r="CJ257" s="333" t="str">
        <f>VLOOKUP($A257,'Depr Group Buckets'!$A:$J,CJ$4,FALSE)</f>
        <v>356</v>
      </c>
      <c r="CK257" s="21"/>
      <c r="CL257" s="4">
        <f t="shared" si="30"/>
        <v>1.6E-2</v>
      </c>
      <c r="CM257" s="4">
        <f t="shared" si="29"/>
        <v>1.6E-2</v>
      </c>
      <c r="CN257" s="334"/>
      <c r="CO257" s="334"/>
      <c r="CP257" s="334"/>
      <c r="CQ257" s="4">
        <v>1.6E-2</v>
      </c>
      <c r="CR257" s="4">
        <v>1.0200000000000001E-2</v>
      </c>
    </row>
    <row r="258" spans="1:96" x14ac:dyDescent="0.25">
      <c r="A258" s="335">
        <f>'ASSET BALANCES'!$A258</f>
        <v>35700</v>
      </c>
      <c r="B258" s="336" t="str">
        <f>'ASSET BALANCES'!$B258</f>
        <v>357.00 Underground Conduit</v>
      </c>
      <c r="C258" s="337">
        <v>6137.52</v>
      </c>
      <c r="D258" s="337">
        <v>6137.52</v>
      </c>
      <c r="E258" s="337">
        <v>6137.52</v>
      </c>
      <c r="F258" s="337">
        <v>6124.05</v>
      </c>
      <c r="G258" s="337">
        <v>6124.05</v>
      </c>
      <c r="H258" s="337">
        <v>6124.05</v>
      </c>
      <c r="I258" s="337">
        <v>6124.05</v>
      </c>
      <c r="J258" s="337">
        <v>6124.05</v>
      </c>
      <c r="K258" s="337">
        <v>6124.05</v>
      </c>
      <c r="L258" s="337">
        <v>6124.05</v>
      </c>
      <c r="M258" s="337">
        <v>6124.05</v>
      </c>
      <c r="N258" s="337">
        <v>6124.05</v>
      </c>
      <c r="O258" s="338">
        <f>ROUND('ASSET BALANCES'!O258*$CL258/12,2)</f>
        <v>6124.05</v>
      </c>
      <c r="P258" s="338">
        <f>ROUND('ASSET BALANCES'!P258*$CL258/12,2)</f>
        <v>6124.05</v>
      </c>
      <c r="Q258" s="338">
        <f>ROUND('ASSET BALANCES'!Q258*$CL258/12,2)</f>
        <v>6124.05</v>
      </c>
      <c r="R258" s="338">
        <f>ROUND('ASSET BALANCES'!R258*$CL258/12,2)</f>
        <v>6124.05</v>
      </c>
      <c r="S258" s="338">
        <f>ROUND('ASSET BALANCES'!S258*$CL258/12,2)</f>
        <v>6124.05</v>
      </c>
      <c r="T258" s="338">
        <f>ROUND('ASSET BALANCES'!T258*$CL258/12,2)</f>
        <v>6124.05</v>
      </c>
      <c r="U258" s="338">
        <f>ROUND('ASSET BALANCES'!U258*$CL258/12,2)</f>
        <v>6124.05</v>
      </c>
      <c r="V258" s="338">
        <f>ROUND('ASSET BALANCES'!V258*$CL258/12,2)</f>
        <v>6124.05</v>
      </c>
      <c r="W258" s="338">
        <f>ROUND('ASSET BALANCES'!W258*$CL258/12,2)</f>
        <v>6124.05</v>
      </c>
      <c r="X258" s="338">
        <f>ROUND('ASSET BALANCES'!X258*$CL258/12,2)</f>
        <v>6124.05</v>
      </c>
      <c r="Y258" s="338">
        <f>ROUND('ASSET BALANCES'!Y258*$CL258/12,2)</f>
        <v>6124.05</v>
      </c>
      <c r="Z258" s="338">
        <f>ROUND('ASSET BALANCES'!Z258*$CL258/12,2)</f>
        <v>6124.05</v>
      </c>
      <c r="AA258" s="338">
        <f>ROUND('ASSET BALANCES'!AA258*$CM258/12,2)</f>
        <v>6124.05</v>
      </c>
      <c r="AB258" s="338">
        <f>ROUND('ASSET BALANCES'!AB258*$CM258/12,2)</f>
        <v>6124.05</v>
      </c>
      <c r="AC258" s="338">
        <f>ROUND('ASSET BALANCES'!AC258*$CM258/12,2)</f>
        <v>6124.05</v>
      </c>
      <c r="AD258" s="338">
        <f>ROUND('ASSET BALANCES'!AD258*$CM258/12,2)</f>
        <v>6124.05</v>
      </c>
      <c r="AE258" s="338">
        <f>ROUND('ASSET BALANCES'!AE258*$CM258/12,2)</f>
        <v>6124.05</v>
      </c>
      <c r="AF258" s="338">
        <f>ROUND('ASSET BALANCES'!AF258*$CM258/12,2)</f>
        <v>6124.05</v>
      </c>
      <c r="AG258" s="338">
        <f>ROUND('ASSET BALANCES'!AG258*$CM258/12,2)</f>
        <v>6124.05</v>
      </c>
      <c r="AH258" s="338">
        <f>ROUND('ASSET BALANCES'!AH258*$CM258/12,2)</f>
        <v>6124.05</v>
      </c>
      <c r="AI258" s="338">
        <f>ROUND('ASSET BALANCES'!AI258*$CM258/12,2)</f>
        <v>6124.05</v>
      </c>
      <c r="AJ258" s="338">
        <f>ROUND('ASSET BALANCES'!AJ258*$CM258/12,2)</f>
        <v>6124.05</v>
      </c>
      <c r="AK258" s="338">
        <f>ROUND('ASSET BALANCES'!AK258*$CM258/12,2)</f>
        <v>6124.05</v>
      </c>
      <c r="AL258" s="338">
        <f>ROUND('ASSET BALANCES'!AL258*$CM258/12,2)</f>
        <v>6124.05</v>
      </c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38"/>
      <c r="AX258" s="338"/>
      <c r="AY258" s="338"/>
      <c r="AZ258" s="338"/>
      <c r="BA258" s="338"/>
      <c r="BB258" s="338"/>
      <c r="BC258" s="338"/>
      <c r="BD258" s="338"/>
      <c r="BE258" s="338"/>
      <c r="BF258" s="338"/>
      <c r="BG258" s="338"/>
      <c r="BH258" s="338"/>
      <c r="BI258" s="338"/>
      <c r="BJ258" s="338"/>
      <c r="BK258" s="338"/>
      <c r="BL258" s="338"/>
      <c r="BM258" s="338"/>
      <c r="BN258" s="338"/>
      <c r="BO258" s="338"/>
      <c r="BP258" s="338"/>
      <c r="BQ258" s="338"/>
      <c r="BR258" s="338"/>
      <c r="BS258" s="338"/>
      <c r="BT258" s="338"/>
      <c r="BU258" s="338"/>
      <c r="BV258" s="338"/>
      <c r="BW258" s="13">
        <f t="shared" si="31"/>
        <v>73529.009999999995</v>
      </c>
      <c r="BX258" s="13">
        <f t="shared" si="32"/>
        <v>73488.600000000006</v>
      </c>
      <c r="BY258" s="13">
        <f t="shared" si="33"/>
        <v>73488.600000000006</v>
      </c>
      <c r="BZ258" s="13">
        <f t="shared" si="34"/>
        <v>0</v>
      </c>
      <c r="CA258" s="13">
        <f t="shared" si="35"/>
        <v>0</v>
      </c>
      <c r="CB258" s="13">
        <f t="shared" si="36"/>
        <v>0</v>
      </c>
      <c r="CC258" s="333" t="str">
        <f>VLOOKUP($A258,'Depr Group Buckets'!$A:$J,CC$4,FALSE)</f>
        <v>TRANSMISSION</v>
      </c>
      <c r="CD258" s="333" t="str">
        <f>VLOOKUP($A258,'Depr Group Buckets'!$A:$J,CD$4,FALSE)</f>
        <v>101/106</v>
      </c>
      <c r="CE258" s="333">
        <f>VLOOKUP($A258,'Depr Group Buckets'!$A:$J,CE$4,FALSE)</f>
        <v>108</v>
      </c>
      <c r="CF258" s="333">
        <f>VLOOKUP($A258,'Depr Group Buckets'!$A:$J,CF$4,FALSE)</f>
        <v>403</v>
      </c>
      <c r="CG258" s="333" t="str">
        <f>VLOOKUP($A258,'Depr Group Buckets'!$A:$J,CG$4,FALSE)</f>
        <v>TRANSMISSION</v>
      </c>
      <c r="CH258" s="333" t="str">
        <f>VLOOKUP($A258,'Depr Group Buckets'!$A:$J,CH$4,FALSE)</f>
        <v>TRANSMISSION</v>
      </c>
      <c r="CI258" s="333" t="str">
        <f>VLOOKUP($A258,'Depr Group Buckets'!$A:$J,CI$4,FALSE)</f>
        <v>Valid</v>
      </c>
      <c r="CJ258" s="333" t="str">
        <f>VLOOKUP($A258,'Depr Group Buckets'!$A:$J,CJ$4,FALSE)</f>
        <v>357</v>
      </c>
      <c r="CK258" s="21"/>
      <c r="CL258" s="4">
        <f t="shared" si="30"/>
        <v>1.7000000000000001E-2</v>
      </c>
      <c r="CM258" s="4">
        <f t="shared" ref="CM258:CM304" si="37">CHOOSE($CM$1,$CQ258,$CR258)</f>
        <v>1.7000000000000001E-2</v>
      </c>
      <c r="CN258" s="334"/>
      <c r="CO258" s="334"/>
      <c r="CP258" s="334"/>
      <c r="CQ258" s="4">
        <v>1.7000000000000001E-2</v>
      </c>
      <c r="CR258" s="4">
        <v>1.8200000000000001E-2</v>
      </c>
    </row>
    <row r="259" spans="1:96" x14ac:dyDescent="0.25">
      <c r="A259" s="335">
        <f>'ASSET BALANCES'!$A259</f>
        <v>35800</v>
      </c>
      <c r="B259" s="336" t="str">
        <f>'ASSET BALANCES'!$B259</f>
        <v>358.00 UG Conductors &amp; Devices</v>
      </c>
      <c r="C259" s="337">
        <v>26554.65</v>
      </c>
      <c r="D259" s="337">
        <v>26554.65</v>
      </c>
      <c r="E259" s="337">
        <v>26554.65</v>
      </c>
      <c r="F259" s="337">
        <v>26798.18</v>
      </c>
      <c r="G259" s="337">
        <v>26798.18</v>
      </c>
      <c r="H259" s="337">
        <v>26798.18</v>
      </c>
      <c r="I259" s="337">
        <v>26798.18</v>
      </c>
      <c r="J259" s="337">
        <v>26798.18</v>
      </c>
      <c r="K259" s="337">
        <v>27780.27</v>
      </c>
      <c r="L259" s="337">
        <v>27780.27</v>
      </c>
      <c r="M259" s="337">
        <v>27780.27</v>
      </c>
      <c r="N259" s="337">
        <v>27796.02</v>
      </c>
      <c r="O259" s="338">
        <f>ROUND('ASSET BALANCES'!O259*$CL259/12,2)</f>
        <v>27816.85</v>
      </c>
      <c r="P259" s="338">
        <f>ROUND('ASSET BALANCES'!P259*$CL259/12,2)</f>
        <v>27816.85</v>
      </c>
      <c r="Q259" s="338">
        <f>ROUND('ASSET BALANCES'!Q259*$CL259/12,2)</f>
        <v>27816.85</v>
      </c>
      <c r="R259" s="338">
        <f>ROUND('ASSET BALANCES'!R259*$CL259/12,2)</f>
        <v>27816.85</v>
      </c>
      <c r="S259" s="338">
        <f>ROUND('ASSET BALANCES'!S259*$CL259/12,2)</f>
        <v>27816.85</v>
      </c>
      <c r="T259" s="338">
        <f>ROUND('ASSET BALANCES'!T259*$CL259/12,2)</f>
        <v>27816.85</v>
      </c>
      <c r="U259" s="338">
        <f>ROUND('ASSET BALANCES'!U259*$CL259/12,2)</f>
        <v>27816.85</v>
      </c>
      <c r="V259" s="338">
        <f>ROUND('ASSET BALANCES'!V259*$CL259/12,2)</f>
        <v>27816.85</v>
      </c>
      <c r="W259" s="338">
        <f>ROUND('ASSET BALANCES'!W259*$CL259/12,2)</f>
        <v>27816.85</v>
      </c>
      <c r="X259" s="338">
        <f>ROUND('ASSET BALANCES'!X259*$CL259/12,2)</f>
        <v>27816.85</v>
      </c>
      <c r="Y259" s="338">
        <f>ROUND('ASSET BALANCES'!Y259*$CL259/12,2)</f>
        <v>27816.85</v>
      </c>
      <c r="Z259" s="338">
        <f>ROUND('ASSET BALANCES'!Z259*$CL259/12,2)</f>
        <v>27816.85</v>
      </c>
      <c r="AA259" s="338">
        <f>ROUND('ASSET BALANCES'!AA259*$CM259/12,2)</f>
        <v>27816.85</v>
      </c>
      <c r="AB259" s="338">
        <f>ROUND('ASSET BALANCES'!AB259*$CM259/12,2)</f>
        <v>27816.85</v>
      </c>
      <c r="AC259" s="338">
        <f>ROUND('ASSET BALANCES'!AC259*$CM259/12,2)</f>
        <v>27816.85</v>
      </c>
      <c r="AD259" s="338">
        <f>ROUND('ASSET BALANCES'!AD259*$CM259/12,2)</f>
        <v>27816.85</v>
      </c>
      <c r="AE259" s="338">
        <f>ROUND('ASSET BALANCES'!AE259*$CM259/12,2)</f>
        <v>27816.85</v>
      </c>
      <c r="AF259" s="338">
        <f>ROUND('ASSET BALANCES'!AF259*$CM259/12,2)</f>
        <v>27816.85</v>
      </c>
      <c r="AG259" s="338">
        <f>ROUND('ASSET BALANCES'!AG259*$CM259/12,2)</f>
        <v>27816.85</v>
      </c>
      <c r="AH259" s="338">
        <f>ROUND('ASSET BALANCES'!AH259*$CM259/12,2)</f>
        <v>27816.85</v>
      </c>
      <c r="AI259" s="338">
        <f>ROUND('ASSET BALANCES'!AI259*$CM259/12,2)</f>
        <v>27816.85</v>
      </c>
      <c r="AJ259" s="338">
        <f>ROUND('ASSET BALANCES'!AJ259*$CM259/12,2)</f>
        <v>27816.85</v>
      </c>
      <c r="AK259" s="338">
        <f>ROUND('ASSET BALANCES'!AK259*$CM259/12,2)</f>
        <v>27816.85</v>
      </c>
      <c r="AL259" s="338">
        <f>ROUND('ASSET BALANCES'!AL259*$CM259/12,2)</f>
        <v>27816.85</v>
      </c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38"/>
      <c r="AX259" s="338"/>
      <c r="AY259" s="338"/>
      <c r="AZ259" s="338"/>
      <c r="BA259" s="338"/>
      <c r="BB259" s="338"/>
      <c r="BC259" s="338"/>
      <c r="BD259" s="338"/>
      <c r="BE259" s="338"/>
      <c r="BF259" s="338"/>
      <c r="BG259" s="338"/>
      <c r="BH259" s="338"/>
      <c r="BI259" s="338"/>
      <c r="BJ259" s="338"/>
      <c r="BK259" s="338"/>
      <c r="BL259" s="338"/>
      <c r="BM259" s="338"/>
      <c r="BN259" s="338"/>
      <c r="BO259" s="338"/>
      <c r="BP259" s="338"/>
      <c r="BQ259" s="338"/>
      <c r="BR259" s="338"/>
      <c r="BS259" s="338"/>
      <c r="BT259" s="338"/>
      <c r="BU259" s="338"/>
      <c r="BV259" s="338"/>
      <c r="BW259" s="13">
        <f t="shared" si="31"/>
        <v>324791.67999999999</v>
      </c>
      <c r="BX259" s="13">
        <f t="shared" si="32"/>
        <v>333802.2</v>
      </c>
      <c r="BY259" s="13">
        <f t="shared" si="33"/>
        <v>333802.2</v>
      </c>
      <c r="BZ259" s="13">
        <f t="shared" si="34"/>
        <v>0</v>
      </c>
      <c r="CA259" s="13">
        <f t="shared" si="35"/>
        <v>0</v>
      </c>
      <c r="CB259" s="13">
        <f t="shared" si="36"/>
        <v>0</v>
      </c>
      <c r="CC259" s="333" t="str">
        <f>VLOOKUP($A259,'Depr Group Buckets'!$A:$J,CC$4,FALSE)</f>
        <v>TRANSMISSION</v>
      </c>
      <c r="CD259" s="333" t="str">
        <f>VLOOKUP($A259,'Depr Group Buckets'!$A:$J,CD$4,FALSE)</f>
        <v>101/106</v>
      </c>
      <c r="CE259" s="333">
        <f>VLOOKUP($A259,'Depr Group Buckets'!$A:$J,CE$4,FALSE)</f>
        <v>108</v>
      </c>
      <c r="CF259" s="333">
        <f>VLOOKUP($A259,'Depr Group Buckets'!$A:$J,CF$4,FALSE)</f>
        <v>403</v>
      </c>
      <c r="CG259" s="333" t="str">
        <f>VLOOKUP($A259,'Depr Group Buckets'!$A:$J,CG$4,FALSE)</f>
        <v>TRANSMISSION</v>
      </c>
      <c r="CH259" s="333" t="str">
        <f>VLOOKUP($A259,'Depr Group Buckets'!$A:$J,CH$4,FALSE)</f>
        <v>TRANSMISSION</v>
      </c>
      <c r="CI259" s="333" t="str">
        <f>VLOOKUP($A259,'Depr Group Buckets'!$A:$J,CI$4,FALSE)</f>
        <v>Valid</v>
      </c>
      <c r="CJ259" s="333" t="str">
        <f>VLOOKUP($A259,'Depr Group Buckets'!$A:$J,CJ$4,FALSE)</f>
        <v>358</v>
      </c>
      <c r="CK259" s="21"/>
      <c r="CL259" s="4">
        <f t="shared" si="30"/>
        <v>2.7E-2</v>
      </c>
      <c r="CM259" s="4">
        <f t="shared" si="37"/>
        <v>2.7E-2</v>
      </c>
      <c r="CN259" s="334"/>
      <c r="CO259" s="334"/>
      <c r="CP259" s="334"/>
      <c r="CQ259" s="4">
        <v>2.7E-2</v>
      </c>
      <c r="CR259" s="4">
        <v>2.7999999999999997E-2</v>
      </c>
    </row>
    <row r="260" spans="1:96" x14ac:dyDescent="0.25">
      <c r="A260" s="335">
        <f>'ASSET BALANCES'!$A260</f>
        <v>35900</v>
      </c>
      <c r="B260" s="336" t="str">
        <f>'ASSET BALANCES'!$B260</f>
        <v>359.00 Roads and Trails</v>
      </c>
      <c r="C260" s="337">
        <v>21805.46</v>
      </c>
      <c r="D260" s="337">
        <v>21805.46</v>
      </c>
      <c r="E260" s="337">
        <v>21805.46</v>
      </c>
      <c r="F260" s="337">
        <v>23067.34</v>
      </c>
      <c r="G260" s="337">
        <v>23067.34</v>
      </c>
      <c r="H260" s="337">
        <v>23118.79</v>
      </c>
      <c r="I260" s="337">
        <v>23118.79</v>
      </c>
      <c r="J260" s="337">
        <v>23142.48</v>
      </c>
      <c r="K260" s="337">
        <v>23168.19</v>
      </c>
      <c r="L260" s="337">
        <v>23164.54</v>
      </c>
      <c r="M260" s="337">
        <v>23213.600000000002</v>
      </c>
      <c r="N260" s="337">
        <v>23213.600000000002</v>
      </c>
      <c r="O260" s="338">
        <f>ROUND('ASSET BALANCES'!O260*$CL260/12,2)</f>
        <v>25632.68</v>
      </c>
      <c r="P260" s="338">
        <f>ROUND('ASSET BALANCES'!P260*$CL260/12,2)</f>
        <v>25646.7</v>
      </c>
      <c r="Q260" s="338">
        <f>ROUND('ASSET BALANCES'!Q260*$CL260/12,2)</f>
        <v>25995.31</v>
      </c>
      <c r="R260" s="338">
        <f>ROUND('ASSET BALANCES'!R260*$CL260/12,2)</f>
        <v>26023.72</v>
      </c>
      <c r="S260" s="338">
        <f>ROUND('ASSET BALANCES'!S260*$CL260/12,2)</f>
        <v>26070.45</v>
      </c>
      <c r="T260" s="338">
        <f>ROUND('ASSET BALANCES'!T260*$CL260/12,2)</f>
        <v>26091.26</v>
      </c>
      <c r="U260" s="338">
        <f>ROUND('ASSET BALANCES'!U260*$CL260/12,2)</f>
        <v>26187.46</v>
      </c>
      <c r="V260" s="338">
        <f>ROUND('ASSET BALANCES'!V260*$CL260/12,2)</f>
        <v>26195.25</v>
      </c>
      <c r="W260" s="338">
        <f>ROUND('ASSET BALANCES'!W260*$CL260/12,2)</f>
        <v>26206.41</v>
      </c>
      <c r="X260" s="338">
        <f>ROUND('ASSET BALANCES'!X260*$CL260/12,2)</f>
        <v>26217.7</v>
      </c>
      <c r="Y260" s="338">
        <f>ROUND('ASSET BALANCES'!Y260*$CL260/12,2)</f>
        <v>26227.11</v>
      </c>
      <c r="Z260" s="338">
        <f>ROUND('ASSET BALANCES'!Z260*$CL260/12,2)</f>
        <v>26236.74</v>
      </c>
      <c r="AA260" s="338">
        <f>ROUND('ASSET BALANCES'!AA260*$CM260/12,2)</f>
        <v>26421.07</v>
      </c>
      <c r="AB260" s="338">
        <f>ROUND('ASSET BALANCES'!AB260*$CM260/12,2)</f>
        <v>26443.97</v>
      </c>
      <c r="AC260" s="338">
        <f>ROUND('ASSET BALANCES'!AC260*$CM260/12,2)</f>
        <v>26464.22</v>
      </c>
      <c r="AD260" s="338">
        <f>ROUND('ASSET BALANCES'!AD260*$CM260/12,2)</f>
        <v>26483.67</v>
      </c>
      <c r="AE260" s="338">
        <f>ROUND('ASSET BALANCES'!AE260*$CM260/12,2)</f>
        <v>26670.01</v>
      </c>
      <c r="AF260" s="338">
        <f>ROUND('ASSET BALANCES'!AF260*$CM260/12,2)</f>
        <v>26909.919999999998</v>
      </c>
      <c r="AG260" s="338">
        <f>ROUND('ASSET BALANCES'!AG260*$CM260/12,2)</f>
        <v>27071.5</v>
      </c>
      <c r="AH260" s="338">
        <f>ROUND('ASSET BALANCES'!AH260*$CM260/12,2)</f>
        <v>27094.31</v>
      </c>
      <c r="AI260" s="338">
        <f>ROUND('ASSET BALANCES'!AI260*$CM260/12,2)</f>
        <v>27123.9</v>
      </c>
      <c r="AJ260" s="338">
        <f>ROUND('ASSET BALANCES'!AJ260*$CM260/12,2)</f>
        <v>27154.42</v>
      </c>
      <c r="AK260" s="338">
        <f>ROUND('ASSET BALANCES'!AK260*$CM260/12,2)</f>
        <v>27176.42</v>
      </c>
      <c r="AL260" s="338">
        <f>ROUND('ASSET BALANCES'!AL260*$CM260/12,2)</f>
        <v>27199.7</v>
      </c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8"/>
      <c r="BG260" s="338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8"/>
      <c r="BW260" s="13">
        <f t="shared" si="31"/>
        <v>273691.05</v>
      </c>
      <c r="BX260" s="13">
        <f t="shared" si="32"/>
        <v>312730.78999999998</v>
      </c>
      <c r="BY260" s="13">
        <f t="shared" si="33"/>
        <v>322213.11</v>
      </c>
      <c r="BZ260" s="13">
        <f t="shared" si="34"/>
        <v>0</v>
      </c>
      <c r="CA260" s="13">
        <f t="shared" si="35"/>
        <v>0</v>
      </c>
      <c r="CB260" s="13">
        <f t="shared" si="36"/>
        <v>0</v>
      </c>
      <c r="CC260" s="333" t="str">
        <f>VLOOKUP($A260,'Depr Group Buckets'!$A:$J,CC$4,FALSE)</f>
        <v>TRANSMISSION</v>
      </c>
      <c r="CD260" s="333" t="str">
        <f>VLOOKUP($A260,'Depr Group Buckets'!$A:$J,CD$4,FALSE)</f>
        <v>101/106</v>
      </c>
      <c r="CE260" s="333">
        <f>VLOOKUP($A260,'Depr Group Buckets'!$A:$J,CE$4,FALSE)</f>
        <v>108</v>
      </c>
      <c r="CF260" s="333">
        <f>VLOOKUP($A260,'Depr Group Buckets'!$A:$J,CF$4,FALSE)</f>
        <v>403</v>
      </c>
      <c r="CG260" s="333" t="str">
        <f>VLOOKUP($A260,'Depr Group Buckets'!$A:$J,CG$4,FALSE)</f>
        <v>TRANSMISSION</v>
      </c>
      <c r="CH260" s="333" t="str">
        <f>VLOOKUP($A260,'Depr Group Buckets'!$A:$J,CH$4,FALSE)</f>
        <v>TRANSMISSION</v>
      </c>
      <c r="CI260" s="333" t="str">
        <f>VLOOKUP($A260,'Depr Group Buckets'!$A:$J,CI$4,FALSE)</f>
        <v>Valid</v>
      </c>
      <c r="CJ260" s="333" t="str">
        <f>VLOOKUP($A260,'Depr Group Buckets'!$A:$J,CJ$4,FALSE)</f>
        <v>359</v>
      </c>
      <c r="CK260" s="21"/>
      <c r="CL260" s="4">
        <f t="shared" si="30"/>
        <v>1.6E-2</v>
      </c>
      <c r="CM260" s="4">
        <f t="shared" si="37"/>
        <v>1.6E-2</v>
      </c>
      <c r="CN260" s="334"/>
      <c r="CO260" s="334"/>
      <c r="CP260" s="334"/>
      <c r="CQ260" s="4">
        <v>1.6E-2</v>
      </c>
      <c r="CR260" s="4">
        <v>1.77E-2</v>
      </c>
    </row>
    <row r="261" spans="1:96" x14ac:dyDescent="0.25">
      <c r="A261" s="335">
        <f>'ASSET BALANCES'!$A261</f>
        <v>35910</v>
      </c>
      <c r="B261" s="336" t="str">
        <f>'ASSET BALANCES'!$B261</f>
        <v>359.10 ARO Costs-Transmission</v>
      </c>
      <c r="C261" s="337">
        <v>0</v>
      </c>
      <c r="D261" s="337">
        <v>0</v>
      </c>
      <c r="E261" s="337">
        <v>0</v>
      </c>
      <c r="F261" s="337">
        <v>0</v>
      </c>
      <c r="G261" s="337">
        <v>0</v>
      </c>
      <c r="H261" s="337">
        <v>0</v>
      </c>
      <c r="I261" s="337">
        <v>0</v>
      </c>
      <c r="J261" s="337">
        <v>0</v>
      </c>
      <c r="K261" s="337">
        <v>0</v>
      </c>
      <c r="L261" s="337">
        <v>0</v>
      </c>
      <c r="M261" s="337">
        <v>0</v>
      </c>
      <c r="N261" s="337">
        <v>0</v>
      </c>
      <c r="O261" s="338">
        <f>ROUND('ASSET BALANCES'!O261*$CL261/12,2)</f>
        <v>0</v>
      </c>
      <c r="P261" s="338">
        <f>ROUND('ASSET BALANCES'!P261*$CL261/12,2)</f>
        <v>0</v>
      </c>
      <c r="Q261" s="338">
        <f>ROUND('ASSET BALANCES'!Q261*$CL261/12,2)</f>
        <v>0</v>
      </c>
      <c r="R261" s="338">
        <f>ROUND('ASSET BALANCES'!R261*$CL261/12,2)</f>
        <v>0</v>
      </c>
      <c r="S261" s="338">
        <f>ROUND('ASSET BALANCES'!S261*$CL261/12,2)</f>
        <v>0</v>
      </c>
      <c r="T261" s="338">
        <f>ROUND('ASSET BALANCES'!T261*$CL261/12,2)</f>
        <v>0</v>
      </c>
      <c r="U261" s="338">
        <f>ROUND('ASSET BALANCES'!U261*$CL261/12,2)</f>
        <v>0</v>
      </c>
      <c r="V261" s="338">
        <f>ROUND('ASSET BALANCES'!V261*$CL261/12,2)</f>
        <v>0</v>
      </c>
      <c r="W261" s="338">
        <f>ROUND('ASSET BALANCES'!W261*$CL261/12,2)</f>
        <v>0</v>
      </c>
      <c r="X261" s="338">
        <f>ROUND('ASSET BALANCES'!X261*$CL261/12,2)</f>
        <v>0</v>
      </c>
      <c r="Y261" s="338">
        <f>ROUND('ASSET BALANCES'!Y261*$CL261/12,2)</f>
        <v>0</v>
      </c>
      <c r="Z261" s="338">
        <f>ROUND('ASSET BALANCES'!Z261*$CL261/12,2)</f>
        <v>0</v>
      </c>
      <c r="AA261" s="338">
        <f>ROUND('ASSET BALANCES'!AA261*$CM261/12,2)</f>
        <v>0</v>
      </c>
      <c r="AB261" s="338">
        <f>ROUND('ASSET BALANCES'!AB261*$CM261/12,2)</f>
        <v>0</v>
      </c>
      <c r="AC261" s="338">
        <f>ROUND('ASSET BALANCES'!AC261*$CM261/12,2)</f>
        <v>0</v>
      </c>
      <c r="AD261" s="338">
        <f>ROUND('ASSET BALANCES'!AD261*$CM261/12,2)</f>
        <v>0</v>
      </c>
      <c r="AE261" s="338">
        <f>ROUND('ASSET BALANCES'!AE261*$CM261/12,2)</f>
        <v>0</v>
      </c>
      <c r="AF261" s="338">
        <f>ROUND('ASSET BALANCES'!AF261*$CM261/12,2)</f>
        <v>0</v>
      </c>
      <c r="AG261" s="338">
        <f>ROUND('ASSET BALANCES'!AG261*$CM261/12,2)</f>
        <v>0</v>
      </c>
      <c r="AH261" s="338">
        <f>ROUND('ASSET BALANCES'!AH261*$CM261/12,2)</f>
        <v>0</v>
      </c>
      <c r="AI261" s="338">
        <f>ROUND('ASSET BALANCES'!AI261*$CM261/12,2)</f>
        <v>0</v>
      </c>
      <c r="AJ261" s="338">
        <f>ROUND('ASSET BALANCES'!AJ261*$CM261/12,2)</f>
        <v>0</v>
      </c>
      <c r="AK261" s="338">
        <f>ROUND('ASSET BALANCES'!AK261*$CM261/12,2)</f>
        <v>0</v>
      </c>
      <c r="AL261" s="338">
        <f>ROUND('ASSET BALANCES'!AL261*$CM261/12,2)</f>
        <v>0</v>
      </c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8"/>
      <c r="BG261" s="338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8"/>
      <c r="BW261" s="13">
        <f t="shared" si="31"/>
        <v>0</v>
      </c>
      <c r="BX261" s="13">
        <f t="shared" si="32"/>
        <v>0</v>
      </c>
      <c r="BY261" s="13">
        <f t="shared" si="33"/>
        <v>0</v>
      </c>
      <c r="BZ261" s="13">
        <f t="shared" si="34"/>
        <v>0</v>
      </c>
      <c r="CA261" s="13">
        <f t="shared" si="35"/>
        <v>0</v>
      </c>
      <c r="CB261" s="13">
        <f t="shared" si="36"/>
        <v>0</v>
      </c>
      <c r="CC261" s="333" t="str">
        <f>VLOOKUP($A261,'Depr Group Buckets'!$A:$J,CC$4,FALSE)</f>
        <v>ARO</v>
      </c>
      <c r="CD261" s="333" t="str">
        <f>VLOOKUP($A261,'Depr Group Buckets'!$A:$J,CD$4,FALSE)</f>
        <v>101/106</v>
      </c>
      <c r="CE261" s="333">
        <f>VLOOKUP($A261,'Depr Group Buckets'!$A:$J,CE$4,FALSE)</f>
        <v>108</v>
      </c>
      <c r="CF261" s="333" t="str">
        <f>VLOOKUP($A261,'Depr Group Buckets'!$A:$J,CF$4,FALSE)</f>
        <v>ARO Def 182</v>
      </c>
      <c r="CG261" s="333" t="str">
        <f>VLOOKUP($A261,'Depr Group Buckets'!$A:$J,CG$4,FALSE)</f>
        <v>ARO</v>
      </c>
      <c r="CH261" s="333" t="str">
        <f>VLOOKUP($A261,'Depr Group Buckets'!$A:$J,CH$4,FALSE)</f>
        <v>ARO</v>
      </c>
      <c r="CI261" s="333" t="str">
        <f>VLOOKUP($A261,'Depr Group Buckets'!$A:$J,CI$4,FALSE)</f>
        <v>Valid</v>
      </c>
      <c r="CJ261" s="333" t="str">
        <f>VLOOKUP($A261,'Depr Group Buckets'!$A:$J,CJ$4,FALSE)</f>
        <v>359</v>
      </c>
      <c r="CK261" s="21"/>
      <c r="CL261" s="4">
        <f t="shared" si="30"/>
        <v>0</v>
      </c>
      <c r="CM261" s="4">
        <f t="shared" si="37"/>
        <v>0</v>
      </c>
      <c r="CN261" s="334"/>
      <c r="CO261" s="334"/>
      <c r="CP261" s="334"/>
      <c r="CQ261" s="4">
        <v>0</v>
      </c>
      <c r="CR261" s="4">
        <v>0</v>
      </c>
    </row>
    <row r="262" spans="1:96" x14ac:dyDescent="0.25">
      <c r="A262" s="335">
        <f>'ASSET BALANCES'!$A262</f>
        <v>36000</v>
      </c>
      <c r="B262" s="336" t="str">
        <f>'ASSET BALANCES'!$B262</f>
        <v>360.00 Land</v>
      </c>
      <c r="C262" s="337">
        <v>0</v>
      </c>
      <c r="D262" s="337">
        <v>0</v>
      </c>
      <c r="E262" s="337">
        <v>0</v>
      </c>
      <c r="F262" s="337">
        <v>0</v>
      </c>
      <c r="G262" s="337">
        <v>0</v>
      </c>
      <c r="H262" s="337">
        <v>0</v>
      </c>
      <c r="I262" s="337">
        <v>0</v>
      </c>
      <c r="J262" s="337">
        <v>0</v>
      </c>
      <c r="K262" s="337">
        <v>0</v>
      </c>
      <c r="L262" s="337">
        <v>0</v>
      </c>
      <c r="M262" s="337">
        <v>0</v>
      </c>
      <c r="N262" s="337">
        <v>0</v>
      </c>
      <c r="O262" s="338">
        <f>ROUND('ASSET BALANCES'!O262*$CL262/12,2)</f>
        <v>0</v>
      </c>
      <c r="P262" s="338">
        <f>ROUND('ASSET BALANCES'!P262*$CL262/12,2)</f>
        <v>0</v>
      </c>
      <c r="Q262" s="338">
        <f>ROUND('ASSET BALANCES'!Q262*$CL262/12,2)</f>
        <v>0</v>
      </c>
      <c r="R262" s="338">
        <f>ROUND('ASSET BALANCES'!R262*$CL262/12,2)</f>
        <v>0</v>
      </c>
      <c r="S262" s="338">
        <f>ROUND('ASSET BALANCES'!S262*$CL262/12,2)</f>
        <v>0</v>
      </c>
      <c r="T262" s="338">
        <f>ROUND('ASSET BALANCES'!T262*$CL262/12,2)</f>
        <v>0</v>
      </c>
      <c r="U262" s="338">
        <f>ROUND('ASSET BALANCES'!U262*$CL262/12,2)</f>
        <v>0</v>
      </c>
      <c r="V262" s="338">
        <f>ROUND('ASSET BALANCES'!V262*$CL262/12,2)</f>
        <v>0</v>
      </c>
      <c r="W262" s="338">
        <f>ROUND('ASSET BALANCES'!W262*$CL262/12,2)</f>
        <v>0</v>
      </c>
      <c r="X262" s="338">
        <f>ROUND('ASSET BALANCES'!X262*$CL262/12,2)</f>
        <v>0</v>
      </c>
      <c r="Y262" s="338">
        <f>ROUND('ASSET BALANCES'!Y262*$CL262/12,2)</f>
        <v>0</v>
      </c>
      <c r="Z262" s="338">
        <f>ROUND('ASSET BALANCES'!Z262*$CL262/12,2)</f>
        <v>0</v>
      </c>
      <c r="AA262" s="338">
        <f>ROUND('ASSET BALANCES'!AA262*$CM262/12,2)</f>
        <v>0</v>
      </c>
      <c r="AB262" s="338">
        <f>ROUND('ASSET BALANCES'!AB262*$CM262/12,2)</f>
        <v>0</v>
      </c>
      <c r="AC262" s="338">
        <f>ROUND('ASSET BALANCES'!AC262*$CM262/12,2)</f>
        <v>0</v>
      </c>
      <c r="AD262" s="338">
        <f>ROUND('ASSET BALANCES'!AD262*$CM262/12,2)</f>
        <v>0</v>
      </c>
      <c r="AE262" s="338">
        <f>ROUND('ASSET BALANCES'!AE262*$CM262/12,2)</f>
        <v>0</v>
      </c>
      <c r="AF262" s="338">
        <f>ROUND('ASSET BALANCES'!AF262*$CM262/12,2)</f>
        <v>0</v>
      </c>
      <c r="AG262" s="338">
        <f>ROUND('ASSET BALANCES'!AG262*$CM262/12,2)</f>
        <v>0</v>
      </c>
      <c r="AH262" s="338">
        <f>ROUND('ASSET BALANCES'!AH262*$CM262/12,2)</f>
        <v>0</v>
      </c>
      <c r="AI262" s="338">
        <f>ROUND('ASSET BALANCES'!AI262*$CM262/12,2)</f>
        <v>0</v>
      </c>
      <c r="AJ262" s="338">
        <f>ROUND('ASSET BALANCES'!AJ262*$CM262/12,2)</f>
        <v>0</v>
      </c>
      <c r="AK262" s="338">
        <f>ROUND('ASSET BALANCES'!AK262*$CM262/12,2)</f>
        <v>0</v>
      </c>
      <c r="AL262" s="338">
        <f>ROUND('ASSET BALANCES'!AL262*$CM262/12,2)</f>
        <v>0</v>
      </c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38"/>
      <c r="AX262" s="338"/>
      <c r="AY262" s="338"/>
      <c r="AZ262" s="338"/>
      <c r="BA262" s="338"/>
      <c r="BB262" s="338"/>
      <c r="BC262" s="338"/>
      <c r="BD262" s="338"/>
      <c r="BE262" s="338"/>
      <c r="BF262" s="338"/>
      <c r="BG262" s="338"/>
      <c r="BH262" s="338"/>
      <c r="BI262" s="338"/>
      <c r="BJ262" s="338"/>
      <c r="BK262" s="338"/>
      <c r="BL262" s="338"/>
      <c r="BM262" s="338"/>
      <c r="BN262" s="338"/>
      <c r="BO262" s="338"/>
      <c r="BP262" s="338"/>
      <c r="BQ262" s="338"/>
      <c r="BR262" s="338"/>
      <c r="BS262" s="338"/>
      <c r="BT262" s="338"/>
      <c r="BU262" s="338"/>
      <c r="BV262" s="338"/>
      <c r="BW262" s="13">
        <f t="shared" si="31"/>
        <v>0</v>
      </c>
      <c r="BX262" s="13">
        <f t="shared" si="32"/>
        <v>0</v>
      </c>
      <c r="BY262" s="13">
        <f t="shared" si="33"/>
        <v>0</v>
      </c>
      <c r="BZ262" s="13">
        <f t="shared" si="34"/>
        <v>0</v>
      </c>
      <c r="CA262" s="13">
        <f t="shared" si="35"/>
        <v>0</v>
      </c>
      <c r="CB262" s="13">
        <f t="shared" si="36"/>
        <v>0</v>
      </c>
      <c r="CC262" s="333" t="str">
        <f>VLOOKUP($A262,'Depr Group Buckets'!$A:$J,CC$4,FALSE)</f>
        <v>LAND</v>
      </c>
      <c r="CD262" s="333" t="str">
        <f>VLOOKUP($A262,'Depr Group Buckets'!$A:$J,CD$4,FALSE)</f>
        <v>101/106</v>
      </c>
      <c r="CE262" s="333">
        <f>VLOOKUP($A262,'Depr Group Buckets'!$A:$J,CE$4,FALSE)</f>
        <v>108</v>
      </c>
      <c r="CF262" s="333" t="str">
        <f>VLOOKUP($A262,'Depr Group Buckets'!$A:$J,CF$4,FALSE)</f>
        <v>LAND</v>
      </c>
      <c r="CG262" s="333" t="str">
        <f>VLOOKUP($A262,'Depr Group Buckets'!$A:$J,CG$4,FALSE)</f>
        <v>LAND</v>
      </c>
      <c r="CH262" s="333" t="str">
        <f>VLOOKUP($A262,'Depr Group Buckets'!$A:$J,CH$4,FALSE)</f>
        <v>LAND</v>
      </c>
      <c r="CI262" s="333" t="str">
        <f>VLOOKUP($A262,'Depr Group Buckets'!$A:$J,CI$4,FALSE)</f>
        <v>Valid</v>
      </c>
      <c r="CJ262" s="333" t="str">
        <f>VLOOKUP($A262,'Depr Group Buckets'!$A:$J,CJ$4,FALSE)</f>
        <v>360</v>
      </c>
      <c r="CK262" s="21"/>
      <c r="CL262" s="4">
        <f t="shared" ref="CL262:CL304" si="38">$CQ262</f>
        <v>0</v>
      </c>
      <c r="CM262" s="4">
        <f t="shared" si="37"/>
        <v>0</v>
      </c>
      <c r="CN262" s="334"/>
      <c r="CO262" s="334"/>
      <c r="CP262" s="334"/>
      <c r="CQ262" s="4">
        <v>0</v>
      </c>
      <c r="CR262" s="4">
        <v>0</v>
      </c>
    </row>
    <row r="263" spans="1:96" x14ac:dyDescent="0.25">
      <c r="A263" s="335">
        <f>'ASSET BALANCES'!$A263</f>
        <v>36100</v>
      </c>
      <c r="B263" s="336" t="str">
        <f>'ASSET BALANCES'!$B263</f>
        <v>361.00 Structures &amp; Improvements</v>
      </c>
      <c r="C263" s="337">
        <v>47532.43</v>
      </c>
      <c r="D263" s="337">
        <v>47532.43</v>
      </c>
      <c r="E263" s="337">
        <v>47532.43</v>
      </c>
      <c r="F263" s="337">
        <v>47533.240000000005</v>
      </c>
      <c r="G263" s="337">
        <v>47555.439999999995</v>
      </c>
      <c r="H263" s="337">
        <v>47592.25</v>
      </c>
      <c r="I263" s="337">
        <v>50553.53</v>
      </c>
      <c r="J263" s="337">
        <v>50559.93</v>
      </c>
      <c r="K263" s="337">
        <v>50946.93</v>
      </c>
      <c r="L263" s="337">
        <v>50943.66</v>
      </c>
      <c r="M263" s="337">
        <v>50950.6</v>
      </c>
      <c r="N263" s="337">
        <v>51207.6</v>
      </c>
      <c r="O263" s="338">
        <f>ROUND('ASSET BALANCES'!O263*$CL263/12,2)</f>
        <v>51207.75</v>
      </c>
      <c r="P263" s="338">
        <f>ROUND('ASSET BALANCES'!P263*$CL263/12,2)</f>
        <v>51207.75</v>
      </c>
      <c r="Q263" s="338">
        <f>ROUND('ASSET BALANCES'!Q263*$CL263/12,2)</f>
        <v>51207.75</v>
      </c>
      <c r="R263" s="338">
        <f>ROUND('ASSET BALANCES'!R263*$CL263/12,2)</f>
        <v>51207.75</v>
      </c>
      <c r="S263" s="338">
        <f>ROUND('ASSET BALANCES'!S263*$CL263/12,2)</f>
        <v>51207.75</v>
      </c>
      <c r="T263" s="338">
        <f>ROUND('ASSET BALANCES'!T263*$CL263/12,2)</f>
        <v>51207.75</v>
      </c>
      <c r="U263" s="338">
        <f>ROUND('ASSET BALANCES'!U263*$CL263/12,2)</f>
        <v>51207.75</v>
      </c>
      <c r="V263" s="338">
        <f>ROUND('ASSET BALANCES'!V263*$CL263/12,2)</f>
        <v>51207.75</v>
      </c>
      <c r="W263" s="338">
        <f>ROUND('ASSET BALANCES'!W263*$CL263/12,2)</f>
        <v>51207.75</v>
      </c>
      <c r="X263" s="338">
        <f>ROUND('ASSET BALANCES'!X263*$CL263/12,2)</f>
        <v>51207.75</v>
      </c>
      <c r="Y263" s="338">
        <f>ROUND('ASSET BALANCES'!Y263*$CL263/12,2)</f>
        <v>51207.75</v>
      </c>
      <c r="Z263" s="338">
        <f>ROUND('ASSET BALANCES'!Z263*$CL263/12,2)</f>
        <v>51207.75</v>
      </c>
      <c r="AA263" s="338">
        <f>ROUND('ASSET BALANCES'!AA263*$CM263/12,2)</f>
        <v>51207.75</v>
      </c>
      <c r="AB263" s="338">
        <f>ROUND('ASSET BALANCES'!AB263*$CM263/12,2)</f>
        <v>51207.75</v>
      </c>
      <c r="AC263" s="338">
        <f>ROUND('ASSET BALANCES'!AC263*$CM263/12,2)</f>
        <v>51207.75</v>
      </c>
      <c r="AD263" s="338">
        <f>ROUND('ASSET BALANCES'!AD263*$CM263/12,2)</f>
        <v>51207.75</v>
      </c>
      <c r="AE263" s="338">
        <f>ROUND('ASSET BALANCES'!AE263*$CM263/12,2)</f>
        <v>51207.75</v>
      </c>
      <c r="AF263" s="338">
        <f>ROUND('ASSET BALANCES'!AF263*$CM263/12,2)</f>
        <v>51207.75</v>
      </c>
      <c r="AG263" s="338">
        <f>ROUND('ASSET BALANCES'!AG263*$CM263/12,2)</f>
        <v>51207.75</v>
      </c>
      <c r="AH263" s="338">
        <f>ROUND('ASSET BALANCES'!AH263*$CM263/12,2)</f>
        <v>51207.75</v>
      </c>
      <c r="AI263" s="338">
        <f>ROUND('ASSET BALANCES'!AI263*$CM263/12,2)</f>
        <v>51207.75</v>
      </c>
      <c r="AJ263" s="338">
        <f>ROUND('ASSET BALANCES'!AJ263*$CM263/12,2)</f>
        <v>51207.75</v>
      </c>
      <c r="AK263" s="338">
        <f>ROUND('ASSET BALANCES'!AK263*$CM263/12,2)</f>
        <v>51207.75</v>
      </c>
      <c r="AL263" s="338">
        <f>ROUND('ASSET BALANCES'!AL263*$CM263/12,2)</f>
        <v>51207.75</v>
      </c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38"/>
      <c r="AX263" s="338"/>
      <c r="AY263" s="338"/>
      <c r="AZ263" s="338"/>
      <c r="BA263" s="338"/>
      <c r="BB263" s="338"/>
      <c r="BC263" s="338"/>
      <c r="BD263" s="338"/>
      <c r="BE263" s="338"/>
      <c r="BF263" s="338"/>
      <c r="BG263" s="338"/>
      <c r="BH263" s="338"/>
      <c r="BI263" s="338"/>
      <c r="BJ263" s="338"/>
      <c r="BK263" s="338"/>
      <c r="BL263" s="338"/>
      <c r="BM263" s="338"/>
      <c r="BN263" s="338"/>
      <c r="BO263" s="338"/>
      <c r="BP263" s="338"/>
      <c r="BQ263" s="338"/>
      <c r="BR263" s="338"/>
      <c r="BS263" s="338"/>
      <c r="BT263" s="338"/>
      <c r="BU263" s="338"/>
      <c r="BV263" s="338"/>
      <c r="BW263" s="13">
        <f t="shared" ref="BW263:BW304" si="39">ROUND(SUM(C263:N263),2)</f>
        <v>590440.47</v>
      </c>
      <c r="BX263" s="13">
        <f t="shared" ref="BX263:BX304" si="40">ROUND(SUM(O263:Z263),2)</f>
        <v>614493</v>
      </c>
      <c r="BY263" s="13">
        <f t="shared" ref="BY263:BY304" si="41">ROUND(SUM(AA263:AL263),2)</f>
        <v>614493</v>
      </c>
      <c r="BZ263" s="13">
        <f t="shared" ref="BZ263:BZ304" si="42">ROUND(SUM(AM263:AX263),2)</f>
        <v>0</v>
      </c>
      <c r="CA263" s="13">
        <f t="shared" ref="CA263:CA304" si="43">ROUND(SUM(AY263:BJ263),2)</f>
        <v>0</v>
      </c>
      <c r="CB263" s="13">
        <f t="shared" ref="CB263:CB304" si="44">ROUND(SUM(BK263:BV263),2)</f>
        <v>0</v>
      </c>
      <c r="CC263" s="333" t="str">
        <f>VLOOKUP($A263,'Depr Group Buckets'!$A:$J,CC$4,FALSE)</f>
        <v>DISTRIBUTION</v>
      </c>
      <c r="CD263" s="333" t="str">
        <f>VLOOKUP($A263,'Depr Group Buckets'!$A:$J,CD$4,FALSE)</f>
        <v>101/106</v>
      </c>
      <c r="CE263" s="333">
        <f>VLOOKUP($A263,'Depr Group Buckets'!$A:$J,CE$4,FALSE)</f>
        <v>108</v>
      </c>
      <c r="CF263" s="333">
        <f>VLOOKUP($A263,'Depr Group Buckets'!$A:$J,CF$4,FALSE)</f>
        <v>403</v>
      </c>
      <c r="CG263" s="333" t="str">
        <f>VLOOKUP($A263,'Depr Group Buckets'!$A:$J,CG$4,FALSE)</f>
        <v>DISTRIBUTION</v>
      </c>
      <c r="CH263" s="333" t="str">
        <f>VLOOKUP($A263,'Depr Group Buckets'!$A:$J,CH$4,FALSE)</f>
        <v>DISTRIBUTION</v>
      </c>
      <c r="CI263" s="333" t="str">
        <f>VLOOKUP($A263,'Depr Group Buckets'!$A:$J,CI$4,FALSE)</f>
        <v>Valid</v>
      </c>
      <c r="CJ263" s="333" t="str">
        <f>VLOOKUP($A263,'Depr Group Buckets'!$A:$J,CJ$4,FALSE)</f>
        <v>361</v>
      </c>
      <c r="CK263" s="21"/>
      <c r="CL263" s="4">
        <f t="shared" si="38"/>
        <v>1.7999999999999999E-2</v>
      </c>
      <c r="CM263" s="4">
        <f t="shared" si="37"/>
        <v>1.7999999999999999E-2</v>
      </c>
      <c r="CN263" s="334"/>
      <c r="CO263" s="334"/>
      <c r="CP263" s="334"/>
      <c r="CQ263" s="4">
        <v>1.7999999999999999E-2</v>
      </c>
      <c r="CR263" s="4">
        <v>2.58E-2</v>
      </c>
    </row>
    <row r="264" spans="1:96" x14ac:dyDescent="0.25">
      <c r="A264" s="335">
        <f>'ASSET BALANCES'!$A264</f>
        <v>36200</v>
      </c>
      <c r="B264" s="336" t="str">
        <f>'ASSET BALANCES'!$B264</f>
        <v>362.00 Station Equipment</v>
      </c>
      <c r="C264" s="337">
        <v>614488.88</v>
      </c>
      <c r="D264" s="337">
        <v>616090.92999999993</v>
      </c>
      <c r="E264" s="337">
        <v>621934.11</v>
      </c>
      <c r="F264" s="337">
        <v>624785.01</v>
      </c>
      <c r="G264" s="337">
        <v>626785</v>
      </c>
      <c r="H264" s="337">
        <v>627901.16</v>
      </c>
      <c r="I264" s="337">
        <v>627892</v>
      </c>
      <c r="J264" s="337">
        <v>629910.9</v>
      </c>
      <c r="K264" s="337">
        <v>631044.42999999993</v>
      </c>
      <c r="L264" s="337">
        <v>634429.47</v>
      </c>
      <c r="M264" s="337">
        <v>629641.18000000005</v>
      </c>
      <c r="N264" s="337">
        <v>629517.12</v>
      </c>
      <c r="O264" s="338">
        <f>ROUND('ASSET BALANCES'!O264*$CL264/12,2)</f>
        <v>644101.39</v>
      </c>
      <c r="P264" s="338">
        <f>ROUND('ASSET BALANCES'!P264*$CL264/12,2)</f>
        <v>646674.62</v>
      </c>
      <c r="Q264" s="338">
        <f>ROUND('ASSET BALANCES'!Q264*$CL264/12,2)</f>
        <v>650766.93000000005</v>
      </c>
      <c r="R264" s="338">
        <f>ROUND('ASSET BALANCES'!R264*$CL264/12,2)</f>
        <v>655281.56000000006</v>
      </c>
      <c r="S264" s="338">
        <f>ROUND('ASSET BALANCES'!S264*$CL264/12,2)</f>
        <v>657092.51</v>
      </c>
      <c r="T264" s="338">
        <f>ROUND('ASSET BALANCES'!T264*$CL264/12,2)</f>
        <v>659629.07999999996</v>
      </c>
      <c r="U264" s="338">
        <f>ROUND('ASSET BALANCES'!U264*$CL264/12,2)</f>
        <v>662892.57999999996</v>
      </c>
      <c r="V264" s="338">
        <f>ROUND('ASSET BALANCES'!V264*$CL264/12,2)</f>
        <v>664694.42000000004</v>
      </c>
      <c r="W264" s="338">
        <f>ROUND('ASSET BALANCES'!W264*$CL264/12,2)</f>
        <v>666562.82999999996</v>
      </c>
      <c r="X264" s="338">
        <f>ROUND('ASSET BALANCES'!X264*$CL264/12,2)</f>
        <v>668132.87</v>
      </c>
      <c r="Y264" s="338">
        <f>ROUND('ASSET BALANCES'!Y264*$CL264/12,2)</f>
        <v>669763.30000000005</v>
      </c>
      <c r="Z264" s="338">
        <f>ROUND('ASSET BALANCES'!Z264*$CL264/12,2)</f>
        <v>671236.48</v>
      </c>
      <c r="AA264" s="338">
        <f>ROUND('ASSET BALANCES'!AA264*$CM264/12,2)</f>
        <v>675930.9</v>
      </c>
      <c r="AB264" s="338">
        <f>ROUND('ASSET BALANCES'!AB264*$CM264/12,2)</f>
        <v>677564.77</v>
      </c>
      <c r="AC264" s="338">
        <f>ROUND('ASSET BALANCES'!AC264*$CM264/12,2)</f>
        <v>679080.53</v>
      </c>
      <c r="AD264" s="338">
        <f>ROUND('ASSET BALANCES'!AD264*$CM264/12,2)</f>
        <v>681152.81</v>
      </c>
      <c r="AE264" s="338">
        <f>ROUND('ASSET BALANCES'!AE264*$CM264/12,2)</f>
        <v>682973.59</v>
      </c>
      <c r="AF264" s="338">
        <f>ROUND('ASSET BALANCES'!AF264*$CM264/12,2)</f>
        <v>685661.02</v>
      </c>
      <c r="AG264" s="338">
        <f>ROUND('ASSET BALANCES'!AG264*$CM264/12,2)</f>
        <v>690305.13</v>
      </c>
      <c r="AH264" s="338">
        <f>ROUND('ASSET BALANCES'!AH264*$CM264/12,2)</f>
        <v>692303.91</v>
      </c>
      <c r="AI264" s="338">
        <f>ROUND('ASSET BALANCES'!AI264*$CM264/12,2)</f>
        <v>694182.37</v>
      </c>
      <c r="AJ264" s="338">
        <f>ROUND('ASSET BALANCES'!AJ264*$CM264/12,2)</f>
        <v>696764.64</v>
      </c>
      <c r="AK264" s="338">
        <f>ROUND('ASSET BALANCES'!AK264*$CM264/12,2)</f>
        <v>699148.06</v>
      </c>
      <c r="AL264" s="338">
        <f>ROUND('ASSET BALANCES'!AL264*$CM264/12,2)</f>
        <v>700603.65</v>
      </c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38"/>
      <c r="AX264" s="338"/>
      <c r="AY264" s="338"/>
      <c r="AZ264" s="338"/>
      <c r="BA264" s="338"/>
      <c r="BB264" s="338"/>
      <c r="BC264" s="338"/>
      <c r="BD264" s="338"/>
      <c r="BE264" s="338"/>
      <c r="BF264" s="338"/>
      <c r="BG264" s="338"/>
      <c r="BH264" s="338"/>
      <c r="BI264" s="338"/>
      <c r="BJ264" s="338"/>
      <c r="BK264" s="338"/>
      <c r="BL264" s="338"/>
      <c r="BM264" s="338"/>
      <c r="BN264" s="338"/>
      <c r="BO264" s="338"/>
      <c r="BP264" s="338"/>
      <c r="BQ264" s="338"/>
      <c r="BR264" s="338"/>
      <c r="BS264" s="338"/>
      <c r="BT264" s="338"/>
      <c r="BU264" s="338"/>
      <c r="BV264" s="338"/>
      <c r="BW264" s="13">
        <f t="shared" si="39"/>
        <v>7514420.1900000004</v>
      </c>
      <c r="BX264" s="13">
        <f t="shared" si="40"/>
        <v>7916828.5700000003</v>
      </c>
      <c r="BY264" s="13">
        <f t="shared" si="41"/>
        <v>8255671.3799999999</v>
      </c>
      <c r="BZ264" s="13">
        <f t="shared" si="42"/>
        <v>0</v>
      </c>
      <c r="CA264" s="13">
        <f t="shared" si="43"/>
        <v>0</v>
      </c>
      <c r="CB264" s="13">
        <f t="shared" si="44"/>
        <v>0</v>
      </c>
      <c r="CC264" s="333" t="str">
        <f>VLOOKUP($A264,'Depr Group Buckets'!$A:$J,CC$4,FALSE)</f>
        <v>DISTRIBUTION</v>
      </c>
      <c r="CD264" s="333" t="str">
        <f>VLOOKUP($A264,'Depr Group Buckets'!$A:$J,CD$4,FALSE)</f>
        <v>101/106</v>
      </c>
      <c r="CE264" s="333">
        <f>VLOOKUP($A264,'Depr Group Buckets'!$A:$J,CE$4,FALSE)</f>
        <v>108</v>
      </c>
      <c r="CF264" s="333">
        <f>VLOOKUP($A264,'Depr Group Buckets'!$A:$J,CF$4,FALSE)</f>
        <v>403</v>
      </c>
      <c r="CG264" s="333" t="str">
        <f>VLOOKUP($A264,'Depr Group Buckets'!$A:$J,CG$4,FALSE)</f>
        <v>DISTRIBUTION</v>
      </c>
      <c r="CH264" s="333" t="str">
        <f>VLOOKUP($A264,'Depr Group Buckets'!$A:$J,CH$4,FALSE)</f>
        <v>DISTRIBUTION</v>
      </c>
      <c r="CI264" s="333" t="str">
        <f>VLOOKUP($A264,'Depr Group Buckets'!$A:$J,CI$4,FALSE)</f>
        <v>Valid</v>
      </c>
      <c r="CJ264" s="333" t="str">
        <f>VLOOKUP($A264,'Depr Group Buckets'!$A:$J,CJ$4,FALSE)</f>
        <v>362</v>
      </c>
      <c r="CK264" s="21"/>
      <c r="CL264" s="4">
        <f t="shared" si="38"/>
        <v>2.5000000000000001E-2</v>
      </c>
      <c r="CM264" s="4">
        <f t="shared" si="37"/>
        <v>2.5000000000000001E-2</v>
      </c>
      <c r="CN264" s="334"/>
      <c r="CO264" s="334"/>
      <c r="CP264" s="334"/>
      <c r="CQ264" s="4">
        <v>2.5000000000000001E-2</v>
      </c>
      <c r="CR264" s="4">
        <v>2.76E-2</v>
      </c>
    </row>
    <row r="265" spans="1:96" x14ac:dyDescent="0.25">
      <c r="A265" s="335">
        <f>'ASSET BALANCES'!$A265</f>
        <v>36300</v>
      </c>
      <c r="B265" s="336" t="str">
        <f>'ASSET BALANCES'!$B265</f>
        <v>363.00 Energy Storage Battery Equip</v>
      </c>
      <c r="C265" s="337">
        <v>0</v>
      </c>
      <c r="D265" s="337">
        <v>0</v>
      </c>
      <c r="E265" s="337">
        <v>0</v>
      </c>
      <c r="F265" s="337">
        <v>0</v>
      </c>
      <c r="G265" s="337">
        <v>0</v>
      </c>
      <c r="H265" s="337">
        <v>0</v>
      </c>
      <c r="I265" s="337">
        <v>0</v>
      </c>
      <c r="J265" s="337">
        <v>0</v>
      </c>
      <c r="K265" s="337">
        <v>0</v>
      </c>
      <c r="L265" s="337">
        <v>0</v>
      </c>
      <c r="M265" s="337">
        <v>0</v>
      </c>
      <c r="N265" s="337">
        <v>0</v>
      </c>
      <c r="O265" s="338">
        <f>ROUND('ASSET BALANCES'!O265*$CL265/12,2)</f>
        <v>0</v>
      </c>
      <c r="P265" s="338">
        <f>ROUND('ASSET BALANCES'!P265*$CL265/12,2)</f>
        <v>0</v>
      </c>
      <c r="Q265" s="338">
        <f>ROUND('ASSET BALANCES'!Q265*$CL265/12,2)</f>
        <v>0</v>
      </c>
      <c r="R265" s="338">
        <f>ROUND('ASSET BALANCES'!R265*$CL265/12,2)</f>
        <v>0</v>
      </c>
      <c r="S265" s="338">
        <f>ROUND('ASSET BALANCES'!S265*$CL265/12,2)</f>
        <v>0</v>
      </c>
      <c r="T265" s="338">
        <f>ROUND('ASSET BALANCES'!T265*$CL265/12,2)</f>
        <v>0</v>
      </c>
      <c r="U265" s="338">
        <f>ROUND('ASSET BALANCES'!U265*$CL265/12,2)</f>
        <v>0</v>
      </c>
      <c r="V265" s="338">
        <f>ROUND('ASSET BALANCES'!V265*$CL265/12,2)</f>
        <v>0</v>
      </c>
      <c r="W265" s="338">
        <f>ROUND('ASSET BALANCES'!W265*$CL265/12,2)</f>
        <v>0</v>
      </c>
      <c r="X265" s="338">
        <f>ROUND('ASSET BALANCES'!X265*$CL265/12,2)</f>
        <v>0</v>
      </c>
      <c r="Y265" s="338">
        <f>ROUND('ASSET BALANCES'!Y265*$CL265/12,2)</f>
        <v>0</v>
      </c>
      <c r="Z265" s="338">
        <f>ROUND('ASSET BALANCES'!Z265*$CL265/12,2)</f>
        <v>0</v>
      </c>
      <c r="AA265" s="338">
        <f>ROUND('ASSET BALANCES'!AA265*$CM265/12,2)</f>
        <v>0</v>
      </c>
      <c r="AB265" s="338">
        <f>ROUND('ASSET BALANCES'!AB265*$CM265/12,2)</f>
        <v>0</v>
      </c>
      <c r="AC265" s="338">
        <f>ROUND('ASSET BALANCES'!AC265*$CM265/12,2)</f>
        <v>0</v>
      </c>
      <c r="AD265" s="338">
        <f>ROUND('ASSET BALANCES'!AD265*$CM265/12,2)</f>
        <v>0</v>
      </c>
      <c r="AE265" s="338">
        <f>ROUND('ASSET BALANCES'!AE265*$CM265/12,2)</f>
        <v>0</v>
      </c>
      <c r="AF265" s="338">
        <f>ROUND('ASSET BALANCES'!AF265*$CM265/12,2)</f>
        <v>0</v>
      </c>
      <c r="AG265" s="338">
        <f>ROUND('ASSET BALANCES'!AG265*$CM265/12,2)</f>
        <v>0</v>
      </c>
      <c r="AH265" s="338">
        <f>ROUND('ASSET BALANCES'!AH265*$CM265/12,2)</f>
        <v>0</v>
      </c>
      <c r="AI265" s="338">
        <f>ROUND('ASSET BALANCES'!AI265*$CM265/12,2)</f>
        <v>0</v>
      </c>
      <c r="AJ265" s="338">
        <f>ROUND('ASSET BALANCES'!AJ265*$CM265/12,2)</f>
        <v>0</v>
      </c>
      <c r="AK265" s="338">
        <f>ROUND('ASSET BALANCES'!AK265*$CM265/12,2)</f>
        <v>0</v>
      </c>
      <c r="AL265" s="338">
        <f>ROUND('ASSET BALANCES'!AL265*$CM265/12,2)</f>
        <v>0</v>
      </c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38"/>
      <c r="AX265" s="338"/>
      <c r="AY265" s="338"/>
      <c r="AZ265" s="338"/>
      <c r="BA265" s="338"/>
      <c r="BB265" s="338"/>
      <c r="BC265" s="338"/>
      <c r="BD265" s="338"/>
      <c r="BE265" s="338"/>
      <c r="BF265" s="338"/>
      <c r="BG265" s="338"/>
      <c r="BH265" s="338"/>
      <c r="BI265" s="338"/>
      <c r="BJ265" s="338"/>
      <c r="BK265" s="338"/>
      <c r="BL265" s="338"/>
      <c r="BM265" s="338"/>
      <c r="BN265" s="338"/>
      <c r="BO265" s="338"/>
      <c r="BP265" s="338"/>
      <c r="BQ265" s="338"/>
      <c r="BR265" s="338"/>
      <c r="BS265" s="338"/>
      <c r="BT265" s="338"/>
      <c r="BU265" s="338"/>
      <c r="BV265" s="338"/>
      <c r="BW265" s="13">
        <f t="shared" si="39"/>
        <v>0</v>
      </c>
      <c r="BX265" s="13">
        <f t="shared" si="40"/>
        <v>0</v>
      </c>
      <c r="BY265" s="13">
        <f t="shared" si="41"/>
        <v>0</v>
      </c>
      <c r="BZ265" s="13">
        <f t="shared" si="42"/>
        <v>0</v>
      </c>
      <c r="CA265" s="13">
        <f t="shared" si="43"/>
        <v>0</v>
      </c>
      <c r="CB265" s="13">
        <f t="shared" si="44"/>
        <v>0</v>
      </c>
      <c r="CC265" s="333" t="str">
        <f>VLOOKUP($A265,'Depr Group Buckets'!$A:$J,CC$4,FALSE)</f>
        <v>DISTRIBUTION</v>
      </c>
      <c r="CD265" s="333" t="str">
        <f>VLOOKUP($A265,'Depr Group Buckets'!$A:$J,CD$4,FALSE)</f>
        <v>101/106</v>
      </c>
      <c r="CE265" s="333">
        <f>VLOOKUP($A265,'Depr Group Buckets'!$A:$J,CE$4,FALSE)</f>
        <v>108</v>
      </c>
      <c r="CF265" s="333">
        <f>VLOOKUP($A265,'Depr Group Buckets'!$A:$J,CF$4,FALSE)</f>
        <v>403</v>
      </c>
      <c r="CG265" s="333" t="str">
        <f>VLOOKUP($A265,'Depr Group Buckets'!$A:$J,CG$4,FALSE)</f>
        <v>DISTRIBUTION</v>
      </c>
      <c r="CH265" s="333" t="str">
        <f>VLOOKUP($A265,'Depr Group Buckets'!$A:$J,CH$4,FALSE)</f>
        <v>DISTRIBUTION</v>
      </c>
      <c r="CI265" s="333" t="str">
        <f>VLOOKUP($A265,'Depr Group Buckets'!$A:$J,CI$4,FALSE)</f>
        <v>Valid</v>
      </c>
      <c r="CJ265" s="333" t="str">
        <f>VLOOKUP($A265,'Depr Group Buckets'!$A:$J,CJ$4,FALSE)</f>
        <v>363</v>
      </c>
      <c r="CK265" s="21"/>
      <c r="CL265" s="4">
        <f t="shared" si="38"/>
        <v>0.1</v>
      </c>
      <c r="CM265" s="4">
        <f t="shared" si="37"/>
        <v>0.1</v>
      </c>
      <c r="CN265" s="334"/>
      <c r="CO265" s="334"/>
      <c r="CP265" s="334"/>
      <c r="CQ265" s="4">
        <v>0.1</v>
      </c>
      <c r="CR265" s="4">
        <v>0.1</v>
      </c>
    </row>
    <row r="266" spans="1:96" x14ac:dyDescent="0.25">
      <c r="A266" s="335">
        <f>'ASSET BALANCES'!$A266</f>
        <v>36400</v>
      </c>
      <c r="B266" s="336" t="str">
        <f>'ASSET BALANCES'!$B266</f>
        <v>364.00 Poles, Towers &amp; Fixtures</v>
      </c>
      <c r="C266" s="337">
        <v>1142831.04</v>
      </c>
      <c r="D266" s="337">
        <v>1153892.54</v>
      </c>
      <c r="E266" s="337">
        <v>1161476.3400000001</v>
      </c>
      <c r="F266" s="337">
        <v>1162240.9500000002</v>
      </c>
      <c r="G266" s="337">
        <v>1169113.25</v>
      </c>
      <c r="H266" s="337">
        <v>1173967.5</v>
      </c>
      <c r="I266" s="337">
        <v>1173131.08</v>
      </c>
      <c r="J266" s="337">
        <v>1198299.42</v>
      </c>
      <c r="K266" s="337">
        <v>1161005.43</v>
      </c>
      <c r="L266" s="337">
        <v>1165389.73</v>
      </c>
      <c r="M266" s="337">
        <v>1186559.8700000001</v>
      </c>
      <c r="N266" s="337">
        <v>1190448.3900000001</v>
      </c>
      <c r="O266" s="338">
        <f>ROUND('ASSET BALANCES'!O266*$CL266/12,2)</f>
        <v>1228350.9099999999</v>
      </c>
      <c r="P266" s="338">
        <f>ROUND('ASSET BALANCES'!P266*$CL266/12,2)</f>
        <v>1237267.1000000001</v>
      </c>
      <c r="Q266" s="338">
        <f>ROUND('ASSET BALANCES'!Q266*$CL266/12,2)</f>
        <v>1264338.3600000001</v>
      </c>
      <c r="R266" s="338">
        <f>ROUND('ASSET BALANCES'!R266*$CL266/12,2)</f>
        <v>1306593.55</v>
      </c>
      <c r="S266" s="338">
        <f>ROUND('ASSET BALANCES'!S266*$CL266/12,2)</f>
        <v>1331071.51</v>
      </c>
      <c r="T266" s="338">
        <f>ROUND('ASSET BALANCES'!T266*$CL266/12,2)</f>
        <v>1357418.39</v>
      </c>
      <c r="U266" s="338">
        <f>ROUND('ASSET BALANCES'!U266*$CL266/12,2)</f>
        <v>1369028.11</v>
      </c>
      <c r="V266" s="338">
        <f>ROUND('ASSET BALANCES'!V266*$CL266/12,2)</f>
        <v>1376744.79</v>
      </c>
      <c r="W266" s="338">
        <f>ROUND('ASSET BALANCES'!W266*$CL266/12,2)</f>
        <v>1390156.22</v>
      </c>
      <c r="X266" s="338">
        <f>ROUND('ASSET BALANCES'!X266*$CL266/12,2)</f>
        <v>1395543.53</v>
      </c>
      <c r="Y266" s="338">
        <f>ROUND('ASSET BALANCES'!Y266*$CL266/12,2)</f>
        <v>1401115.29</v>
      </c>
      <c r="Z266" s="338">
        <f>ROUND('ASSET BALANCES'!Z266*$CL266/12,2)</f>
        <v>1408726.05</v>
      </c>
      <c r="AA266" s="338">
        <f>ROUND('ASSET BALANCES'!AA266*$CM266/12,2)</f>
        <v>1429671.58</v>
      </c>
      <c r="AB266" s="338">
        <f>ROUND('ASSET BALANCES'!AB266*$CM266/12,2)</f>
        <v>1446411.67</v>
      </c>
      <c r="AC266" s="338">
        <f>ROUND('ASSET BALANCES'!AC266*$CM266/12,2)</f>
        <v>1466519.68</v>
      </c>
      <c r="AD266" s="338">
        <f>ROUND('ASSET BALANCES'!AD266*$CM266/12,2)</f>
        <v>1485670.74</v>
      </c>
      <c r="AE266" s="338">
        <f>ROUND('ASSET BALANCES'!AE266*$CM266/12,2)</f>
        <v>1499789.01</v>
      </c>
      <c r="AF266" s="338">
        <f>ROUND('ASSET BALANCES'!AF266*$CM266/12,2)</f>
        <v>1514798.97</v>
      </c>
      <c r="AG266" s="338">
        <f>ROUND('ASSET BALANCES'!AG266*$CM266/12,2)</f>
        <v>1541732.04</v>
      </c>
      <c r="AH266" s="338">
        <f>ROUND('ASSET BALANCES'!AH266*$CM266/12,2)</f>
        <v>1558100.97</v>
      </c>
      <c r="AI266" s="338">
        <f>ROUND('ASSET BALANCES'!AI266*$CM266/12,2)</f>
        <v>1575089.93</v>
      </c>
      <c r="AJ266" s="338">
        <f>ROUND('ASSET BALANCES'!AJ266*$CM266/12,2)</f>
        <v>1596517.89</v>
      </c>
      <c r="AK266" s="338">
        <f>ROUND('ASSET BALANCES'!AK266*$CM266/12,2)</f>
        <v>1610529.7</v>
      </c>
      <c r="AL266" s="338">
        <f>ROUND('ASSET BALANCES'!AL266*$CM266/12,2)</f>
        <v>1629886.22</v>
      </c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38"/>
      <c r="AX266" s="338"/>
      <c r="AY266" s="338"/>
      <c r="AZ266" s="338"/>
      <c r="BA266" s="338"/>
      <c r="BB266" s="338"/>
      <c r="BC266" s="338"/>
      <c r="BD266" s="338"/>
      <c r="BE266" s="338"/>
      <c r="BF266" s="338"/>
      <c r="BG266" s="338"/>
      <c r="BH266" s="338"/>
      <c r="BI266" s="338"/>
      <c r="BJ266" s="338"/>
      <c r="BK266" s="338"/>
      <c r="BL266" s="338"/>
      <c r="BM266" s="338"/>
      <c r="BN266" s="338"/>
      <c r="BO266" s="338"/>
      <c r="BP266" s="338"/>
      <c r="BQ266" s="338"/>
      <c r="BR266" s="338"/>
      <c r="BS266" s="338"/>
      <c r="BT266" s="338"/>
      <c r="BU266" s="338"/>
      <c r="BV266" s="338"/>
      <c r="BW266" s="13">
        <f t="shared" si="39"/>
        <v>14038355.539999999</v>
      </c>
      <c r="BX266" s="13">
        <f t="shared" si="40"/>
        <v>16066353.810000001</v>
      </c>
      <c r="BY266" s="13">
        <f t="shared" si="41"/>
        <v>18354718.399999999</v>
      </c>
      <c r="BZ266" s="13">
        <f t="shared" si="42"/>
        <v>0</v>
      </c>
      <c r="CA266" s="13">
        <f t="shared" si="43"/>
        <v>0</v>
      </c>
      <c r="CB266" s="13">
        <f t="shared" si="44"/>
        <v>0</v>
      </c>
      <c r="CC266" s="333" t="str">
        <f>VLOOKUP($A266,'Depr Group Buckets'!$A:$J,CC$4,FALSE)</f>
        <v>DISTRIBUTION</v>
      </c>
      <c r="CD266" s="333" t="str">
        <f>VLOOKUP($A266,'Depr Group Buckets'!$A:$J,CD$4,FALSE)</f>
        <v>101/106</v>
      </c>
      <c r="CE266" s="333">
        <f>VLOOKUP($A266,'Depr Group Buckets'!$A:$J,CE$4,FALSE)</f>
        <v>108</v>
      </c>
      <c r="CF266" s="333">
        <f>VLOOKUP($A266,'Depr Group Buckets'!$A:$J,CF$4,FALSE)</f>
        <v>403</v>
      </c>
      <c r="CG266" s="333" t="str">
        <f>VLOOKUP($A266,'Depr Group Buckets'!$A:$J,CG$4,FALSE)</f>
        <v>DISTRIBUTION</v>
      </c>
      <c r="CH266" s="333" t="str">
        <f>VLOOKUP($A266,'Depr Group Buckets'!$A:$J,CH$4,FALSE)</f>
        <v>DISTRIBUTION</v>
      </c>
      <c r="CI266" s="333" t="str">
        <f>VLOOKUP($A266,'Depr Group Buckets'!$A:$J,CI$4,FALSE)</f>
        <v>Valid</v>
      </c>
      <c r="CJ266" s="333" t="str">
        <f>VLOOKUP($A266,'Depr Group Buckets'!$A:$J,CJ$4,FALSE)</f>
        <v>364</v>
      </c>
      <c r="CK266" s="21"/>
      <c r="CL266" s="4">
        <f t="shared" si="38"/>
        <v>3.6999999999999998E-2</v>
      </c>
      <c r="CM266" s="4">
        <f t="shared" si="37"/>
        <v>3.6999999999999998E-2</v>
      </c>
      <c r="CN266" s="334"/>
      <c r="CO266" s="334"/>
      <c r="CP266" s="334"/>
      <c r="CQ266" s="4">
        <v>3.6999999999999998E-2</v>
      </c>
      <c r="CR266" s="4">
        <v>5.3099999999999994E-2</v>
      </c>
    </row>
    <row r="267" spans="1:96" x14ac:dyDescent="0.25">
      <c r="A267" s="335">
        <f>'ASSET BALANCES'!$A267</f>
        <v>36500</v>
      </c>
      <c r="B267" s="336" t="str">
        <f>'ASSET BALANCES'!$B267</f>
        <v>365.00 OH Conductors &amp; Devices</v>
      </c>
      <c r="C267" s="337">
        <v>504840.18</v>
      </c>
      <c r="D267" s="337">
        <v>506960.68</v>
      </c>
      <c r="E267" s="337">
        <v>509567.39</v>
      </c>
      <c r="F267" s="337">
        <v>507633.77</v>
      </c>
      <c r="G267" s="337">
        <v>509858.94</v>
      </c>
      <c r="H267" s="337">
        <v>512504.98000000004</v>
      </c>
      <c r="I267" s="337">
        <v>510239.95999999996</v>
      </c>
      <c r="J267" s="337">
        <v>511333.84</v>
      </c>
      <c r="K267" s="337">
        <v>514240.93000000005</v>
      </c>
      <c r="L267" s="337">
        <v>513246.67000000004</v>
      </c>
      <c r="M267" s="337">
        <v>527592.46</v>
      </c>
      <c r="N267" s="337">
        <v>528367.38</v>
      </c>
      <c r="O267" s="338">
        <f>ROUND('ASSET BALANCES'!O267*$CL267/12,2)</f>
        <v>526989.54</v>
      </c>
      <c r="P267" s="338">
        <f>ROUND('ASSET BALANCES'!P267*$CL267/12,2)</f>
        <v>528043.37</v>
      </c>
      <c r="Q267" s="338">
        <f>ROUND('ASSET BALANCES'!Q267*$CL267/12,2)</f>
        <v>530120.89</v>
      </c>
      <c r="R267" s="338">
        <f>ROUND('ASSET BALANCES'!R267*$CL267/12,2)</f>
        <v>531657.17000000004</v>
      </c>
      <c r="S267" s="338">
        <f>ROUND('ASSET BALANCES'!S267*$CL267/12,2)</f>
        <v>532599.54</v>
      </c>
      <c r="T267" s="338">
        <f>ROUND('ASSET BALANCES'!T267*$CL267/12,2)</f>
        <v>533641.31999999995</v>
      </c>
      <c r="U267" s="338">
        <f>ROUND('ASSET BALANCES'!U267*$CL267/12,2)</f>
        <v>534922.11</v>
      </c>
      <c r="V267" s="338">
        <f>ROUND('ASSET BALANCES'!V267*$CL267/12,2)</f>
        <v>535722.31999999995</v>
      </c>
      <c r="W267" s="338">
        <f>ROUND('ASSET BALANCES'!W267*$CL267/12,2)</f>
        <v>536544.41</v>
      </c>
      <c r="X267" s="338">
        <f>ROUND('ASSET BALANCES'!X267*$CL267/12,2)</f>
        <v>537268.4</v>
      </c>
      <c r="Y267" s="338">
        <f>ROUND('ASSET BALANCES'!Y267*$CL267/12,2)</f>
        <v>538012.25</v>
      </c>
      <c r="Z267" s="338">
        <f>ROUND('ASSET BALANCES'!Z267*$CL267/12,2)</f>
        <v>538704.4</v>
      </c>
      <c r="AA267" s="338">
        <f>ROUND('ASSET BALANCES'!AA267*$CM267/12,2)</f>
        <v>540849.56999999995</v>
      </c>
      <c r="AB267" s="338">
        <f>ROUND('ASSET BALANCES'!AB267*$CM267/12,2)</f>
        <v>542841.49</v>
      </c>
      <c r="AC267" s="338">
        <f>ROUND('ASSET BALANCES'!AC267*$CM267/12,2)</f>
        <v>545226.06000000006</v>
      </c>
      <c r="AD267" s="338">
        <f>ROUND('ASSET BALANCES'!AD267*$CM267/12,2)</f>
        <v>547793.61</v>
      </c>
      <c r="AE267" s="338">
        <f>ROUND('ASSET BALANCES'!AE267*$CM267/12,2)</f>
        <v>550278.47</v>
      </c>
      <c r="AF267" s="338">
        <f>ROUND('ASSET BALANCES'!AF267*$CM267/12,2)</f>
        <v>553048.27</v>
      </c>
      <c r="AG267" s="338">
        <f>ROUND('ASSET BALANCES'!AG267*$CM267/12,2)</f>
        <v>556528.85</v>
      </c>
      <c r="AH267" s="338">
        <f>ROUND('ASSET BALANCES'!AH267*$CM267/12,2)</f>
        <v>559139.67000000004</v>
      </c>
      <c r="AI267" s="338">
        <f>ROUND('ASSET BALANCES'!AI267*$CM267/12,2)</f>
        <v>561710.93000000005</v>
      </c>
      <c r="AJ267" s="338">
        <f>ROUND('ASSET BALANCES'!AJ267*$CM267/12,2)</f>
        <v>564546.68000000005</v>
      </c>
      <c r="AK267" s="338">
        <f>ROUND('ASSET BALANCES'!AK267*$CM267/12,2)</f>
        <v>566851.21</v>
      </c>
      <c r="AL267" s="338">
        <f>ROUND('ASSET BALANCES'!AL267*$CM267/12,2)</f>
        <v>568835.6</v>
      </c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38"/>
      <c r="AX267" s="338"/>
      <c r="AY267" s="338"/>
      <c r="AZ267" s="338"/>
      <c r="BA267" s="338"/>
      <c r="BB267" s="338"/>
      <c r="BC267" s="338"/>
      <c r="BD267" s="338"/>
      <c r="BE267" s="338"/>
      <c r="BF267" s="338"/>
      <c r="BG267" s="338"/>
      <c r="BH267" s="338"/>
      <c r="BI267" s="338"/>
      <c r="BJ267" s="338"/>
      <c r="BK267" s="338"/>
      <c r="BL267" s="338"/>
      <c r="BM267" s="338"/>
      <c r="BN267" s="338"/>
      <c r="BO267" s="338"/>
      <c r="BP267" s="338"/>
      <c r="BQ267" s="338"/>
      <c r="BR267" s="338"/>
      <c r="BS267" s="338"/>
      <c r="BT267" s="338"/>
      <c r="BU267" s="338"/>
      <c r="BV267" s="338"/>
      <c r="BW267" s="13">
        <f t="shared" si="39"/>
        <v>6156387.1799999997</v>
      </c>
      <c r="BX267" s="13">
        <f t="shared" si="40"/>
        <v>6404225.7199999997</v>
      </c>
      <c r="BY267" s="13">
        <f t="shared" si="41"/>
        <v>6657650.4100000001</v>
      </c>
      <c r="BZ267" s="13">
        <f t="shared" si="42"/>
        <v>0</v>
      </c>
      <c r="CA267" s="13">
        <f t="shared" si="43"/>
        <v>0</v>
      </c>
      <c r="CB267" s="13">
        <f t="shared" si="44"/>
        <v>0</v>
      </c>
      <c r="CC267" s="333" t="str">
        <f>VLOOKUP($A267,'Depr Group Buckets'!$A:$J,CC$4,FALSE)</f>
        <v>DISTRIBUTION</v>
      </c>
      <c r="CD267" s="333" t="str">
        <f>VLOOKUP($A267,'Depr Group Buckets'!$A:$J,CD$4,FALSE)</f>
        <v>101/106</v>
      </c>
      <c r="CE267" s="333">
        <f>VLOOKUP($A267,'Depr Group Buckets'!$A:$J,CE$4,FALSE)</f>
        <v>108</v>
      </c>
      <c r="CF267" s="333">
        <f>VLOOKUP($A267,'Depr Group Buckets'!$A:$J,CF$4,FALSE)</f>
        <v>403</v>
      </c>
      <c r="CG267" s="333" t="str">
        <f>VLOOKUP($A267,'Depr Group Buckets'!$A:$J,CG$4,FALSE)</f>
        <v>DISTRIBUTION</v>
      </c>
      <c r="CH267" s="333" t="str">
        <f>VLOOKUP($A267,'Depr Group Buckets'!$A:$J,CH$4,FALSE)</f>
        <v>DISTRIBUTION</v>
      </c>
      <c r="CI267" s="333" t="str">
        <f>VLOOKUP($A267,'Depr Group Buckets'!$A:$J,CI$4,FALSE)</f>
        <v>Valid</v>
      </c>
      <c r="CJ267" s="333" t="str">
        <f>VLOOKUP($A267,'Depr Group Buckets'!$A:$J,CJ$4,FALSE)</f>
        <v>365</v>
      </c>
      <c r="CK267" s="21"/>
      <c r="CL267" s="4">
        <f t="shared" si="38"/>
        <v>2.1999999999999999E-2</v>
      </c>
      <c r="CM267" s="4">
        <f t="shared" si="37"/>
        <v>2.1999999999999999E-2</v>
      </c>
      <c r="CN267" s="334"/>
      <c r="CO267" s="334"/>
      <c r="CP267" s="334"/>
      <c r="CQ267" s="4">
        <v>2.1999999999999999E-2</v>
      </c>
      <c r="CR267" s="4">
        <v>2.3300000000000001E-2</v>
      </c>
    </row>
    <row r="268" spans="1:96" x14ac:dyDescent="0.25">
      <c r="A268" s="335">
        <f>'ASSET BALANCES'!$A268</f>
        <v>36600</v>
      </c>
      <c r="B268" s="336" t="str">
        <f>'ASSET BALANCES'!$B268</f>
        <v>366.00 UG Conduit &amp; Others</v>
      </c>
      <c r="C268" s="337">
        <v>516607.02999999997</v>
      </c>
      <c r="D268" s="337">
        <v>519870.02</v>
      </c>
      <c r="E268" s="337">
        <v>525413.78</v>
      </c>
      <c r="F268" s="337">
        <v>535844.6</v>
      </c>
      <c r="G268" s="337">
        <v>542175.36</v>
      </c>
      <c r="H268" s="337">
        <v>545808.55000000005</v>
      </c>
      <c r="I268" s="337">
        <v>556669.34</v>
      </c>
      <c r="J268" s="337">
        <v>559539.22</v>
      </c>
      <c r="K268" s="337">
        <v>576619.85000000009</v>
      </c>
      <c r="L268" s="337">
        <v>582881.53</v>
      </c>
      <c r="M268" s="337">
        <v>593700.09</v>
      </c>
      <c r="N268" s="337">
        <v>592079.03</v>
      </c>
      <c r="O268" s="338">
        <f>ROUND('ASSET BALANCES'!O268*$CL268/12,2)</f>
        <v>604724.56999999995</v>
      </c>
      <c r="P268" s="338">
        <f>ROUND('ASSET BALANCES'!P268*$CL268/12,2)</f>
        <v>607817.96</v>
      </c>
      <c r="Q268" s="338">
        <f>ROUND('ASSET BALANCES'!Q268*$CL268/12,2)</f>
        <v>612737.5</v>
      </c>
      <c r="R268" s="338">
        <f>ROUND('ASSET BALANCES'!R268*$CL268/12,2)</f>
        <v>617545.34</v>
      </c>
      <c r="S268" s="338">
        <f>ROUND('ASSET BALANCES'!S268*$CL268/12,2)</f>
        <v>619722.34</v>
      </c>
      <c r="T268" s="338">
        <f>ROUND('ASSET BALANCES'!T268*$CL268/12,2)</f>
        <v>622771.66</v>
      </c>
      <c r="U268" s="338">
        <f>ROUND('ASSET BALANCES'!U268*$CL268/12,2)</f>
        <v>626694.86</v>
      </c>
      <c r="V268" s="338">
        <f>ROUND('ASSET BALANCES'!V268*$CL268/12,2)</f>
        <v>628860.93000000005</v>
      </c>
      <c r="W268" s="338">
        <f>ROUND('ASSET BALANCES'!W268*$CL268/12,2)</f>
        <v>631107.03</v>
      </c>
      <c r="X268" s="338">
        <f>ROUND('ASSET BALANCES'!X268*$CL268/12,2)</f>
        <v>632994.43999999994</v>
      </c>
      <c r="Y268" s="338">
        <f>ROUND('ASSET BALANCES'!Y268*$CL268/12,2)</f>
        <v>634954.44999999995</v>
      </c>
      <c r="Z268" s="338">
        <f>ROUND('ASSET BALANCES'!Z268*$CL268/12,2)</f>
        <v>636725.43000000005</v>
      </c>
      <c r="AA268" s="338">
        <f>ROUND('ASSET BALANCES'!AA268*$CM268/12,2)</f>
        <v>642368.79</v>
      </c>
      <c r="AB268" s="338">
        <f>ROUND('ASSET BALANCES'!AB268*$CM268/12,2)</f>
        <v>644199.99</v>
      </c>
      <c r="AC268" s="338">
        <f>ROUND('ASSET BALANCES'!AC268*$CM268/12,2)</f>
        <v>645889.19999999995</v>
      </c>
      <c r="AD268" s="338">
        <f>ROUND('ASSET BALANCES'!AD268*$CM268/12,2)</f>
        <v>648247.43999999994</v>
      </c>
      <c r="AE268" s="338">
        <f>ROUND('ASSET BALANCES'!AE268*$CM268/12,2)</f>
        <v>650303.31999999995</v>
      </c>
      <c r="AF268" s="338">
        <f>ROUND('ASSET BALANCES'!AF268*$CM268/12,2)</f>
        <v>653401.05000000005</v>
      </c>
      <c r="AG268" s="338">
        <f>ROUND('ASSET BALANCES'!AG268*$CM268/12,2)</f>
        <v>658851</v>
      </c>
      <c r="AH268" s="338">
        <f>ROUND('ASSET BALANCES'!AH268*$CM268/12,2)</f>
        <v>661120.86</v>
      </c>
      <c r="AI268" s="338">
        <f>ROUND('ASSET BALANCES'!AI268*$CM268/12,2)</f>
        <v>663246.1</v>
      </c>
      <c r="AJ268" s="338">
        <f>ROUND('ASSET BALANCES'!AJ268*$CM268/12,2)</f>
        <v>666217.41</v>
      </c>
      <c r="AK268" s="338">
        <f>ROUND('ASSET BALANCES'!AK268*$CM268/12,2)</f>
        <v>668949.67000000004</v>
      </c>
      <c r="AL268" s="338">
        <f>ROUND('ASSET BALANCES'!AL268*$CM268/12,2)</f>
        <v>670566.56000000006</v>
      </c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38"/>
      <c r="AX268" s="338"/>
      <c r="AY268" s="338"/>
      <c r="AZ268" s="338"/>
      <c r="BA268" s="338"/>
      <c r="BB268" s="338"/>
      <c r="BC268" s="338"/>
      <c r="BD268" s="338"/>
      <c r="BE268" s="338"/>
      <c r="BF268" s="338"/>
      <c r="BG268" s="338"/>
      <c r="BH268" s="338"/>
      <c r="BI268" s="338"/>
      <c r="BJ268" s="338"/>
      <c r="BK268" s="338"/>
      <c r="BL268" s="338"/>
      <c r="BM268" s="338"/>
      <c r="BN268" s="338"/>
      <c r="BO268" s="338"/>
      <c r="BP268" s="338"/>
      <c r="BQ268" s="338"/>
      <c r="BR268" s="338"/>
      <c r="BS268" s="338"/>
      <c r="BT268" s="338"/>
      <c r="BU268" s="338"/>
      <c r="BV268" s="338"/>
      <c r="BW268" s="13">
        <f t="shared" si="39"/>
        <v>6647208.4000000004</v>
      </c>
      <c r="BX268" s="13">
        <f t="shared" si="40"/>
        <v>7476656.5099999998</v>
      </c>
      <c r="BY268" s="13">
        <f t="shared" si="41"/>
        <v>7873361.3899999997</v>
      </c>
      <c r="BZ268" s="13">
        <f t="shared" si="42"/>
        <v>0</v>
      </c>
      <c r="CA268" s="13">
        <f t="shared" si="43"/>
        <v>0</v>
      </c>
      <c r="CB268" s="13">
        <f t="shared" si="44"/>
        <v>0</v>
      </c>
      <c r="CC268" s="333" t="str">
        <f>VLOOKUP($A268,'Depr Group Buckets'!$A:$J,CC$4,FALSE)</f>
        <v>DISTRIBUTION</v>
      </c>
      <c r="CD268" s="333" t="str">
        <f>VLOOKUP($A268,'Depr Group Buckets'!$A:$J,CD$4,FALSE)</f>
        <v>101/106</v>
      </c>
      <c r="CE268" s="333">
        <f>VLOOKUP($A268,'Depr Group Buckets'!$A:$J,CE$4,FALSE)</f>
        <v>108</v>
      </c>
      <c r="CF268" s="333">
        <f>VLOOKUP($A268,'Depr Group Buckets'!$A:$J,CF$4,FALSE)</f>
        <v>403</v>
      </c>
      <c r="CG268" s="333" t="str">
        <f>VLOOKUP($A268,'Depr Group Buckets'!$A:$J,CG$4,FALSE)</f>
        <v>DISTRIBUTION</v>
      </c>
      <c r="CH268" s="333" t="str">
        <f>VLOOKUP($A268,'Depr Group Buckets'!$A:$J,CH$4,FALSE)</f>
        <v>DISTRIBUTION</v>
      </c>
      <c r="CI268" s="333" t="str">
        <f>VLOOKUP($A268,'Depr Group Buckets'!$A:$J,CI$4,FALSE)</f>
        <v>Valid</v>
      </c>
      <c r="CJ268" s="333" t="str">
        <f>VLOOKUP($A268,'Depr Group Buckets'!$A:$J,CJ$4,FALSE)</f>
        <v>366</v>
      </c>
      <c r="CK268" s="21"/>
      <c r="CL268" s="4">
        <f t="shared" si="38"/>
        <v>1.7000000000000001E-2</v>
      </c>
      <c r="CM268" s="4">
        <f t="shared" si="37"/>
        <v>1.7000000000000001E-2</v>
      </c>
      <c r="CN268" s="334"/>
      <c r="CO268" s="334"/>
      <c r="CP268" s="334"/>
      <c r="CQ268" s="4">
        <v>1.7000000000000001E-2</v>
      </c>
      <c r="CR268" s="4">
        <v>1.7600000000000001E-2</v>
      </c>
    </row>
    <row r="269" spans="1:96" x14ac:dyDescent="0.25">
      <c r="A269" s="335">
        <f>'ASSET BALANCES'!$A269</f>
        <v>36700</v>
      </c>
      <c r="B269" s="336" t="str">
        <f>'ASSET BALANCES'!$B269</f>
        <v>367.00 UG Conductors &amp; Devices</v>
      </c>
      <c r="C269" s="337">
        <v>722472.21000000008</v>
      </c>
      <c r="D269" s="337">
        <v>732235.19000000006</v>
      </c>
      <c r="E269" s="337">
        <v>743299.65</v>
      </c>
      <c r="F269" s="337">
        <v>746031.90999999992</v>
      </c>
      <c r="G269" s="337">
        <v>757348.35</v>
      </c>
      <c r="H269" s="337">
        <v>763562.05</v>
      </c>
      <c r="I269" s="337">
        <v>769874.23</v>
      </c>
      <c r="J269" s="337">
        <v>771687</v>
      </c>
      <c r="K269" s="337">
        <v>802204.68</v>
      </c>
      <c r="L269" s="337">
        <v>802321.6100000001</v>
      </c>
      <c r="M269" s="337">
        <v>820312.02</v>
      </c>
      <c r="N269" s="337">
        <v>830298.6</v>
      </c>
      <c r="O269" s="338">
        <f>ROUND('ASSET BALANCES'!O269*$CL269/12,2)</f>
        <v>839927.25</v>
      </c>
      <c r="P269" s="338">
        <f>ROUND('ASSET BALANCES'!P269*$CL269/12,2)</f>
        <v>875377.27</v>
      </c>
      <c r="Q269" s="338">
        <f>ROUND('ASSET BALANCES'!Q269*$CL269/12,2)</f>
        <v>922479.34</v>
      </c>
      <c r="R269" s="338">
        <f>ROUND('ASSET BALANCES'!R269*$CL269/12,2)</f>
        <v>1030115.06</v>
      </c>
      <c r="S269" s="338">
        <f>ROUND('ASSET BALANCES'!S269*$CL269/12,2)</f>
        <v>1095073.92</v>
      </c>
      <c r="T269" s="338">
        <f>ROUND('ASSET BALANCES'!T269*$CL269/12,2)</f>
        <v>1134376.03</v>
      </c>
      <c r="U269" s="338">
        <f>ROUND('ASSET BALANCES'!U269*$CL269/12,2)</f>
        <v>1174193.7</v>
      </c>
      <c r="V269" s="338">
        <f>ROUND('ASSET BALANCES'!V269*$CL269/12,2)</f>
        <v>1197596.31</v>
      </c>
      <c r="W269" s="338">
        <f>ROUND('ASSET BALANCES'!W269*$CL269/12,2)</f>
        <v>1233367.3400000001</v>
      </c>
      <c r="X269" s="338">
        <f>ROUND('ASSET BALANCES'!X269*$CL269/12,2)</f>
        <v>1257033.1499999999</v>
      </c>
      <c r="Y269" s="338">
        <f>ROUND('ASSET BALANCES'!Y269*$CL269/12,2)</f>
        <v>1277221.83</v>
      </c>
      <c r="Z269" s="338">
        <f>ROUND('ASSET BALANCES'!Z269*$CL269/12,2)</f>
        <v>1300154.31</v>
      </c>
      <c r="AA269" s="338">
        <f>ROUND('ASSET BALANCES'!AA269*$CM269/12,2)</f>
        <v>1361905.93</v>
      </c>
      <c r="AB269" s="338">
        <f>ROUND('ASSET BALANCES'!AB269*$CM269/12,2)</f>
        <v>1383298.83</v>
      </c>
      <c r="AC269" s="338">
        <f>ROUND('ASSET BALANCES'!AC269*$CM269/12,2)</f>
        <v>1402413.31</v>
      </c>
      <c r="AD269" s="338">
        <f>ROUND('ASSET BALANCES'!AD269*$CM269/12,2)</f>
        <v>1432185.89</v>
      </c>
      <c r="AE269" s="338">
        <f>ROUND('ASSET BALANCES'!AE269*$CM269/12,2)</f>
        <v>1459530.34</v>
      </c>
      <c r="AF269" s="338">
        <f>ROUND('ASSET BALANCES'!AF269*$CM269/12,2)</f>
        <v>1482887.48</v>
      </c>
      <c r="AG269" s="338">
        <f>ROUND('ASSET BALANCES'!AG269*$CM269/12,2)</f>
        <v>1508903.2</v>
      </c>
      <c r="AH269" s="338">
        <f>ROUND('ASSET BALANCES'!AH269*$CM269/12,2)</f>
        <v>1531177.81</v>
      </c>
      <c r="AI269" s="338">
        <f>ROUND('ASSET BALANCES'!AI269*$CM269/12,2)</f>
        <v>1553308.65</v>
      </c>
      <c r="AJ269" s="338">
        <f>ROUND('ASSET BALANCES'!AJ269*$CM269/12,2)</f>
        <v>1575671.74</v>
      </c>
      <c r="AK269" s="338">
        <f>ROUND('ASSET BALANCES'!AK269*$CM269/12,2)</f>
        <v>1600552.71</v>
      </c>
      <c r="AL269" s="338">
        <f>ROUND('ASSET BALANCES'!AL269*$CM269/12,2)</f>
        <v>1621577.63</v>
      </c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38"/>
      <c r="AX269" s="338"/>
      <c r="AY269" s="338"/>
      <c r="AZ269" s="338"/>
      <c r="BA269" s="338"/>
      <c r="BB269" s="338"/>
      <c r="BC269" s="338"/>
      <c r="BD269" s="338"/>
      <c r="BE269" s="338"/>
      <c r="BF269" s="338"/>
      <c r="BG269" s="338"/>
      <c r="BH269" s="338"/>
      <c r="BI269" s="338"/>
      <c r="BJ269" s="338"/>
      <c r="BK269" s="338"/>
      <c r="BL269" s="338"/>
      <c r="BM269" s="338"/>
      <c r="BN269" s="338"/>
      <c r="BO269" s="338"/>
      <c r="BP269" s="338"/>
      <c r="BQ269" s="338"/>
      <c r="BR269" s="338"/>
      <c r="BS269" s="338"/>
      <c r="BT269" s="338"/>
      <c r="BU269" s="338"/>
      <c r="BV269" s="338"/>
      <c r="BW269" s="13">
        <f t="shared" si="39"/>
        <v>9261647.5</v>
      </c>
      <c r="BX269" s="13">
        <f t="shared" si="40"/>
        <v>13336915.51</v>
      </c>
      <c r="BY269" s="13">
        <f t="shared" si="41"/>
        <v>17913413.52</v>
      </c>
      <c r="BZ269" s="13">
        <f t="shared" si="42"/>
        <v>0</v>
      </c>
      <c r="CA269" s="13">
        <f t="shared" si="43"/>
        <v>0</v>
      </c>
      <c r="CB269" s="13">
        <f t="shared" si="44"/>
        <v>0</v>
      </c>
      <c r="CC269" s="333" t="str">
        <f>VLOOKUP($A269,'Depr Group Buckets'!$A:$J,CC$4,FALSE)</f>
        <v>DISTRIBUTION</v>
      </c>
      <c r="CD269" s="333" t="str">
        <f>VLOOKUP($A269,'Depr Group Buckets'!$A:$J,CD$4,FALSE)</f>
        <v>101/106</v>
      </c>
      <c r="CE269" s="333">
        <f>VLOOKUP($A269,'Depr Group Buckets'!$A:$J,CE$4,FALSE)</f>
        <v>108</v>
      </c>
      <c r="CF269" s="333">
        <f>VLOOKUP($A269,'Depr Group Buckets'!$A:$J,CF$4,FALSE)</f>
        <v>403</v>
      </c>
      <c r="CG269" s="333" t="str">
        <f>VLOOKUP($A269,'Depr Group Buckets'!$A:$J,CG$4,FALSE)</f>
        <v>DISTRIBUTION</v>
      </c>
      <c r="CH269" s="333" t="str">
        <f>VLOOKUP($A269,'Depr Group Buckets'!$A:$J,CH$4,FALSE)</f>
        <v>DISTRIBUTION</v>
      </c>
      <c r="CI269" s="333" t="str">
        <f>VLOOKUP($A269,'Depr Group Buckets'!$A:$J,CI$4,FALSE)</f>
        <v>Valid</v>
      </c>
      <c r="CJ269" s="333" t="str">
        <f>VLOOKUP($A269,'Depr Group Buckets'!$A:$J,CJ$4,FALSE)</f>
        <v>367</v>
      </c>
      <c r="CK269" s="21"/>
      <c r="CL269" s="4">
        <f t="shared" si="38"/>
        <v>2.3E-2</v>
      </c>
      <c r="CM269" s="4">
        <f t="shared" si="37"/>
        <v>2.3E-2</v>
      </c>
      <c r="CN269" s="334"/>
      <c r="CO269" s="334"/>
      <c r="CP269" s="334"/>
      <c r="CQ269" s="4">
        <v>2.3E-2</v>
      </c>
      <c r="CR269" s="4">
        <v>3.5799999999999998E-2</v>
      </c>
    </row>
    <row r="270" spans="1:96" x14ac:dyDescent="0.25">
      <c r="A270" s="335">
        <f>'ASSET BALANCES'!$A270</f>
        <v>36800</v>
      </c>
      <c r="B270" s="336" t="str">
        <f>'ASSET BALANCES'!$B270</f>
        <v>368.00 Line Transformers OH,UG,Net</v>
      </c>
      <c r="C270" s="337">
        <v>3195565.8600000003</v>
      </c>
      <c r="D270" s="337">
        <v>3204137.15</v>
      </c>
      <c r="E270" s="337">
        <v>3219421.4899999998</v>
      </c>
      <c r="F270" s="337">
        <v>3275475.8499999996</v>
      </c>
      <c r="G270" s="337">
        <v>3286526.76</v>
      </c>
      <c r="H270" s="337">
        <v>3296886.5599999996</v>
      </c>
      <c r="I270" s="337">
        <v>3340468.67</v>
      </c>
      <c r="J270" s="337">
        <v>3344690.55</v>
      </c>
      <c r="K270" s="337">
        <v>3389167.2800000003</v>
      </c>
      <c r="L270" s="337">
        <v>3440272.4</v>
      </c>
      <c r="M270" s="337">
        <v>3471573.42</v>
      </c>
      <c r="N270" s="337">
        <v>3500757.0300000003</v>
      </c>
      <c r="O270" s="338">
        <f>ROUND('ASSET BALANCES'!O270*$CL270/12,2)</f>
        <v>3538971.69</v>
      </c>
      <c r="P270" s="338">
        <f>ROUND('ASSET BALANCES'!P270*$CL270/12,2)</f>
        <v>3560247.53</v>
      </c>
      <c r="Q270" s="338">
        <f>ROUND('ASSET BALANCES'!Q270*$CL270/12,2)</f>
        <v>3594083.29</v>
      </c>
      <c r="R270" s="338">
        <f>ROUND('ASSET BALANCES'!R270*$CL270/12,2)</f>
        <v>3627150.74</v>
      </c>
      <c r="S270" s="338">
        <f>ROUND('ASSET BALANCES'!S270*$CL270/12,2)</f>
        <v>3642123.84</v>
      </c>
      <c r="T270" s="338">
        <f>ROUND('ASSET BALANCES'!T270*$CL270/12,2)</f>
        <v>3663096.53</v>
      </c>
      <c r="U270" s="338">
        <f>ROUND('ASSET BALANCES'!U270*$CL270/12,2)</f>
        <v>3690079.59</v>
      </c>
      <c r="V270" s="338">
        <f>ROUND('ASSET BALANCES'!V270*$CL270/12,2)</f>
        <v>3704977.47</v>
      </c>
      <c r="W270" s="338">
        <f>ROUND('ASSET BALANCES'!W270*$CL270/12,2)</f>
        <v>3720425.77</v>
      </c>
      <c r="X270" s="338">
        <f>ROUND('ASSET BALANCES'!X270*$CL270/12,2)</f>
        <v>3733407.04</v>
      </c>
      <c r="Y270" s="338">
        <f>ROUND('ASSET BALANCES'!Y270*$CL270/12,2)</f>
        <v>3746887.67</v>
      </c>
      <c r="Z270" s="338">
        <f>ROUND('ASSET BALANCES'!Z270*$CL270/12,2)</f>
        <v>3759068.1</v>
      </c>
      <c r="AA270" s="338">
        <f>ROUND('ASSET BALANCES'!AA270*$CM270/12,2)</f>
        <v>3797882.21</v>
      </c>
      <c r="AB270" s="338">
        <f>ROUND('ASSET BALANCES'!AB270*$CM270/12,2)</f>
        <v>3810476.84</v>
      </c>
      <c r="AC270" s="338">
        <f>ROUND('ASSET BALANCES'!AC270*$CM270/12,2)</f>
        <v>3822094.99</v>
      </c>
      <c r="AD270" s="338">
        <f>ROUND('ASSET BALANCES'!AD270*$CM270/12,2)</f>
        <v>3838314.52</v>
      </c>
      <c r="AE270" s="338">
        <f>ROUND('ASSET BALANCES'!AE270*$CM270/12,2)</f>
        <v>3852454.54</v>
      </c>
      <c r="AF270" s="338">
        <f>ROUND('ASSET BALANCES'!AF270*$CM270/12,2)</f>
        <v>3873760.19</v>
      </c>
      <c r="AG270" s="338">
        <f>ROUND('ASSET BALANCES'!AG270*$CM270/12,2)</f>
        <v>3911243.99</v>
      </c>
      <c r="AH270" s="338">
        <f>ROUND('ASSET BALANCES'!AH270*$CM270/12,2)</f>
        <v>3926855.74</v>
      </c>
      <c r="AI270" s="338">
        <f>ROUND('ASSET BALANCES'!AI270*$CM270/12,2)</f>
        <v>3941472.72</v>
      </c>
      <c r="AJ270" s="338">
        <f>ROUND('ASSET BALANCES'!AJ270*$CM270/12,2)</f>
        <v>3961908.87</v>
      </c>
      <c r="AK270" s="338">
        <f>ROUND('ASSET BALANCES'!AK270*$CM270/12,2)</f>
        <v>3980700.92</v>
      </c>
      <c r="AL270" s="338">
        <f>ROUND('ASSET BALANCES'!AL270*$CM270/12,2)</f>
        <v>3991821.59</v>
      </c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38"/>
      <c r="AX270" s="338"/>
      <c r="AY270" s="338"/>
      <c r="AZ270" s="338"/>
      <c r="BA270" s="338"/>
      <c r="BB270" s="338"/>
      <c r="BC270" s="338"/>
      <c r="BD270" s="338"/>
      <c r="BE270" s="338"/>
      <c r="BF270" s="338"/>
      <c r="BG270" s="338"/>
      <c r="BH270" s="338"/>
      <c r="BI270" s="338"/>
      <c r="BJ270" s="338"/>
      <c r="BK270" s="338"/>
      <c r="BL270" s="338"/>
      <c r="BM270" s="338"/>
      <c r="BN270" s="338"/>
      <c r="BO270" s="338"/>
      <c r="BP270" s="338"/>
      <c r="BQ270" s="338"/>
      <c r="BR270" s="338"/>
      <c r="BS270" s="338"/>
      <c r="BT270" s="338"/>
      <c r="BU270" s="338"/>
      <c r="BV270" s="338"/>
      <c r="BW270" s="13">
        <f t="shared" si="39"/>
        <v>39964943.020000003</v>
      </c>
      <c r="BX270" s="13">
        <f t="shared" si="40"/>
        <v>43980519.259999998</v>
      </c>
      <c r="BY270" s="13">
        <f t="shared" si="41"/>
        <v>46708987.119999997</v>
      </c>
      <c r="BZ270" s="13">
        <f t="shared" si="42"/>
        <v>0</v>
      </c>
      <c r="CA270" s="13">
        <f t="shared" si="43"/>
        <v>0</v>
      </c>
      <c r="CB270" s="13">
        <f t="shared" si="44"/>
        <v>0</v>
      </c>
      <c r="CC270" s="333" t="str">
        <f>VLOOKUP($A270,'Depr Group Buckets'!$A:$J,CC$4,FALSE)</f>
        <v>DISTRIBUTION</v>
      </c>
      <c r="CD270" s="333" t="str">
        <f>VLOOKUP($A270,'Depr Group Buckets'!$A:$J,CD$4,FALSE)</f>
        <v>101/106</v>
      </c>
      <c r="CE270" s="333">
        <f>VLOOKUP($A270,'Depr Group Buckets'!$A:$J,CE$4,FALSE)</f>
        <v>108</v>
      </c>
      <c r="CF270" s="333">
        <f>VLOOKUP($A270,'Depr Group Buckets'!$A:$J,CF$4,FALSE)</f>
        <v>403</v>
      </c>
      <c r="CG270" s="333" t="str">
        <f>VLOOKUP($A270,'Depr Group Buckets'!$A:$J,CG$4,FALSE)</f>
        <v>DISTRIBUTION</v>
      </c>
      <c r="CH270" s="333" t="str">
        <f>VLOOKUP($A270,'Depr Group Buckets'!$A:$J,CH$4,FALSE)</f>
        <v>DISTRIBUTION</v>
      </c>
      <c r="CI270" s="333" t="str">
        <f>VLOOKUP($A270,'Depr Group Buckets'!$A:$J,CI$4,FALSE)</f>
        <v>Valid</v>
      </c>
      <c r="CJ270" s="333" t="str">
        <f>VLOOKUP($A270,'Depr Group Buckets'!$A:$J,CJ$4,FALSE)</f>
        <v>368</v>
      </c>
      <c r="CK270" s="21"/>
      <c r="CL270" s="4">
        <f t="shared" si="38"/>
        <v>4.4999999999999998E-2</v>
      </c>
      <c r="CM270" s="4">
        <f t="shared" si="37"/>
        <v>4.4999999999999998E-2</v>
      </c>
      <c r="CN270" s="334"/>
      <c r="CO270" s="334"/>
      <c r="CP270" s="334"/>
      <c r="CQ270" s="4">
        <v>4.4999999999999998E-2</v>
      </c>
      <c r="CR270" s="4">
        <v>3.9199999999999999E-2</v>
      </c>
    </row>
    <row r="271" spans="1:96" x14ac:dyDescent="0.25">
      <c r="A271" s="335">
        <f>'ASSET BALANCES'!$A271</f>
        <v>36900</v>
      </c>
      <c r="B271" s="336" t="str">
        <f>'ASSET BALANCES'!$B271</f>
        <v>369.00 Services - OH</v>
      </c>
      <c r="C271" s="337">
        <v>126472.02</v>
      </c>
      <c r="D271" s="337">
        <v>127828.03</v>
      </c>
      <c r="E271" s="337">
        <v>129136.37</v>
      </c>
      <c r="F271" s="337">
        <v>126867.61000000002</v>
      </c>
      <c r="G271" s="337">
        <v>128434.48999999999</v>
      </c>
      <c r="H271" s="337">
        <v>130041.93</v>
      </c>
      <c r="I271" s="337">
        <v>127213.58</v>
      </c>
      <c r="J271" s="337">
        <v>128195.42000000001</v>
      </c>
      <c r="K271" s="337">
        <v>130420.19</v>
      </c>
      <c r="L271" s="337">
        <v>128729.56</v>
      </c>
      <c r="M271" s="337">
        <v>131080.70000000001</v>
      </c>
      <c r="N271" s="337">
        <v>132251.22</v>
      </c>
      <c r="O271" s="338">
        <f>ROUND('ASSET BALANCES'!O271*$CL271/12,2)</f>
        <v>130876.74</v>
      </c>
      <c r="P271" s="338">
        <f>ROUND('ASSET BALANCES'!P271*$CL271/12,2)</f>
        <v>131118.51</v>
      </c>
      <c r="Q271" s="338">
        <f>ROUND('ASSET BALANCES'!Q271*$CL271/12,2)</f>
        <v>131503.01</v>
      </c>
      <c r="R271" s="338">
        <f>ROUND('ASSET BALANCES'!R271*$CL271/12,2)</f>
        <v>131878.76999999999</v>
      </c>
      <c r="S271" s="338">
        <f>ROUND('ASSET BALANCES'!S271*$CL271/12,2)</f>
        <v>132048.92000000001</v>
      </c>
      <c r="T271" s="338">
        <f>ROUND('ASSET BALANCES'!T271*$CL271/12,2)</f>
        <v>132287.25</v>
      </c>
      <c r="U271" s="338">
        <f>ROUND('ASSET BALANCES'!U271*$CL271/12,2)</f>
        <v>132593.88</v>
      </c>
      <c r="V271" s="338">
        <f>ROUND('ASSET BALANCES'!V271*$CL271/12,2)</f>
        <v>132763.17000000001</v>
      </c>
      <c r="W271" s="338">
        <f>ROUND('ASSET BALANCES'!W271*$CL271/12,2)</f>
        <v>132938.72</v>
      </c>
      <c r="X271" s="338">
        <f>ROUND('ASSET BALANCES'!X271*$CL271/12,2)</f>
        <v>133086.23000000001</v>
      </c>
      <c r="Y271" s="338">
        <f>ROUND('ASSET BALANCES'!Y271*$CL271/12,2)</f>
        <v>133239.42000000001</v>
      </c>
      <c r="Z271" s="338">
        <f>ROUND('ASSET BALANCES'!Z271*$CL271/12,2)</f>
        <v>133377.84</v>
      </c>
      <c r="AA271" s="338">
        <f>ROUND('ASSET BALANCES'!AA271*$CM271/12,2)</f>
        <v>133818.91</v>
      </c>
      <c r="AB271" s="338">
        <f>ROUND('ASSET BALANCES'!AB271*$CM271/12,2)</f>
        <v>133962.03</v>
      </c>
      <c r="AC271" s="338">
        <f>ROUND('ASSET BALANCES'!AC271*$CM271/12,2)</f>
        <v>134094.04999999999</v>
      </c>
      <c r="AD271" s="338">
        <f>ROUND('ASSET BALANCES'!AD271*$CM271/12,2)</f>
        <v>134278.35999999999</v>
      </c>
      <c r="AE271" s="338">
        <f>ROUND('ASSET BALANCES'!AE271*$CM271/12,2)</f>
        <v>134439.04999999999</v>
      </c>
      <c r="AF271" s="338">
        <f>ROUND('ASSET BALANCES'!AF271*$CM271/12,2)</f>
        <v>134681.15</v>
      </c>
      <c r="AG271" s="338">
        <f>ROUND('ASSET BALANCES'!AG271*$CM271/12,2)</f>
        <v>135107.10999999999</v>
      </c>
      <c r="AH271" s="338">
        <f>ROUND('ASSET BALANCES'!AH271*$CM271/12,2)</f>
        <v>135284.51</v>
      </c>
      <c r="AI271" s="338">
        <f>ROUND('ASSET BALANCES'!AI271*$CM271/12,2)</f>
        <v>135450.62</v>
      </c>
      <c r="AJ271" s="338">
        <f>ROUND('ASSET BALANCES'!AJ271*$CM271/12,2)</f>
        <v>135682.84</v>
      </c>
      <c r="AK271" s="338">
        <f>ROUND('ASSET BALANCES'!AK271*$CM271/12,2)</f>
        <v>135896.39000000001</v>
      </c>
      <c r="AL271" s="338">
        <f>ROUND('ASSET BALANCES'!AL271*$CM271/12,2)</f>
        <v>136022.76</v>
      </c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38"/>
      <c r="AX271" s="338"/>
      <c r="AY271" s="338"/>
      <c r="AZ271" s="338"/>
      <c r="BA271" s="338"/>
      <c r="BB271" s="338"/>
      <c r="BC271" s="338"/>
      <c r="BD271" s="338"/>
      <c r="BE271" s="338"/>
      <c r="BF271" s="338"/>
      <c r="BG271" s="338"/>
      <c r="BH271" s="338"/>
      <c r="BI271" s="338"/>
      <c r="BJ271" s="338"/>
      <c r="BK271" s="338"/>
      <c r="BL271" s="338"/>
      <c r="BM271" s="338"/>
      <c r="BN271" s="338"/>
      <c r="BO271" s="338"/>
      <c r="BP271" s="338"/>
      <c r="BQ271" s="338"/>
      <c r="BR271" s="338"/>
      <c r="BS271" s="338"/>
      <c r="BT271" s="338"/>
      <c r="BU271" s="338"/>
      <c r="BV271" s="338"/>
      <c r="BW271" s="13">
        <f t="shared" si="39"/>
        <v>1546671.12</v>
      </c>
      <c r="BX271" s="13">
        <f t="shared" si="40"/>
        <v>1587712.46</v>
      </c>
      <c r="BY271" s="13">
        <f t="shared" si="41"/>
        <v>1618717.78</v>
      </c>
      <c r="BZ271" s="13">
        <f t="shared" si="42"/>
        <v>0</v>
      </c>
      <c r="CA271" s="13">
        <f t="shared" si="43"/>
        <v>0</v>
      </c>
      <c r="CB271" s="13">
        <f t="shared" si="44"/>
        <v>0</v>
      </c>
      <c r="CC271" s="333" t="str">
        <f>VLOOKUP($A271,'Depr Group Buckets'!$A:$J,CC$4,FALSE)</f>
        <v>DISTRIBUTION</v>
      </c>
      <c r="CD271" s="333" t="str">
        <f>VLOOKUP($A271,'Depr Group Buckets'!$A:$J,CD$4,FALSE)</f>
        <v>101/106</v>
      </c>
      <c r="CE271" s="333">
        <f>VLOOKUP($A271,'Depr Group Buckets'!$A:$J,CE$4,FALSE)</f>
        <v>108</v>
      </c>
      <c r="CF271" s="333">
        <f>VLOOKUP($A271,'Depr Group Buckets'!$A:$J,CF$4,FALSE)</f>
        <v>403</v>
      </c>
      <c r="CG271" s="333" t="str">
        <f>VLOOKUP($A271,'Depr Group Buckets'!$A:$J,CG$4,FALSE)</f>
        <v>DISTRIBUTION</v>
      </c>
      <c r="CH271" s="333" t="str">
        <f>VLOOKUP($A271,'Depr Group Buckets'!$A:$J,CH$4,FALSE)</f>
        <v>DISTRIBUTION</v>
      </c>
      <c r="CI271" s="333" t="str">
        <f>VLOOKUP($A271,'Depr Group Buckets'!$A:$J,CI$4,FALSE)</f>
        <v>Valid</v>
      </c>
      <c r="CJ271" s="333" t="str">
        <f>VLOOKUP($A271,'Depr Group Buckets'!$A:$J,CJ$4,FALSE)</f>
        <v>369</v>
      </c>
      <c r="CK271" s="21"/>
      <c r="CL271" s="4">
        <f t="shared" si="38"/>
        <v>1.9E-2</v>
      </c>
      <c r="CM271" s="4">
        <f t="shared" si="37"/>
        <v>1.9E-2</v>
      </c>
      <c r="CN271" s="334"/>
      <c r="CO271" s="334"/>
      <c r="CP271" s="334"/>
      <c r="CQ271" s="4">
        <v>1.9E-2</v>
      </c>
      <c r="CR271" s="4">
        <v>2.3399999999999997E-2</v>
      </c>
    </row>
    <row r="272" spans="1:96" x14ac:dyDescent="0.25">
      <c r="A272" s="335">
        <f>'ASSET BALANCES'!$A272</f>
        <v>36902</v>
      </c>
      <c r="B272" s="336" t="str">
        <f>'ASSET BALANCES'!$B272</f>
        <v>369.02 Services - UG</v>
      </c>
      <c r="C272" s="337">
        <v>267368.56</v>
      </c>
      <c r="D272" s="337">
        <v>269370.14</v>
      </c>
      <c r="E272" s="337">
        <v>272198.83</v>
      </c>
      <c r="F272" s="337">
        <v>270881.26</v>
      </c>
      <c r="G272" s="337">
        <v>273710.13</v>
      </c>
      <c r="H272" s="337">
        <v>276154.27</v>
      </c>
      <c r="I272" s="337">
        <v>274366.58</v>
      </c>
      <c r="J272" s="337">
        <v>276195.82</v>
      </c>
      <c r="K272" s="337">
        <v>282690.37</v>
      </c>
      <c r="L272" s="337">
        <v>280274.31</v>
      </c>
      <c r="M272" s="337">
        <v>284163.02</v>
      </c>
      <c r="N272" s="337">
        <v>285884.52</v>
      </c>
      <c r="O272" s="338">
        <f>ROUND('ASSET BALANCES'!O272*$CL272/12,2)</f>
        <v>284519.67999999999</v>
      </c>
      <c r="P272" s="338">
        <f>ROUND('ASSET BALANCES'!P272*$CL272/12,2)</f>
        <v>285150.55</v>
      </c>
      <c r="Q272" s="338">
        <f>ROUND('ASSET BALANCES'!Q272*$CL272/12,2)</f>
        <v>286153.84000000003</v>
      </c>
      <c r="R272" s="338">
        <f>ROUND('ASSET BALANCES'!R272*$CL272/12,2)</f>
        <v>287134.34999999998</v>
      </c>
      <c r="S272" s="338">
        <f>ROUND('ASSET BALANCES'!S272*$CL272/12,2)</f>
        <v>287578.32</v>
      </c>
      <c r="T272" s="338">
        <f>ROUND('ASSET BALANCES'!T272*$CL272/12,2)</f>
        <v>288200.2</v>
      </c>
      <c r="U272" s="338">
        <f>ROUND('ASSET BALANCES'!U272*$CL272/12,2)</f>
        <v>289000.3</v>
      </c>
      <c r="V272" s="338">
        <f>ROUND('ASSET BALANCES'!V272*$CL272/12,2)</f>
        <v>289442.05</v>
      </c>
      <c r="W272" s="338">
        <f>ROUND('ASSET BALANCES'!W272*$CL272/12,2)</f>
        <v>289900.12</v>
      </c>
      <c r="X272" s="338">
        <f>ROUND('ASSET BALANCES'!X272*$CL272/12,2)</f>
        <v>290285.03000000003</v>
      </c>
      <c r="Y272" s="338">
        <f>ROUND('ASSET BALANCES'!Y272*$CL272/12,2)</f>
        <v>290684.76</v>
      </c>
      <c r="Z272" s="338">
        <f>ROUND('ASSET BALANCES'!Z272*$CL272/12,2)</f>
        <v>291045.93</v>
      </c>
      <c r="AA272" s="338">
        <f>ROUND('ASSET BALANCES'!AA272*$CM272/12,2)</f>
        <v>292196.84000000003</v>
      </c>
      <c r="AB272" s="338">
        <f>ROUND('ASSET BALANCES'!AB272*$CM272/12,2)</f>
        <v>292570.28999999998</v>
      </c>
      <c r="AC272" s="338">
        <f>ROUND('ASSET BALANCES'!AC272*$CM272/12,2)</f>
        <v>292914.78999999998</v>
      </c>
      <c r="AD272" s="338">
        <f>ROUND('ASSET BALANCES'!AD272*$CM272/12,2)</f>
        <v>293395.73</v>
      </c>
      <c r="AE272" s="338">
        <f>ROUND('ASSET BALANCES'!AE272*$CM272/12,2)</f>
        <v>293815</v>
      </c>
      <c r="AF272" s="338">
        <f>ROUND('ASSET BALANCES'!AF272*$CM272/12,2)</f>
        <v>294446.76</v>
      </c>
      <c r="AG272" s="338">
        <f>ROUND('ASSET BALANCES'!AG272*$CM272/12,2)</f>
        <v>295558.21999999997</v>
      </c>
      <c r="AH272" s="338">
        <f>ROUND('ASSET BALANCES'!AH272*$CM272/12,2)</f>
        <v>296021.13</v>
      </c>
      <c r="AI272" s="338">
        <f>ROUND('ASSET BALANCES'!AI272*$CM272/12,2)</f>
        <v>296454.55</v>
      </c>
      <c r="AJ272" s="338">
        <f>ROUND('ASSET BALANCES'!AJ272*$CM272/12,2)</f>
        <v>297060.52</v>
      </c>
      <c r="AK272" s="338">
        <f>ROUND('ASSET BALANCES'!AK272*$CM272/12,2)</f>
        <v>297617.74</v>
      </c>
      <c r="AL272" s="338">
        <f>ROUND('ASSET BALANCES'!AL272*$CM272/12,2)</f>
        <v>297947.49</v>
      </c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38"/>
      <c r="AX272" s="338"/>
      <c r="AY272" s="338"/>
      <c r="AZ272" s="338"/>
      <c r="BA272" s="338"/>
      <c r="BB272" s="338"/>
      <c r="BC272" s="338"/>
      <c r="BD272" s="338"/>
      <c r="BE272" s="338"/>
      <c r="BF272" s="338"/>
      <c r="BG272" s="338"/>
      <c r="BH272" s="338"/>
      <c r="BI272" s="338"/>
      <c r="BJ272" s="338"/>
      <c r="BK272" s="338"/>
      <c r="BL272" s="338"/>
      <c r="BM272" s="338"/>
      <c r="BN272" s="338"/>
      <c r="BO272" s="338"/>
      <c r="BP272" s="338"/>
      <c r="BQ272" s="338"/>
      <c r="BR272" s="338"/>
      <c r="BS272" s="338"/>
      <c r="BT272" s="338"/>
      <c r="BU272" s="338"/>
      <c r="BV272" s="338"/>
      <c r="BW272" s="13">
        <f t="shared" si="39"/>
        <v>3313257.81</v>
      </c>
      <c r="BX272" s="13">
        <f t="shared" si="40"/>
        <v>3459095.13</v>
      </c>
      <c r="BY272" s="13">
        <f t="shared" si="41"/>
        <v>3539999.06</v>
      </c>
      <c r="BZ272" s="13">
        <f t="shared" si="42"/>
        <v>0</v>
      </c>
      <c r="CA272" s="13">
        <f t="shared" si="43"/>
        <v>0</v>
      </c>
      <c r="CB272" s="13">
        <f t="shared" si="44"/>
        <v>0</v>
      </c>
      <c r="CC272" s="333" t="str">
        <f>VLOOKUP($A272,'Depr Group Buckets'!$A:$J,CC$4,FALSE)</f>
        <v>DISTRIBUTION</v>
      </c>
      <c r="CD272" s="333" t="str">
        <f>VLOOKUP($A272,'Depr Group Buckets'!$A:$J,CD$4,FALSE)</f>
        <v>101/106</v>
      </c>
      <c r="CE272" s="333">
        <f>VLOOKUP($A272,'Depr Group Buckets'!$A:$J,CE$4,FALSE)</f>
        <v>108</v>
      </c>
      <c r="CF272" s="333">
        <f>VLOOKUP($A272,'Depr Group Buckets'!$A:$J,CF$4,FALSE)</f>
        <v>403</v>
      </c>
      <c r="CG272" s="333" t="str">
        <f>VLOOKUP($A272,'Depr Group Buckets'!$A:$J,CG$4,FALSE)</f>
        <v>DISTRIBUTION</v>
      </c>
      <c r="CH272" s="333" t="str">
        <f>VLOOKUP($A272,'Depr Group Buckets'!$A:$J,CH$4,FALSE)</f>
        <v>DISTRIBUTION</v>
      </c>
      <c r="CI272" s="333" t="str">
        <f>VLOOKUP($A272,'Depr Group Buckets'!$A:$J,CI$4,FALSE)</f>
        <v>Valid</v>
      </c>
      <c r="CJ272" s="333" t="str">
        <f>VLOOKUP($A272,'Depr Group Buckets'!$A:$J,CJ$4,FALSE)</f>
        <v>369</v>
      </c>
      <c r="CK272" s="21"/>
      <c r="CL272" s="4">
        <f t="shared" si="38"/>
        <v>2.3E-2</v>
      </c>
      <c r="CM272" s="4">
        <f t="shared" si="37"/>
        <v>2.3E-2</v>
      </c>
      <c r="CN272" s="334"/>
      <c r="CO272" s="334"/>
      <c r="CP272" s="334"/>
      <c r="CQ272" s="4">
        <v>2.3E-2</v>
      </c>
      <c r="CR272" s="4">
        <v>2.64E-2</v>
      </c>
    </row>
    <row r="273" spans="1:96" x14ac:dyDescent="0.25">
      <c r="A273" s="335">
        <f>'ASSET BALANCES'!$A273</f>
        <v>37000</v>
      </c>
      <c r="B273" s="336" t="str">
        <f>'ASSET BALANCES'!$B273</f>
        <v>370.00 Meters - Analog &amp; AMR</v>
      </c>
      <c r="C273" s="337">
        <v>122783.35</v>
      </c>
      <c r="D273" s="337">
        <v>122953.42</v>
      </c>
      <c r="E273" s="337">
        <v>123020.07</v>
      </c>
      <c r="F273" s="337">
        <v>122973.43</v>
      </c>
      <c r="G273" s="337">
        <v>123105.43000000001</v>
      </c>
      <c r="H273" s="337">
        <v>123179.54999999999</v>
      </c>
      <c r="I273" s="337">
        <v>123001.87</v>
      </c>
      <c r="J273" s="337">
        <v>123206.14</v>
      </c>
      <c r="K273" s="337">
        <v>123510.46</v>
      </c>
      <c r="L273" s="337">
        <v>123041.12</v>
      </c>
      <c r="M273" s="337">
        <v>123190.12</v>
      </c>
      <c r="N273" s="337">
        <v>123364.06</v>
      </c>
      <c r="O273" s="338">
        <f>ROUND('ASSET BALANCES'!O273*$CL273/12,2)</f>
        <v>123763.11</v>
      </c>
      <c r="P273" s="338">
        <f>ROUND('ASSET BALANCES'!P273*$CL273/12,2)</f>
        <v>123763.11</v>
      </c>
      <c r="Q273" s="338">
        <f>ROUND('ASSET BALANCES'!Q273*$CL273/12,2)</f>
        <v>123763.11</v>
      </c>
      <c r="R273" s="338">
        <f>ROUND('ASSET BALANCES'!R273*$CL273/12,2)</f>
        <v>123763.11</v>
      </c>
      <c r="S273" s="338">
        <f>ROUND('ASSET BALANCES'!S273*$CL273/12,2)</f>
        <v>123763.11</v>
      </c>
      <c r="T273" s="338">
        <f>ROUND('ASSET BALANCES'!T273*$CL273/12,2)</f>
        <v>123763.11</v>
      </c>
      <c r="U273" s="338">
        <f>ROUND('ASSET BALANCES'!U273*$CL273/12,2)</f>
        <v>123763.11</v>
      </c>
      <c r="V273" s="338">
        <f>ROUND('ASSET BALANCES'!V273*$CL273/12,2)</f>
        <v>123763.11</v>
      </c>
      <c r="W273" s="338">
        <f>ROUND('ASSET BALANCES'!W273*$CL273/12,2)</f>
        <v>123763.11</v>
      </c>
      <c r="X273" s="338">
        <f>ROUND('ASSET BALANCES'!X273*$CL273/12,2)</f>
        <v>123763.11</v>
      </c>
      <c r="Y273" s="338">
        <f>ROUND('ASSET BALANCES'!Y273*$CL273/12,2)</f>
        <v>123763.11</v>
      </c>
      <c r="Z273" s="338">
        <f>ROUND('ASSET BALANCES'!Z273*$CL273/12,2)</f>
        <v>123763.11</v>
      </c>
      <c r="AA273" s="338">
        <f>ROUND('ASSET BALANCES'!AA273*$CM273/12,2)</f>
        <v>123763.11</v>
      </c>
      <c r="AB273" s="338">
        <f>ROUND('ASSET BALANCES'!AB273*$CM273/12,2)</f>
        <v>123763.11</v>
      </c>
      <c r="AC273" s="338">
        <f>ROUND('ASSET BALANCES'!AC273*$CM273/12,2)</f>
        <v>123763.11</v>
      </c>
      <c r="AD273" s="338">
        <f>ROUND('ASSET BALANCES'!AD273*$CM273/12,2)</f>
        <v>123763.11</v>
      </c>
      <c r="AE273" s="338">
        <f>ROUND('ASSET BALANCES'!AE273*$CM273/12,2)</f>
        <v>123763.11</v>
      </c>
      <c r="AF273" s="338">
        <f>ROUND('ASSET BALANCES'!AF273*$CM273/12,2)</f>
        <v>123763.11</v>
      </c>
      <c r="AG273" s="338">
        <f>ROUND('ASSET BALANCES'!AG273*$CM273/12,2)</f>
        <v>123763.11</v>
      </c>
      <c r="AH273" s="338">
        <f>ROUND('ASSET BALANCES'!AH273*$CM273/12,2)</f>
        <v>123763.11</v>
      </c>
      <c r="AI273" s="338">
        <f>ROUND('ASSET BALANCES'!AI273*$CM273/12,2)</f>
        <v>123763.11</v>
      </c>
      <c r="AJ273" s="338">
        <f>ROUND('ASSET BALANCES'!AJ273*$CM273/12,2)</f>
        <v>123763.11</v>
      </c>
      <c r="AK273" s="338">
        <f>ROUND('ASSET BALANCES'!AK273*$CM273/12,2)</f>
        <v>123763.11</v>
      </c>
      <c r="AL273" s="338">
        <f>ROUND('ASSET BALANCES'!AL273*$CM273/12,2)</f>
        <v>123763.11</v>
      </c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38"/>
      <c r="AX273" s="338"/>
      <c r="AY273" s="338"/>
      <c r="AZ273" s="338"/>
      <c r="BA273" s="338"/>
      <c r="BB273" s="338"/>
      <c r="BC273" s="338"/>
      <c r="BD273" s="338"/>
      <c r="BE273" s="338"/>
      <c r="BF273" s="338"/>
      <c r="BG273" s="338"/>
      <c r="BH273" s="338"/>
      <c r="BI273" s="338"/>
      <c r="BJ273" s="338"/>
      <c r="BK273" s="338"/>
      <c r="BL273" s="338"/>
      <c r="BM273" s="338"/>
      <c r="BN273" s="338"/>
      <c r="BO273" s="338"/>
      <c r="BP273" s="338"/>
      <c r="BQ273" s="338"/>
      <c r="BR273" s="338"/>
      <c r="BS273" s="338"/>
      <c r="BT273" s="338"/>
      <c r="BU273" s="338"/>
      <c r="BV273" s="338"/>
      <c r="BW273" s="13">
        <f t="shared" si="39"/>
        <v>1477329.02</v>
      </c>
      <c r="BX273" s="13">
        <f t="shared" si="40"/>
        <v>1485157.32</v>
      </c>
      <c r="BY273" s="13">
        <f t="shared" si="41"/>
        <v>1485157.32</v>
      </c>
      <c r="BZ273" s="13">
        <f t="shared" si="42"/>
        <v>0</v>
      </c>
      <c r="CA273" s="13">
        <f t="shared" si="43"/>
        <v>0</v>
      </c>
      <c r="CB273" s="13">
        <f t="shared" si="44"/>
        <v>0</v>
      </c>
      <c r="CC273" s="333" t="str">
        <f>VLOOKUP($A273,'Depr Group Buckets'!$A:$J,CC$4,FALSE)</f>
        <v>DISTRIBUTION</v>
      </c>
      <c r="CD273" s="333" t="str">
        <f>VLOOKUP($A273,'Depr Group Buckets'!$A:$J,CD$4,FALSE)</f>
        <v>101/106</v>
      </c>
      <c r="CE273" s="333">
        <f>VLOOKUP($A273,'Depr Group Buckets'!$A:$J,CE$4,FALSE)</f>
        <v>108</v>
      </c>
      <c r="CF273" s="333">
        <f>VLOOKUP($A273,'Depr Group Buckets'!$A:$J,CF$4,FALSE)</f>
        <v>403</v>
      </c>
      <c r="CG273" s="333" t="str">
        <f>VLOOKUP($A273,'Depr Group Buckets'!$A:$J,CG$4,FALSE)</f>
        <v>DISTRIBUTION</v>
      </c>
      <c r="CH273" s="333" t="str">
        <f>VLOOKUP($A273,'Depr Group Buckets'!$A:$J,CH$4,FALSE)</f>
        <v>DISTRIBUTION</v>
      </c>
      <c r="CI273" s="333" t="str">
        <f>VLOOKUP($A273,'Depr Group Buckets'!$A:$J,CI$4,FALSE)</f>
        <v>Valid</v>
      </c>
      <c r="CJ273" s="333" t="str">
        <f>VLOOKUP($A273,'Depr Group Buckets'!$A:$J,CJ$4,FALSE)</f>
        <v>370</v>
      </c>
      <c r="CK273" s="21"/>
      <c r="CL273" s="4">
        <f t="shared" si="38"/>
        <v>7.9000000000000001E-2</v>
      </c>
      <c r="CM273" s="4">
        <f t="shared" si="37"/>
        <v>7.9000000000000001E-2</v>
      </c>
      <c r="CN273" s="334"/>
      <c r="CO273" s="334"/>
      <c r="CP273" s="334"/>
      <c r="CQ273" s="4">
        <v>7.9000000000000001E-2</v>
      </c>
      <c r="CR273" s="4">
        <v>7.2999999999999995E-2</v>
      </c>
    </row>
    <row r="274" spans="1:96" x14ac:dyDescent="0.25">
      <c r="A274" s="335">
        <f>'ASSET BALANCES'!$A274</f>
        <v>37001</v>
      </c>
      <c r="B274" s="336" t="str">
        <f>'ASSET BALANCES'!$B274</f>
        <v>370.01 Meters - AMI</v>
      </c>
      <c r="C274" s="337">
        <v>792964.82</v>
      </c>
      <c r="D274" s="337">
        <v>792976.49</v>
      </c>
      <c r="E274" s="337">
        <v>792976.49</v>
      </c>
      <c r="F274" s="337">
        <v>794337.65</v>
      </c>
      <c r="G274" s="337">
        <v>794191.07000000007</v>
      </c>
      <c r="H274" s="337">
        <v>794191.07000000007</v>
      </c>
      <c r="I274" s="337">
        <v>794191.07000000007</v>
      </c>
      <c r="J274" s="337">
        <v>794191.07000000007</v>
      </c>
      <c r="K274" s="337">
        <v>794367.08000000007</v>
      </c>
      <c r="L274" s="337">
        <v>794367.08000000007</v>
      </c>
      <c r="M274" s="337">
        <v>793657.2</v>
      </c>
      <c r="N274" s="337">
        <v>798630.92</v>
      </c>
      <c r="O274" s="338">
        <f>ROUND('ASSET BALANCES'!O274*$CL274/12,2)</f>
        <v>819207.98</v>
      </c>
      <c r="P274" s="338">
        <f>ROUND('ASSET BALANCES'!P274*$CL274/12,2)</f>
        <v>824009.55</v>
      </c>
      <c r="Q274" s="338">
        <f>ROUND('ASSET BALANCES'!Q274*$CL274/12,2)</f>
        <v>830989.56</v>
      </c>
      <c r="R274" s="338">
        <f>ROUND('ASSET BALANCES'!R274*$CL274/12,2)</f>
        <v>837836.32</v>
      </c>
      <c r="S274" s="338">
        <f>ROUND('ASSET BALANCES'!S274*$CL274/12,2)</f>
        <v>841544.7</v>
      </c>
      <c r="T274" s="338">
        <f>ROUND('ASSET BALANCES'!T274*$CL274/12,2)</f>
        <v>846293.68</v>
      </c>
      <c r="U274" s="338">
        <f>ROUND('ASSET BALANCES'!U274*$CL274/12,2)</f>
        <v>852085.13</v>
      </c>
      <c r="V274" s="338">
        <f>ROUND('ASSET BALANCES'!V274*$CL274/12,2)</f>
        <v>855780.46</v>
      </c>
      <c r="W274" s="338">
        <f>ROUND('ASSET BALANCES'!W274*$CL274/12,2)</f>
        <v>859571.26</v>
      </c>
      <c r="X274" s="338">
        <f>ROUND('ASSET BALANCES'!X274*$CL274/12,2)</f>
        <v>862934.17</v>
      </c>
      <c r="Y274" s="338">
        <f>ROUND('ASSET BALANCES'!Y274*$CL274/12,2)</f>
        <v>866383.69</v>
      </c>
      <c r="Z274" s="338">
        <f>ROUND('ASSET BALANCES'!Z274*$CL274/12,2)</f>
        <v>869607.7</v>
      </c>
      <c r="AA274" s="338">
        <f>ROUND('ASSET BALANCES'!AA274*$CM274/12,2)</f>
        <v>877451.19</v>
      </c>
      <c r="AB274" s="338">
        <f>ROUND('ASSET BALANCES'!AB274*$CM274/12,2)</f>
        <v>880781</v>
      </c>
      <c r="AC274" s="338">
        <f>ROUND('ASSET BALANCES'!AC274*$CM274/12,2)</f>
        <v>883941.44</v>
      </c>
      <c r="AD274" s="338">
        <f>ROUND('ASSET BALANCES'!AD274*$CM274/12,2)</f>
        <v>887899.97</v>
      </c>
      <c r="AE274" s="338">
        <f>ROUND('ASSET BALANCES'!AE274*$CM274/12,2)</f>
        <v>891497.83</v>
      </c>
      <c r="AF274" s="338">
        <f>ROUND('ASSET BALANCES'!AF274*$CM274/12,2)</f>
        <v>896338.52</v>
      </c>
      <c r="AG274" s="338">
        <f>ROUND('ASSET BALANCES'!AG274*$CM274/12,2)</f>
        <v>903985.23</v>
      </c>
      <c r="AH274" s="338">
        <f>ROUND('ASSET BALANCES'!AH274*$CM274/12,2)</f>
        <v>907838.35</v>
      </c>
      <c r="AI274" s="338">
        <f>ROUND('ASSET BALANCES'!AI274*$CM274/12,2)</f>
        <v>911518.93</v>
      </c>
      <c r="AJ274" s="338">
        <f>ROUND('ASSET BALANCES'!AJ274*$CM274/12,2)</f>
        <v>916208.81</v>
      </c>
      <c r="AK274" s="338">
        <f>ROUND('ASSET BALANCES'!AK274*$CM274/12,2)</f>
        <v>920613.53</v>
      </c>
      <c r="AL274" s="338">
        <f>ROUND('ASSET BALANCES'!AL274*$CM274/12,2)</f>
        <v>923687.69</v>
      </c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38"/>
      <c r="AX274" s="338"/>
      <c r="AY274" s="338"/>
      <c r="AZ274" s="338"/>
      <c r="BA274" s="338"/>
      <c r="BB274" s="338"/>
      <c r="BC274" s="338"/>
      <c r="BD274" s="338"/>
      <c r="BE274" s="338"/>
      <c r="BF274" s="338"/>
      <c r="BG274" s="338"/>
      <c r="BH274" s="338"/>
      <c r="BI274" s="338"/>
      <c r="BJ274" s="338"/>
      <c r="BK274" s="338"/>
      <c r="BL274" s="338"/>
      <c r="BM274" s="338"/>
      <c r="BN274" s="338"/>
      <c r="BO274" s="338"/>
      <c r="BP274" s="338"/>
      <c r="BQ274" s="338"/>
      <c r="BR274" s="338"/>
      <c r="BS274" s="338"/>
      <c r="BT274" s="338"/>
      <c r="BU274" s="338"/>
      <c r="BV274" s="338"/>
      <c r="BW274" s="13">
        <f t="shared" si="39"/>
        <v>9531042.0099999998</v>
      </c>
      <c r="BX274" s="13">
        <f t="shared" si="40"/>
        <v>10166244.199999999</v>
      </c>
      <c r="BY274" s="13">
        <f t="shared" si="41"/>
        <v>10801762.49</v>
      </c>
      <c r="BZ274" s="13">
        <f t="shared" si="42"/>
        <v>0</v>
      </c>
      <c r="CA274" s="13">
        <f t="shared" si="43"/>
        <v>0</v>
      </c>
      <c r="CB274" s="13">
        <f t="shared" si="44"/>
        <v>0</v>
      </c>
      <c r="CC274" s="333" t="str">
        <f>VLOOKUP($A274,'Depr Group Buckets'!$A:$J,CC$4,FALSE)</f>
        <v>DISTRIBUTION</v>
      </c>
      <c r="CD274" s="333" t="str">
        <f>VLOOKUP($A274,'Depr Group Buckets'!$A:$J,CD$4,FALSE)</f>
        <v>101/106</v>
      </c>
      <c r="CE274" s="333">
        <f>VLOOKUP($A274,'Depr Group Buckets'!$A:$J,CE$4,FALSE)</f>
        <v>108</v>
      </c>
      <c r="CF274" s="333">
        <f>VLOOKUP($A274,'Depr Group Buckets'!$A:$J,CF$4,FALSE)</f>
        <v>403</v>
      </c>
      <c r="CG274" s="333" t="str">
        <f>VLOOKUP($A274,'Depr Group Buckets'!$A:$J,CG$4,FALSE)</f>
        <v>DISTRIBUTION</v>
      </c>
      <c r="CH274" s="333" t="str">
        <f>VLOOKUP($A274,'Depr Group Buckets'!$A:$J,CH$4,FALSE)</f>
        <v>DISTRIBUTION</v>
      </c>
      <c r="CI274" s="333" t="str">
        <f>VLOOKUP($A274,'Depr Group Buckets'!$A:$J,CI$4,FALSE)</f>
        <v>Valid</v>
      </c>
      <c r="CJ274" s="333" t="str">
        <f>VLOOKUP($A274,'Depr Group Buckets'!$A:$J,CJ$4,FALSE)</f>
        <v>370</v>
      </c>
      <c r="CK274" s="21"/>
      <c r="CL274" s="4">
        <f t="shared" si="38"/>
        <v>8.6999999999999994E-2</v>
      </c>
      <c r="CM274" s="4">
        <f t="shared" si="37"/>
        <v>8.6999999999999994E-2</v>
      </c>
      <c r="CN274" s="334"/>
      <c r="CO274" s="334"/>
      <c r="CP274" s="334"/>
      <c r="CQ274" s="4">
        <v>8.6999999999999994E-2</v>
      </c>
      <c r="CR274" s="4">
        <v>0.10779999999999999</v>
      </c>
    </row>
    <row r="275" spans="1:96" x14ac:dyDescent="0.25">
      <c r="A275" s="335">
        <f>'ASSET BALANCES'!$A275</f>
        <v>37010</v>
      </c>
      <c r="B275" s="336" t="str">
        <f>'ASSET BALANCES'!$B275</f>
        <v>370.10 EV Charging Stations</v>
      </c>
      <c r="C275" s="337">
        <v>0</v>
      </c>
      <c r="D275" s="337">
        <v>0</v>
      </c>
      <c r="E275" s="337">
        <v>0</v>
      </c>
      <c r="F275" s="337">
        <v>0</v>
      </c>
      <c r="G275" s="337">
        <v>0</v>
      </c>
      <c r="H275" s="337">
        <v>0</v>
      </c>
      <c r="I275" s="337">
        <v>0</v>
      </c>
      <c r="J275" s="337">
        <v>0</v>
      </c>
      <c r="K275" s="337">
        <v>0</v>
      </c>
      <c r="L275" s="337">
        <v>0</v>
      </c>
      <c r="M275" s="337">
        <v>0</v>
      </c>
      <c r="N275" s="337">
        <v>0</v>
      </c>
      <c r="O275" s="338">
        <f>ROUND('ASSET BALANCES'!O275*$CL275/12,2)</f>
        <v>15417.64</v>
      </c>
      <c r="P275" s="338">
        <f>ROUND('ASSET BALANCES'!P275*$CL275/12,2)</f>
        <v>17100.97</v>
      </c>
      <c r="Q275" s="338">
        <f>ROUND('ASSET BALANCES'!Q275*$CL275/12,2)</f>
        <v>18784.3</v>
      </c>
      <c r="R275" s="338">
        <f>ROUND('ASSET BALANCES'!R275*$CL275/12,2)</f>
        <v>20467.64</v>
      </c>
      <c r="S275" s="338">
        <f>ROUND('ASSET BALANCES'!S275*$CL275/12,2)</f>
        <v>22150.97</v>
      </c>
      <c r="T275" s="338">
        <f>ROUND('ASSET BALANCES'!T275*$CL275/12,2)</f>
        <v>23834.3</v>
      </c>
      <c r="U275" s="338">
        <f>ROUND('ASSET BALANCES'!U275*$CL275/12,2)</f>
        <v>25517.64</v>
      </c>
      <c r="V275" s="338">
        <f>ROUND('ASSET BALANCES'!V275*$CL275/12,2)</f>
        <v>28153.29</v>
      </c>
      <c r="W275" s="338">
        <f>ROUND('ASSET BALANCES'!W275*$CL275/12,2)</f>
        <v>30788.94</v>
      </c>
      <c r="X275" s="338">
        <f>ROUND('ASSET BALANCES'!X275*$CL275/12,2)</f>
        <v>33424.589999999997</v>
      </c>
      <c r="Y275" s="338">
        <f>ROUND('ASSET BALANCES'!Y275*$CL275/12,2)</f>
        <v>36060.239999999998</v>
      </c>
      <c r="Z275" s="338">
        <f>ROUND('ASSET BALANCES'!Z275*$CL275/12,2)</f>
        <v>38695.89</v>
      </c>
      <c r="AA275" s="338">
        <f>ROUND('ASSET BALANCES'!AA275*$CM275/12,2)</f>
        <v>41331.54</v>
      </c>
      <c r="AB275" s="338">
        <f>ROUND('ASSET BALANCES'!AB275*$CM275/12,2)</f>
        <v>43370.2</v>
      </c>
      <c r="AC275" s="338">
        <f>ROUND('ASSET BALANCES'!AC275*$CM275/12,2)</f>
        <v>45408.86</v>
      </c>
      <c r="AD275" s="338">
        <f>ROUND('ASSET BALANCES'!AD275*$CM275/12,2)</f>
        <v>47447.519999999997</v>
      </c>
      <c r="AE275" s="338">
        <f>ROUND('ASSET BALANCES'!AE275*$CM275/12,2)</f>
        <v>49486.18</v>
      </c>
      <c r="AF275" s="338">
        <f>ROUND('ASSET BALANCES'!AF275*$CM275/12,2)</f>
        <v>51524.84</v>
      </c>
      <c r="AG275" s="338">
        <f>ROUND('ASSET BALANCES'!AG275*$CM275/12,2)</f>
        <v>55837.72</v>
      </c>
      <c r="AH275" s="338">
        <f>ROUND('ASSET BALANCES'!AH275*$CM275/12,2)</f>
        <v>57876.38</v>
      </c>
      <c r="AI275" s="338">
        <f>ROUND('ASSET BALANCES'!AI275*$CM275/12,2)</f>
        <v>59915.040000000001</v>
      </c>
      <c r="AJ275" s="338">
        <f>ROUND('ASSET BALANCES'!AJ275*$CM275/12,2)</f>
        <v>61953.7</v>
      </c>
      <c r="AK275" s="338">
        <f>ROUND('ASSET BALANCES'!AK275*$CM275/12,2)</f>
        <v>63992.36</v>
      </c>
      <c r="AL275" s="338">
        <f>ROUND('ASSET BALANCES'!AL275*$CM275/12,2)</f>
        <v>66031.02</v>
      </c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38"/>
      <c r="AX275" s="338"/>
      <c r="AY275" s="338"/>
      <c r="AZ275" s="338"/>
      <c r="BA275" s="338"/>
      <c r="BB275" s="338"/>
      <c r="BC275" s="338"/>
      <c r="BD275" s="338"/>
      <c r="BE275" s="338"/>
      <c r="BF275" s="338"/>
      <c r="BG275" s="338"/>
      <c r="BH275" s="338"/>
      <c r="BI275" s="338"/>
      <c r="BJ275" s="338"/>
      <c r="BK275" s="338"/>
      <c r="BL275" s="338"/>
      <c r="BM275" s="338"/>
      <c r="BN275" s="338"/>
      <c r="BO275" s="338"/>
      <c r="BP275" s="338"/>
      <c r="BQ275" s="338"/>
      <c r="BR275" s="338"/>
      <c r="BS275" s="338"/>
      <c r="BT275" s="338"/>
      <c r="BU275" s="338"/>
      <c r="BV275" s="338"/>
      <c r="BW275" s="13">
        <f t="shared" si="39"/>
        <v>0</v>
      </c>
      <c r="BX275" s="13">
        <f t="shared" si="40"/>
        <v>310396.40999999997</v>
      </c>
      <c r="BY275" s="13">
        <f t="shared" si="41"/>
        <v>644175.35999999999</v>
      </c>
      <c r="BZ275" s="13">
        <f t="shared" si="42"/>
        <v>0</v>
      </c>
      <c r="CA275" s="13">
        <f t="shared" si="43"/>
        <v>0</v>
      </c>
      <c r="CB275" s="13">
        <f t="shared" si="44"/>
        <v>0</v>
      </c>
      <c r="CC275" s="333" t="str">
        <f>VLOOKUP($A275,'Depr Group Buckets'!$A:$J,CC$4,FALSE)</f>
        <v>DISTRIBUTION</v>
      </c>
      <c r="CD275" s="333" t="str">
        <f>VLOOKUP($A275,'Depr Group Buckets'!$A:$J,CD$4,FALSE)</f>
        <v>101/106</v>
      </c>
      <c r="CE275" s="333">
        <f>VLOOKUP($A275,'Depr Group Buckets'!$A:$J,CE$4,FALSE)</f>
        <v>108</v>
      </c>
      <c r="CF275" s="333">
        <f>VLOOKUP($A275,'Depr Group Buckets'!$A:$J,CF$4,FALSE)</f>
        <v>403</v>
      </c>
      <c r="CG275" s="333" t="str">
        <f>VLOOKUP($A275,'Depr Group Buckets'!$A:$J,CG$4,FALSE)</f>
        <v>DISTRIBUTION</v>
      </c>
      <c r="CH275" s="333" t="str">
        <f>VLOOKUP($A275,'Depr Group Buckets'!$A:$J,CH$4,FALSE)</f>
        <v>DISTRIBUTION</v>
      </c>
      <c r="CI275" s="333" t="str">
        <f>VLOOKUP($A275,'Depr Group Buckets'!$A:$J,CI$4,FALSE)</f>
        <v>Valid</v>
      </c>
      <c r="CJ275" s="333" t="str">
        <f>VLOOKUP($A275,'Depr Group Buckets'!$A:$J,CJ$4,FALSE)</f>
        <v>370</v>
      </c>
      <c r="CK275" s="21"/>
      <c r="CL275" s="4">
        <f t="shared" si="38"/>
        <v>0.1</v>
      </c>
      <c r="CM275" s="4">
        <f t="shared" si="37"/>
        <v>0.1</v>
      </c>
      <c r="CN275" s="334"/>
      <c r="CO275" s="334"/>
      <c r="CP275" s="334"/>
      <c r="CQ275" s="4">
        <v>0.1</v>
      </c>
      <c r="CR275" s="4">
        <v>0.10050000000000001</v>
      </c>
    </row>
    <row r="276" spans="1:96" x14ac:dyDescent="0.25">
      <c r="A276" s="335">
        <f>'ASSET BALANCES'!$A276</f>
        <v>37101</v>
      </c>
      <c r="B276" s="336" t="str">
        <f>'ASSET BALANCES'!$B276</f>
        <v>371.01 Unapproved Placeholder 10yr</v>
      </c>
      <c r="C276" s="337">
        <v>0</v>
      </c>
      <c r="D276" s="337">
        <v>0</v>
      </c>
      <c r="E276" s="337">
        <v>0</v>
      </c>
      <c r="F276" s="337">
        <v>0</v>
      </c>
      <c r="G276" s="337">
        <v>0</v>
      </c>
      <c r="H276" s="337">
        <v>0</v>
      </c>
      <c r="I276" s="337">
        <v>0</v>
      </c>
      <c r="J276" s="337">
        <v>0</v>
      </c>
      <c r="K276" s="337">
        <v>0</v>
      </c>
      <c r="L276" s="337">
        <v>0</v>
      </c>
      <c r="M276" s="337">
        <v>0</v>
      </c>
      <c r="N276" s="337">
        <v>0</v>
      </c>
      <c r="O276" s="338">
        <f>ROUND('ASSET BALANCES'!O276*$CL276/12,2)</f>
        <v>0</v>
      </c>
      <c r="P276" s="338">
        <f>ROUND('ASSET BALANCES'!P276*$CL276/12,2)</f>
        <v>0</v>
      </c>
      <c r="Q276" s="338">
        <f>ROUND('ASSET BALANCES'!Q276*$CL276/12,2)</f>
        <v>0</v>
      </c>
      <c r="R276" s="338">
        <f>ROUND('ASSET BALANCES'!R276*$CL276/12,2)</f>
        <v>0</v>
      </c>
      <c r="S276" s="338">
        <f>ROUND('ASSET BALANCES'!S276*$CL276/12,2)</f>
        <v>0</v>
      </c>
      <c r="T276" s="338">
        <f>ROUND('ASSET BALANCES'!T276*$CL276/12,2)</f>
        <v>0</v>
      </c>
      <c r="U276" s="338">
        <f>ROUND('ASSET BALANCES'!U276*$CL276/12,2)</f>
        <v>0</v>
      </c>
      <c r="V276" s="338">
        <f>ROUND('ASSET BALANCES'!V276*$CL276/12,2)</f>
        <v>0</v>
      </c>
      <c r="W276" s="338">
        <f>ROUND('ASSET BALANCES'!W276*$CL276/12,2)</f>
        <v>0</v>
      </c>
      <c r="X276" s="338">
        <f>ROUND('ASSET BALANCES'!X276*$CL276/12,2)</f>
        <v>0</v>
      </c>
      <c r="Y276" s="338">
        <f>ROUND('ASSET BALANCES'!Y276*$CL276/12,2)</f>
        <v>0</v>
      </c>
      <c r="Z276" s="338">
        <f>ROUND('ASSET BALANCES'!Z276*$CL276/12,2)</f>
        <v>0</v>
      </c>
      <c r="AA276" s="338">
        <f>ROUND('ASSET BALANCES'!AA276*$CM276/12,2)</f>
        <v>0</v>
      </c>
      <c r="AB276" s="338">
        <f>ROUND('ASSET BALANCES'!AB276*$CM276/12,2)</f>
        <v>0</v>
      </c>
      <c r="AC276" s="338">
        <f>ROUND('ASSET BALANCES'!AC276*$CM276/12,2)</f>
        <v>0</v>
      </c>
      <c r="AD276" s="338">
        <f>ROUND('ASSET BALANCES'!AD276*$CM276/12,2)</f>
        <v>0</v>
      </c>
      <c r="AE276" s="338">
        <f>ROUND('ASSET BALANCES'!AE276*$CM276/12,2)</f>
        <v>0</v>
      </c>
      <c r="AF276" s="338">
        <f>ROUND('ASSET BALANCES'!AF276*$CM276/12,2)</f>
        <v>0</v>
      </c>
      <c r="AG276" s="338">
        <f>ROUND('ASSET BALANCES'!AG276*$CM276/12,2)</f>
        <v>0</v>
      </c>
      <c r="AH276" s="338">
        <f>ROUND('ASSET BALANCES'!AH276*$CM276/12,2)</f>
        <v>0</v>
      </c>
      <c r="AI276" s="338">
        <f>ROUND('ASSET BALANCES'!AI276*$CM276/12,2)</f>
        <v>0</v>
      </c>
      <c r="AJ276" s="338">
        <f>ROUND('ASSET BALANCES'!AJ276*$CM276/12,2)</f>
        <v>0</v>
      </c>
      <c r="AK276" s="338">
        <f>ROUND('ASSET BALANCES'!AK276*$CM276/12,2)</f>
        <v>0</v>
      </c>
      <c r="AL276" s="338">
        <f>ROUND('ASSET BALANCES'!AL276*$CM276/12,2)</f>
        <v>0</v>
      </c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38"/>
      <c r="AX276" s="338"/>
      <c r="AY276" s="338"/>
      <c r="AZ276" s="338"/>
      <c r="BA276" s="338"/>
      <c r="BB276" s="338"/>
      <c r="BC276" s="338"/>
      <c r="BD276" s="338"/>
      <c r="BE276" s="338"/>
      <c r="BF276" s="338"/>
      <c r="BG276" s="338"/>
      <c r="BH276" s="338"/>
      <c r="BI276" s="338"/>
      <c r="BJ276" s="338"/>
      <c r="BK276" s="338"/>
      <c r="BL276" s="338"/>
      <c r="BM276" s="338"/>
      <c r="BN276" s="338"/>
      <c r="BO276" s="338"/>
      <c r="BP276" s="338"/>
      <c r="BQ276" s="338"/>
      <c r="BR276" s="338"/>
      <c r="BS276" s="338"/>
      <c r="BT276" s="338"/>
      <c r="BU276" s="338"/>
      <c r="BV276" s="338"/>
      <c r="BW276" s="13">
        <f t="shared" si="39"/>
        <v>0</v>
      </c>
      <c r="BX276" s="13">
        <f t="shared" si="40"/>
        <v>0</v>
      </c>
      <c r="BY276" s="13">
        <f t="shared" si="41"/>
        <v>0</v>
      </c>
      <c r="BZ276" s="13">
        <f t="shared" si="42"/>
        <v>0</v>
      </c>
      <c r="CA276" s="13">
        <f t="shared" si="43"/>
        <v>0</v>
      </c>
      <c r="CB276" s="13">
        <f t="shared" si="44"/>
        <v>0</v>
      </c>
      <c r="CC276" s="333" t="str">
        <f>VLOOKUP($A276,'Depr Group Buckets'!$A:$J,CC$4,FALSE)</f>
        <v>DISTRIBUTION</v>
      </c>
      <c r="CD276" s="333" t="str">
        <f>VLOOKUP($A276,'Depr Group Buckets'!$A:$J,CD$4,FALSE)</f>
        <v>101/106</v>
      </c>
      <c r="CE276" s="333">
        <f>VLOOKUP($A276,'Depr Group Buckets'!$A:$J,CE$4,FALSE)</f>
        <v>108</v>
      </c>
      <c r="CF276" s="333">
        <f>VLOOKUP($A276,'Depr Group Buckets'!$A:$J,CF$4,FALSE)</f>
        <v>403</v>
      </c>
      <c r="CG276" s="333" t="str">
        <f>VLOOKUP($A276,'Depr Group Buckets'!$A:$J,CG$4,FALSE)</f>
        <v>DISTRIBUTION</v>
      </c>
      <c r="CH276" s="333" t="str">
        <f>VLOOKUP($A276,'Depr Group Buckets'!$A:$J,CH$4,FALSE)</f>
        <v>DISTRIBUTION</v>
      </c>
      <c r="CI276" s="333" t="str">
        <f>VLOOKUP($A276,'Depr Group Buckets'!$A:$J,CI$4,FALSE)</f>
        <v>XXX</v>
      </c>
      <c r="CJ276" s="333" t="str">
        <f>VLOOKUP($A276,'Depr Group Buckets'!$A:$J,CJ$4,FALSE)</f>
        <v>XXX</v>
      </c>
      <c r="CK276" s="21"/>
      <c r="CL276" s="4">
        <f>$CQ276</f>
        <v>0.1</v>
      </c>
      <c r="CM276" s="4">
        <f>CHOOSE($CM$1,$CQ276,$CR276)</f>
        <v>0.1</v>
      </c>
      <c r="CN276" s="334"/>
      <c r="CO276" s="334"/>
      <c r="CP276" s="334"/>
      <c r="CQ276" s="4">
        <v>0.1</v>
      </c>
      <c r="CR276" s="4">
        <v>0.1</v>
      </c>
    </row>
    <row r="277" spans="1:96" x14ac:dyDescent="0.25">
      <c r="A277" s="335">
        <f>'ASSET BALANCES'!$A277</f>
        <v>37102</v>
      </c>
      <c r="B277" s="336" t="str">
        <f>'ASSET BALANCES'!$B277</f>
        <v>371.02 Unapproved Placeholder 15yr</v>
      </c>
      <c r="C277" s="337">
        <v>0</v>
      </c>
      <c r="D277" s="337">
        <v>0</v>
      </c>
      <c r="E277" s="337">
        <v>0</v>
      </c>
      <c r="F277" s="337">
        <v>0</v>
      </c>
      <c r="G277" s="337">
        <v>0</v>
      </c>
      <c r="H277" s="337">
        <v>0</v>
      </c>
      <c r="I277" s="337">
        <v>0</v>
      </c>
      <c r="J277" s="337">
        <v>0</v>
      </c>
      <c r="K277" s="337">
        <v>0</v>
      </c>
      <c r="L277" s="337">
        <v>0</v>
      </c>
      <c r="M277" s="337">
        <v>0</v>
      </c>
      <c r="N277" s="337">
        <v>0</v>
      </c>
      <c r="O277" s="338">
        <f>ROUND('ASSET BALANCES'!O277*$CL277/12,2)</f>
        <v>0</v>
      </c>
      <c r="P277" s="338">
        <f>ROUND('ASSET BALANCES'!P277*$CL277/12,2)</f>
        <v>0</v>
      </c>
      <c r="Q277" s="338">
        <f>ROUND('ASSET BALANCES'!Q277*$CL277/12,2)</f>
        <v>0</v>
      </c>
      <c r="R277" s="338">
        <f>ROUND('ASSET BALANCES'!R277*$CL277/12,2)</f>
        <v>0</v>
      </c>
      <c r="S277" s="338">
        <f>ROUND('ASSET BALANCES'!S277*$CL277/12,2)</f>
        <v>0</v>
      </c>
      <c r="T277" s="338">
        <f>ROUND('ASSET BALANCES'!T277*$CL277/12,2)</f>
        <v>0</v>
      </c>
      <c r="U277" s="338">
        <f>ROUND('ASSET BALANCES'!U277*$CL277/12,2)</f>
        <v>0</v>
      </c>
      <c r="V277" s="338">
        <f>ROUND('ASSET BALANCES'!V277*$CL277/12,2)</f>
        <v>0</v>
      </c>
      <c r="W277" s="338">
        <f>ROUND('ASSET BALANCES'!W277*$CL277/12,2)</f>
        <v>0</v>
      </c>
      <c r="X277" s="338">
        <f>ROUND('ASSET BALANCES'!X277*$CL277/12,2)</f>
        <v>0</v>
      </c>
      <c r="Y277" s="338">
        <f>ROUND('ASSET BALANCES'!Y277*$CL277/12,2)</f>
        <v>0</v>
      </c>
      <c r="Z277" s="338">
        <f>ROUND('ASSET BALANCES'!Z277*$CL277/12,2)</f>
        <v>0</v>
      </c>
      <c r="AA277" s="338">
        <f>ROUND('ASSET BALANCES'!AA277*$CM277/12,2)</f>
        <v>0</v>
      </c>
      <c r="AB277" s="338">
        <f>ROUND('ASSET BALANCES'!AB277*$CM277/12,2)</f>
        <v>0</v>
      </c>
      <c r="AC277" s="338">
        <f>ROUND('ASSET BALANCES'!AC277*$CM277/12,2)</f>
        <v>0</v>
      </c>
      <c r="AD277" s="338">
        <f>ROUND('ASSET BALANCES'!AD277*$CM277/12,2)</f>
        <v>0</v>
      </c>
      <c r="AE277" s="338">
        <f>ROUND('ASSET BALANCES'!AE277*$CM277/12,2)</f>
        <v>0</v>
      </c>
      <c r="AF277" s="338">
        <f>ROUND('ASSET BALANCES'!AF277*$CM277/12,2)</f>
        <v>0</v>
      </c>
      <c r="AG277" s="338">
        <f>ROUND('ASSET BALANCES'!AG277*$CM277/12,2)</f>
        <v>0</v>
      </c>
      <c r="AH277" s="338">
        <f>ROUND('ASSET BALANCES'!AH277*$CM277/12,2)</f>
        <v>0</v>
      </c>
      <c r="AI277" s="338">
        <f>ROUND('ASSET BALANCES'!AI277*$CM277/12,2)</f>
        <v>0</v>
      </c>
      <c r="AJ277" s="338">
        <f>ROUND('ASSET BALANCES'!AJ277*$CM277/12,2)</f>
        <v>0</v>
      </c>
      <c r="AK277" s="338">
        <f>ROUND('ASSET BALANCES'!AK277*$CM277/12,2)</f>
        <v>0</v>
      </c>
      <c r="AL277" s="338">
        <f>ROUND('ASSET BALANCES'!AL277*$CM277/12,2)</f>
        <v>0</v>
      </c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38"/>
      <c r="AX277" s="338"/>
      <c r="AY277" s="338"/>
      <c r="AZ277" s="338"/>
      <c r="BA277" s="338"/>
      <c r="BB277" s="338"/>
      <c r="BC277" s="338"/>
      <c r="BD277" s="338"/>
      <c r="BE277" s="338"/>
      <c r="BF277" s="338"/>
      <c r="BG277" s="338"/>
      <c r="BH277" s="338"/>
      <c r="BI277" s="338"/>
      <c r="BJ277" s="338"/>
      <c r="BK277" s="338"/>
      <c r="BL277" s="338"/>
      <c r="BM277" s="338"/>
      <c r="BN277" s="338"/>
      <c r="BO277" s="338"/>
      <c r="BP277" s="338"/>
      <c r="BQ277" s="338"/>
      <c r="BR277" s="338"/>
      <c r="BS277" s="338"/>
      <c r="BT277" s="338"/>
      <c r="BU277" s="338"/>
      <c r="BV277" s="338"/>
      <c r="BW277" s="13">
        <f t="shared" si="39"/>
        <v>0</v>
      </c>
      <c r="BX277" s="13">
        <f t="shared" si="40"/>
        <v>0</v>
      </c>
      <c r="BY277" s="13">
        <f t="shared" si="41"/>
        <v>0</v>
      </c>
      <c r="BZ277" s="13">
        <f t="shared" si="42"/>
        <v>0</v>
      </c>
      <c r="CA277" s="13">
        <f t="shared" si="43"/>
        <v>0</v>
      </c>
      <c r="CB277" s="13">
        <f t="shared" si="44"/>
        <v>0</v>
      </c>
      <c r="CC277" s="333" t="str">
        <f>VLOOKUP($A277,'Depr Group Buckets'!$A:$J,CC$4,FALSE)</f>
        <v>DISTRIBUTION</v>
      </c>
      <c r="CD277" s="333" t="str">
        <f>VLOOKUP($A277,'Depr Group Buckets'!$A:$J,CD$4,FALSE)</f>
        <v>101/106</v>
      </c>
      <c r="CE277" s="333">
        <f>VLOOKUP($A277,'Depr Group Buckets'!$A:$J,CE$4,FALSE)</f>
        <v>108</v>
      </c>
      <c r="CF277" s="333">
        <f>VLOOKUP($A277,'Depr Group Buckets'!$A:$J,CF$4,FALSE)</f>
        <v>403</v>
      </c>
      <c r="CG277" s="333" t="str">
        <f>VLOOKUP($A277,'Depr Group Buckets'!$A:$J,CG$4,FALSE)</f>
        <v>DISTRIBUTION</v>
      </c>
      <c r="CH277" s="333" t="str">
        <f>VLOOKUP($A277,'Depr Group Buckets'!$A:$J,CH$4,FALSE)</f>
        <v>DISTRIBUTION</v>
      </c>
      <c r="CI277" s="333" t="str">
        <f>VLOOKUP($A277,'Depr Group Buckets'!$A:$J,CI$4,FALSE)</f>
        <v>XXX</v>
      </c>
      <c r="CJ277" s="333" t="str">
        <f>VLOOKUP($A277,'Depr Group Buckets'!$A:$J,CJ$4,FALSE)</f>
        <v>XXX</v>
      </c>
      <c r="CK277" s="21"/>
      <c r="CL277" s="4">
        <f t="shared" si="38"/>
        <v>6.7000000000000004E-2</v>
      </c>
      <c r="CM277" s="4">
        <f t="shared" si="37"/>
        <v>6.7000000000000004E-2</v>
      </c>
      <c r="CN277" s="334"/>
      <c r="CO277" s="334"/>
      <c r="CP277" s="334"/>
      <c r="CQ277" s="4">
        <v>6.7000000000000004E-2</v>
      </c>
      <c r="CR277" s="4">
        <v>6.7000000000000004E-2</v>
      </c>
    </row>
    <row r="278" spans="1:96" x14ac:dyDescent="0.25">
      <c r="A278" s="335">
        <f>'ASSET BALANCES'!$A278</f>
        <v>37103</v>
      </c>
      <c r="B278" s="336" t="str">
        <f>'ASSET BALANCES'!$B278</f>
        <v>371.03 Unapproved Placeholder 30yr</v>
      </c>
      <c r="C278" s="337">
        <v>0</v>
      </c>
      <c r="D278" s="337">
        <v>0</v>
      </c>
      <c r="E278" s="337">
        <v>0</v>
      </c>
      <c r="F278" s="337">
        <v>0</v>
      </c>
      <c r="G278" s="337">
        <v>0</v>
      </c>
      <c r="H278" s="337">
        <v>0</v>
      </c>
      <c r="I278" s="337">
        <v>0</v>
      </c>
      <c r="J278" s="337">
        <v>0</v>
      </c>
      <c r="K278" s="337">
        <v>0</v>
      </c>
      <c r="L278" s="337">
        <v>0</v>
      </c>
      <c r="M278" s="337">
        <v>0</v>
      </c>
      <c r="N278" s="337">
        <v>0</v>
      </c>
      <c r="O278" s="338">
        <f>ROUND('ASSET BALANCES'!O278*$CL278/12,2)</f>
        <v>0</v>
      </c>
      <c r="P278" s="338">
        <f>ROUND('ASSET BALANCES'!P278*$CL278/12,2)</f>
        <v>0</v>
      </c>
      <c r="Q278" s="338">
        <f>ROUND('ASSET BALANCES'!Q278*$CL278/12,2)</f>
        <v>0</v>
      </c>
      <c r="R278" s="338">
        <f>ROUND('ASSET BALANCES'!R278*$CL278/12,2)</f>
        <v>0</v>
      </c>
      <c r="S278" s="338">
        <f>ROUND('ASSET BALANCES'!S278*$CL278/12,2)</f>
        <v>0</v>
      </c>
      <c r="T278" s="338">
        <f>ROUND('ASSET BALANCES'!T278*$CL278/12,2)</f>
        <v>0</v>
      </c>
      <c r="U278" s="338">
        <f>ROUND('ASSET BALANCES'!U278*$CL278/12,2)</f>
        <v>0</v>
      </c>
      <c r="V278" s="338">
        <f>ROUND('ASSET BALANCES'!V278*$CL278/12,2)</f>
        <v>0</v>
      </c>
      <c r="W278" s="338">
        <f>ROUND('ASSET BALANCES'!W278*$CL278/12,2)</f>
        <v>0</v>
      </c>
      <c r="X278" s="338">
        <f>ROUND('ASSET BALANCES'!X278*$CL278/12,2)</f>
        <v>0</v>
      </c>
      <c r="Y278" s="338">
        <f>ROUND('ASSET BALANCES'!Y278*$CL278/12,2)</f>
        <v>0</v>
      </c>
      <c r="Z278" s="338">
        <f>ROUND('ASSET BALANCES'!Z278*$CL278/12,2)</f>
        <v>0</v>
      </c>
      <c r="AA278" s="338">
        <f>ROUND('ASSET BALANCES'!AA278*$CM278/12,2)</f>
        <v>0</v>
      </c>
      <c r="AB278" s="338">
        <f>ROUND('ASSET BALANCES'!AB278*$CM278/12,2)</f>
        <v>0</v>
      </c>
      <c r="AC278" s="338">
        <f>ROUND('ASSET BALANCES'!AC278*$CM278/12,2)</f>
        <v>0</v>
      </c>
      <c r="AD278" s="338">
        <f>ROUND('ASSET BALANCES'!AD278*$CM278/12,2)</f>
        <v>0</v>
      </c>
      <c r="AE278" s="338">
        <f>ROUND('ASSET BALANCES'!AE278*$CM278/12,2)</f>
        <v>0</v>
      </c>
      <c r="AF278" s="338">
        <f>ROUND('ASSET BALANCES'!AF278*$CM278/12,2)</f>
        <v>0</v>
      </c>
      <c r="AG278" s="338">
        <f>ROUND('ASSET BALANCES'!AG278*$CM278/12,2)</f>
        <v>0</v>
      </c>
      <c r="AH278" s="338">
        <f>ROUND('ASSET BALANCES'!AH278*$CM278/12,2)</f>
        <v>0</v>
      </c>
      <c r="AI278" s="338">
        <f>ROUND('ASSET BALANCES'!AI278*$CM278/12,2)</f>
        <v>0</v>
      </c>
      <c r="AJ278" s="338">
        <f>ROUND('ASSET BALANCES'!AJ278*$CM278/12,2)</f>
        <v>0</v>
      </c>
      <c r="AK278" s="338">
        <f>ROUND('ASSET BALANCES'!AK278*$CM278/12,2)</f>
        <v>0</v>
      </c>
      <c r="AL278" s="338">
        <f>ROUND('ASSET BALANCES'!AL278*$CM278/12,2)</f>
        <v>0</v>
      </c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38"/>
      <c r="AX278" s="338"/>
      <c r="AY278" s="338"/>
      <c r="AZ278" s="338"/>
      <c r="BA278" s="338"/>
      <c r="BB278" s="338"/>
      <c r="BC278" s="338"/>
      <c r="BD278" s="338"/>
      <c r="BE278" s="338"/>
      <c r="BF278" s="338"/>
      <c r="BG278" s="338"/>
      <c r="BH278" s="338"/>
      <c r="BI278" s="338"/>
      <c r="BJ278" s="338"/>
      <c r="BK278" s="338"/>
      <c r="BL278" s="338"/>
      <c r="BM278" s="338"/>
      <c r="BN278" s="338"/>
      <c r="BO278" s="338"/>
      <c r="BP278" s="338"/>
      <c r="BQ278" s="338"/>
      <c r="BR278" s="338"/>
      <c r="BS278" s="338"/>
      <c r="BT278" s="338"/>
      <c r="BU278" s="338"/>
      <c r="BV278" s="338"/>
      <c r="BW278" s="13">
        <f t="shared" si="39"/>
        <v>0</v>
      </c>
      <c r="BX278" s="13">
        <f t="shared" si="40"/>
        <v>0</v>
      </c>
      <c r="BY278" s="13">
        <f t="shared" si="41"/>
        <v>0</v>
      </c>
      <c r="BZ278" s="13">
        <f t="shared" si="42"/>
        <v>0</v>
      </c>
      <c r="CA278" s="13">
        <f t="shared" si="43"/>
        <v>0</v>
      </c>
      <c r="CB278" s="13">
        <f t="shared" si="44"/>
        <v>0</v>
      </c>
      <c r="CC278" s="333" t="str">
        <f>VLOOKUP($A278,'Depr Group Buckets'!$A:$J,CC$4,FALSE)</f>
        <v>DISTRIBUTION</v>
      </c>
      <c r="CD278" s="333" t="str">
        <f>VLOOKUP($A278,'Depr Group Buckets'!$A:$J,CD$4,FALSE)</f>
        <v>101/106</v>
      </c>
      <c r="CE278" s="333">
        <f>VLOOKUP($A278,'Depr Group Buckets'!$A:$J,CE$4,FALSE)</f>
        <v>108</v>
      </c>
      <c r="CF278" s="333">
        <f>VLOOKUP($A278,'Depr Group Buckets'!$A:$J,CF$4,FALSE)</f>
        <v>403</v>
      </c>
      <c r="CG278" s="333" t="str">
        <f>VLOOKUP($A278,'Depr Group Buckets'!$A:$J,CG$4,FALSE)</f>
        <v>DISTRIBUTION</v>
      </c>
      <c r="CH278" s="333" t="str">
        <f>VLOOKUP($A278,'Depr Group Buckets'!$A:$J,CH$4,FALSE)</f>
        <v>DISTRIBUTION</v>
      </c>
      <c r="CI278" s="333" t="str">
        <f>VLOOKUP($A278,'Depr Group Buckets'!$A:$J,CI$4,FALSE)</f>
        <v>XXX</v>
      </c>
      <c r="CJ278" s="333" t="str">
        <f>VLOOKUP($A278,'Depr Group Buckets'!$A:$J,CJ$4,FALSE)</f>
        <v>XXX</v>
      </c>
      <c r="CK278" s="21"/>
      <c r="CL278" s="4">
        <f t="shared" si="38"/>
        <v>3.3000000000000002E-2</v>
      </c>
      <c r="CM278" s="4">
        <f t="shared" si="37"/>
        <v>3.3000000000000002E-2</v>
      </c>
      <c r="CN278" s="334"/>
      <c r="CO278" s="334"/>
      <c r="CP278" s="334"/>
      <c r="CQ278" s="4">
        <v>3.3000000000000002E-2</v>
      </c>
      <c r="CR278" s="4">
        <v>3.3000000000000002E-2</v>
      </c>
    </row>
    <row r="279" spans="1:96" x14ac:dyDescent="0.25">
      <c r="A279" s="335">
        <f>'ASSET BALANCES'!$A279</f>
        <v>37300</v>
      </c>
      <c r="B279" s="336" t="str">
        <f>'ASSET BALANCES'!$B279</f>
        <v>373.00 Street Light &amp; Signal Sys</v>
      </c>
      <c r="C279" s="337">
        <v>838507.84</v>
      </c>
      <c r="D279" s="337">
        <v>841042.3899999999</v>
      </c>
      <c r="E279" s="337">
        <v>844862.32000000007</v>
      </c>
      <c r="F279" s="337">
        <v>851683.47000000009</v>
      </c>
      <c r="G279" s="337">
        <v>855704.22000000009</v>
      </c>
      <c r="H279" s="337">
        <v>858977.12</v>
      </c>
      <c r="I279" s="337">
        <v>863469.57000000007</v>
      </c>
      <c r="J279" s="337">
        <v>864294.5</v>
      </c>
      <c r="K279" s="337">
        <v>866866.64999999991</v>
      </c>
      <c r="L279" s="337">
        <v>871686.3</v>
      </c>
      <c r="M279" s="337">
        <v>873806.67999999993</v>
      </c>
      <c r="N279" s="337">
        <v>874643.62000000011</v>
      </c>
      <c r="O279" s="338">
        <f>ROUND('ASSET BALANCES'!O279*$CL279/12,2)</f>
        <v>880585.73</v>
      </c>
      <c r="P279" s="338">
        <f>ROUND('ASSET BALANCES'!P279*$CL279/12,2)</f>
        <v>884059.61</v>
      </c>
      <c r="Q279" s="338">
        <f>ROUND('ASSET BALANCES'!Q279*$CL279/12,2)</f>
        <v>887877.28</v>
      </c>
      <c r="R279" s="338">
        <f>ROUND('ASSET BALANCES'!R279*$CL279/12,2)</f>
        <v>889990.99</v>
      </c>
      <c r="S279" s="338">
        <f>ROUND('ASSET BALANCES'!S279*$CL279/12,2)</f>
        <v>892079.71</v>
      </c>
      <c r="T279" s="338">
        <f>ROUND('ASSET BALANCES'!T279*$CL279/12,2)</f>
        <v>894160.22</v>
      </c>
      <c r="U279" s="338">
        <f>ROUND('ASSET BALANCES'!U279*$CL279/12,2)</f>
        <v>896250.64</v>
      </c>
      <c r="V279" s="338">
        <f>ROUND('ASSET BALANCES'!V279*$CL279/12,2)</f>
        <v>898329.87</v>
      </c>
      <c r="W279" s="338">
        <f>ROUND('ASSET BALANCES'!W279*$CL279/12,2)</f>
        <v>900406.32</v>
      </c>
      <c r="X279" s="338">
        <f>ROUND('ASSET BALANCES'!X279*$CL279/12,2)</f>
        <v>902487.65</v>
      </c>
      <c r="Y279" s="338">
        <f>ROUND('ASSET BALANCES'!Y279*$CL279/12,2)</f>
        <v>904558.38</v>
      </c>
      <c r="Z279" s="338">
        <f>ROUND('ASSET BALANCES'!Z279*$CL279/12,2)</f>
        <v>906639.31</v>
      </c>
      <c r="AA279" s="338">
        <f>ROUND('ASSET BALANCES'!AA279*$CM279/12,2)</f>
        <v>908726.21</v>
      </c>
      <c r="AB279" s="338">
        <f>ROUND('ASSET BALANCES'!AB279*$CM279/12,2)</f>
        <v>910572.85</v>
      </c>
      <c r="AC279" s="338">
        <f>ROUND('ASSET BALANCES'!AC279*$CM279/12,2)</f>
        <v>912383.65</v>
      </c>
      <c r="AD279" s="338">
        <f>ROUND('ASSET BALANCES'!AD279*$CM279/12,2)</f>
        <v>914218.87</v>
      </c>
      <c r="AE279" s="338">
        <f>ROUND('ASSET BALANCES'!AE279*$CM279/12,2)</f>
        <v>916069.55</v>
      </c>
      <c r="AF279" s="338">
        <f>ROUND('ASSET BALANCES'!AF279*$CM279/12,2)</f>
        <v>917911.76</v>
      </c>
      <c r="AG279" s="338">
        <f>ROUND('ASSET BALANCES'!AG279*$CM279/12,2)</f>
        <v>919737.67</v>
      </c>
      <c r="AH279" s="338">
        <f>ROUND('ASSET BALANCES'!AH279*$CM279/12,2)</f>
        <v>921578.57</v>
      </c>
      <c r="AI279" s="338">
        <f>ROUND('ASSET BALANCES'!AI279*$CM279/12,2)</f>
        <v>923416.61</v>
      </c>
      <c r="AJ279" s="338">
        <f>ROUND('ASSET BALANCES'!AJ279*$CM279/12,2)</f>
        <v>925259.67</v>
      </c>
      <c r="AK279" s="338">
        <f>ROUND('ASSET BALANCES'!AK279*$CM279/12,2)</f>
        <v>927081.17</v>
      </c>
      <c r="AL279" s="338">
        <f>ROUND('ASSET BALANCES'!AL279*$CM279/12,2)</f>
        <v>928923.82</v>
      </c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38"/>
      <c r="AX279" s="338"/>
      <c r="AY279" s="338"/>
      <c r="AZ279" s="338"/>
      <c r="BA279" s="338"/>
      <c r="BB279" s="338"/>
      <c r="BC279" s="338"/>
      <c r="BD279" s="338"/>
      <c r="BE279" s="338"/>
      <c r="BF279" s="338"/>
      <c r="BG279" s="338"/>
      <c r="BH279" s="338"/>
      <c r="BI279" s="338"/>
      <c r="BJ279" s="338"/>
      <c r="BK279" s="338"/>
      <c r="BL279" s="338"/>
      <c r="BM279" s="338"/>
      <c r="BN279" s="338"/>
      <c r="BO279" s="338"/>
      <c r="BP279" s="338"/>
      <c r="BQ279" s="338"/>
      <c r="BR279" s="338"/>
      <c r="BS279" s="338"/>
      <c r="BT279" s="338"/>
      <c r="BU279" s="338"/>
      <c r="BV279" s="338"/>
      <c r="BW279" s="13">
        <f t="shared" si="39"/>
        <v>10305544.68</v>
      </c>
      <c r="BX279" s="13">
        <f t="shared" si="40"/>
        <v>10737425.710000001</v>
      </c>
      <c r="BY279" s="13">
        <f t="shared" si="41"/>
        <v>11025880.4</v>
      </c>
      <c r="BZ279" s="13">
        <f t="shared" si="42"/>
        <v>0</v>
      </c>
      <c r="CA279" s="13">
        <f t="shared" si="43"/>
        <v>0</v>
      </c>
      <c r="CB279" s="13">
        <f t="shared" si="44"/>
        <v>0</v>
      </c>
      <c r="CC279" s="333" t="str">
        <f>VLOOKUP($A279,'Depr Group Buckets'!$A:$J,CC$4,FALSE)</f>
        <v>DISTRIBUTION</v>
      </c>
      <c r="CD279" s="333" t="str">
        <f>VLOOKUP($A279,'Depr Group Buckets'!$A:$J,CD$4,FALSE)</f>
        <v>101/106</v>
      </c>
      <c r="CE279" s="333">
        <f>VLOOKUP($A279,'Depr Group Buckets'!$A:$J,CE$4,FALSE)</f>
        <v>108</v>
      </c>
      <c r="CF279" s="333">
        <f>VLOOKUP($A279,'Depr Group Buckets'!$A:$J,CF$4,FALSE)</f>
        <v>403</v>
      </c>
      <c r="CG279" s="333" t="str">
        <f>VLOOKUP($A279,'Depr Group Buckets'!$A:$J,CG$4,FALSE)</f>
        <v>DISTRIBUTION</v>
      </c>
      <c r="CH279" s="333" t="str">
        <f>VLOOKUP($A279,'Depr Group Buckets'!$A:$J,CH$4,FALSE)</f>
        <v>DISTRIBUTION</v>
      </c>
      <c r="CI279" s="333" t="str">
        <f>VLOOKUP($A279,'Depr Group Buckets'!$A:$J,CI$4,FALSE)</f>
        <v>Valid</v>
      </c>
      <c r="CJ279" s="333" t="str">
        <f>VLOOKUP($A279,'Depr Group Buckets'!$A:$J,CJ$4,FALSE)</f>
        <v>373</v>
      </c>
      <c r="CK279" s="21"/>
      <c r="CL279" s="4">
        <f t="shared" si="38"/>
        <v>2.8000000000000001E-2</v>
      </c>
      <c r="CM279" s="4">
        <f t="shared" si="37"/>
        <v>2.8000000000000001E-2</v>
      </c>
      <c r="CN279" s="334"/>
      <c r="CO279" s="334"/>
      <c r="CP279" s="334"/>
      <c r="CQ279" s="4">
        <v>2.8000000000000001E-2</v>
      </c>
      <c r="CR279" s="4">
        <v>3.6499999999999998E-2</v>
      </c>
    </row>
    <row r="280" spans="1:96" x14ac:dyDescent="0.25">
      <c r="A280" s="335">
        <f>'ASSET BALANCES'!$A280</f>
        <v>37302</v>
      </c>
      <c r="B280" s="336" t="str">
        <f>'ASSET BALANCES'!$B280</f>
        <v>373.02 LS2 Lighting</v>
      </c>
      <c r="C280" s="337">
        <v>9414.51</v>
      </c>
      <c r="D280" s="337">
        <v>9401.69</v>
      </c>
      <c r="E280" s="337">
        <v>9444.66</v>
      </c>
      <c r="F280" s="337">
        <v>10080.27</v>
      </c>
      <c r="G280" s="337">
        <v>10072.700000000001</v>
      </c>
      <c r="H280" s="337">
        <v>10056.810000000001</v>
      </c>
      <c r="I280" s="337">
        <v>11259.7</v>
      </c>
      <c r="J280" s="337">
        <v>12187.289999999999</v>
      </c>
      <c r="K280" s="337">
        <v>12258.89</v>
      </c>
      <c r="L280" s="337">
        <v>19036.080000000002</v>
      </c>
      <c r="M280" s="337">
        <v>24655.670000000002</v>
      </c>
      <c r="N280" s="337">
        <v>26393.11</v>
      </c>
      <c r="O280" s="338">
        <f>ROUND('ASSET BALANCES'!O280*$CL280/12,2)</f>
        <v>27233.38</v>
      </c>
      <c r="P280" s="338">
        <f>ROUND('ASSET BALANCES'!P280*$CL280/12,2)</f>
        <v>30967.3</v>
      </c>
      <c r="Q280" s="338">
        <f>ROUND('ASSET BALANCES'!Q280*$CL280/12,2)</f>
        <v>37659.19</v>
      </c>
      <c r="R280" s="338">
        <f>ROUND('ASSET BALANCES'!R280*$CL280/12,2)</f>
        <v>38738.61</v>
      </c>
      <c r="S280" s="338">
        <f>ROUND('ASSET BALANCES'!S280*$CL280/12,2)</f>
        <v>38738.61</v>
      </c>
      <c r="T280" s="338">
        <f>ROUND('ASSET BALANCES'!T280*$CL280/12,2)</f>
        <v>38738.61</v>
      </c>
      <c r="U280" s="338">
        <f>ROUND('ASSET BALANCES'!U280*$CL280/12,2)</f>
        <v>43051.94</v>
      </c>
      <c r="V280" s="338">
        <f>ROUND('ASSET BALANCES'!V280*$CL280/12,2)</f>
        <v>43124.86</v>
      </c>
      <c r="W280" s="338">
        <f>ROUND('ASSET BALANCES'!W280*$CL280/12,2)</f>
        <v>45743.23</v>
      </c>
      <c r="X280" s="338">
        <f>ROUND('ASSET BALANCES'!X280*$CL280/12,2)</f>
        <v>47811.41</v>
      </c>
      <c r="Y280" s="338">
        <f>ROUND('ASSET BALANCES'!Y280*$CL280/12,2)</f>
        <v>48129.59</v>
      </c>
      <c r="Z280" s="338">
        <f>ROUND('ASSET BALANCES'!Z280*$CL280/12,2)</f>
        <v>48447.77</v>
      </c>
      <c r="AA280" s="338">
        <f>ROUND('ASSET BALANCES'!AA280*$CM280/12,2)</f>
        <v>51617.54</v>
      </c>
      <c r="AB280" s="338">
        <f>ROUND('ASSET BALANCES'!AB280*$CM280/12,2)</f>
        <v>51617.54</v>
      </c>
      <c r="AC280" s="338">
        <f>ROUND('ASSET BALANCES'!AC280*$CM280/12,2)</f>
        <v>51617.54</v>
      </c>
      <c r="AD280" s="338">
        <f>ROUND('ASSET BALANCES'!AD280*$CM280/12,2)</f>
        <v>51617.54</v>
      </c>
      <c r="AE280" s="338">
        <f>ROUND('ASSET BALANCES'!AE280*$CM280/12,2)</f>
        <v>51617.54</v>
      </c>
      <c r="AF280" s="338">
        <f>ROUND('ASSET BALANCES'!AF280*$CM280/12,2)</f>
        <v>51617.54</v>
      </c>
      <c r="AG280" s="338">
        <f>ROUND('ASSET BALANCES'!AG280*$CM280/12,2)</f>
        <v>51617.54</v>
      </c>
      <c r="AH280" s="338">
        <f>ROUND('ASSET BALANCES'!AH280*$CM280/12,2)</f>
        <v>51617.54</v>
      </c>
      <c r="AI280" s="338">
        <f>ROUND('ASSET BALANCES'!AI280*$CM280/12,2)</f>
        <v>51617.54</v>
      </c>
      <c r="AJ280" s="338">
        <f>ROUND('ASSET BALANCES'!AJ280*$CM280/12,2)</f>
        <v>51617.54</v>
      </c>
      <c r="AK280" s="338">
        <f>ROUND('ASSET BALANCES'!AK280*$CM280/12,2)</f>
        <v>51617.54</v>
      </c>
      <c r="AL280" s="338">
        <f>ROUND('ASSET BALANCES'!AL280*$CM280/12,2)</f>
        <v>51617.54</v>
      </c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38"/>
      <c r="AX280" s="338"/>
      <c r="AY280" s="338"/>
      <c r="AZ280" s="338"/>
      <c r="BA280" s="338"/>
      <c r="BB280" s="338"/>
      <c r="BC280" s="338"/>
      <c r="BD280" s="338"/>
      <c r="BE280" s="338"/>
      <c r="BF280" s="338"/>
      <c r="BG280" s="338"/>
      <c r="BH280" s="338"/>
      <c r="BI280" s="338"/>
      <c r="BJ280" s="338"/>
      <c r="BK280" s="338"/>
      <c r="BL280" s="338"/>
      <c r="BM280" s="338"/>
      <c r="BN280" s="338"/>
      <c r="BO280" s="338"/>
      <c r="BP280" s="338"/>
      <c r="BQ280" s="338"/>
      <c r="BR280" s="338"/>
      <c r="BS280" s="338"/>
      <c r="BT280" s="338"/>
      <c r="BU280" s="338"/>
      <c r="BV280" s="338"/>
      <c r="BW280" s="13">
        <f t="shared" si="39"/>
        <v>164261.38</v>
      </c>
      <c r="BX280" s="13">
        <f t="shared" si="40"/>
        <v>488384.5</v>
      </c>
      <c r="BY280" s="13">
        <f t="shared" si="41"/>
        <v>619410.48</v>
      </c>
      <c r="BZ280" s="13">
        <f t="shared" si="42"/>
        <v>0</v>
      </c>
      <c r="CA280" s="13">
        <f t="shared" si="43"/>
        <v>0</v>
      </c>
      <c r="CB280" s="13">
        <f t="shared" si="44"/>
        <v>0</v>
      </c>
      <c r="CC280" s="333" t="str">
        <f>VLOOKUP($A280,'Depr Group Buckets'!$A:$J,CC$4,FALSE)</f>
        <v>DISTRIBUTION</v>
      </c>
      <c r="CD280" s="333" t="str">
        <f>VLOOKUP($A280,'Depr Group Buckets'!$A:$J,CD$4,FALSE)</f>
        <v>101/106</v>
      </c>
      <c r="CE280" s="333">
        <f>VLOOKUP($A280,'Depr Group Buckets'!$A:$J,CE$4,FALSE)</f>
        <v>108</v>
      </c>
      <c r="CF280" s="333">
        <f>VLOOKUP($A280,'Depr Group Buckets'!$A:$J,CF$4,FALSE)</f>
        <v>403</v>
      </c>
      <c r="CG280" s="333" t="str">
        <f>VLOOKUP($A280,'Depr Group Buckets'!$A:$J,CG$4,FALSE)</f>
        <v>DISTRIBUTION</v>
      </c>
      <c r="CH280" s="333" t="str">
        <f>VLOOKUP($A280,'Depr Group Buckets'!$A:$J,CH$4,FALSE)</f>
        <v>DISTRIBUTION</v>
      </c>
      <c r="CI280" s="333" t="str">
        <f>VLOOKUP($A280,'Depr Group Buckets'!$A:$J,CI$4,FALSE)</f>
        <v>Valid</v>
      </c>
      <c r="CJ280" s="333" t="str">
        <f>VLOOKUP($A280,'Depr Group Buckets'!$A:$J,CJ$4,FALSE)</f>
        <v>373</v>
      </c>
      <c r="CK280" s="21"/>
      <c r="CL280" s="4">
        <f t="shared" si="38"/>
        <v>2.8000000000000001E-2</v>
      </c>
      <c r="CM280" s="4">
        <f t="shared" si="37"/>
        <v>2.8000000000000001E-2</v>
      </c>
      <c r="CN280" s="334"/>
      <c r="CO280" s="334"/>
      <c r="CP280" s="334"/>
      <c r="CQ280" s="4">
        <v>2.8000000000000001E-2</v>
      </c>
      <c r="CR280" s="4">
        <v>4.0800000000000003E-2</v>
      </c>
    </row>
    <row r="281" spans="1:96" x14ac:dyDescent="0.25">
      <c r="A281" s="335">
        <f>'ASSET BALANCES'!$A281</f>
        <v>37400</v>
      </c>
      <c r="B281" s="336" t="str">
        <f>'ASSET BALANCES'!$B281</f>
        <v>374.00 ARO Costs-Distribution</v>
      </c>
      <c r="C281" s="337">
        <v>10238.98</v>
      </c>
      <c r="D281" s="337">
        <v>10238.98</v>
      </c>
      <c r="E281" s="337">
        <v>10238.959999999999</v>
      </c>
      <c r="F281" s="337">
        <v>10238.969999999999</v>
      </c>
      <c r="G281" s="337">
        <v>10239</v>
      </c>
      <c r="H281" s="337">
        <v>10239.02</v>
      </c>
      <c r="I281" s="337">
        <v>10238.960000000001</v>
      </c>
      <c r="J281" s="337">
        <v>10238.94</v>
      </c>
      <c r="K281" s="337">
        <v>10238.969999999999</v>
      </c>
      <c r="L281" s="337">
        <v>10238.950000000001</v>
      </c>
      <c r="M281" s="337">
        <v>10238.99</v>
      </c>
      <c r="N281" s="337">
        <v>10238.99</v>
      </c>
      <c r="O281" s="338">
        <f>ROUND('ASSET BALANCES'!O281*$CL281/12,2)</f>
        <v>8353.5499999999993</v>
      </c>
      <c r="P281" s="338">
        <f>ROUND('ASSET BALANCES'!P281*$CL281/12,2)</f>
        <v>8353.5499999999993</v>
      </c>
      <c r="Q281" s="338">
        <f>ROUND('ASSET BALANCES'!Q281*$CL281/12,2)</f>
        <v>8353.5499999999993</v>
      </c>
      <c r="R281" s="338">
        <f>ROUND('ASSET BALANCES'!R281*$CL281/12,2)</f>
        <v>8353.5499999999993</v>
      </c>
      <c r="S281" s="338">
        <f>ROUND('ASSET BALANCES'!S281*$CL281/12,2)</f>
        <v>8353.5499999999993</v>
      </c>
      <c r="T281" s="338">
        <f>ROUND('ASSET BALANCES'!T281*$CL281/12,2)</f>
        <v>8353.5499999999993</v>
      </c>
      <c r="U281" s="338">
        <f>ROUND('ASSET BALANCES'!U281*$CL281/12,2)</f>
        <v>8353.5499999999993</v>
      </c>
      <c r="V281" s="338">
        <f>ROUND('ASSET BALANCES'!V281*$CL281/12,2)</f>
        <v>8353.5499999999993</v>
      </c>
      <c r="W281" s="338">
        <f>ROUND('ASSET BALANCES'!W281*$CL281/12,2)</f>
        <v>8353.5499999999993</v>
      </c>
      <c r="X281" s="338">
        <f>ROUND('ASSET BALANCES'!X281*$CL281/12,2)</f>
        <v>8353.5499999999993</v>
      </c>
      <c r="Y281" s="338">
        <f>ROUND('ASSET BALANCES'!Y281*$CL281/12,2)</f>
        <v>8353.5499999999993</v>
      </c>
      <c r="Z281" s="338">
        <f>ROUND('ASSET BALANCES'!Z281*$CL281/12,2)</f>
        <v>8353.5499999999993</v>
      </c>
      <c r="AA281" s="338">
        <f>ROUND('ASSET BALANCES'!AA281*$CM281/12,2)</f>
        <v>8353.5499999999993</v>
      </c>
      <c r="AB281" s="338">
        <f>ROUND('ASSET BALANCES'!AB281*$CM281/12,2)</f>
        <v>8353.5499999999993</v>
      </c>
      <c r="AC281" s="338">
        <f>ROUND('ASSET BALANCES'!AC281*$CM281/12,2)</f>
        <v>8353.5499999999993</v>
      </c>
      <c r="AD281" s="338">
        <f>ROUND('ASSET BALANCES'!AD281*$CM281/12,2)</f>
        <v>8353.5499999999993</v>
      </c>
      <c r="AE281" s="338">
        <f>ROUND('ASSET BALANCES'!AE281*$CM281/12,2)</f>
        <v>8353.5499999999993</v>
      </c>
      <c r="AF281" s="338">
        <f>ROUND('ASSET BALANCES'!AF281*$CM281/12,2)</f>
        <v>8353.5499999999993</v>
      </c>
      <c r="AG281" s="338">
        <f>ROUND('ASSET BALANCES'!AG281*$CM281/12,2)</f>
        <v>8353.5499999999993</v>
      </c>
      <c r="AH281" s="338">
        <f>ROUND('ASSET BALANCES'!AH281*$CM281/12,2)</f>
        <v>8353.5499999999993</v>
      </c>
      <c r="AI281" s="338">
        <f>ROUND('ASSET BALANCES'!AI281*$CM281/12,2)</f>
        <v>8353.5499999999993</v>
      </c>
      <c r="AJ281" s="338">
        <f>ROUND('ASSET BALANCES'!AJ281*$CM281/12,2)</f>
        <v>8353.5499999999993</v>
      </c>
      <c r="AK281" s="338">
        <f>ROUND('ASSET BALANCES'!AK281*$CM281/12,2)</f>
        <v>8353.5499999999993</v>
      </c>
      <c r="AL281" s="338">
        <f>ROUND('ASSET BALANCES'!AL281*$CM281/12,2)</f>
        <v>8353.5499999999993</v>
      </c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38"/>
      <c r="AX281" s="338"/>
      <c r="AY281" s="338"/>
      <c r="AZ281" s="338"/>
      <c r="BA281" s="338"/>
      <c r="BB281" s="338"/>
      <c r="BC281" s="338"/>
      <c r="BD281" s="338"/>
      <c r="BE281" s="338"/>
      <c r="BF281" s="338"/>
      <c r="BG281" s="338"/>
      <c r="BH281" s="338"/>
      <c r="BI281" s="338"/>
      <c r="BJ281" s="338"/>
      <c r="BK281" s="338"/>
      <c r="BL281" s="338"/>
      <c r="BM281" s="338"/>
      <c r="BN281" s="338"/>
      <c r="BO281" s="338"/>
      <c r="BP281" s="338"/>
      <c r="BQ281" s="338"/>
      <c r="BR281" s="338"/>
      <c r="BS281" s="338"/>
      <c r="BT281" s="338"/>
      <c r="BU281" s="338"/>
      <c r="BV281" s="338"/>
      <c r="BW281" s="13">
        <f t="shared" si="39"/>
        <v>122867.71</v>
      </c>
      <c r="BX281" s="13">
        <f t="shared" si="40"/>
        <v>100242.6</v>
      </c>
      <c r="BY281" s="13">
        <f t="shared" si="41"/>
        <v>100242.6</v>
      </c>
      <c r="BZ281" s="13">
        <f t="shared" si="42"/>
        <v>0</v>
      </c>
      <c r="CA281" s="13">
        <f t="shared" si="43"/>
        <v>0</v>
      </c>
      <c r="CB281" s="13">
        <f t="shared" si="44"/>
        <v>0</v>
      </c>
      <c r="CC281" s="333" t="str">
        <f>VLOOKUP($A281,'Depr Group Buckets'!$A:$J,CC$4,FALSE)</f>
        <v>ARO</v>
      </c>
      <c r="CD281" s="333" t="str">
        <f>VLOOKUP($A281,'Depr Group Buckets'!$A:$J,CD$4,FALSE)</f>
        <v>101/106</v>
      </c>
      <c r="CE281" s="333">
        <f>VLOOKUP($A281,'Depr Group Buckets'!$A:$J,CE$4,FALSE)</f>
        <v>108</v>
      </c>
      <c r="CF281" s="333" t="str">
        <f>VLOOKUP($A281,'Depr Group Buckets'!$A:$J,CF$4,FALSE)</f>
        <v>ARO Def 182</v>
      </c>
      <c r="CG281" s="333" t="str">
        <f>VLOOKUP($A281,'Depr Group Buckets'!$A:$J,CG$4,FALSE)</f>
        <v>ARO</v>
      </c>
      <c r="CH281" s="333" t="str">
        <f>VLOOKUP($A281,'Depr Group Buckets'!$A:$J,CH$4,FALSE)</f>
        <v>ARO</v>
      </c>
      <c r="CI281" s="333" t="str">
        <f>VLOOKUP($A281,'Depr Group Buckets'!$A:$J,CI$4,FALSE)</f>
        <v>Valid</v>
      </c>
      <c r="CJ281" s="333" t="str">
        <f>VLOOKUP($A281,'Depr Group Buckets'!$A:$J,CJ$4,FALSE)</f>
        <v>374</v>
      </c>
      <c r="CK281" s="21"/>
      <c r="CL281" s="4">
        <f t="shared" si="38"/>
        <v>1.3999999999999999E-2</v>
      </c>
      <c r="CM281" s="4">
        <f t="shared" si="37"/>
        <v>1.3999999999999999E-2</v>
      </c>
      <c r="CN281" s="334"/>
      <c r="CO281" s="334"/>
      <c r="CP281" s="334"/>
      <c r="CQ281" s="4">
        <v>1.3999999999999999E-2</v>
      </c>
      <c r="CR281" s="4">
        <v>1.3999999999999999E-2</v>
      </c>
    </row>
    <row r="282" spans="1:96" x14ac:dyDescent="0.25">
      <c r="A282" s="335">
        <f>'ASSET BALANCES'!$A282</f>
        <v>38900</v>
      </c>
      <c r="B282" s="336" t="str">
        <f>'ASSET BALANCES'!$B282</f>
        <v>389.00 Land &amp; Land Rights</v>
      </c>
      <c r="C282" s="337">
        <v>0</v>
      </c>
      <c r="D282" s="337">
        <v>0</v>
      </c>
      <c r="E282" s="337">
        <v>0</v>
      </c>
      <c r="F282" s="337">
        <v>0</v>
      </c>
      <c r="G282" s="337">
        <v>0</v>
      </c>
      <c r="H282" s="337">
        <v>0</v>
      </c>
      <c r="I282" s="337">
        <v>0</v>
      </c>
      <c r="J282" s="337">
        <v>0</v>
      </c>
      <c r="K282" s="337">
        <v>0</v>
      </c>
      <c r="L282" s="337">
        <v>0</v>
      </c>
      <c r="M282" s="337">
        <v>0</v>
      </c>
      <c r="N282" s="337">
        <v>0</v>
      </c>
      <c r="O282" s="338">
        <f>ROUND('ASSET BALANCES'!O282*$CL282/12,2)</f>
        <v>0</v>
      </c>
      <c r="P282" s="338">
        <f>ROUND('ASSET BALANCES'!P282*$CL282/12,2)</f>
        <v>0</v>
      </c>
      <c r="Q282" s="338">
        <f>ROUND('ASSET BALANCES'!Q282*$CL282/12,2)</f>
        <v>0</v>
      </c>
      <c r="R282" s="338">
        <f>ROUND('ASSET BALANCES'!R282*$CL282/12,2)</f>
        <v>0</v>
      </c>
      <c r="S282" s="338">
        <f>ROUND('ASSET BALANCES'!S282*$CL282/12,2)</f>
        <v>0</v>
      </c>
      <c r="T282" s="338">
        <f>ROUND('ASSET BALANCES'!T282*$CL282/12,2)</f>
        <v>0</v>
      </c>
      <c r="U282" s="338">
        <f>ROUND('ASSET BALANCES'!U282*$CL282/12,2)</f>
        <v>0</v>
      </c>
      <c r="V282" s="338">
        <f>ROUND('ASSET BALANCES'!V282*$CL282/12,2)</f>
        <v>0</v>
      </c>
      <c r="W282" s="338">
        <f>ROUND('ASSET BALANCES'!W282*$CL282/12,2)</f>
        <v>0</v>
      </c>
      <c r="X282" s="338">
        <f>ROUND('ASSET BALANCES'!X282*$CL282/12,2)</f>
        <v>0</v>
      </c>
      <c r="Y282" s="338">
        <f>ROUND('ASSET BALANCES'!Y282*$CL282/12,2)</f>
        <v>0</v>
      </c>
      <c r="Z282" s="338">
        <f>ROUND('ASSET BALANCES'!Z282*$CL282/12,2)</f>
        <v>0</v>
      </c>
      <c r="AA282" s="338">
        <f>ROUND('ASSET BALANCES'!AA282*$CM282/12,2)</f>
        <v>0</v>
      </c>
      <c r="AB282" s="338">
        <f>ROUND('ASSET BALANCES'!AB282*$CM282/12,2)</f>
        <v>0</v>
      </c>
      <c r="AC282" s="338">
        <f>ROUND('ASSET BALANCES'!AC282*$CM282/12,2)</f>
        <v>0</v>
      </c>
      <c r="AD282" s="338">
        <f>ROUND('ASSET BALANCES'!AD282*$CM282/12,2)</f>
        <v>0</v>
      </c>
      <c r="AE282" s="338">
        <f>ROUND('ASSET BALANCES'!AE282*$CM282/12,2)</f>
        <v>0</v>
      </c>
      <c r="AF282" s="338">
        <f>ROUND('ASSET BALANCES'!AF282*$CM282/12,2)</f>
        <v>0</v>
      </c>
      <c r="AG282" s="338">
        <f>ROUND('ASSET BALANCES'!AG282*$CM282/12,2)</f>
        <v>0</v>
      </c>
      <c r="AH282" s="338">
        <f>ROUND('ASSET BALANCES'!AH282*$CM282/12,2)</f>
        <v>0</v>
      </c>
      <c r="AI282" s="338">
        <f>ROUND('ASSET BALANCES'!AI282*$CM282/12,2)</f>
        <v>0</v>
      </c>
      <c r="AJ282" s="338">
        <f>ROUND('ASSET BALANCES'!AJ282*$CM282/12,2)</f>
        <v>0</v>
      </c>
      <c r="AK282" s="338">
        <f>ROUND('ASSET BALANCES'!AK282*$CM282/12,2)</f>
        <v>0</v>
      </c>
      <c r="AL282" s="338">
        <f>ROUND('ASSET BALANCES'!AL282*$CM282/12,2)</f>
        <v>0</v>
      </c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38"/>
      <c r="AX282" s="338"/>
      <c r="AY282" s="338"/>
      <c r="AZ282" s="338"/>
      <c r="BA282" s="338"/>
      <c r="BB282" s="338"/>
      <c r="BC282" s="338"/>
      <c r="BD282" s="338"/>
      <c r="BE282" s="338"/>
      <c r="BF282" s="338"/>
      <c r="BG282" s="338"/>
      <c r="BH282" s="338"/>
      <c r="BI282" s="338"/>
      <c r="BJ282" s="338"/>
      <c r="BK282" s="338"/>
      <c r="BL282" s="338"/>
      <c r="BM282" s="338"/>
      <c r="BN282" s="338"/>
      <c r="BO282" s="338"/>
      <c r="BP282" s="338"/>
      <c r="BQ282" s="338"/>
      <c r="BR282" s="338"/>
      <c r="BS282" s="338"/>
      <c r="BT282" s="338"/>
      <c r="BU282" s="338"/>
      <c r="BV282" s="338"/>
      <c r="BW282" s="13">
        <f t="shared" si="39"/>
        <v>0</v>
      </c>
      <c r="BX282" s="13">
        <f t="shared" si="40"/>
        <v>0</v>
      </c>
      <c r="BY282" s="13">
        <f t="shared" si="41"/>
        <v>0</v>
      </c>
      <c r="BZ282" s="13">
        <f t="shared" si="42"/>
        <v>0</v>
      </c>
      <c r="CA282" s="13">
        <f t="shared" si="43"/>
        <v>0</v>
      </c>
      <c r="CB282" s="13">
        <f t="shared" si="44"/>
        <v>0</v>
      </c>
      <c r="CC282" s="333" t="str">
        <f>VLOOKUP($A282,'Depr Group Buckets'!$A:$J,CC$4,FALSE)</f>
        <v>LAND</v>
      </c>
      <c r="CD282" s="333" t="str">
        <f>VLOOKUP($A282,'Depr Group Buckets'!$A:$J,CD$4,FALSE)</f>
        <v>101/106</v>
      </c>
      <c r="CE282" s="333">
        <f>VLOOKUP($A282,'Depr Group Buckets'!$A:$J,CE$4,FALSE)</f>
        <v>108</v>
      </c>
      <c r="CF282" s="333" t="str">
        <f>VLOOKUP($A282,'Depr Group Buckets'!$A:$J,CF$4,FALSE)</f>
        <v>LAND</v>
      </c>
      <c r="CG282" s="333" t="str">
        <f>VLOOKUP($A282,'Depr Group Buckets'!$A:$J,CG$4,FALSE)</f>
        <v>LAND</v>
      </c>
      <c r="CH282" s="333" t="str">
        <f>VLOOKUP($A282,'Depr Group Buckets'!$A:$J,CH$4,FALSE)</f>
        <v>LAND</v>
      </c>
      <c r="CI282" s="333" t="str">
        <f>VLOOKUP($A282,'Depr Group Buckets'!$A:$J,CI$4,FALSE)</f>
        <v>Valid</v>
      </c>
      <c r="CJ282" s="333" t="str">
        <f>VLOOKUP($A282,'Depr Group Buckets'!$A:$J,CJ$4,FALSE)</f>
        <v>389</v>
      </c>
      <c r="CK282" s="21"/>
      <c r="CL282" s="4">
        <f t="shared" si="38"/>
        <v>0</v>
      </c>
      <c r="CM282" s="4">
        <f t="shared" si="37"/>
        <v>0</v>
      </c>
      <c r="CN282" s="334"/>
      <c r="CO282" s="334"/>
      <c r="CP282" s="334"/>
      <c r="CQ282" s="4">
        <v>0</v>
      </c>
      <c r="CR282" s="4">
        <v>0</v>
      </c>
    </row>
    <row r="283" spans="1:96" x14ac:dyDescent="0.25">
      <c r="A283" s="335">
        <f>'ASSET BALANCES'!$A283</f>
        <v>39000</v>
      </c>
      <c r="B283" s="336" t="str">
        <f>'ASSET BALANCES'!$B283</f>
        <v>390.00 Structures &amp; Improvements</v>
      </c>
      <c r="C283" s="337">
        <v>158436.47</v>
      </c>
      <c r="D283" s="337">
        <v>158652.47</v>
      </c>
      <c r="E283" s="337">
        <v>158679.81000000003</v>
      </c>
      <c r="F283" s="337">
        <v>159072.91999999998</v>
      </c>
      <c r="G283" s="337">
        <v>159137.52000000002</v>
      </c>
      <c r="H283" s="337">
        <v>159375.94</v>
      </c>
      <c r="I283" s="337">
        <v>159640.76999999999</v>
      </c>
      <c r="J283" s="337">
        <v>160906.5</v>
      </c>
      <c r="K283" s="337">
        <v>161306.27000000002</v>
      </c>
      <c r="L283" s="337">
        <v>163122.92000000001</v>
      </c>
      <c r="M283" s="337">
        <v>163402.88</v>
      </c>
      <c r="N283" s="337">
        <v>164079.34000000003</v>
      </c>
      <c r="O283" s="338">
        <f>ROUND('ASSET BALANCES'!O283*$CL283/12,2)</f>
        <v>165318.79</v>
      </c>
      <c r="P283" s="338">
        <f>ROUND('ASSET BALANCES'!P283*$CL283/12,2)</f>
        <v>167110.49</v>
      </c>
      <c r="Q283" s="338">
        <f>ROUND('ASSET BALANCES'!Q283*$CL283/12,2)</f>
        <v>169017.1</v>
      </c>
      <c r="R283" s="338">
        <f>ROUND('ASSET BALANCES'!R283*$CL283/12,2)</f>
        <v>172530.33</v>
      </c>
      <c r="S283" s="338">
        <f>ROUND('ASSET BALANCES'!S283*$CL283/12,2)</f>
        <v>174775.86</v>
      </c>
      <c r="T283" s="338">
        <f>ROUND('ASSET BALANCES'!T283*$CL283/12,2)</f>
        <v>175453.92</v>
      </c>
      <c r="U283" s="338">
        <f>ROUND('ASSET BALANCES'!U283*$CL283/12,2)</f>
        <v>179232.08</v>
      </c>
      <c r="V283" s="338">
        <f>ROUND('ASSET BALANCES'!V283*$CL283/12,2)</f>
        <v>180060.01</v>
      </c>
      <c r="W283" s="338">
        <f>ROUND('ASSET BALANCES'!W283*$CL283/12,2)</f>
        <v>180549.18</v>
      </c>
      <c r="X283" s="338">
        <f>ROUND('ASSET BALANCES'!X283*$CL283/12,2)</f>
        <v>180703.96</v>
      </c>
      <c r="Y283" s="338">
        <f>ROUND('ASSET BALANCES'!Y283*$CL283/12,2)</f>
        <v>180840.44</v>
      </c>
      <c r="Z283" s="338">
        <f>ROUND('ASSET BALANCES'!Z283*$CL283/12,2)</f>
        <v>180995.20000000001</v>
      </c>
      <c r="AA283" s="338">
        <f>ROUND('ASSET BALANCES'!AA283*$CM283/12,2)</f>
        <v>208181.61</v>
      </c>
      <c r="AB283" s="338">
        <f>ROUND('ASSET BALANCES'!AB283*$CM283/12,2)</f>
        <v>207945.37</v>
      </c>
      <c r="AC283" s="338">
        <f>ROUND('ASSET BALANCES'!AC283*$CM283/12,2)</f>
        <v>208094.63</v>
      </c>
      <c r="AD283" s="338">
        <f>ROUND('ASSET BALANCES'!AD283*$CM283/12,2)</f>
        <v>208255.82</v>
      </c>
      <c r="AE283" s="338">
        <f>ROUND('ASSET BALANCES'!AE283*$CM283/12,2)</f>
        <v>208428.66</v>
      </c>
      <c r="AF283" s="338">
        <f>ROUND('ASSET BALANCES'!AF283*$CM283/12,2)</f>
        <v>383747.47</v>
      </c>
      <c r="AG283" s="338">
        <f>ROUND('ASSET BALANCES'!AG283*$CM283/12,2)</f>
        <v>745498.08</v>
      </c>
      <c r="AH283" s="338">
        <f>ROUND('ASSET BALANCES'!AH283*$CM283/12,2)</f>
        <v>749740.68</v>
      </c>
      <c r="AI283" s="338">
        <f>ROUND('ASSET BALANCES'!AI283*$CM283/12,2)</f>
        <v>750401.83</v>
      </c>
      <c r="AJ283" s="338">
        <f>ROUND('ASSET BALANCES'!AJ283*$CM283/12,2)</f>
        <v>750742.84</v>
      </c>
      <c r="AK283" s="338">
        <f>ROUND('ASSET BALANCES'!AK283*$CM283/12,2)</f>
        <v>750957.53</v>
      </c>
      <c r="AL283" s="338">
        <f>ROUND('ASSET BALANCES'!AL283*$CM283/12,2)</f>
        <v>751920.67</v>
      </c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38"/>
      <c r="AX283" s="338"/>
      <c r="AY283" s="338"/>
      <c r="AZ283" s="338"/>
      <c r="BA283" s="338"/>
      <c r="BB283" s="338"/>
      <c r="BC283" s="338"/>
      <c r="BD283" s="338"/>
      <c r="BE283" s="338"/>
      <c r="BF283" s="338"/>
      <c r="BG283" s="338"/>
      <c r="BH283" s="338"/>
      <c r="BI283" s="338"/>
      <c r="BJ283" s="338"/>
      <c r="BK283" s="338"/>
      <c r="BL283" s="338"/>
      <c r="BM283" s="338"/>
      <c r="BN283" s="338"/>
      <c r="BO283" s="338"/>
      <c r="BP283" s="338"/>
      <c r="BQ283" s="338"/>
      <c r="BR283" s="338"/>
      <c r="BS283" s="338"/>
      <c r="BT283" s="338"/>
      <c r="BU283" s="338"/>
      <c r="BV283" s="338"/>
      <c r="BW283" s="13">
        <f t="shared" si="39"/>
        <v>1925813.81</v>
      </c>
      <c r="BX283" s="13">
        <f t="shared" si="40"/>
        <v>2106587.36</v>
      </c>
      <c r="BY283" s="13">
        <f t="shared" si="41"/>
        <v>5923915.1900000004</v>
      </c>
      <c r="BZ283" s="13">
        <f t="shared" si="42"/>
        <v>0</v>
      </c>
      <c r="CA283" s="13">
        <f t="shared" si="43"/>
        <v>0</v>
      </c>
      <c r="CB283" s="13">
        <f t="shared" si="44"/>
        <v>0</v>
      </c>
      <c r="CC283" s="333" t="str">
        <f>VLOOKUP($A283,'Depr Group Buckets'!$A:$J,CC$4,FALSE)</f>
        <v>GENERAL</v>
      </c>
      <c r="CD283" s="333" t="str">
        <f>VLOOKUP($A283,'Depr Group Buckets'!$A:$J,CD$4,FALSE)</f>
        <v>101/106</v>
      </c>
      <c r="CE283" s="333">
        <f>VLOOKUP($A283,'Depr Group Buckets'!$A:$J,CE$4,FALSE)</f>
        <v>108</v>
      </c>
      <c r="CF283" s="333">
        <f>VLOOKUP($A283,'Depr Group Buckets'!$A:$J,CF$4,FALSE)</f>
        <v>403</v>
      </c>
      <c r="CG283" s="333" t="str">
        <f>VLOOKUP($A283,'Depr Group Buckets'!$A:$J,CG$4,FALSE)</f>
        <v>GENERAL</v>
      </c>
      <c r="CH283" s="333" t="str">
        <f>VLOOKUP($A283,'Depr Group Buckets'!$A:$J,CH$4,FALSE)</f>
        <v>GENERAL</v>
      </c>
      <c r="CI283" s="333" t="str">
        <f>VLOOKUP($A283,'Depr Group Buckets'!$A:$J,CI$4,FALSE)</f>
        <v>Valid</v>
      </c>
      <c r="CJ283" s="333" t="str">
        <f>VLOOKUP($A283,'Depr Group Buckets'!$A:$J,CJ$4,FALSE)</f>
        <v>390</v>
      </c>
      <c r="CK283" s="21"/>
      <c r="CL283" s="4">
        <f t="shared" si="38"/>
        <v>1.4E-2</v>
      </c>
      <c r="CM283" s="4">
        <f t="shared" si="37"/>
        <v>1.4E-2</v>
      </c>
      <c r="CN283" s="334"/>
      <c r="CO283" s="334"/>
      <c r="CP283" s="334"/>
      <c r="CQ283" s="4">
        <v>1.4E-2</v>
      </c>
      <c r="CR283" s="4">
        <v>1.7000000000000001E-2</v>
      </c>
    </row>
    <row r="284" spans="1:96" x14ac:dyDescent="0.25">
      <c r="A284" s="335">
        <f>'ASSET BALANCES'!$A284</f>
        <v>39101</v>
      </c>
      <c r="B284" s="336" t="str">
        <f>'ASSET BALANCES'!$B284</f>
        <v>391.01 Office Fur, Fixt &amp; Equip 7yr</v>
      </c>
      <c r="C284" s="337">
        <v>82367.7</v>
      </c>
      <c r="D284" s="337">
        <v>82443.850000000006</v>
      </c>
      <c r="E284" s="337">
        <v>82571.900000000009</v>
      </c>
      <c r="F284" s="337">
        <v>82598.570000000007</v>
      </c>
      <c r="G284" s="337">
        <v>82229.039999999994</v>
      </c>
      <c r="H284" s="337">
        <v>81412.86</v>
      </c>
      <c r="I284" s="337">
        <v>107685.14</v>
      </c>
      <c r="J284" s="337">
        <v>96540.75</v>
      </c>
      <c r="K284" s="337">
        <v>96040.72</v>
      </c>
      <c r="L284" s="337">
        <v>103667.12999999999</v>
      </c>
      <c r="M284" s="337">
        <v>94179.819999999992</v>
      </c>
      <c r="N284" s="337">
        <v>35729.98000000001</v>
      </c>
      <c r="O284" s="338">
        <f>ROUND('ASSET BALANCES'!O284*$CL284/12,2)</f>
        <v>89425.49</v>
      </c>
      <c r="P284" s="338">
        <f>ROUND('ASSET BALANCES'!P284*$CL284/12,2)</f>
        <v>89524.800000000003</v>
      </c>
      <c r="Q284" s="338">
        <f>ROUND('ASSET BALANCES'!Q284*$CL284/12,2)</f>
        <v>83023.23</v>
      </c>
      <c r="R284" s="338">
        <f>ROUND('ASSET BALANCES'!R284*$CL284/12,2)</f>
        <v>83130.12</v>
      </c>
      <c r="S284" s="338">
        <f>ROUND('ASSET BALANCES'!S284*$CL284/12,2)</f>
        <v>79035.69</v>
      </c>
      <c r="T284" s="338">
        <f>ROUND('ASSET BALANCES'!T284*$CL284/12,2)</f>
        <v>79201.649999999994</v>
      </c>
      <c r="U284" s="338">
        <f>ROUND('ASSET BALANCES'!U284*$CL284/12,2)</f>
        <v>79512.820000000007</v>
      </c>
      <c r="V284" s="338">
        <f>ROUND('ASSET BALANCES'!V284*$CL284/12,2)</f>
        <v>79616.639999999999</v>
      </c>
      <c r="W284" s="338">
        <f>ROUND('ASSET BALANCES'!W284*$CL284/12,2)</f>
        <v>79737.210000000006</v>
      </c>
      <c r="X284" s="338">
        <f>ROUND('ASSET BALANCES'!X284*$CL284/12,2)</f>
        <v>79752.22</v>
      </c>
      <c r="Y284" s="338">
        <f>ROUND('ASSET BALANCES'!Y284*$CL284/12,2)</f>
        <v>79887.19</v>
      </c>
      <c r="Z284" s="338">
        <f>ROUND('ASSET BALANCES'!Z284*$CL284/12,2)</f>
        <v>80658.62</v>
      </c>
      <c r="AA284" s="338">
        <f>ROUND('ASSET BALANCES'!AA284*$CM284/12,2)</f>
        <v>81060.210000000006</v>
      </c>
      <c r="AB284" s="338">
        <f>ROUND('ASSET BALANCES'!AB284*$CM284/12,2)</f>
        <v>79135.38</v>
      </c>
      <c r="AC284" s="338">
        <f>ROUND('ASSET BALANCES'!AC284*$CM284/12,2)</f>
        <v>79284.850000000006</v>
      </c>
      <c r="AD284" s="338">
        <f>ROUND('ASSET BALANCES'!AD284*$CM284/12,2)</f>
        <v>78842.539999999994</v>
      </c>
      <c r="AE284" s="338">
        <f>ROUND('ASSET BALANCES'!AE284*$CM284/12,2)</f>
        <v>77523.3</v>
      </c>
      <c r="AF284" s="338">
        <f>ROUND('ASSET BALANCES'!AF284*$CM284/12,2)</f>
        <v>75935.63</v>
      </c>
      <c r="AG284" s="338">
        <f>ROUND('ASSET BALANCES'!AG284*$CM284/12,2)</f>
        <v>76857.009999999995</v>
      </c>
      <c r="AH284" s="338">
        <f>ROUND('ASSET BALANCES'!AH284*$CM284/12,2)</f>
        <v>76909.19</v>
      </c>
      <c r="AI284" s="338">
        <f>ROUND('ASSET BALANCES'!AI284*$CM284/12,2)</f>
        <v>76929.740000000005</v>
      </c>
      <c r="AJ284" s="338">
        <f>ROUND('ASSET BALANCES'!AJ284*$CM284/12,2)</f>
        <v>77391.679999999993</v>
      </c>
      <c r="AK284" s="338">
        <f>ROUND('ASSET BALANCES'!AK284*$CM284/12,2)</f>
        <v>77576.84</v>
      </c>
      <c r="AL284" s="338">
        <f>ROUND('ASSET BALANCES'!AL284*$CM284/12,2)</f>
        <v>76086.94</v>
      </c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38"/>
      <c r="AX284" s="338"/>
      <c r="AY284" s="338"/>
      <c r="AZ284" s="338"/>
      <c r="BA284" s="338"/>
      <c r="BB284" s="338"/>
      <c r="BC284" s="338"/>
      <c r="BD284" s="338"/>
      <c r="BE284" s="338"/>
      <c r="BF284" s="338"/>
      <c r="BG284" s="338"/>
      <c r="BH284" s="338"/>
      <c r="BI284" s="338"/>
      <c r="BJ284" s="338"/>
      <c r="BK284" s="338"/>
      <c r="BL284" s="338"/>
      <c r="BM284" s="338"/>
      <c r="BN284" s="338"/>
      <c r="BO284" s="338"/>
      <c r="BP284" s="338"/>
      <c r="BQ284" s="338"/>
      <c r="BR284" s="338"/>
      <c r="BS284" s="338"/>
      <c r="BT284" s="338"/>
      <c r="BU284" s="338"/>
      <c r="BV284" s="338"/>
      <c r="BW284" s="13">
        <f t="shared" si="39"/>
        <v>1027467.46</v>
      </c>
      <c r="BX284" s="13">
        <f t="shared" si="40"/>
        <v>982505.68</v>
      </c>
      <c r="BY284" s="13">
        <f t="shared" si="41"/>
        <v>933533.31</v>
      </c>
      <c r="BZ284" s="13">
        <f t="shared" si="42"/>
        <v>0</v>
      </c>
      <c r="CA284" s="13">
        <f t="shared" si="43"/>
        <v>0</v>
      </c>
      <c r="CB284" s="13">
        <f t="shared" si="44"/>
        <v>0</v>
      </c>
      <c r="CC284" s="333" t="str">
        <f>VLOOKUP($A284,'Depr Group Buckets'!$A:$J,CC$4,FALSE)</f>
        <v>AMORT</v>
      </c>
      <c r="CD284" s="333" t="str">
        <f>VLOOKUP($A284,'Depr Group Buckets'!$A:$J,CD$4,FALSE)</f>
        <v>101/106</v>
      </c>
      <c r="CE284" s="333">
        <f>VLOOKUP($A284,'Depr Group Buckets'!$A:$J,CE$4,FALSE)</f>
        <v>108</v>
      </c>
      <c r="CF284" s="333">
        <f>VLOOKUP($A284,'Depr Group Buckets'!$A:$J,CF$4,FALSE)</f>
        <v>403</v>
      </c>
      <c r="CG284" s="333" t="str">
        <f>VLOOKUP($A284,'Depr Group Buckets'!$A:$J,CG$4,FALSE)</f>
        <v>AMORT</v>
      </c>
      <c r="CH284" s="333" t="str">
        <f>VLOOKUP($A284,'Depr Group Buckets'!$A:$J,CH$4,FALSE)</f>
        <v>AMORT</v>
      </c>
      <c r="CI284" s="333" t="str">
        <f>VLOOKUP($A284,'Depr Group Buckets'!$A:$J,CI$4,FALSE)</f>
        <v>Valid</v>
      </c>
      <c r="CJ284" s="333" t="str">
        <f>VLOOKUP($A284,'Depr Group Buckets'!$A:$J,CJ$4,FALSE)</f>
        <v>391</v>
      </c>
      <c r="CK284" s="21"/>
      <c r="CL284" s="4">
        <f t="shared" si="38"/>
        <v>0.14299999999999999</v>
      </c>
      <c r="CM284" s="4">
        <f t="shared" si="37"/>
        <v>0.14299999999999999</v>
      </c>
      <c r="CN284" s="334"/>
      <c r="CO284" s="334"/>
      <c r="CP284" s="334"/>
      <c r="CQ284" s="4">
        <v>0.14299999999999999</v>
      </c>
      <c r="CR284" s="4">
        <v>0.14300000000000002</v>
      </c>
    </row>
    <row r="285" spans="1:96" x14ac:dyDescent="0.25">
      <c r="A285" s="335">
        <f>'ASSET BALANCES'!$A285</f>
        <v>39102</v>
      </c>
      <c r="B285" s="336" t="str">
        <f>'ASSET BALANCES'!$B285</f>
        <v>391.02 Computer &amp; Perph Equip 4yr</v>
      </c>
      <c r="C285" s="337">
        <v>265278.25</v>
      </c>
      <c r="D285" s="337">
        <v>264439.87</v>
      </c>
      <c r="E285" s="337">
        <v>263448.88</v>
      </c>
      <c r="F285" s="337">
        <v>263556.81</v>
      </c>
      <c r="G285" s="337">
        <v>258616.68</v>
      </c>
      <c r="H285" s="337">
        <v>261423.1</v>
      </c>
      <c r="I285" s="337">
        <v>259573.89</v>
      </c>
      <c r="J285" s="337">
        <v>261222.75</v>
      </c>
      <c r="K285" s="337">
        <v>259148.25999999998</v>
      </c>
      <c r="L285" s="337">
        <v>267523.43</v>
      </c>
      <c r="M285" s="337">
        <v>264112.05</v>
      </c>
      <c r="N285" s="337">
        <v>267615.11000000004</v>
      </c>
      <c r="O285" s="338">
        <f>ROUND('ASSET BALANCES'!O285*$CL285/12,2)</f>
        <v>264610.98</v>
      </c>
      <c r="P285" s="338">
        <f>ROUND('ASSET BALANCES'!P285*$CL285/12,2)</f>
        <v>264611.78999999998</v>
      </c>
      <c r="Q285" s="338">
        <f>ROUND('ASSET BALANCES'!Q285*$CL285/12,2)</f>
        <v>260245.91</v>
      </c>
      <c r="R285" s="338">
        <f>ROUND('ASSET BALANCES'!R285*$CL285/12,2)</f>
        <v>260544.89</v>
      </c>
      <c r="S285" s="338">
        <f>ROUND('ASSET BALANCES'!S285*$CL285/12,2)</f>
        <v>261191.53</v>
      </c>
      <c r="T285" s="338">
        <f>ROUND('ASSET BALANCES'!T285*$CL285/12,2)</f>
        <v>261799.53</v>
      </c>
      <c r="U285" s="338">
        <f>ROUND('ASSET BALANCES'!U285*$CL285/12,2)</f>
        <v>261101.67</v>
      </c>
      <c r="V285" s="338">
        <f>ROUND('ASSET BALANCES'!V285*$CL285/12,2)</f>
        <v>261881.2</v>
      </c>
      <c r="W285" s="338">
        <f>ROUND('ASSET BALANCES'!W285*$CL285/12,2)</f>
        <v>262454.83</v>
      </c>
      <c r="X285" s="338">
        <f>ROUND('ASSET BALANCES'!X285*$CL285/12,2)</f>
        <v>262916.59000000003</v>
      </c>
      <c r="Y285" s="338">
        <f>ROUND('ASSET BALANCES'!Y285*$CL285/12,2)</f>
        <v>260849.94</v>
      </c>
      <c r="Z285" s="338">
        <f>ROUND('ASSET BALANCES'!Z285*$CL285/12,2)</f>
        <v>261476.45</v>
      </c>
      <c r="AA285" s="338">
        <f>ROUND('ASSET BALANCES'!AA285*$CM285/12,2)</f>
        <v>272006.32</v>
      </c>
      <c r="AB285" s="338">
        <f>ROUND('ASSET BALANCES'!AB285*$CM285/12,2)</f>
        <v>265989.90999999997</v>
      </c>
      <c r="AC285" s="338">
        <f>ROUND('ASSET BALANCES'!AC285*$CM285/12,2)</f>
        <v>268678.5</v>
      </c>
      <c r="AD285" s="338">
        <f>ROUND('ASSET BALANCES'!AD285*$CM285/12,2)</f>
        <v>271656.02</v>
      </c>
      <c r="AE285" s="338">
        <f>ROUND('ASSET BALANCES'!AE285*$CM285/12,2)</f>
        <v>274647</v>
      </c>
      <c r="AF285" s="338">
        <f>ROUND('ASSET BALANCES'!AF285*$CM285/12,2)</f>
        <v>277598.75</v>
      </c>
      <c r="AG285" s="338">
        <f>ROUND('ASSET BALANCES'!AG285*$CM285/12,2)</f>
        <v>278467.17</v>
      </c>
      <c r="AH285" s="338">
        <f>ROUND('ASSET BALANCES'!AH285*$CM285/12,2)</f>
        <v>270337.32</v>
      </c>
      <c r="AI285" s="338">
        <f>ROUND('ASSET BALANCES'!AI285*$CM285/12,2)</f>
        <v>271211.21999999997</v>
      </c>
      <c r="AJ285" s="338">
        <f>ROUND('ASSET BALANCES'!AJ285*$CM285/12,2)</f>
        <v>272111.51</v>
      </c>
      <c r="AK285" s="338">
        <f>ROUND('ASSET BALANCES'!AK285*$CM285/12,2)</f>
        <v>272844.96000000002</v>
      </c>
      <c r="AL285" s="338">
        <f>ROUND('ASSET BALANCES'!AL285*$CM285/12,2)</f>
        <v>297461.34000000003</v>
      </c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38"/>
      <c r="AX285" s="338"/>
      <c r="AY285" s="338"/>
      <c r="AZ285" s="338"/>
      <c r="BA285" s="338"/>
      <c r="BB285" s="338"/>
      <c r="BC285" s="338"/>
      <c r="BD285" s="338"/>
      <c r="BE285" s="338"/>
      <c r="BF285" s="338"/>
      <c r="BG285" s="338"/>
      <c r="BH285" s="338"/>
      <c r="BI285" s="338"/>
      <c r="BJ285" s="338"/>
      <c r="BK285" s="338"/>
      <c r="BL285" s="338"/>
      <c r="BM285" s="338"/>
      <c r="BN285" s="338"/>
      <c r="BO285" s="338"/>
      <c r="BP285" s="338"/>
      <c r="BQ285" s="338"/>
      <c r="BR285" s="338"/>
      <c r="BS285" s="338"/>
      <c r="BT285" s="338"/>
      <c r="BU285" s="338"/>
      <c r="BV285" s="338"/>
      <c r="BW285" s="13">
        <f t="shared" si="39"/>
        <v>3155959.08</v>
      </c>
      <c r="BX285" s="13">
        <f t="shared" si="40"/>
        <v>3143685.31</v>
      </c>
      <c r="BY285" s="13">
        <f t="shared" si="41"/>
        <v>3293010.02</v>
      </c>
      <c r="BZ285" s="13">
        <f t="shared" si="42"/>
        <v>0</v>
      </c>
      <c r="CA285" s="13">
        <f t="shared" si="43"/>
        <v>0</v>
      </c>
      <c r="CB285" s="13">
        <f t="shared" si="44"/>
        <v>0</v>
      </c>
      <c r="CC285" s="333" t="str">
        <f>VLOOKUP($A285,'Depr Group Buckets'!$A:$J,CC$4,FALSE)</f>
        <v>AMORT</v>
      </c>
      <c r="CD285" s="333" t="str">
        <f>VLOOKUP($A285,'Depr Group Buckets'!$A:$J,CD$4,FALSE)</f>
        <v>101/106</v>
      </c>
      <c r="CE285" s="333">
        <f>VLOOKUP($A285,'Depr Group Buckets'!$A:$J,CE$4,FALSE)</f>
        <v>108</v>
      </c>
      <c r="CF285" s="333">
        <f>VLOOKUP($A285,'Depr Group Buckets'!$A:$J,CF$4,FALSE)</f>
        <v>403</v>
      </c>
      <c r="CG285" s="333" t="str">
        <f>VLOOKUP($A285,'Depr Group Buckets'!$A:$J,CG$4,FALSE)</f>
        <v>AMORT</v>
      </c>
      <c r="CH285" s="333" t="str">
        <f>VLOOKUP($A285,'Depr Group Buckets'!$A:$J,CH$4,FALSE)</f>
        <v>AMORT</v>
      </c>
      <c r="CI285" s="333" t="str">
        <f>VLOOKUP($A285,'Depr Group Buckets'!$A:$J,CI$4,FALSE)</f>
        <v>Valid</v>
      </c>
      <c r="CJ285" s="333" t="str">
        <f>VLOOKUP($A285,'Depr Group Buckets'!$A:$J,CJ$4,FALSE)</f>
        <v>391</v>
      </c>
      <c r="CK285" s="21"/>
      <c r="CL285" s="4">
        <f t="shared" si="38"/>
        <v>0.25</v>
      </c>
      <c r="CM285" s="4">
        <f t="shared" si="37"/>
        <v>0.25</v>
      </c>
      <c r="CN285" s="334"/>
      <c r="CO285" s="334"/>
      <c r="CP285" s="334"/>
      <c r="CQ285" s="4">
        <v>0.25</v>
      </c>
      <c r="CR285" s="4">
        <v>0.25</v>
      </c>
    </row>
    <row r="286" spans="1:96" x14ac:dyDescent="0.25">
      <c r="A286" s="335">
        <f>'ASSET BALANCES'!$A286</f>
        <v>39103</v>
      </c>
      <c r="B286" s="336" t="str">
        <f>'ASSET BALANCES'!$B286</f>
        <v>391.03 Data Handling Equip 7yr</v>
      </c>
      <c r="C286" s="337">
        <v>0</v>
      </c>
      <c r="D286" s="337">
        <v>0</v>
      </c>
      <c r="E286" s="337">
        <v>0</v>
      </c>
      <c r="F286" s="337">
        <v>0</v>
      </c>
      <c r="G286" s="337">
        <v>0</v>
      </c>
      <c r="H286" s="337">
        <v>0</v>
      </c>
      <c r="I286" s="337">
        <v>0</v>
      </c>
      <c r="J286" s="337">
        <v>0</v>
      </c>
      <c r="K286" s="337">
        <v>0</v>
      </c>
      <c r="L286" s="337">
        <v>0</v>
      </c>
      <c r="M286" s="337">
        <v>0</v>
      </c>
      <c r="N286" s="337">
        <v>0</v>
      </c>
      <c r="O286" s="338">
        <f>ROUND('ASSET BALANCES'!O286*$CL286/12,2)</f>
        <v>0</v>
      </c>
      <c r="P286" s="338">
        <f>ROUND('ASSET BALANCES'!P286*$CL286/12,2)</f>
        <v>0</v>
      </c>
      <c r="Q286" s="338">
        <f>ROUND('ASSET BALANCES'!Q286*$CL286/12,2)</f>
        <v>0</v>
      </c>
      <c r="R286" s="338">
        <f>ROUND('ASSET BALANCES'!R286*$CL286/12,2)</f>
        <v>0</v>
      </c>
      <c r="S286" s="338">
        <f>ROUND('ASSET BALANCES'!S286*$CL286/12,2)</f>
        <v>0</v>
      </c>
      <c r="T286" s="338">
        <f>ROUND('ASSET BALANCES'!T286*$CL286/12,2)</f>
        <v>0</v>
      </c>
      <c r="U286" s="338">
        <f>ROUND('ASSET BALANCES'!U286*$CL286/12,2)</f>
        <v>0</v>
      </c>
      <c r="V286" s="338">
        <f>ROUND('ASSET BALANCES'!V286*$CL286/12,2)</f>
        <v>0</v>
      </c>
      <c r="W286" s="338">
        <f>ROUND('ASSET BALANCES'!W286*$CL286/12,2)</f>
        <v>0</v>
      </c>
      <c r="X286" s="338">
        <f>ROUND('ASSET BALANCES'!X286*$CL286/12,2)</f>
        <v>0</v>
      </c>
      <c r="Y286" s="338">
        <f>ROUND('ASSET BALANCES'!Y286*$CL286/12,2)</f>
        <v>0</v>
      </c>
      <c r="Z286" s="338">
        <f>ROUND('ASSET BALANCES'!Z286*$CL286/12,2)</f>
        <v>0</v>
      </c>
      <c r="AA286" s="338">
        <f>ROUND('ASSET BALANCES'!AA286*$CM286/12,2)</f>
        <v>0</v>
      </c>
      <c r="AB286" s="338">
        <f>ROUND('ASSET BALANCES'!AB286*$CM286/12,2)</f>
        <v>0</v>
      </c>
      <c r="AC286" s="338">
        <f>ROUND('ASSET BALANCES'!AC286*$CM286/12,2)</f>
        <v>0</v>
      </c>
      <c r="AD286" s="338">
        <f>ROUND('ASSET BALANCES'!AD286*$CM286/12,2)</f>
        <v>0</v>
      </c>
      <c r="AE286" s="338">
        <f>ROUND('ASSET BALANCES'!AE286*$CM286/12,2)</f>
        <v>0</v>
      </c>
      <c r="AF286" s="338">
        <f>ROUND('ASSET BALANCES'!AF286*$CM286/12,2)</f>
        <v>0</v>
      </c>
      <c r="AG286" s="338">
        <f>ROUND('ASSET BALANCES'!AG286*$CM286/12,2)</f>
        <v>0</v>
      </c>
      <c r="AH286" s="338">
        <f>ROUND('ASSET BALANCES'!AH286*$CM286/12,2)</f>
        <v>0</v>
      </c>
      <c r="AI286" s="338">
        <f>ROUND('ASSET BALANCES'!AI286*$CM286/12,2)</f>
        <v>0</v>
      </c>
      <c r="AJ286" s="338">
        <f>ROUND('ASSET BALANCES'!AJ286*$CM286/12,2)</f>
        <v>0</v>
      </c>
      <c r="AK286" s="338">
        <f>ROUND('ASSET BALANCES'!AK286*$CM286/12,2)</f>
        <v>0</v>
      </c>
      <c r="AL286" s="338">
        <f>ROUND('ASSET BALANCES'!AL286*$CM286/12,2)</f>
        <v>0</v>
      </c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38"/>
      <c r="AX286" s="338"/>
      <c r="AY286" s="338"/>
      <c r="AZ286" s="338"/>
      <c r="BA286" s="338"/>
      <c r="BB286" s="338"/>
      <c r="BC286" s="338"/>
      <c r="BD286" s="338"/>
      <c r="BE286" s="338"/>
      <c r="BF286" s="338"/>
      <c r="BG286" s="338"/>
      <c r="BH286" s="338"/>
      <c r="BI286" s="338"/>
      <c r="BJ286" s="338"/>
      <c r="BK286" s="338"/>
      <c r="BL286" s="338"/>
      <c r="BM286" s="338"/>
      <c r="BN286" s="338"/>
      <c r="BO286" s="338"/>
      <c r="BP286" s="338"/>
      <c r="BQ286" s="338"/>
      <c r="BR286" s="338"/>
      <c r="BS286" s="338"/>
      <c r="BT286" s="338"/>
      <c r="BU286" s="338"/>
      <c r="BV286" s="338"/>
      <c r="BW286" s="13">
        <f t="shared" si="39"/>
        <v>0</v>
      </c>
      <c r="BX286" s="13">
        <f t="shared" si="40"/>
        <v>0</v>
      </c>
      <c r="BY286" s="13">
        <f t="shared" si="41"/>
        <v>0</v>
      </c>
      <c r="BZ286" s="13">
        <f t="shared" si="42"/>
        <v>0</v>
      </c>
      <c r="CA286" s="13">
        <f t="shared" si="43"/>
        <v>0</v>
      </c>
      <c r="CB286" s="13">
        <f t="shared" si="44"/>
        <v>0</v>
      </c>
      <c r="CC286" s="333" t="str">
        <f>VLOOKUP($A286,'Depr Group Buckets'!$A:$J,CC$4,FALSE)</f>
        <v>AMORT</v>
      </c>
      <c r="CD286" s="333" t="str">
        <f>VLOOKUP($A286,'Depr Group Buckets'!$A:$J,CD$4,FALSE)</f>
        <v>101/106</v>
      </c>
      <c r="CE286" s="333">
        <f>VLOOKUP($A286,'Depr Group Buckets'!$A:$J,CE$4,FALSE)</f>
        <v>108</v>
      </c>
      <c r="CF286" s="333">
        <f>VLOOKUP($A286,'Depr Group Buckets'!$A:$J,CF$4,FALSE)</f>
        <v>403</v>
      </c>
      <c r="CG286" s="333" t="str">
        <f>VLOOKUP($A286,'Depr Group Buckets'!$A:$J,CG$4,FALSE)</f>
        <v>AMORT</v>
      </c>
      <c r="CH286" s="333" t="str">
        <f>VLOOKUP($A286,'Depr Group Buckets'!$A:$J,CH$4,FALSE)</f>
        <v>AMORT</v>
      </c>
      <c r="CI286" s="333" t="str">
        <f>VLOOKUP($A286,'Depr Group Buckets'!$A:$J,CI$4,FALSE)</f>
        <v>Invalid</v>
      </c>
      <c r="CJ286" s="333" t="str">
        <f>VLOOKUP($A286,'Depr Group Buckets'!$A:$J,CJ$4,FALSE)</f>
        <v>391</v>
      </c>
      <c r="CK286" s="21"/>
      <c r="CL286" s="4">
        <f t="shared" si="38"/>
        <v>0.14299999999999999</v>
      </c>
      <c r="CM286" s="4">
        <f t="shared" si="37"/>
        <v>0.14299999999999999</v>
      </c>
      <c r="CN286" s="334"/>
      <c r="CO286" s="334"/>
      <c r="CP286" s="334"/>
      <c r="CQ286" s="4">
        <v>0.14299999999999999</v>
      </c>
      <c r="CR286" s="4">
        <v>0</v>
      </c>
    </row>
    <row r="287" spans="1:96" x14ac:dyDescent="0.25">
      <c r="A287" s="335">
        <f>'ASSET BALANCES'!$A287</f>
        <v>39104</v>
      </c>
      <c r="B287" s="336" t="str">
        <f>'ASSET BALANCES'!$B287</f>
        <v>391.04 Computer Hardw-Mainframe 5yr</v>
      </c>
      <c r="C287" s="337">
        <v>661733.55000000005</v>
      </c>
      <c r="D287" s="337">
        <v>660825.76</v>
      </c>
      <c r="E287" s="337">
        <v>659818.79</v>
      </c>
      <c r="F287" s="337">
        <v>692763.71</v>
      </c>
      <c r="G287" s="337">
        <v>676327.04</v>
      </c>
      <c r="H287" s="337">
        <v>677617.35</v>
      </c>
      <c r="I287" s="337">
        <v>674215.65</v>
      </c>
      <c r="J287" s="337">
        <v>713242.16</v>
      </c>
      <c r="K287" s="337">
        <v>702284.84</v>
      </c>
      <c r="L287" s="337">
        <v>712183.44</v>
      </c>
      <c r="M287" s="337">
        <v>684451.66</v>
      </c>
      <c r="N287" s="337">
        <v>683085.29</v>
      </c>
      <c r="O287" s="338">
        <f>ROUND('ASSET BALANCES'!O287*$CL287/12,2)</f>
        <v>816790.88</v>
      </c>
      <c r="P287" s="338">
        <f>ROUND('ASSET BALANCES'!P287*$CL287/12,2)</f>
        <v>841274.73</v>
      </c>
      <c r="Q287" s="338">
        <f>ROUND('ASSET BALANCES'!Q287*$CL287/12,2)</f>
        <v>849195.53</v>
      </c>
      <c r="R287" s="338">
        <f>ROUND('ASSET BALANCES'!R287*$CL287/12,2)</f>
        <v>847854.02</v>
      </c>
      <c r="S287" s="338">
        <f>ROUND('ASSET BALANCES'!S287*$CL287/12,2)</f>
        <v>871851.68</v>
      </c>
      <c r="T287" s="338">
        <f>ROUND('ASSET BALANCES'!T287*$CL287/12,2)</f>
        <v>871851.68</v>
      </c>
      <c r="U287" s="338">
        <f>ROUND('ASSET BALANCES'!U287*$CL287/12,2)</f>
        <v>879286</v>
      </c>
      <c r="V287" s="338">
        <f>ROUND('ASSET BALANCES'!V287*$CL287/12,2)</f>
        <v>880119.33</v>
      </c>
      <c r="W287" s="338">
        <f>ROUND('ASSET BALANCES'!W287*$CL287/12,2)</f>
        <v>880119.33</v>
      </c>
      <c r="X287" s="338">
        <f>ROUND('ASSET BALANCES'!X287*$CL287/12,2)</f>
        <v>871031.24</v>
      </c>
      <c r="Y287" s="338">
        <f>ROUND('ASSET BALANCES'!Y287*$CL287/12,2)</f>
        <v>847721.92</v>
      </c>
      <c r="Z287" s="338">
        <f>ROUND('ASSET BALANCES'!Z287*$CL287/12,2)</f>
        <v>847721.92</v>
      </c>
      <c r="AA287" s="338">
        <f>ROUND('ASSET BALANCES'!AA287*$CM287/12,2)</f>
        <v>922700.05</v>
      </c>
      <c r="AB287" s="338">
        <f>ROUND('ASSET BALANCES'!AB287*$CM287/12,2)</f>
        <v>856325.84</v>
      </c>
      <c r="AC287" s="338">
        <f>ROUND('ASSET BALANCES'!AC287*$CM287/12,2)</f>
        <v>856443.71</v>
      </c>
      <c r="AD287" s="338">
        <f>ROUND('ASSET BALANCES'!AD287*$CM287/12,2)</f>
        <v>856729.22</v>
      </c>
      <c r="AE287" s="338">
        <f>ROUND('ASSET BALANCES'!AE287*$CM287/12,2)</f>
        <v>857014.73</v>
      </c>
      <c r="AF287" s="338">
        <f>ROUND('ASSET BALANCES'!AF287*$CM287/12,2)</f>
        <v>857300.24</v>
      </c>
      <c r="AG287" s="338">
        <f>ROUND('ASSET BALANCES'!AG287*$CM287/12,2)</f>
        <v>857585.75</v>
      </c>
      <c r="AH287" s="338">
        <f>ROUND('ASSET BALANCES'!AH287*$CM287/12,2)</f>
        <v>862037.92</v>
      </c>
      <c r="AI287" s="338">
        <f>ROUND('ASSET BALANCES'!AI287*$CM287/12,2)</f>
        <v>862323.43</v>
      </c>
      <c r="AJ287" s="338">
        <f>ROUND('ASSET BALANCES'!AJ287*$CM287/12,2)</f>
        <v>859894.7</v>
      </c>
      <c r="AK287" s="338">
        <f>ROUND('ASSET BALANCES'!AK287*$CM287/12,2)</f>
        <v>961846.31</v>
      </c>
      <c r="AL287" s="338">
        <f>ROUND('ASSET BALANCES'!AL287*$CM287/12,2)</f>
        <v>962131.82</v>
      </c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38"/>
      <c r="AX287" s="338"/>
      <c r="AY287" s="338"/>
      <c r="AZ287" s="338"/>
      <c r="BA287" s="338"/>
      <c r="BB287" s="338"/>
      <c r="BC287" s="338"/>
      <c r="BD287" s="338"/>
      <c r="BE287" s="338"/>
      <c r="BF287" s="338"/>
      <c r="BG287" s="338"/>
      <c r="BH287" s="338"/>
      <c r="BI287" s="338"/>
      <c r="BJ287" s="338"/>
      <c r="BK287" s="338"/>
      <c r="BL287" s="338"/>
      <c r="BM287" s="338"/>
      <c r="BN287" s="338"/>
      <c r="BO287" s="338"/>
      <c r="BP287" s="338"/>
      <c r="BQ287" s="338"/>
      <c r="BR287" s="338"/>
      <c r="BS287" s="338"/>
      <c r="BT287" s="338"/>
      <c r="BU287" s="338"/>
      <c r="BV287" s="338"/>
      <c r="BW287" s="13">
        <f t="shared" si="39"/>
        <v>8198549.2400000002</v>
      </c>
      <c r="BX287" s="13">
        <f t="shared" si="40"/>
        <v>10304818.26</v>
      </c>
      <c r="BY287" s="13">
        <f t="shared" si="41"/>
        <v>10572333.720000001</v>
      </c>
      <c r="BZ287" s="13">
        <f t="shared" si="42"/>
        <v>0</v>
      </c>
      <c r="CA287" s="13">
        <f t="shared" si="43"/>
        <v>0</v>
      </c>
      <c r="CB287" s="13">
        <f t="shared" si="44"/>
        <v>0</v>
      </c>
      <c r="CC287" s="333" t="str">
        <f>VLOOKUP($A287,'Depr Group Buckets'!$A:$J,CC$4,FALSE)</f>
        <v>AMORT</v>
      </c>
      <c r="CD287" s="333" t="str">
        <f>VLOOKUP($A287,'Depr Group Buckets'!$A:$J,CD$4,FALSE)</f>
        <v>101/106</v>
      </c>
      <c r="CE287" s="333">
        <f>VLOOKUP($A287,'Depr Group Buckets'!$A:$J,CE$4,FALSE)</f>
        <v>108</v>
      </c>
      <c r="CF287" s="333">
        <f>VLOOKUP($A287,'Depr Group Buckets'!$A:$J,CF$4,FALSE)</f>
        <v>403</v>
      </c>
      <c r="CG287" s="333" t="str">
        <f>VLOOKUP($A287,'Depr Group Buckets'!$A:$J,CG$4,FALSE)</f>
        <v>AMORT</v>
      </c>
      <c r="CH287" s="333" t="str">
        <f>VLOOKUP($A287,'Depr Group Buckets'!$A:$J,CH$4,FALSE)</f>
        <v>AMORT</v>
      </c>
      <c r="CI287" s="333" t="str">
        <f>VLOOKUP($A287,'Depr Group Buckets'!$A:$J,CI$4,FALSE)</f>
        <v>Valid</v>
      </c>
      <c r="CJ287" s="333" t="str">
        <f>VLOOKUP($A287,'Depr Group Buckets'!$A:$J,CJ$4,FALSE)</f>
        <v>391</v>
      </c>
      <c r="CK287" s="21"/>
      <c r="CL287" s="4">
        <f t="shared" si="38"/>
        <v>0.2</v>
      </c>
      <c r="CM287" s="4">
        <f t="shared" si="37"/>
        <v>0.2</v>
      </c>
      <c r="CN287" s="334"/>
      <c r="CO287" s="334"/>
      <c r="CP287" s="334"/>
      <c r="CQ287" s="4">
        <v>0.2</v>
      </c>
      <c r="CR287" s="4">
        <v>0.2</v>
      </c>
    </row>
    <row r="288" spans="1:96" x14ac:dyDescent="0.25">
      <c r="A288" s="335">
        <f>'ASSET BALANCES'!$A288</f>
        <v>39201</v>
      </c>
      <c r="B288" s="336" t="str">
        <f>'ASSET BALANCES'!$B288</f>
        <v>392.01 Trans Equipment - Invalid</v>
      </c>
      <c r="C288" s="337">
        <v>0</v>
      </c>
      <c r="D288" s="337">
        <v>0</v>
      </c>
      <c r="E288" s="337">
        <v>0</v>
      </c>
      <c r="F288" s="337">
        <v>0</v>
      </c>
      <c r="G288" s="337">
        <v>0</v>
      </c>
      <c r="H288" s="337">
        <v>0</v>
      </c>
      <c r="I288" s="337">
        <v>0</v>
      </c>
      <c r="J288" s="337">
        <v>0</v>
      </c>
      <c r="K288" s="337">
        <v>0</v>
      </c>
      <c r="L288" s="337">
        <v>0</v>
      </c>
      <c r="M288" s="337">
        <v>0</v>
      </c>
      <c r="N288" s="337">
        <v>0</v>
      </c>
      <c r="O288" s="338">
        <f>ROUND('ASSET BALANCES'!O288*$CL288/12,2)</f>
        <v>0</v>
      </c>
      <c r="P288" s="338">
        <f>ROUND('ASSET BALANCES'!P288*$CL288/12,2)</f>
        <v>0</v>
      </c>
      <c r="Q288" s="338">
        <f>ROUND('ASSET BALANCES'!Q288*$CL288/12,2)</f>
        <v>0</v>
      </c>
      <c r="R288" s="338">
        <f>ROUND('ASSET BALANCES'!R288*$CL288/12,2)</f>
        <v>0</v>
      </c>
      <c r="S288" s="338">
        <f>ROUND('ASSET BALANCES'!S288*$CL288/12,2)</f>
        <v>0</v>
      </c>
      <c r="T288" s="338">
        <f>ROUND('ASSET BALANCES'!T288*$CL288/12,2)</f>
        <v>0</v>
      </c>
      <c r="U288" s="338">
        <f>ROUND('ASSET BALANCES'!U288*$CL288/12,2)</f>
        <v>0</v>
      </c>
      <c r="V288" s="338">
        <f>ROUND('ASSET BALANCES'!V288*$CL288/12,2)</f>
        <v>0</v>
      </c>
      <c r="W288" s="338">
        <f>ROUND('ASSET BALANCES'!W288*$CL288/12,2)</f>
        <v>0</v>
      </c>
      <c r="X288" s="338">
        <f>ROUND('ASSET BALANCES'!X288*$CL288/12,2)</f>
        <v>0</v>
      </c>
      <c r="Y288" s="338">
        <f>ROUND('ASSET BALANCES'!Y288*$CL288/12,2)</f>
        <v>0</v>
      </c>
      <c r="Z288" s="338">
        <f>ROUND('ASSET BALANCES'!Z288*$CL288/12,2)</f>
        <v>0</v>
      </c>
      <c r="AA288" s="338">
        <f>ROUND('ASSET BALANCES'!AA288*$CM288/12,2)</f>
        <v>0</v>
      </c>
      <c r="AB288" s="338">
        <f>ROUND('ASSET BALANCES'!AB288*$CM288/12,2)</f>
        <v>0</v>
      </c>
      <c r="AC288" s="338">
        <f>ROUND('ASSET BALANCES'!AC288*$CM288/12,2)</f>
        <v>0</v>
      </c>
      <c r="AD288" s="338">
        <f>ROUND('ASSET BALANCES'!AD288*$CM288/12,2)</f>
        <v>0</v>
      </c>
      <c r="AE288" s="338">
        <f>ROUND('ASSET BALANCES'!AE288*$CM288/12,2)</f>
        <v>0</v>
      </c>
      <c r="AF288" s="338">
        <f>ROUND('ASSET BALANCES'!AF288*$CM288/12,2)</f>
        <v>0</v>
      </c>
      <c r="AG288" s="338">
        <f>ROUND('ASSET BALANCES'!AG288*$CM288/12,2)</f>
        <v>0</v>
      </c>
      <c r="AH288" s="338">
        <f>ROUND('ASSET BALANCES'!AH288*$CM288/12,2)</f>
        <v>0</v>
      </c>
      <c r="AI288" s="338">
        <f>ROUND('ASSET BALANCES'!AI288*$CM288/12,2)</f>
        <v>0</v>
      </c>
      <c r="AJ288" s="338">
        <f>ROUND('ASSET BALANCES'!AJ288*$CM288/12,2)</f>
        <v>0</v>
      </c>
      <c r="AK288" s="338">
        <f>ROUND('ASSET BALANCES'!AK288*$CM288/12,2)</f>
        <v>0</v>
      </c>
      <c r="AL288" s="338">
        <f>ROUND('ASSET BALANCES'!AL288*$CM288/12,2)</f>
        <v>0</v>
      </c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38"/>
      <c r="AX288" s="338"/>
      <c r="AY288" s="338"/>
      <c r="AZ288" s="338"/>
      <c r="BA288" s="338"/>
      <c r="BB288" s="338"/>
      <c r="BC288" s="338"/>
      <c r="BD288" s="338"/>
      <c r="BE288" s="338"/>
      <c r="BF288" s="338"/>
      <c r="BG288" s="338"/>
      <c r="BH288" s="338"/>
      <c r="BI288" s="338"/>
      <c r="BJ288" s="338"/>
      <c r="BK288" s="338"/>
      <c r="BL288" s="338"/>
      <c r="BM288" s="338"/>
      <c r="BN288" s="338"/>
      <c r="BO288" s="338"/>
      <c r="BP288" s="338"/>
      <c r="BQ288" s="338"/>
      <c r="BR288" s="338"/>
      <c r="BS288" s="338"/>
      <c r="BT288" s="338"/>
      <c r="BU288" s="338"/>
      <c r="BV288" s="338"/>
      <c r="BW288" s="13">
        <f t="shared" si="39"/>
        <v>0</v>
      </c>
      <c r="BX288" s="13">
        <f t="shared" si="40"/>
        <v>0</v>
      </c>
      <c r="BY288" s="13">
        <f t="shared" si="41"/>
        <v>0</v>
      </c>
      <c r="BZ288" s="13">
        <f t="shared" si="42"/>
        <v>0</v>
      </c>
      <c r="CA288" s="13">
        <f t="shared" si="43"/>
        <v>0</v>
      </c>
      <c r="CB288" s="13">
        <f t="shared" si="44"/>
        <v>0</v>
      </c>
      <c r="CC288" s="333" t="str">
        <f>VLOOKUP($A288,'Depr Group Buckets'!$A:$J,CC$4,FALSE)</f>
        <v>GENERAL</v>
      </c>
      <c r="CD288" s="333" t="str">
        <f>VLOOKUP($A288,'Depr Group Buckets'!$A:$J,CD$4,FALSE)</f>
        <v>101/106</v>
      </c>
      <c r="CE288" s="333">
        <f>VLOOKUP($A288,'Depr Group Buckets'!$A:$J,CE$4,FALSE)</f>
        <v>108</v>
      </c>
      <c r="CF288" s="333">
        <f>VLOOKUP($A288,'Depr Group Buckets'!$A:$J,CF$4,FALSE)</f>
        <v>403</v>
      </c>
      <c r="CG288" s="333" t="str">
        <f>VLOOKUP($A288,'Depr Group Buckets'!$A:$J,CG$4,FALSE)</f>
        <v>GENERAL</v>
      </c>
      <c r="CH288" s="333" t="str">
        <f>VLOOKUP($A288,'Depr Group Buckets'!$A:$J,CH$4,FALSE)</f>
        <v>GENERAL</v>
      </c>
      <c r="CI288" s="333" t="str">
        <f>VLOOKUP($A288,'Depr Group Buckets'!$A:$J,CI$4,FALSE)</f>
        <v>Invalid</v>
      </c>
      <c r="CJ288" s="333" t="str">
        <f>VLOOKUP($A288,'Depr Group Buckets'!$A:$J,CJ$4,FALSE)</f>
        <v>392</v>
      </c>
      <c r="CK288" s="21"/>
      <c r="CL288" s="4">
        <f t="shared" si="38"/>
        <v>0</v>
      </c>
      <c r="CM288" s="4">
        <f t="shared" si="37"/>
        <v>0</v>
      </c>
      <c r="CN288" s="334"/>
      <c r="CO288" s="334"/>
      <c r="CP288" s="334"/>
      <c r="CQ288" s="4">
        <v>0</v>
      </c>
      <c r="CR288" s="4">
        <v>0</v>
      </c>
    </row>
    <row r="289" spans="1:96" x14ac:dyDescent="0.25">
      <c r="A289" s="335">
        <f>'ASSET BALANCES'!$A289</f>
        <v>39202</v>
      </c>
      <c r="B289" s="336" t="str">
        <f>'ASSET BALANCES'!$B289</f>
        <v>392.02 ED Trans Equip - L Vehicle</v>
      </c>
      <c r="C289" s="337">
        <v>136886</v>
      </c>
      <c r="D289" s="337">
        <v>137069.89000000001</v>
      </c>
      <c r="E289" s="337">
        <v>137528.41</v>
      </c>
      <c r="F289" s="337">
        <v>141974.23000000001</v>
      </c>
      <c r="G289" s="337">
        <v>150817.34</v>
      </c>
      <c r="H289" s="337">
        <v>152408.33000000002</v>
      </c>
      <c r="I289" s="337">
        <v>156999.22</v>
      </c>
      <c r="J289" s="337">
        <v>160691.58000000002</v>
      </c>
      <c r="K289" s="337">
        <v>171831.44</v>
      </c>
      <c r="L289" s="337">
        <v>172061.32</v>
      </c>
      <c r="M289" s="337">
        <v>178353.52</v>
      </c>
      <c r="N289" s="337">
        <v>180928.5</v>
      </c>
      <c r="O289" s="338">
        <f>ROUND('ASSET BALANCES'!O289*$CL289/12,2)</f>
        <v>182135.61</v>
      </c>
      <c r="P289" s="338">
        <f>ROUND('ASSET BALANCES'!P289*$CL289/12,2)</f>
        <v>191017.59</v>
      </c>
      <c r="Q289" s="338">
        <f>ROUND('ASSET BALANCES'!Q289*$CL289/12,2)</f>
        <v>193328.18</v>
      </c>
      <c r="R289" s="338">
        <f>ROUND('ASSET BALANCES'!R289*$CL289/12,2)</f>
        <v>193394.59</v>
      </c>
      <c r="S289" s="338">
        <f>ROUND('ASSET BALANCES'!S289*$CL289/12,2)</f>
        <v>193461</v>
      </c>
      <c r="T289" s="338">
        <f>ROUND('ASSET BALANCES'!T289*$CL289/12,2)</f>
        <v>193527.4</v>
      </c>
      <c r="U289" s="338">
        <f>ROUND('ASSET BALANCES'!U289*$CL289/12,2)</f>
        <v>193593.81</v>
      </c>
      <c r="V289" s="338">
        <f>ROUND('ASSET BALANCES'!V289*$CL289/12,2)</f>
        <v>193660.21</v>
      </c>
      <c r="W289" s="338">
        <f>ROUND('ASSET BALANCES'!W289*$CL289/12,2)</f>
        <v>193726.62</v>
      </c>
      <c r="X289" s="338">
        <f>ROUND('ASSET BALANCES'!X289*$CL289/12,2)</f>
        <v>193793.03</v>
      </c>
      <c r="Y289" s="338">
        <f>ROUND('ASSET BALANCES'!Y289*$CL289/12,2)</f>
        <v>193859.43</v>
      </c>
      <c r="Z289" s="338">
        <f>ROUND('ASSET BALANCES'!Z289*$CL289/12,2)</f>
        <v>193925.84</v>
      </c>
      <c r="AA289" s="338">
        <f>ROUND('ASSET BALANCES'!AA289*$CM289/12,2)</f>
        <v>193992.25</v>
      </c>
      <c r="AB289" s="338">
        <f>ROUND('ASSET BALANCES'!AB289*$CM289/12,2)</f>
        <v>194025.45</v>
      </c>
      <c r="AC289" s="338">
        <f>ROUND('ASSET BALANCES'!AC289*$CM289/12,2)</f>
        <v>194058.65</v>
      </c>
      <c r="AD289" s="338">
        <f>ROUND('ASSET BALANCES'!AD289*$CM289/12,2)</f>
        <v>194091.85</v>
      </c>
      <c r="AE289" s="338">
        <f>ROUND('ASSET BALANCES'!AE289*$CM289/12,2)</f>
        <v>194125.06</v>
      </c>
      <c r="AF289" s="338">
        <f>ROUND('ASSET BALANCES'!AF289*$CM289/12,2)</f>
        <v>194158.26</v>
      </c>
      <c r="AG289" s="338">
        <f>ROUND('ASSET BALANCES'!AG289*$CM289/12,2)</f>
        <v>194191.46</v>
      </c>
      <c r="AH289" s="338">
        <f>ROUND('ASSET BALANCES'!AH289*$CM289/12,2)</f>
        <v>194224.67</v>
      </c>
      <c r="AI289" s="338">
        <f>ROUND('ASSET BALANCES'!AI289*$CM289/12,2)</f>
        <v>194550.06</v>
      </c>
      <c r="AJ289" s="338">
        <f>ROUND('ASSET BALANCES'!AJ289*$CM289/12,2)</f>
        <v>194583.26</v>
      </c>
      <c r="AK289" s="338">
        <f>ROUND('ASSET BALANCES'!AK289*$CM289/12,2)</f>
        <v>194616.46</v>
      </c>
      <c r="AL289" s="338">
        <f>ROUND('ASSET BALANCES'!AL289*$CM289/12,2)</f>
        <v>194649.67</v>
      </c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38"/>
      <c r="AX289" s="338"/>
      <c r="AY289" s="338"/>
      <c r="AZ289" s="338"/>
      <c r="BA289" s="338"/>
      <c r="BB289" s="338"/>
      <c r="BC289" s="338"/>
      <c r="BD289" s="338"/>
      <c r="BE289" s="338"/>
      <c r="BF289" s="338"/>
      <c r="BG289" s="338"/>
      <c r="BH289" s="338"/>
      <c r="BI289" s="338"/>
      <c r="BJ289" s="338"/>
      <c r="BK289" s="338"/>
      <c r="BL289" s="338"/>
      <c r="BM289" s="338"/>
      <c r="BN289" s="338"/>
      <c r="BO289" s="338"/>
      <c r="BP289" s="338"/>
      <c r="BQ289" s="338"/>
      <c r="BR289" s="338"/>
      <c r="BS289" s="338"/>
      <c r="BT289" s="338"/>
      <c r="BU289" s="338"/>
      <c r="BV289" s="338"/>
      <c r="BW289" s="13">
        <f t="shared" si="39"/>
        <v>1877549.78</v>
      </c>
      <c r="BX289" s="13">
        <f t="shared" si="40"/>
        <v>2309423.31</v>
      </c>
      <c r="BY289" s="13">
        <f t="shared" si="41"/>
        <v>2331267.1</v>
      </c>
      <c r="BZ289" s="13">
        <f t="shared" si="42"/>
        <v>0</v>
      </c>
      <c r="CA289" s="13">
        <f t="shared" si="43"/>
        <v>0</v>
      </c>
      <c r="CB289" s="13">
        <f t="shared" si="44"/>
        <v>0</v>
      </c>
      <c r="CC289" s="333" t="str">
        <f>VLOOKUP($A289,'Depr Group Buckets'!$A:$J,CC$4,FALSE)</f>
        <v>GENERAL</v>
      </c>
      <c r="CD289" s="333" t="str">
        <f>VLOOKUP($A289,'Depr Group Buckets'!$A:$J,CD$4,FALSE)</f>
        <v>101/106</v>
      </c>
      <c r="CE289" s="333">
        <f>VLOOKUP($A289,'Depr Group Buckets'!$A:$J,CE$4,FALSE)</f>
        <v>108</v>
      </c>
      <c r="CF289" s="333" t="str">
        <f>VLOOKUP($A289,'Depr Group Buckets'!$A:$J,CF$4,FALSE)</f>
        <v>Fleet Clear</v>
      </c>
      <c r="CG289" s="333" t="str">
        <f>VLOOKUP($A289,'Depr Group Buckets'!$A:$J,CG$4,FALSE)</f>
        <v>GENERAL</v>
      </c>
      <c r="CH289" s="333" t="str">
        <f>VLOOKUP($A289,'Depr Group Buckets'!$A:$J,CH$4,FALSE)</f>
        <v>GENERAL</v>
      </c>
      <c r="CI289" s="333" t="str">
        <f>VLOOKUP($A289,'Depr Group Buckets'!$A:$J,CI$4,FALSE)</f>
        <v>Valid</v>
      </c>
      <c r="CJ289" s="333" t="str">
        <f>VLOOKUP($A289,'Depr Group Buckets'!$A:$J,CJ$4,FALSE)</f>
        <v>392</v>
      </c>
      <c r="CK289" s="21"/>
      <c r="CL289" s="4">
        <f t="shared" si="38"/>
        <v>7.4999999999999997E-2</v>
      </c>
      <c r="CM289" s="4">
        <f t="shared" si="37"/>
        <v>7.4999999999999997E-2</v>
      </c>
      <c r="CN289" s="334"/>
      <c r="CO289" s="334"/>
      <c r="CP289" s="334"/>
      <c r="CQ289" s="4">
        <v>7.4999999999999997E-2</v>
      </c>
      <c r="CR289" s="4">
        <v>6.9699999999999998E-2</v>
      </c>
    </row>
    <row r="290" spans="1:96" x14ac:dyDescent="0.25">
      <c r="A290" s="335">
        <f>'ASSET BALANCES'!$A290</f>
        <v>39203</v>
      </c>
      <c r="B290" s="336" t="str">
        <f>'ASSET BALANCES'!$B290</f>
        <v>392.03 ED Trans Equip - H Vehicle</v>
      </c>
      <c r="C290" s="337">
        <v>335353.28000000003</v>
      </c>
      <c r="D290" s="337">
        <v>335398.78000000003</v>
      </c>
      <c r="E290" s="337">
        <v>334877.11</v>
      </c>
      <c r="F290" s="337">
        <v>330346.69</v>
      </c>
      <c r="G290" s="337">
        <v>330434.25</v>
      </c>
      <c r="H290" s="337">
        <v>329076.96000000002</v>
      </c>
      <c r="I290" s="337">
        <v>329126.28999999998</v>
      </c>
      <c r="J290" s="337">
        <v>330510.81</v>
      </c>
      <c r="K290" s="337">
        <v>331741.19</v>
      </c>
      <c r="L290" s="337">
        <v>331309.07</v>
      </c>
      <c r="M290" s="337">
        <v>331537.11</v>
      </c>
      <c r="N290" s="337">
        <v>331175.31</v>
      </c>
      <c r="O290" s="338">
        <f>ROUND('ASSET BALANCES'!O290*$CL290/12,2)</f>
        <v>349833.3</v>
      </c>
      <c r="P290" s="338">
        <f>ROUND('ASSET BALANCES'!P290*$CL290/12,2)</f>
        <v>349833.3</v>
      </c>
      <c r="Q290" s="338">
        <f>ROUND('ASSET BALANCES'!Q290*$CL290/12,2)</f>
        <v>349833.3</v>
      </c>
      <c r="R290" s="338">
        <f>ROUND('ASSET BALANCES'!R290*$CL290/12,2)</f>
        <v>349833.3</v>
      </c>
      <c r="S290" s="338">
        <f>ROUND('ASSET BALANCES'!S290*$CL290/12,2)</f>
        <v>349833.3</v>
      </c>
      <c r="T290" s="338">
        <f>ROUND('ASSET BALANCES'!T290*$CL290/12,2)</f>
        <v>349833.3</v>
      </c>
      <c r="U290" s="338">
        <f>ROUND('ASSET BALANCES'!U290*$CL290/12,2)</f>
        <v>349833.3</v>
      </c>
      <c r="V290" s="338">
        <f>ROUND('ASSET BALANCES'!V290*$CL290/12,2)</f>
        <v>349833.3</v>
      </c>
      <c r="W290" s="338">
        <f>ROUND('ASSET BALANCES'!W290*$CL290/12,2)</f>
        <v>349833.3</v>
      </c>
      <c r="X290" s="338">
        <f>ROUND('ASSET BALANCES'!X290*$CL290/12,2)</f>
        <v>349833.3</v>
      </c>
      <c r="Y290" s="338">
        <f>ROUND('ASSET BALANCES'!Y290*$CL290/12,2)</f>
        <v>349833.3</v>
      </c>
      <c r="Z290" s="338">
        <f>ROUND('ASSET BALANCES'!Z290*$CL290/12,2)</f>
        <v>349833.3</v>
      </c>
      <c r="AA290" s="338">
        <f>ROUND('ASSET BALANCES'!AA290*$CM290/12,2)</f>
        <v>349833.3</v>
      </c>
      <c r="AB290" s="338">
        <f>ROUND('ASSET BALANCES'!AB290*$CM290/12,2)</f>
        <v>349833.3</v>
      </c>
      <c r="AC290" s="338">
        <f>ROUND('ASSET BALANCES'!AC290*$CM290/12,2)</f>
        <v>349833.3</v>
      </c>
      <c r="AD290" s="338">
        <f>ROUND('ASSET BALANCES'!AD290*$CM290/12,2)</f>
        <v>349833.3</v>
      </c>
      <c r="AE290" s="338">
        <f>ROUND('ASSET BALANCES'!AE290*$CM290/12,2)</f>
        <v>349833.3</v>
      </c>
      <c r="AF290" s="338">
        <f>ROUND('ASSET BALANCES'!AF290*$CM290/12,2)</f>
        <v>349833.3</v>
      </c>
      <c r="AG290" s="338">
        <f>ROUND('ASSET BALANCES'!AG290*$CM290/12,2)</f>
        <v>349833.3</v>
      </c>
      <c r="AH290" s="338">
        <f>ROUND('ASSET BALANCES'!AH290*$CM290/12,2)</f>
        <v>349833.3</v>
      </c>
      <c r="AI290" s="338">
        <f>ROUND('ASSET BALANCES'!AI290*$CM290/12,2)</f>
        <v>349833.3</v>
      </c>
      <c r="AJ290" s="338">
        <f>ROUND('ASSET BALANCES'!AJ290*$CM290/12,2)</f>
        <v>349833.3</v>
      </c>
      <c r="AK290" s="338">
        <f>ROUND('ASSET BALANCES'!AK290*$CM290/12,2)</f>
        <v>349833.3</v>
      </c>
      <c r="AL290" s="338">
        <f>ROUND('ASSET BALANCES'!AL290*$CM290/12,2)</f>
        <v>349833.3</v>
      </c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38"/>
      <c r="AX290" s="338"/>
      <c r="AY290" s="338"/>
      <c r="AZ290" s="338"/>
      <c r="BA290" s="338"/>
      <c r="BB290" s="338"/>
      <c r="BC290" s="338"/>
      <c r="BD290" s="338"/>
      <c r="BE290" s="338"/>
      <c r="BF290" s="338"/>
      <c r="BG290" s="338"/>
      <c r="BH290" s="338"/>
      <c r="BI290" s="338"/>
      <c r="BJ290" s="338"/>
      <c r="BK290" s="338"/>
      <c r="BL290" s="338"/>
      <c r="BM290" s="338"/>
      <c r="BN290" s="338"/>
      <c r="BO290" s="338"/>
      <c r="BP290" s="338"/>
      <c r="BQ290" s="338"/>
      <c r="BR290" s="338"/>
      <c r="BS290" s="338"/>
      <c r="BT290" s="338"/>
      <c r="BU290" s="338"/>
      <c r="BV290" s="338"/>
      <c r="BW290" s="13">
        <f t="shared" si="39"/>
        <v>3980886.85</v>
      </c>
      <c r="BX290" s="13">
        <f t="shared" si="40"/>
        <v>4197999.5999999996</v>
      </c>
      <c r="BY290" s="13">
        <f t="shared" si="41"/>
        <v>4197999.5999999996</v>
      </c>
      <c r="BZ290" s="13">
        <f t="shared" si="42"/>
        <v>0</v>
      </c>
      <c r="CA290" s="13">
        <f t="shared" si="43"/>
        <v>0</v>
      </c>
      <c r="CB290" s="13">
        <f t="shared" si="44"/>
        <v>0</v>
      </c>
      <c r="CC290" s="333" t="str">
        <f>VLOOKUP($A290,'Depr Group Buckets'!$A:$J,CC$4,FALSE)</f>
        <v>GENERAL</v>
      </c>
      <c r="CD290" s="333" t="str">
        <f>VLOOKUP($A290,'Depr Group Buckets'!$A:$J,CD$4,FALSE)</f>
        <v>101/106</v>
      </c>
      <c r="CE290" s="333">
        <f>VLOOKUP($A290,'Depr Group Buckets'!$A:$J,CE$4,FALSE)</f>
        <v>108</v>
      </c>
      <c r="CF290" s="333" t="str">
        <f>VLOOKUP($A290,'Depr Group Buckets'!$A:$J,CF$4,FALSE)</f>
        <v>Fleet Clear</v>
      </c>
      <c r="CG290" s="333" t="str">
        <f>VLOOKUP($A290,'Depr Group Buckets'!$A:$J,CG$4,FALSE)</f>
        <v>GENERAL</v>
      </c>
      <c r="CH290" s="333" t="str">
        <f>VLOOKUP($A290,'Depr Group Buckets'!$A:$J,CH$4,FALSE)</f>
        <v>GENERAL</v>
      </c>
      <c r="CI290" s="333" t="str">
        <f>VLOOKUP($A290,'Depr Group Buckets'!$A:$J,CI$4,FALSE)</f>
        <v>Valid</v>
      </c>
      <c r="CJ290" s="333" t="str">
        <f>VLOOKUP($A290,'Depr Group Buckets'!$A:$J,CJ$4,FALSE)</f>
        <v>392</v>
      </c>
      <c r="CK290" s="21"/>
      <c r="CL290" s="4">
        <f t="shared" si="38"/>
        <v>5.1999999999999998E-2</v>
      </c>
      <c r="CM290" s="4">
        <f t="shared" si="37"/>
        <v>5.1999999999999998E-2</v>
      </c>
      <c r="CN290" s="334"/>
      <c r="CO290" s="334"/>
      <c r="CP290" s="334"/>
      <c r="CQ290" s="4">
        <v>5.1999999999999998E-2</v>
      </c>
      <c r="CR290" s="4">
        <v>4.1700000000000001E-2</v>
      </c>
    </row>
    <row r="291" spans="1:96" x14ac:dyDescent="0.25">
      <c r="A291" s="335">
        <f>'ASSET BALANCES'!$A291</f>
        <v>39204</v>
      </c>
      <c r="B291" s="336" t="str">
        <f>'ASSET BALANCES'!$B291</f>
        <v>392.04 ED Trans Equip - M Vehicle</v>
      </c>
      <c r="C291" s="337">
        <v>0</v>
      </c>
      <c r="D291" s="337">
        <v>0</v>
      </c>
      <c r="E291" s="337">
        <v>0</v>
      </c>
      <c r="F291" s="337">
        <v>0</v>
      </c>
      <c r="G291" s="337">
        <v>0</v>
      </c>
      <c r="H291" s="337">
        <v>0</v>
      </c>
      <c r="I291" s="337">
        <v>0</v>
      </c>
      <c r="J291" s="337">
        <v>0</v>
      </c>
      <c r="K291" s="337">
        <v>0</v>
      </c>
      <c r="L291" s="337">
        <v>0</v>
      </c>
      <c r="M291" s="337">
        <v>0</v>
      </c>
      <c r="N291" s="337">
        <v>0</v>
      </c>
      <c r="O291" s="338">
        <f>ROUND('ASSET BALANCES'!O291*$CL291/12,2)</f>
        <v>0</v>
      </c>
      <c r="P291" s="338">
        <f>ROUND('ASSET BALANCES'!P291*$CL291/12,2)</f>
        <v>0</v>
      </c>
      <c r="Q291" s="338">
        <f>ROUND('ASSET BALANCES'!Q291*$CL291/12,2)</f>
        <v>0</v>
      </c>
      <c r="R291" s="338">
        <f>ROUND('ASSET BALANCES'!R291*$CL291/12,2)</f>
        <v>0</v>
      </c>
      <c r="S291" s="338">
        <f>ROUND('ASSET BALANCES'!S291*$CL291/12,2)</f>
        <v>0</v>
      </c>
      <c r="T291" s="338">
        <f>ROUND('ASSET BALANCES'!T291*$CL291/12,2)</f>
        <v>0</v>
      </c>
      <c r="U291" s="338">
        <f>ROUND('ASSET BALANCES'!U291*$CL291/12,2)</f>
        <v>0</v>
      </c>
      <c r="V291" s="338">
        <f>ROUND('ASSET BALANCES'!V291*$CL291/12,2)</f>
        <v>0</v>
      </c>
      <c r="W291" s="338">
        <f>ROUND('ASSET BALANCES'!W291*$CL291/12,2)</f>
        <v>0</v>
      </c>
      <c r="X291" s="338">
        <f>ROUND('ASSET BALANCES'!X291*$CL291/12,2)</f>
        <v>0</v>
      </c>
      <c r="Y291" s="338">
        <f>ROUND('ASSET BALANCES'!Y291*$CL291/12,2)</f>
        <v>0</v>
      </c>
      <c r="Z291" s="338">
        <f>ROUND('ASSET BALANCES'!Z291*$CL291/12,2)</f>
        <v>0</v>
      </c>
      <c r="AA291" s="338">
        <f>ROUND('ASSET BALANCES'!AA291*$CM291/12,2)</f>
        <v>0</v>
      </c>
      <c r="AB291" s="338">
        <f>ROUND('ASSET BALANCES'!AB291*$CM291/12,2)</f>
        <v>0</v>
      </c>
      <c r="AC291" s="338">
        <f>ROUND('ASSET BALANCES'!AC291*$CM291/12,2)</f>
        <v>0</v>
      </c>
      <c r="AD291" s="338">
        <f>ROUND('ASSET BALANCES'!AD291*$CM291/12,2)</f>
        <v>0</v>
      </c>
      <c r="AE291" s="338">
        <f>ROUND('ASSET BALANCES'!AE291*$CM291/12,2)</f>
        <v>0</v>
      </c>
      <c r="AF291" s="338">
        <f>ROUND('ASSET BALANCES'!AF291*$CM291/12,2)</f>
        <v>0</v>
      </c>
      <c r="AG291" s="338">
        <f>ROUND('ASSET BALANCES'!AG291*$CM291/12,2)</f>
        <v>0</v>
      </c>
      <c r="AH291" s="338">
        <f>ROUND('ASSET BALANCES'!AH291*$CM291/12,2)</f>
        <v>0</v>
      </c>
      <c r="AI291" s="338">
        <f>ROUND('ASSET BALANCES'!AI291*$CM291/12,2)</f>
        <v>0</v>
      </c>
      <c r="AJ291" s="338">
        <f>ROUND('ASSET BALANCES'!AJ291*$CM291/12,2)</f>
        <v>0</v>
      </c>
      <c r="AK291" s="338">
        <f>ROUND('ASSET BALANCES'!AK291*$CM291/12,2)</f>
        <v>0</v>
      </c>
      <c r="AL291" s="338">
        <f>ROUND('ASSET BALANCES'!AL291*$CM291/12,2)</f>
        <v>0</v>
      </c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38"/>
      <c r="AX291" s="338"/>
      <c r="AY291" s="338"/>
      <c r="AZ291" s="338"/>
      <c r="BA291" s="338"/>
      <c r="BB291" s="338"/>
      <c r="BC291" s="338"/>
      <c r="BD291" s="338"/>
      <c r="BE291" s="338"/>
      <c r="BF291" s="338"/>
      <c r="BG291" s="338"/>
      <c r="BH291" s="338"/>
      <c r="BI291" s="338"/>
      <c r="BJ291" s="338"/>
      <c r="BK291" s="338"/>
      <c r="BL291" s="338"/>
      <c r="BM291" s="338"/>
      <c r="BN291" s="338"/>
      <c r="BO291" s="338"/>
      <c r="BP291" s="338"/>
      <c r="BQ291" s="338"/>
      <c r="BR291" s="338"/>
      <c r="BS291" s="338"/>
      <c r="BT291" s="338"/>
      <c r="BU291" s="338"/>
      <c r="BV291" s="338"/>
      <c r="BW291" s="13">
        <f t="shared" si="39"/>
        <v>0</v>
      </c>
      <c r="BX291" s="13">
        <f t="shared" si="40"/>
        <v>0</v>
      </c>
      <c r="BY291" s="13">
        <f t="shared" si="41"/>
        <v>0</v>
      </c>
      <c r="BZ291" s="13">
        <f t="shared" si="42"/>
        <v>0</v>
      </c>
      <c r="CA291" s="13">
        <f t="shared" si="43"/>
        <v>0</v>
      </c>
      <c r="CB291" s="13">
        <f t="shared" si="44"/>
        <v>0</v>
      </c>
      <c r="CC291" s="333" t="str">
        <f>VLOOKUP($A291,'Depr Group Buckets'!$A:$J,CC$4,FALSE)</f>
        <v>GENERAL</v>
      </c>
      <c r="CD291" s="333" t="str">
        <f>VLOOKUP($A291,'Depr Group Buckets'!$A:$J,CD$4,FALSE)</f>
        <v>101/106</v>
      </c>
      <c r="CE291" s="333">
        <f>VLOOKUP($A291,'Depr Group Buckets'!$A:$J,CE$4,FALSE)</f>
        <v>108</v>
      </c>
      <c r="CF291" s="333" t="str">
        <f>VLOOKUP($A291,'Depr Group Buckets'!$A:$J,CF$4,FALSE)</f>
        <v>Fleet Clear</v>
      </c>
      <c r="CG291" s="333" t="str">
        <f>VLOOKUP($A291,'Depr Group Buckets'!$A:$J,CG$4,FALSE)</f>
        <v>GENERAL</v>
      </c>
      <c r="CH291" s="333" t="str">
        <f>VLOOKUP($A291,'Depr Group Buckets'!$A:$J,CH$4,FALSE)</f>
        <v>GENERAL</v>
      </c>
      <c r="CI291" s="333" t="str">
        <f>VLOOKUP($A291,'Depr Group Buckets'!$A:$J,CI$4,FALSE)</f>
        <v>Invalid</v>
      </c>
      <c r="CJ291" s="333" t="str">
        <f>VLOOKUP($A291,'Depr Group Buckets'!$A:$J,CJ$4,FALSE)</f>
        <v>392</v>
      </c>
      <c r="CK291" s="21"/>
      <c r="CL291" s="4">
        <f t="shared" si="38"/>
        <v>6.5000000000000002E-2</v>
      </c>
      <c r="CM291" s="4">
        <f t="shared" si="37"/>
        <v>6.5000000000000002E-2</v>
      </c>
      <c r="CN291" s="334"/>
      <c r="CO291" s="334"/>
      <c r="CP291" s="334"/>
      <c r="CQ291" s="4">
        <v>6.5000000000000002E-2</v>
      </c>
      <c r="CR291" s="4">
        <v>0</v>
      </c>
    </row>
    <row r="292" spans="1:96" x14ac:dyDescent="0.25">
      <c r="A292" s="335">
        <f>'ASSET BALANCES'!$A292</f>
        <v>39212</v>
      </c>
      <c r="B292" s="336" t="str">
        <f>'ASSET BALANCES'!$B292</f>
        <v>392.12 ES Trans Equip - L Vehicle</v>
      </c>
      <c r="C292" s="337">
        <v>21456.799999999999</v>
      </c>
      <c r="D292" s="337">
        <v>21456.799999999999</v>
      </c>
      <c r="E292" s="337">
        <v>21321.7</v>
      </c>
      <c r="F292" s="337">
        <v>23473.5</v>
      </c>
      <c r="G292" s="337">
        <v>25336.71</v>
      </c>
      <c r="H292" s="337">
        <v>25336.71</v>
      </c>
      <c r="I292" s="337">
        <v>26294.15</v>
      </c>
      <c r="J292" s="337">
        <v>26869.040000000001</v>
      </c>
      <c r="K292" s="337">
        <v>27085.58</v>
      </c>
      <c r="L292" s="337">
        <v>27096.57</v>
      </c>
      <c r="M292" s="337">
        <v>27096.57</v>
      </c>
      <c r="N292" s="337">
        <v>28150.920000000002</v>
      </c>
      <c r="O292" s="338">
        <f>ROUND('ASSET BALANCES'!O292*$CL292/12,2)</f>
        <v>31161.82</v>
      </c>
      <c r="P292" s="338">
        <f>ROUND('ASSET BALANCES'!P292*$CL292/12,2)</f>
        <v>31437.08</v>
      </c>
      <c r="Q292" s="338">
        <f>ROUND('ASSET BALANCES'!Q292*$CL292/12,2)</f>
        <v>31437.08</v>
      </c>
      <c r="R292" s="338">
        <f>ROUND('ASSET BALANCES'!R292*$CL292/12,2)</f>
        <v>31437.08</v>
      </c>
      <c r="S292" s="338">
        <f>ROUND('ASSET BALANCES'!S292*$CL292/12,2)</f>
        <v>31437.08</v>
      </c>
      <c r="T292" s="338">
        <f>ROUND('ASSET BALANCES'!T292*$CL292/12,2)</f>
        <v>32593</v>
      </c>
      <c r="U292" s="338">
        <f>ROUND('ASSET BALANCES'!U292*$CL292/12,2)</f>
        <v>32593</v>
      </c>
      <c r="V292" s="338">
        <f>ROUND('ASSET BALANCES'!V292*$CL292/12,2)</f>
        <v>32593</v>
      </c>
      <c r="W292" s="338">
        <f>ROUND('ASSET BALANCES'!W292*$CL292/12,2)</f>
        <v>32593</v>
      </c>
      <c r="X292" s="338">
        <f>ROUND('ASSET BALANCES'!X292*$CL292/12,2)</f>
        <v>32593</v>
      </c>
      <c r="Y292" s="338">
        <f>ROUND('ASSET BALANCES'!Y292*$CL292/12,2)</f>
        <v>32593</v>
      </c>
      <c r="Z292" s="338">
        <f>ROUND('ASSET BALANCES'!Z292*$CL292/12,2)</f>
        <v>32593</v>
      </c>
      <c r="AA292" s="338">
        <f>ROUND('ASSET BALANCES'!AA292*$CM292/12,2)</f>
        <v>32593</v>
      </c>
      <c r="AB292" s="338">
        <f>ROUND('ASSET BALANCES'!AB292*$CM292/12,2)</f>
        <v>32593</v>
      </c>
      <c r="AC292" s="338">
        <f>ROUND('ASSET BALANCES'!AC292*$CM292/12,2)</f>
        <v>32593</v>
      </c>
      <c r="AD292" s="338">
        <f>ROUND('ASSET BALANCES'!AD292*$CM292/12,2)</f>
        <v>32593</v>
      </c>
      <c r="AE292" s="338">
        <f>ROUND('ASSET BALANCES'!AE292*$CM292/12,2)</f>
        <v>32593</v>
      </c>
      <c r="AF292" s="338">
        <f>ROUND('ASSET BALANCES'!AF292*$CM292/12,2)</f>
        <v>32593</v>
      </c>
      <c r="AG292" s="338">
        <f>ROUND('ASSET BALANCES'!AG292*$CM292/12,2)</f>
        <v>32593</v>
      </c>
      <c r="AH292" s="338">
        <f>ROUND('ASSET BALANCES'!AH292*$CM292/12,2)</f>
        <v>32593</v>
      </c>
      <c r="AI292" s="338">
        <f>ROUND('ASSET BALANCES'!AI292*$CM292/12,2)</f>
        <v>32593</v>
      </c>
      <c r="AJ292" s="338">
        <f>ROUND('ASSET BALANCES'!AJ292*$CM292/12,2)</f>
        <v>32593</v>
      </c>
      <c r="AK292" s="338">
        <f>ROUND('ASSET BALANCES'!AK292*$CM292/12,2)</f>
        <v>32593</v>
      </c>
      <c r="AL292" s="338">
        <f>ROUND('ASSET BALANCES'!AL292*$CM292/12,2)</f>
        <v>32593</v>
      </c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38"/>
      <c r="AX292" s="338"/>
      <c r="AY292" s="338"/>
      <c r="AZ292" s="338"/>
      <c r="BA292" s="338"/>
      <c r="BB292" s="338"/>
      <c r="BC292" s="338"/>
      <c r="BD292" s="338"/>
      <c r="BE292" s="338"/>
      <c r="BF292" s="338"/>
      <c r="BG292" s="338"/>
      <c r="BH292" s="338"/>
      <c r="BI292" s="338"/>
      <c r="BJ292" s="338"/>
      <c r="BK292" s="338"/>
      <c r="BL292" s="338"/>
      <c r="BM292" s="338"/>
      <c r="BN292" s="338"/>
      <c r="BO292" s="338"/>
      <c r="BP292" s="338"/>
      <c r="BQ292" s="338"/>
      <c r="BR292" s="338"/>
      <c r="BS292" s="338"/>
      <c r="BT292" s="338"/>
      <c r="BU292" s="338"/>
      <c r="BV292" s="338"/>
      <c r="BW292" s="13">
        <f t="shared" si="39"/>
        <v>300975.05</v>
      </c>
      <c r="BX292" s="13">
        <f t="shared" si="40"/>
        <v>385061.14</v>
      </c>
      <c r="BY292" s="13">
        <f t="shared" si="41"/>
        <v>391116</v>
      </c>
      <c r="BZ292" s="13">
        <f t="shared" si="42"/>
        <v>0</v>
      </c>
      <c r="CA292" s="13">
        <f t="shared" si="43"/>
        <v>0</v>
      </c>
      <c r="CB292" s="13">
        <f t="shared" si="44"/>
        <v>0</v>
      </c>
      <c r="CC292" s="333" t="str">
        <f>VLOOKUP($A292,'Depr Group Buckets'!$A:$J,CC$4,FALSE)</f>
        <v>GENERAL</v>
      </c>
      <c r="CD292" s="333" t="str">
        <f>VLOOKUP($A292,'Depr Group Buckets'!$A:$J,CD$4,FALSE)</f>
        <v>101/106</v>
      </c>
      <c r="CE292" s="333">
        <f>VLOOKUP($A292,'Depr Group Buckets'!$A:$J,CE$4,FALSE)</f>
        <v>108</v>
      </c>
      <c r="CF292" s="333">
        <f>VLOOKUP($A292,'Depr Group Buckets'!$A:$J,CF$4,FALSE)</f>
        <v>403</v>
      </c>
      <c r="CG292" s="333" t="str">
        <f>VLOOKUP($A292,'Depr Group Buckets'!$A:$J,CG$4,FALSE)</f>
        <v>GENERAL</v>
      </c>
      <c r="CH292" s="333" t="str">
        <f>VLOOKUP($A292,'Depr Group Buckets'!$A:$J,CH$4,FALSE)</f>
        <v>GENERAL</v>
      </c>
      <c r="CI292" s="333" t="str">
        <f>VLOOKUP($A292,'Depr Group Buckets'!$A:$J,CI$4,FALSE)</f>
        <v>Valid</v>
      </c>
      <c r="CJ292" s="333" t="str">
        <f>VLOOKUP($A292,'Depr Group Buckets'!$A:$J,CJ$4,FALSE)</f>
        <v>392</v>
      </c>
      <c r="CK292" s="21"/>
      <c r="CL292" s="4">
        <f t="shared" si="38"/>
        <v>6.0999999999999999E-2</v>
      </c>
      <c r="CM292" s="4">
        <f t="shared" si="37"/>
        <v>6.0999999999999999E-2</v>
      </c>
      <c r="CN292" s="334"/>
      <c r="CO292" s="334"/>
      <c r="CP292" s="334"/>
      <c r="CQ292" s="4">
        <v>6.0999999999999999E-2</v>
      </c>
      <c r="CR292" s="4">
        <v>5.67E-2</v>
      </c>
    </row>
    <row r="293" spans="1:96" x14ac:dyDescent="0.25">
      <c r="A293" s="335">
        <f>'ASSET BALANCES'!$A293</f>
        <v>39213</v>
      </c>
      <c r="B293" s="336" t="str">
        <f>'ASSET BALANCES'!$B293</f>
        <v>392.13 ES Trans Equip - H Vehicle</v>
      </c>
      <c r="C293" s="337">
        <v>4132.26</v>
      </c>
      <c r="D293" s="337">
        <v>4132.26</v>
      </c>
      <c r="E293" s="337">
        <v>4132.26</v>
      </c>
      <c r="F293" s="337">
        <v>4132.26</v>
      </c>
      <c r="G293" s="337">
        <v>4132.26</v>
      </c>
      <c r="H293" s="337">
        <v>4132.26</v>
      </c>
      <c r="I293" s="337">
        <v>4132.26</v>
      </c>
      <c r="J293" s="337">
        <v>4132.26</v>
      </c>
      <c r="K293" s="337">
        <v>4223.42</v>
      </c>
      <c r="L293" s="337">
        <v>4225.16</v>
      </c>
      <c r="M293" s="337">
        <v>4225.16</v>
      </c>
      <c r="N293" s="337">
        <v>4225.16</v>
      </c>
      <c r="O293" s="338">
        <f>ROUND('ASSET BALANCES'!O293*$CL293/12,2)</f>
        <v>4284.59</v>
      </c>
      <c r="P293" s="338">
        <f>ROUND('ASSET BALANCES'!P293*$CL293/12,2)</f>
        <v>4284.59</v>
      </c>
      <c r="Q293" s="338">
        <f>ROUND('ASSET BALANCES'!Q293*$CL293/12,2)</f>
        <v>4284.59</v>
      </c>
      <c r="R293" s="338">
        <f>ROUND('ASSET BALANCES'!R293*$CL293/12,2)</f>
        <v>4284.59</v>
      </c>
      <c r="S293" s="338">
        <f>ROUND('ASSET BALANCES'!S293*$CL293/12,2)</f>
        <v>4284.59</v>
      </c>
      <c r="T293" s="338">
        <f>ROUND('ASSET BALANCES'!T293*$CL293/12,2)</f>
        <v>4284.59</v>
      </c>
      <c r="U293" s="338">
        <f>ROUND('ASSET BALANCES'!U293*$CL293/12,2)</f>
        <v>4284.59</v>
      </c>
      <c r="V293" s="338">
        <f>ROUND('ASSET BALANCES'!V293*$CL293/12,2)</f>
        <v>4284.59</v>
      </c>
      <c r="W293" s="338">
        <f>ROUND('ASSET BALANCES'!W293*$CL293/12,2)</f>
        <v>4284.59</v>
      </c>
      <c r="X293" s="338">
        <f>ROUND('ASSET BALANCES'!X293*$CL293/12,2)</f>
        <v>4284.59</v>
      </c>
      <c r="Y293" s="338">
        <f>ROUND('ASSET BALANCES'!Y293*$CL293/12,2)</f>
        <v>4284.59</v>
      </c>
      <c r="Z293" s="338">
        <f>ROUND('ASSET BALANCES'!Z293*$CL293/12,2)</f>
        <v>4284.59</v>
      </c>
      <c r="AA293" s="338">
        <f>ROUND('ASSET BALANCES'!AA293*$CM293/12,2)</f>
        <v>4284.59</v>
      </c>
      <c r="AB293" s="338">
        <f>ROUND('ASSET BALANCES'!AB293*$CM293/12,2)</f>
        <v>4284.59</v>
      </c>
      <c r="AC293" s="338">
        <f>ROUND('ASSET BALANCES'!AC293*$CM293/12,2)</f>
        <v>4284.59</v>
      </c>
      <c r="AD293" s="338">
        <f>ROUND('ASSET BALANCES'!AD293*$CM293/12,2)</f>
        <v>4284.59</v>
      </c>
      <c r="AE293" s="338">
        <f>ROUND('ASSET BALANCES'!AE293*$CM293/12,2)</f>
        <v>4284.59</v>
      </c>
      <c r="AF293" s="338">
        <f>ROUND('ASSET BALANCES'!AF293*$CM293/12,2)</f>
        <v>4284.59</v>
      </c>
      <c r="AG293" s="338">
        <f>ROUND('ASSET BALANCES'!AG293*$CM293/12,2)</f>
        <v>4284.59</v>
      </c>
      <c r="AH293" s="338">
        <f>ROUND('ASSET BALANCES'!AH293*$CM293/12,2)</f>
        <v>4284.59</v>
      </c>
      <c r="AI293" s="338">
        <f>ROUND('ASSET BALANCES'!AI293*$CM293/12,2)</f>
        <v>4284.59</v>
      </c>
      <c r="AJ293" s="338">
        <f>ROUND('ASSET BALANCES'!AJ293*$CM293/12,2)</f>
        <v>4284.59</v>
      </c>
      <c r="AK293" s="338">
        <f>ROUND('ASSET BALANCES'!AK293*$CM293/12,2)</f>
        <v>4284.59</v>
      </c>
      <c r="AL293" s="338">
        <f>ROUND('ASSET BALANCES'!AL293*$CM293/12,2)</f>
        <v>4284.59</v>
      </c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38"/>
      <c r="AX293" s="338"/>
      <c r="AY293" s="338"/>
      <c r="AZ293" s="338"/>
      <c r="BA293" s="338"/>
      <c r="BB293" s="338"/>
      <c r="BC293" s="338"/>
      <c r="BD293" s="338"/>
      <c r="BE293" s="338"/>
      <c r="BF293" s="338"/>
      <c r="BG293" s="338"/>
      <c r="BH293" s="338"/>
      <c r="BI293" s="338"/>
      <c r="BJ293" s="338"/>
      <c r="BK293" s="338"/>
      <c r="BL293" s="338"/>
      <c r="BM293" s="338"/>
      <c r="BN293" s="338"/>
      <c r="BO293" s="338"/>
      <c r="BP293" s="338"/>
      <c r="BQ293" s="338"/>
      <c r="BR293" s="338"/>
      <c r="BS293" s="338"/>
      <c r="BT293" s="338"/>
      <c r="BU293" s="338"/>
      <c r="BV293" s="338"/>
      <c r="BW293" s="13">
        <f t="shared" si="39"/>
        <v>49956.98</v>
      </c>
      <c r="BX293" s="13">
        <f t="shared" si="40"/>
        <v>51415.08</v>
      </c>
      <c r="BY293" s="13">
        <f t="shared" si="41"/>
        <v>51415.08</v>
      </c>
      <c r="BZ293" s="13">
        <f t="shared" si="42"/>
        <v>0</v>
      </c>
      <c r="CA293" s="13">
        <f t="shared" si="43"/>
        <v>0</v>
      </c>
      <c r="CB293" s="13">
        <f t="shared" si="44"/>
        <v>0</v>
      </c>
      <c r="CC293" s="333" t="str">
        <f>VLOOKUP($A293,'Depr Group Buckets'!$A:$J,CC$4,FALSE)</f>
        <v>GENERAL</v>
      </c>
      <c r="CD293" s="333" t="str">
        <f>VLOOKUP($A293,'Depr Group Buckets'!$A:$J,CD$4,FALSE)</f>
        <v>101/106</v>
      </c>
      <c r="CE293" s="333">
        <f>VLOOKUP($A293,'Depr Group Buckets'!$A:$J,CE$4,FALSE)</f>
        <v>108</v>
      </c>
      <c r="CF293" s="333">
        <f>VLOOKUP($A293,'Depr Group Buckets'!$A:$J,CF$4,FALSE)</f>
        <v>403</v>
      </c>
      <c r="CG293" s="333" t="str">
        <f>VLOOKUP($A293,'Depr Group Buckets'!$A:$J,CG$4,FALSE)</f>
        <v>GENERAL</v>
      </c>
      <c r="CH293" s="333" t="str">
        <f>VLOOKUP($A293,'Depr Group Buckets'!$A:$J,CH$4,FALSE)</f>
        <v>GENERAL</v>
      </c>
      <c r="CI293" s="333" t="str">
        <f>VLOOKUP($A293,'Depr Group Buckets'!$A:$J,CI$4,FALSE)</f>
        <v>Valid</v>
      </c>
      <c r="CJ293" s="333" t="str">
        <f>VLOOKUP($A293,'Depr Group Buckets'!$A:$J,CJ$4,FALSE)</f>
        <v>392</v>
      </c>
      <c r="CK293" s="21"/>
      <c r="CL293" s="4">
        <f t="shared" si="38"/>
        <v>4.8000000000000001E-2</v>
      </c>
      <c r="CM293" s="4">
        <f t="shared" si="37"/>
        <v>4.8000000000000001E-2</v>
      </c>
      <c r="CN293" s="334"/>
      <c r="CO293" s="334"/>
      <c r="CP293" s="334"/>
      <c r="CQ293" s="4">
        <v>4.8000000000000001E-2</v>
      </c>
      <c r="CR293" s="4">
        <v>6.0299999999999999E-2</v>
      </c>
    </row>
    <row r="294" spans="1:96" x14ac:dyDescent="0.25">
      <c r="A294" s="335">
        <f>'ASSET BALANCES'!$A294</f>
        <v>39214</v>
      </c>
      <c r="B294" s="336" t="str">
        <f>'ASSET BALANCES'!$B294</f>
        <v>392.14 ES Trans Equip - M Vehicle</v>
      </c>
      <c r="C294" s="337">
        <v>0</v>
      </c>
      <c r="D294" s="337">
        <v>0</v>
      </c>
      <c r="E294" s="337">
        <v>0</v>
      </c>
      <c r="F294" s="337">
        <v>0</v>
      </c>
      <c r="G294" s="337">
        <v>0</v>
      </c>
      <c r="H294" s="337">
        <v>0</v>
      </c>
      <c r="I294" s="337">
        <v>0</v>
      </c>
      <c r="J294" s="337">
        <v>0</v>
      </c>
      <c r="K294" s="337">
        <v>0</v>
      </c>
      <c r="L294" s="337">
        <v>0</v>
      </c>
      <c r="M294" s="337">
        <v>0</v>
      </c>
      <c r="N294" s="337">
        <v>0</v>
      </c>
      <c r="O294" s="338">
        <f>ROUND('ASSET BALANCES'!O294*$CL294/12,2)</f>
        <v>0</v>
      </c>
      <c r="P294" s="338">
        <f>ROUND('ASSET BALANCES'!P294*$CL294/12,2)</f>
        <v>0</v>
      </c>
      <c r="Q294" s="338">
        <f>ROUND('ASSET BALANCES'!Q294*$CL294/12,2)</f>
        <v>0</v>
      </c>
      <c r="R294" s="338">
        <f>ROUND('ASSET BALANCES'!R294*$CL294/12,2)</f>
        <v>0</v>
      </c>
      <c r="S294" s="338">
        <f>ROUND('ASSET BALANCES'!S294*$CL294/12,2)</f>
        <v>0</v>
      </c>
      <c r="T294" s="338">
        <f>ROUND('ASSET BALANCES'!T294*$CL294/12,2)</f>
        <v>0</v>
      </c>
      <c r="U294" s="338">
        <f>ROUND('ASSET BALANCES'!U294*$CL294/12,2)</f>
        <v>0</v>
      </c>
      <c r="V294" s="338">
        <f>ROUND('ASSET BALANCES'!V294*$CL294/12,2)</f>
        <v>0</v>
      </c>
      <c r="W294" s="338">
        <f>ROUND('ASSET BALANCES'!W294*$CL294/12,2)</f>
        <v>0</v>
      </c>
      <c r="X294" s="338">
        <f>ROUND('ASSET BALANCES'!X294*$CL294/12,2)</f>
        <v>0</v>
      </c>
      <c r="Y294" s="338">
        <f>ROUND('ASSET BALANCES'!Y294*$CL294/12,2)</f>
        <v>0</v>
      </c>
      <c r="Z294" s="338">
        <f>ROUND('ASSET BALANCES'!Z294*$CL294/12,2)</f>
        <v>0</v>
      </c>
      <c r="AA294" s="338">
        <f>ROUND('ASSET BALANCES'!AA294*$CM294/12,2)</f>
        <v>0</v>
      </c>
      <c r="AB294" s="338">
        <f>ROUND('ASSET BALANCES'!AB294*$CM294/12,2)</f>
        <v>0</v>
      </c>
      <c r="AC294" s="338">
        <f>ROUND('ASSET BALANCES'!AC294*$CM294/12,2)</f>
        <v>0</v>
      </c>
      <c r="AD294" s="338">
        <f>ROUND('ASSET BALANCES'!AD294*$CM294/12,2)</f>
        <v>0</v>
      </c>
      <c r="AE294" s="338">
        <f>ROUND('ASSET BALANCES'!AE294*$CM294/12,2)</f>
        <v>0</v>
      </c>
      <c r="AF294" s="338">
        <f>ROUND('ASSET BALANCES'!AF294*$CM294/12,2)</f>
        <v>0</v>
      </c>
      <c r="AG294" s="338">
        <f>ROUND('ASSET BALANCES'!AG294*$CM294/12,2)</f>
        <v>0</v>
      </c>
      <c r="AH294" s="338">
        <f>ROUND('ASSET BALANCES'!AH294*$CM294/12,2)</f>
        <v>0</v>
      </c>
      <c r="AI294" s="338">
        <f>ROUND('ASSET BALANCES'!AI294*$CM294/12,2)</f>
        <v>0</v>
      </c>
      <c r="AJ294" s="338">
        <f>ROUND('ASSET BALANCES'!AJ294*$CM294/12,2)</f>
        <v>0</v>
      </c>
      <c r="AK294" s="338">
        <f>ROUND('ASSET BALANCES'!AK294*$CM294/12,2)</f>
        <v>0</v>
      </c>
      <c r="AL294" s="338">
        <f>ROUND('ASSET BALANCES'!AL294*$CM294/12,2)</f>
        <v>0</v>
      </c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38"/>
      <c r="AX294" s="338"/>
      <c r="AY294" s="338"/>
      <c r="AZ294" s="338"/>
      <c r="BA294" s="338"/>
      <c r="BB294" s="338"/>
      <c r="BC294" s="338"/>
      <c r="BD294" s="338"/>
      <c r="BE294" s="338"/>
      <c r="BF294" s="338"/>
      <c r="BG294" s="338"/>
      <c r="BH294" s="338"/>
      <c r="BI294" s="338"/>
      <c r="BJ294" s="338"/>
      <c r="BK294" s="338"/>
      <c r="BL294" s="338"/>
      <c r="BM294" s="338"/>
      <c r="BN294" s="338"/>
      <c r="BO294" s="338"/>
      <c r="BP294" s="338"/>
      <c r="BQ294" s="338"/>
      <c r="BR294" s="338"/>
      <c r="BS294" s="338"/>
      <c r="BT294" s="338"/>
      <c r="BU294" s="338"/>
      <c r="BV294" s="338"/>
      <c r="BW294" s="13">
        <f t="shared" si="39"/>
        <v>0</v>
      </c>
      <c r="BX294" s="13">
        <f t="shared" si="40"/>
        <v>0</v>
      </c>
      <c r="BY294" s="13">
        <f t="shared" si="41"/>
        <v>0</v>
      </c>
      <c r="BZ294" s="13">
        <f t="shared" si="42"/>
        <v>0</v>
      </c>
      <c r="CA294" s="13">
        <f t="shared" si="43"/>
        <v>0</v>
      </c>
      <c r="CB294" s="13">
        <f t="shared" si="44"/>
        <v>0</v>
      </c>
      <c r="CC294" s="333" t="str">
        <f>VLOOKUP($A294,'Depr Group Buckets'!$A:$J,CC$4,FALSE)</f>
        <v>GENERAL</v>
      </c>
      <c r="CD294" s="333" t="str">
        <f>VLOOKUP($A294,'Depr Group Buckets'!$A:$J,CD$4,FALSE)</f>
        <v>101/106</v>
      </c>
      <c r="CE294" s="333">
        <f>VLOOKUP($A294,'Depr Group Buckets'!$A:$J,CE$4,FALSE)</f>
        <v>108</v>
      </c>
      <c r="CF294" s="333">
        <f>VLOOKUP($A294,'Depr Group Buckets'!$A:$J,CF$4,FALSE)</f>
        <v>403</v>
      </c>
      <c r="CG294" s="333" t="str">
        <f>VLOOKUP($A294,'Depr Group Buckets'!$A:$J,CG$4,FALSE)</f>
        <v>GENERAL</v>
      </c>
      <c r="CH294" s="333" t="str">
        <f>VLOOKUP($A294,'Depr Group Buckets'!$A:$J,CH$4,FALSE)</f>
        <v>GENERAL</v>
      </c>
      <c r="CI294" s="333" t="str">
        <f>VLOOKUP($A294,'Depr Group Buckets'!$A:$J,CI$4,FALSE)</f>
        <v>Invalid</v>
      </c>
      <c r="CJ294" s="333" t="str">
        <f>VLOOKUP($A294,'Depr Group Buckets'!$A:$J,CJ$4,FALSE)</f>
        <v>392</v>
      </c>
      <c r="CK294" s="21"/>
      <c r="CL294" s="4">
        <f t="shared" si="38"/>
        <v>4.7E-2</v>
      </c>
      <c r="CM294" s="4">
        <f t="shared" si="37"/>
        <v>4.7E-2</v>
      </c>
      <c r="CN294" s="334"/>
      <c r="CO294" s="334"/>
      <c r="CP294" s="334"/>
      <c r="CQ294" s="4">
        <v>4.7E-2</v>
      </c>
      <c r="CR294" s="4">
        <v>0</v>
      </c>
    </row>
    <row r="295" spans="1:96" x14ac:dyDescent="0.25">
      <c r="A295" s="335">
        <f>'ASSET BALANCES'!$A295</f>
        <v>39300</v>
      </c>
      <c r="B295" s="336" t="str">
        <f>'ASSET BALANCES'!$B295</f>
        <v>393.00 Stores Equipment 7yr</v>
      </c>
      <c r="C295" s="337">
        <v>0</v>
      </c>
      <c r="D295" s="337">
        <v>0</v>
      </c>
      <c r="E295" s="337">
        <v>0</v>
      </c>
      <c r="F295" s="337">
        <v>0</v>
      </c>
      <c r="G295" s="337">
        <v>0</v>
      </c>
      <c r="H295" s="337">
        <v>0</v>
      </c>
      <c r="I295" s="337">
        <v>0</v>
      </c>
      <c r="J295" s="337">
        <v>0</v>
      </c>
      <c r="K295" s="337">
        <v>0</v>
      </c>
      <c r="L295" s="337">
        <v>0</v>
      </c>
      <c r="M295" s="337">
        <v>0</v>
      </c>
      <c r="N295" s="337">
        <v>0</v>
      </c>
      <c r="O295" s="338">
        <f>ROUND('ASSET BALANCES'!O295*$CL295/12,2)</f>
        <v>0</v>
      </c>
      <c r="P295" s="338">
        <f>ROUND('ASSET BALANCES'!P295*$CL295/12,2)</f>
        <v>0</v>
      </c>
      <c r="Q295" s="338">
        <f>ROUND('ASSET BALANCES'!Q295*$CL295/12,2)</f>
        <v>0</v>
      </c>
      <c r="R295" s="338">
        <f>ROUND('ASSET BALANCES'!R295*$CL295/12,2)</f>
        <v>0</v>
      </c>
      <c r="S295" s="338">
        <f>ROUND('ASSET BALANCES'!S295*$CL295/12,2)</f>
        <v>0</v>
      </c>
      <c r="T295" s="338">
        <f>ROUND('ASSET BALANCES'!T295*$CL295/12,2)</f>
        <v>0</v>
      </c>
      <c r="U295" s="338">
        <f>ROUND('ASSET BALANCES'!U295*$CL295/12,2)</f>
        <v>0</v>
      </c>
      <c r="V295" s="338">
        <f>ROUND('ASSET BALANCES'!V295*$CL295/12,2)</f>
        <v>0</v>
      </c>
      <c r="W295" s="338">
        <f>ROUND('ASSET BALANCES'!W295*$CL295/12,2)</f>
        <v>0</v>
      </c>
      <c r="X295" s="338">
        <f>ROUND('ASSET BALANCES'!X295*$CL295/12,2)</f>
        <v>0</v>
      </c>
      <c r="Y295" s="338">
        <f>ROUND('ASSET BALANCES'!Y295*$CL295/12,2)</f>
        <v>0</v>
      </c>
      <c r="Z295" s="338">
        <f>ROUND('ASSET BALANCES'!Z295*$CL295/12,2)</f>
        <v>0</v>
      </c>
      <c r="AA295" s="338">
        <f>ROUND('ASSET BALANCES'!AA295*$CM295/12,2)</f>
        <v>0</v>
      </c>
      <c r="AB295" s="338">
        <f>ROUND('ASSET BALANCES'!AB295*$CM295/12,2)</f>
        <v>0</v>
      </c>
      <c r="AC295" s="338">
        <f>ROUND('ASSET BALANCES'!AC295*$CM295/12,2)</f>
        <v>0</v>
      </c>
      <c r="AD295" s="338">
        <f>ROUND('ASSET BALANCES'!AD295*$CM295/12,2)</f>
        <v>0</v>
      </c>
      <c r="AE295" s="338">
        <f>ROUND('ASSET BALANCES'!AE295*$CM295/12,2)</f>
        <v>0</v>
      </c>
      <c r="AF295" s="338">
        <f>ROUND('ASSET BALANCES'!AF295*$CM295/12,2)</f>
        <v>0</v>
      </c>
      <c r="AG295" s="338">
        <f>ROUND('ASSET BALANCES'!AG295*$CM295/12,2)</f>
        <v>0</v>
      </c>
      <c r="AH295" s="338">
        <f>ROUND('ASSET BALANCES'!AH295*$CM295/12,2)</f>
        <v>0</v>
      </c>
      <c r="AI295" s="338">
        <f>ROUND('ASSET BALANCES'!AI295*$CM295/12,2)</f>
        <v>0</v>
      </c>
      <c r="AJ295" s="338">
        <f>ROUND('ASSET BALANCES'!AJ295*$CM295/12,2)</f>
        <v>0</v>
      </c>
      <c r="AK295" s="338">
        <f>ROUND('ASSET BALANCES'!AK295*$CM295/12,2)</f>
        <v>0</v>
      </c>
      <c r="AL295" s="338">
        <f>ROUND('ASSET BALANCES'!AL295*$CM295/12,2)</f>
        <v>0</v>
      </c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38"/>
      <c r="AX295" s="338"/>
      <c r="AY295" s="338"/>
      <c r="AZ295" s="338"/>
      <c r="BA295" s="338"/>
      <c r="BB295" s="338"/>
      <c r="BC295" s="338"/>
      <c r="BD295" s="338"/>
      <c r="BE295" s="338"/>
      <c r="BF295" s="338"/>
      <c r="BG295" s="338"/>
      <c r="BH295" s="338"/>
      <c r="BI295" s="338"/>
      <c r="BJ295" s="338"/>
      <c r="BK295" s="338"/>
      <c r="BL295" s="338"/>
      <c r="BM295" s="338"/>
      <c r="BN295" s="338"/>
      <c r="BO295" s="338"/>
      <c r="BP295" s="338"/>
      <c r="BQ295" s="338"/>
      <c r="BR295" s="338"/>
      <c r="BS295" s="338"/>
      <c r="BT295" s="338"/>
      <c r="BU295" s="338"/>
      <c r="BV295" s="338"/>
      <c r="BW295" s="13">
        <f t="shared" si="39"/>
        <v>0</v>
      </c>
      <c r="BX295" s="13">
        <f t="shared" si="40"/>
        <v>0</v>
      </c>
      <c r="BY295" s="13">
        <f t="shared" si="41"/>
        <v>0</v>
      </c>
      <c r="BZ295" s="13">
        <f t="shared" si="42"/>
        <v>0</v>
      </c>
      <c r="CA295" s="13">
        <f t="shared" si="43"/>
        <v>0</v>
      </c>
      <c r="CB295" s="13">
        <f t="shared" si="44"/>
        <v>0</v>
      </c>
      <c r="CC295" s="333" t="str">
        <f>VLOOKUP($A295,'Depr Group Buckets'!$A:$J,CC$4,FALSE)</f>
        <v>AMORT</v>
      </c>
      <c r="CD295" s="333" t="str">
        <f>VLOOKUP($A295,'Depr Group Buckets'!$A:$J,CD$4,FALSE)</f>
        <v>101/106</v>
      </c>
      <c r="CE295" s="333">
        <f>VLOOKUP($A295,'Depr Group Buckets'!$A:$J,CE$4,FALSE)</f>
        <v>108</v>
      </c>
      <c r="CF295" s="333">
        <f>VLOOKUP($A295,'Depr Group Buckets'!$A:$J,CF$4,FALSE)</f>
        <v>403</v>
      </c>
      <c r="CG295" s="333" t="str">
        <f>VLOOKUP($A295,'Depr Group Buckets'!$A:$J,CG$4,FALSE)</f>
        <v>AMORT</v>
      </c>
      <c r="CH295" s="333" t="str">
        <f>VLOOKUP($A295,'Depr Group Buckets'!$A:$J,CH$4,FALSE)</f>
        <v>AMORT</v>
      </c>
      <c r="CI295" s="333" t="str">
        <f>VLOOKUP($A295,'Depr Group Buckets'!$A:$J,CI$4,FALSE)</f>
        <v>Valid</v>
      </c>
      <c r="CJ295" s="333" t="str">
        <f>VLOOKUP($A295,'Depr Group Buckets'!$A:$J,CJ$4,FALSE)</f>
        <v>393</v>
      </c>
      <c r="CK295" s="21"/>
      <c r="CL295" s="4">
        <f t="shared" si="38"/>
        <v>0.14299999999999999</v>
      </c>
      <c r="CM295" s="4">
        <f t="shared" si="37"/>
        <v>0.14299999999999999</v>
      </c>
      <c r="CN295" s="334"/>
      <c r="CO295" s="334"/>
      <c r="CP295" s="334"/>
      <c r="CQ295" s="4">
        <v>0.14299999999999999</v>
      </c>
      <c r="CR295" s="4">
        <v>0.14300000000000002</v>
      </c>
    </row>
    <row r="296" spans="1:96" x14ac:dyDescent="0.25">
      <c r="A296" s="335">
        <f>'ASSET BALANCES'!$A296</f>
        <v>39400</v>
      </c>
      <c r="B296" s="336" t="str">
        <f>'ASSET BALANCES'!$B296</f>
        <v>394.00 Tool Shop &amp; Garage Equip 7yr</v>
      </c>
      <c r="C296" s="337">
        <v>143639.86000000002</v>
      </c>
      <c r="D296" s="337">
        <v>143019.17000000001</v>
      </c>
      <c r="E296" s="337">
        <v>131021.82</v>
      </c>
      <c r="F296" s="337">
        <v>200298.82</v>
      </c>
      <c r="G296" s="337">
        <v>208377.27</v>
      </c>
      <c r="H296" s="337">
        <v>137764.23000000001</v>
      </c>
      <c r="I296" s="337">
        <v>172106.84000000003</v>
      </c>
      <c r="J296" s="337">
        <v>158397.32</v>
      </c>
      <c r="K296" s="337">
        <v>119771.95000000001</v>
      </c>
      <c r="L296" s="337">
        <v>159174.73000000004</v>
      </c>
      <c r="M296" s="337">
        <v>175143.23</v>
      </c>
      <c r="N296" s="337">
        <v>209486.69999999998</v>
      </c>
      <c r="O296" s="338">
        <f>ROUND('ASSET BALANCES'!O296*$CL296/12,2)</f>
        <v>169290.65</v>
      </c>
      <c r="P296" s="338">
        <f>ROUND('ASSET BALANCES'!P296*$CL296/12,2)</f>
        <v>171987.57</v>
      </c>
      <c r="Q296" s="338">
        <f>ROUND('ASSET BALANCES'!Q296*$CL296/12,2)</f>
        <v>174576.5</v>
      </c>
      <c r="R296" s="338">
        <f>ROUND('ASSET BALANCES'!R296*$CL296/12,2)</f>
        <v>180668.28</v>
      </c>
      <c r="S296" s="338">
        <f>ROUND('ASSET BALANCES'!S296*$CL296/12,2)</f>
        <v>182965.19</v>
      </c>
      <c r="T296" s="338">
        <f>ROUND('ASSET BALANCES'!T296*$CL296/12,2)</f>
        <v>185400.29</v>
      </c>
      <c r="U296" s="338">
        <f>ROUND('ASSET BALANCES'!U296*$CL296/12,2)</f>
        <v>187626.56</v>
      </c>
      <c r="V296" s="338">
        <f>ROUND('ASSET BALANCES'!V296*$CL296/12,2)</f>
        <v>191326.31</v>
      </c>
      <c r="W296" s="338">
        <f>ROUND('ASSET BALANCES'!W296*$CL296/12,2)</f>
        <v>193510.99</v>
      </c>
      <c r="X296" s="338">
        <f>ROUND('ASSET BALANCES'!X296*$CL296/12,2)</f>
        <v>196366.86</v>
      </c>
      <c r="Y296" s="338">
        <f>ROUND('ASSET BALANCES'!Y296*$CL296/12,2)</f>
        <v>203094.26</v>
      </c>
      <c r="Z296" s="338">
        <f>ROUND('ASSET BALANCES'!Z296*$CL296/12,2)</f>
        <v>205328.14</v>
      </c>
      <c r="AA296" s="338">
        <f>ROUND('ASSET BALANCES'!AA296*$CM296/12,2)</f>
        <v>192406.21</v>
      </c>
      <c r="AB296" s="338">
        <f>ROUND('ASSET BALANCES'!AB296*$CM296/12,2)</f>
        <v>191463.47</v>
      </c>
      <c r="AC296" s="338">
        <f>ROUND('ASSET BALANCES'!AC296*$CM296/12,2)</f>
        <v>189117.6</v>
      </c>
      <c r="AD296" s="338">
        <f>ROUND('ASSET BALANCES'!AD296*$CM296/12,2)</f>
        <v>193157.89</v>
      </c>
      <c r="AE296" s="338">
        <f>ROUND('ASSET BALANCES'!AE296*$CM296/12,2)</f>
        <v>194233.88</v>
      </c>
      <c r="AF296" s="338">
        <f>ROUND('ASSET BALANCES'!AF296*$CM296/12,2)</f>
        <v>193102.8</v>
      </c>
      <c r="AG296" s="338">
        <f>ROUND('ASSET BALANCES'!AG296*$CM296/12,2)</f>
        <v>192900.77</v>
      </c>
      <c r="AH296" s="338">
        <f>ROUND('ASSET BALANCES'!AH296*$CM296/12,2)</f>
        <v>184203.96</v>
      </c>
      <c r="AI296" s="338">
        <f>ROUND('ASSET BALANCES'!AI296*$CM296/12,2)</f>
        <v>184239.41</v>
      </c>
      <c r="AJ296" s="338">
        <f>ROUND('ASSET BALANCES'!AJ296*$CM296/12,2)</f>
        <v>184235.84</v>
      </c>
      <c r="AK296" s="338">
        <f>ROUND('ASSET BALANCES'!AK296*$CM296/12,2)</f>
        <v>188814.68</v>
      </c>
      <c r="AL296" s="338">
        <f>ROUND('ASSET BALANCES'!AL296*$CM296/12,2)</f>
        <v>177974.41</v>
      </c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38"/>
      <c r="AX296" s="338"/>
      <c r="AY296" s="338"/>
      <c r="AZ296" s="338"/>
      <c r="BA296" s="338"/>
      <c r="BB296" s="338"/>
      <c r="BC296" s="338"/>
      <c r="BD296" s="338"/>
      <c r="BE296" s="338"/>
      <c r="BF296" s="338"/>
      <c r="BG296" s="338"/>
      <c r="BH296" s="338"/>
      <c r="BI296" s="338"/>
      <c r="BJ296" s="338"/>
      <c r="BK296" s="338"/>
      <c r="BL296" s="338"/>
      <c r="BM296" s="338"/>
      <c r="BN296" s="338"/>
      <c r="BO296" s="338"/>
      <c r="BP296" s="338"/>
      <c r="BQ296" s="338"/>
      <c r="BR296" s="338"/>
      <c r="BS296" s="338"/>
      <c r="BT296" s="338"/>
      <c r="BU296" s="338"/>
      <c r="BV296" s="338"/>
      <c r="BW296" s="13">
        <f t="shared" si="39"/>
        <v>1958201.94</v>
      </c>
      <c r="BX296" s="13">
        <f t="shared" si="40"/>
        <v>2242141.6</v>
      </c>
      <c r="BY296" s="13">
        <f t="shared" si="41"/>
        <v>2265850.92</v>
      </c>
      <c r="BZ296" s="13">
        <f t="shared" si="42"/>
        <v>0</v>
      </c>
      <c r="CA296" s="13">
        <f t="shared" si="43"/>
        <v>0</v>
      </c>
      <c r="CB296" s="13">
        <f t="shared" si="44"/>
        <v>0</v>
      </c>
      <c r="CC296" s="333" t="str">
        <f>VLOOKUP($A296,'Depr Group Buckets'!$A:$J,CC$4,FALSE)</f>
        <v>AMORT</v>
      </c>
      <c r="CD296" s="333" t="str">
        <f>VLOOKUP($A296,'Depr Group Buckets'!$A:$J,CD$4,FALSE)</f>
        <v>101/106</v>
      </c>
      <c r="CE296" s="333">
        <f>VLOOKUP($A296,'Depr Group Buckets'!$A:$J,CE$4,FALSE)</f>
        <v>108</v>
      </c>
      <c r="CF296" s="333">
        <f>VLOOKUP($A296,'Depr Group Buckets'!$A:$J,CF$4,FALSE)</f>
        <v>403</v>
      </c>
      <c r="CG296" s="333" t="str">
        <f>VLOOKUP($A296,'Depr Group Buckets'!$A:$J,CG$4,FALSE)</f>
        <v>AMORT</v>
      </c>
      <c r="CH296" s="333" t="str">
        <f>VLOOKUP($A296,'Depr Group Buckets'!$A:$J,CH$4,FALSE)</f>
        <v>AMORT</v>
      </c>
      <c r="CI296" s="333" t="str">
        <f>VLOOKUP($A296,'Depr Group Buckets'!$A:$J,CI$4,FALSE)</f>
        <v>Valid</v>
      </c>
      <c r="CJ296" s="333" t="str">
        <f>VLOOKUP($A296,'Depr Group Buckets'!$A:$J,CJ$4,FALSE)</f>
        <v>394</v>
      </c>
      <c r="CK296" s="21"/>
      <c r="CL296" s="4">
        <f t="shared" si="38"/>
        <v>0.14299999999999999</v>
      </c>
      <c r="CM296" s="4">
        <f t="shared" si="37"/>
        <v>0.14299999999999999</v>
      </c>
      <c r="CN296" s="334"/>
      <c r="CO296" s="334"/>
      <c r="CP296" s="334"/>
      <c r="CQ296" s="4">
        <v>0.14299999999999999</v>
      </c>
      <c r="CR296" s="4">
        <v>0.14300000000000002</v>
      </c>
    </row>
    <row r="297" spans="1:96" x14ac:dyDescent="0.25">
      <c r="A297" s="335">
        <f>'ASSET BALANCES'!$A297</f>
        <v>39401</v>
      </c>
      <c r="B297" s="336" t="str">
        <f>'ASSET BALANCES'!$B297</f>
        <v>394.01 ECCR Solar Car Port 5yr</v>
      </c>
      <c r="C297" s="337">
        <v>69808.89</v>
      </c>
      <c r="D297" s="337">
        <v>69808.89</v>
      </c>
      <c r="E297" s="337">
        <v>69808.89</v>
      </c>
      <c r="F297" s="337">
        <v>69808.89</v>
      </c>
      <c r="G297" s="337">
        <v>69808.89</v>
      </c>
      <c r="H297" s="337">
        <v>69808.89</v>
      </c>
      <c r="I297" s="337">
        <v>69808.89</v>
      </c>
      <c r="J297" s="337">
        <v>69808.89</v>
      </c>
      <c r="K297" s="337">
        <v>69808.89</v>
      </c>
      <c r="L297" s="337">
        <v>69808.89</v>
      </c>
      <c r="M297" s="337">
        <v>69808.89</v>
      </c>
      <c r="N297" s="337">
        <v>69808.89</v>
      </c>
      <c r="O297" s="338">
        <f>ROUND('ASSET BALANCES'!O297*$CL297/12,2)</f>
        <v>69808.89</v>
      </c>
      <c r="P297" s="338">
        <f>ROUND('ASSET BALANCES'!P297*$CL297/12,2)</f>
        <v>69808.89</v>
      </c>
      <c r="Q297" s="338">
        <f>ROUND('ASSET BALANCES'!Q297*$CL297/12,2)</f>
        <v>69808.89</v>
      </c>
      <c r="R297" s="338">
        <f>ROUND('ASSET BALANCES'!R297*$CL297/12,2)</f>
        <v>69808.89</v>
      </c>
      <c r="S297" s="338">
        <f>ROUND('ASSET BALANCES'!S297*$CL297/12,2)</f>
        <v>69808.89</v>
      </c>
      <c r="T297" s="338">
        <f>ROUND('ASSET BALANCES'!T297*$CL297/12,2)</f>
        <v>69808.89</v>
      </c>
      <c r="U297" s="338">
        <f>ROUND('ASSET BALANCES'!U297*$CL297/12,2)</f>
        <v>69808.89</v>
      </c>
      <c r="V297" s="338">
        <f>ROUND('ASSET BALANCES'!V297*$CL297/12,2)</f>
        <v>69808.89</v>
      </c>
      <c r="W297" s="338">
        <f>ROUND('ASSET BALANCES'!W297*$CL297/12,2)</f>
        <v>69808.89</v>
      </c>
      <c r="X297" s="338">
        <f>ROUND('ASSET BALANCES'!X297*$CL297/12,2)</f>
        <v>69808.89</v>
      </c>
      <c r="Y297" s="338">
        <f>ROUND('ASSET BALANCES'!Y297*$CL297/12,2)</f>
        <v>69808.89</v>
      </c>
      <c r="Z297" s="338">
        <f>ROUND('ASSET BALANCES'!Z297*$CL297/12,2)</f>
        <v>69808.89</v>
      </c>
      <c r="AA297" s="338">
        <f>ROUND('ASSET BALANCES'!AA297*$CM297/12,2)</f>
        <v>69808.89</v>
      </c>
      <c r="AB297" s="338">
        <f>ROUND('ASSET BALANCES'!AB297*$CM297/12,2)</f>
        <v>69808.89</v>
      </c>
      <c r="AC297" s="338">
        <f>ROUND('ASSET BALANCES'!AC297*$CM297/12,2)</f>
        <v>69808.89</v>
      </c>
      <c r="AD297" s="338">
        <f>ROUND('ASSET BALANCES'!AD297*$CM297/12,2)</f>
        <v>69808.89</v>
      </c>
      <c r="AE297" s="338">
        <f>ROUND('ASSET BALANCES'!AE297*$CM297/12,2)</f>
        <v>69808.89</v>
      </c>
      <c r="AF297" s="338">
        <f>ROUND('ASSET BALANCES'!AF297*$CM297/12,2)</f>
        <v>69808.89</v>
      </c>
      <c r="AG297" s="338">
        <f>ROUND('ASSET BALANCES'!AG297*$CM297/12,2)</f>
        <v>69808.89</v>
      </c>
      <c r="AH297" s="338">
        <f>ROUND('ASSET BALANCES'!AH297*$CM297/12,2)</f>
        <v>69808.89</v>
      </c>
      <c r="AI297" s="338">
        <f>ROUND('ASSET BALANCES'!AI297*$CM297/12,2)</f>
        <v>69808.89</v>
      </c>
      <c r="AJ297" s="338">
        <f>ROUND('ASSET BALANCES'!AJ297*$CM297/12,2)</f>
        <v>69808.89</v>
      </c>
      <c r="AK297" s="338">
        <f>ROUND('ASSET BALANCES'!AK297*$CM297/12,2)</f>
        <v>69808.89</v>
      </c>
      <c r="AL297" s="338">
        <f>ROUND('ASSET BALANCES'!AL297*$CM297/12,2)</f>
        <v>69808.89</v>
      </c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38"/>
      <c r="AX297" s="338"/>
      <c r="AY297" s="338"/>
      <c r="AZ297" s="338"/>
      <c r="BA297" s="338"/>
      <c r="BB297" s="338"/>
      <c r="BC297" s="338"/>
      <c r="BD297" s="338"/>
      <c r="BE297" s="338"/>
      <c r="BF297" s="338"/>
      <c r="BG297" s="338"/>
      <c r="BH297" s="338"/>
      <c r="BI297" s="338"/>
      <c r="BJ297" s="338"/>
      <c r="BK297" s="338"/>
      <c r="BL297" s="338"/>
      <c r="BM297" s="338"/>
      <c r="BN297" s="338"/>
      <c r="BO297" s="338"/>
      <c r="BP297" s="338"/>
      <c r="BQ297" s="338"/>
      <c r="BR297" s="338"/>
      <c r="BS297" s="338"/>
      <c r="BT297" s="338"/>
      <c r="BU297" s="338"/>
      <c r="BV297" s="338"/>
      <c r="BW297" s="13">
        <f t="shared" si="39"/>
        <v>837706.68</v>
      </c>
      <c r="BX297" s="13">
        <f t="shared" si="40"/>
        <v>837706.68</v>
      </c>
      <c r="BY297" s="13">
        <f t="shared" si="41"/>
        <v>837706.68</v>
      </c>
      <c r="BZ297" s="13">
        <f t="shared" si="42"/>
        <v>0</v>
      </c>
      <c r="CA297" s="13">
        <f t="shared" si="43"/>
        <v>0</v>
      </c>
      <c r="CB297" s="13">
        <f t="shared" si="44"/>
        <v>0</v>
      </c>
      <c r="CC297" s="333" t="str">
        <f>VLOOKUP($A297,'Depr Group Buckets'!$A:$J,CC$4,FALSE)</f>
        <v>AMORT</v>
      </c>
      <c r="CD297" s="333" t="str">
        <f>VLOOKUP($A297,'Depr Group Buckets'!$A:$J,CD$4,FALSE)</f>
        <v>101/106</v>
      </c>
      <c r="CE297" s="333">
        <f>VLOOKUP($A297,'Depr Group Buckets'!$A:$J,CE$4,FALSE)</f>
        <v>108</v>
      </c>
      <c r="CF297" s="333">
        <f>VLOOKUP($A297,'Depr Group Buckets'!$A:$J,CF$4,FALSE)</f>
        <v>403</v>
      </c>
      <c r="CG297" s="333" t="str">
        <f>VLOOKUP($A297,'Depr Group Buckets'!$A:$J,CG$4,FALSE)</f>
        <v>AMORT</v>
      </c>
      <c r="CH297" s="333" t="str">
        <f>VLOOKUP($A297,'Depr Group Buckets'!$A:$J,CH$4,FALSE)</f>
        <v>AMORT</v>
      </c>
      <c r="CI297" s="333" t="str">
        <f>VLOOKUP($A297,'Depr Group Buckets'!$A:$J,CI$4,FALSE)</f>
        <v>Valid</v>
      </c>
      <c r="CJ297" s="333" t="str">
        <f>VLOOKUP($A297,'Depr Group Buckets'!$A:$J,CJ$4,FALSE)</f>
        <v>394</v>
      </c>
      <c r="CK297" s="21"/>
      <c r="CL297" s="4">
        <f t="shared" si="38"/>
        <v>0.2</v>
      </c>
      <c r="CM297" s="4">
        <f t="shared" si="37"/>
        <v>0.2</v>
      </c>
      <c r="CN297" s="334"/>
      <c r="CO297" s="334"/>
      <c r="CP297" s="334"/>
      <c r="CQ297" s="4">
        <v>0.2</v>
      </c>
      <c r="CR297" s="4">
        <v>0.2</v>
      </c>
    </row>
    <row r="298" spans="1:96" x14ac:dyDescent="0.25">
      <c r="A298" s="335">
        <f>'ASSET BALANCES'!$A298</f>
        <v>39403</v>
      </c>
      <c r="B298" s="336" t="str">
        <f>'ASSET BALANCES'!$B298</f>
        <v>394.03 Tool Vehicles 7yr - Invalid</v>
      </c>
      <c r="C298" s="337">
        <v>0</v>
      </c>
      <c r="D298" s="337">
        <v>0</v>
      </c>
      <c r="E298" s="337">
        <v>0</v>
      </c>
      <c r="F298" s="337">
        <v>0</v>
      </c>
      <c r="G298" s="337">
        <v>0</v>
      </c>
      <c r="H298" s="337">
        <v>0</v>
      </c>
      <c r="I298" s="337">
        <v>0</v>
      </c>
      <c r="J298" s="337">
        <v>0</v>
      </c>
      <c r="K298" s="337">
        <v>0</v>
      </c>
      <c r="L298" s="337">
        <v>0</v>
      </c>
      <c r="M298" s="337">
        <v>0</v>
      </c>
      <c r="N298" s="337">
        <v>0</v>
      </c>
      <c r="O298" s="338">
        <f>ROUND('ASSET BALANCES'!O298*$CL298/12,2)</f>
        <v>0</v>
      </c>
      <c r="P298" s="338">
        <f>ROUND('ASSET BALANCES'!P298*$CL298/12,2)</f>
        <v>0</v>
      </c>
      <c r="Q298" s="338">
        <f>ROUND('ASSET BALANCES'!Q298*$CL298/12,2)</f>
        <v>0</v>
      </c>
      <c r="R298" s="338">
        <f>ROUND('ASSET BALANCES'!R298*$CL298/12,2)</f>
        <v>0</v>
      </c>
      <c r="S298" s="338">
        <f>ROUND('ASSET BALANCES'!S298*$CL298/12,2)</f>
        <v>0</v>
      </c>
      <c r="T298" s="338">
        <f>ROUND('ASSET BALANCES'!T298*$CL298/12,2)</f>
        <v>0</v>
      </c>
      <c r="U298" s="338">
        <f>ROUND('ASSET BALANCES'!U298*$CL298/12,2)</f>
        <v>0</v>
      </c>
      <c r="V298" s="338">
        <f>ROUND('ASSET BALANCES'!V298*$CL298/12,2)</f>
        <v>0</v>
      </c>
      <c r="W298" s="338">
        <f>ROUND('ASSET BALANCES'!W298*$CL298/12,2)</f>
        <v>0</v>
      </c>
      <c r="X298" s="338">
        <f>ROUND('ASSET BALANCES'!X298*$CL298/12,2)</f>
        <v>0</v>
      </c>
      <c r="Y298" s="338">
        <f>ROUND('ASSET BALANCES'!Y298*$CL298/12,2)</f>
        <v>0</v>
      </c>
      <c r="Z298" s="338">
        <f>ROUND('ASSET BALANCES'!Z298*$CL298/12,2)</f>
        <v>0</v>
      </c>
      <c r="AA298" s="338">
        <f>ROUND('ASSET BALANCES'!AA298*$CM298/12,2)</f>
        <v>0</v>
      </c>
      <c r="AB298" s="338">
        <f>ROUND('ASSET BALANCES'!AB298*$CM298/12,2)</f>
        <v>0</v>
      </c>
      <c r="AC298" s="338">
        <f>ROUND('ASSET BALANCES'!AC298*$CM298/12,2)</f>
        <v>0</v>
      </c>
      <c r="AD298" s="338">
        <f>ROUND('ASSET BALANCES'!AD298*$CM298/12,2)</f>
        <v>0</v>
      </c>
      <c r="AE298" s="338">
        <f>ROUND('ASSET BALANCES'!AE298*$CM298/12,2)</f>
        <v>0</v>
      </c>
      <c r="AF298" s="338">
        <f>ROUND('ASSET BALANCES'!AF298*$CM298/12,2)</f>
        <v>0</v>
      </c>
      <c r="AG298" s="338">
        <f>ROUND('ASSET BALANCES'!AG298*$CM298/12,2)</f>
        <v>0</v>
      </c>
      <c r="AH298" s="338">
        <f>ROUND('ASSET BALANCES'!AH298*$CM298/12,2)</f>
        <v>0</v>
      </c>
      <c r="AI298" s="338">
        <f>ROUND('ASSET BALANCES'!AI298*$CM298/12,2)</f>
        <v>0</v>
      </c>
      <c r="AJ298" s="338">
        <f>ROUND('ASSET BALANCES'!AJ298*$CM298/12,2)</f>
        <v>0</v>
      </c>
      <c r="AK298" s="338">
        <f>ROUND('ASSET BALANCES'!AK298*$CM298/12,2)</f>
        <v>0</v>
      </c>
      <c r="AL298" s="338">
        <f>ROUND('ASSET BALANCES'!AL298*$CM298/12,2)</f>
        <v>0</v>
      </c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38"/>
      <c r="AX298" s="338"/>
      <c r="AY298" s="338"/>
      <c r="AZ298" s="338"/>
      <c r="BA298" s="338"/>
      <c r="BB298" s="338"/>
      <c r="BC298" s="338"/>
      <c r="BD298" s="338"/>
      <c r="BE298" s="338"/>
      <c r="BF298" s="338"/>
      <c r="BG298" s="338"/>
      <c r="BH298" s="338"/>
      <c r="BI298" s="338"/>
      <c r="BJ298" s="338"/>
      <c r="BK298" s="338"/>
      <c r="BL298" s="338"/>
      <c r="BM298" s="338"/>
      <c r="BN298" s="338"/>
      <c r="BO298" s="338"/>
      <c r="BP298" s="338"/>
      <c r="BQ298" s="338"/>
      <c r="BR298" s="338"/>
      <c r="BS298" s="338"/>
      <c r="BT298" s="338"/>
      <c r="BU298" s="338"/>
      <c r="BV298" s="338"/>
      <c r="BW298" s="13">
        <f t="shared" si="39"/>
        <v>0</v>
      </c>
      <c r="BX298" s="13">
        <f t="shared" si="40"/>
        <v>0</v>
      </c>
      <c r="BY298" s="13">
        <f t="shared" si="41"/>
        <v>0</v>
      </c>
      <c r="BZ298" s="13">
        <f t="shared" si="42"/>
        <v>0</v>
      </c>
      <c r="CA298" s="13">
        <f t="shared" si="43"/>
        <v>0</v>
      </c>
      <c r="CB298" s="13">
        <f t="shared" si="44"/>
        <v>0</v>
      </c>
      <c r="CC298" s="333" t="str">
        <f>VLOOKUP($A298,'Depr Group Buckets'!$A:$J,CC$4,FALSE)</f>
        <v>AMORT</v>
      </c>
      <c r="CD298" s="333" t="str">
        <f>VLOOKUP($A298,'Depr Group Buckets'!$A:$J,CD$4,FALSE)</f>
        <v>101/106</v>
      </c>
      <c r="CE298" s="333">
        <f>VLOOKUP($A298,'Depr Group Buckets'!$A:$J,CE$4,FALSE)</f>
        <v>108</v>
      </c>
      <c r="CF298" s="333">
        <f>VLOOKUP($A298,'Depr Group Buckets'!$A:$J,CF$4,FALSE)</f>
        <v>403</v>
      </c>
      <c r="CG298" s="333" t="str">
        <f>VLOOKUP($A298,'Depr Group Buckets'!$A:$J,CG$4,FALSE)</f>
        <v>AMORT</v>
      </c>
      <c r="CH298" s="333" t="str">
        <f>VLOOKUP($A298,'Depr Group Buckets'!$A:$J,CH$4,FALSE)</f>
        <v>AMORT</v>
      </c>
      <c r="CI298" s="333" t="str">
        <f>VLOOKUP($A298,'Depr Group Buckets'!$A:$J,CI$4,FALSE)</f>
        <v>Invalid</v>
      </c>
      <c r="CJ298" s="333" t="str">
        <f>VLOOKUP($A298,'Depr Group Buckets'!$A:$J,CJ$4,FALSE)</f>
        <v>394</v>
      </c>
      <c r="CK298" s="21"/>
      <c r="CL298" s="4">
        <f t="shared" si="38"/>
        <v>0</v>
      </c>
      <c r="CM298" s="4">
        <f t="shared" si="37"/>
        <v>0</v>
      </c>
      <c r="CN298" s="334"/>
      <c r="CO298" s="334"/>
      <c r="CP298" s="334"/>
      <c r="CQ298" s="4">
        <v>0</v>
      </c>
      <c r="CR298" s="4">
        <v>0</v>
      </c>
    </row>
    <row r="299" spans="1:96" x14ac:dyDescent="0.25">
      <c r="A299" s="335">
        <f>'ASSET BALANCES'!$A299</f>
        <v>39500</v>
      </c>
      <c r="B299" s="336" t="str">
        <f>'ASSET BALANCES'!$B299</f>
        <v>395.00 Laboratory Equipment 7yr</v>
      </c>
      <c r="C299" s="337">
        <v>31953.64</v>
      </c>
      <c r="D299" s="337">
        <v>31960.71</v>
      </c>
      <c r="E299" s="337">
        <v>31957.24</v>
      </c>
      <c r="F299" s="337">
        <v>31973.9</v>
      </c>
      <c r="G299" s="337">
        <v>33496.239999999998</v>
      </c>
      <c r="H299" s="337">
        <v>33496.29</v>
      </c>
      <c r="I299" s="337">
        <v>33622.18</v>
      </c>
      <c r="J299" s="337">
        <v>32612.129999999997</v>
      </c>
      <c r="K299" s="337">
        <v>31878.080000000002</v>
      </c>
      <c r="L299" s="337">
        <v>32164.54</v>
      </c>
      <c r="M299" s="337">
        <v>32164.3</v>
      </c>
      <c r="N299" s="337">
        <v>32134.16</v>
      </c>
      <c r="O299" s="338">
        <f>ROUND('ASSET BALANCES'!O299*$CL299/12,2)</f>
        <v>32141.33</v>
      </c>
      <c r="P299" s="338">
        <f>ROUND('ASSET BALANCES'!P299*$CL299/12,2)</f>
        <v>32112.75</v>
      </c>
      <c r="Q299" s="338">
        <f>ROUND('ASSET BALANCES'!Q299*$CL299/12,2)</f>
        <v>29351.03</v>
      </c>
      <c r="R299" s="338">
        <f>ROUND('ASSET BALANCES'!R299*$CL299/12,2)</f>
        <v>52391.02</v>
      </c>
      <c r="S299" s="338">
        <f>ROUND('ASSET BALANCES'!S299*$CL299/12,2)</f>
        <v>57839.68</v>
      </c>
      <c r="T299" s="338">
        <f>ROUND('ASSET BALANCES'!T299*$CL299/12,2)</f>
        <v>65782.5</v>
      </c>
      <c r="U299" s="338">
        <f>ROUND('ASSET BALANCES'!U299*$CL299/12,2)</f>
        <v>72763.14</v>
      </c>
      <c r="V299" s="338">
        <f>ROUND('ASSET BALANCES'!V299*$CL299/12,2)</f>
        <v>88139.19</v>
      </c>
      <c r="W299" s="338">
        <f>ROUND('ASSET BALANCES'!W299*$CL299/12,2)</f>
        <v>102795.42</v>
      </c>
      <c r="X299" s="338">
        <f>ROUND('ASSET BALANCES'!X299*$CL299/12,2)</f>
        <v>116957.42</v>
      </c>
      <c r="Y299" s="338">
        <f>ROUND('ASSET BALANCES'!Y299*$CL299/12,2)</f>
        <v>129714.39</v>
      </c>
      <c r="Z299" s="338">
        <f>ROUND('ASSET BALANCES'!Z299*$CL299/12,2)</f>
        <v>140892.29999999999</v>
      </c>
      <c r="AA299" s="338">
        <f>ROUND('ASSET BALANCES'!AA299*$CM299/12,2)</f>
        <v>152575.54</v>
      </c>
      <c r="AB299" s="338">
        <f>ROUND('ASSET BALANCES'!AB299*$CM299/12,2)</f>
        <v>164268.69</v>
      </c>
      <c r="AC299" s="338">
        <f>ROUND('ASSET BALANCES'!AC299*$CM299/12,2)</f>
        <v>172993.86</v>
      </c>
      <c r="AD299" s="338">
        <f>ROUND('ASSET BALANCES'!AD299*$CM299/12,2)</f>
        <v>184293.37</v>
      </c>
      <c r="AE299" s="338">
        <f>ROUND('ASSET BALANCES'!AE299*$CM299/12,2)</f>
        <v>196636.02</v>
      </c>
      <c r="AF299" s="338">
        <f>ROUND('ASSET BALANCES'!AF299*$CM299/12,2)</f>
        <v>208111.56</v>
      </c>
      <c r="AG299" s="338">
        <f>ROUND('ASSET BALANCES'!AG299*$CM299/12,2)</f>
        <v>219434.85</v>
      </c>
      <c r="AH299" s="338">
        <f>ROUND('ASSET BALANCES'!AH299*$CM299/12,2)</f>
        <v>229311.55</v>
      </c>
      <c r="AI299" s="338">
        <f>ROUND('ASSET BALANCES'!AI299*$CM299/12,2)</f>
        <v>236241.67</v>
      </c>
      <c r="AJ299" s="338">
        <f>ROUND('ASSET BALANCES'!AJ299*$CM299/12,2)</f>
        <v>244265.09</v>
      </c>
      <c r="AK299" s="338">
        <f>ROUND('ASSET BALANCES'!AK299*$CM299/12,2)</f>
        <v>246559.19</v>
      </c>
      <c r="AL299" s="338">
        <f>ROUND('ASSET BALANCES'!AL299*$CM299/12,2)</f>
        <v>248938.07</v>
      </c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38"/>
      <c r="AX299" s="338"/>
      <c r="AY299" s="338"/>
      <c r="AZ299" s="338"/>
      <c r="BA299" s="338"/>
      <c r="BB299" s="338"/>
      <c r="BC299" s="338"/>
      <c r="BD299" s="338"/>
      <c r="BE299" s="338"/>
      <c r="BF299" s="338"/>
      <c r="BG299" s="338"/>
      <c r="BH299" s="338"/>
      <c r="BI299" s="338"/>
      <c r="BJ299" s="338"/>
      <c r="BK299" s="338"/>
      <c r="BL299" s="338"/>
      <c r="BM299" s="338"/>
      <c r="BN299" s="338"/>
      <c r="BO299" s="338"/>
      <c r="BP299" s="338"/>
      <c r="BQ299" s="338"/>
      <c r="BR299" s="338"/>
      <c r="BS299" s="338"/>
      <c r="BT299" s="338"/>
      <c r="BU299" s="338"/>
      <c r="BV299" s="338"/>
      <c r="BW299" s="13">
        <f t="shared" si="39"/>
        <v>389413.41</v>
      </c>
      <c r="BX299" s="13">
        <f t="shared" si="40"/>
        <v>920880.17</v>
      </c>
      <c r="BY299" s="13">
        <f t="shared" si="41"/>
        <v>2503629.46</v>
      </c>
      <c r="BZ299" s="13">
        <f t="shared" si="42"/>
        <v>0</v>
      </c>
      <c r="CA299" s="13">
        <f t="shared" si="43"/>
        <v>0</v>
      </c>
      <c r="CB299" s="13">
        <f t="shared" si="44"/>
        <v>0</v>
      </c>
      <c r="CC299" s="333" t="str">
        <f>VLOOKUP($A299,'Depr Group Buckets'!$A:$J,CC$4,FALSE)</f>
        <v>AMORT</v>
      </c>
      <c r="CD299" s="333" t="str">
        <f>VLOOKUP($A299,'Depr Group Buckets'!$A:$J,CD$4,FALSE)</f>
        <v>101/106</v>
      </c>
      <c r="CE299" s="333">
        <f>VLOOKUP($A299,'Depr Group Buckets'!$A:$J,CE$4,FALSE)</f>
        <v>108</v>
      </c>
      <c r="CF299" s="333">
        <f>VLOOKUP($A299,'Depr Group Buckets'!$A:$J,CF$4,FALSE)</f>
        <v>403</v>
      </c>
      <c r="CG299" s="333" t="str">
        <f>VLOOKUP($A299,'Depr Group Buckets'!$A:$J,CG$4,FALSE)</f>
        <v>AMORT</v>
      </c>
      <c r="CH299" s="333" t="str">
        <f>VLOOKUP($A299,'Depr Group Buckets'!$A:$J,CH$4,FALSE)</f>
        <v>AMORT</v>
      </c>
      <c r="CI299" s="333" t="str">
        <f>VLOOKUP($A299,'Depr Group Buckets'!$A:$J,CI$4,FALSE)</f>
        <v>Valid</v>
      </c>
      <c r="CJ299" s="333" t="str">
        <f>VLOOKUP($A299,'Depr Group Buckets'!$A:$J,CJ$4,FALSE)</f>
        <v>395</v>
      </c>
      <c r="CK299" s="21"/>
      <c r="CL299" s="4">
        <f t="shared" si="38"/>
        <v>0.14299999999999999</v>
      </c>
      <c r="CM299" s="4">
        <f t="shared" si="37"/>
        <v>0.14299999999999999</v>
      </c>
      <c r="CN299" s="334"/>
      <c r="CO299" s="334"/>
      <c r="CP299" s="334"/>
      <c r="CQ299" s="4">
        <v>0.14299999999999999</v>
      </c>
      <c r="CR299" s="4">
        <v>0.14300000000000002</v>
      </c>
    </row>
    <row r="300" spans="1:96" x14ac:dyDescent="0.25">
      <c r="A300" s="335">
        <f>'ASSET BALANCES'!$A300</f>
        <v>39600</v>
      </c>
      <c r="B300" s="336" t="str">
        <f>'ASSET BALANCES'!$B300</f>
        <v>396.00 Power Operated Equipment 7yr</v>
      </c>
      <c r="C300" s="337">
        <v>0</v>
      </c>
      <c r="D300" s="337">
        <v>0</v>
      </c>
      <c r="E300" s="337">
        <v>0</v>
      </c>
      <c r="F300" s="337">
        <v>0</v>
      </c>
      <c r="G300" s="337">
        <v>0</v>
      </c>
      <c r="H300" s="337">
        <v>0</v>
      </c>
      <c r="I300" s="337">
        <v>0</v>
      </c>
      <c r="J300" s="337">
        <v>0</v>
      </c>
      <c r="K300" s="337">
        <v>0</v>
      </c>
      <c r="L300" s="337">
        <v>0</v>
      </c>
      <c r="M300" s="337">
        <v>0</v>
      </c>
      <c r="N300" s="337">
        <v>0</v>
      </c>
      <c r="O300" s="338">
        <f>ROUND('ASSET BALANCES'!O300*$CL300/12,2)</f>
        <v>0</v>
      </c>
      <c r="P300" s="338">
        <f>ROUND('ASSET BALANCES'!P300*$CL300/12,2)</f>
        <v>0</v>
      </c>
      <c r="Q300" s="338">
        <f>ROUND('ASSET BALANCES'!Q300*$CL300/12,2)</f>
        <v>0</v>
      </c>
      <c r="R300" s="338">
        <f>ROUND('ASSET BALANCES'!R300*$CL300/12,2)</f>
        <v>0</v>
      </c>
      <c r="S300" s="338">
        <f>ROUND('ASSET BALANCES'!S300*$CL300/12,2)</f>
        <v>0</v>
      </c>
      <c r="T300" s="338">
        <f>ROUND('ASSET BALANCES'!T300*$CL300/12,2)</f>
        <v>0</v>
      </c>
      <c r="U300" s="338">
        <f>ROUND('ASSET BALANCES'!U300*$CL300/12,2)</f>
        <v>0</v>
      </c>
      <c r="V300" s="338">
        <f>ROUND('ASSET BALANCES'!V300*$CL300/12,2)</f>
        <v>0</v>
      </c>
      <c r="W300" s="338">
        <f>ROUND('ASSET BALANCES'!W300*$CL300/12,2)</f>
        <v>0</v>
      </c>
      <c r="X300" s="338">
        <f>ROUND('ASSET BALANCES'!X300*$CL300/12,2)</f>
        <v>0</v>
      </c>
      <c r="Y300" s="338">
        <f>ROUND('ASSET BALANCES'!Y300*$CL300/12,2)</f>
        <v>0</v>
      </c>
      <c r="Z300" s="338">
        <f>ROUND('ASSET BALANCES'!Z300*$CL300/12,2)</f>
        <v>0</v>
      </c>
      <c r="AA300" s="338">
        <f>ROUND('ASSET BALANCES'!AA300*$CM300/12,2)</f>
        <v>0</v>
      </c>
      <c r="AB300" s="338">
        <f>ROUND('ASSET BALANCES'!AB300*$CM300/12,2)</f>
        <v>0</v>
      </c>
      <c r="AC300" s="338">
        <f>ROUND('ASSET BALANCES'!AC300*$CM300/12,2)</f>
        <v>0</v>
      </c>
      <c r="AD300" s="338">
        <f>ROUND('ASSET BALANCES'!AD300*$CM300/12,2)</f>
        <v>0</v>
      </c>
      <c r="AE300" s="338">
        <f>ROUND('ASSET BALANCES'!AE300*$CM300/12,2)</f>
        <v>0</v>
      </c>
      <c r="AF300" s="338">
        <f>ROUND('ASSET BALANCES'!AF300*$CM300/12,2)</f>
        <v>0</v>
      </c>
      <c r="AG300" s="338">
        <f>ROUND('ASSET BALANCES'!AG300*$CM300/12,2)</f>
        <v>0</v>
      </c>
      <c r="AH300" s="338">
        <f>ROUND('ASSET BALANCES'!AH300*$CM300/12,2)</f>
        <v>0</v>
      </c>
      <c r="AI300" s="338">
        <f>ROUND('ASSET BALANCES'!AI300*$CM300/12,2)</f>
        <v>0</v>
      </c>
      <c r="AJ300" s="338">
        <f>ROUND('ASSET BALANCES'!AJ300*$CM300/12,2)</f>
        <v>0</v>
      </c>
      <c r="AK300" s="338">
        <f>ROUND('ASSET BALANCES'!AK300*$CM300/12,2)</f>
        <v>0</v>
      </c>
      <c r="AL300" s="338">
        <f>ROUND('ASSET BALANCES'!AL300*$CM300/12,2)</f>
        <v>0</v>
      </c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38"/>
      <c r="AX300" s="338"/>
      <c r="AY300" s="338"/>
      <c r="AZ300" s="338"/>
      <c r="BA300" s="338"/>
      <c r="BB300" s="338"/>
      <c r="BC300" s="338"/>
      <c r="BD300" s="338"/>
      <c r="BE300" s="338"/>
      <c r="BF300" s="338"/>
      <c r="BG300" s="338"/>
      <c r="BH300" s="338"/>
      <c r="BI300" s="338"/>
      <c r="BJ300" s="338"/>
      <c r="BK300" s="338"/>
      <c r="BL300" s="338"/>
      <c r="BM300" s="338"/>
      <c r="BN300" s="338"/>
      <c r="BO300" s="338"/>
      <c r="BP300" s="338"/>
      <c r="BQ300" s="338"/>
      <c r="BR300" s="338"/>
      <c r="BS300" s="338"/>
      <c r="BT300" s="338"/>
      <c r="BU300" s="338"/>
      <c r="BV300" s="338"/>
      <c r="BW300" s="13">
        <f t="shared" si="39"/>
        <v>0</v>
      </c>
      <c r="BX300" s="13">
        <f t="shared" si="40"/>
        <v>0</v>
      </c>
      <c r="BY300" s="13">
        <f t="shared" si="41"/>
        <v>0</v>
      </c>
      <c r="BZ300" s="13">
        <f t="shared" si="42"/>
        <v>0</v>
      </c>
      <c r="CA300" s="13">
        <f t="shared" si="43"/>
        <v>0</v>
      </c>
      <c r="CB300" s="13">
        <f t="shared" si="44"/>
        <v>0</v>
      </c>
      <c r="CC300" s="333" t="str">
        <f>VLOOKUP($A300,'Depr Group Buckets'!$A:$J,CC$4,FALSE)</f>
        <v>AMORT</v>
      </c>
      <c r="CD300" s="333" t="str">
        <f>VLOOKUP($A300,'Depr Group Buckets'!$A:$J,CD$4,FALSE)</f>
        <v>101/106</v>
      </c>
      <c r="CE300" s="333">
        <f>VLOOKUP($A300,'Depr Group Buckets'!$A:$J,CE$4,FALSE)</f>
        <v>108</v>
      </c>
      <c r="CF300" s="333">
        <f>VLOOKUP($A300,'Depr Group Buckets'!$A:$J,CF$4,FALSE)</f>
        <v>403</v>
      </c>
      <c r="CG300" s="333" t="str">
        <f>VLOOKUP($A300,'Depr Group Buckets'!$A:$J,CG$4,FALSE)</f>
        <v>AMORT</v>
      </c>
      <c r="CH300" s="333" t="str">
        <f>VLOOKUP($A300,'Depr Group Buckets'!$A:$J,CH$4,FALSE)</f>
        <v>AMORT</v>
      </c>
      <c r="CI300" s="333" t="str">
        <f>VLOOKUP($A300,'Depr Group Buckets'!$A:$J,CI$4,FALSE)</f>
        <v>Valid</v>
      </c>
      <c r="CJ300" s="333" t="str">
        <f>VLOOKUP($A300,'Depr Group Buckets'!$A:$J,CJ$4,FALSE)</f>
        <v>396</v>
      </c>
      <c r="CK300" s="21"/>
      <c r="CL300" s="4">
        <f t="shared" si="38"/>
        <v>0.14299999999999999</v>
      </c>
      <c r="CM300" s="4">
        <f t="shared" si="37"/>
        <v>0.14299999999999999</v>
      </c>
      <c r="CN300" s="334"/>
      <c r="CO300" s="334"/>
      <c r="CP300" s="334"/>
      <c r="CQ300" s="4">
        <v>0.14299999999999999</v>
      </c>
      <c r="CR300" s="4">
        <v>0.14300000000000002</v>
      </c>
    </row>
    <row r="301" spans="1:96" x14ac:dyDescent="0.25">
      <c r="A301" s="335">
        <f>'ASSET BALANCES'!$A301</f>
        <v>39700</v>
      </c>
      <c r="B301" s="336" t="str">
        <f>'ASSET BALANCES'!$B301</f>
        <v>397.00 Communication Equipment 7yr</v>
      </c>
      <c r="C301" s="337">
        <v>481993.7</v>
      </c>
      <c r="D301" s="337">
        <v>478476.64999999997</v>
      </c>
      <c r="E301" s="337">
        <v>481684.54</v>
      </c>
      <c r="F301" s="337">
        <v>477478.38</v>
      </c>
      <c r="G301" s="337">
        <v>480981.37</v>
      </c>
      <c r="H301" s="337">
        <v>482298.25</v>
      </c>
      <c r="I301" s="337">
        <v>497844.3</v>
      </c>
      <c r="J301" s="337">
        <v>499921.56000000006</v>
      </c>
      <c r="K301" s="337">
        <v>505755.58</v>
      </c>
      <c r="L301" s="337">
        <v>509377.20999999996</v>
      </c>
      <c r="M301" s="337">
        <v>544128.37</v>
      </c>
      <c r="N301" s="337">
        <v>504806.26</v>
      </c>
      <c r="O301" s="338">
        <f>ROUND('ASSET BALANCES'!O301*$CL301/12,2)</f>
        <v>525507.19999999995</v>
      </c>
      <c r="P301" s="338">
        <f>ROUND('ASSET BALANCES'!P301*$CL301/12,2)</f>
        <v>529474.98</v>
      </c>
      <c r="Q301" s="338">
        <f>ROUND('ASSET BALANCES'!Q301*$CL301/12,2)</f>
        <v>535531.48</v>
      </c>
      <c r="R301" s="338">
        <f>ROUND('ASSET BALANCES'!R301*$CL301/12,2)</f>
        <v>534691.92000000004</v>
      </c>
      <c r="S301" s="338">
        <f>ROUND('ASSET BALANCES'!S301*$CL301/12,2)</f>
        <v>539242.78</v>
      </c>
      <c r="T301" s="338">
        <f>ROUND('ASSET BALANCES'!T301*$CL301/12,2)</f>
        <v>540494.25</v>
      </c>
      <c r="U301" s="338">
        <f>ROUND('ASSET BALANCES'!U301*$CL301/12,2)</f>
        <v>541085.1</v>
      </c>
      <c r="V301" s="338">
        <f>ROUND('ASSET BALANCES'!V301*$CL301/12,2)</f>
        <v>542230.17000000004</v>
      </c>
      <c r="W301" s="338">
        <f>ROUND('ASSET BALANCES'!W301*$CL301/12,2)</f>
        <v>542925</v>
      </c>
      <c r="X301" s="338">
        <f>ROUND('ASSET BALANCES'!X301*$CL301/12,2)</f>
        <v>541768.28</v>
      </c>
      <c r="Y301" s="338">
        <f>ROUND('ASSET BALANCES'!Y301*$CL301/12,2)</f>
        <v>539113.35</v>
      </c>
      <c r="Z301" s="338">
        <f>ROUND('ASSET BALANCES'!Z301*$CL301/12,2)</f>
        <v>535203.68000000005</v>
      </c>
      <c r="AA301" s="338">
        <f>ROUND('ASSET BALANCES'!AA301*$CM301/12,2)</f>
        <v>550470.11</v>
      </c>
      <c r="AB301" s="338">
        <f>ROUND('ASSET BALANCES'!AB301*$CM301/12,2)</f>
        <v>552428.68999999994</v>
      </c>
      <c r="AC301" s="338">
        <f>ROUND('ASSET BALANCES'!AC301*$CM301/12,2)</f>
        <v>556778.61</v>
      </c>
      <c r="AD301" s="338">
        <f>ROUND('ASSET BALANCES'!AD301*$CM301/12,2)</f>
        <v>549507.1</v>
      </c>
      <c r="AE301" s="338">
        <f>ROUND('ASSET BALANCES'!AE301*$CM301/12,2)</f>
        <v>553096.67000000004</v>
      </c>
      <c r="AF301" s="338">
        <f>ROUND('ASSET BALANCES'!AF301*$CM301/12,2)</f>
        <v>554673.04</v>
      </c>
      <c r="AG301" s="338">
        <f>ROUND('ASSET BALANCES'!AG301*$CM301/12,2)</f>
        <v>571900.79</v>
      </c>
      <c r="AH301" s="338">
        <f>ROUND('ASSET BALANCES'!AH301*$CM301/12,2)</f>
        <v>574748.68999999994</v>
      </c>
      <c r="AI301" s="338">
        <f>ROUND('ASSET BALANCES'!AI301*$CM301/12,2)</f>
        <v>579009.69999999995</v>
      </c>
      <c r="AJ301" s="338">
        <f>ROUND('ASSET BALANCES'!AJ301*$CM301/12,2)</f>
        <v>579424.89</v>
      </c>
      <c r="AK301" s="338">
        <f>ROUND('ASSET BALANCES'!AK301*$CM301/12,2)</f>
        <v>459827.55</v>
      </c>
      <c r="AL301" s="338">
        <f>ROUND('ASSET BALANCES'!AL301*$CM301/12,2)</f>
        <v>457724.62</v>
      </c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38"/>
      <c r="AX301" s="338"/>
      <c r="AY301" s="338"/>
      <c r="AZ301" s="338"/>
      <c r="BA301" s="338"/>
      <c r="BB301" s="338"/>
      <c r="BC301" s="338"/>
      <c r="BD301" s="338"/>
      <c r="BE301" s="338"/>
      <c r="BF301" s="338"/>
      <c r="BG301" s="338"/>
      <c r="BH301" s="338"/>
      <c r="BI301" s="338"/>
      <c r="BJ301" s="338"/>
      <c r="BK301" s="338"/>
      <c r="BL301" s="338"/>
      <c r="BM301" s="338"/>
      <c r="BN301" s="338"/>
      <c r="BO301" s="338"/>
      <c r="BP301" s="338"/>
      <c r="BQ301" s="338"/>
      <c r="BR301" s="338"/>
      <c r="BS301" s="338"/>
      <c r="BT301" s="338"/>
      <c r="BU301" s="338"/>
      <c r="BV301" s="338"/>
      <c r="BW301" s="13">
        <f t="shared" si="39"/>
        <v>5944746.1699999999</v>
      </c>
      <c r="BX301" s="13">
        <f t="shared" si="40"/>
        <v>6447268.1900000004</v>
      </c>
      <c r="BY301" s="13">
        <f t="shared" si="41"/>
        <v>6539590.46</v>
      </c>
      <c r="BZ301" s="13">
        <f t="shared" si="42"/>
        <v>0</v>
      </c>
      <c r="CA301" s="13">
        <f t="shared" si="43"/>
        <v>0</v>
      </c>
      <c r="CB301" s="13">
        <f t="shared" si="44"/>
        <v>0</v>
      </c>
      <c r="CC301" s="333" t="str">
        <f>VLOOKUP($A301,'Depr Group Buckets'!$A:$J,CC$4,FALSE)</f>
        <v>AMORT</v>
      </c>
      <c r="CD301" s="333" t="str">
        <f>VLOOKUP($A301,'Depr Group Buckets'!$A:$J,CD$4,FALSE)</f>
        <v>101/106</v>
      </c>
      <c r="CE301" s="333">
        <f>VLOOKUP($A301,'Depr Group Buckets'!$A:$J,CE$4,FALSE)</f>
        <v>108</v>
      </c>
      <c r="CF301" s="333">
        <f>VLOOKUP($A301,'Depr Group Buckets'!$A:$J,CF$4,FALSE)</f>
        <v>403</v>
      </c>
      <c r="CG301" s="333" t="str">
        <f>VLOOKUP($A301,'Depr Group Buckets'!$A:$J,CG$4,FALSE)</f>
        <v>AMORT</v>
      </c>
      <c r="CH301" s="333" t="str">
        <f>VLOOKUP($A301,'Depr Group Buckets'!$A:$J,CH$4,FALSE)</f>
        <v>AMORT</v>
      </c>
      <c r="CI301" s="333" t="str">
        <f>VLOOKUP($A301,'Depr Group Buckets'!$A:$J,CI$4,FALSE)</f>
        <v>Valid</v>
      </c>
      <c r="CJ301" s="333" t="str">
        <f>VLOOKUP($A301,'Depr Group Buckets'!$A:$J,CJ$4,FALSE)</f>
        <v>397</v>
      </c>
      <c r="CK301" s="21"/>
      <c r="CL301" s="4">
        <f t="shared" si="38"/>
        <v>0.14299999999999999</v>
      </c>
      <c r="CM301" s="4">
        <f t="shared" si="37"/>
        <v>0.14299999999999999</v>
      </c>
      <c r="CN301" s="334"/>
      <c r="CO301" s="334"/>
      <c r="CP301" s="334"/>
      <c r="CQ301" s="4">
        <v>0.14299999999999999</v>
      </c>
      <c r="CR301" s="4">
        <v>0.14300000000000002</v>
      </c>
    </row>
    <row r="302" spans="1:96" x14ac:dyDescent="0.25">
      <c r="A302" s="335">
        <f>'ASSET BALANCES'!$A302</f>
        <v>39725</v>
      </c>
      <c r="B302" s="336" t="str">
        <f>'ASSET BALANCES'!$B302</f>
        <v>397.25 Fiber Optic</v>
      </c>
      <c r="C302" s="337">
        <v>95467.97</v>
      </c>
      <c r="D302" s="337">
        <v>95320.63</v>
      </c>
      <c r="E302" s="337">
        <v>95398.66</v>
      </c>
      <c r="F302" s="337">
        <v>95747.22</v>
      </c>
      <c r="G302" s="337">
        <v>96412.489999999991</v>
      </c>
      <c r="H302" s="337">
        <v>96461.07</v>
      </c>
      <c r="I302" s="337">
        <v>98715.5</v>
      </c>
      <c r="J302" s="337">
        <v>98473.14</v>
      </c>
      <c r="K302" s="337">
        <v>99143.52</v>
      </c>
      <c r="L302" s="337">
        <v>99470.5</v>
      </c>
      <c r="M302" s="337">
        <v>102017.79000000001</v>
      </c>
      <c r="N302" s="337">
        <v>101273.79000000001</v>
      </c>
      <c r="O302" s="338">
        <f>ROUND('ASSET BALANCES'!O302*$CL302/12,2)</f>
        <v>101883.04</v>
      </c>
      <c r="P302" s="338">
        <f>ROUND('ASSET BALANCES'!P302*$CL302/12,2)</f>
        <v>102166.73</v>
      </c>
      <c r="Q302" s="338">
        <f>ROUND('ASSET BALANCES'!Q302*$CL302/12,2)</f>
        <v>102993.06</v>
      </c>
      <c r="R302" s="338">
        <f>ROUND('ASSET BALANCES'!R302*$CL302/12,2)</f>
        <v>103380.6</v>
      </c>
      <c r="S302" s="338">
        <f>ROUND('ASSET BALANCES'!S302*$CL302/12,2)</f>
        <v>103550.15</v>
      </c>
      <c r="T302" s="338">
        <f>ROUND('ASSET BALANCES'!T302*$CL302/12,2)</f>
        <v>103848.85</v>
      </c>
      <c r="U302" s="338">
        <f>ROUND('ASSET BALANCES'!U302*$CL302/12,2)</f>
        <v>104085.63</v>
      </c>
      <c r="V302" s="338">
        <f>ROUND('ASSET BALANCES'!V302*$CL302/12,2)</f>
        <v>104536.1</v>
      </c>
      <c r="W302" s="338">
        <f>ROUND('ASSET BALANCES'!W302*$CL302/12,2)</f>
        <v>105013.92</v>
      </c>
      <c r="X302" s="338">
        <f>ROUND('ASSET BALANCES'!X302*$CL302/12,2)</f>
        <v>105383.19</v>
      </c>
      <c r="Y302" s="338">
        <f>ROUND('ASSET BALANCES'!Y302*$CL302/12,2)</f>
        <v>105469.8</v>
      </c>
      <c r="Z302" s="338">
        <f>ROUND('ASSET BALANCES'!Z302*$CL302/12,2)</f>
        <v>106101.02</v>
      </c>
      <c r="AA302" s="338">
        <f>ROUND('ASSET BALANCES'!AA302*$CM302/12,2)</f>
        <v>125130.69</v>
      </c>
      <c r="AB302" s="338">
        <f>ROUND('ASSET BALANCES'!AB302*$CM302/12,2)</f>
        <v>126372.07</v>
      </c>
      <c r="AC302" s="338">
        <f>ROUND('ASSET BALANCES'!AC302*$CM302/12,2)</f>
        <v>127613.45</v>
      </c>
      <c r="AD302" s="338">
        <f>ROUND('ASSET BALANCES'!AD302*$CM302/12,2)</f>
        <v>129248.26</v>
      </c>
      <c r="AE302" s="338">
        <f>ROUND('ASSET BALANCES'!AE302*$CM302/12,2)</f>
        <v>130883.07</v>
      </c>
      <c r="AF302" s="338">
        <f>ROUND('ASSET BALANCES'!AF302*$CM302/12,2)</f>
        <v>126967.5</v>
      </c>
      <c r="AG302" s="338">
        <f>ROUND('ASSET BALANCES'!AG302*$CM302/12,2)</f>
        <v>128602.31</v>
      </c>
      <c r="AH302" s="338">
        <f>ROUND('ASSET BALANCES'!AH302*$CM302/12,2)</f>
        <v>130237.12</v>
      </c>
      <c r="AI302" s="338">
        <f>ROUND('ASSET BALANCES'!AI302*$CM302/12,2)</f>
        <v>198571.94</v>
      </c>
      <c r="AJ302" s="338">
        <f>ROUND('ASSET BALANCES'!AJ302*$CM302/12,2)</f>
        <v>200206.75</v>
      </c>
      <c r="AK302" s="338">
        <f>ROUND('ASSET BALANCES'!AK302*$CM302/12,2)</f>
        <v>201841.56</v>
      </c>
      <c r="AL302" s="338">
        <f>ROUND('ASSET BALANCES'!AL302*$CM302/12,2)</f>
        <v>203476.37</v>
      </c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38"/>
      <c r="AX302" s="338"/>
      <c r="AY302" s="338"/>
      <c r="AZ302" s="338"/>
      <c r="BA302" s="338"/>
      <c r="BB302" s="338"/>
      <c r="BC302" s="338"/>
      <c r="BD302" s="338"/>
      <c r="BE302" s="338"/>
      <c r="BF302" s="338"/>
      <c r="BG302" s="338"/>
      <c r="BH302" s="338"/>
      <c r="BI302" s="338"/>
      <c r="BJ302" s="338"/>
      <c r="BK302" s="338"/>
      <c r="BL302" s="338"/>
      <c r="BM302" s="338"/>
      <c r="BN302" s="338"/>
      <c r="BO302" s="338"/>
      <c r="BP302" s="338"/>
      <c r="BQ302" s="338"/>
      <c r="BR302" s="338"/>
      <c r="BS302" s="338"/>
      <c r="BT302" s="338"/>
      <c r="BU302" s="338"/>
      <c r="BV302" s="338"/>
      <c r="BW302" s="13">
        <f t="shared" si="39"/>
        <v>1173902.28</v>
      </c>
      <c r="BX302" s="13">
        <f t="shared" si="40"/>
        <v>1248412.0900000001</v>
      </c>
      <c r="BY302" s="13">
        <f t="shared" si="41"/>
        <v>1829151.09</v>
      </c>
      <c r="BZ302" s="13">
        <f t="shared" si="42"/>
        <v>0</v>
      </c>
      <c r="CA302" s="13">
        <f t="shared" si="43"/>
        <v>0</v>
      </c>
      <c r="CB302" s="13">
        <f t="shared" si="44"/>
        <v>0</v>
      </c>
      <c r="CC302" s="333" t="str">
        <f>VLOOKUP($A302,'Depr Group Buckets'!$A:$J,CC$4,FALSE)</f>
        <v>GENERAL</v>
      </c>
      <c r="CD302" s="333" t="str">
        <f>VLOOKUP($A302,'Depr Group Buckets'!$A:$J,CD$4,FALSE)</f>
        <v>101/106</v>
      </c>
      <c r="CE302" s="333">
        <f>VLOOKUP($A302,'Depr Group Buckets'!$A:$J,CE$4,FALSE)</f>
        <v>108</v>
      </c>
      <c r="CF302" s="333">
        <f>VLOOKUP($A302,'Depr Group Buckets'!$A:$J,CF$4,FALSE)</f>
        <v>403</v>
      </c>
      <c r="CG302" s="333" t="str">
        <f>VLOOKUP($A302,'Depr Group Buckets'!$A:$J,CG$4,FALSE)</f>
        <v>GENERAL</v>
      </c>
      <c r="CH302" s="333" t="str">
        <f>VLOOKUP($A302,'Depr Group Buckets'!$A:$J,CH$4,FALSE)</f>
        <v>GENERAL</v>
      </c>
      <c r="CI302" s="333" t="str">
        <f>VLOOKUP($A302,'Depr Group Buckets'!$A:$J,CI$4,FALSE)</f>
        <v>Valid</v>
      </c>
      <c r="CJ302" s="333" t="str">
        <f>VLOOKUP($A302,'Depr Group Buckets'!$A:$J,CJ$4,FALSE)</f>
        <v>397</v>
      </c>
      <c r="CK302" s="21"/>
      <c r="CL302" s="4">
        <f t="shared" si="38"/>
        <v>2.9000000000000001E-2</v>
      </c>
      <c r="CM302" s="4">
        <f t="shared" si="37"/>
        <v>2.9000000000000001E-2</v>
      </c>
      <c r="CN302" s="334"/>
      <c r="CO302" s="334"/>
      <c r="CP302" s="334"/>
      <c r="CQ302" s="4">
        <v>2.9000000000000001E-2</v>
      </c>
      <c r="CR302" s="4">
        <v>2.87E-2</v>
      </c>
    </row>
    <row r="303" spans="1:96" x14ac:dyDescent="0.25">
      <c r="A303" s="335">
        <f>'ASSET BALANCES'!$A303</f>
        <v>39800</v>
      </c>
      <c r="B303" s="336" t="str">
        <f>'ASSET BALANCES'!$B303</f>
        <v>398.00 Miscellaneous Equipment 7yr</v>
      </c>
      <c r="C303" s="337">
        <v>55293.02</v>
      </c>
      <c r="D303" s="337">
        <v>62780.11</v>
      </c>
      <c r="E303" s="337">
        <v>63293.960000000006</v>
      </c>
      <c r="F303" s="337">
        <v>63126.229999999996</v>
      </c>
      <c r="G303" s="337">
        <v>3620.1100000000006</v>
      </c>
      <c r="H303" s="337">
        <v>57018.310000000005</v>
      </c>
      <c r="I303" s="337">
        <v>58424.07</v>
      </c>
      <c r="J303" s="337">
        <v>57301.909999999996</v>
      </c>
      <c r="K303" s="337">
        <v>57309.240000000005</v>
      </c>
      <c r="L303" s="337">
        <v>57504.72</v>
      </c>
      <c r="M303" s="337">
        <v>57540.32</v>
      </c>
      <c r="N303" s="337">
        <v>58583.49</v>
      </c>
      <c r="O303" s="338">
        <f>ROUND('ASSET BALANCES'!O303*$CL303/12,2)</f>
        <v>61517.13</v>
      </c>
      <c r="P303" s="338">
        <f>ROUND('ASSET BALANCES'!P303*$CL303/12,2)</f>
        <v>61517.13</v>
      </c>
      <c r="Q303" s="338">
        <f>ROUND('ASSET BALANCES'!Q303*$CL303/12,2)</f>
        <v>61641.58</v>
      </c>
      <c r="R303" s="338">
        <f>ROUND('ASSET BALANCES'!R303*$CL303/12,2)</f>
        <v>62479.89</v>
      </c>
      <c r="S303" s="338">
        <f>ROUND('ASSET BALANCES'!S303*$CL303/12,2)</f>
        <v>62479.89</v>
      </c>
      <c r="T303" s="338">
        <f>ROUND('ASSET BALANCES'!T303*$CL303/12,2)</f>
        <v>62479.89</v>
      </c>
      <c r="U303" s="338">
        <f>ROUND('ASSET BALANCES'!U303*$CL303/12,2)</f>
        <v>62479.89</v>
      </c>
      <c r="V303" s="338">
        <f>ROUND('ASSET BALANCES'!V303*$CL303/12,2)</f>
        <v>60430.06</v>
      </c>
      <c r="W303" s="338">
        <f>ROUND('ASSET BALANCES'!W303*$CL303/12,2)</f>
        <v>60430.06</v>
      </c>
      <c r="X303" s="338">
        <f>ROUND('ASSET BALANCES'!X303*$CL303/12,2)</f>
        <v>60401.85</v>
      </c>
      <c r="Y303" s="338">
        <f>ROUND('ASSET BALANCES'!Y303*$CL303/12,2)</f>
        <v>60401.85</v>
      </c>
      <c r="Z303" s="338">
        <f>ROUND('ASSET BALANCES'!Z303*$CL303/12,2)</f>
        <v>60401.85</v>
      </c>
      <c r="AA303" s="338">
        <f>ROUND('ASSET BALANCES'!AA303*$CM303/12,2)</f>
        <v>62785.19</v>
      </c>
      <c r="AB303" s="338">
        <f>ROUND('ASSET BALANCES'!AB303*$CM303/12,2)</f>
        <v>61315.76</v>
      </c>
      <c r="AC303" s="338">
        <f>ROUND('ASSET BALANCES'!AC303*$CM303/12,2)</f>
        <v>61053.68</v>
      </c>
      <c r="AD303" s="338">
        <f>ROUND('ASSET BALANCES'!AD303*$CM303/12,2)</f>
        <v>60873.19</v>
      </c>
      <c r="AE303" s="338">
        <f>ROUND('ASSET BALANCES'!AE303*$CM303/12,2)</f>
        <v>60873.19</v>
      </c>
      <c r="AF303" s="338">
        <f>ROUND('ASSET BALANCES'!AF303*$CM303/12,2)</f>
        <v>58480.74</v>
      </c>
      <c r="AG303" s="338">
        <f>ROUND('ASSET BALANCES'!AG303*$CM303/12,2)</f>
        <v>57727.38</v>
      </c>
      <c r="AH303" s="338">
        <f>ROUND('ASSET BALANCES'!AH303*$CM303/12,2)</f>
        <v>57727.38</v>
      </c>
      <c r="AI303" s="338">
        <f>ROUND('ASSET BALANCES'!AI303*$CM303/12,2)</f>
        <v>56821.57</v>
      </c>
      <c r="AJ303" s="338">
        <f>ROUND('ASSET BALANCES'!AJ303*$CM303/12,2)</f>
        <v>56821.57</v>
      </c>
      <c r="AK303" s="338">
        <f>ROUND('ASSET BALANCES'!AK303*$CM303/12,2)</f>
        <v>55827.86</v>
      </c>
      <c r="AL303" s="338">
        <f>ROUND('ASSET BALANCES'!AL303*$CM303/12,2)</f>
        <v>54692.87</v>
      </c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38"/>
      <c r="AX303" s="338"/>
      <c r="AY303" s="338"/>
      <c r="AZ303" s="338"/>
      <c r="BA303" s="338"/>
      <c r="BB303" s="338"/>
      <c r="BC303" s="338"/>
      <c r="BD303" s="338"/>
      <c r="BE303" s="338"/>
      <c r="BF303" s="338"/>
      <c r="BG303" s="338"/>
      <c r="BH303" s="338"/>
      <c r="BI303" s="338"/>
      <c r="BJ303" s="338"/>
      <c r="BK303" s="338"/>
      <c r="BL303" s="338"/>
      <c r="BM303" s="338"/>
      <c r="BN303" s="338"/>
      <c r="BO303" s="338"/>
      <c r="BP303" s="338"/>
      <c r="BQ303" s="338"/>
      <c r="BR303" s="338"/>
      <c r="BS303" s="338"/>
      <c r="BT303" s="338"/>
      <c r="BU303" s="338"/>
      <c r="BV303" s="338"/>
      <c r="BW303" s="13">
        <f t="shared" si="39"/>
        <v>651795.49</v>
      </c>
      <c r="BX303" s="13">
        <f t="shared" si="40"/>
        <v>736661.07</v>
      </c>
      <c r="BY303" s="13">
        <f t="shared" si="41"/>
        <v>705000.38</v>
      </c>
      <c r="BZ303" s="13">
        <f t="shared" si="42"/>
        <v>0</v>
      </c>
      <c r="CA303" s="13">
        <f t="shared" si="43"/>
        <v>0</v>
      </c>
      <c r="CB303" s="13">
        <f t="shared" si="44"/>
        <v>0</v>
      </c>
      <c r="CC303" s="333" t="str">
        <f>VLOOKUP($A303,'Depr Group Buckets'!$A:$J,CC$4,FALSE)</f>
        <v>AMORT</v>
      </c>
      <c r="CD303" s="333" t="str">
        <f>VLOOKUP($A303,'Depr Group Buckets'!$A:$J,CD$4,FALSE)</f>
        <v>101/106</v>
      </c>
      <c r="CE303" s="333">
        <f>VLOOKUP($A303,'Depr Group Buckets'!$A:$J,CE$4,FALSE)</f>
        <v>108</v>
      </c>
      <c r="CF303" s="333">
        <f>VLOOKUP($A303,'Depr Group Buckets'!$A:$J,CF$4,FALSE)</f>
        <v>403</v>
      </c>
      <c r="CG303" s="333" t="str">
        <f>VLOOKUP($A303,'Depr Group Buckets'!$A:$J,CG$4,FALSE)</f>
        <v>AMORT</v>
      </c>
      <c r="CH303" s="333" t="str">
        <f>VLOOKUP($A303,'Depr Group Buckets'!$A:$J,CH$4,FALSE)</f>
        <v>AMORT</v>
      </c>
      <c r="CI303" s="333" t="str">
        <f>VLOOKUP($A303,'Depr Group Buckets'!$A:$J,CI$4,FALSE)</f>
        <v>Valid</v>
      </c>
      <c r="CJ303" s="333" t="str">
        <f>VLOOKUP($A303,'Depr Group Buckets'!$A:$J,CJ$4,FALSE)</f>
        <v>398</v>
      </c>
      <c r="CK303" s="21"/>
      <c r="CL303" s="4">
        <f t="shared" si="38"/>
        <v>0.14299999999999999</v>
      </c>
      <c r="CM303" s="4">
        <f t="shared" si="37"/>
        <v>0.14299999999999999</v>
      </c>
      <c r="CN303" s="334"/>
      <c r="CO303" s="334"/>
      <c r="CP303" s="334"/>
      <c r="CQ303" s="4">
        <v>0.14299999999999999</v>
      </c>
      <c r="CR303" s="4">
        <v>0.14300000000000002</v>
      </c>
    </row>
    <row r="304" spans="1:96" x14ac:dyDescent="0.25">
      <c r="A304" s="335">
        <f>'ASSET BALANCES'!$A304</f>
        <v>39910</v>
      </c>
      <c r="B304" s="336" t="str">
        <f>'ASSET BALANCES'!$B304</f>
        <v>399.10 ARO Costs-General</v>
      </c>
      <c r="C304" s="337">
        <v>1091.45</v>
      </c>
      <c r="D304" s="337">
        <v>1091.45</v>
      </c>
      <c r="E304" s="337">
        <v>1091.44</v>
      </c>
      <c r="F304" s="337">
        <v>1091.44</v>
      </c>
      <c r="G304" s="337">
        <v>1091.45</v>
      </c>
      <c r="H304" s="337">
        <v>1091.44</v>
      </c>
      <c r="I304" s="337">
        <v>1091.45</v>
      </c>
      <c r="J304" s="337">
        <v>1091.45</v>
      </c>
      <c r="K304" s="337">
        <v>1091.44</v>
      </c>
      <c r="L304" s="337">
        <v>1091.45</v>
      </c>
      <c r="M304" s="337">
        <v>1091.44</v>
      </c>
      <c r="N304" s="337">
        <v>1091.44</v>
      </c>
      <c r="O304" s="338">
        <f>ROUND('ASSET BALANCES'!O304*$CL304/12,2)</f>
        <v>964.59</v>
      </c>
      <c r="P304" s="338">
        <f>ROUND('ASSET BALANCES'!P304*$CL304/12,2)</f>
        <v>964.59</v>
      </c>
      <c r="Q304" s="338">
        <f>ROUND('ASSET BALANCES'!Q304*$CL304/12,2)</f>
        <v>964.59</v>
      </c>
      <c r="R304" s="338">
        <f>ROUND('ASSET BALANCES'!R304*$CL304/12,2)</f>
        <v>964.59</v>
      </c>
      <c r="S304" s="338">
        <f>ROUND('ASSET BALANCES'!S304*$CL304/12,2)</f>
        <v>964.59</v>
      </c>
      <c r="T304" s="338">
        <f>ROUND('ASSET BALANCES'!T304*$CL304/12,2)</f>
        <v>964.59</v>
      </c>
      <c r="U304" s="338">
        <f>ROUND('ASSET BALANCES'!U304*$CL304/12,2)</f>
        <v>964.59</v>
      </c>
      <c r="V304" s="338">
        <f>ROUND('ASSET BALANCES'!V304*$CL304/12,2)</f>
        <v>964.59</v>
      </c>
      <c r="W304" s="338">
        <f>ROUND('ASSET BALANCES'!W304*$CL304/12,2)</f>
        <v>964.59</v>
      </c>
      <c r="X304" s="338">
        <f>ROUND('ASSET BALANCES'!X304*$CL304/12,2)</f>
        <v>964.59</v>
      </c>
      <c r="Y304" s="338">
        <f>ROUND('ASSET BALANCES'!Y304*$CL304/12,2)</f>
        <v>964.59</v>
      </c>
      <c r="Z304" s="338">
        <f>ROUND('ASSET BALANCES'!Z304*$CL304/12,2)</f>
        <v>964.59</v>
      </c>
      <c r="AA304" s="338">
        <f>ROUND('ASSET BALANCES'!AA304*$CM304/12,2)</f>
        <v>964.59</v>
      </c>
      <c r="AB304" s="338">
        <f>ROUND('ASSET BALANCES'!AB304*$CM304/12,2)</f>
        <v>964.59</v>
      </c>
      <c r="AC304" s="338">
        <f>ROUND('ASSET BALANCES'!AC304*$CM304/12,2)</f>
        <v>964.59</v>
      </c>
      <c r="AD304" s="338">
        <f>ROUND('ASSET BALANCES'!AD304*$CM304/12,2)</f>
        <v>964.59</v>
      </c>
      <c r="AE304" s="338">
        <f>ROUND('ASSET BALANCES'!AE304*$CM304/12,2)</f>
        <v>964.59</v>
      </c>
      <c r="AF304" s="338">
        <f>ROUND('ASSET BALANCES'!AF304*$CM304/12,2)</f>
        <v>964.59</v>
      </c>
      <c r="AG304" s="338">
        <f>ROUND('ASSET BALANCES'!AG304*$CM304/12,2)</f>
        <v>964.59</v>
      </c>
      <c r="AH304" s="338">
        <f>ROUND('ASSET BALANCES'!AH304*$CM304/12,2)</f>
        <v>964.59</v>
      </c>
      <c r="AI304" s="338">
        <f>ROUND('ASSET BALANCES'!AI304*$CM304/12,2)</f>
        <v>964.59</v>
      </c>
      <c r="AJ304" s="338">
        <f>ROUND('ASSET BALANCES'!AJ304*$CM304/12,2)</f>
        <v>964.59</v>
      </c>
      <c r="AK304" s="338">
        <f>ROUND('ASSET BALANCES'!AK304*$CM304/12,2)</f>
        <v>964.59</v>
      </c>
      <c r="AL304" s="338">
        <f>ROUND('ASSET BALANCES'!AL304*$CM304/12,2)</f>
        <v>964.59</v>
      </c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38"/>
      <c r="AX304" s="338"/>
      <c r="AY304" s="338"/>
      <c r="AZ304" s="338"/>
      <c r="BA304" s="338"/>
      <c r="BB304" s="338"/>
      <c r="BC304" s="338"/>
      <c r="BD304" s="338"/>
      <c r="BE304" s="338"/>
      <c r="BF304" s="338"/>
      <c r="BG304" s="338"/>
      <c r="BH304" s="338"/>
      <c r="BI304" s="338"/>
      <c r="BJ304" s="338"/>
      <c r="BK304" s="338"/>
      <c r="BL304" s="338"/>
      <c r="BM304" s="338"/>
      <c r="BN304" s="338"/>
      <c r="BO304" s="338"/>
      <c r="BP304" s="338"/>
      <c r="BQ304" s="338"/>
      <c r="BR304" s="338"/>
      <c r="BS304" s="338"/>
      <c r="BT304" s="338"/>
      <c r="BU304" s="338"/>
      <c r="BV304" s="338"/>
      <c r="BW304" s="13">
        <f t="shared" si="39"/>
        <v>13097.34</v>
      </c>
      <c r="BX304" s="13">
        <f t="shared" si="40"/>
        <v>11575.08</v>
      </c>
      <c r="BY304" s="13">
        <f t="shared" si="41"/>
        <v>11575.08</v>
      </c>
      <c r="BZ304" s="13">
        <f t="shared" si="42"/>
        <v>0</v>
      </c>
      <c r="CA304" s="13">
        <f t="shared" si="43"/>
        <v>0</v>
      </c>
      <c r="CB304" s="13">
        <f t="shared" si="44"/>
        <v>0</v>
      </c>
      <c r="CC304" s="333" t="str">
        <f>VLOOKUP($A304,'Depr Group Buckets'!$A:$J,CC$4,FALSE)</f>
        <v>ARO</v>
      </c>
      <c r="CD304" s="333" t="str">
        <f>VLOOKUP($A304,'Depr Group Buckets'!$A:$J,CD$4,FALSE)</f>
        <v>101/106</v>
      </c>
      <c r="CE304" s="333">
        <f>VLOOKUP($A304,'Depr Group Buckets'!$A:$J,CE$4,FALSE)</f>
        <v>108</v>
      </c>
      <c r="CF304" s="333" t="str">
        <f>VLOOKUP($A304,'Depr Group Buckets'!$A:$J,CF$4,FALSE)</f>
        <v>ARO Def 182</v>
      </c>
      <c r="CG304" s="333" t="str">
        <f>VLOOKUP($A304,'Depr Group Buckets'!$A:$J,CG$4,FALSE)</f>
        <v>ARO</v>
      </c>
      <c r="CH304" s="333" t="str">
        <f>VLOOKUP($A304,'Depr Group Buckets'!$A:$J,CH$4,FALSE)</f>
        <v>ARO</v>
      </c>
      <c r="CI304" s="333" t="str">
        <f>VLOOKUP($A304,'Depr Group Buckets'!$A:$J,CI$4,FALSE)</f>
        <v>Valid</v>
      </c>
      <c r="CJ304" s="333" t="str">
        <f>VLOOKUP($A304,'Depr Group Buckets'!$A:$J,CJ$4,FALSE)</f>
        <v>399</v>
      </c>
      <c r="CK304" s="21"/>
      <c r="CL304" s="4">
        <f t="shared" si="38"/>
        <v>4.2999999999999997E-2</v>
      </c>
      <c r="CM304" s="4">
        <f t="shared" si="37"/>
        <v>4.2999999999999997E-2</v>
      </c>
      <c r="CN304" s="334"/>
      <c r="CO304" s="334"/>
      <c r="CP304" s="334"/>
      <c r="CQ304" s="4">
        <v>4.2999999999999997E-2</v>
      </c>
      <c r="CR304" s="4">
        <v>4.2999999999999997E-2</v>
      </c>
    </row>
    <row r="305" spans="1:80" x14ac:dyDescent="0.25">
      <c r="A305" s="2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</row>
    <row r="306" spans="1:80" x14ac:dyDescent="0.25">
      <c r="A306" s="2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</row>
    <row r="307" spans="1:80" x14ac:dyDescent="0.25">
      <c r="A307" s="2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</row>
    <row r="308" spans="1:80" x14ac:dyDescent="0.25">
      <c r="A308" s="2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</row>
    <row r="309" spans="1:80" x14ac:dyDescent="0.25">
      <c r="A309" s="2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</row>
    <row r="310" spans="1:80" ht="13.8" thickBot="1" x14ac:dyDescent="0.3">
      <c r="A310" s="2"/>
      <c r="B310" s="7" t="s">
        <v>7</v>
      </c>
      <c r="C310" s="8">
        <f>SUM(C$6:C309)</f>
        <v>35039255.690000005</v>
      </c>
      <c r="D310" s="8">
        <f>SUM(D$6:D309)</f>
        <v>35138648.960000008</v>
      </c>
      <c r="E310" s="8">
        <f>SUM(E$6:E309)</f>
        <v>35310718.499999985</v>
      </c>
      <c r="F310" s="8">
        <f>SUM(F$6:F309)</f>
        <v>35660726.039999984</v>
      </c>
      <c r="G310" s="8">
        <f>SUM(G$6:G309)</f>
        <v>35669001.650000006</v>
      </c>
      <c r="H310" s="8">
        <f>SUM(H$6:H309)</f>
        <v>35725177.069999993</v>
      </c>
      <c r="I310" s="8">
        <f>SUM(I$6:I309)</f>
        <v>35981314.119999997</v>
      </c>
      <c r="J310" s="8">
        <f>SUM(J$6:J309)</f>
        <v>36038654.680000007</v>
      </c>
      <c r="K310" s="8">
        <f>SUM(K$6:K309)</f>
        <v>36152173.910000011</v>
      </c>
      <c r="L310" s="8">
        <f>SUM(L$6:L309)</f>
        <v>36292248.990000002</v>
      </c>
      <c r="M310" s="8">
        <f>SUM(M$6:M309)</f>
        <v>36541061.789999999</v>
      </c>
      <c r="N310" s="8">
        <f>SUM(N$6:N309)</f>
        <v>34935929.020000003</v>
      </c>
      <c r="O310" s="8">
        <f>SUM(O$6:O309)</f>
        <v>37822015.840000018</v>
      </c>
      <c r="P310" s="8">
        <f>SUM(P$6:P309)</f>
        <v>38068510.170000009</v>
      </c>
      <c r="Q310" s="8">
        <f>SUM(Q$6:Q309)</f>
        <v>38357374.829999998</v>
      </c>
      <c r="R310" s="8">
        <f>SUM(R$6:R309)</f>
        <v>38754481.39000003</v>
      </c>
      <c r="S310" s="8">
        <f>SUM(S$6:S309)</f>
        <v>38967779.550000004</v>
      </c>
      <c r="T310" s="8">
        <f>SUM(T$6:T309)</f>
        <v>39302488.340000004</v>
      </c>
      <c r="U310" s="8">
        <f>SUM(U$6:U309)</f>
        <v>39519875.110000022</v>
      </c>
      <c r="V310" s="8">
        <f>SUM(V$6:V309)</f>
        <v>39625731.870000012</v>
      </c>
      <c r="W310" s="8">
        <f>SUM(W$6:W309)</f>
        <v>39760824.750000007</v>
      </c>
      <c r="X310" s="8">
        <f>SUM(X$6:X309)</f>
        <v>40124192.540000014</v>
      </c>
      <c r="Y310" s="8">
        <f>SUM(Y$6:Y309)</f>
        <v>40242993.050000012</v>
      </c>
      <c r="Z310" s="8">
        <f>SUM(Z$6:Z309)</f>
        <v>40351192.920000032</v>
      </c>
      <c r="AA310" s="8">
        <f>SUM(AA$6:AA309)</f>
        <v>41234279.139999993</v>
      </c>
      <c r="AB310" s="8">
        <f>SUM(AB$6:AB309)</f>
        <v>41283829.869999997</v>
      </c>
      <c r="AC310" s="8">
        <f>SUM(AC$6:AC309)</f>
        <v>41735001.830000006</v>
      </c>
      <c r="AD310" s="8">
        <f>SUM(AD$6:AD309)</f>
        <v>41908323.850000009</v>
      </c>
      <c r="AE310" s="8">
        <f>SUM(AE$6:AE309)</f>
        <v>42488561.259999998</v>
      </c>
      <c r="AF310" s="8">
        <f>SUM(AF$6:AF309)</f>
        <v>43120473.830000013</v>
      </c>
      <c r="AG310" s="8">
        <f>SUM(AG$6:AG309)</f>
        <v>43696441.549999997</v>
      </c>
      <c r="AH310" s="8">
        <f>SUM(AH$6:AH309)</f>
        <v>43901263.570000008</v>
      </c>
      <c r="AI310" s="8">
        <f>SUM(AI$6:AI309)</f>
        <v>44076067.059999995</v>
      </c>
      <c r="AJ310" s="8">
        <f>SUM(AJ$6:AJ309)</f>
        <v>44341219.120000035</v>
      </c>
      <c r="AK310" s="8">
        <f>SUM(AK$6:AK309)</f>
        <v>44603055.730000019</v>
      </c>
      <c r="AL310" s="8">
        <f>SUM(AL$6:AL309)</f>
        <v>44734335.969999999</v>
      </c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>
        <f>SUM(BW$6:BW309)</f>
        <v>428484910.42000008</v>
      </c>
      <c r="BX310" s="8">
        <f>SUM(BX$6:BX309)</f>
        <v>470897460.36000007</v>
      </c>
      <c r="BY310" s="8">
        <f>SUM(BY$6:BY309)</f>
        <v>517122852.78000009</v>
      </c>
      <c r="BZ310" s="8">
        <f>SUM(BZ$6:BZ309)</f>
        <v>0</v>
      </c>
      <c r="CA310" s="8">
        <f>SUM(CA$6:CA309)</f>
        <v>0</v>
      </c>
      <c r="CB310" s="8">
        <f>SUM(CB$6:CB309)</f>
        <v>0</v>
      </c>
    </row>
    <row r="311" spans="1:80" ht="13.8" thickTop="1" x14ac:dyDescent="0.25">
      <c r="A311" s="9" t="s">
        <v>448</v>
      </c>
      <c r="B311" s="10" t="s">
        <v>348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315"/>
      <c r="P311" s="315"/>
      <c r="Q311" s="315"/>
      <c r="R311" s="315"/>
      <c r="S311" s="315"/>
      <c r="T311" s="315"/>
      <c r="U311" s="315"/>
      <c r="V311" s="315"/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15"/>
      <c r="AR311" s="315"/>
      <c r="AS311" s="315"/>
      <c r="AT311" s="315"/>
      <c r="AU311" s="315"/>
      <c r="AV311" s="315"/>
      <c r="AW311" s="315"/>
      <c r="AX311" s="315"/>
      <c r="AY311" s="315"/>
      <c r="AZ311" s="315"/>
      <c r="BA311" s="315"/>
      <c r="BB311" s="315"/>
      <c r="BC311" s="315"/>
      <c r="BD311" s="315"/>
      <c r="BE311" s="315"/>
      <c r="BF311" s="315"/>
      <c r="BG311" s="315"/>
      <c r="BH311" s="315"/>
      <c r="BI311" s="315"/>
      <c r="BJ311" s="315"/>
      <c r="BK311" s="315"/>
      <c r="BL311" s="315"/>
      <c r="BM311" s="315"/>
      <c r="BN311" s="315"/>
      <c r="BO311" s="315"/>
      <c r="BP311" s="315"/>
      <c r="BQ311" s="315"/>
      <c r="BR311" s="315"/>
      <c r="BS311" s="315"/>
      <c r="BT311" s="315"/>
      <c r="BU311" s="315"/>
      <c r="BV311" s="315"/>
      <c r="BW311" s="11">
        <f>SUM(C310:N310)-BW310</f>
        <v>0</v>
      </c>
      <c r="BX311" s="11">
        <f>SUM(O310:Z310)-BX310</f>
        <v>0</v>
      </c>
      <c r="BY311" s="11">
        <f>SUM(AA310:AL310)-BY310</f>
        <v>0</v>
      </c>
      <c r="BZ311" s="11">
        <f>SUM(AM310:AX310)-BZ310</f>
        <v>0</v>
      </c>
      <c r="CA311" s="11">
        <f>SUM(AY310:BJ310)-CA310</f>
        <v>0</v>
      </c>
      <c r="CB311" s="11">
        <f>SUM(BK310:BV310)-CB310</f>
        <v>0</v>
      </c>
    </row>
    <row r="312" spans="1:80" x14ac:dyDescent="0.25">
      <c r="A312" s="5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</row>
    <row r="313" spans="1:80" x14ac:dyDescent="0.25">
      <c r="A313" s="12">
        <v>105</v>
      </c>
      <c r="B313" s="7" t="s">
        <v>340</v>
      </c>
      <c r="C313" s="13">
        <f t="shared" ref="C313:I313" si="45">C6</f>
        <v>0</v>
      </c>
      <c r="D313" s="13">
        <f t="shared" si="45"/>
        <v>0</v>
      </c>
      <c r="E313" s="13">
        <f>E6</f>
        <v>0</v>
      </c>
      <c r="F313" s="13">
        <f>F6</f>
        <v>0</v>
      </c>
      <c r="G313" s="13">
        <f>G6</f>
        <v>0</v>
      </c>
      <c r="H313" s="13">
        <f>H6</f>
        <v>0</v>
      </c>
      <c r="I313" s="13">
        <f t="shared" si="45"/>
        <v>0</v>
      </c>
      <c r="J313" s="13">
        <f>J6</f>
        <v>0</v>
      </c>
      <c r="K313" s="13">
        <f>K6</f>
        <v>0</v>
      </c>
      <c r="L313" s="13">
        <f>L6</f>
        <v>0</v>
      </c>
      <c r="M313" s="13">
        <f>M6</f>
        <v>0</v>
      </c>
      <c r="N313" s="13">
        <f>N6</f>
        <v>0</v>
      </c>
      <c r="O313" s="13">
        <f t="shared" ref="O313:BZ313" si="46">O6</f>
        <v>0</v>
      </c>
      <c r="P313" s="13">
        <f t="shared" si="46"/>
        <v>0</v>
      </c>
      <c r="Q313" s="13">
        <f t="shared" si="46"/>
        <v>0</v>
      </c>
      <c r="R313" s="13">
        <f t="shared" si="46"/>
        <v>0</v>
      </c>
      <c r="S313" s="13">
        <f t="shared" si="46"/>
        <v>0</v>
      </c>
      <c r="T313" s="13">
        <f t="shared" si="46"/>
        <v>0</v>
      </c>
      <c r="U313" s="13">
        <f t="shared" si="46"/>
        <v>0</v>
      </c>
      <c r="V313" s="13">
        <f t="shared" si="46"/>
        <v>0</v>
      </c>
      <c r="W313" s="13">
        <f t="shared" si="46"/>
        <v>0</v>
      </c>
      <c r="X313" s="13">
        <f t="shared" si="46"/>
        <v>0</v>
      </c>
      <c r="Y313" s="13">
        <f t="shared" si="46"/>
        <v>0</v>
      </c>
      <c r="Z313" s="13">
        <f t="shared" si="46"/>
        <v>0</v>
      </c>
      <c r="AA313" s="13">
        <f t="shared" si="46"/>
        <v>0</v>
      </c>
      <c r="AB313" s="13">
        <f t="shared" si="46"/>
        <v>0</v>
      </c>
      <c r="AC313" s="13">
        <f t="shared" si="46"/>
        <v>0</v>
      </c>
      <c r="AD313" s="13">
        <f t="shared" si="46"/>
        <v>0</v>
      </c>
      <c r="AE313" s="13">
        <f t="shared" si="46"/>
        <v>0</v>
      </c>
      <c r="AF313" s="13">
        <f t="shared" si="46"/>
        <v>0</v>
      </c>
      <c r="AG313" s="13">
        <f t="shared" si="46"/>
        <v>0</v>
      </c>
      <c r="AH313" s="13">
        <f t="shared" si="46"/>
        <v>0</v>
      </c>
      <c r="AI313" s="13">
        <f t="shared" si="46"/>
        <v>0</v>
      </c>
      <c r="AJ313" s="13">
        <f t="shared" si="46"/>
        <v>0</v>
      </c>
      <c r="AK313" s="13">
        <f t="shared" si="46"/>
        <v>0</v>
      </c>
      <c r="AL313" s="13">
        <f t="shared" si="46"/>
        <v>0</v>
      </c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>
        <f t="shared" si="46"/>
        <v>0</v>
      </c>
      <c r="BX313" s="13">
        <f t="shared" si="46"/>
        <v>0</v>
      </c>
      <c r="BY313" s="13">
        <f t="shared" si="46"/>
        <v>0</v>
      </c>
      <c r="BZ313" s="13">
        <f t="shared" si="46"/>
        <v>0</v>
      </c>
      <c r="CA313" s="13">
        <f t="shared" ref="CA313:CB313" si="47">CA6</f>
        <v>0</v>
      </c>
      <c r="CB313" s="13">
        <f t="shared" si="47"/>
        <v>0</v>
      </c>
    </row>
    <row r="314" spans="1:80" x14ac:dyDescent="0.25">
      <c r="A314" s="12">
        <v>108</v>
      </c>
      <c r="B314" s="7" t="s">
        <v>449</v>
      </c>
      <c r="C314" s="13">
        <f t="shared" ref="C314:I314" si="48">SUM(C7,C9:C15)</f>
        <v>667895.25</v>
      </c>
      <c r="D314" s="13">
        <f t="shared" si="48"/>
        <v>667895.25</v>
      </c>
      <c r="E314" s="13">
        <f>SUM(E7,E9:E15)</f>
        <v>667895.25</v>
      </c>
      <c r="F314" s="13">
        <f>SUM(F7,F9:F15)</f>
        <v>667895.25</v>
      </c>
      <c r="G314" s="13">
        <f>SUM(G7,G9:G15)</f>
        <v>667895.25</v>
      </c>
      <c r="H314" s="13">
        <f>SUM(H7,H9:H15)</f>
        <v>667895.25</v>
      </c>
      <c r="I314" s="13">
        <f t="shared" si="48"/>
        <v>667895.25</v>
      </c>
      <c r="J314" s="13">
        <f>SUM(J7,J9:J15)</f>
        <v>667895.25</v>
      </c>
      <c r="K314" s="13">
        <f>SUM(K7,K9:K15)</f>
        <v>667895.25</v>
      </c>
      <c r="L314" s="13">
        <f>SUM(L7,L9:L15)</f>
        <v>667895.25</v>
      </c>
      <c r="M314" s="13">
        <f>SUM(M7,M9:M15)</f>
        <v>667895.25</v>
      </c>
      <c r="N314" s="13">
        <f>SUM(N7,N9:N15)</f>
        <v>667895.25</v>
      </c>
      <c r="O314" s="13">
        <f t="shared" ref="O314:BZ314" si="49">SUM(O7,O9:O15)</f>
        <v>667895.25</v>
      </c>
      <c r="P314" s="13">
        <f t="shared" si="49"/>
        <v>667895.25</v>
      </c>
      <c r="Q314" s="13">
        <f t="shared" si="49"/>
        <v>667895.25</v>
      </c>
      <c r="R314" s="13">
        <f t="shared" si="49"/>
        <v>667895.25</v>
      </c>
      <c r="S314" s="13">
        <f t="shared" si="49"/>
        <v>667895.25</v>
      </c>
      <c r="T314" s="13">
        <f t="shared" si="49"/>
        <v>667895.25</v>
      </c>
      <c r="U314" s="13">
        <f t="shared" si="49"/>
        <v>667895.25</v>
      </c>
      <c r="V314" s="13">
        <f t="shared" si="49"/>
        <v>667895.25</v>
      </c>
      <c r="W314" s="13">
        <f t="shared" si="49"/>
        <v>667895.25</v>
      </c>
      <c r="X314" s="13">
        <f t="shared" si="49"/>
        <v>667895.25</v>
      </c>
      <c r="Y314" s="13">
        <f t="shared" si="49"/>
        <v>667895.25</v>
      </c>
      <c r="Z314" s="13">
        <f t="shared" si="49"/>
        <v>667895.25</v>
      </c>
      <c r="AA314" s="13">
        <f t="shared" si="49"/>
        <v>667895.25</v>
      </c>
      <c r="AB314" s="13">
        <f t="shared" si="49"/>
        <v>667895.25</v>
      </c>
      <c r="AC314" s="13">
        <f t="shared" si="49"/>
        <v>667895.25</v>
      </c>
      <c r="AD314" s="13">
        <f t="shared" si="49"/>
        <v>667895.25</v>
      </c>
      <c r="AE314" s="13">
        <f t="shared" si="49"/>
        <v>667895.25</v>
      </c>
      <c r="AF314" s="13">
        <f t="shared" si="49"/>
        <v>667895.25</v>
      </c>
      <c r="AG314" s="13">
        <f t="shared" si="49"/>
        <v>667895.25</v>
      </c>
      <c r="AH314" s="13">
        <f t="shared" si="49"/>
        <v>667895.25</v>
      </c>
      <c r="AI314" s="13">
        <f t="shared" si="49"/>
        <v>667895.25</v>
      </c>
      <c r="AJ314" s="13">
        <f t="shared" si="49"/>
        <v>667895.25</v>
      </c>
      <c r="AK314" s="13">
        <f t="shared" si="49"/>
        <v>667895.25</v>
      </c>
      <c r="AL314" s="13">
        <f t="shared" si="49"/>
        <v>667895.25</v>
      </c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>
        <f t="shared" si="49"/>
        <v>8014743</v>
      </c>
      <c r="BX314" s="13">
        <f t="shared" si="49"/>
        <v>8014743</v>
      </c>
      <c r="BY314" s="13">
        <f t="shared" si="49"/>
        <v>8014743</v>
      </c>
      <c r="BZ314" s="13">
        <f t="shared" si="49"/>
        <v>0</v>
      </c>
      <c r="CA314" s="13">
        <f t="shared" ref="CA314:CB314" si="50">SUM(CA7,CA9:CA15)</f>
        <v>0</v>
      </c>
      <c r="CB314" s="13">
        <f t="shared" si="50"/>
        <v>0</v>
      </c>
    </row>
    <row r="315" spans="1:80" x14ac:dyDescent="0.25">
      <c r="A315" s="12">
        <v>115</v>
      </c>
      <c r="B315" s="7" t="s">
        <v>450</v>
      </c>
      <c r="C315" s="13">
        <f t="shared" ref="C315:I315" si="51">SUM(C8,C16:C18)</f>
        <v>19725.710000000003</v>
      </c>
      <c r="D315" s="13">
        <f t="shared" si="51"/>
        <v>19725.740000000002</v>
      </c>
      <c r="E315" s="13">
        <f>SUM(E8,E16:E18)</f>
        <v>19725.710000000003</v>
      </c>
      <c r="F315" s="13">
        <f>SUM(F8,F16:F18)</f>
        <v>19725.740000000002</v>
      </c>
      <c r="G315" s="13">
        <f>SUM(G8,G16:G18)</f>
        <v>19725.710000000003</v>
      </c>
      <c r="H315" s="13">
        <f>SUM(H8,H16:H18)</f>
        <v>19725.740000000002</v>
      </c>
      <c r="I315" s="13">
        <f t="shared" si="51"/>
        <v>19725.710000000003</v>
      </c>
      <c r="J315" s="13">
        <f>SUM(J8,J16:J18)</f>
        <v>19725.740000000002</v>
      </c>
      <c r="K315" s="13">
        <f>SUM(K8,K16:K18)</f>
        <v>19725.710000000003</v>
      </c>
      <c r="L315" s="13">
        <f>SUM(L8,L16:L18)</f>
        <v>19725.730000000003</v>
      </c>
      <c r="M315" s="13">
        <f>SUM(M8,M16:M18)</f>
        <v>19725.72</v>
      </c>
      <c r="N315" s="13">
        <f>SUM(N8,N16:N18)</f>
        <v>19725.740000000002</v>
      </c>
      <c r="O315" s="13">
        <f t="shared" ref="O315:BZ315" si="52">SUM(O8,O16:O18)</f>
        <v>19725.730000000003</v>
      </c>
      <c r="P315" s="13">
        <f t="shared" si="52"/>
        <v>19725.730000000003</v>
      </c>
      <c r="Q315" s="13">
        <f t="shared" si="52"/>
        <v>19725.730000000003</v>
      </c>
      <c r="R315" s="13">
        <f t="shared" si="52"/>
        <v>19725.730000000003</v>
      </c>
      <c r="S315" s="13">
        <f t="shared" si="52"/>
        <v>19725.730000000003</v>
      </c>
      <c r="T315" s="13">
        <f t="shared" si="52"/>
        <v>19725.730000000003</v>
      </c>
      <c r="U315" s="13">
        <f t="shared" si="52"/>
        <v>19725.730000000003</v>
      </c>
      <c r="V315" s="13">
        <f t="shared" si="52"/>
        <v>19725.730000000003</v>
      </c>
      <c r="W315" s="13">
        <f t="shared" si="52"/>
        <v>19725.730000000003</v>
      </c>
      <c r="X315" s="13">
        <f t="shared" si="52"/>
        <v>19725.730000000003</v>
      </c>
      <c r="Y315" s="13">
        <f t="shared" si="52"/>
        <v>19725.730000000003</v>
      </c>
      <c r="Z315" s="13">
        <f t="shared" si="52"/>
        <v>19725.730000000003</v>
      </c>
      <c r="AA315" s="13">
        <f t="shared" si="52"/>
        <v>19725.730000000003</v>
      </c>
      <c r="AB315" s="13">
        <f t="shared" si="52"/>
        <v>19725.730000000003</v>
      </c>
      <c r="AC315" s="13">
        <f t="shared" si="52"/>
        <v>19725.730000000003</v>
      </c>
      <c r="AD315" s="13">
        <f t="shared" si="52"/>
        <v>19725.730000000003</v>
      </c>
      <c r="AE315" s="13">
        <f t="shared" si="52"/>
        <v>19725.730000000003</v>
      </c>
      <c r="AF315" s="13">
        <f t="shared" si="52"/>
        <v>19725.730000000003</v>
      </c>
      <c r="AG315" s="13">
        <f t="shared" si="52"/>
        <v>19725.730000000003</v>
      </c>
      <c r="AH315" s="13">
        <f t="shared" si="52"/>
        <v>19725.730000000003</v>
      </c>
      <c r="AI315" s="13">
        <f t="shared" si="52"/>
        <v>19725.730000000003</v>
      </c>
      <c r="AJ315" s="13">
        <f t="shared" si="52"/>
        <v>19725.730000000003</v>
      </c>
      <c r="AK315" s="13">
        <f t="shared" si="52"/>
        <v>19725.730000000003</v>
      </c>
      <c r="AL315" s="13">
        <f t="shared" si="52"/>
        <v>19725.730000000003</v>
      </c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>
        <f t="shared" si="52"/>
        <v>236708.7</v>
      </c>
      <c r="BX315" s="13">
        <f t="shared" si="52"/>
        <v>236708.76</v>
      </c>
      <c r="BY315" s="13">
        <f t="shared" si="52"/>
        <v>236708.76</v>
      </c>
      <c r="BZ315" s="13">
        <f t="shared" si="52"/>
        <v>0</v>
      </c>
      <c r="CA315" s="13">
        <f t="shared" ref="CA315:CB315" si="53">SUM(CA8,CA16:CA18)</f>
        <v>0</v>
      </c>
      <c r="CB315" s="13">
        <f t="shared" si="53"/>
        <v>0</v>
      </c>
    </row>
    <row r="316" spans="1:80" x14ac:dyDescent="0.25">
      <c r="A316" s="12">
        <v>122</v>
      </c>
      <c r="B316" s="7" t="s">
        <v>451</v>
      </c>
      <c r="C316" s="13">
        <f t="shared" ref="C316:I316" si="54">SUM(C19:C27)</f>
        <v>98723.53</v>
      </c>
      <c r="D316" s="13">
        <f t="shared" si="54"/>
        <v>100359.8</v>
      </c>
      <c r="E316" s="13">
        <f>SUM(E19:E27)</f>
        <v>101049.93999999999</v>
      </c>
      <c r="F316" s="13">
        <f>SUM(F19:F27)</f>
        <v>105435.06000000001</v>
      </c>
      <c r="G316" s="13">
        <f>SUM(G19:G27)</f>
        <v>102362.99</v>
      </c>
      <c r="H316" s="13">
        <f>SUM(H19:H27)</f>
        <v>110686</v>
      </c>
      <c r="I316" s="13">
        <f t="shared" si="54"/>
        <v>105293.1</v>
      </c>
      <c r="J316" s="13">
        <f>SUM(J19:J27)</f>
        <v>104625.38</v>
      </c>
      <c r="K316" s="13">
        <f>SUM(K19:K27)</f>
        <v>105705.21</v>
      </c>
      <c r="L316" s="13">
        <f>SUM(L19:L27)</f>
        <v>106018.61</v>
      </c>
      <c r="M316" s="13">
        <f>SUM(M19:M27)</f>
        <v>133075.76999999999</v>
      </c>
      <c r="N316" s="13">
        <f>SUM(N19:N27)</f>
        <v>-1402841.66</v>
      </c>
      <c r="O316" s="13">
        <f t="shared" ref="O316:BZ316" si="55">SUM(O19:O27)</f>
        <v>82724.760000000009</v>
      </c>
      <c r="P316" s="13">
        <f t="shared" si="55"/>
        <v>83416.300000000017</v>
      </c>
      <c r="Q316" s="13">
        <f t="shared" si="55"/>
        <v>84139.54</v>
      </c>
      <c r="R316" s="13">
        <f t="shared" si="55"/>
        <v>84862.77</v>
      </c>
      <c r="S316" s="13">
        <f t="shared" si="55"/>
        <v>85586.010000000009</v>
      </c>
      <c r="T316" s="13">
        <f t="shared" si="55"/>
        <v>85943.920000000013</v>
      </c>
      <c r="U316" s="13">
        <f t="shared" si="55"/>
        <v>88803.49</v>
      </c>
      <c r="V316" s="13">
        <f t="shared" si="55"/>
        <v>89753.940000000017</v>
      </c>
      <c r="W316" s="13">
        <f t="shared" si="55"/>
        <v>92389.96</v>
      </c>
      <c r="X316" s="13">
        <f t="shared" si="55"/>
        <v>93019.28</v>
      </c>
      <c r="Y316" s="13">
        <f t="shared" si="55"/>
        <v>93623.23000000001</v>
      </c>
      <c r="Z316" s="13">
        <f t="shared" si="55"/>
        <v>94477.180000000008</v>
      </c>
      <c r="AA316" s="13">
        <f t="shared" si="55"/>
        <v>96541.5</v>
      </c>
      <c r="AB316" s="13">
        <f t="shared" si="55"/>
        <v>97101.690000000017</v>
      </c>
      <c r="AC316" s="13">
        <f t="shared" si="55"/>
        <v>97695.300000000017</v>
      </c>
      <c r="AD316" s="13">
        <f t="shared" si="55"/>
        <v>98280.35</v>
      </c>
      <c r="AE316" s="13">
        <f t="shared" si="55"/>
        <v>98868.47</v>
      </c>
      <c r="AF316" s="13">
        <f t="shared" si="55"/>
        <v>99372.7</v>
      </c>
      <c r="AG316" s="13">
        <f t="shared" si="55"/>
        <v>99924.94</v>
      </c>
      <c r="AH316" s="13">
        <f t="shared" si="55"/>
        <v>99868.37000000001</v>
      </c>
      <c r="AI316" s="13">
        <f t="shared" si="55"/>
        <v>100088.17000000001</v>
      </c>
      <c r="AJ316" s="13">
        <f t="shared" si="55"/>
        <v>100563.24</v>
      </c>
      <c r="AK316" s="13">
        <f t="shared" si="55"/>
        <v>100888.15000000001</v>
      </c>
      <c r="AL316" s="13">
        <f t="shared" si="55"/>
        <v>101567.50000000001</v>
      </c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>
        <f t="shared" si="55"/>
        <v>-229506.27</v>
      </c>
      <c r="BX316" s="13">
        <f t="shared" si="55"/>
        <v>1058740.3800000001</v>
      </c>
      <c r="BY316" s="13">
        <f t="shared" si="55"/>
        <v>1190760.3799999999</v>
      </c>
      <c r="BZ316" s="13">
        <f t="shared" si="55"/>
        <v>0</v>
      </c>
      <c r="CA316" s="13">
        <f t="shared" ref="CA316:CB316" si="56">SUM(CA19:CA27)</f>
        <v>0</v>
      </c>
      <c r="CB316" s="13">
        <f t="shared" si="56"/>
        <v>0</v>
      </c>
    </row>
    <row r="317" spans="1:80" x14ac:dyDescent="0.25">
      <c r="A317" s="12">
        <v>111</v>
      </c>
      <c r="B317" s="14" t="s">
        <v>452</v>
      </c>
      <c r="C317" s="13">
        <f t="shared" ref="C317:I317" si="57">SUM(C28:C29,C31:C32)</f>
        <v>2566016.11</v>
      </c>
      <c r="D317" s="13">
        <f t="shared" si="57"/>
        <v>2572938.34</v>
      </c>
      <c r="E317" s="13">
        <f>SUM(E28:E29,E31:E32)</f>
        <v>2581201.5199999996</v>
      </c>
      <c r="F317" s="13">
        <f>SUM(F28:F29,F31:F32)</f>
        <v>2641333.3199999998</v>
      </c>
      <c r="G317" s="13">
        <f>SUM(G28:G29,G31:G32)</f>
        <v>2641053.6</v>
      </c>
      <c r="H317" s="13">
        <f>SUM(H28:H29,H31:H32)</f>
        <v>2661486.12</v>
      </c>
      <c r="I317" s="13">
        <f t="shared" si="57"/>
        <v>2688145.63</v>
      </c>
      <c r="J317" s="13">
        <f>SUM(J28:J29,J31:J32)</f>
        <v>2712690.46</v>
      </c>
      <c r="K317" s="13">
        <f>SUM(K28:K29,K31:K32)</f>
        <v>2739364.7</v>
      </c>
      <c r="L317" s="13">
        <f>SUM(L28:L29,L31:L32)</f>
        <v>2723081.58</v>
      </c>
      <c r="M317" s="13">
        <f>SUM(M28:M29,M31:M32)</f>
        <v>2728790.0100000002</v>
      </c>
      <c r="N317" s="13">
        <f>SUM(N28:N29,N31:N32)</f>
        <v>2727633.87</v>
      </c>
      <c r="O317" s="13">
        <f t="shared" ref="O317:BZ317" si="58">SUM(O28:O29,O31:O32)</f>
        <v>2924357.7</v>
      </c>
      <c r="P317" s="13">
        <f t="shared" si="58"/>
        <v>2958305.79</v>
      </c>
      <c r="Q317" s="13">
        <f t="shared" si="58"/>
        <v>3006317.94</v>
      </c>
      <c r="R317" s="13">
        <f t="shared" si="58"/>
        <v>3036018.7800000003</v>
      </c>
      <c r="S317" s="13">
        <f t="shared" si="58"/>
        <v>3035085.72</v>
      </c>
      <c r="T317" s="13">
        <f t="shared" si="58"/>
        <v>2994472.41</v>
      </c>
      <c r="U317" s="13">
        <f t="shared" si="58"/>
        <v>2999694.7</v>
      </c>
      <c r="V317" s="13">
        <f t="shared" si="58"/>
        <v>2999782.31</v>
      </c>
      <c r="W317" s="13">
        <f t="shared" si="58"/>
        <v>2994013.1100000003</v>
      </c>
      <c r="X317" s="13">
        <f t="shared" si="58"/>
        <v>3071434.6100000003</v>
      </c>
      <c r="Y317" s="13">
        <f t="shared" si="58"/>
        <v>3081532.58</v>
      </c>
      <c r="Z317" s="13">
        <f t="shared" si="58"/>
        <v>3093224.64</v>
      </c>
      <c r="AA317" s="13">
        <f t="shared" si="58"/>
        <v>3237612.43</v>
      </c>
      <c r="AB317" s="13">
        <f t="shared" si="58"/>
        <v>3236921.9600000004</v>
      </c>
      <c r="AC317" s="13">
        <f t="shared" si="58"/>
        <v>3239234.6500000004</v>
      </c>
      <c r="AD317" s="13">
        <f t="shared" si="58"/>
        <v>3252155.68</v>
      </c>
      <c r="AE317" s="13">
        <f t="shared" si="58"/>
        <v>3254792.5100000002</v>
      </c>
      <c r="AF317" s="13">
        <f t="shared" si="58"/>
        <v>3255851.18</v>
      </c>
      <c r="AG317" s="13">
        <f t="shared" si="58"/>
        <v>3257231.75</v>
      </c>
      <c r="AH317" s="13">
        <f t="shared" si="58"/>
        <v>3257107.2800000003</v>
      </c>
      <c r="AI317" s="13">
        <f t="shared" si="58"/>
        <v>3256191.75</v>
      </c>
      <c r="AJ317" s="13">
        <f t="shared" si="58"/>
        <v>3392179.91</v>
      </c>
      <c r="AK317" s="13">
        <f t="shared" si="58"/>
        <v>3568979.56</v>
      </c>
      <c r="AL317" s="13">
        <f t="shared" si="58"/>
        <v>3583273.81</v>
      </c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>
        <f t="shared" si="58"/>
        <v>31983735.260000002</v>
      </c>
      <c r="BX317" s="13">
        <f t="shared" si="58"/>
        <v>36194240.289999999</v>
      </c>
      <c r="BY317" s="13">
        <f t="shared" si="58"/>
        <v>39791532.470000006</v>
      </c>
      <c r="BZ317" s="13">
        <f t="shared" si="58"/>
        <v>0</v>
      </c>
      <c r="CA317" s="13">
        <f t="shared" ref="CA317:CB317" si="59">SUM(CA28:CA29,CA31:CA32)</f>
        <v>0</v>
      </c>
      <c r="CB317" s="13">
        <f t="shared" si="59"/>
        <v>0</v>
      </c>
    </row>
    <row r="318" spans="1:80" x14ac:dyDescent="0.25">
      <c r="A318" s="12">
        <v>108</v>
      </c>
      <c r="B318" s="14" t="s">
        <v>453</v>
      </c>
      <c r="C318" s="13">
        <f t="shared" ref="C318:I318" si="60">C30+C117+C243+C261+C281+C304</f>
        <v>60345.41</v>
      </c>
      <c r="D318" s="13">
        <f t="shared" si="60"/>
        <v>60345.37999999999</v>
      </c>
      <c r="E318" s="13">
        <f>E30+E117+E243+E261+E281+E304</f>
        <v>60345.340000000004</v>
      </c>
      <c r="F318" s="13">
        <f>F30+F117+F243+F261+F281+F304</f>
        <v>60345.4</v>
      </c>
      <c r="G318" s="13">
        <f>G30+G117+G243+G261+G281+G304</f>
        <v>60345.45</v>
      </c>
      <c r="H318" s="13">
        <f>H30+H117+H243+H261+H281+H304</f>
        <v>60345.47</v>
      </c>
      <c r="I318" s="13">
        <f t="shared" si="60"/>
        <v>60345.4</v>
      </c>
      <c r="J318" s="13">
        <f>J30+J117+J243+J261+J281+J304</f>
        <v>60345.35</v>
      </c>
      <c r="K318" s="13">
        <f>K30+K117+K243+K261+K281+K304</f>
        <v>60345.380000000005</v>
      </c>
      <c r="L318" s="13">
        <f>L30+L117+L243+L261+L281+L304</f>
        <v>60345.399999999994</v>
      </c>
      <c r="M318" s="13">
        <f>M30+M117+M243+M261+M281+M304</f>
        <v>60345.350000000006</v>
      </c>
      <c r="N318" s="13">
        <f>N30+N117+N243+N261+N281+N304</f>
        <v>60345.4</v>
      </c>
      <c r="O318" s="13">
        <f t="shared" ref="O318:BZ318" si="61">O30+O117+O243+O261+O281+O304</f>
        <v>57457.61</v>
      </c>
      <c r="P318" s="13">
        <f t="shared" si="61"/>
        <v>57457.61</v>
      </c>
      <c r="Q318" s="13">
        <f t="shared" si="61"/>
        <v>57457.61</v>
      </c>
      <c r="R318" s="13">
        <f t="shared" si="61"/>
        <v>57457.61</v>
      </c>
      <c r="S318" s="13">
        <f t="shared" si="61"/>
        <v>57457.61</v>
      </c>
      <c r="T318" s="13">
        <f t="shared" si="61"/>
        <v>57457.61</v>
      </c>
      <c r="U318" s="13">
        <f t="shared" si="61"/>
        <v>57457.61</v>
      </c>
      <c r="V318" s="13">
        <f t="shared" si="61"/>
        <v>57457.61</v>
      </c>
      <c r="W318" s="13">
        <f t="shared" si="61"/>
        <v>57457.61</v>
      </c>
      <c r="X318" s="13">
        <f t="shared" si="61"/>
        <v>57457.61</v>
      </c>
      <c r="Y318" s="13">
        <f t="shared" si="61"/>
        <v>57457.61</v>
      </c>
      <c r="Z318" s="13">
        <f t="shared" si="61"/>
        <v>57457.61</v>
      </c>
      <c r="AA318" s="13">
        <f t="shared" si="61"/>
        <v>57457.61</v>
      </c>
      <c r="AB318" s="13">
        <f t="shared" si="61"/>
        <v>57457.61</v>
      </c>
      <c r="AC318" s="13">
        <f t="shared" si="61"/>
        <v>57457.61</v>
      </c>
      <c r="AD318" s="13">
        <f t="shared" si="61"/>
        <v>57457.61</v>
      </c>
      <c r="AE318" s="13">
        <f t="shared" si="61"/>
        <v>57457.61</v>
      </c>
      <c r="AF318" s="13">
        <f t="shared" si="61"/>
        <v>57457.61</v>
      </c>
      <c r="AG318" s="13">
        <f t="shared" si="61"/>
        <v>57457.61</v>
      </c>
      <c r="AH318" s="13">
        <f t="shared" si="61"/>
        <v>57457.61</v>
      </c>
      <c r="AI318" s="13">
        <f t="shared" si="61"/>
        <v>57457.61</v>
      </c>
      <c r="AJ318" s="13">
        <f t="shared" si="61"/>
        <v>57457.61</v>
      </c>
      <c r="AK318" s="13">
        <f t="shared" si="61"/>
        <v>57457.61</v>
      </c>
      <c r="AL318" s="13">
        <f t="shared" si="61"/>
        <v>57457.61</v>
      </c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>
        <f t="shared" si="61"/>
        <v>724144.72999999986</v>
      </c>
      <c r="BX318" s="13">
        <f t="shared" si="61"/>
        <v>689491.32</v>
      </c>
      <c r="BY318" s="13">
        <f t="shared" si="61"/>
        <v>689491.32</v>
      </c>
      <c r="BZ318" s="13">
        <f t="shared" si="61"/>
        <v>0</v>
      </c>
      <c r="CA318" s="13">
        <f t="shared" ref="CA318:CB318" si="62">CA30+CA117+CA243+CA261+CA281+CA304</f>
        <v>0</v>
      </c>
      <c r="CB318" s="13">
        <f t="shared" si="62"/>
        <v>0</v>
      </c>
    </row>
    <row r="319" spans="1:80" x14ac:dyDescent="0.25">
      <c r="A319" s="12">
        <v>108</v>
      </c>
      <c r="B319" s="14" t="s">
        <v>454</v>
      </c>
      <c r="C319" s="13">
        <f t="shared" ref="C319:I319" si="63">SUM(C33:C116)</f>
        <v>3750851.1400000006</v>
      </c>
      <c r="D319" s="13">
        <f t="shared" si="63"/>
        <v>3756125.62</v>
      </c>
      <c r="E319" s="13">
        <f>SUM(E33:E116)</f>
        <v>3755864.4100000006</v>
      </c>
      <c r="F319" s="13">
        <f>SUM(F33:F116)</f>
        <v>3828239.2300000009</v>
      </c>
      <c r="G319" s="13">
        <f>SUM(G33:G116)</f>
        <v>3829932.2200000007</v>
      </c>
      <c r="H319" s="13">
        <f>SUM(H33:H116)</f>
        <v>3829911.7500000009</v>
      </c>
      <c r="I319" s="13">
        <f t="shared" si="63"/>
        <v>3829561.39</v>
      </c>
      <c r="J319" s="13">
        <f>SUM(J33:J116)</f>
        <v>3838386.8800000004</v>
      </c>
      <c r="K319" s="13">
        <f>SUM(K33:K116)</f>
        <v>3837537.8899999997</v>
      </c>
      <c r="L319" s="13">
        <f>SUM(L33:L116)</f>
        <v>3835830.5700000003</v>
      </c>
      <c r="M319" s="13">
        <f>SUM(M33:M116)</f>
        <v>3847231.33</v>
      </c>
      <c r="N319" s="13">
        <f>SUM(N33:N116)</f>
        <v>3843617.4700000007</v>
      </c>
      <c r="O319" s="13">
        <f t="shared" ref="O319:BZ319" si="64">SUM(O33:O116)</f>
        <v>3931516.8700000006</v>
      </c>
      <c r="P319" s="13">
        <f t="shared" si="64"/>
        <v>3966563.58</v>
      </c>
      <c r="Q319" s="13">
        <f t="shared" si="64"/>
        <v>3973228.69</v>
      </c>
      <c r="R319" s="13">
        <f t="shared" si="64"/>
        <v>3978718.08</v>
      </c>
      <c r="S319" s="13">
        <f t="shared" si="64"/>
        <v>3984476.5199999991</v>
      </c>
      <c r="T319" s="13">
        <f t="shared" si="64"/>
        <v>3991731.3800000004</v>
      </c>
      <c r="U319" s="13">
        <f t="shared" si="64"/>
        <v>4001318.77</v>
      </c>
      <c r="V319" s="13">
        <f t="shared" si="64"/>
        <v>4002440.88</v>
      </c>
      <c r="W319" s="13">
        <f t="shared" si="64"/>
        <v>4009081.69</v>
      </c>
      <c r="X319" s="13">
        <f t="shared" si="64"/>
        <v>4010625.5799999996</v>
      </c>
      <c r="Y319" s="13">
        <f t="shared" si="64"/>
        <v>4015151.7599999993</v>
      </c>
      <c r="Z319" s="13">
        <f t="shared" si="64"/>
        <v>4017510.4799999995</v>
      </c>
      <c r="AA319" s="13">
        <f t="shared" si="64"/>
        <v>4024191.4500000007</v>
      </c>
      <c r="AB319" s="13">
        <f t="shared" si="64"/>
        <v>4025756.69</v>
      </c>
      <c r="AC319" s="13">
        <f t="shared" si="64"/>
        <v>4027218.0699999994</v>
      </c>
      <c r="AD319" s="13">
        <f t="shared" si="64"/>
        <v>4028432.6499999994</v>
      </c>
      <c r="AE319" s="13">
        <f t="shared" si="64"/>
        <v>4030709.97</v>
      </c>
      <c r="AF319" s="13">
        <f t="shared" si="64"/>
        <v>4032109.72</v>
      </c>
      <c r="AG319" s="13">
        <f t="shared" si="64"/>
        <v>4036610.64</v>
      </c>
      <c r="AH319" s="13">
        <f t="shared" si="64"/>
        <v>4038583.3200000003</v>
      </c>
      <c r="AI319" s="13">
        <f t="shared" si="64"/>
        <v>4046774.44</v>
      </c>
      <c r="AJ319" s="13">
        <f t="shared" si="64"/>
        <v>4058416.0900000003</v>
      </c>
      <c r="AK319" s="13">
        <f t="shared" si="64"/>
        <v>4060566.97</v>
      </c>
      <c r="AL319" s="13">
        <f t="shared" si="64"/>
        <v>4062717.87</v>
      </c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>
        <f t="shared" si="64"/>
        <v>45783089.899999991</v>
      </c>
      <c r="BX319" s="13">
        <f t="shared" si="64"/>
        <v>47882364.279999994</v>
      </c>
      <c r="BY319" s="13">
        <f t="shared" si="64"/>
        <v>48472087.879999995</v>
      </c>
      <c r="BZ319" s="13">
        <f t="shared" si="64"/>
        <v>0</v>
      </c>
      <c r="CA319" s="13">
        <f t="shared" ref="CA319:CB319" si="65">SUM(CA33:CA116)</f>
        <v>0</v>
      </c>
      <c r="CB319" s="13">
        <f t="shared" si="65"/>
        <v>0</v>
      </c>
    </row>
    <row r="320" spans="1:80" x14ac:dyDescent="0.25">
      <c r="A320" s="12">
        <v>108</v>
      </c>
      <c r="B320" s="14" t="s">
        <v>455</v>
      </c>
      <c r="C320" s="13">
        <f>SUM(C118:C242,C244:C248)</f>
        <v>14102569.520000007</v>
      </c>
      <c r="D320" s="13">
        <f t="shared" ref="D320:AL320" si="66">SUM(D118:D242,D244:D248)</f>
        <v>14143272.200000003</v>
      </c>
      <c r="E320" s="13">
        <f>SUM(E118:E242,E244:E248)</f>
        <v>14257598.120000007</v>
      </c>
      <c r="F320" s="13">
        <f>SUM(F118:F242,F244:F248)</f>
        <v>14285073.880000005</v>
      </c>
      <c r="G320" s="13">
        <f>SUM(G118:G242,G244:G248)</f>
        <v>14301148.239999998</v>
      </c>
      <c r="H320" s="13">
        <f>SUM(H118:H242,H244:H248)</f>
        <v>14298434.209999999</v>
      </c>
      <c r="I320" s="13">
        <f t="shared" si="66"/>
        <v>14365055.839999996</v>
      </c>
      <c r="J320" s="13">
        <f>SUM(J118:J242,J244:J248)</f>
        <v>14323156.249999996</v>
      </c>
      <c r="K320" s="13">
        <f>SUM(K118:K242,K244:K248)</f>
        <v>14333556.489999995</v>
      </c>
      <c r="L320" s="13">
        <f>SUM(L118:L242,L244:L248)</f>
        <v>14325372.319999998</v>
      </c>
      <c r="M320" s="13">
        <f>SUM(M118:M242,M244:M248)</f>
        <v>14399510.059999999</v>
      </c>
      <c r="N320" s="13">
        <f>SUM(N118:N242,N244:N248)</f>
        <v>14338874.949999999</v>
      </c>
      <c r="O320" s="13">
        <f t="shared" si="66"/>
        <v>15077754.059999995</v>
      </c>
      <c r="P320" s="13">
        <f t="shared" si="66"/>
        <v>15122808.439999998</v>
      </c>
      <c r="Q320" s="13">
        <f t="shared" si="66"/>
        <v>15156648.760000002</v>
      </c>
      <c r="R320" s="13">
        <f t="shared" si="66"/>
        <v>15265498.879999999</v>
      </c>
      <c r="S320" s="13">
        <f t="shared" si="66"/>
        <v>15286329.390000001</v>
      </c>
      <c r="T320" s="13">
        <f t="shared" si="66"/>
        <v>15530270.409999998</v>
      </c>
      <c r="U320" s="13">
        <f t="shared" si="66"/>
        <v>15578779.679999998</v>
      </c>
      <c r="V320" s="13">
        <f t="shared" si="66"/>
        <v>15592083.960000001</v>
      </c>
      <c r="W320" s="13">
        <f t="shared" si="66"/>
        <v>15601129.890000001</v>
      </c>
      <c r="X320" s="13">
        <f t="shared" si="66"/>
        <v>15808265.530000003</v>
      </c>
      <c r="Y320" s="13">
        <f t="shared" si="66"/>
        <v>15861550.960000003</v>
      </c>
      <c r="Z320" s="13">
        <f t="shared" si="66"/>
        <v>15876428.830000002</v>
      </c>
      <c r="AA320" s="13">
        <f t="shared" si="66"/>
        <v>16261582.500000004</v>
      </c>
      <c r="AB320" s="13">
        <f t="shared" si="66"/>
        <v>16299627.920000002</v>
      </c>
      <c r="AC320" s="13">
        <f t="shared" si="66"/>
        <v>16661356.780000001</v>
      </c>
      <c r="AD320" s="13">
        <f t="shared" si="66"/>
        <v>16720588.520000001</v>
      </c>
      <c r="AE320" s="13">
        <f t="shared" si="66"/>
        <v>17169666.260000002</v>
      </c>
      <c r="AF320" s="13">
        <f t="shared" si="66"/>
        <v>17499395.820000004</v>
      </c>
      <c r="AG320" s="13">
        <f t="shared" si="66"/>
        <v>17527122.900000002</v>
      </c>
      <c r="AH320" s="13">
        <f t="shared" si="66"/>
        <v>17645174.060000002</v>
      </c>
      <c r="AI320" s="13">
        <f t="shared" si="66"/>
        <v>17654783.020000003</v>
      </c>
      <c r="AJ320" s="13">
        <f t="shared" si="66"/>
        <v>17672595.750000004</v>
      </c>
      <c r="AK320" s="13">
        <f t="shared" si="66"/>
        <v>17683412.020000003</v>
      </c>
      <c r="AL320" s="13">
        <f t="shared" si="66"/>
        <v>17712492.970000003</v>
      </c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>
        <f t="shared" ref="BW320:CB320" si="67">SUM(BW118:BW242,BW244:BW248)</f>
        <v>171473622.07999998</v>
      </c>
      <c r="BX320" s="13">
        <f t="shared" si="67"/>
        <v>185757548.78999999</v>
      </c>
      <c r="BY320" s="13">
        <f t="shared" si="67"/>
        <v>206507798.51999998</v>
      </c>
      <c r="BZ320" s="13">
        <f t="shared" si="67"/>
        <v>0</v>
      </c>
      <c r="CA320" s="13">
        <f t="shared" si="67"/>
        <v>0</v>
      </c>
      <c r="CB320" s="13">
        <f t="shared" si="67"/>
        <v>0</v>
      </c>
    </row>
    <row r="321" spans="1:80" x14ac:dyDescent="0.25">
      <c r="A321" s="12">
        <v>108</v>
      </c>
      <c r="B321" s="14" t="s">
        <v>217</v>
      </c>
      <c r="C321" s="13">
        <f t="shared" ref="C321:I321" si="68">SUM(C249:C260)</f>
        <v>2327478.9</v>
      </c>
      <c r="D321" s="13">
        <f t="shared" si="68"/>
        <v>2327909.69</v>
      </c>
      <c r="E321" s="13">
        <f>SUM(E249:E260)</f>
        <v>2331210.3099999996</v>
      </c>
      <c r="F321" s="13">
        <f>SUM(F249:F260)</f>
        <v>2339957.0099999998</v>
      </c>
      <c r="G321" s="13">
        <f>SUM(G249:G260)</f>
        <v>2342229.84</v>
      </c>
      <c r="H321" s="13">
        <f>SUM(H249:H260)</f>
        <v>2348238.1800000002</v>
      </c>
      <c r="I321" s="13">
        <f t="shared" si="68"/>
        <v>2374771.4699999997</v>
      </c>
      <c r="J321" s="13">
        <f>SUM(J249:J260)</f>
        <v>2376907.4699999997</v>
      </c>
      <c r="K321" s="13">
        <f>SUM(K249:K260)</f>
        <v>2415371.13</v>
      </c>
      <c r="L321" s="13">
        <f>SUM(L249:L260)</f>
        <v>2438670.38</v>
      </c>
      <c r="M321" s="13">
        <f>SUM(M249:M260)</f>
        <v>2445443.5999999996</v>
      </c>
      <c r="N321" s="13">
        <f>SUM(N249:N260)</f>
        <v>2445752.5</v>
      </c>
      <c r="O321" s="13">
        <f t="shared" ref="O321:BZ321" si="69">SUM(O249:O260)</f>
        <v>2480996.8000000003</v>
      </c>
      <c r="P321" s="13">
        <f t="shared" si="69"/>
        <v>2483369.8499999996</v>
      </c>
      <c r="Q321" s="13">
        <f t="shared" si="69"/>
        <v>2535229.4999999995</v>
      </c>
      <c r="R321" s="13">
        <f t="shared" si="69"/>
        <v>2548513.81</v>
      </c>
      <c r="S321" s="13">
        <f t="shared" si="69"/>
        <v>2582670.2599999998</v>
      </c>
      <c r="T321" s="13">
        <f t="shared" si="69"/>
        <v>2589213.7599999998</v>
      </c>
      <c r="U321" s="13">
        <f t="shared" si="69"/>
        <v>2617632.0599999996</v>
      </c>
      <c r="V321" s="13">
        <f t="shared" si="69"/>
        <v>2626912.39</v>
      </c>
      <c r="W321" s="13">
        <f t="shared" si="69"/>
        <v>2648866.12</v>
      </c>
      <c r="X321" s="13">
        <f t="shared" si="69"/>
        <v>2660795.16</v>
      </c>
      <c r="Y321" s="13">
        <f t="shared" si="69"/>
        <v>2666601.8499999996</v>
      </c>
      <c r="Z321" s="13">
        <f t="shared" si="69"/>
        <v>2677848.33</v>
      </c>
      <c r="AA321" s="13">
        <f t="shared" si="69"/>
        <v>2722722.6399999997</v>
      </c>
      <c r="AB321" s="13">
        <f t="shared" si="69"/>
        <v>2730914.2499999995</v>
      </c>
      <c r="AC321" s="13">
        <f t="shared" si="69"/>
        <v>2737226.16</v>
      </c>
      <c r="AD321" s="13">
        <f t="shared" si="69"/>
        <v>2743419.1599999997</v>
      </c>
      <c r="AE321" s="13">
        <f t="shared" si="69"/>
        <v>2778238.8199999994</v>
      </c>
      <c r="AF321" s="13">
        <f t="shared" si="69"/>
        <v>2817021.6399999997</v>
      </c>
      <c r="AG321" s="13">
        <f t="shared" si="69"/>
        <v>2846408.82</v>
      </c>
      <c r="AH321" s="13">
        <f t="shared" si="69"/>
        <v>2855567.3899999997</v>
      </c>
      <c r="AI321" s="13">
        <f t="shared" si="69"/>
        <v>2863975.8899999997</v>
      </c>
      <c r="AJ321" s="13">
        <f t="shared" si="69"/>
        <v>2871806.46</v>
      </c>
      <c r="AK321" s="13">
        <f t="shared" si="69"/>
        <v>2878375.86</v>
      </c>
      <c r="AL321" s="13">
        <f t="shared" si="69"/>
        <v>2885136.2399999998</v>
      </c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>
        <f t="shared" si="69"/>
        <v>28513940.48</v>
      </c>
      <c r="BX321" s="13">
        <f t="shared" si="69"/>
        <v>31118649.890000004</v>
      </c>
      <c r="BY321" s="13">
        <f t="shared" si="69"/>
        <v>33730813.330000006</v>
      </c>
      <c r="BZ321" s="13">
        <f t="shared" si="69"/>
        <v>0</v>
      </c>
      <c r="CA321" s="13">
        <f t="shared" ref="CA321:CB321" si="70">SUM(CA249:CA260)</f>
        <v>0</v>
      </c>
      <c r="CB321" s="13">
        <f t="shared" si="70"/>
        <v>0</v>
      </c>
    </row>
    <row r="322" spans="1:80" x14ac:dyDescent="0.25">
      <c r="A322" s="12">
        <v>108</v>
      </c>
      <c r="B322" s="14" t="s">
        <v>240</v>
      </c>
      <c r="C322" s="13">
        <f t="shared" ref="C322:I322" si="71">SUM(C262:C280)</f>
        <v>8901848.7300000004</v>
      </c>
      <c r="D322" s="13">
        <f t="shared" si="71"/>
        <v>8944291.0999999996</v>
      </c>
      <c r="E322" s="13">
        <f t="shared" si="71"/>
        <v>9000283.9299999997</v>
      </c>
      <c r="F322" s="13">
        <f t="shared" si="71"/>
        <v>9076369.0199999996</v>
      </c>
      <c r="G322" s="13">
        <f t="shared" si="71"/>
        <v>9124581.1399999987</v>
      </c>
      <c r="H322" s="13">
        <f t="shared" si="71"/>
        <v>9160823.8000000007</v>
      </c>
      <c r="I322" s="13">
        <f t="shared" si="71"/>
        <v>9222331.1799999997</v>
      </c>
      <c r="J322" s="13">
        <f>SUM(J262:J280)</f>
        <v>9264291.0999999978</v>
      </c>
      <c r="K322" s="13">
        <f>SUM(K262:K280)</f>
        <v>9335343.1700000037</v>
      </c>
      <c r="L322" s="13">
        <f>SUM(L262:L280)</f>
        <v>9406619.5200000014</v>
      </c>
      <c r="M322" s="13">
        <f>SUM(M262:M280)</f>
        <v>9510883.0300000012</v>
      </c>
      <c r="N322" s="13">
        <f>SUM(N262:N280)</f>
        <v>9563842.6000000015</v>
      </c>
      <c r="O322" s="13">
        <f t="shared" ref="O322:BZ322" si="72">SUM(O262:O280)</f>
        <v>9715877.3600000013</v>
      </c>
      <c r="P322" s="13">
        <f t="shared" si="72"/>
        <v>9802805.2000000011</v>
      </c>
      <c r="Q322" s="13">
        <f t="shared" si="72"/>
        <v>9942464.3499999996</v>
      </c>
      <c r="R322" s="13">
        <f t="shared" si="72"/>
        <v>10149360.959999999</v>
      </c>
      <c r="S322" s="13">
        <f t="shared" si="72"/>
        <v>10266795.75</v>
      </c>
      <c r="T322" s="13">
        <f t="shared" si="72"/>
        <v>10369418.129999999</v>
      </c>
      <c r="U322" s="13">
        <f t="shared" si="72"/>
        <v>10471281.34</v>
      </c>
      <c r="V322" s="13">
        <f t="shared" si="72"/>
        <v>10531160.799999999</v>
      </c>
      <c r="W322" s="13">
        <f t="shared" si="72"/>
        <v>10612483.049999999</v>
      </c>
      <c r="X322" s="13">
        <f t="shared" si="72"/>
        <v>10669379.369999999</v>
      </c>
      <c r="Y322" s="13">
        <f t="shared" si="72"/>
        <v>10721981.73</v>
      </c>
      <c r="Z322" s="13">
        <f t="shared" si="72"/>
        <v>10777400.069999998</v>
      </c>
      <c r="AA322" s="13">
        <f t="shared" si="72"/>
        <v>10928722.069999997</v>
      </c>
      <c r="AB322" s="13">
        <f t="shared" si="72"/>
        <v>10992638.359999996</v>
      </c>
      <c r="AC322" s="13">
        <f t="shared" si="72"/>
        <v>11056554.959999997</v>
      </c>
      <c r="AD322" s="13">
        <f t="shared" si="72"/>
        <v>11137193.859999998</v>
      </c>
      <c r="AE322" s="13">
        <f t="shared" si="72"/>
        <v>11207225.279999999</v>
      </c>
      <c r="AF322" s="13">
        <f t="shared" si="72"/>
        <v>11285048.409999998</v>
      </c>
      <c r="AG322" s="13">
        <f t="shared" si="72"/>
        <v>11404378.560000001</v>
      </c>
      <c r="AH322" s="13">
        <f t="shared" si="72"/>
        <v>11473886.300000001</v>
      </c>
      <c r="AI322" s="13">
        <f t="shared" si="72"/>
        <v>11542354.849999998</v>
      </c>
      <c r="AJ322" s="13">
        <f t="shared" si="72"/>
        <v>11624381.169999998</v>
      </c>
      <c r="AK322" s="13">
        <f t="shared" si="72"/>
        <v>11698521.859999998</v>
      </c>
      <c r="AL322" s="13">
        <f t="shared" si="72"/>
        <v>11762492.429999998</v>
      </c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>
        <f t="shared" si="72"/>
        <v>110511508.32000002</v>
      </c>
      <c r="BX322" s="13">
        <f t="shared" si="72"/>
        <v>124030408.10999998</v>
      </c>
      <c r="BY322" s="13">
        <f t="shared" si="72"/>
        <v>136113398.10999998</v>
      </c>
      <c r="BZ322" s="13">
        <f t="shared" si="72"/>
        <v>0</v>
      </c>
      <c r="CA322" s="13">
        <f t="shared" ref="CA322:CB322" si="73">SUM(CA262:CA280)</f>
        <v>0</v>
      </c>
      <c r="CB322" s="13">
        <f t="shared" si="73"/>
        <v>0</v>
      </c>
    </row>
    <row r="323" spans="1:80" x14ac:dyDescent="0.25">
      <c r="A323" s="12">
        <v>108</v>
      </c>
      <c r="B323" s="14" t="s">
        <v>456</v>
      </c>
      <c r="C323" s="13">
        <f t="shared" ref="C323:I323" si="74">SUM(C288:C294)</f>
        <v>497828.34</v>
      </c>
      <c r="D323" s="13">
        <f t="shared" si="74"/>
        <v>498057.73000000004</v>
      </c>
      <c r="E323" s="13">
        <f>SUM(E288:E294)</f>
        <v>497859.48000000004</v>
      </c>
      <c r="F323" s="13">
        <f>SUM(F288:F294)</f>
        <v>499926.68000000005</v>
      </c>
      <c r="G323" s="13">
        <f>SUM(G288:G294)</f>
        <v>510720.56</v>
      </c>
      <c r="H323" s="13">
        <f>SUM(H288:H294)</f>
        <v>510954.26000000007</v>
      </c>
      <c r="I323" s="13">
        <f t="shared" si="74"/>
        <v>516551.92000000004</v>
      </c>
      <c r="J323" s="13">
        <f>SUM(J288:J294)</f>
        <v>522203.69</v>
      </c>
      <c r="K323" s="13">
        <f>SUM(K288:K294)</f>
        <v>534881.63</v>
      </c>
      <c r="L323" s="13">
        <f>SUM(L288:L294)</f>
        <v>534692.12</v>
      </c>
      <c r="M323" s="13">
        <f>SUM(M288:M294)</f>
        <v>541212.36</v>
      </c>
      <c r="N323" s="13">
        <f>SUM(N288:N294)</f>
        <v>544479.89</v>
      </c>
      <c r="O323" s="13">
        <f t="shared" ref="O323:BZ323" si="75">SUM(O288:O294)</f>
        <v>567415.31999999983</v>
      </c>
      <c r="P323" s="13">
        <f t="shared" si="75"/>
        <v>576572.55999999994</v>
      </c>
      <c r="Q323" s="13">
        <f t="shared" si="75"/>
        <v>578883.14999999991</v>
      </c>
      <c r="R323" s="13">
        <f t="shared" si="75"/>
        <v>578949.55999999994</v>
      </c>
      <c r="S323" s="13">
        <f t="shared" si="75"/>
        <v>579015.97</v>
      </c>
      <c r="T323" s="13">
        <f t="shared" si="75"/>
        <v>580238.28999999992</v>
      </c>
      <c r="U323" s="13">
        <f t="shared" si="75"/>
        <v>580304.69999999995</v>
      </c>
      <c r="V323" s="13">
        <f t="shared" si="75"/>
        <v>580371.1</v>
      </c>
      <c r="W323" s="13">
        <f t="shared" si="75"/>
        <v>580437.50999999989</v>
      </c>
      <c r="X323" s="13">
        <f t="shared" si="75"/>
        <v>580503.91999999993</v>
      </c>
      <c r="Y323" s="13">
        <f t="shared" si="75"/>
        <v>580570.31999999995</v>
      </c>
      <c r="Z323" s="13">
        <f t="shared" si="75"/>
        <v>580636.73</v>
      </c>
      <c r="AA323" s="13">
        <f t="shared" si="75"/>
        <v>580703.14</v>
      </c>
      <c r="AB323" s="13">
        <f t="shared" si="75"/>
        <v>580736.34</v>
      </c>
      <c r="AC323" s="13">
        <f t="shared" si="75"/>
        <v>580769.53999999992</v>
      </c>
      <c r="AD323" s="13">
        <f t="shared" si="75"/>
        <v>580802.74</v>
      </c>
      <c r="AE323" s="13">
        <f t="shared" si="75"/>
        <v>580835.94999999995</v>
      </c>
      <c r="AF323" s="13">
        <f t="shared" si="75"/>
        <v>580869.15</v>
      </c>
      <c r="AG323" s="13">
        <f t="shared" si="75"/>
        <v>580902.35</v>
      </c>
      <c r="AH323" s="13">
        <f t="shared" si="75"/>
        <v>580935.55999999994</v>
      </c>
      <c r="AI323" s="13">
        <f t="shared" si="75"/>
        <v>581260.94999999995</v>
      </c>
      <c r="AJ323" s="13">
        <f t="shared" si="75"/>
        <v>581294.15</v>
      </c>
      <c r="AK323" s="13">
        <f t="shared" si="75"/>
        <v>581327.35</v>
      </c>
      <c r="AL323" s="13">
        <f t="shared" si="75"/>
        <v>581360.55999999994</v>
      </c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>
        <f t="shared" si="75"/>
        <v>6209368.6600000001</v>
      </c>
      <c r="BX323" s="13">
        <f t="shared" si="75"/>
        <v>6943899.1299999999</v>
      </c>
      <c r="BY323" s="13">
        <f t="shared" si="75"/>
        <v>6971797.7799999993</v>
      </c>
      <c r="BZ323" s="13">
        <f t="shared" si="75"/>
        <v>0</v>
      </c>
      <c r="CA323" s="13">
        <f t="shared" ref="CA323:CB323" si="76">SUM(CA288:CA294)</f>
        <v>0</v>
      </c>
      <c r="CB323" s="13">
        <f t="shared" si="76"/>
        <v>0</v>
      </c>
    </row>
    <row r="324" spans="1:80" x14ac:dyDescent="0.25">
      <c r="A324" s="12">
        <v>108</v>
      </c>
      <c r="B324" s="15" t="s">
        <v>268</v>
      </c>
      <c r="C324" s="13">
        <f t="shared" ref="C324:I324" si="77">SUM(C282:C287)+SUM(C295:C303)</f>
        <v>2045973.05</v>
      </c>
      <c r="D324" s="13">
        <f t="shared" si="77"/>
        <v>2047728.1099999999</v>
      </c>
      <c r="E324" s="13">
        <f>SUM(E282:E287)+SUM(E295:E303)</f>
        <v>2037684.4900000002</v>
      </c>
      <c r="F324" s="13">
        <f>SUM(F282:F287)+SUM(F295:F303)</f>
        <v>2136425.4500000002</v>
      </c>
      <c r="G324" s="13">
        <f>SUM(G282:G287)+SUM(G295:G303)</f>
        <v>2069006.65</v>
      </c>
      <c r="H324" s="13">
        <f>SUM(H282:H287)+SUM(H295:H303)</f>
        <v>2056676.29</v>
      </c>
      <c r="I324" s="13">
        <f t="shared" si="77"/>
        <v>2131637.23</v>
      </c>
      <c r="J324" s="13">
        <f>SUM(J282:J287)+SUM(J295:J303)</f>
        <v>2148427.1100000003</v>
      </c>
      <c r="K324" s="13">
        <f>SUM(K282:K287)+SUM(K295:K303)</f>
        <v>2102447.3499999996</v>
      </c>
      <c r="L324" s="13">
        <f>SUM(L282:L287)+SUM(L295:L303)</f>
        <v>2173997.5099999998</v>
      </c>
      <c r="M324" s="13">
        <f>SUM(M282:M287)+SUM(M295:M303)</f>
        <v>2186949.31</v>
      </c>
      <c r="N324" s="13">
        <f>SUM(N282:N287)+SUM(N295:N303)</f>
        <v>2126603.0100000002</v>
      </c>
      <c r="O324" s="13">
        <f t="shared" ref="O324:BZ324" si="78">SUM(O282:O287)+SUM(O295:O303)</f>
        <v>2296294.38</v>
      </c>
      <c r="P324" s="13">
        <f t="shared" si="78"/>
        <v>2329589.86</v>
      </c>
      <c r="Q324" s="13">
        <f t="shared" si="78"/>
        <v>2335384.31</v>
      </c>
      <c r="R324" s="13">
        <f t="shared" si="78"/>
        <v>2367479.96</v>
      </c>
      <c r="S324" s="13">
        <f t="shared" si="78"/>
        <v>2402741.34</v>
      </c>
      <c r="T324" s="13">
        <f t="shared" si="78"/>
        <v>2416121.4500000002</v>
      </c>
      <c r="U324" s="13">
        <f t="shared" si="78"/>
        <v>2436981.7800000003</v>
      </c>
      <c r="V324" s="13">
        <f t="shared" si="78"/>
        <v>2458147.9</v>
      </c>
      <c r="W324" s="13">
        <f t="shared" si="78"/>
        <v>2477344.83</v>
      </c>
      <c r="X324" s="13">
        <f t="shared" si="78"/>
        <v>2485090.5</v>
      </c>
      <c r="Y324" s="13">
        <f t="shared" si="78"/>
        <v>2476902.0300000003</v>
      </c>
      <c r="Z324" s="13">
        <f t="shared" si="78"/>
        <v>2488588.0700000003</v>
      </c>
      <c r="AA324" s="13">
        <f t="shared" si="78"/>
        <v>2637124.8199999998</v>
      </c>
      <c r="AB324" s="13">
        <f t="shared" si="78"/>
        <v>2575054.0700000003</v>
      </c>
      <c r="AC324" s="13">
        <f t="shared" si="78"/>
        <v>2589867.7799999998</v>
      </c>
      <c r="AD324" s="13">
        <f t="shared" si="78"/>
        <v>2602372.2999999998</v>
      </c>
      <c r="AE324" s="13">
        <f t="shared" si="78"/>
        <v>2623145.41</v>
      </c>
      <c r="AF324" s="13">
        <f t="shared" si="78"/>
        <v>2805726.62</v>
      </c>
      <c r="AG324" s="13">
        <f t="shared" si="78"/>
        <v>3198783</v>
      </c>
      <c r="AH324" s="13">
        <f t="shared" si="78"/>
        <v>3205062.7</v>
      </c>
      <c r="AI324" s="13">
        <f t="shared" si="78"/>
        <v>3285559.4000000004</v>
      </c>
      <c r="AJ324" s="13">
        <f t="shared" si="78"/>
        <v>3294903.76</v>
      </c>
      <c r="AK324" s="13">
        <f t="shared" si="78"/>
        <v>3285905.37</v>
      </c>
      <c r="AL324" s="13">
        <f t="shared" si="78"/>
        <v>3300216</v>
      </c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>
        <f t="shared" si="78"/>
        <v>25263555.559999999</v>
      </c>
      <c r="BX324" s="13">
        <f t="shared" si="78"/>
        <v>28970666.41</v>
      </c>
      <c r="BY324" s="13">
        <f t="shared" si="78"/>
        <v>35403721.230000004</v>
      </c>
      <c r="BZ324" s="13">
        <f t="shared" si="78"/>
        <v>0</v>
      </c>
      <c r="CA324" s="13">
        <f t="shared" ref="CA324:CB324" si="79">SUM(CA282:CA287)+SUM(CA295:CA303)</f>
        <v>0</v>
      </c>
      <c r="CB324" s="13">
        <f t="shared" si="79"/>
        <v>0</v>
      </c>
    </row>
    <row r="325" spans="1:80" ht="13.8" thickBot="1" x14ac:dyDescent="0.3">
      <c r="A325" s="16"/>
      <c r="B325" s="14" t="s">
        <v>457</v>
      </c>
      <c r="C325" s="8">
        <f t="shared" ref="C325:I325" si="80">SUM(C313:C324)</f>
        <v>35039255.690000005</v>
      </c>
      <c r="D325" s="8">
        <f t="shared" si="80"/>
        <v>35138648.960000008</v>
      </c>
      <c r="E325" s="8">
        <f>SUM(E313:E324)</f>
        <v>35310718.500000007</v>
      </c>
      <c r="F325" s="8">
        <f>SUM(F313:F324)</f>
        <v>35660726.040000007</v>
      </c>
      <c r="G325" s="8">
        <f>SUM(G313:G324)</f>
        <v>35669001.649999999</v>
      </c>
      <c r="H325" s="8">
        <f>SUM(H313:H324)</f>
        <v>35725177.07</v>
      </c>
      <c r="I325" s="8">
        <f t="shared" si="80"/>
        <v>35981314.11999999</v>
      </c>
      <c r="J325" s="8">
        <f>SUM(J313:J324)</f>
        <v>36038654.679999992</v>
      </c>
      <c r="K325" s="8">
        <f>SUM(K313:K324)</f>
        <v>36152173.910000004</v>
      </c>
      <c r="L325" s="8">
        <f>SUM(L313:L324)</f>
        <v>36292248.989999995</v>
      </c>
      <c r="M325" s="8">
        <f>SUM(M313:M324)</f>
        <v>36541061.789999999</v>
      </c>
      <c r="N325" s="8">
        <f>SUM(N313:N324)</f>
        <v>34935929.020000003</v>
      </c>
      <c r="O325" s="8">
        <f t="shared" ref="O325:BZ325" si="81">SUM(O313:O324)</f>
        <v>37822015.840000004</v>
      </c>
      <c r="P325" s="8">
        <f t="shared" si="81"/>
        <v>38068510.170000002</v>
      </c>
      <c r="Q325" s="8">
        <f t="shared" si="81"/>
        <v>38357374.830000006</v>
      </c>
      <c r="R325" s="8">
        <f t="shared" si="81"/>
        <v>38754481.390000001</v>
      </c>
      <c r="S325" s="8">
        <f t="shared" si="81"/>
        <v>38967779.549999997</v>
      </c>
      <c r="T325" s="8">
        <f t="shared" si="81"/>
        <v>39302488.339999996</v>
      </c>
      <c r="U325" s="8">
        <f t="shared" si="81"/>
        <v>39519875.109999999</v>
      </c>
      <c r="V325" s="8">
        <f t="shared" si="81"/>
        <v>39625731.869999997</v>
      </c>
      <c r="W325" s="8">
        <f t="shared" si="81"/>
        <v>39760824.75</v>
      </c>
      <c r="X325" s="8">
        <f t="shared" si="81"/>
        <v>40124192.540000007</v>
      </c>
      <c r="Y325" s="8">
        <f t="shared" si="81"/>
        <v>40242993.050000004</v>
      </c>
      <c r="Z325" s="8">
        <f t="shared" si="81"/>
        <v>40351192.920000002</v>
      </c>
      <c r="AA325" s="8">
        <f t="shared" si="81"/>
        <v>41234279.140000008</v>
      </c>
      <c r="AB325" s="8">
        <f t="shared" si="81"/>
        <v>41283829.869999997</v>
      </c>
      <c r="AC325" s="8">
        <f t="shared" si="81"/>
        <v>41735001.829999998</v>
      </c>
      <c r="AD325" s="8">
        <f t="shared" si="81"/>
        <v>41908323.849999994</v>
      </c>
      <c r="AE325" s="8">
        <f t="shared" si="81"/>
        <v>42488561.260000005</v>
      </c>
      <c r="AF325" s="8">
        <f t="shared" si="81"/>
        <v>43120473.829999998</v>
      </c>
      <c r="AG325" s="8">
        <f t="shared" si="81"/>
        <v>43696441.550000004</v>
      </c>
      <c r="AH325" s="8">
        <f t="shared" si="81"/>
        <v>43901263.570000008</v>
      </c>
      <c r="AI325" s="8">
        <f t="shared" si="81"/>
        <v>44076067.060000002</v>
      </c>
      <c r="AJ325" s="8">
        <f t="shared" si="81"/>
        <v>44341219.120000005</v>
      </c>
      <c r="AK325" s="8">
        <f t="shared" si="81"/>
        <v>44603055.730000004</v>
      </c>
      <c r="AL325" s="8">
        <f t="shared" si="81"/>
        <v>44734335.969999999</v>
      </c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>
        <f t="shared" si="81"/>
        <v>428484910.42000008</v>
      </c>
      <c r="BX325" s="8">
        <f t="shared" si="81"/>
        <v>470897460.35999995</v>
      </c>
      <c r="BY325" s="8">
        <f t="shared" si="81"/>
        <v>517122852.77999997</v>
      </c>
      <c r="BZ325" s="8">
        <f t="shared" si="81"/>
        <v>0</v>
      </c>
      <c r="CA325" s="8">
        <f t="shared" ref="CA325:CB325" si="82">SUM(CA313:CA324)</f>
        <v>0</v>
      </c>
      <c r="CB325" s="8">
        <f t="shared" si="82"/>
        <v>0</v>
      </c>
    </row>
    <row r="326" spans="1:80" ht="13.8" thickTop="1" x14ac:dyDescent="0.25">
      <c r="A326" s="17" t="s">
        <v>448</v>
      </c>
      <c r="B326" s="17"/>
      <c r="C326" s="11">
        <f t="shared" ref="C326:I326" si="83">C325-C310</f>
        <v>0</v>
      </c>
      <c r="D326" s="11">
        <f t="shared" si="83"/>
        <v>0</v>
      </c>
      <c r="E326" s="11">
        <f t="shared" si="83"/>
        <v>0</v>
      </c>
      <c r="F326" s="11">
        <f t="shared" si="83"/>
        <v>0</v>
      </c>
      <c r="G326" s="11">
        <f t="shared" si="83"/>
        <v>0</v>
      </c>
      <c r="H326" s="11">
        <f t="shared" si="83"/>
        <v>0</v>
      </c>
      <c r="I326" s="11">
        <f t="shared" si="83"/>
        <v>0</v>
      </c>
      <c r="J326" s="11">
        <f>J325-J310</f>
        <v>0</v>
      </c>
      <c r="K326" s="11">
        <f>K325-K310</f>
        <v>0</v>
      </c>
      <c r="L326" s="11">
        <f>L325-L310</f>
        <v>0</v>
      </c>
      <c r="M326" s="11">
        <f>M325-M310</f>
        <v>0</v>
      </c>
      <c r="N326" s="11">
        <f>N325-N310</f>
        <v>0</v>
      </c>
      <c r="O326" s="11">
        <f t="shared" ref="O326:BZ326" si="84">O325-O310</f>
        <v>0</v>
      </c>
      <c r="P326" s="11">
        <f t="shared" si="84"/>
        <v>0</v>
      </c>
      <c r="Q326" s="11">
        <f t="shared" si="84"/>
        <v>0</v>
      </c>
      <c r="R326" s="11">
        <f t="shared" si="84"/>
        <v>0</v>
      </c>
      <c r="S326" s="11">
        <f t="shared" si="84"/>
        <v>0</v>
      </c>
      <c r="T326" s="11">
        <f t="shared" si="84"/>
        <v>0</v>
      </c>
      <c r="U326" s="11">
        <f t="shared" si="84"/>
        <v>0</v>
      </c>
      <c r="V326" s="11">
        <f t="shared" si="84"/>
        <v>0</v>
      </c>
      <c r="W326" s="11">
        <f t="shared" si="84"/>
        <v>0</v>
      </c>
      <c r="X326" s="11">
        <f t="shared" si="84"/>
        <v>0</v>
      </c>
      <c r="Y326" s="11">
        <f t="shared" si="84"/>
        <v>0</v>
      </c>
      <c r="Z326" s="11">
        <f t="shared" si="84"/>
        <v>0</v>
      </c>
      <c r="AA326" s="11">
        <f t="shared" si="84"/>
        <v>0</v>
      </c>
      <c r="AB326" s="11">
        <f t="shared" si="84"/>
        <v>0</v>
      </c>
      <c r="AC326" s="11">
        <f t="shared" si="84"/>
        <v>0</v>
      </c>
      <c r="AD326" s="11">
        <f t="shared" si="84"/>
        <v>0</v>
      </c>
      <c r="AE326" s="11">
        <f t="shared" si="84"/>
        <v>0</v>
      </c>
      <c r="AF326" s="11">
        <f t="shared" si="84"/>
        <v>0</v>
      </c>
      <c r="AG326" s="11">
        <f t="shared" si="84"/>
        <v>0</v>
      </c>
      <c r="AH326" s="11">
        <f t="shared" si="84"/>
        <v>0</v>
      </c>
      <c r="AI326" s="11">
        <f t="shared" si="84"/>
        <v>0</v>
      </c>
      <c r="AJ326" s="11">
        <f t="shared" si="84"/>
        <v>0</v>
      </c>
      <c r="AK326" s="11">
        <f t="shared" si="84"/>
        <v>0</v>
      </c>
      <c r="AL326" s="11">
        <f t="shared" si="84"/>
        <v>0</v>
      </c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>
        <f t="shared" si="84"/>
        <v>0</v>
      </c>
      <c r="BX326" s="11">
        <f t="shared" si="84"/>
        <v>0</v>
      </c>
      <c r="BY326" s="11">
        <f t="shared" si="84"/>
        <v>0</v>
      </c>
      <c r="BZ326" s="11">
        <f t="shared" si="84"/>
        <v>0</v>
      </c>
      <c r="CA326" s="11">
        <f t="shared" ref="CA326:CB326" si="85">CA325-CA310</f>
        <v>0</v>
      </c>
      <c r="CB326" s="11">
        <f t="shared" si="85"/>
        <v>0</v>
      </c>
    </row>
    <row r="327" spans="1:80" hidden="1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idden="1" x14ac:dyDescent="0.25">
      <c r="A328" s="17" t="s">
        <v>448</v>
      </c>
      <c r="B328" s="316" t="s">
        <v>458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>
        <v>0</v>
      </c>
      <c r="BX328" s="11">
        <v>0</v>
      </c>
      <c r="BY328" s="11">
        <v>0</v>
      </c>
      <c r="BZ328" s="11">
        <v>0</v>
      </c>
      <c r="CA328" s="11">
        <v>0</v>
      </c>
      <c r="CB328" s="11">
        <v>0</v>
      </c>
    </row>
    <row r="329" spans="1:80" hidden="1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idden="1" x14ac:dyDescent="0.25">
      <c r="B330" s="18" t="s">
        <v>459</v>
      </c>
      <c r="C330" s="11">
        <f t="shared" ref="C330:I330" si="86">SUM(C314,C318:C324)-C331-C332-C333-C334-C360-C363-C336</f>
        <v>30403369.190000005</v>
      </c>
      <c r="D330" s="11">
        <f t="shared" si="86"/>
        <v>30494588.199999999</v>
      </c>
      <c r="E330" s="11">
        <f t="shared" si="86"/>
        <v>30637246.020000007</v>
      </c>
      <c r="F330" s="11">
        <f t="shared" si="86"/>
        <v>30849106.920000002</v>
      </c>
      <c r="G330" s="11">
        <f t="shared" si="86"/>
        <v>30840033.719999999</v>
      </c>
      <c r="H330" s="11">
        <f t="shared" si="86"/>
        <v>30857396.390000001</v>
      </c>
      <c r="I330" s="11">
        <f t="shared" si="86"/>
        <v>31052572.749999996</v>
      </c>
      <c r="J330" s="11">
        <f>SUM(J314,J318:J324)-J331-J332-J333-J334-J360-J363-J336</f>
        <v>31062083.819999993</v>
      </c>
      <c r="K330" s="11">
        <f>SUM(K314,K318:K324)-K331-K332-K333-K334-K360-K363-K336</f>
        <v>31073815.679999992</v>
      </c>
      <c r="L330" s="11">
        <f>SUM(L314,L318:L324)-L331-L332-L333-L334-L360-L363-L336</f>
        <v>31219486.109999999</v>
      </c>
      <c r="M330" s="11">
        <f>SUM(M314,M318:M324)-M331-M332-M333-M334-M360-M363-M336</f>
        <v>31359240.439999998</v>
      </c>
      <c r="N330" s="11">
        <f>SUM(N314,N318:N324)-N331-N332-N333-N334-N360-N363-N336</f>
        <v>31288969.07</v>
      </c>
      <c r="O330" s="19">
        <f t="shared" ref="O330:BZ330" si="87">SUM(O314,O318:O324)-O331-O332-O333-O334-O360-O363-O336</f>
        <v>32393094.09</v>
      </c>
      <c r="P330" s="11">
        <f t="shared" si="87"/>
        <v>32566308.460000001</v>
      </c>
      <c r="Q330" s="11">
        <f t="shared" si="87"/>
        <v>32756621.270000003</v>
      </c>
      <c r="R330" s="11">
        <f t="shared" si="87"/>
        <v>32932172.919999994</v>
      </c>
      <c r="S330" s="11">
        <f t="shared" si="87"/>
        <v>33053450.250000004</v>
      </c>
      <c r="T330" s="11">
        <f t="shared" si="87"/>
        <v>33376742.570000004</v>
      </c>
      <c r="U330" s="11">
        <f t="shared" si="87"/>
        <v>33544334.869999997</v>
      </c>
      <c r="V330" s="11">
        <f t="shared" si="87"/>
        <v>33625869.43</v>
      </c>
      <c r="W330" s="11">
        <f t="shared" si="87"/>
        <v>33713511.139999993</v>
      </c>
      <c r="X330" s="11">
        <f t="shared" si="87"/>
        <v>33972746.170000002</v>
      </c>
      <c r="Y330" s="11">
        <f t="shared" si="87"/>
        <v>34062667.93</v>
      </c>
      <c r="Z330" s="11">
        <f t="shared" si="87"/>
        <v>34130716.759999998</v>
      </c>
      <c r="AA330" s="11">
        <f t="shared" si="87"/>
        <v>34289631.649999999</v>
      </c>
      <c r="AB330" s="11">
        <f t="shared" si="87"/>
        <v>34294887.710000001</v>
      </c>
      <c r="AC330" s="11">
        <f t="shared" si="87"/>
        <v>34697633.68</v>
      </c>
      <c r="AD330" s="11">
        <f t="shared" si="87"/>
        <v>34803418.719999999</v>
      </c>
      <c r="AE330" s="11">
        <f t="shared" si="87"/>
        <v>35331124.830000013</v>
      </c>
      <c r="AF330" s="11">
        <f t="shared" si="87"/>
        <v>35924334.879999995</v>
      </c>
      <c r="AG330" s="11">
        <f t="shared" si="87"/>
        <v>36451019.020000003</v>
      </c>
      <c r="AH330" s="11">
        <f t="shared" si="87"/>
        <v>36612435.010000013</v>
      </c>
      <c r="AI330" s="11">
        <f t="shared" si="87"/>
        <v>36744262.780000009</v>
      </c>
      <c r="AJ330" s="11">
        <f t="shared" si="87"/>
        <v>36824258.999999993</v>
      </c>
      <c r="AK330" s="11">
        <f t="shared" si="87"/>
        <v>36869599.280000001</v>
      </c>
      <c r="AL330" s="11">
        <f t="shared" si="87"/>
        <v>36938735.640000001</v>
      </c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3">
        <f>SUM(BW314,BW318:BW324)-BW331-BW332-BW333-BW334-BW360-BW363-BW336</f>
        <v>371137908.31</v>
      </c>
      <c r="BX330" s="13">
        <f>SUM(BX314,BX318:BX324)-BX331-BX332-BX333-BX334-BX360-BX363-BX336</f>
        <v>400128235.86000001</v>
      </c>
      <c r="BY330" s="13">
        <f t="shared" si="87"/>
        <v>429781342.19999999</v>
      </c>
      <c r="BZ330" s="13">
        <f t="shared" si="87"/>
        <v>0</v>
      </c>
      <c r="CA330" s="13">
        <f t="shared" ref="CA330:CB330" si="88">SUM(CA314,CA318:CA324)-CA331-CA332-CA333-CA334-CA360-CA363-CA336</f>
        <v>0</v>
      </c>
      <c r="CB330" s="13">
        <f t="shared" si="88"/>
        <v>0</v>
      </c>
    </row>
    <row r="331" spans="1:80" hidden="1" x14ac:dyDescent="0.25">
      <c r="B331" s="18" t="s">
        <v>460</v>
      </c>
      <c r="C331" s="11">
        <f t="shared" ref="C331:AL331" si="89">C314</f>
        <v>667895.25</v>
      </c>
      <c r="D331" s="11">
        <f t="shared" si="89"/>
        <v>667895.25</v>
      </c>
      <c r="E331" s="11">
        <f t="shared" si="89"/>
        <v>667895.25</v>
      </c>
      <c r="F331" s="11">
        <f t="shared" si="89"/>
        <v>667895.25</v>
      </c>
      <c r="G331" s="11">
        <f t="shared" si="89"/>
        <v>667895.25</v>
      </c>
      <c r="H331" s="11">
        <f t="shared" si="89"/>
        <v>667895.25</v>
      </c>
      <c r="I331" s="11">
        <f t="shared" si="89"/>
        <v>667895.25</v>
      </c>
      <c r="J331" s="11">
        <f t="shared" si="89"/>
        <v>667895.25</v>
      </c>
      <c r="K331" s="11">
        <f t="shared" si="89"/>
        <v>667895.25</v>
      </c>
      <c r="L331" s="11">
        <f t="shared" si="89"/>
        <v>667895.25</v>
      </c>
      <c r="M331" s="11">
        <f t="shared" si="89"/>
        <v>667895.25</v>
      </c>
      <c r="N331" s="11">
        <f t="shared" si="89"/>
        <v>667895.25</v>
      </c>
      <c r="O331" s="11">
        <f t="shared" si="89"/>
        <v>667895.25</v>
      </c>
      <c r="P331" s="11">
        <f t="shared" si="89"/>
        <v>667895.25</v>
      </c>
      <c r="Q331" s="11">
        <f t="shared" si="89"/>
        <v>667895.25</v>
      </c>
      <c r="R331" s="11">
        <f t="shared" si="89"/>
        <v>667895.25</v>
      </c>
      <c r="S331" s="11">
        <f t="shared" si="89"/>
        <v>667895.25</v>
      </c>
      <c r="T331" s="11">
        <f t="shared" si="89"/>
        <v>667895.25</v>
      </c>
      <c r="U331" s="11">
        <f t="shared" si="89"/>
        <v>667895.25</v>
      </c>
      <c r="V331" s="11">
        <f t="shared" si="89"/>
        <v>667895.25</v>
      </c>
      <c r="W331" s="11">
        <f t="shared" si="89"/>
        <v>667895.25</v>
      </c>
      <c r="X331" s="11">
        <f t="shared" si="89"/>
        <v>667895.25</v>
      </c>
      <c r="Y331" s="11">
        <f t="shared" si="89"/>
        <v>667895.25</v>
      </c>
      <c r="Z331" s="11">
        <f t="shared" si="89"/>
        <v>667895.25</v>
      </c>
      <c r="AA331" s="11">
        <f t="shared" si="89"/>
        <v>667895.25</v>
      </c>
      <c r="AB331" s="11">
        <f t="shared" si="89"/>
        <v>667895.25</v>
      </c>
      <c r="AC331" s="11">
        <f t="shared" si="89"/>
        <v>667895.25</v>
      </c>
      <c r="AD331" s="11">
        <f t="shared" si="89"/>
        <v>667895.25</v>
      </c>
      <c r="AE331" s="11">
        <f t="shared" si="89"/>
        <v>667895.25</v>
      </c>
      <c r="AF331" s="11">
        <f t="shared" si="89"/>
        <v>667895.25</v>
      </c>
      <c r="AG331" s="11">
        <f t="shared" si="89"/>
        <v>667895.25</v>
      </c>
      <c r="AH331" s="11">
        <f t="shared" si="89"/>
        <v>667895.25</v>
      </c>
      <c r="AI331" s="11">
        <f t="shared" si="89"/>
        <v>667895.25</v>
      </c>
      <c r="AJ331" s="11">
        <f t="shared" si="89"/>
        <v>667895.25</v>
      </c>
      <c r="AK331" s="11">
        <f t="shared" si="89"/>
        <v>667895.25</v>
      </c>
      <c r="AL331" s="11">
        <f t="shared" si="89"/>
        <v>667895.25</v>
      </c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3">
        <f>BW314</f>
        <v>8014743</v>
      </c>
      <c r="BX331" s="13">
        <f t="shared" ref="BX331:CB331" si="90">BX314</f>
        <v>8014743</v>
      </c>
      <c r="BY331" s="13">
        <f t="shared" si="90"/>
        <v>8014743</v>
      </c>
      <c r="BZ331" s="13">
        <f t="shared" si="90"/>
        <v>0</v>
      </c>
      <c r="CA331" s="13">
        <f t="shared" si="90"/>
        <v>0</v>
      </c>
      <c r="CB331" s="13">
        <f t="shared" si="90"/>
        <v>0</v>
      </c>
    </row>
    <row r="332" spans="1:80" hidden="1" x14ac:dyDescent="0.25">
      <c r="A332" s="20">
        <v>6810050</v>
      </c>
      <c r="B332" s="18" t="s">
        <v>461</v>
      </c>
      <c r="C332" s="11">
        <v>549566</v>
      </c>
      <c r="D332" s="11">
        <v>549571</v>
      </c>
      <c r="E332" s="11">
        <v>549571</v>
      </c>
      <c r="F332" s="11">
        <v>595613</v>
      </c>
      <c r="G332" s="11">
        <v>596018</v>
      </c>
      <c r="H332" s="11">
        <v>596018</v>
      </c>
      <c r="I332" s="11">
        <v>616525</v>
      </c>
      <c r="J332" s="11">
        <v>622388</v>
      </c>
      <c r="K332" s="11">
        <v>622388</v>
      </c>
      <c r="L332" s="11">
        <v>622407</v>
      </c>
      <c r="M332" s="11">
        <v>633244</v>
      </c>
      <c r="N332" s="11">
        <v>618243</v>
      </c>
      <c r="O332" s="11">
        <v>664622</v>
      </c>
      <c r="P332" s="11">
        <v>668941</v>
      </c>
      <c r="Q332" s="11">
        <v>670983</v>
      </c>
      <c r="R332" s="11">
        <v>747961</v>
      </c>
      <c r="S332" s="11">
        <v>750766</v>
      </c>
      <c r="T332" s="11">
        <v>754650</v>
      </c>
      <c r="U332" s="11">
        <v>755560</v>
      </c>
      <c r="V332" s="11">
        <v>755560</v>
      </c>
      <c r="W332" s="11">
        <v>755560</v>
      </c>
      <c r="X332" s="11">
        <v>755560</v>
      </c>
      <c r="Y332" s="11">
        <v>755560</v>
      </c>
      <c r="Z332" s="11">
        <v>755560</v>
      </c>
      <c r="AA332" s="11">
        <v>957035</v>
      </c>
      <c r="AB332" s="11">
        <v>957035</v>
      </c>
      <c r="AC332" s="11">
        <v>957035</v>
      </c>
      <c r="AD332" s="11">
        <v>957035</v>
      </c>
      <c r="AE332" s="11">
        <v>957035</v>
      </c>
      <c r="AF332" s="11">
        <v>957035</v>
      </c>
      <c r="AG332" s="11">
        <v>957035</v>
      </c>
      <c r="AH332" s="11">
        <v>956805.83</v>
      </c>
      <c r="AI332" s="11">
        <v>956618</v>
      </c>
      <c r="AJ332" s="11">
        <v>960114</v>
      </c>
      <c r="AK332" s="11">
        <v>960114</v>
      </c>
      <c r="AL332" s="11">
        <v>960114</v>
      </c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3">
        <f>SUM(C332:N332)</f>
        <v>7171552</v>
      </c>
      <c r="BX332" s="13">
        <f>SUM(O332:Z332)</f>
        <v>8791283</v>
      </c>
      <c r="BY332" s="13">
        <f>SUM(AA332:AL332)</f>
        <v>11493010.83</v>
      </c>
      <c r="BZ332" s="13">
        <f>SUM(AM332:AX332)</f>
        <v>0</v>
      </c>
      <c r="CA332" s="13">
        <f>SUM(AY332:BJ332)</f>
        <v>0</v>
      </c>
      <c r="CB332" s="13">
        <f>SUM(BK332:BV332)</f>
        <v>0</v>
      </c>
    </row>
    <row r="333" spans="1:80" hidden="1" x14ac:dyDescent="0.25">
      <c r="A333" s="20">
        <v>6810090</v>
      </c>
      <c r="B333" s="18" t="s">
        <v>462</v>
      </c>
      <c r="C333" s="11">
        <v>131566.32</v>
      </c>
      <c r="D333" s="11">
        <v>130947.68999999999</v>
      </c>
      <c r="E333" s="11">
        <v>151469.31</v>
      </c>
      <c r="F333" s="11">
        <v>179141.54</v>
      </c>
      <c r="G333" s="11">
        <v>190506.45</v>
      </c>
      <c r="H333" s="11">
        <v>200329.92</v>
      </c>
      <c r="I333" s="11">
        <v>214876.88</v>
      </c>
      <c r="J333" s="11">
        <v>227889.40000000002</v>
      </c>
      <c r="K333" s="11">
        <v>289552.45999999996</v>
      </c>
      <c r="L333" s="11">
        <v>300110.03000000003</v>
      </c>
      <c r="M333" s="11">
        <v>359045.73</v>
      </c>
      <c r="N333" s="11">
        <v>375621.55000000005</v>
      </c>
      <c r="O333" s="11">
        <v>410360.79</v>
      </c>
      <c r="P333" s="11">
        <v>435800.14</v>
      </c>
      <c r="Q333" s="11">
        <v>481264.01</v>
      </c>
      <c r="R333" s="11">
        <v>595350.43999999994</v>
      </c>
      <c r="S333" s="11">
        <v>684709.68</v>
      </c>
      <c r="T333" s="11">
        <v>732431.15</v>
      </c>
      <c r="U333" s="11">
        <v>773167.35</v>
      </c>
      <c r="V333" s="11">
        <v>796385.09</v>
      </c>
      <c r="W333" s="11">
        <v>846903.03</v>
      </c>
      <c r="X333" s="11">
        <v>872918.56</v>
      </c>
      <c r="Y333" s="11">
        <v>891028.99</v>
      </c>
      <c r="Z333" s="11">
        <v>918567.61</v>
      </c>
      <c r="AA333" s="11">
        <v>1294745.42</v>
      </c>
      <c r="AB333" s="11">
        <v>1339137.17</v>
      </c>
      <c r="AC333" s="11">
        <v>1384623.66</v>
      </c>
      <c r="AD333" s="11">
        <v>1438621.36</v>
      </c>
      <c r="AE333" s="11">
        <v>1487894.5</v>
      </c>
      <c r="AF333" s="11">
        <v>1525000.92</v>
      </c>
      <c r="AG333" s="11">
        <v>1572318.49</v>
      </c>
      <c r="AH333" s="11">
        <v>1616101.52</v>
      </c>
      <c r="AI333" s="11">
        <v>1659635.41</v>
      </c>
      <c r="AJ333" s="11">
        <v>1704798.82</v>
      </c>
      <c r="AK333" s="11">
        <v>1744137.39</v>
      </c>
      <c r="AL333" s="11">
        <v>1791274.46</v>
      </c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3">
        <f>SUM(C333:N333)</f>
        <v>2751057.2800000003</v>
      </c>
      <c r="BX333" s="13">
        <f>SUM(O333:Z333)</f>
        <v>8438886.8399999999</v>
      </c>
      <c r="BY333" s="13">
        <f>SUM(AA333:AL333)</f>
        <v>18558289.120000001</v>
      </c>
      <c r="BZ333" s="13">
        <f>SUM(AM333:AX333)</f>
        <v>0</v>
      </c>
      <c r="CA333" s="13">
        <f>SUM(AY333:BJ333)</f>
        <v>0</v>
      </c>
      <c r="CB333" s="13">
        <f>SUM(BK333:BV333)</f>
        <v>0</v>
      </c>
    </row>
    <row r="334" spans="1:80" hidden="1" x14ac:dyDescent="0.25">
      <c r="A334" s="20">
        <v>6810120</v>
      </c>
      <c r="B334" s="18" t="s">
        <v>463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3">
        <f>SUM(C334:N334)</f>
        <v>0</v>
      </c>
      <c r="BX334" s="13">
        <f>SUM(O334:Z334)</f>
        <v>0</v>
      </c>
      <c r="BY334" s="13">
        <f>SUM(AA334:AL334)</f>
        <v>0</v>
      </c>
      <c r="BZ334" s="13">
        <f>SUM(AM334:AX334)</f>
        <v>0</v>
      </c>
      <c r="CA334" s="13">
        <f>SUM(AY334:BJ334)</f>
        <v>0</v>
      </c>
      <c r="CB334" s="13">
        <f>SUM(BK334:BV334)</f>
        <v>0</v>
      </c>
    </row>
    <row r="335" spans="1:80" hidden="1" x14ac:dyDescent="0.25">
      <c r="A335" s="20" t="s">
        <v>464</v>
      </c>
      <c r="B335" s="18" t="s">
        <v>465</v>
      </c>
      <c r="C335" s="11">
        <v>10483.25</v>
      </c>
      <c r="D335" s="11">
        <v>2144.6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3">
        <f>SUM(C335:N335)</f>
        <v>12627.85</v>
      </c>
      <c r="BX335" s="13">
        <f>SUM(O335:Z335)</f>
        <v>0</v>
      </c>
      <c r="BY335" s="13">
        <f>SUM(AA335:AL335)</f>
        <v>0</v>
      </c>
      <c r="BZ335" s="13">
        <f>SUM(AM335:AX335)</f>
        <v>0</v>
      </c>
      <c r="CA335" s="13">
        <f>SUM(AY335:BJ335)</f>
        <v>0</v>
      </c>
      <c r="CB335" s="13">
        <f>SUM(BK335:BV335)</f>
        <v>0</v>
      </c>
    </row>
    <row r="336" spans="1:80" hidden="1" x14ac:dyDescent="0.25">
      <c r="A336" s="20">
        <v>6810140</v>
      </c>
      <c r="B336" s="18" t="s">
        <v>466</v>
      </c>
      <c r="C336" s="11">
        <v>69808.89</v>
      </c>
      <c r="D336" s="11">
        <v>69808.89</v>
      </c>
      <c r="E336" s="11">
        <v>69808.89</v>
      </c>
      <c r="F336" s="11">
        <v>69808.89</v>
      </c>
      <c r="G336" s="11">
        <v>69808.89</v>
      </c>
      <c r="H336" s="11">
        <v>69808.89</v>
      </c>
      <c r="I336" s="11">
        <v>69808.89</v>
      </c>
      <c r="J336" s="11">
        <v>69808.89</v>
      </c>
      <c r="K336" s="11">
        <v>69808.89</v>
      </c>
      <c r="L336" s="11">
        <v>69808.89</v>
      </c>
      <c r="M336" s="11">
        <v>69808.89</v>
      </c>
      <c r="N336" s="11">
        <v>69808.89</v>
      </c>
      <c r="O336" s="11">
        <v>69809</v>
      </c>
      <c r="P336" s="11">
        <v>69809</v>
      </c>
      <c r="Q336" s="11">
        <v>69809</v>
      </c>
      <c r="R336" s="11">
        <v>69809</v>
      </c>
      <c r="S336" s="11">
        <v>69809</v>
      </c>
      <c r="T336" s="11">
        <v>69809</v>
      </c>
      <c r="U336" s="11">
        <v>69809</v>
      </c>
      <c r="V336" s="11">
        <v>69809</v>
      </c>
      <c r="W336" s="11">
        <v>69809</v>
      </c>
      <c r="X336" s="11">
        <v>69809</v>
      </c>
      <c r="Y336" s="11">
        <v>69809</v>
      </c>
      <c r="Z336" s="11">
        <v>69809</v>
      </c>
      <c r="AA336" s="11">
        <v>69809</v>
      </c>
      <c r="AB336" s="11">
        <v>69809</v>
      </c>
      <c r="AC336" s="11">
        <v>69809</v>
      </c>
      <c r="AD336" s="11">
        <v>69809</v>
      </c>
      <c r="AE336" s="11">
        <v>69809</v>
      </c>
      <c r="AF336" s="11">
        <v>69809</v>
      </c>
      <c r="AG336" s="11">
        <v>69809</v>
      </c>
      <c r="AH336" s="11">
        <v>69809</v>
      </c>
      <c r="AI336" s="11">
        <v>69809</v>
      </c>
      <c r="AJ336" s="11">
        <v>69809</v>
      </c>
      <c r="AK336" s="11">
        <v>69809</v>
      </c>
      <c r="AL336" s="11">
        <v>69809</v>
      </c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3">
        <f>SUM(C336:N336)</f>
        <v>837706.68</v>
      </c>
      <c r="BX336" s="13">
        <f>SUM(O336:Z336)</f>
        <v>837708</v>
      </c>
      <c r="BY336" s="13">
        <f>SUM(AA336:AL336)</f>
        <v>837708</v>
      </c>
      <c r="BZ336" s="13">
        <f>SUM(AM336:AX336)</f>
        <v>0</v>
      </c>
      <c r="CA336" s="13">
        <f>SUM(AY336:BJ336)</f>
        <v>0</v>
      </c>
      <c r="CB336" s="13">
        <f>SUM(BK336:BV336)</f>
        <v>0</v>
      </c>
    </row>
    <row r="337" spans="1:80" ht="13.8" hidden="1" thickBot="1" x14ac:dyDescent="0.3">
      <c r="B337" s="18" t="s">
        <v>7</v>
      </c>
      <c r="C337" s="8">
        <f t="shared" ref="C337:I337" si="91">SUM(C330:C336)</f>
        <v>31832688.900000006</v>
      </c>
      <c r="D337" s="8">
        <f t="shared" si="91"/>
        <v>31914955.630000003</v>
      </c>
      <c r="E337" s="8">
        <f t="shared" si="91"/>
        <v>32075990.470000006</v>
      </c>
      <c r="F337" s="8">
        <f t="shared" si="91"/>
        <v>32361565.600000001</v>
      </c>
      <c r="G337" s="8">
        <f t="shared" si="91"/>
        <v>32364262.309999999</v>
      </c>
      <c r="H337" s="8">
        <f t="shared" si="91"/>
        <v>32391448.450000003</v>
      </c>
      <c r="I337" s="8">
        <f t="shared" si="91"/>
        <v>32621678.769999996</v>
      </c>
      <c r="J337" s="8">
        <f>SUM(J330:J336)</f>
        <v>32650065.359999992</v>
      </c>
      <c r="K337" s="8">
        <f>SUM(K330:K336)</f>
        <v>32723460.279999994</v>
      </c>
      <c r="L337" s="8">
        <f>SUM(L330:L336)</f>
        <v>32879707.280000001</v>
      </c>
      <c r="M337" s="8">
        <f>SUM(M330:M336)</f>
        <v>33089234.309999999</v>
      </c>
      <c r="N337" s="8">
        <f>SUM(N330:N336)</f>
        <v>33020537.760000002</v>
      </c>
      <c r="O337" s="8">
        <f t="shared" ref="O337:BZ337" si="92">SUM(O330:O336)</f>
        <v>34205781.130000003</v>
      </c>
      <c r="P337" s="8">
        <f t="shared" si="92"/>
        <v>34408753.850000001</v>
      </c>
      <c r="Q337" s="8">
        <f t="shared" si="92"/>
        <v>34646572.530000001</v>
      </c>
      <c r="R337" s="8">
        <f t="shared" si="92"/>
        <v>35013188.609999992</v>
      </c>
      <c r="S337" s="8">
        <f t="shared" si="92"/>
        <v>35226630.18</v>
      </c>
      <c r="T337" s="8">
        <f t="shared" si="92"/>
        <v>35601527.970000006</v>
      </c>
      <c r="U337" s="8">
        <f t="shared" si="92"/>
        <v>35810766.469999999</v>
      </c>
      <c r="V337" s="8">
        <f t="shared" si="92"/>
        <v>35915518.770000003</v>
      </c>
      <c r="W337" s="8">
        <f t="shared" si="92"/>
        <v>36053678.419999994</v>
      </c>
      <c r="X337" s="8">
        <f t="shared" si="92"/>
        <v>36338928.980000004</v>
      </c>
      <c r="Y337" s="8">
        <f t="shared" si="92"/>
        <v>36446961.170000002</v>
      </c>
      <c r="Z337" s="8">
        <f t="shared" si="92"/>
        <v>36542548.619999997</v>
      </c>
      <c r="AA337" s="8">
        <f t="shared" si="92"/>
        <v>37279116.32</v>
      </c>
      <c r="AB337" s="8">
        <f t="shared" si="92"/>
        <v>37328764.130000003</v>
      </c>
      <c r="AC337" s="8">
        <f t="shared" si="92"/>
        <v>37776996.589999996</v>
      </c>
      <c r="AD337" s="8">
        <f t="shared" si="92"/>
        <v>37936779.329999998</v>
      </c>
      <c r="AE337" s="8">
        <f t="shared" si="92"/>
        <v>38513758.580000013</v>
      </c>
      <c r="AF337" s="8">
        <f t="shared" si="92"/>
        <v>39144075.049999997</v>
      </c>
      <c r="AG337" s="8">
        <f t="shared" si="92"/>
        <v>39718076.760000005</v>
      </c>
      <c r="AH337" s="8">
        <f t="shared" si="92"/>
        <v>39923046.610000014</v>
      </c>
      <c r="AI337" s="8">
        <f t="shared" si="92"/>
        <v>40098220.440000005</v>
      </c>
      <c r="AJ337" s="8">
        <f t="shared" si="92"/>
        <v>40226876.069999993</v>
      </c>
      <c r="AK337" s="8">
        <f t="shared" si="92"/>
        <v>40311554.920000002</v>
      </c>
      <c r="AL337" s="8">
        <f t="shared" si="92"/>
        <v>40427828.350000001</v>
      </c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>
        <f>SUM(BW330:BW336)</f>
        <v>389925595.12</v>
      </c>
      <c r="BX337" s="8">
        <f t="shared" si="92"/>
        <v>426210856.69999999</v>
      </c>
      <c r="BY337" s="8">
        <f t="shared" si="92"/>
        <v>468685093.14999998</v>
      </c>
      <c r="BZ337" s="8">
        <f t="shared" si="92"/>
        <v>0</v>
      </c>
      <c r="CA337" s="8">
        <f t="shared" ref="CA337:CB337" si="93">SUM(CA330:CA336)</f>
        <v>0</v>
      </c>
      <c r="CB337" s="8">
        <f t="shared" si="93"/>
        <v>0</v>
      </c>
    </row>
    <row r="338" spans="1:80" ht="13.8" hidden="1" thickTop="1" x14ac:dyDescent="0.25">
      <c r="B338" s="18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3"/>
      <c r="BX338" s="13"/>
      <c r="BY338" s="13"/>
      <c r="BZ338" s="13"/>
      <c r="CA338" s="13"/>
      <c r="CB338" s="13"/>
    </row>
    <row r="339" spans="1:80" hidden="1" x14ac:dyDescent="0.25">
      <c r="B339" s="18" t="s">
        <v>467</v>
      </c>
      <c r="C339" s="11">
        <f t="shared" ref="C339:I339" si="94">C317</f>
        <v>2566016.11</v>
      </c>
      <c r="D339" s="11">
        <f t="shared" si="94"/>
        <v>2572938.34</v>
      </c>
      <c r="E339" s="11">
        <f t="shared" si="94"/>
        <v>2581201.5199999996</v>
      </c>
      <c r="F339" s="11">
        <f t="shared" si="94"/>
        <v>2641333.3199999998</v>
      </c>
      <c r="G339" s="11">
        <f t="shared" si="94"/>
        <v>2641053.6</v>
      </c>
      <c r="H339" s="11">
        <f t="shared" si="94"/>
        <v>2661486.12</v>
      </c>
      <c r="I339" s="11">
        <f t="shared" si="94"/>
        <v>2688145.63</v>
      </c>
      <c r="J339" s="11">
        <f>J317</f>
        <v>2712690.46</v>
      </c>
      <c r="K339" s="11">
        <f>K317</f>
        <v>2739364.7</v>
      </c>
      <c r="L339" s="11">
        <f>L317</f>
        <v>2723081.58</v>
      </c>
      <c r="M339" s="11">
        <f>M317</f>
        <v>2728790.0100000002</v>
      </c>
      <c r="N339" s="11">
        <f>N317</f>
        <v>2727633.87</v>
      </c>
      <c r="O339" s="11">
        <f t="shared" ref="O339:BZ339" si="95">O317</f>
        <v>2924357.7</v>
      </c>
      <c r="P339" s="11">
        <f t="shared" si="95"/>
        <v>2958305.79</v>
      </c>
      <c r="Q339" s="11">
        <f t="shared" si="95"/>
        <v>3006317.94</v>
      </c>
      <c r="R339" s="11">
        <f t="shared" si="95"/>
        <v>3036018.7800000003</v>
      </c>
      <c r="S339" s="11">
        <f t="shared" si="95"/>
        <v>3035085.72</v>
      </c>
      <c r="T339" s="11">
        <f t="shared" si="95"/>
        <v>2994472.41</v>
      </c>
      <c r="U339" s="11">
        <f t="shared" si="95"/>
        <v>2999694.7</v>
      </c>
      <c r="V339" s="11">
        <f t="shared" si="95"/>
        <v>2999782.31</v>
      </c>
      <c r="W339" s="11">
        <f t="shared" si="95"/>
        <v>2994013.1100000003</v>
      </c>
      <c r="X339" s="11">
        <f t="shared" si="95"/>
        <v>3071434.6100000003</v>
      </c>
      <c r="Y339" s="11">
        <f t="shared" si="95"/>
        <v>3081532.58</v>
      </c>
      <c r="Z339" s="11">
        <f t="shared" si="95"/>
        <v>3093224.64</v>
      </c>
      <c r="AA339" s="11">
        <f t="shared" si="95"/>
        <v>3237612.43</v>
      </c>
      <c r="AB339" s="11">
        <f t="shared" si="95"/>
        <v>3236921.9600000004</v>
      </c>
      <c r="AC339" s="11">
        <f t="shared" si="95"/>
        <v>3239234.6500000004</v>
      </c>
      <c r="AD339" s="11">
        <f t="shared" si="95"/>
        <v>3252155.68</v>
      </c>
      <c r="AE339" s="11">
        <f t="shared" si="95"/>
        <v>3254792.5100000002</v>
      </c>
      <c r="AF339" s="11">
        <f t="shared" si="95"/>
        <v>3255851.18</v>
      </c>
      <c r="AG339" s="11">
        <f t="shared" si="95"/>
        <v>3257231.75</v>
      </c>
      <c r="AH339" s="11">
        <f t="shared" si="95"/>
        <v>3257107.2800000003</v>
      </c>
      <c r="AI339" s="11">
        <f t="shared" si="95"/>
        <v>3256191.75</v>
      </c>
      <c r="AJ339" s="11">
        <f t="shared" si="95"/>
        <v>3392179.91</v>
      </c>
      <c r="AK339" s="11">
        <f t="shared" si="95"/>
        <v>3568979.56</v>
      </c>
      <c r="AL339" s="11">
        <f t="shared" si="95"/>
        <v>3583273.81</v>
      </c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3">
        <f>BW317</f>
        <v>31983735.260000002</v>
      </c>
      <c r="BX339" s="13">
        <f t="shared" si="95"/>
        <v>36194240.289999999</v>
      </c>
      <c r="BY339" s="13">
        <f t="shared" si="95"/>
        <v>39791532.470000006</v>
      </c>
      <c r="BZ339" s="13">
        <f t="shared" si="95"/>
        <v>0</v>
      </c>
      <c r="CA339" s="13">
        <f t="shared" ref="CA339:CB339" si="96">CA317</f>
        <v>0</v>
      </c>
      <c r="CB339" s="13">
        <f t="shared" si="96"/>
        <v>0</v>
      </c>
    </row>
    <row r="340" spans="1:80" hidden="1" x14ac:dyDescent="0.25">
      <c r="B340" s="18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3"/>
      <c r="BX340" s="13"/>
      <c r="BY340" s="13"/>
      <c r="BZ340" s="13"/>
      <c r="CA340" s="13"/>
      <c r="CB340" s="13"/>
    </row>
    <row r="341" spans="1:80" hidden="1" x14ac:dyDescent="0.25">
      <c r="A341" s="21"/>
      <c r="B341" s="18" t="s">
        <v>468</v>
      </c>
      <c r="C341" s="11">
        <f>C16</f>
        <v>15479.1</v>
      </c>
      <c r="D341" s="11">
        <f t="shared" ref="D341:AL341" si="97">D16</f>
        <v>15479.11</v>
      </c>
      <c r="E341" s="11">
        <f t="shared" si="97"/>
        <v>15479.1</v>
      </c>
      <c r="F341" s="11">
        <f t="shared" si="97"/>
        <v>15479.11</v>
      </c>
      <c r="G341" s="11">
        <f t="shared" si="97"/>
        <v>15479.1</v>
      </c>
      <c r="H341" s="11">
        <f t="shared" si="97"/>
        <v>15479.11</v>
      </c>
      <c r="I341" s="11">
        <f t="shared" si="97"/>
        <v>15479.1</v>
      </c>
      <c r="J341" s="11">
        <f t="shared" si="97"/>
        <v>15479.11</v>
      </c>
      <c r="K341" s="11">
        <f t="shared" si="97"/>
        <v>15479.1</v>
      </c>
      <c r="L341" s="11">
        <f t="shared" si="97"/>
        <v>15479.11</v>
      </c>
      <c r="M341" s="11">
        <f t="shared" si="97"/>
        <v>15479.1</v>
      </c>
      <c r="N341" s="11">
        <f>N16</f>
        <v>15479.11</v>
      </c>
      <c r="O341" s="11">
        <f t="shared" si="97"/>
        <v>15479.11</v>
      </c>
      <c r="P341" s="11">
        <f t="shared" si="97"/>
        <v>15479.11</v>
      </c>
      <c r="Q341" s="11">
        <f t="shared" si="97"/>
        <v>15479.11</v>
      </c>
      <c r="R341" s="11">
        <f t="shared" si="97"/>
        <v>15479.11</v>
      </c>
      <c r="S341" s="11">
        <f t="shared" si="97"/>
        <v>15479.11</v>
      </c>
      <c r="T341" s="11">
        <f t="shared" si="97"/>
        <v>15479.11</v>
      </c>
      <c r="U341" s="11">
        <f t="shared" si="97"/>
        <v>15479.11</v>
      </c>
      <c r="V341" s="11">
        <f t="shared" si="97"/>
        <v>15479.11</v>
      </c>
      <c r="W341" s="11">
        <f t="shared" si="97"/>
        <v>15479.11</v>
      </c>
      <c r="X341" s="11">
        <f t="shared" si="97"/>
        <v>15479.11</v>
      </c>
      <c r="Y341" s="11">
        <f t="shared" si="97"/>
        <v>15479.11</v>
      </c>
      <c r="Z341" s="11">
        <f t="shared" si="97"/>
        <v>15479.11</v>
      </c>
      <c r="AA341" s="11">
        <f t="shared" si="97"/>
        <v>15479.11</v>
      </c>
      <c r="AB341" s="11">
        <f t="shared" si="97"/>
        <v>15479.11</v>
      </c>
      <c r="AC341" s="11">
        <f t="shared" si="97"/>
        <v>15479.11</v>
      </c>
      <c r="AD341" s="11">
        <f t="shared" si="97"/>
        <v>15479.11</v>
      </c>
      <c r="AE341" s="11">
        <f t="shared" si="97"/>
        <v>15479.11</v>
      </c>
      <c r="AF341" s="11">
        <f t="shared" si="97"/>
        <v>15479.11</v>
      </c>
      <c r="AG341" s="11">
        <f t="shared" si="97"/>
        <v>15479.11</v>
      </c>
      <c r="AH341" s="11">
        <f t="shared" si="97"/>
        <v>15479.11</v>
      </c>
      <c r="AI341" s="11">
        <f t="shared" si="97"/>
        <v>15479.11</v>
      </c>
      <c r="AJ341" s="11">
        <f t="shared" si="97"/>
        <v>15479.11</v>
      </c>
      <c r="AK341" s="11">
        <f t="shared" si="97"/>
        <v>15479.11</v>
      </c>
      <c r="AL341" s="11">
        <f t="shared" si="97"/>
        <v>15479.11</v>
      </c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3">
        <f t="shared" ref="BW341:CB341" si="98">BW16</f>
        <v>185749.26</v>
      </c>
      <c r="BX341" s="13">
        <f t="shared" si="98"/>
        <v>185749.32</v>
      </c>
      <c r="BY341" s="13">
        <f t="shared" si="98"/>
        <v>185749.32</v>
      </c>
      <c r="BZ341" s="13">
        <f t="shared" si="98"/>
        <v>0</v>
      </c>
      <c r="CA341" s="13">
        <f t="shared" si="98"/>
        <v>0</v>
      </c>
      <c r="CB341" s="13">
        <f t="shared" si="98"/>
        <v>0</v>
      </c>
    </row>
    <row r="342" spans="1:80" hidden="1" x14ac:dyDescent="0.25">
      <c r="B342" s="18" t="s">
        <v>469</v>
      </c>
      <c r="C342" s="11">
        <f>C8</f>
        <v>0</v>
      </c>
      <c r="D342" s="11">
        <f t="shared" ref="D342:AL342" si="99">D8</f>
        <v>0</v>
      </c>
      <c r="E342" s="11">
        <f t="shared" si="99"/>
        <v>0</v>
      </c>
      <c r="F342" s="11">
        <f t="shared" si="99"/>
        <v>0</v>
      </c>
      <c r="G342" s="11">
        <f t="shared" si="99"/>
        <v>0</v>
      </c>
      <c r="H342" s="11">
        <f t="shared" si="99"/>
        <v>0</v>
      </c>
      <c r="I342" s="11">
        <f t="shared" si="99"/>
        <v>0</v>
      </c>
      <c r="J342" s="11">
        <f t="shared" si="99"/>
        <v>0</v>
      </c>
      <c r="K342" s="11">
        <f t="shared" si="99"/>
        <v>0</v>
      </c>
      <c r="L342" s="11">
        <f t="shared" si="99"/>
        <v>0</v>
      </c>
      <c r="M342" s="11">
        <f t="shared" si="99"/>
        <v>0</v>
      </c>
      <c r="N342" s="11">
        <f>N8</f>
        <v>0</v>
      </c>
      <c r="O342" s="11">
        <f t="shared" si="99"/>
        <v>0</v>
      </c>
      <c r="P342" s="11">
        <f t="shared" si="99"/>
        <v>0</v>
      </c>
      <c r="Q342" s="11">
        <f t="shared" si="99"/>
        <v>0</v>
      </c>
      <c r="R342" s="11">
        <f t="shared" si="99"/>
        <v>0</v>
      </c>
      <c r="S342" s="11">
        <f t="shared" si="99"/>
        <v>0</v>
      </c>
      <c r="T342" s="11">
        <f t="shared" si="99"/>
        <v>0</v>
      </c>
      <c r="U342" s="11">
        <f t="shared" si="99"/>
        <v>0</v>
      </c>
      <c r="V342" s="11">
        <f t="shared" si="99"/>
        <v>0</v>
      </c>
      <c r="W342" s="11">
        <f t="shared" si="99"/>
        <v>0</v>
      </c>
      <c r="X342" s="11">
        <f t="shared" si="99"/>
        <v>0</v>
      </c>
      <c r="Y342" s="11">
        <f t="shared" si="99"/>
        <v>0</v>
      </c>
      <c r="Z342" s="11">
        <f t="shared" si="99"/>
        <v>0</v>
      </c>
      <c r="AA342" s="11">
        <f t="shared" si="99"/>
        <v>0</v>
      </c>
      <c r="AB342" s="11">
        <f t="shared" si="99"/>
        <v>0</v>
      </c>
      <c r="AC342" s="11">
        <f t="shared" si="99"/>
        <v>0</v>
      </c>
      <c r="AD342" s="11">
        <f t="shared" si="99"/>
        <v>0</v>
      </c>
      <c r="AE342" s="11">
        <f t="shared" si="99"/>
        <v>0</v>
      </c>
      <c r="AF342" s="11">
        <f t="shared" si="99"/>
        <v>0</v>
      </c>
      <c r="AG342" s="11">
        <f t="shared" si="99"/>
        <v>0</v>
      </c>
      <c r="AH342" s="11">
        <f t="shared" si="99"/>
        <v>0</v>
      </c>
      <c r="AI342" s="11">
        <f t="shared" si="99"/>
        <v>0</v>
      </c>
      <c r="AJ342" s="11">
        <f t="shared" si="99"/>
        <v>0</v>
      </c>
      <c r="AK342" s="11">
        <f t="shared" si="99"/>
        <v>0</v>
      </c>
      <c r="AL342" s="11">
        <f t="shared" si="99"/>
        <v>0</v>
      </c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3">
        <f t="shared" ref="BW342:CB342" si="100">BW8</f>
        <v>0</v>
      </c>
      <c r="BX342" s="13">
        <f t="shared" si="100"/>
        <v>0</v>
      </c>
      <c r="BY342" s="13">
        <f t="shared" si="100"/>
        <v>0</v>
      </c>
      <c r="BZ342" s="13">
        <f t="shared" si="100"/>
        <v>0</v>
      </c>
      <c r="CA342" s="13">
        <f t="shared" si="100"/>
        <v>0</v>
      </c>
      <c r="CB342" s="13">
        <f t="shared" si="100"/>
        <v>0</v>
      </c>
    </row>
    <row r="343" spans="1:80" ht="13.8" hidden="1" thickBot="1" x14ac:dyDescent="0.3">
      <c r="B343" s="18" t="s">
        <v>7</v>
      </c>
      <c r="C343" s="8">
        <f t="shared" ref="C343:I343" si="101">SUM(C341:C342)</f>
        <v>15479.1</v>
      </c>
      <c r="D343" s="8">
        <f t="shared" si="101"/>
        <v>15479.11</v>
      </c>
      <c r="E343" s="8">
        <f t="shared" si="101"/>
        <v>15479.1</v>
      </c>
      <c r="F343" s="8">
        <f t="shared" si="101"/>
        <v>15479.11</v>
      </c>
      <c r="G343" s="8">
        <f t="shared" si="101"/>
        <v>15479.1</v>
      </c>
      <c r="H343" s="8">
        <f t="shared" si="101"/>
        <v>15479.11</v>
      </c>
      <c r="I343" s="8">
        <f t="shared" si="101"/>
        <v>15479.1</v>
      </c>
      <c r="J343" s="8">
        <f>SUM(J341:J342)</f>
        <v>15479.11</v>
      </c>
      <c r="K343" s="8">
        <f>SUM(K341:K342)</f>
        <v>15479.1</v>
      </c>
      <c r="L343" s="8">
        <f>SUM(L341:L342)</f>
        <v>15479.11</v>
      </c>
      <c r="M343" s="8">
        <f>SUM(M341:M342)</f>
        <v>15479.1</v>
      </c>
      <c r="N343" s="8">
        <f>SUM(N341:N342)</f>
        <v>15479.11</v>
      </c>
      <c r="O343" s="8">
        <f t="shared" ref="O343:BZ343" si="102">SUM(O341:O342)</f>
        <v>15479.11</v>
      </c>
      <c r="P343" s="8">
        <f t="shared" si="102"/>
        <v>15479.11</v>
      </c>
      <c r="Q343" s="8">
        <f t="shared" si="102"/>
        <v>15479.11</v>
      </c>
      <c r="R343" s="8">
        <f t="shared" si="102"/>
        <v>15479.11</v>
      </c>
      <c r="S343" s="8">
        <f t="shared" si="102"/>
        <v>15479.11</v>
      </c>
      <c r="T343" s="8">
        <f t="shared" si="102"/>
        <v>15479.11</v>
      </c>
      <c r="U343" s="8">
        <f t="shared" si="102"/>
        <v>15479.11</v>
      </c>
      <c r="V343" s="8">
        <f t="shared" si="102"/>
        <v>15479.11</v>
      </c>
      <c r="W343" s="8">
        <f t="shared" si="102"/>
        <v>15479.11</v>
      </c>
      <c r="X343" s="8">
        <f t="shared" si="102"/>
        <v>15479.11</v>
      </c>
      <c r="Y343" s="8">
        <f t="shared" si="102"/>
        <v>15479.11</v>
      </c>
      <c r="Z343" s="8">
        <f t="shared" si="102"/>
        <v>15479.11</v>
      </c>
      <c r="AA343" s="8">
        <f t="shared" si="102"/>
        <v>15479.11</v>
      </c>
      <c r="AB343" s="8">
        <f t="shared" si="102"/>
        <v>15479.11</v>
      </c>
      <c r="AC343" s="8">
        <f t="shared" si="102"/>
        <v>15479.11</v>
      </c>
      <c r="AD343" s="8">
        <f t="shared" si="102"/>
        <v>15479.11</v>
      </c>
      <c r="AE343" s="8">
        <f t="shared" si="102"/>
        <v>15479.11</v>
      </c>
      <c r="AF343" s="8">
        <f t="shared" si="102"/>
        <v>15479.11</v>
      </c>
      <c r="AG343" s="8">
        <f t="shared" si="102"/>
        <v>15479.11</v>
      </c>
      <c r="AH343" s="8">
        <f t="shared" si="102"/>
        <v>15479.11</v>
      </c>
      <c r="AI343" s="8">
        <f t="shared" si="102"/>
        <v>15479.11</v>
      </c>
      <c r="AJ343" s="8">
        <f t="shared" si="102"/>
        <v>15479.11</v>
      </c>
      <c r="AK343" s="8">
        <f t="shared" si="102"/>
        <v>15479.11</v>
      </c>
      <c r="AL343" s="8">
        <f t="shared" si="102"/>
        <v>15479.11</v>
      </c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>
        <f t="shared" si="102"/>
        <v>185749.26</v>
      </c>
      <c r="BX343" s="8">
        <f t="shared" si="102"/>
        <v>185749.32</v>
      </c>
      <c r="BY343" s="8">
        <f t="shared" si="102"/>
        <v>185749.32</v>
      </c>
      <c r="BZ343" s="8">
        <f t="shared" si="102"/>
        <v>0</v>
      </c>
      <c r="CA343" s="8">
        <f t="shared" ref="CA343:CB343" si="103">SUM(CA341:CA342)</f>
        <v>0</v>
      </c>
      <c r="CB343" s="8">
        <f t="shared" si="103"/>
        <v>0</v>
      </c>
    </row>
    <row r="344" spans="1:80" ht="13.8" hidden="1" thickTop="1" x14ac:dyDescent="0.25">
      <c r="B344" s="18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22"/>
      <c r="BX344" s="13"/>
      <c r="BY344" s="13"/>
      <c r="BZ344" s="13"/>
      <c r="CA344" s="13"/>
      <c r="CB344" s="13"/>
    </row>
    <row r="345" spans="1:80" hidden="1" x14ac:dyDescent="0.25">
      <c r="B345" s="18" t="s">
        <v>470</v>
      </c>
      <c r="C345" s="11">
        <f t="shared" ref="C345:L346" si="104">C20</f>
        <v>89556.800000000003</v>
      </c>
      <c r="D345" s="11">
        <f t="shared" si="104"/>
        <v>91168.11</v>
      </c>
      <c r="E345" s="11">
        <f t="shared" si="104"/>
        <v>91710.98</v>
      </c>
      <c r="F345" s="11">
        <f t="shared" si="104"/>
        <v>95933.73000000001</v>
      </c>
      <c r="G345" s="11">
        <f t="shared" si="104"/>
        <v>93019.02</v>
      </c>
      <c r="H345" s="11">
        <f t="shared" si="104"/>
        <v>100310.56</v>
      </c>
      <c r="I345" s="11">
        <f t="shared" si="104"/>
        <v>94159.49</v>
      </c>
      <c r="J345" s="11">
        <f t="shared" si="104"/>
        <v>95069.57</v>
      </c>
      <c r="K345" s="11">
        <f t="shared" si="104"/>
        <v>96121.180000000008</v>
      </c>
      <c r="L345" s="11">
        <f t="shared" si="104"/>
        <v>96395.650000000009</v>
      </c>
      <c r="M345" s="11">
        <f>M20</f>
        <v>122582.22</v>
      </c>
      <c r="N345" s="11">
        <f>N20</f>
        <v>-1405991.97</v>
      </c>
      <c r="O345" s="11">
        <f t="shared" ref="O345:BZ346" si="105">O20</f>
        <v>77718.2</v>
      </c>
      <c r="P345" s="11">
        <f t="shared" si="105"/>
        <v>78373.570000000007</v>
      </c>
      <c r="Q345" s="11">
        <f t="shared" si="105"/>
        <v>79060.649999999994</v>
      </c>
      <c r="R345" s="11">
        <f t="shared" si="105"/>
        <v>79747.72</v>
      </c>
      <c r="S345" s="11">
        <f t="shared" si="105"/>
        <v>80434.8</v>
      </c>
      <c r="T345" s="11">
        <f t="shared" si="105"/>
        <v>80756.55</v>
      </c>
      <c r="U345" s="11">
        <f t="shared" si="105"/>
        <v>81379.95</v>
      </c>
      <c r="V345" s="11">
        <f t="shared" si="105"/>
        <v>81744.240000000005</v>
      </c>
      <c r="W345" s="11">
        <f t="shared" si="105"/>
        <v>82148.710000000006</v>
      </c>
      <c r="X345" s="11">
        <f t="shared" si="105"/>
        <v>82557.89</v>
      </c>
      <c r="Y345" s="11">
        <f t="shared" si="105"/>
        <v>82941.69</v>
      </c>
      <c r="Z345" s="11">
        <f t="shared" si="105"/>
        <v>83468.34</v>
      </c>
      <c r="AA345" s="11">
        <f t="shared" si="105"/>
        <v>84120.36</v>
      </c>
      <c r="AB345" s="11">
        <f t="shared" si="105"/>
        <v>84642.13</v>
      </c>
      <c r="AC345" s="11">
        <f t="shared" si="105"/>
        <v>85199.1</v>
      </c>
      <c r="AD345" s="11">
        <f t="shared" si="105"/>
        <v>85746.47</v>
      </c>
      <c r="AE345" s="11">
        <f t="shared" si="105"/>
        <v>86297.54</v>
      </c>
      <c r="AF345" s="11">
        <f t="shared" si="105"/>
        <v>86765.18</v>
      </c>
      <c r="AG345" s="11">
        <f t="shared" si="105"/>
        <v>87295.28</v>
      </c>
      <c r="AH345" s="11">
        <f t="shared" si="105"/>
        <v>87201.17</v>
      </c>
      <c r="AI345" s="11">
        <f t="shared" si="105"/>
        <v>87384.39</v>
      </c>
      <c r="AJ345" s="11">
        <f t="shared" si="105"/>
        <v>87856.55</v>
      </c>
      <c r="AK345" s="11">
        <f t="shared" si="105"/>
        <v>88165.97</v>
      </c>
      <c r="AL345" s="11">
        <f t="shared" si="105"/>
        <v>88836.21</v>
      </c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3">
        <f t="shared" si="105"/>
        <v>-339964.66</v>
      </c>
      <c r="BX345" s="13">
        <f t="shared" si="105"/>
        <v>970332.31</v>
      </c>
      <c r="BY345" s="13">
        <f t="shared" si="105"/>
        <v>1039510.35</v>
      </c>
      <c r="BZ345" s="13">
        <f t="shared" si="105"/>
        <v>0</v>
      </c>
      <c r="CA345" s="13">
        <f t="shared" ref="BW345:CB346" si="106">CA20</f>
        <v>0</v>
      </c>
      <c r="CB345" s="13">
        <f t="shared" si="106"/>
        <v>0</v>
      </c>
    </row>
    <row r="346" spans="1:80" hidden="1" x14ac:dyDescent="0.25">
      <c r="B346" s="18" t="s">
        <v>471</v>
      </c>
      <c r="C346" s="11">
        <f t="shared" si="104"/>
        <v>8172.92</v>
      </c>
      <c r="D346" s="11">
        <f t="shared" si="104"/>
        <v>8197.8799999999992</v>
      </c>
      <c r="E346" s="11">
        <f t="shared" si="104"/>
        <v>8345.15</v>
      </c>
      <c r="F346" s="11">
        <f t="shared" si="104"/>
        <v>8507.52</v>
      </c>
      <c r="G346" s="11">
        <f t="shared" si="104"/>
        <v>8350.16</v>
      </c>
      <c r="H346" s="11">
        <f t="shared" si="104"/>
        <v>9381.6299999999992</v>
      </c>
      <c r="I346" s="11">
        <f t="shared" si="104"/>
        <v>8556.41</v>
      </c>
      <c r="J346" s="11">
        <f t="shared" si="104"/>
        <v>8562</v>
      </c>
      <c r="K346" s="11">
        <f t="shared" si="104"/>
        <v>8590.2199999999993</v>
      </c>
      <c r="L346" s="11">
        <f t="shared" si="104"/>
        <v>8629.15</v>
      </c>
      <c r="M346" s="11">
        <f>M21</f>
        <v>9499.7400000000016</v>
      </c>
      <c r="N346" s="11">
        <f>N21</f>
        <v>2110.21</v>
      </c>
      <c r="O346" s="11">
        <f t="shared" si="105"/>
        <v>3966.46</v>
      </c>
      <c r="P346" s="11">
        <f t="shared" si="105"/>
        <v>4002.63</v>
      </c>
      <c r="Q346" s="11">
        <f t="shared" si="105"/>
        <v>4038.79</v>
      </c>
      <c r="R346" s="11">
        <f t="shared" si="105"/>
        <v>4074.95</v>
      </c>
      <c r="S346" s="11">
        <f t="shared" si="105"/>
        <v>4111.1099999999997</v>
      </c>
      <c r="T346" s="11">
        <f t="shared" si="105"/>
        <v>4147.2700000000004</v>
      </c>
      <c r="U346" s="11">
        <f t="shared" si="105"/>
        <v>4183.4399999999996</v>
      </c>
      <c r="V346" s="11">
        <f t="shared" si="105"/>
        <v>4219.6000000000004</v>
      </c>
      <c r="W346" s="11">
        <f t="shared" si="105"/>
        <v>4255.76</v>
      </c>
      <c r="X346" s="11">
        <f t="shared" si="105"/>
        <v>4291.92</v>
      </c>
      <c r="Y346" s="11">
        <f t="shared" si="105"/>
        <v>4328.08</v>
      </c>
      <c r="Z346" s="11">
        <f t="shared" si="105"/>
        <v>4364.24</v>
      </c>
      <c r="AA346" s="11">
        <f t="shared" si="105"/>
        <v>4401.54</v>
      </c>
      <c r="AB346" s="11">
        <f t="shared" si="105"/>
        <v>4439.96</v>
      </c>
      <c r="AC346" s="11">
        <f t="shared" si="105"/>
        <v>4476.6000000000004</v>
      </c>
      <c r="AD346" s="11">
        <f t="shared" si="105"/>
        <v>4514.28</v>
      </c>
      <c r="AE346" s="11">
        <f t="shared" si="105"/>
        <v>4551.33</v>
      </c>
      <c r="AF346" s="11">
        <f t="shared" si="105"/>
        <v>4587.92</v>
      </c>
      <c r="AG346" s="11">
        <f t="shared" si="105"/>
        <v>4610.0600000000004</v>
      </c>
      <c r="AH346" s="11">
        <f t="shared" si="105"/>
        <v>4647.6000000000004</v>
      </c>
      <c r="AI346" s="11">
        <f t="shared" si="105"/>
        <v>4684.18</v>
      </c>
      <c r="AJ346" s="11">
        <f t="shared" si="105"/>
        <v>4687.09</v>
      </c>
      <c r="AK346" s="11">
        <f t="shared" si="105"/>
        <v>4702.58</v>
      </c>
      <c r="AL346" s="11">
        <f t="shared" si="105"/>
        <v>4711.6899999999996</v>
      </c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3">
        <f t="shared" si="106"/>
        <v>96902.99</v>
      </c>
      <c r="BX346" s="13">
        <f t="shared" si="106"/>
        <v>49984.25</v>
      </c>
      <c r="BY346" s="13">
        <f t="shared" si="106"/>
        <v>55014.83</v>
      </c>
      <c r="BZ346" s="13">
        <f t="shared" si="106"/>
        <v>0</v>
      </c>
      <c r="CA346" s="13">
        <f t="shared" si="106"/>
        <v>0</v>
      </c>
      <c r="CB346" s="13">
        <f t="shared" si="106"/>
        <v>0</v>
      </c>
    </row>
    <row r="347" spans="1:80" ht="13.8" hidden="1" thickBot="1" x14ac:dyDescent="0.3">
      <c r="B347" s="18" t="s">
        <v>7</v>
      </c>
      <c r="C347" s="8">
        <f t="shared" ref="C347:I347" si="107">SUM(C345:C346)</f>
        <v>97729.72</v>
      </c>
      <c r="D347" s="8">
        <f t="shared" si="107"/>
        <v>99365.99</v>
      </c>
      <c r="E347" s="8">
        <f t="shared" si="107"/>
        <v>100056.12999999999</v>
      </c>
      <c r="F347" s="8">
        <f t="shared" si="107"/>
        <v>104441.25000000001</v>
      </c>
      <c r="G347" s="8">
        <f t="shared" si="107"/>
        <v>101369.18000000001</v>
      </c>
      <c r="H347" s="8">
        <f t="shared" si="107"/>
        <v>109692.19</v>
      </c>
      <c r="I347" s="8">
        <f t="shared" si="107"/>
        <v>102715.90000000001</v>
      </c>
      <c r="J347" s="8">
        <f>SUM(J345:J346)</f>
        <v>103631.57</v>
      </c>
      <c r="K347" s="8">
        <f>SUM(K345:K346)</f>
        <v>104711.40000000001</v>
      </c>
      <c r="L347" s="8">
        <f>SUM(L345:L346)</f>
        <v>105024.8</v>
      </c>
      <c r="M347" s="8">
        <f>SUM(M345:M346)</f>
        <v>132081.96</v>
      </c>
      <c r="N347" s="8">
        <f>SUM(N345:N346)</f>
        <v>-1403881.76</v>
      </c>
      <c r="O347" s="8">
        <f t="shared" ref="O347:BZ347" si="108">SUM(O345:O346)</f>
        <v>81684.66</v>
      </c>
      <c r="P347" s="8">
        <f t="shared" si="108"/>
        <v>82376.200000000012</v>
      </c>
      <c r="Q347" s="8">
        <f t="shared" si="108"/>
        <v>83099.439999999988</v>
      </c>
      <c r="R347" s="8">
        <f t="shared" si="108"/>
        <v>83822.67</v>
      </c>
      <c r="S347" s="8">
        <f t="shared" si="108"/>
        <v>84545.91</v>
      </c>
      <c r="T347" s="8">
        <f t="shared" si="108"/>
        <v>84903.82</v>
      </c>
      <c r="U347" s="8">
        <f t="shared" si="108"/>
        <v>85563.39</v>
      </c>
      <c r="V347" s="8">
        <f t="shared" si="108"/>
        <v>85963.840000000011</v>
      </c>
      <c r="W347" s="8">
        <f t="shared" si="108"/>
        <v>86404.47</v>
      </c>
      <c r="X347" s="8">
        <f t="shared" si="108"/>
        <v>86849.81</v>
      </c>
      <c r="Y347" s="8">
        <f t="shared" si="108"/>
        <v>87269.77</v>
      </c>
      <c r="Z347" s="8">
        <f t="shared" si="108"/>
        <v>87832.58</v>
      </c>
      <c r="AA347" s="8">
        <f t="shared" si="108"/>
        <v>88521.9</v>
      </c>
      <c r="AB347" s="8">
        <f t="shared" si="108"/>
        <v>89082.090000000011</v>
      </c>
      <c r="AC347" s="8">
        <f t="shared" si="108"/>
        <v>89675.700000000012</v>
      </c>
      <c r="AD347" s="8">
        <f t="shared" si="108"/>
        <v>90260.75</v>
      </c>
      <c r="AE347" s="8">
        <f t="shared" si="108"/>
        <v>90848.87</v>
      </c>
      <c r="AF347" s="8">
        <f t="shared" si="108"/>
        <v>91353.099999999991</v>
      </c>
      <c r="AG347" s="8">
        <f t="shared" si="108"/>
        <v>91905.34</v>
      </c>
      <c r="AH347" s="8">
        <f t="shared" si="108"/>
        <v>91848.77</v>
      </c>
      <c r="AI347" s="8">
        <f t="shared" si="108"/>
        <v>92068.57</v>
      </c>
      <c r="AJ347" s="8">
        <f t="shared" si="108"/>
        <v>92543.64</v>
      </c>
      <c r="AK347" s="8">
        <f t="shared" si="108"/>
        <v>92868.55</v>
      </c>
      <c r="AL347" s="8">
        <f t="shared" si="108"/>
        <v>93547.900000000009</v>
      </c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>
        <f t="shared" si="108"/>
        <v>-243061.66999999998</v>
      </c>
      <c r="BX347" s="8">
        <f t="shared" si="108"/>
        <v>1020316.56</v>
      </c>
      <c r="BY347" s="8">
        <f t="shared" si="108"/>
        <v>1094525.18</v>
      </c>
      <c r="BZ347" s="8">
        <f t="shared" si="108"/>
        <v>0</v>
      </c>
      <c r="CA347" s="8">
        <f t="shared" ref="CA347:CB347" si="109">SUM(CA345:CA346)</f>
        <v>0</v>
      </c>
      <c r="CB347" s="8">
        <f t="shared" si="109"/>
        <v>0</v>
      </c>
    </row>
    <row r="348" spans="1:80" ht="13.8" hidden="1" thickTop="1" x14ac:dyDescent="0.25">
      <c r="B348" s="18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3"/>
      <c r="BX348" s="13"/>
      <c r="BY348" s="13"/>
      <c r="BZ348" s="13"/>
      <c r="CA348" s="13"/>
      <c r="CB348" s="13"/>
    </row>
    <row r="349" spans="1:80" hidden="1" x14ac:dyDescent="0.25">
      <c r="A349" s="2"/>
      <c r="B349" s="18" t="s">
        <v>472</v>
      </c>
      <c r="C349" s="11">
        <f t="shared" ref="C349:L350" si="110">C26</f>
        <v>993.81</v>
      </c>
      <c r="D349" s="11">
        <f t="shared" si="110"/>
        <v>993.81</v>
      </c>
      <c r="E349" s="11">
        <f t="shared" si="110"/>
        <v>993.81</v>
      </c>
      <c r="F349" s="11">
        <f t="shared" si="110"/>
        <v>993.81000000000006</v>
      </c>
      <c r="G349" s="11">
        <f t="shared" si="110"/>
        <v>993.81000000000006</v>
      </c>
      <c r="H349" s="11">
        <f t="shared" si="110"/>
        <v>993.81000000000006</v>
      </c>
      <c r="I349" s="11">
        <f t="shared" si="110"/>
        <v>2577.2000000000003</v>
      </c>
      <c r="J349" s="11">
        <f t="shared" si="110"/>
        <v>993.81000000000006</v>
      </c>
      <c r="K349" s="11">
        <f t="shared" si="110"/>
        <v>993.81000000000006</v>
      </c>
      <c r="L349" s="11">
        <f t="shared" si="110"/>
        <v>993.81000000000006</v>
      </c>
      <c r="M349" s="11">
        <f>M26</f>
        <v>993.81000000000006</v>
      </c>
      <c r="N349" s="11">
        <f>N26</f>
        <v>1040.0999999999999</v>
      </c>
      <c r="O349" s="11">
        <f t="shared" ref="O349:BZ350" si="111">O26</f>
        <v>1040.0999999999999</v>
      </c>
      <c r="P349" s="11">
        <f t="shared" si="111"/>
        <v>1040.0999999999999</v>
      </c>
      <c r="Q349" s="11">
        <f t="shared" si="111"/>
        <v>1040.0999999999999</v>
      </c>
      <c r="R349" s="11">
        <f t="shared" si="111"/>
        <v>1040.0999999999999</v>
      </c>
      <c r="S349" s="11">
        <f t="shared" si="111"/>
        <v>1040.0999999999999</v>
      </c>
      <c r="T349" s="11">
        <f t="shared" si="111"/>
        <v>1040.0999999999999</v>
      </c>
      <c r="U349" s="11">
        <f t="shared" si="111"/>
        <v>3240.1</v>
      </c>
      <c r="V349" s="11">
        <f t="shared" si="111"/>
        <v>3790.1</v>
      </c>
      <c r="W349" s="11">
        <f t="shared" si="111"/>
        <v>5985.49</v>
      </c>
      <c r="X349" s="11">
        <f t="shared" si="111"/>
        <v>6169.47</v>
      </c>
      <c r="Y349" s="11">
        <f t="shared" si="111"/>
        <v>6353.46</v>
      </c>
      <c r="Z349" s="11">
        <f t="shared" si="111"/>
        <v>6644.6</v>
      </c>
      <c r="AA349" s="11">
        <f t="shared" si="111"/>
        <v>8019.6</v>
      </c>
      <c r="AB349" s="11">
        <f t="shared" si="111"/>
        <v>8019.6</v>
      </c>
      <c r="AC349" s="11">
        <f t="shared" si="111"/>
        <v>8019.6</v>
      </c>
      <c r="AD349" s="11">
        <f t="shared" si="111"/>
        <v>8019.6</v>
      </c>
      <c r="AE349" s="11">
        <f t="shared" si="111"/>
        <v>8019.6</v>
      </c>
      <c r="AF349" s="11">
        <f t="shared" si="111"/>
        <v>8019.6</v>
      </c>
      <c r="AG349" s="11">
        <f t="shared" si="111"/>
        <v>8019.6</v>
      </c>
      <c r="AH349" s="11">
        <f t="shared" si="111"/>
        <v>8019.6</v>
      </c>
      <c r="AI349" s="11">
        <f t="shared" si="111"/>
        <v>8019.6</v>
      </c>
      <c r="AJ349" s="11">
        <f t="shared" si="111"/>
        <v>8019.6</v>
      </c>
      <c r="AK349" s="11">
        <f t="shared" si="111"/>
        <v>8019.6</v>
      </c>
      <c r="AL349" s="11">
        <f t="shared" si="111"/>
        <v>8019.6</v>
      </c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3">
        <f t="shared" si="111"/>
        <v>13555.4</v>
      </c>
      <c r="BX349" s="13">
        <f t="shared" si="111"/>
        <v>38423.82</v>
      </c>
      <c r="BY349" s="13">
        <f t="shared" si="111"/>
        <v>96235.199999999997</v>
      </c>
      <c r="BZ349" s="13">
        <f t="shared" si="111"/>
        <v>0</v>
      </c>
      <c r="CA349" s="13">
        <f t="shared" ref="BW349:CB350" si="112">CA26</f>
        <v>0</v>
      </c>
      <c r="CB349" s="13">
        <f t="shared" si="112"/>
        <v>0</v>
      </c>
    </row>
    <row r="350" spans="1:80" hidden="1" x14ac:dyDescent="0.25">
      <c r="A350" s="2"/>
      <c r="B350" s="18" t="s">
        <v>473</v>
      </c>
      <c r="C350" s="11">
        <f t="shared" si="110"/>
        <v>0</v>
      </c>
      <c r="D350" s="11">
        <f t="shared" si="110"/>
        <v>0</v>
      </c>
      <c r="E350" s="11">
        <f t="shared" si="110"/>
        <v>0</v>
      </c>
      <c r="F350" s="11">
        <f t="shared" si="110"/>
        <v>0</v>
      </c>
      <c r="G350" s="11">
        <f t="shared" si="110"/>
        <v>0</v>
      </c>
      <c r="H350" s="11">
        <f t="shared" si="110"/>
        <v>0</v>
      </c>
      <c r="I350" s="11">
        <f t="shared" si="110"/>
        <v>0</v>
      </c>
      <c r="J350" s="11">
        <f t="shared" si="110"/>
        <v>0</v>
      </c>
      <c r="K350" s="11">
        <f t="shared" si="110"/>
        <v>0</v>
      </c>
      <c r="L350" s="11">
        <f t="shared" si="110"/>
        <v>0</v>
      </c>
      <c r="M350" s="11">
        <f>M27</f>
        <v>0</v>
      </c>
      <c r="N350" s="11">
        <f>N27</f>
        <v>0</v>
      </c>
      <c r="O350" s="11">
        <f t="shared" si="111"/>
        <v>0</v>
      </c>
      <c r="P350" s="11">
        <f t="shared" si="111"/>
        <v>0</v>
      </c>
      <c r="Q350" s="11">
        <f t="shared" si="111"/>
        <v>0</v>
      </c>
      <c r="R350" s="11">
        <f t="shared" si="111"/>
        <v>0</v>
      </c>
      <c r="S350" s="11">
        <f t="shared" si="111"/>
        <v>0</v>
      </c>
      <c r="T350" s="11">
        <f t="shared" si="111"/>
        <v>0</v>
      </c>
      <c r="U350" s="11">
        <f t="shared" si="111"/>
        <v>0</v>
      </c>
      <c r="V350" s="11">
        <f t="shared" si="111"/>
        <v>0</v>
      </c>
      <c r="W350" s="11">
        <f t="shared" si="111"/>
        <v>0</v>
      </c>
      <c r="X350" s="11">
        <f t="shared" si="111"/>
        <v>0</v>
      </c>
      <c r="Y350" s="11">
        <f t="shared" si="111"/>
        <v>0</v>
      </c>
      <c r="Z350" s="11">
        <f t="shared" si="111"/>
        <v>0</v>
      </c>
      <c r="AA350" s="11">
        <f t="shared" si="111"/>
        <v>0</v>
      </c>
      <c r="AB350" s="11">
        <f t="shared" si="111"/>
        <v>0</v>
      </c>
      <c r="AC350" s="11">
        <f t="shared" si="111"/>
        <v>0</v>
      </c>
      <c r="AD350" s="11">
        <f t="shared" si="111"/>
        <v>0</v>
      </c>
      <c r="AE350" s="11">
        <f t="shared" si="111"/>
        <v>0</v>
      </c>
      <c r="AF350" s="11">
        <f t="shared" si="111"/>
        <v>0</v>
      </c>
      <c r="AG350" s="11">
        <f t="shared" si="111"/>
        <v>0</v>
      </c>
      <c r="AH350" s="11">
        <f t="shared" si="111"/>
        <v>0</v>
      </c>
      <c r="AI350" s="11">
        <f t="shared" si="111"/>
        <v>0</v>
      </c>
      <c r="AJ350" s="11">
        <f t="shared" si="111"/>
        <v>0</v>
      </c>
      <c r="AK350" s="11">
        <f t="shared" si="111"/>
        <v>0</v>
      </c>
      <c r="AL350" s="11">
        <f t="shared" si="111"/>
        <v>0</v>
      </c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3">
        <f t="shared" si="112"/>
        <v>0</v>
      </c>
      <c r="BX350" s="13">
        <f t="shared" si="112"/>
        <v>0</v>
      </c>
      <c r="BY350" s="13">
        <f t="shared" si="112"/>
        <v>0</v>
      </c>
      <c r="BZ350" s="13">
        <f t="shared" si="112"/>
        <v>0</v>
      </c>
      <c r="CA350" s="13">
        <f t="shared" si="112"/>
        <v>0</v>
      </c>
      <c r="CB350" s="13">
        <f t="shared" si="112"/>
        <v>0</v>
      </c>
    </row>
    <row r="351" spans="1:80" ht="13.8" hidden="1" thickBot="1" x14ac:dyDescent="0.3">
      <c r="B351" s="18" t="s">
        <v>7</v>
      </c>
      <c r="C351" s="8">
        <f t="shared" ref="C351:I351" si="113">SUM(C349:C350)</f>
        <v>993.81</v>
      </c>
      <c r="D351" s="8">
        <f t="shared" si="113"/>
        <v>993.81</v>
      </c>
      <c r="E351" s="8">
        <f t="shared" si="113"/>
        <v>993.81</v>
      </c>
      <c r="F351" s="8">
        <f t="shared" si="113"/>
        <v>993.81000000000006</v>
      </c>
      <c r="G351" s="8">
        <f t="shared" si="113"/>
        <v>993.81000000000006</v>
      </c>
      <c r="H351" s="8">
        <f t="shared" si="113"/>
        <v>993.81000000000006</v>
      </c>
      <c r="I351" s="8">
        <f t="shared" si="113"/>
        <v>2577.2000000000003</v>
      </c>
      <c r="J351" s="8">
        <f>SUM(J349:J350)</f>
        <v>993.81000000000006</v>
      </c>
      <c r="K351" s="8">
        <f>SUM(K349:K350)</f>
        <v>993.81000000000006</v>
      </c>
      <c r="L351" s="8">
        <f>SUM(L349:L350)</f>
        <v>993.81000000000006</v>
      </c>
      <c r="M351" s="8">
        <f>SUM(M349:M350)</f>
        <v>993.81000000000006</v>
      </c>
      <c r="N351" s="8">
        <f>SUM(N349:N350)</f>
        <v>1040.0999999999999</v>
      </c>
      <c r="O351" s="8">
        <f t="shared" ref="O351:BZ351" si="114">SUM(O349:O350)</f>
        <v>1040.0999999999999</v>
      </c>
      <c r="P351" s="8">
        <f t="shared" si="114"/>
        <v>1040.0999999999999</v>
      </c>
      <c r="Q351" s="8">
        <f t="shared" si="114"/>
        <v>1040.0999999999999</v>
      </c>
      <c r="R351" s="8">
        <f t="shared" si="114"/>
        <v>1040.0999999999999</v>
      </c>
      <c r="S351" s="8">
        <f t="shared" si="114"/>
        <v>1040.0999999999999</v>
      </c>
      <c r="T351" s="8">
        <f t="shared" si="114"/>
        <v>1040.0999999999999</v>
      </c>
      <c r="U351" s="8">
        <f t="shared" si="114"/>
        <v>3240.1</v>
      </c>
      <c r="V351" s="8">
        <f t="shared" si="114"/>
        <v>3790.1</v>
      </c>
      <c r="W351" s="8">
        <f t="shared" si="114"/>
        <v>5985.49</v>
      </c>
      <c r="X351" s="8">
        <f t="shared" si="114"/>
        <v>6169.47</v>
      </c>
      <c r="Y351" s="8">
        <f t="shared" si="114"/>
        <v>6353.46</v>
      </c>
      <c r="Z351" s="8">
        <f t="shared" si="114"/>
        <v>6644.6</v>
      </c>
      <c r="AA351" s="8">
        <f t="shared" si="114"/>
        <v>8019.6</v>
      </c>
      <c r="AB351" s="8">
        <f t="shared" si="114"/>
        <v>8019.6</v>
      </c>
      <c r="AC351" s="8">
        <f t="shared" si="114"/>
        <v>8019.6</v>
      </c>
      <c r="AD351" s="8">
        <f t="shared" si="114"/>
        <v>8019.6</v>
      </c>
      <c r="AE351" s="8">
        <f t="shared" si="114"/>
        <v>8019.6</v>
      </c>
      <c r="AF351" s="8">
        <f t="shared" si="114"/>
        <v>8019.6</v>
      </c>
      <c r="AG351" s="8">
        <f t="shared" si="114"/>
        <v>8019.6</v>
      </c>
      <c r="AH351" s="8">
        <f t="shared" si="114"/>
        <v>8019.6</v>
      </c>
      <c r="AI351" s="8">
        <f t="shared" si="114"/>
        <v>8019.6</v>
      </c>
      <c r="AJ351" s="8">
        <f t="shared" si="114"/>
        <v>8019.6</v>
      </c>
      <c r="AK351" s="8">
        <f t="shared" si="114"/>
        <v>8019.6</v>
      </c>
      <c r="AL351" s="8">
        <f t="shared" si="114"/>
        <v>8019.6</v>
      </c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>
        <f t="shared" si="114"/>
        <v>13555.4</v>
      </c>
      <c r="BX351" s="8">
        <f t="shared" si="114"/>
        <v>38423.82</v>
      </c>
      <c r="BY351" s="8">
        <f t="shared" si="114"/>
        <v>96235.199999999997</v>
      </c>
      <c r="BZ351" s="8">
        <f t="shared" si="114"/>
        <v>0</v>
      </c>
      <c r="CA351" s="8">
        <f t="shared" ref="CA351:CB351" si="115">SUM(CA349:CA350)</f>
        <v>0</v>
      </c>
      <c r="CB351" s="8">
        <f t="shared" si="115"/>
        <v>0</v>
      </c>
    </row>
    <row r="352" spans="1:80" ht="13.8" hidden="1" thickTop="1" x14ac:dyDescent="0.25">
      <c r="B352" s="18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3"/>
      <c r="BX352" s="13"/>
      <c r="BY352" s="13"/>
      <c r="BZ352" s="13"/>
      <c r="CA352" s="13"/>
      <c r="CB352" s="13"/>
    </row>
    <row r="353" spans="1:80" hidden="1" x14ac:dyDescent="0.25">
      <c r="B353" s="18" t="s">
        <v>474</v>
      </c>
      <c r="C353" s="11">
        <f>C17</f>
        <v>3491.71</v>
      </c>
      <c r="D353" s="11">
        <f t="shared" ref="D353:AL354" si="116">D17</f>
        <v>3491.72</v>
      </c>
      <c r="E353" s="11">
        <f>E17</f>
        <v>3491.71</v>
      </c>
      <c r="F353" s="11">
        <f>F17</f>
        <v>3491.7200000000003</v>
      </c>
      <c r="G353" s="11">
        <f>G17</f>
        <v>3491.71</v>
      </c>
      <c r="H353" s="11">
        <f>H17</f>
        <v>3491.7200000000003</v>
      </c>
      <c r="I353" s="11">
        <f>I17</f>
        <v>3491.71</v>
      </c>
      <c r="J353" s="11">
        <f t="shared" ref="J353:L354" si="117">J17</f>
        <v>3491.7200000000003</v>
      </c>
      <c r="K353" s="11">
        <f t="shared" si="117"/>
        <v>3491.71</v>
      </c>
      <c r="L353" s="11">
        <f t="shared" si="117"/>
        <v>3491.7200000000003</v>
      </c>
      <c r="M353" s="11">
        <f>M17</f>
        <v>3491.71</v>
      </c>
      <c r="N353" s="11">
        <f>N17</f>
        <v>3491.7200000000003</v>
      </c>
      <c r="O353" s="11">
        <f t="shared" si="116"/>
        <v>3491.72</v>
      </c>
      <c r="P353" s="11">
        <f t="shared" si="116"/>
        <v>3491.72</v>
      </c>
      <c r="Q353" s="11">
        <f t="shared" si="116"/>
        <v>3491.72</v>
      </c>
      <c r="R353" s="11">
        <f t="shared" si="116"/>
        <v>3491.72</v>
      </c>
      <c r="S353" s="11">
        <f t="shared" si="116"/>
        <v>3491.72</v>
      </c>
      <c r="T353" s="11">
        <f t="shared" si="116"/>
        <v>3491.72</v>
      </c>
      <c r="U353" s="11">
        <f t="shared" si="116"/>
        <v>3491.72</v>
      </c>
      <c r="V353" s="11">
        <f t="shared" si="116"/>
        <v>3491.72</v>
      </c>
      <c r="W353" s="11">
        <f t="shared" si="116"/>
        <v>3491.72</v>
      </c>
      <c r="X353" s="11">
        <f t="shared" si="116"/>
        <v>3491.72</v>
      </c>
      <c r="Y353" s="11">
        <f t="shared" si="116"/>
        <v>3491.72</v>
      </c>
      <c r="Z353" s="11">
        <f t="shared" si="116"/>
        <v>3491.72</v>
      </c>
      <c r="AA353" s="11">
        <f t="shared" si="116"/>
        <v>3491.72</v>
      </c>
      <c r="AB353" s="11">
        <f t="shared" si="116"/>
        <v>3491.72</v>
      </c>
      <c r="AC353" s="11">
        <f t="shared" si="116"/>
        <v>3491.72</v>
      </c>
      <c r="AD353" s="11">
        <f t="shared" si="116"/>
        <v>3491.72</v>
      </c>
      <c r="AE353" s="11">
        <f t="shared" si="116"/>
        <v>3491.72</v>
      </c>
      <c r="AF353" s="11">
        <f t="shared" si="116"/>
        <v>3491.72</v>
      </c>
      <c r="AG353" s="11">
        <f t="shared" si="116"/>
        <v>3491.72</v>
      </c>
      <c r="AH353" s="11">
        <f t="shared" si="116"/>
        <v>3491.72</v>
      </c>
      <c r="AI353" s="11">
        <f t="shared" si="116"/>
        <v>3491.72</v>
      </c>
      <c r="AJ353" s="11">
        <f t="shared" si="116"/>
        <v>3491.72</v>
      </c>
      <c r="AK353" s="11">
        <f t="shared" si="116"/>
        <v>3491.72</v>
      </c>
      <c r="AL353" s="11">
        <f t="shared" si="116"/>
        <v>3491.72</v>
      </c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3">
        <f t="shared" ref="BW353:CB354" si="118">BW17</f>
        <v>41900.58</v>
      </c>
      <c r="BX353" s="13">
        <f t="shared" si="118"/>
        <v>41900.639999999999</v>
      </c>
      <c r="BY353" s="13">
        <f t="shared" si="118"/>
        <v>41900.639999999999</v>
      </c>
      <c r="BZ353" s="13">
        <f t="shared" si="118"/>
        <v>0</v>
      </c>
      <c r="CA353" s="13">
        <f t="shared" si="118"/>
        <v>0</v>
      </c>
      <c r="CB353" s="13">
        <f t="shared" si="118"/>
        <v>0</v>
      </c>
    </row>
    <row r="354" spans="1:80" hidden="1" x14ac:dyDescent="0.25">
      <c r="B354" s="18" t="s">
        <v>475</v>
      </c>
      <c r="C354" s="11">
        <f>C18</f>
        <v>754.9</v>
      </c>
      <c r="D354" s="11">
        <f t="shared" si="116"/>
        <v>754.91</v>
      </c>
      <c r="E354" s="11">
        <f t="shared" si="116"/>
        <v>754.9</v>
      </c>
      <c r="F354" s="11">
        <f t="shared" si="116"/>
        <v>754.91</v>
      </c>
      <c r="G354" s="11">
        <f t="shared" si="116"/>
        <v>754.9</v>
      </c>
      <c r="H354" s="11">
        <f t="shared" si="116"/>
        <v>754.91</v>
      </c>
      <c r="I354" s="11">
        <f t="shared" si="116"/>
        <v>754.9</v>
      </c>
      <c r="J354" s="11">
        <f t="shared" si="117"/>
        <v>754.91</v>
      </c>
      <c r="K354" s="11">
        <f t="shared" si="117"/>
        <v>754.9</v>
      </c>
      <c r="L354" s="11">
        <f t="shared" si="117"/>
        <v>754.9</v>
      </c>
      <c r="M354" s="11">
        <f>M18</f>
        <v>754.91</v>
      </c>
      <c r="N354" s="11">
        <f>N18</f>
        <v>754.91</v>
      </c>
      <c r="O354" s="11">
        <f t="shared" si="116"/>
        <v>754.9</v>
      </c>
      <c r="P354" s="11">
        <f t="shared" si="116"/>
        <v>754.9</v>
      </c>
      <c r="Q354" s="11">
        <f t="shared" si="116"/>
        <v>754.9</v>
      </c>
      <c r="R354" s="11">
        <f t="shared" si="116"/>
        <v>754.9</v>
      </c>
      <c r="S354" s="11">
        <f t="shared" si="116"/>
        <v>754.9</v>
      </c>
      <c r="T354" s="11">
        <f t="shared" si="116"/>
        <v>754.9</v>
      </c>
      <c r="U354" s="11">
        <f t="shared" si="116"/>
        <v>754.9</v>
      </c>
      <c r="V354" s="11">
        <f t="shared" si="116"/>
        <v>754.9</v>
      </c>
      <c r="W354" s="11">
        <f t="shared" si="116"/>
        <v>754.9</v>
      </c>
      <c r="X354" s="11">
        <f t="shared" si="116"/>
        <v>754.9</v>
      </c>
      <c r="Y354" s="11">
        <f t="shared" si="116"/>
        <v>754.9</v>
      </c>
      <c r="Z354" s="11">
        <f t="shared" si="116"/>
        <v>754.9</v>
      </c>
      <c r="AA354" s="11">
        <f t="shared" si="116"/>
        <v>754.9</v>
      </c>
      <c r="AB354" s="11">
        <f t="shared" si="116"/>
        <v>754.9</v>
      </c>
      <c r="AC354" s="11">
        <f t="shared" si="116"/>
        <v>754.9</v>
      </c>
      <c r="AD354" s="11">
        <f t="shared" si="116"/>
        <v>754.9</v>
      </c>
      <c r="AE354" s="11">
        <f t="shared" si="116"/>
        <v>754.9</v>
      </c>
      <c r="AF354" s="11">
        <f t="shared" si="116"/>
        <v>754.9</v>
      </c>
      <c r="AG354" s="11">
        <f t="shared" si="116"/>
        <v>754.9</v>
      </c>
      <c r="AH354" s="11">
        <f t="shared" si="116"/>
        <v>754.9</v>
      </c>
      <c r="AI354" s="11">
        <f t="shared" si="116"/>
        <v>754.9</v>
      </c>
      <c r="AJ354" s="11">
        <f t="shared" si="116"/>
        <v>754.9</v>
      </c>
      <c r="AK354" s="11">
        <f t="shared" si="116"/>
        <v>754.9</v>
      </c>
      <c r="AL354" s="11">
        <f t="shared" si="116"/>
        <v>754.9</v>
      </c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3">
        <f t="shared" si="118"/>
        <v>9058.86</v>
      </c>
      <c r="BX354" s="13">
        <f t="shared" si="118"/>
        <v>9058.7999999999993</v>
      </c>
      <c r="BY354" s="13">
        <f t="shared" si="118"/>
        <v>9058.7999999999993</v>
      </c>
      <c r="BZ354" s="13">
        <f t="shared" si="118"/>
        <v>0</v>
      </c>
      <c r="CA354" s="13">
        <f t="shared" si="118"/>
        <v>0</v>
      </c>
      <c r="CB354" s="13">
        <f t="shared" si="118"/>
        <v>0</v>
      </c>
    </row>
    <row r="355" spans="1:80" ht="13.8" hidden="1" thickBot="1" x14ac:dyDescent="0.3">
      <c r="B355" s="18" t="s">
        <v>7</v>
      </c>
      <c r="C355" s="8">
        <f t="shared" ref="C355:I355" si="119">SUM(C353:C354)</f>
        <v>4246.6099999999997</v>
      </c>
      <c r="D355" s="8">
        <f t="shared" si="119"/>
        <v>4246.63</v>
      </c>
      <c r="E355" s="8">
        <f t="shared" si="119"/>
        <v>4246.6099999999997</v>
      </c>
      <c r="F355" s="8">
        <f t="shared" si="119"/>
        <v>4246.63</v>
      </c>
      <c r="G355" s="8">
        <f t="shared" si="119"/>
        <v>4246.6099999999997</v>
      </c>
      <c r="H355" s="8">
        <f t="shared" si="119"/>
        <v>4246.63</v>
      </c>
      <c r="I355" s="8">
        <f t="shared" si="119"/>
        <v>4246.6099999999997</v>
      </c>
      <c r="J355" s="8">
        <f>SUM(J353:J354)</f>
        <v>4246.63</v>
      </c>
      <c r="K355" s="8">
        <f>SUM(K353:K354)</f>
        <v>4246.6099999999997</v>
      </c>
      <c r="L355" s="8">
        <f>SUM(L353:L354)</f>
        <v>4246.62</v>
      </c>
      <c r="M355" s="8">
        <f>SUM(M353:M354)</f>
        <v>4246.62</v>
      </c>
      <c r="N355" s="8">
        <f>SUM(N353:N354)</f>
        <v>4246.63</v>
      </c>
      <c r="O355" s="8">
        <f t="shared" ref="O355:BZ355" si="120">SUM(O353:O354)</f>
        <v>4246.62</v>
      </c>
      <c r="P355" s="8">
        <f t="shared" si="120"/>
        <v>4246.62</v>
      </c>
      <c r="Q355" s="8">
        <f t="shared" si="120"/>
        <v>4246.62</v>
      </c>
      <c r="R355" s="8">
        <f t="shared" si="120"/>
        <v>4246.62</v>
      </c>
      <c r="S355" s="8">
        <f t="shared" si="120"/>
        <v>4246.62</v>
      </c>
      <c r="T355" s="8">
        <f t="shared" si="120"/>
        <v>4246.62</v>
      </c>
      <c r="U355" s="8">
        <f t="shared" si="120"/>
        <v>4246.62</v>
      </c>
      <c r="V355" s="8">
        <f t="shared" si="120"/>
        <v>4246.62</v>
      </c>
      <c r="W355" s="8">
        <f t="shared" si="120"/>
        <v>4246.62</v>
      </c>
      <c r="X355" s="8">
        <f t="shared" si="120"/>
        <v>4246.62</v>
      </c>
      <c r="Y355" s="8">
        <f t="shared" si="120"/>
        <v>4246.62</v>
      </c>
      <c r="Z355" s="8">
        <f t="shared" si="120"/>
        <v>4246.62</v>
      </c>
      <c r="AA355" s="8">
        <f t="shared" si="120"/>
        <v>4246.62</v>
      </c>
      <c r="AB355" s="8">
        <f t="shared" si="120"/>
        <v>4246.62</v>
      </c>
      <c r="AC355" s="8">
        <f t="shared" si="120"/>
        <v>4246.62</v>
      </c>
      <c r="AD355" s="8">
        <f t="shared" si="120"/>
        <v>4246.62</v>
      </c>
      <c r="AE355" s="8">
        <f t="shared" si="120"/>
        <v>4246.62</v>
      </c>
      <c r="AF355" s="8">
        <f t="shared" si="120"/>
        <v>4246.62</v>
      </c>
      <c r="AG355" s="8">
        <f t="shared" si="120"/>
        <v>4246.62</v>
      </c>
      <c r="AH355" s="8">
        <f t="shared" si="120"/>
        <v>4246.62</v>
      </c>
      <c r="AI355" s="8">
        <f t="shared" si="120"/>
        <v>4246.62</v>
      </c>
      <c r="AJ355" s="8">
        <f t="shared" si="120"/>
        <v>4246.62</v>
      </c>
      <c r="AK355" s="8">
        <f t="shared" si="120"/>
        <v>4246.62</v>
      </c>
      <c r="AL355" s="8">
        <f t="shared" si="120"/>
        <v>4246.62</v>
      </c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>
        <f t="shared" si="120"/>
        <v>50959.44</v>
      </c>
      <c r="BX355" s="8">
        <f t="shared" si="120"/>
        <v>50959.44</v>
      </c>
      <c r="BY355" s="8">
        <f t="shared" si="120"/>
        <v>50959.44</v>
      </c>
      <c r="BZ355" s="8">
        <f t="shared" si="120"/>
        <v>0</v>
      </c>
      <c r="CA355" s="8">
        <f t="shared" ref="CA355:CB355" si="121">SUM(CA353:CA354)</f>
        <v>0</v>
      </c>
      <c r="CB355" s="8">
        <f t="shared" si="121"/>
        <v>0</v>
      </c>
    </row>
    <row r="356" spans="1:80" ht="13.8" hidden="1" thickTop="1" x14ac:dyDescent="0.25">
      <c r="B356" s="18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3"/>
      <c r="BX356" s="13"/>
      <c r="BY356" s="13"/>
      <c r="BZ356" s="13"/>
      <c r="CA356" s="13"/>
      <c r="CB356" s="13"/>
    </row>
    <row r="357" spans="1:80" ht="13.8" hidden="1" thickBot="1" x14ac:dyDescent="0.3">
      <c r="B357" s="18" t="s">
        <v>476</v>
      </c>
      <c r="C357" s="8">
        <f t="shared" ref="C357:I357" si="122">SUM(C337,C339,C343,C347,C351,C355)</f>
        <v>34517154.250000007</v>
      </c>
      <c r="D357" s="8">
        <f t="shared" si="122"/>
        <v>34607979.510000005</v>
      </c>
      <c r="E357" s="8">
        <f t="shared" si="122"/>
        <v>34777967.640000015</v>
      </c>
      <c r="F357" s="8">
        <f t="shared" si="122"/>
        <v>35128059.720000006</v>
      </c>
      <c r="G357" s="8">
        <f t="shared" si="122"/>
        <v>35127404.609999999</v>
      </c>
      <c r="H357" s="8">
        <f t="shared" si="122"/>
        <v>35183346.310000002</v>
      </c>
      <c r="I357" s="8">
        <f t="shared" si="122"/>
        <v>35434843.210000001</v>
      </c>
      <c r="J357" s="8">
        <f>SUM(J337,J339,J343,J347,J351,J355)</f>
        <v>35487106.939999998</v>
      </c>
      <c r="K357" s="8">
        <f>SUM(K337,K339,K343,K347,K351,K355)</f>
        <v>35588255.899999999</v>
      </c>
      <c r="L357" s="8">
        <f>SUM(L337,L339,L343,L347,L351,L355)</f>
        <v>35728533.199999996</v>
      </c>
      <c r="M357" s="8">
        <f>SUM(M337,M339,M343,M347,M351,M355)</f>
        <v>35970825.810000002</v>
      </c>
      <c r="N357" s="8">
        <f>SUM(N337,N339,N343,N347,N351,N355)</f>
        <v>34365055.710000008</v>
      </c>
      <c r="O357" s="8">
        <f t="shared" ref="O357:BZ357" si="123">SUM(O337,O339,O343,O347,O351,O355)</f>
        <v>37232589.32</v>
      </c>
      <c r="P357" s="8">
        <f t="shared" si="123"/>
        <v>37470201.670000002</v>
      </c>
      <c r="Q357" s="8">
        <f t="shared" si="123"/>
        <v>37756755.739999995</v>
      </c>
      <c r="R357" s="8">
        <f t="shared" si="123"/>
        <v>38153795.889999993</v>
      </c>
      <c r="S357" s="8">
        <f t="shared" si="123"/>
        <v>38367027.639999993</v>
      </c>
      <c r="T357" s="8">
        <f t="shared" si="123"/>
        <v>38701670.030000009</v>
      </c>
      <c r="U357" s="8">
        <f t="shared" si="123"/>
        <v>38918990.390000001</v>
      </c>
      <c r="V357" s="8">
        <f t="shared" si="123"/>
        <v>39024780.750000007</v>
      </c>
      <c r="W357" s="8">
        <f t="shared" si="123"/>
        <v>39159807.219999991</v>
      </c>
      <c r="X357" s="8">
        <f t="shared" si="123"/>
        <v>39523108.600000001</v>
      </c>
      <c r="Y357" s="8">
        <f t="shared" si="123"/>
        <v>39641842.710000001</v>
      </c>
      <c r="Z357" s="8">
        <f t="shared" si="123"/>
        <v>39749976.169999994</v>
      </c>
      <c r="AA357" s="8">
        <f t="shared" si="123"/>
        <v>40632995.979999997</v>
      </c>
      <c r="AB357" s="8">
        <f t="shared" si="123"/>
        <v>40682513.510000005</v>
      </c>
      <c r="AC357" s="8">
        <f t="shared" si="123"/>
        <v>41133652.269999996</v>
      </c>
      <c r="AD357" s="8">
        <f t="shared" si="123"/>
        <v>41306941.089999996</v>
      </c>
      <c r="AE357" s="8">
        <f t="shared" si="123"/>
        <v>41887145.290000007</v>
      </c>
      <c r="AF357" s="8">
        <f t="shared" si="123"/>
        <v>42519024.659999996</v>
      </c>
      <c r="AG357" s="8">
        <f t="shared" si="123"/>
        <v>43094959.180000007</v>
      </c>
      <c r="AH357" s="8">
        <f t="shared" si="123"/>
        <v>43299747.990000017</v>
      </c>
      <c r="AI357" s="8">
        <f t="shared" si="123"/>
        <v>43474226.090000004</v>
      </c>
      <c r="AJ357" s="8">
        <f t="shared" si="123"/>
        <v>43739344.949999988</v>
      </c>
      <c r="AK357" s="8">
        <f t="shared" si="123"/>
        <v>44001148.359999999</v>
      </c>
      <c r="AL357" s="8">
        <f t="shared" si="123"/>
        <v>44132395.390000001</v>
      </c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>
        <f t="shared" si="123"/>
        <v>421916532.80999994</v>
      </c>
      <c r="BX357" s="8">
        <f t="shared" si="123"/>
        <v>463700546.13</v>
      </c>
      <c r="BY357" s="8">
        <f t="shared" si="123"/>
        <v>509904094.75999999</v>
      </c>
      <c r="BZ357" s="8">
        <f t="shared" si="123"/>
        <v>0</v>
      </c>
      <c r="CA357" s="8">
        <f t="shared" ref="CA357:CB357" si="124">SUM(CA337,CA339,CA343,CA347,CA351,CA355)</f>
        <v>0</v>
      </c>
      <c r="CB357" s="8">
        <f t="shared" si="124"/>
        <v>0</v>
      </c>
    </row>
    <row r="358" spans="1:80" ht="13.8" hidden="1" thickTop="1" x14ac:dyDescent="0.25">
      <c r="B358" s="18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3"/>
      <c r="BX358" s="13"/>
      <c r="BY358" s="13"/>
      <c r="BZ358" s="13"/>
      <c r="CA358" s="13"/>
      <c r="CB358" s="13"/>
    </row>
    <row r="359" spans="1:80" hidden="1" x14ac:dyDescent="0.25">
      <c r="B359" s="18" t="s">
        <v>477</v>
      </c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3"/>
      <c r="BX359" s="13"/>
      <c r="BY359" s="13"/>
      <c r="BZ359" s="13"/>
      <c r="CA359" s="13"/>
      <c r="CB359" s="13"/>
    </row>
    <row r="360" spans="1:80" hidden="1" x14ac:dyDescent="0.25">
      <c r="B360" s="18" t="s">
        <v>478</v>
      </c>
      <c r="C360" s="11">
        <f t="shared" ref="C360:I360" si="125">C318</f>
        <v>60345.41</v>
      </c>
      <c r="D360" s="11">
        <f t="shared" si="125"/>
        <v>60345.37999999999</v>
      </c>
      <c r="E360" s="11">
        <f t="shared" si="125"/>
        <v>60345.340000000004</v>
      </c>
      <c r="F360" s="11">
        <f t="shared" si="125"/>
        <v>60345.4</v>
      </c>
      <c r="G360" s="11">
        <f t="shared" si="125"/>
        <v>60345.45</v>
      </c>
      <c r="H360" s="11">
        <f t="shared" si="125"/>
        <v>60345.47</v>
      </c>
      <c r="I360" s="11">
        <f t="shared" si="125"/>
        <v>60345.4</v>
      </c>
      <c r="J360" s="11">
        <f>J318</f>
        <v>60345.35</v>
      </c>
      <c r="K360" s="11">
        <f>K318</f>
        <v>60345.380000000005</v>
      </c>
      <c r="L360" s="11">
        <f>L318</f>
        <v>60345.399999999994</v>
      </c>
      <c r="M360" s="11">
        <f>M318</f>
        <v>60345.350000000006</v>
      </c>
      <c r="N360" s="11">
        <f>N318</f>
        <v>60345.4</v>
      </c>
      <c r="O360" s="11">
        <f t="shared" ref="O360:BZ360" si="126">O318</f>
        <v>57457.61</v>
      </c>
      <c r="P360" s="11">
        <f t="shared" si="126"/>
        <v>57457.61</v>
      </c>
      <c r="Q360" s="11">
        <f t="shared" si="126"/>
        <v>57457.61</v>
      </c>
      <c r="R360" s="11">
        <f t="shared" si="126"/>
        <v>57457.61</v>
      </c>
      <c r="S360" s="11">
        <f t="shared" si="126"/>
        <v>57457.61</v>
      </c>
      <c r="T360" s="11">
        <f t="shared" si="126"/>
        <v>57457.61</v>
      </c>
      <c r="U360" s="11">
        <f t="shared" si="126"/>
        <v>57457.61</v>
      </c>
      <c r="V360" s="11">
        <f t="shared" si="126"/>
        <v>57457.61</v>
      </c>
      <c r="W360" s="11">
        <f t="shared" si="126"/>
        <v>57457.61</v>
      </c>
      <c r="X360" s="11">
        <f t="shared" si="126"/>
        <v>57457.61</v>
      </c>
      <c r="Y360" s="11">
        <f t="shared" si="126"/>
        <v>57457.61</v>
      </c>
      <c r="Z360" s="11">
        <f t="shared" si="126"/>
        <v>57457.61</v>
      </c>
      <c r="AA360" s="11">
        <f t="shared" si="126"/>
        <v>57457.61</v>
      </c>
      <c r="AB360" s="11">
        <f t="shared" si="126"/>
        <v>57457.61</v>
      </c>
      <c r="AC360" s="11">
        <f t="shared" si="126"/>
        <v>57457.61</v>
      </c>
      <c r="AD360" s="11">
        <f t="shared" si="126"/>
        <v>57457.61</v>
      </c>
      <c r="AE360" s="11">
        <f t="shared" si="126"/>
        <v>57457.61</v>
      </c>
      <c r="AF360" s="11">
        <f t="shared" si="126"/>
        <v>57457.61</v>
      </c>
      <c r="AG360" s="11">
        <f t="shared" si="126"/>
        <v>57457.61</v>
      </c>
      <c r="AH360" s="11">
        <f t="shared" si="126"/>
        <v>57457.61</v>
      </c>
      <c r="AI360" s="11">
        <f t="shared" si="126"/>
        <v>57457.61</v>
      </c>
      <c r="AJ360" s="11">
        <f t="shared" si="126"/>
        <v>57457.61</v>
      </c>
      <c r="AK360" s="11">
        <f t="shared" si="126"/>
        <v>57457.61</v>
      </c>
      <c r="AL360" s="11">
        <f t="shared" si="126"/>
        <v>57457.61</v>
      </c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3">
        <f>BW318</f>
        <v>724144.72999999986</v>
      </c>
      <c r="BX360" s="13">
        <f t="shared" si="126"/>
        <v>689491.32</v>
      </c>
      <c r="BY360" s="13">
        <f t="shared" si="126"/>
        <v>689491.32</v>
      </c>
      <c r="BZ360" s="13">
        <f t="shared" si="126"/>
        <v>0</v>
      </c>
      <c r="CA360" s="13">
        <f t="shared" ref="CA360:CB360" si="127">CA318</f>
        <v>0</v>
      </c>
      <c r="CB360" s="13">
        <f t="shared" si="127"/>
        <v>0</v>
      </c>
    </row>
    <row r="361" spans="1:80" hidden="1" x14ac:dyDescent="0.25">
      <c r="B361" s="18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3"/>
      <c r="BX361" s="13"/>
      <c r="BY361" s="13"/>
      <c r="BZ361" s="13"/>
      <c r="CA361" s="13"/>
      <c r="CB361" s="13"/>
    </row>
    <row r="362" spans="1:80" hidden="1" x14ac:dyDescent="0.25">
      <c r="B362" s="18" t="s">
        <v>479</v>
      </c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3"/>
      <c r="BX362" s="13"/>
      <c r="BY362" s="13"/>
      <c r="BZ362" s="13"/>
      <c r="CA362" s="13"/>
      <c r="CB362" s="13"/>
    </row>
    <row r="363" spans="1:80" hidden="1" x14ac:dyDescent="0.25">
      <c r="B363" s="18" t="s">
        <v>480</v>
      </c>
      <c r="C363" s="11">
        <f t="shared" ref="C363:I363" si="128">SUM(C289:C291)</f>
        <v>472239.28</v>
      </c>
      <c r="D363" s="11">
        <f t="shared" si="128"/>
        <v>472468.67000000004</v>
      </c>
      <c r="E363" s="11">
        <f t="shared" si="128"/>
        <v>472405.52</v>
      </c>
      <c r="F363" s="11">
        <f t="shared" si="128"/>
        <v>472320.92000000004</v>
      </c>
      <c r="G363" s="11">
        <f t="shared" si="128"/>
        <v>481251.58999999997</v>
      </c>
      <c r="H363" s="11">
        <f t="shared" si="128"/>
        <v>481485.29000000004</v>
      </c>
      <c r="I363" s="11">
        <f t="shared" si="128"/>
        <v>486125.51</v>
      </c>
      <c r="J363" s="11">
        <f>SUM(J289:J291)</f>
        <v>491202.39</v>
      </c>
      <c r="K363" s="11">
        <f>SUM(K289:K291)</f>
        <v>503572.63</v>
      </c>
      <c r="L363" s="11">
        <f>SUM(L289:L291)</f>
        <v>503370.39</v>
      </c>
      <c r="M363" s="11">
        <f>SUM(M289:M291)</f>
        <v>509890.63</v>
      </c>
      <c r="N363" s="11">
        <f>SUM(N289:N291)-1575.9</f>
        <v>510527.91</v>
      </c>
      <c r="O363" s="11">
        <f t="shared" ref="O363:BZ363" si="129">SUM(O289:O291)</f>
        <v>531968.90999999992</v>
      </c>
      <c r="P363" s="11">
        <f t="shared" si="129"/>
        <v>540850.89</v>
      </c>
      <c r="Q363" s="11">
        <f t="shared" si="129"/>
        <v>543161.48</v>
      </c>
      <c r="R363" s="11">
        <f t="shared" si="129"/>
        <v>543227.89</v>
      </c>
      <c r="S363" s="11">
        <f t="shared" si="129"/>
        <v>543294.30000000005</v>
      </c>
      <c r="T363" s="11">
        <f t="shared" si="129"/>
        <v>543360.69999999995</v>
      </c>
      <c r="U363" s="11">
        <f t="shared" si="129"/>
        <v>543427.11</v>
      </c>
      <c r="V363" s="11">
        <f t="shared" si="129"/>
        <v>543493.51</v>
      </c>
      <c r="W363" s="11">
        <f t="shared" si="129"/>
        <v>543559.91999999993</v>
      </c>
      <c r="X363" s="11">
        <f t="shared" si="129"/>
        <v>543626.32999999996</v>
      </c>
      <c r="Y363" s="11">
        <f t="shared" si="129"/>
        <v>543692.73</v>
      </c>
      <c r="Z363" s="11">
        <f t="shared" si="129"/>
        <v>543759.14</v>
      </c>
      <c r="AA363" s="11">
        <f t="shared" si="129"/>
        <v>543825.55000000005</v>
      </c>
      <c r="AB363" s="11">
        <f t="shared" si="129"/>
        <v>543858.75</v>
      </c>
      <c r="AC363" s="11">
        <f t="shared" si="129"/>
        <v>543891.94999999995</v>
      </c>
      <c r="AD363" s="11">
        <f t="shared" si="129"/>
        <v>543925.15</v>
      </c>
      <c r="AE363" s="11">
        <f t="shared" si="129"/>
        <v>543958.36</v>
      </c>
      <c r="AF363" s="11">
        <f t="shared" si="129"/>
        <v>543991.56000000006</v>
      </c>
      <c r="AG363" s="11">
        <f t="shared" si="129"/>
        <v>544024.76</v>
      </c>
      <c r="AH363" s="11">
        <f t="shared" si="129"/>
        <v>544057.97</v>
      </c>
      <c r="AI363" s="11">
        <f t="shared" si="129"/>
        <v>544383.36</v>
      </c>
      <c r="AJ363" s="11">
        <f t="shared" si="129"/>
        <v>544416.56000000006</v>
      </c>
      <c r="AK363" s="11">
        <f t="shared" si="129"/>
        <v>544449.76</v>
      </c>
      <c r="AL363" s="11">
        <f t="shared" si="129"/>
        <v>544482.97</v>
      </c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3">
        <f>SUM(BW289:BW291)-1575.9</f>
        <v>5856860.7299999995</v>
      </c>
      <c r="BX363" s="13">
        <f t="shared" si="129"/>
        <v>6507422.9100000001</v>
      </c>
      <c r="BY363" s="13">
        <f t="shared" si="129"/>
        <v>6529266.6999999993</v>
      </c>
      <c r="BZ363" s="13">
        <f t="shared" si="129"/>
        <v>0</v>
      </c>
      <c r="CA363" s="13">
        <f t="shared" ref="CA363:CB363" si="130">SUM(CA289:CA291)</f>
        <v>0</v>
      </c>
      <c r="CB363" s="13">
        <f t="shared" si="130"/>
        <v>0</v>
      </c>
    </row>
    <row r="364" spans="1:80" hidden="1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idden="1" x14ac:dyDescent="0.25">
      <c r="B365" s="18" t="s">
        <v>448</v>
      </c>
      <c r="C365" s="11">
        <f>C310-SUM(C357,C360,C363)</f>
        <v>-10483.25</v>
      </c>
      <c r="D365" s="11">
        <f>D310-SUM(D357,D360,D363)</f>
        <v>-2144.6000000014901</v>
      </c>
      <c r="E365" s="11">
        <f t="shared" ref="E365:AL365" si="131">E310-SUM(E357,E360,E363)</f>
        <v>0</v>
      </c>
      <c r="F365" s="11">
        <f t="shared" si="131"/>
        <v>0</v>
      </c>
      <c r="G365" s="11">
        <f t="shared" si="131"/>
        <v>0</v>
      </c>
      <c r="H365" s="11">
        <f t="shared" si="131"/>
        <v>0</v>
      </c>
      <c r="I365" s="11">
        <f t="shared" si="131"/>
        <v>0</v>
      </c>
      <c r="J365" s="11">
        <f t="shared" si="131"/>
        <v>0</v>
      </c>
      <c r="K365" s="11">
        <f t="shared" si="131"/>
        <v>0</v>
      </c>
      <c r="L365" s="11">
        <f t="shared" si="131"/>
        <v>0</v>
      </c>
      <c r="M365" s="11">
        <f t="shared" si="131"/>
        <v>0</v>
      </c>
      <c r="N365" s="11">
        <f t="shared" si="131"/>
        <v>0</v>
      </c>
      <c r="O365" s="11">
        <f t="shared" si="131"/>
        <v>0</v>
      </c>
      <c r="P365" s="11">
        <f t="shared" si="131"/>
        <v>0</v>
      </c>
      <c r="Q365" s="11">
        <f t="shared" si="131"/>
        <v>0</v>
      </c>
      <c r="R365" s="11">
        <f t="shared" si="131"/>
        <v>0</v>
      </c>
      <c r="S365" s="11">
        <f t="shared" si="131"/>
        <v>0</v>
      </c>
      <c r="T365" s="11">
        <f t="shared" si="131"/>
        <v>0</v>
      </c>
      <c r="U365" s="11">
        <f t="shared" si="131"/>
        <v>0</v>
      </c>
      <c r="V365" s="11">
        <f t="shared" si="131"/>
        <v>0</v>
      </c>
      <c r="W365" s="11">
        <f t="shared" si="131"/>
        <v>0</v>
      </c>
      <c r="X365" s="11">
        <f t="shared" si="131"/>
        <v>0</v>
      </c>
      <c r="Y365" s="11">
        <f t="shared" si="131"/>
        <v>0</v>
      </c>
      <c r="Z365" s="11">
        <f t="shared" si="131"/>
        <v>0</v>
      </c>
      <c r="AA365" s="11">
        <f t="shared" si="131"/>
        <v>0</v>
      </c>
      <c r="AB365" s="11">
        <f t="shared" si="131"/>
        <v>0</v>
      </c>
      <c r="AC365" s="11">
        <f t="shared" si="131"/>
        <v>0</v>
      </c>
      <c r="AD365" s="11">
        <f t="shared" si="131"/>
        <v>0</v>
      </c>
      <c r="AE365" s="11">
        <f t="shared" si="131"/>
        <v>0</v>
      </c>
      <c r="AF365" s="11">
        <f t="shared" si="131"/>
        <v>0</v>
      </c>
      <c r="AG365" s="11">
        <f t="shared" si="131"/>
        <v>0</v>
      </c>
      <c r="AH365" s="11">
        <f t="shared" si="131"/>
        <v>0</v>
      </c>
      <c r="AI365" s="11">
        <f t="shared" si="131"/>
        <v>0</v>
      </c>
      <c r="AJ365" s="11">
        <f t="shared" si="131"/>
        <v>0</v>
      </c>
      <c r="AK365" s="11">
        <f t="shared" si="131"/>
        <v>0</v>
      </c>
      <c r="AL365" s="11">
        <f t="shared" si="131"/>
        <v>0</v>
      </c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>
        <f>BW310-SUM(BW357,BW360,BW363)</f>
        <v>-12627.849999904633</v>
      </c>
      <c r="BX365" s="11">
        <f t="shared" ref="BX365:CB365" si="132">BX310-SUM(BX357,BX360,BX363)</f>
        <v>0</v>
      </c>
      <c r="BY365" s="11">
        <f t="shared" si="132"/>
        <v>0</v>
      </c>
      <c r="BZ365" s="11">
        <f t="shared" si="132"/>
        <v>0</v>
      </c>
      <c r="CA365" s="11">
        <f t="shared" si="132"/>
        <v>0</v>
      </c>
      <c r="CB365" s="11">
        <f t="shared" si="132"/>
        <v>0</v>
      </c>
    </row>
    <row r="366" spans="1:80" hidden="1" x14ac:dyDescent="0.25">
      <c r="B366" s="18" t="s">
        <v>481</v>
      </c>
      <c r="C366" s="11">
        <f>C335</f>
        <v>10483.25</v>
      </c>
      <c r="D366" s="11">
        <f>D335</f>
        <v>2144.6</v>
      </c>
      <c r="E366" s="11">
        <f t="shared" ref="E366:AL366" si="133">E335</f>
        <v>0</v>
      </c>
      <c r="F366" s="11">
        <f t="shared" si="133"/>
        <v>0</v>
      </c>
      <c r="G366" s="11">
        <f t="shared" si="133"/>
        <v>0</v>
      </c>
      <c r="H366" s="11">
        <f t="shared" si="133"/>
        <v>0</v>
      </c>
      <c r="I366" s="11">
        <f t="shared" si="133"/>
        <v>0</v>
      </c>
      <c r="J366" s="11">
        <f t="shared" si="133"/>
        <v>0</v>
      </c>
      <c r="K366" s="11">
        <f t="shared" si="133"/>
        <v>0</v>
      </c>
      <c r="L366" s="11">
        <f t="shared" si="133"/>
        <v>0</v>
      </c>
      <c r="M366" s="11">
        <f t="shared" si="133"/>
        <v>0</v>
      </c>
      <c r="N366" s="11">
        <f t="shared" si="133"/>
        <v>0</v>
      </c>
      <c r="O366" s="11">
        <f t="shared" si="133"/>
        <v>0</v>
      </c>
      <c r="P366" s="11">
        <f t="shared" si="133"/>
        <v>0</v>
      </c>
      <c r="Q366" s="11">
        <f t="shared" si="133"/>
        <v>0</v>
      </c>
      <c r="R366" s="11">
        <f t="shared" si="133"/>
        <v>0</v>
      </c>
      <c r="S366" s="11">
        <f t="shared" si="133"/>
        <v>0</v>
      </c>
      <c r="T366" s="11">
        <f t="shared" si="133"/>
        <v>0</v>
      </c>
      <c r="U366" s="11">
        <f t="shared" si="133"/>
        <v>0</v>
      </c>
      <c r="V366" s="11">
        <f t="shared" si="133"/>
        <v>0</v>
      </c>
      <c r="W366" s="11">
        <f t="shared" si="133"/>
        <v>0</v>
      </c>
      <c r="X366" s="11">
        <f t="shared" si="133"/>
        <v>0</v>
      </c>
      <c r="Y366" s="11">
        <f t="shared" si="133"/>
        <v>0</v>
      </c>
      <c r="Z366" s="11">
        <f t="shared" si="133"/>
        <v>0</v>
      </c>
      <c r="AA366" s="11">
        <f t="shared" si="133"/>
        <v>0</v>
      </c>
      <c r="AB366" s="11">
        <f t="shared" si="133"/>
        <v>0</v>
      </c>
      <c r="AC366" s="11">
        <f t="shared" si="133"/>
        <v>0</v>
      </c>
      <c r="AD366" s="11">
        <f t="shared" si="133"/>
        <v>0</v>
      </c>
      <c r="AE366" s="11">
        <f t="shared" si="133"/>
        <v>0</v>
      </c>
      <c r="AF366" s="11">
        <f t="shared" si="133"/>
        <v>0</v>
      </c>
      <c r="AG366" s="11">
        <f t="shared" si="133"/>
        <v>0</v>
      </c>
      <c r="AH366" s="11">
        <f t="shared" si="133"/>
        <v>0</v>
      </c>
      <c r="AI366" s="11">
        <f t="shared" si="133"/>
        <v>0</v>
      </c>
      <c r="AJ366" s="11">
        <f t="shared" si="133"/>
        <v>0</v>
      </c>
      <c r="AK366" s="11">
        <f t="shared" si="133"/>
        <v>0</v>
      </c>
      <c r="AL366" s="11">
        <f t="shared" si="133"/>
        <v>0</v>
      </c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>
        <f>BW335</f>
        <v>12627.85</v>
      </c>
      <c r="BX366" s="11">
        <f t="shared" ref="BX366:CB366" si="134">BX335</f>
        <v>0</v>
      </c>
      <c r="BY366" s="11">
        <f t="shared" si="134"/>
        <v>0</v>
      </c>
      <c r="BZ366" s="11">
        <f t="shared" si="134"/>
        <v>0</v>
      </c>
      <c r="CA366" s="11">
        <f t="shared" si="134"/>
        <v>0</v>
      </c>
      <c r="CB366" s="11">
        <f t="shared" si="134"/>
        <v>0</v>
      </c>
    </row>
    <row r="367" spans="1:80" hidden="1" x14ac:dyDescent="0.25">
      <c r="B367" s="18" t="s">
        <v>448</v>
      </c>
      <c r="C367" s="11">
        <f>SUM(C365:C366)</f>
        <v>0</v>
      </c>
      <c r="D367" s="11">
        <f>SUM(D365:D366)</f>
        <v>-1.4902070688549429E-9</v>
      </c>
      <c r="E367" s="11">
        <f t="shared" ref="E367:AL367" si="135">SUM(E365:E366)</f>
        <v>0</v>
      </c>
      <c r="F367" s="11">
        <f t="shared" si="135"/>
        <v>0</v>
      </c>
      <c r="G367" s="11">
        <f t="shared" si="135"/>
        <v>0</v>
      </c>
      <c r="H367" s="11">
        <f t="shared" si="135"/>
        <v>0</v>
      </c>
      <c r="I367" s="11">
        <f t="shared" si="135"/>
        <v>0</v>
      </c>
      <c r="J367" s="11">
        <f t="shared" si="135"/>
        <v>0</v>
      </c>
      <c r="K367" s="11">
        <f t="shared" si="135"/>
        <v>0</v>
      </c>
      <c r="L367" s="11">
        <f t="shared" si="135"/>
        <v>0</v>
      </c>
      <c r="M367" s="11">
        <f t="shared" si="135"/>
        <v>0</v>
      </c>
      <c r="N367" s="11">
        <f t="shared" si="135"/>
        <v>0</v>
      </c>
      <c r="O367" s="11">
        <f t="shared" si="135"/>
        <v>0</v>
      </c>
      <c r="P367" s="11">
        <f t="shared" si="135"/>
        <v>0</v>
      </c>
      <c r="Q367" s="11">
        <f t="shared" si="135"/>
        <v>0</v>
      </c>
      <c r="R367" s="11">
        <f t="shared" si="135"/>
        <v>0</v>
      </c>
      <c r="S367" s="11">
        <f t="shared" si="135"/>
        <v>0</v>
      </c>
      <c r="T367" s="11">
        <f t="shared" si="135"/>
        <v>0</v>
      </c>
      <c r="U367" s="11">
        <f t="shared" si="135"/>
        <v>0</v>
      </c>
      <c r="V367" s="11">
        <f t="shared" si="135"/>
        <v>0</v>
      </c>
      <c r="W367" s="11">
        <f t="shared" si="135"/>
        <v>0</v>
      </c>
      <c r="X367" s="11">
        <f t="shared" si="135"/>
        <v>0</v>
      </c>
      <c r="Y367" s="11">
        <f t="shared" si="135"/>
        <v>0</v>
      </c>
      <c r="Z367" s="11">
        <f t="shared" si="135"/>
        <v>0</v>
      </c>
      <c r="AA367" s="11">
        <f t="shared" si="135"/>
        <v>0</v>
      </c>
      <c r="AB367" s="11">
        <f t="shared" si="135"/>
        <v>0</v>
      </c>
      <c r="AC367" s="11">
        <f t="shared" si="135"/>
        <v>0</v>
      </c>
      <c r="AD367" s="11">
        <f t="shared" si="135"/>
        <v>0</v>
      </c>
      <c r="AE367" s="11">
        <f t="shared" si="135"/>
        <v>0</v>
      </c>
      <c r="AF367" s="11">
        <f t="shared" si="135"/>
        <v>0</v>
      </c>
      <c r="AG367" s="11">
        <f t="shared" si="135"/>
        <v>0</v>
      </c>
      <c r="AH367" s="11">
        <f t="shared" si="135"/>
        <v>0</v>
      </c>
      <c r="AI367" s="11">
        <f t="shared" si="135"/>
        <v>0</v>
      </c>
      <c r="AJ367" s="11">
        <f t="shared" si="135"/>
        <v>0</v>
      </c>
      <c r="AK367" s="11">
        <f t="shared" si="135"/>
        <v>0</v>
      </c>
      <c r="AL367" s="11">
        <f t="shared" si="135"/>
        <v>0</v>
      </c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>
        <f t="shared" ref="BW367:CB367" si="136">SUM(BW365:BW366)</f>
        <v>9.5367795438505709E-8</v>
      </c>
      <c r="BX367" s="11">
        <f t="shared" si="136"/>
        <v>0</v>
      </c>
      <c r="BY367" s="11">
        <f t="shared" si="136"/>
        <v>0</v>
      </c>
      <c r="BZ367" s="11">
        <f t="shared" si="136"/>
        <v>0</v>
      </c>
      <c r="CA367" s="11">
        <f t="shared" si="136"/>
        <v>0</v>
      </c>
      <c r="CB367" s="11">
        <f t="shared" si="136"/>
        <v>0</v>
      </c>
    </row>
    <row r="368" spans="1:80" hidden="1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idden="1" x14ac:dyDescent="0.25">
      <c r="A369" s="1"/>
      <c r="B369" s="18" t="s">
        <v>482</v>
      </c>
      <c r="C369" s="13">
        <f>SUM(C330:C331,C339,C343)</f>
        <v>33652759.650000006</v>
      </c>
      <c r="D369" s="13">
        <f>SUM(D330:D331,D339,D343)</f>
        <v>33750900.899999999</v>
      </c>
      <c r="E369" s="13">
        <f t="shared" ref="E369:I369" si="137">SUM(E330:E331,E339,E343)</f>
        <v>33901821.890000008</v>
      </c>
      <c r="F369" s="13">
        <f t="shared" si="137"/>
        <v>34173814.600000001</v>
      </c>
      <c r="G369" s="13">
        <f t="shared" si="137"/>
        <v>34164461.670000002</v>
      </c>
      <c r="H369" s="13">
        <f t="shared" si="137"/>
        <v>34202256.869999997</v>
      </c>
      <c r="I369" s="13">
        <f t="shared" si="137"/>
        <v>34424092.729999997</v>
      </c>
      <c r="J369" s="13">
        <f>SUM(J330:J331,J339,J343)</f>
        <v>34458148.639999993</v>
      </c>
      <c r="K369" s="13">
        <f>SUM(K330:K331,K339,K343)</f>
        <v>34496554.729999997</v>
      </c>
      <c r="L369" s="13">
        <f>SUM(L330:L331,L339,L343)</f>
        <v>34625942.049999997</v>
      </c>
      <c r="M369" s="13">
        <f>SUM(M330:M331,M339,M343)</f>
        <v>34771404.799999997</v>
      </c>
      <c r="N369" s="13">
        <f>SUM(N330:N331,N339,N343)</f>
        <v>34699977.299999997</v>
      </c>
      <c r="O369" s="13">
        <f t="shared" ref="O369:BZ369" si="138">SUM(O330:O331,O339,O343)</f>
        <v>36000826.149999999</v>
      </c>
      <c r="P369" s="13">
        <f t="shared" si="138"/>
        <v>36207988.609999999</v>
      </c>
      <c r="Q369" s="13">
        <f t="shared" si="138"/>
        <v>36446313.57</v>
      </c>
      <c r="R369" s="13">
        <f t="shared" si="138"/>
        <v>36651566.059999995</v>
      </c>
      <c r="S369" s="13">
        <f t="shared" si="138"/>
        <v>36771910.329999998</v>
      </c>
      <c r="T369" s="13">
        <f t="shared" si="138"/>
        <v>37054589.340000004</v>
      </c>
      <c r="U369" s="13">
        <f t="shared" si="138"/>
        <v>37227403.93</v>
      </c>
      <c r="V369" s="13">
        <f t="shared" si="138"/>
        <v>37309026.100000001</v>
      </c>
      <c r="W369" s="13">
        <f t="shared" si="138"/>
        <v>37390898.609999992</v>
      </c>
      <c r="X369" s="13">
        <f t="shared" si="138"/>
        <v>37727555.140000001</v>
      </c>
      <c r="Y369" s="13">
        <f t="shared" si="138"/>
        <v>37827574.869999997</v>
      </c>
      <c r="Z369" s="13">
        <f t="shared" si="138"/>
        <v>37907315.759999998</v>
      </c>
      <c r="AA369" s="13">
        <f t="shared" si="138"/>
        <v>38210618.439999998</v>
      </c>
      <c r="AB369" s="13">
        <f t="shared" si="138"/>
        <v>38215184.030000001</v>
      </c>
      <c r="AC369" s="13">
        <f t="shared" si="138"/>
        <v>38620242.689999998</v>
      </c>
      <c r="AD369" s="13">
        <f t="shared" si="138"/>
        <v>38738948.759999998</v>
      </c>
      <c r="AE369" s="13">
        <f t="shared" si="138"/>
        <v>39269291.70000001</v>
      </c>
      <c r="AF369" s="13">
        <f t="shared" si="138"/>
        <v>39863560.419999994</v>
      </c>
      <c r="AG369" s="13">
        <f t="shared" si="138"/>
        <v>40391625.130000003</v>
      </c>
      <c r="AH369" s="13">
        <f t="shared" si="138"/>
        <v>40552916.650000013</v>
      </c>
      <c r="AI369" s="13">
        <f t="shared" si="138"/>
        <v>40683828.890000008</v>
      </c>
      <c r="AJ369" s="13">
        <f t="shared" si="138"/>
        <v>40899813.269999996</v>
      </c>
      <c r="AK369" s="13">
        <f t="shared" si="138"/>
        <v>41121953.200000003</v>
      </c>
      <c r="AL369" s="13">
        <f t="shared" si="138"/>
        <v>41205383.810000002</v>
      </c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>
        <f t="shared" si="138"/>
        <v>411322135.82999998</v>
      </c>
      <c r="BX369" s="13">
        <f t="shared" si="138"/>
        <v>444522968.47000003</v>
      </c>
      <c r="BY369" s="13">
        <f>SUM(BY330:BY331,BY339,BY343)</f>
        <v>477773366.99000001</v>
      </c>
      <c r="BZ369" s="13">
        <f t="shared" si="138"/>
        <v>0</v>
      </c>
      <c r="CA369" s="13">
        <f t="shared" ref="CA369:CB369" si="139">SUM(CA330:CA331,CA339,CA343)</f>
        <v>0</v>
      </c>
      <c r="CB369" s="13">
        <f t="shared" si="139"/>
        <v>0</v>
      </c>
    </row>
    <row r="370" spans="1:80" hidden="1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idden="1" x14ac:dyDescent="0.25">
      <c r="A371" s="9" t="s">
        <v>448</v>
      </c>
      <c r="B371" s="316" t="s">
        <v>483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>
        <v>0</v>
      </c>
      <c r="BX371" s="11">
        <v>0</v>
      </c>
      <c r="BY371" s="11">
        <v>0</v>
      </c>
      <c r="BZ371" s="11">
        <v>0</v>
      </c>
      <c r="CA371" s="11">
        <v>0</v>
      </c>
      <c r="CB371" s="11">
        <v>0</v>
      </c>
    </row>
    <row r="372" spans="1:80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94" spans="75:77" x14ac:dyDescent="0.25">
      <c r="BY394" s="21"/>
    </row>
    <row r="397" spans="75:77" x14ac:dyDescent="0.25">
      <c r="BY397" s="21"/>
    </row>
    <row r="398" spans="75:77" x14ac:dyDescent="0.25">
      <c r="BW398" s="21"/>
      <c r="BX398" s="21"/>
      <c r="BY398" s="21"/>
    </row>
    <row r="399" spans="75:77" x14ac:dyDescent="0.25">
      <c r="BW399" s="21"/>
      <c r="BX399" s="21"/>
      <c r="BY399" s="21"/>
    </row>
    <row r="400" spans="75:77" x14ac:dyDescent="0.25">
      <c r="BW400" s="21"/>
      <c r="BX400" s="21"/>
      <c r="BY400" s="21"/>
    </row>
    <row r="401" spans="75:77" x14ac:dyDescent="0.25">
      <c r="BW401" s="21"/>
      <c r="BX401" s="21"/>
      <c r="BY401" s="21"/>
    </row>
    <row r="402" spans="75:77" x14ac:dyDescent="0.25">
      <c r="BW402" s="21"/>
      <c r="BX402" s="21"/>
      <c r="BY402" s="21"/>
    </row>
    <row r="403" spans="75:77" x14ac:dyDescent="0.25">
      <c r="BW403" s="21"/>
      <c r="BX403" s="21"/>
      <c r="BY403" s="21"/>
    </row>
    <row r="404" spans="75:77" x14ac:dyDescent="0.25">
      <c r="BW404" s="21"/>
      <c r="BX404" s="21"/>
      <c r="BY404" s="21"/>
    </row>
    <row r="405" spans="75:77" x14ac:dyDescent="0.25">
      <c r="BW405" s="21"/>
      <c r="BX405" s="21"/>
      <c r="BY405" s="21"/>
    </row>
    <row r="406" spans="75:77" x14ac:dyDescent="0.25">
      <c r="BW406" s="21"/>
      <c r="BX406" s="21"/>
      <c r="BY406" s="21"/>
    </row>
    <row r="407" spans="75:77" x14ac:dyDescent="0.25">
      <c r="BW407" s="21"/>
      <c r="BX407" s="21"/>
      <c r="BY407" s="21"/>
    </row>
    <row r="408" spans="75:77" x14ac:dyDescent="0.25">
      <c r="BW408" s="21"/>
      <c r="BX408" s="21"/>
      <c r="BY408" s="21"/>
    </row>
    <row r="409" spans="75:77" x14ac:dyDescent="0.25">
      <c r="BW409" s="21"/>
      <c r="BX409" s="21"/>
      <c r="BY409" s="21"/>
    </row>
    <row r="410" spans="75:77" x14ac:dyDescent="0.25">
      <c r="BW410" s="21"/>
      <c r="BX410" s="21"/>
      <c r="BY410" s="21"/>
    </row>
    <row r="411" spans="75:77" x14ac:dyDescent="0.25">
      <c r="BW411" s="21"/>
      <c r="BX411" s="21"/>
      <c r="BY411" s="21"/>
    </row>
    <row r="412" spans="75:77" x14ac:dyDescent="0.25">
      <c r="BW412" s="21"/>
      <c r="BX412" s="21"/>
      <c r="BY412" s="21"/>
    </row>
    <row r="413" spans="75:77" x14ac:dyDescent="0.25">
      <c r="BW413" s="21"/>
      <c r="BX413" s="21"/>
      <c r="BY413" s="21"/>
    </row>
    <row r="414" spans="75:77" x14ac:dyDescent="0.25">
      <c r="BW414" s="21"/>
      <c r="BX414" s="21"/>
      <c r="BY414" s="21"/>
    </row>
  </sheetData>
  <conditionalFormatting sqref="CS6:CS304">
    <cfRule type="cellIs" dxfId="0" priority="1" operator="notEqual">
      <formula>0</formula>
    </cfRule>
  </conditionalFormatting>
  <printOptions horizontalCentered="1"/>
  <pageMargins left="0" right="0" top="0.5" bottom="0.5" header="0.5" footer="0"/>
  <pageSetup paperSize="5" scale="10" orientation="landscape" r:id="rId1"/>
  <headerFooter alignWithMargins="0">
    <oddFooter>&amp;L&amp;Z&amp;F&amp;R
&amp;A
&amp;"Arial,Bold"&amp;18 &amp;KFF000019</oddFooter>
  </headerFooter>
  <rowBreaks count="1" manualBreakCount="1">
    <brk id="208" max="17" man="1"/>
  </rowBreaks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0D7D-1EA3-4030-A530-B23048966F82}">
  <dimension ref="A1:Q280"/>
  <sheetViews>
    <sheetView workbookViewId="0">
      <pane ySplit="5" topLeftCell="A263" activePane="bottomLeft" state="frozen"/>
      <selection activeCell="BY333" sqref="BY333"/>
      <selection pane="bottomLeft" activeCell="E263" sqref="E263"/>
    </sheetView>
  </sheetViews>
  <sheetFormatPr defaultRowHeight="13.2" x14ac:dyDescent="0.25"/>
  <cols>
    <col min="1" max="1" width="22.44140625" bestFit="1" customWidth="1"/>
    <col min="2" max="2" width="19" bestFit="1" customWidth="1"/>
    <col min="3" max="3" width="38" bestFit="1" customWidth="1"/>
    <col min="4" max="4" width="8.109375" bestFit="1" customWidth="1"/>
    <col min="5" max="5" width="39.109375" bestFit="1" customWidth="1"/>
    <col min="6" max="6" width="14.109375" customWidth="1"/>
    <col min="7" max="7" width="12.109375" bestFit="1" customWidth="1"/>
    <col min="8" max="10" width="16.5546875" bestFit="1" customWidth="1"/>
    <col min="11" max="13" width="22.88671875" bestFit="1" customWidth="1"/>
  </cols>
  <sheetData>
    <row r="1" spans="1:13" x14ac:dyDescent="0.25">
      <c r="A1" s="93" t="s">
        <v>12</v>
      </c>
      <c r="B1" t="s">
        <v>13</v>
      </c>
    </row>
    <row r="2" spans="1:13" x14ac:dyDescent="0.25">
      <c r="A2" s="93" t="s">
        <v>14</v>
      </c>
      <c r="B2" t="s">
        <v>15</v>
      </c>
    </row>
    <row r="4" spans="1:13" x14ac:dyDescent="0.25">
      <c r="H4" s="93" t="s">
        <v>17</v>
      </c>
    </row>
    <row r="5" spans="1:13" x14ac:dyDescent="0.25">
      <c r="A5" s="93" t="s">
        <v>18</v>
      </c>
      <c r="B5" s="93" t="s">
        <v>19</v>
      </c>
      <c r="C5" s="93" t="s">
        <v>20</v>
      </c>
      <c r="D5" s="93" t="s">
        <v>21</v>
      </c>
      <c r="E5" s="93" t="s">
        <v>22</v>
      </c>
      <c r="F5" s="93" t="s">
        <v>23</v>
      </c>
      <c r="G5" s="93" t="s">
        <v>24</v>
      </c>
      <c r="H5" s="212" t="s">
        <v>510</v>
      </c>
      <c r="I5" s="212" t="s">
        <v>511</v>
      </c>
      <c r="J5" s="212" t="s">
        <v>512</v>
      </c>
      <c r="K5" s="212" t="s">
        <v>513</v>
      </c>
      <c r="L5" s="212" t="s">
        <v>514</v>
      </c>
      <c r="M5" s="212" t="s">
        <v>515</v>
      </c>
    </row>
    <row r="6" spans="1:13" x14ac:dyDescent="0.25">
      <c r="A6" t="s">
        <v>29</v>
      </c>
      <c r="B6" s="1" t="s">
        <v>30</v>
      </c>
      <c r="C6" t="s">
        <v>31</v>
      </c>
      <c r="D6" s="1" t="s">
        <v>32</v>
      </c>
      <c r="E6" t="s">
        <v>33</v>
      </c>
      <c r="F6" s="2">
        <v>108</v>
      </c>
      <c r="G6" s="2">
        <v>403</v>
      </c>
      <c r="H6" s="3">
        <v>280889857.93000007</v>
      </c>
      <c r="I6" s="3">
        <v>280963525.30000001</v>
      </c>
      <c r="J6" s="3">
        <v>280963525.30000001</v>
      </c>
      <c r="K6" s="3">
        <v>255632524.88</v>
      </c>
      <c r="L6" s="3">
        <v>280953931.18000001</v>
      </c>
      <c r="M6" s="3">
        <v>280963525.30000001</v>
      </c>
    </row>
    <row r="7" spans="1:13" x14ac:dyDescent="0.25">
      <c r="B7" s="1"/>
      <c r="D7" s="1" t="s">
        <v>34</v>
      </c>
      <c r="E7" t="s">
        <v>35</v>
      </c>
      <c r="F7" s="2">
        <v>108</v>
      </c>
      <c r="G7" s="2">
        <v>403</v>
      </c>
      <c r="H7" s="3">
        <v>189629305.4799999</v>
      </c>
      <c r="I7" s="3">
        <v>197728668.46999997</v>
      </c>
      <c r="J7" s="3">
        <v>202014320.99999997</v>
      </c>
      <c r="K7" s="3">
        <v>195814151.00999999</v>
      </c>
      <c r="L7" s="3">
        <v>194282905.58000001</v>
      </c>
      <c r="M7" s="3">
        <v>199557615.38999999</v>
      </c>
    </row>
    <row r="8" spans="1:13" x14ac:dyDescent="0.25">
      <c r="B8" s="1"/>
      <c r="D8" s="1" t="s">
        <v>36</v>
      </c>
      <c r="E8" t="s">
        <v>37</v>
      </c>
      <c r="F8" s="2">
        <v>108</v>
      </c>
      <c r="G8" s="2">
        <v>403</v>
      </c>
      <c r="H8" s="3">
        <v>20686433.039999999</v>
      </c>
      <c r="I8" s="3">
        <v>28785796.029999997</v>
      </c>
      <c r="J8" s="3">
        <v>33071448.559999987</v>
      </c>
      <c r="K8" s="3">
        <v>10956073.15</v>
      </c>
      <c r="L8" s="3">
        <v>25340033.140000001</v>
      </c>
      <c r="M8" s="3">
        <v>30614742.949999999</v>
      </c>
    </row>
    <row r="9" spans="1:13" x14ac:dyDescent="0.25">
      <c r="B9" s="1"/>
      <c r="D9" s="1" t="s">
        <v>38</v>
      </c>
      <c r="E9" t="s">
        <v>39</v>
      </c>
      <c r="F9" s="2">
        <v>108</v>
      </c>
      <c r="G9" s="2">
        <v>403</v>
      </c>
      <c r="H9" s="3">
        <v>43980094.719999999</v>
      </c>
      <c r="I9" s="3">
        <v>43980094.719999999</v>
      </c>
      <c r="J9" s="3">
        <v>43980094.719999999</v>
      </c>
      <c r="K9" s="3">
        <v>43859259.890000001</v>
      </c>
      <c r="L9" s="3">
        <v>43980094.719999999</v>
      </c>
      <c r="M9" s="3">
        <v>43980094.719999999</v>
      </c>
    </row>
    <row r="10" spans="1:13" x14ac:dyDescent="0.25">
      <c r="B10" s="1"/>
      <c r="D10" s="1" t="s">
        <v>40</v>
      </c>
      <c r="E10" t="s">
        <v>41</v>
      </c>
      <c r="F10" s="2">
        <v>108</v>
      </c>
      <c r="G10" s="2">
        <v>403</v>
      </c>
      <c r="H10" s="3">
        <v>26448498.799999997</v>
      </c>
      <c r="I10" s="3">
        <v>26448498.799999997</v>
      </c>
      <c r="J10" s="3">
        <v>26448498.799999997</v>
      </c>
      <c r="K10" s="3">
        <v>26136411.91</v>
      </c>
      <c r="L10" s="3">
        <v>26448498.800000001</v>
      </c>
      <c r="M10" s="3">
        <v>26448498.800000001</v>
      </c>
    </row>
    <row r="11" spans="1:13" x14ac:dyDescent="0.25">
      <c r="B11" s="1"/>
      <c r="C11" t="s">
        <v>42</v>
      </c>
      <c r="H11" s="3">
        <v>561634189.96999991</v>
      </c>
      <c r="I11" s="3">
        <v>577906583.31999993</v>
      </c>
      <c r="J11" s="3">
        <v>586477888.37999988</v>
      </c>
      <c r="K11" s="3">
        <v>532398420.83999997</v>
      </c>
      <c r="L11" s="3">
        <v>571005463.41999996</v>
      </c>
      <c r="M11" s="3">
        <v>581564477.15999997</v>
      </c>
    </row>
    <row r="12" spans="1:13" x14ac:dyDescent="0.25">
      <c r="B12" s="1"/>
      <c r="C12" t="s">
        <v>43</v>
      </c>
      <c r="D12" s="1" t="s">
        <v>32</v>
      </c>
      <c r="E12" t="s">
        <v>44</v>
      </c>
      <c r="F12" s="2">
        <v>108</v>
      </c>
      <c r="G12" s="2">
        <v>403</v>
      </c>
      <c r="H12" s="3">
        <v>55902236.31000001</v>
      </c>
      <c r="I12" s="3">
        <v>55902236.31000001</v>
      </c>
      <c r="J12" s="3">
        <v>55902236.31000001</v>
      </c>
      <c r="K12" s="3">
        <v>55594712.009999998</v>
      </c>
      <c r="L12" s="3">
        <v>55902236.310000002</v>
      </c>
      <c r="M12" s="3">
        <v>55902236.310000002</v>
      </c>
    </row>
    <row r="13" spans="1:13" x14ac:dyDescent="0.25">
      <c r="B13" s="1"/>
      <c r="D13" s="1" t="s">
        <v>32</v>
      </c>
      <c r="E13" t="s">
        <v>45</v>
      </c>
      <c r="F13" s="2">
        <v>108</v>
      </c>
      <c r="G13" s="2">
        <v>403</v>
      </c>
      <c r="H13" s="3">
        <v>31998663.150000006</v>
      </c>
      <c r="I13" s="3">
        <v>31998663.150000006</v>
      </c>
      <c r="J13" s="3">
        <v>31998663.150000006</v>
      </c>
      <c r="K13" s="3">
        <v>31997139.030000001</v>
      </c>
      <c r="L13" s="3">
        <v>31998663.149999999</v>
      </c>
      <c r="M13" s="3">
        <v>31998663.149999999</v>
      </c>
    </row>
    <row r="14" spans="1:13" x14ac:dyDescent="0.25">
      <c r="B14" s="1"/>
      <c r="D14" s="1" t="s">
        <v>32</v>
      </c>
      <c r="E14" t="s">
        <v>46</v>
      </c>
      <c r="F14" s="2">
        <v>108</v>
      </c>
      <c r="G14" s="2">
        <v>403</v>
      </c>
      <c r="H14" s="3">
        <v>16995428.25</v>
      </c>
      <c r="I14" s="3">
        <v>16995428.25</v>
      </c>
      <c r="J14" s="3">
        <v>16995428.25</v>
      </c>
      <c r="K14" s="3">
        <v>16998036.23</v>
      </c>
      <c r="L14" s="3">
        <v>16995428.25</v>
      </c>
      <c r="M14" s="3">
        <v>16995428.25</v>
      </c>
    </row>
    <row r="15" spans="1:13" x14ac:dyDescent="0.25">
      <c r="B15" s="1"/>
      <c r="D15" s="1" t="s">
        <v>34</v>
      </c>
      <c r="E15" t="s">
        <v>47</v>
      </c>
      <c r="F15" s="2">
        <v>108</v>
      </c>
      <c r="G15" s="2">
        <v>403</v>
      </c>
      <c r="H15" s="3">
        <v>309059932.95999974</v>
      </c>
      <c r="I15" s="3">
        <v>315953309.90499985</v>
      </c>
      <c r="J15" s="3">
        <v>318581357.38499987</v>
      </c>
      <c r="K15" s="3">
        <v>302683493.02999997</v>
      </c>
      <c r="L15" s="3">
        <v>314559018.00999999</v>
      </c>
      <c r="M15" s="3">
        <v>316923751.88999999</v>
      </c>
    </row>
    <row r="16" spans="1:13" x14ac:dyDescent="0.25">
      <c r="B16" s="1"/>
      <c r="D16" s="1" t="s">
        <v>34</v>
      </c>
      <c r="E16" t="s">
        <v>48</v>
      </c>
      <c r="F16" s="2">
        <v>108</v>
      </c>
      <c r="G16" s="2">
        <v>403</v>
      </c>
      <c r="H16" s="3">
        <v>196281664.2599999</v>
      </c>
      <c r="I16" s="3">
        <v>197144713.0399999</v>
      </c>
      <c r="J16" s="3">
        <v>197604715.33499989</v>
      </c>
      <c r="K16" s="3">
        <v>194807218.81</v>
      </c>
      <c r="L16" s="3">
        <v>196756523.74000001</v>
      </c>
      <c r="M16" s="3">
        <v>197292965.18000001</v>
      </c>
    </row>
    <row r="17" spans="1:13" x14ac:dyDescent="0.25">
      <c r="B17" s="1"/>
      <c r="D17" s="1" t="s">
        <v>34</v>
      </c>
      <c r="E17" t="s">
        <v>49</v>
      </c>
      <c r="F17" s="2">
        <v>108</v>
      </c>
      <c r="G17" s="2">
        <v>403</v>
      </c>
      <c r="H17" s="3">
        <v>40246094.979999997</v>
      </c>
      <c r="I17" s="3">
        <v>40267602.585000001</v>
      </c>
      <c r="J17" s="3">
        <v>40267602.585000001</v>
      </c>
      <c r="K17" s="3">
        <v>38798412.670000002</v>
      </c>
      <c r="L17" s="3">
        <v>40259330.43</v>
      </c>
      <c r="M17" s="3">
        <v>40267602.590000004</v>
      </c>
    </row>
    <row r="18" spans="1:13" x14ac:dyDescent="0.25">
      <c r="B18" s="1"/>
      <c r="D18" s="1" t="s">
        <v>36</v>
      </c>
      <c r="E18" t="s">
        <v>50</v>
      </c>
      <c r="F18" s="2">
        <v>108</v>
      </c>
      <c r="G18" s="2">
        <v>403</v>
      </c>
      <c r="H18" s="3">
        <v>113387623.48000005</v>
      </c>
      <c r="I18" s="3">
        <v>120281000.42500004</v>
      </c>
      <c r="J18" s="3">
        <v>122909047.90500006</v>
      </c>
      <c r="K18" s="3">
        <v>111591232.08</v>
      </c>
      <c r="L18" s="3">
        <v>118886708.53</v>
      </c>
      <c r="M18" s="3">
        <v>121251442.41</v>
      </c>
    </row>
    <row r="19" spans="1:13" x14ac:dyDescent="0.25">
      <c r="B19" s="1"/>
      <c r="D19" s="1" t="s">
        <v>38</v>
      </c>
      <c r="E19" t="s">
        <v>51</v>
      </c>
      <c r="F19" s="2">
        <v>108</v>
      </c>
      <c r="G19" s="2">
        <v>403</v>
      </c>
      <c r="H19" s="3">
        <v>52859494.079999998</v>
      </c>
      <c r="I19" s="3">
        <v>52859494.079999998</v>
      </c>
      <c r="J19" s="3">
        <v>52859494.079999998</v>
      </c>
      <c r="K19" s="3">
        <v>52432261.189999998</v>
      </c>
      <c r="L19" s="3">
        <v>52859494.079999998</v>
      </c>
      <c r="M19" s="3">
        <v>52859494.079999998</v>
      </c>
    </row>
    <row r="20" spans="1:13" x14ac:dyDescent="0.25">
      <c r="B20" s="1"/>
      <c r="D20" s="1" t="s">
        <v>38</v>
      </c>
      <c r="E20" t="s">
        <v>52</v>
      </c>
      <c r="F20" s="2">
        <v>108</v>
      </c>
      <c r="G20" s="2">
        <v>403</v>
      </c>
      <c r="H20" s="3">
        <v>25986695.150000002</v>
      </c>
      <c r="I20" s="3">
        <v>26849743.93</v>
      </c>
      <c r="J20" s="3">
        <v>27309746.225000001</v>
      </c>
      <c r="K20" s="3">
        <v>25998617.879999999</v>
      </c>
      <c r="L20" s="3">
        <v>26461554.629999999</v>
      </c>
      <c r="M20" s="3">
        <v>26997996.07</v>
      </c>
    </row>
    <row r="21" spans="1:13" x14ac:dyDescent="0.25">
      <c r="B21" s="1"/>
      <c r="D21" s="1" t="s">
        <v>38</v>
      </c>
      <c r="E21" t="s">
        <v>53</v>
      </c>
      <c r="F21" s="2">
        <v>108</v>
      </c>
      <c r="G21" s="2">
        <v>403</v>
      </c>
      <c r="H21" s="3">
        <v>15474057.879999999</v>
      </c>
      <c r="I21" s="3">
        <v>15495565.484999999</v>
      </c>
      <c r="J21" s="3">
        <v>15495565.484999999</v>
      </c>
      <c r="K21" s="3">
        <v>15474057.880000001</v>
      </c>
      <c r="L21" s="3">
        <v>15487293.33</v>
      </c>
      <c r="M21" s="3">
        <v>15495565.49</v>
      </c>
    </row>
    <row r="22" spans="1:13" x14ac:dyDescent="0.25">
      <c r="B22" s="1"/>
      <c r="D22" s="1" t="s">
        <v>40</v>
      </c>
      <c r="E22" t="s">
        <v>54</v>
      </c>
      <c r="F22" s="2">
        <v>108</v>
      </c>
      <c r="G22" s="2">
        <v>403</v>
      </c>
      <c r="H22" s="3">
        <v>5865811.79</v>
      </c>
      <c r="I22" s="3">
        <v>5865811.79</v>
      </c>
      <c r="J22" s="3">
        <v>5865811.79</v>
      </c>
      <c r="K22" s="3">
        <v>5865811.79</v>
      </c>
      <c r="L22" s="3">
        <v>5865811.79</v>
      </c>
      <c r="M22" s="3">
        <v>5865811.79</v>
      </c>
    </row>
    <row r="23" spans="1:13" x14ac:dyDescent="0.25">
      <c r="B23" s="1"/>
      <c r="D23" s="1" t="s">
        <v>40</v>
      </c>
      <c r="E23" t="s">
        <v>55</v>
      </c>
      <c r="F23" s="2">
        <v>108</v>
      </c>
      <c r="G23" s="2">
        <v>403</v>
      </c>
      <c r="H23" s="3">
        <v>1694847.9500000002</v>
      </c>
      <c r="I23" s="3">
        <v>1694847.9500000002</v>
      </c>
      <c r="J23" s="3">
        <v>1694847.9500000002</v>
      </c>
      <c r="K23" s="3">
        <v>1694847.95</v>
      </c>
      <c r="L23" s="3">
        <v>1694847.95</v>
      </c>
      <c r="M23" s="3">
        <v>1694847.95</v>
      </c>
    </row>
    <row r="24" spans="1:13" x14ac:dyDescent="0.25">
      <c r="B24" s="1"/>
      <c r="D24" s="1" t="s">
        <v>40</v>
      </c>
      <c r="E24" t="s">
        <v>56</v>
      </c>
      <c r="F24" s="2">
        <v>108</v>
      </c>
      <c r="G24" s="2">
        <v>403</v>
      </c>
      <c r="H24" s="3">
        <v>687934.36</v>
      </c>
      <c r="I24" s="3">
        <v>687934.36</v>
      </c>
      <c r="J24" s="3">
        <v>687934.36</v>
      </c>
      <c r="K24" s="3">
        <v>687934.36</v>
      </c>
      <c r="L24" s="3">
        <v>687934.36</v>
      </c>
      <c r="M24" s="3">
        <v>687934.36</v>
      </c>
    </row>
    <row r="25" spans="1:13" x14ac:dyDescent="0.25">
      <c r="B25" s="1"/>
      <c r="C25" t="s">
        <v>57</v>
      </c>
      <c r="H25" s="3">
        <v>866440484.59999967</v>
      </c>
      <c r="I25" s="3">
        <v>881996351.25999987</v>
      </c>
      <c r="J25" s="3">
        <v>888172450.81000006</v>
      </c>
      <c r="K25" s="3">
        <v>854623774.90999997</v>
      </c>
      <c r="L25" s="3">
        <v>878414844.56000006</v>
      </c>
      <c r="M25" s="3">
        <v>884233739.5200001</v>
      </c>
    </row>
    <row r="26" spans="1:13" x14ac:dyDescent="0.25">
      <c r="A26" t="s">
        <v>58</v>
      </c>
      <c r="H26" s="3">
        <v>1428074674.5699997</v>
      </c>
      <c r="I26" s="3">
        <v>1459902934.5799994</v>
      </c>
      <c r="J26" s="3">
        <v>1474650339.1899993</v>
      </c>
      <c r="K26" s="3">
        <v>1387022195.7500002</v>
      </c>
      <c r="L26" s="3">
        <v>1449420307.98</v>
      </c>
      <c r="M26" s="3">
        <v>1465798216.6799998</v>
      </c>
    </row>
    <row r="27" spans="1:13" x14ac:dyDescent="0.25">
      <c r="A27" t="s">
        <v>59</v>
      </c>
      <c r="B27" s="1" t="s">
        <v>30</v>
      </c>
      <c r="C27" t="s">
        <v>60</v>
      </c>
      <c r="D27" s="1" t="s">
        <v>61</v>
      </c>
      <c r="E27" t="s">
        <v>62</v>
      </c>
      <c r="F27" s="2">
        <v>108</v>
      </c>
      <c r="G27" s="2">
        <v>403</v>
      </c>
      <c r="H27" s="3">
        <v>3335882.55</v>
      </c>
      <c r="I27" s="3">
        <v>3335882.55</v>
      </c>
      <c r="J27" s="3">
        <v>3335882.55</v>
      </c>
      <c r="K27" s="3">
        <v>3312990.74</v>
      </c>
      <c r="L27" s="3">
        <v>3335882.55</v>
      </c>
      <c r="M27" s="3">
        <v>3335882.55</v>
      </c>
    </row>
    <row r="28" spans="1:13" x14ac:dyDescent="0.25">
      <c r="B28" s="1"/>
      <c r="D28" s="1" t="s">
        <v>63</v>
      </c>
      <c r="E28" t="s">
        <v>64</v>
      </c>
      <c r="F28" s="2">
        <v>108</v>
      </c>
      <c r="G28" s="2">
        <v>403</v>
      </c>
      <c r="H28" s="3">
        <v>2345111.5</v>
      </c>
      <c r="I28" s="3">
        <v>3722741.3250000007</v>
      </c>
      <c r="J28" s="3">
        <v>3722741.3250000007</v>
      </c>
      <c r="K28" s="3">
        <v>2352560.7000000002</v>
      </c>
      <c r="L28" s="3">
        <v>3543695.6</v>
      </c>
      <c r="M28" s="3">
        <v>3722741.33</v>
      </c>
    </row>
    <row r="29" spans="1:13" x14ac:dyDescent="0.25">
      <c r="B29" s="1"/>
      <c r="D29" s="1" t="s">
        <v>65</v>
      </c>
      <c r="E29" t="s">
        <v>66</v>
      </c>
      <c r="F29" s="2">
        <v>108</v>
      </c>
      <c r="G29" s="2">
        <v>403</v>
      </c>
      <c r="H29" s="3">
        <v>20332638.970000003</v>
      </c>
      <c r="I29" s="3">
        <v>21710268.795000002</v>
      </c>
      <c r="J29" s="3">
        <v>21710268.795000002</v>
      </c>
      <c r="K29" s="3">
        <v>20441703.23</v>
      </c>
      <c r="L29" s="3">
        <v>21531223.07</v>
      </c>
      <c r="M29" s="3">
        <v>21710268.800000001</v>
      </c>
    </row>
    <row r="30" spans="1:13" x14ac:dyDescent="0.25">
      <c r="B30" s="1"/>
      <c r="D30" s="1" t="s">
        <v>67</v>
      </c>
      <c r="E30" t="s">
        <v>68</v>
      </c>
      <c r="F30" s="2">
        <v>108</v>
      </c>
      <c r="G30" s="2">
        <v>403</v>
      </c>
      <c r="H30" s="3">
        <v>16328713.470000001</v>
      </c>
      <c r="I30" s="3">
        <v>16328713.470000001</v>
      </c>
      <c r="J30" s="3">
        <v>16328713.470000001</v>
      </c>
      <c r="K30" s="3">
        <v>15355166.390000001</v>
      </c>
      <c r="L30" s="3">
        <v>16328713.470000001</v>
      </c>
      <c r="M30" s="3">
        <v>16328713.470000001</v>
      </c>
    </row>
    <row r="31" spans="1:13" x14ac:dyDescent="0.25">
      <c r="B31" s="1"/>
      <c r="D31" s="1" t="s">
        <v>69</v>
      </c>
      <c r="E31" t="s">
        <v>70</v>
      </c>
      <c r="F31" s="2">
        <v>108</v>
      </c>
      <c r="G31" s="2">
        <v>403</v>
      </c>
      <c r="H31" s="3">
        <v>510664.71</v>
      </c>
      <c r="I31" s="3">
        <v>510664.71</v>
      </c>
      <c r="J31" s="3">
        <v>510664.71</v>
      </c>
      <c r="K31" s="3">
        <v>510664.71</v>
      </c>
      <c r="L31" s="3">
        <v>510664.71</v>
      </c>
      <c r="M31" s="3">
        <v>510664.71</v>
      </c>
    </row>
    <row r="32" spans="1:13" x14ac:dyDescent="0.25">
      <c r="B32" s="1"/>
      <c r="C32" t="s">
        <v>71</v>
      </c>
      <c r="H32" s="3">
        <v>42853011.200000003</v>
      </c>
      <c r="I32" s="3">
        <v>45608270.850000001</v>
      </c>
      <c r="J32" s="3">
        <v>45608270.850000001</v>
      </c>
      <c r="K32" s="3">
        <v>41973085.770000003</v>
      </c>
      <c r="L32" s="3">
        <v>45250179.399999999</v>
      </c>
      <c r="M32" s="3">
        <v>45608270.859999999</v>
      </c>
    </row>
    <row r="33" spans="2:13" x14ac:dyDescent="0.25">
      <c r="B33" s="1"/>
      <c r="C33" t="s">
        <v>72</v>
      </c>
      <c r="D33" s="1" t="s">
        <v>61</v>
      </c>
      <c r="E33" t="s">
        <v>73</v>
      </c>
      <c r="F33" s="2">
        <v>108</v>
      </c>
      <c r="G33" s="2">
        <v>403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2:13" x14ac:dyDescent="0.25">
      <c r="B34" s="1"/>
      <c r="D34" s="1" t="s">
        <v>63</v>
      </c>
      <c r="E34" t="s">
        <v>74</v>
      </c>
      <c r="F34" s="2">
        <v>108</v>
      </c>
      <c r="G34" s="2">
        <v>403</v>
      </c>
      <c r="H34" s="3">
        <v>0</v>
      </c>
      <c r="I34" s="3">
        <v>307028.13</v>
      </c>
      <c r="J34" s="3">
        <v>509528.13</v>
      </c>
      <c r="K34" s="3">
        <v>0</v>
      </c>
      <c r="L34" s="3">
        <v>170422.68</v>
      </c>
      <c r="M34" s="3">
        <v>391835.82</v>
      </c>
    </row>
    <row r="35" spans="2:13" x14ac:dyDescent="0.25">
      <c r="B35" s="1"/>
      <c r="D35" s="1" t="s">
        <v>65</v>
      </c>
      <c r="E35" t="s">
        <v>75</v>
      </c>
      <c r="F35" s="2">
        <v>108</v>
      </c>
      <c r="G35" s="2">
        <v>403</v>
      </c>
      <c r="H35" s="3">
        <v>176518355.11999997</v>
      </c>
      <c r="I35" s="3">
        <v>176825383.25000009</v>
      </c>
      <c r="J35" s="3">
        <v>177027883.25000009</v>
      </c>
      <c r="K35" s="3">
        <v>176227864.96000001</v>
      </c>
      <c r="L35" s="3">
        <v>176688777.80000001</v>
      </c>
      <c r="M35" s="3">
        <v>176910190.94</v>
      </c>
    </row>
    <row r="36" spans="2:13" x14ac:dyDescent="0.25">
      <c r="B36" s="1"/>
      <c r="D36" s="1" t="s">
        <v>67</v>
      </c>
      <c r="E36" t="s">
        <v>76</v>
      </c>
      <c r="F36" s="2">
        <v>108</v>
      </c>
      <c r="G36" s="2">
        <v>403</v>
      </c>
      <c r="H36" s="3">
        <v>58769.36</v>
      </c>
      <c r="I36" s="3">
        <v>58769.36</v>
      </c>
      <c r="J36" s="3">
        <v>58769.36</v>
      </c>
      <c r="K36" s="3">
        <v>7547.1</v>
      </c>
      <c r="L36" s="3">
        <v>58769.36</v>
      </c>
      <c r="M36" s="3">
        <v>58769.36</v>
      </c>
    </row>
    <row r="37" spans="2:13" x14ac:dyDescent="0.25">
      <c r="B37" s="1"/>
      <c r="D37" s="1" t="s">
        <v>69</v>
      </c>
      <c r="E37" t="s">
        <v>77</v>
      </c>
      <c r="F37" s="2">
        <v>108</v>
      </c>
      <c r="G37" s="2">
        <v>403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</row>
    <row r="38" spans="2:13" x14ac:dyDescent="0.25">
      <c r="B38" s="1"/>
      <c r="C38" t="s">
        <v>78</v>
      </c>
      <c r="H38" s="3">
        <v>176577124.47999999</v>
      </c>
      <c r="I38" s="3">
        <v>177191180.7400001</v>
      </c>
      <c r="J38" s="3">
        <v>177596180.7400001</v>
      </c>
      <c r="K38" s="3">
        <v>176235412.06</v>
      </c>
      <c r="L38" s="3">
        <v>176917969.84000003</v>
      </c>
      <c r="M38" s="3">
        <v>177360796.12</v>
      </c>
    </row>
    <row r="39" spans="2:13" x14ac:dyDescent="0.25">
      <c r="B39" s="1"/>
      <c r="C39" t="s">
        <v>79</v>
      </c>
      <c r="D39" s="1" t="s">
        <v>61</v>
      </c>
      <c r="E39" t="s">
        <v>80</v>
      </c>
      <c r="F39" s="2">
        <v>108</v>
      </c>
      <c r="G39" s="2">
        <v>403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</row>
    <row r="40" spans="2:13" x14ac:dyDescent="0.25">
      <c r="B40" s="1"/>
      <c r="D40" s="1" t="s">
        <v>63</v>
      </c>
      <c r="E40" t="s">
        <v>81</v>
      </c>
      <c r="F40" s="2">
        <v>108</v>
      </c>
      <c r="G40" s="2">
        <v>403</v>
      </c>
      <c r="H40" s="3">
        <v>0</v>
      </c>
      <c r="I40" s="3">
        <v>388113.42500000016</v>
      </c>
      <c r="J40" s="3">
        <v>388113.42500000016</v>
      </c>
      <c r="K40" s="3">
        <v>0</v>
      </c>
      <c r="L40" s="3">
        <v>219431.53</v>
      </c>
      <c r="M40" s="3">
        <v>388113.43</v>
      </c>
    </row>
    <row r="41" spans="2:13" x14ac:dyDescent="0.25">
      <c r="B41" s="1"/>
      <c r="D41" s="1" t="s">
        <v>65</v>
      </c>
      <c r="E41" t="s">
        <v>82</v>
      </c>
      <c r="F41" s="2">
        <v>108</v>
      </c>
      <c r="G41" s="2">
        <v>403</v>
      </c>
      <c r="H41" s="3">
        <v>175248319.20000002</v>
      </c>
      <c r="I41" s="3">
        <v>175636432.62500012</v>
      </c>
      <c r="J41" s="3">
        <v>175636432.62500012</v>
      </c>
      <c r="K41" s="3">
        <v>174955156.72</v>
      </c>
      <c r="L41" s="3">
        <v>175467750.72999999</v>
      </c>
      <c r="M41" s="3">
        <v>175636432.63</v>
      </c>
    </row>
    <row r="42" spans="2:13" x14ac:dyDescent="0.25">
      <c r="B42" s="1"/>
      <c r="D42" s="1" t="s">
        <v>67</v>
      </c>
      <c r="E42" t="s">
        <v>83</v>
      </c>
      <c r="F42" s="2">
        <v>108</v>
      </c>
      <c r="G42" s="2">
        <v>403</v>
      </c>
      <c r="H42" s="3">
        <v>19190.82</v>
      </c>
      <c r="I42" s="3">
        <v>19190.82</v>
      </c>
      <c r="J42" s="3">
        <v>19190.82</v>
      </c>
      <c r="K42" s="3">
        <v>8656.3799999999992</v>
      </c>
      <c r="L42" s="3">
        <v>19190.82</v>
      </c>
      <c r="M42" s="3">
        <v>19190.82</v>
      </c>
    </row>
    <row r="43" spans="2:13" x14ac:dyDescent="0.25">
      <c r="B43" s="1"/>
      <c r="D43" s="1" t="s">
        <v>69</v>
      </c>
      <c r="E43" t="s">
        <v>84</v>
      </c>
      <c r="F43" s="2">
        <v>108</v>
      </c>
      <c r="G43" s="2">
        <v>403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</row>
    <row r="44" spans="2:13" x14ac:dyDescent="0.25">
      <c r="B44" s="1"/>
      <c r="C44" t="s">
        <v>85</v>
      </c>
      <c r="H44" s="3">
        <v>175267510.02000001</v>
      </c>
      <c r="I44" s="3">
        <v>176043736.87000012</v>
      </c>
      <c r="J44" s="3">
        <v>176043736.87000012</v>
      </c>
      <c r="K44" s="3">
        <v>174963813.09999999</v>
      </c>
      <c r="L44" s="3">
        <v>175706373.07999998</v>
      </c>
      <c r="M44" s="3">
        <v>176043736.88</v>
      </c>
    </row>
    <row r="45" spans="2:13" x14ac:dyDescent="0.25">
      <c r="B45" s="1"/>
      <c r="C45" t="s">
        <v>86</v>
      </c>
      <c r="D45" s="1" t="s">
        <v>61</v>
      </c>
      <c r="E45" t="s">
        <v>87</v>
      </c>
      <c r="F45" s="2">
        <v>108</v>
      </c>
      <c r="G45" s="2">
        <v>403</v>
      </c>
      <c r="H45" s="3">
        <v>2290548.98</v>
      </c>
      <c r="I45" s="3">
        <v>2290548.98</v>
      </c>
      <c r="J45" s="3">
        <v>2290548.98</v>
      </c>
      <c r="K45" s="3">
        <v>2290548.98</v>
      </c>
      <c r="L45" s="3">
        <v>2290548.98</v>
      </c>
      <c r="M45" s="3">
        <v>2290548.98</v>
      </c>
    </row>
    <row r="46" spans="2:13" x14ac:dyDescent="0.25">
      <c r="B46" s="1"/>
      <c r="D46" s="1" t="s">
        <v>63</v>
      </c>
      <c r="E46" t="s">
        <v>88</v>
      </c>
      <c r="F46" s="2">
        <v>108</v>
      </c>
      <c r="G46" s="2">
        <v>403</v>
      </c>
      <c r="H46" s="3">
        <v>3099379.54</v>
      </c>
      <c r="I46" s="3">
        <v>3578328.7149999999</v>
      </c>
      <c r="J46" s="3">
        <v>3601002.3499999996</v>
      </c>
      <c r="K46" s="3">
        <v>3105647.44</v>
      </c>
      <c r="L46" s="3">
        <v>3368155.96</v>
      </c>
      <c r="M46" s="3">
        <v>3590537.6</v>
      </c>
    </row>
    <row r="47" spans="2:13" x14ac:dyDescent="0.25">
      <c r="B47" s="1"/>
      <c r="D47" s="1" t="s">
        <v>65</v>
      </c>
      <c r="E47" t="s">
        <v>89</v>
      </c>
      <c r="F47" s="2">
        <v>108</v>
      </c>
      <c r="G47" s="2">
        <v>403</v>
      </c>
      <c r="H47" s="3">
        <v>458756447.25000006</v>
      </c>
      <c r="I47" s="3">
        <v>459235396.42500007</v>
      </c>
      <c r="J47" s="3">
        <v>459258070.06000006</v>
      </c>
      <c r="K47" s="3">
        <v>456834823.58999997</v>
      </c>
      <c r="L47" s="3">
        <v>459025223.67000002</v>
      </c>
      <c r="M47" s="3">
        <v>459247605.31</v>
      </c>
    </row>
    <row r="48" spans="2:13" x14ac:dyDescent="0.25">
      <c r="B48" s="1"/>
      <c r="D48" s="1" t="s">
        <v>67</v>
      </c>
      <c r="E48" t="s">
        <v>90</v>
      </c>
      <c r="F48" s="2">
        <v>108</v>
      </c>
      <c r="G48" s="2">
        <v>403</v>
      </c>
      <c r="H48" s="3">
        <v>700677.02</v>
      </c>
      <c r="I48" s="3">
        <v>700677.02</v>
      </c>
      <c r="J48" s="3">
        <v>700677.02</v>
      </c>
      <c r="K48" s="3">
        <v>557281.63</v>
      </c>
      <c r="L48" s="3">
        <v>700677.02</v>
      </c>
      <c r="M48" s="3">
        <v>700677.02</v>
      </c>
    </row>
    <row r="49" spans="2:13" x14ac:dyDescent="0.25">
      <c r="B49" s="1"/>
      <c r="D49" s="1" t="s">
        <v>69</v>
      </c>
      <c r="E49" t="s">
        <v>91</v>
      </c>
      <c r="F49" s="2">
        <v>108</v>
      </c>
      <c r="G49" s="2">
        <v>403</v>
      </c>
      <c r="H49" s="3">
        <v>308525.93</v>
      </c>
      <c r="I49" s="3">
        <v>308525.93</v>
      </c>
      <c r="J49" s="3">
        <v>308525.93</v>
      </c>
      <c r="K49" s="3">
        <v>308525.93</v>
      </c>
      <c r="L49" s="3">
        <v>308525.93</v>
      </c>
      <c r="M49" s="3">
        <v>308525.93</v>
      </c>
    </row>
    <row r="50" spans="2:13" x14ac:dyDescent="0.25">
      <c r="B50" s="1"/>
      <c r="C50" t="s">
        <v>92</v>
      </c>
      <c r="H50" s="3">
        <v>465155578.72000003</v>
      </c>
      <c r="I50" s="3">
        <v>466113477.07000005</v>
      </c>
      <c r="J50" s="3">
        <v>466158824.34000003</v>
      </c>
      <c r="K50" s="3">
        <v>463096827.56999999</v>
      </c>
      <c r="L50" s="3">
        <v>465693131.56</v>
      </c>
      <c r="M50" s="3">
        <v>466137894.83999997</v>
      </c>
    </row>
    <row r="51" spans="2:13" x14ac:dyDescent="0.25">
      <c r="B51" s="1" t="s">
        <v>93</v>
      </c>
      <c r="C51" t="s">
        <v>94</v>
      </c>
      <c r="D51" s="1" t="s">
        <v>61</v>
      </c>
      <c r="E51" t="s">
        <v>95</v>
      </c>
      <c r="F51" s="2">
        <v>108</v>
      </c>
      <c r="G51" s="2">
        <v>403</v>
      </c>
      <c r="H51" s="3">
        <v>104796034.44999999</v>
      </c>
      <c r="I51" s="3">
        <v>112232113.92</v>
      </c>
      <c r="J51" s="3">
        <v>112232113.92</v>
      </c>
      <c r="K51" s="3">
        <v>99248560.870000005</v>
      </c>
      <c r="L51" s="3">
        <v>109300065.31999999</v>
      </c>
      <c r="M51" s="3">
        <v>112232113.92</v>
      </c>
    </row>
    <row r="52" spans="2:13" x14ac:dyDescent="0.25">
      <c r="B52" s="1"/>
      <c r="D52" s="1" t="s">
        <v>63</v>
      </c>
      <c r="E52" t="s">
        <v>96</v>
      </c>
      <c r="F52" s="2">
        <v>108</v>
      </c>
      <c r="G52" s="2">
        <v>403</v>
      </c>
      <c r="H52" s="3">
        <v>24416151.070000008</v>
      </c>
      <c r="I52" s="3">
        <v>41315289.07</v>
      </c>
      <c r="J52" s="3">
        <v>48493233.374999993</v>
      </c>
      <c r="K52" s="3">
        <v>24425315.890000001</v>
      </c>
      <c r="L52" s="3">
        <v>36694364.340000004</v>
      </c>
      <c r="M52" s="3">
        <v>45243593.82</v>
      </c>
    </row>
    <row r="53" spans="2:13" x14ac:dyDescent="0.25">
      <c r="B53" s="1"/>
      <c r="D53" s="1" t="s">
        <v>65</v>
      </c>
      <c r="E53" t="s">
        <v>97</v>
      </c>
      <c r="F53" s="2">
        <v>108</v>
      </c>
      <c r="G53" s="2">
        <v>403</v>
      </c>
      <c r="H53" s="3">
        <v>39430136.840000011</v>
      </c>
      <c r="I53" s="3">
        <v>56329274.839999996</v>
      </c>
      <c r="J53" s="3">
        <v>63507219.144999988</v>
      </c>
      <c r="K53" s="3">
        <v>38882448.609999999</v>
      </c>
      <c r="L53" s="3">
        <v>51708350.109999999</v>
      </c>
      <c r="M53" s="3">
        <v>60257579.590000004</v>
      </c>
    </row>
    <row r="54" spans="2:13" x14ac:dyDescent="0.25">
      <c r="B54" s="1"/>
      <c r="D54" s="1" t="s">
        <v>67</v>
      </c>
      <c r="E54" t="s">
        <v>98</v>
      </c>
      <c r="F54" s="2">
        <v>108</v>
      </c>
      <c r="G54" s="2">
        <v>403</v>
      </c>
      <c r="H54" s="3">
        <v>32858830.609999999</v>
      </c>
      <c r="I54" s="3">
        <v>32858830.609999999</v>
      </c>
      <c r="J54" s="3">
        <v>32858830.609999999</v>
      </c>
      <c r="K54" s="3">
        <v>29919945.43</v>
      </c>
      <c r="L54" s="3">
        <v>32858830.609999999</v>
      </c>
      <c r="M54" s="3">
        <v>32858830.609999999</v>
      </c>
    </row>
    <row r="55" spans="2:13" x14ac:dyDescent="0.25">
      <c r="B55" s="1"/>
      <c r="D55" s="1" t="s">
        <v>69</v>
      </c>
      <c r="E55" t="s">
        <v>99</v>
      </c>
      <c r="F55" s="2">
        <v>108</v>
      </c>
      <c r="G55" s="2">
        <v>403</v>
      </c>
      <c r="H55" s="3">
        <v>11491776.410000002</v>
      </c>
      <c r="I55" s="3">
        <v>11491776.410000002</v>
      </c>
      <c r="J55" s="3">
        <v>11491776.410000002</v>
      </c>
      <c r="K55" s="3">
        <v>11329658.25</v>
      </c>
      <c r="L55" s="3">
        <v>11491776.41</v>
      </c>
      <c r="M55" s="3">
        <v>11491776.41</v>
      </c>
    </row>
    <row r="56" spans="2:13" x14ac:dyDescent="0.25">
      <c r="B56" s="1"/>
      <c r="C56" t="s">
        <v>100</v>
      </c>
      <c r="H56" s="3">
        <v>212992929.38000003</v>
      </c>
      <c r="I56" s="3">
        <v>254227284.84999999</v>
      </c>
      <c r="J56" s="3">
        <v>268583173.45999998</v>
      </c>
      <c r="K56" s="3">
        <v>203805929.05000001</v>
      </c>
      <c r="L56" s="3">
        <v>242053386.78999999</v>
      </c>
      <c r="M56" s="3">
        <v>262083894.34999999</v>
      </c>
    </row>
    <row r="57" spans="2:13" x14ac:dyDescent="0.25">
      <c r="B57" s="1"/>
      <c r="C57" t="s">
        <v>101</v>
      </c>
      <c r="D57" s="1" t="s">
        <v>61</v>
      </c>
      <c r="E57" t="s">
        <v>102</v>
      </c>
      <c r="F57" s="2">
        <v>108</v>
      </c>
      <c r="G57" s="2">
        <v>403</v>
      </c>
      <c r="H57" s="3">
        <v>21253120.770000003</v>
      </c>
      <c r="I57" s="3">
        <v>21253120.770000003</v>
      </c>
      <c r="J57" s="3">
        <v>21253120.770000003</v>
      </c>
      <c r="K57" s="3">
        <v>21319355.440000001</v>
      </c>
      <c r="L57" s="3">
        <v>21253120.77</v>
      </c>
      <c r="M57" s="3">
        <v>21253120.77</v>
      </c>
    </row>
    <row r="58" spans="2:13" x14ac:dyDescent="0.25">
      <c r="B58" s="1"/>
      <c r="D58" s="1" t="s">
        <v>63</v>
      </c>
      <c r="E58" t="s">
        <v>103</v>
      </c>
      <c r="F58" s="2">
        <v>108</v>
      </c>
      <c r="G58" s="2">
        <v>403</v>
      </c>
      <c r="H58" s="3">
        <v>82756183.969999969</v>
      </c>
      <c r="I58" s="3">
        <v>90649036.199999973</v>
      </c>
      <c r="J58" s="3">
        <v>104668159.13999997</v>
      </c>
      <c r="K58" s="3">
        <v>82349339.620000005</v>
      </c>
      <c r="L58" s="3">
        <v>87846091.049999997</v>
      </c>
      <c r="M58" s="3">
        <v>97775274.159999996</v>
      </c>
    </row>
    <row r="59" spans="2:13" x14ac:dyDescent="0.25">
      <c r="B59" s="1"/>
      <c r="D59" s="1" t="s">
        <v>65</v>
      </c>
      <c r="E59" t="s">
        <v>104</v>
      </c>
      <c r="F59" s="2">
        <v>108</v>
      </c>
      <c r="G59" s="2">
        <v>403</v>
      </c>
      <c r="H59" s="3">
        <v>249250108.59999996</v>
      </c>
      <c r="I59" s="3">
        <v>257142960.82999992</v>
      </c>
      <c r="J59" s="3">
        <v>271162083.76999992</v>
      </c>
      <c r="K59" s="3">
        <v>241403704.90000001</v>
      </c>
      <c r="L59" s="3">
        <v>254340015.68000001</v>
      </c>
      <c r="M59" s="3">
        <v>264269198.78999999</v>
      </c>
    </row>
    <row r="60" spans="2:13" x14ac:dyDescent="0.25">
      <c r="B60" s="1"/>
      <c r="D60" s="1" t="s">
        <v>67</v>
      </c>
      <c r="E60" t="s">
        <v>105</v>
      </c>
      <c r="F60" s="2">
        <v>108</v>
      </c>
      <c r="G60" s="2">
        <v>403</v>
      </c>
      <c r="H60" s="3">
        <v>40601976.5</v>
      </c>
      <c r="I60" s="3">
        <v>40601976.5</v>
      </c>
      <c r="J60" s="3">
        <v>40601976.5</v>
      </c>
      <c r="K60" s="3">
        <v>39499467.670000002</v>
      </c>
      <c r="L60" s="3">
        <v>40601976.5</v>
      </c>
      <c r="M60" s="3">
        <v>40601976.5</v>
      </c>
    </row>
    <row r="61" spans="2:13" x14ac:dyDescent="0.25">
      <c r="B61" s="1"/>
      <c r="D61" s="1" t="s">
        <v>69</v>
      </c>
      <c r="E61" t="s">
        <v>106</v>
      </c>
      <c r="F61" s="2">
        <v>108</v>
      </c>
      <c r="G61" s="2">
        <v>403</v>
      </c>
      <c r="H61" s="3">
        <v>1175705.21</v>
      </c>
      <c r="I61" s="3">
        <v>1175705.21</v>
      </c>
      <c r="J61" s="3">
        <v>1175705.21</v>
      </c>
      <c r="K61" s="3">
        <v>1175705.21</v>
      </c>
      <c r="L61" s="3">
        <v>1175705.21</v>
      </c>
      <c r="M61" s="3">
        <v>1175705.21</v>
      </c>
    </row>
    <row r="62" spans="2:13" x14ac:dyDescent="0.25">
      <c r="B62" s="1"/>
      <c r="C62" t="s">
        <v>107</v>
      </c>
      <c r="H62" s="3">
        <v>395037095.04999989</v>
      </c>
      <c r="I62" s="3">
        <v>410822799.50999987</v>
      </c>
      <c r="J62" s="3">
        <v>438861045.38999987</v>
      </c>
      <c r="K62" s="3">
        <v>385747572.84000003</v>
      </c>
      <c r="L62" s="3">
        <v>405216909.20999998</v>
      </c>
      <c r="M62" s="3">
        <v>425075275.42999995</v>
      </c>
    </row>
    <row r="63" spans="2:13" x14ac:dyDescent="0.25">
      <c r="B63" s="1"/>
      <c r="C63" t="s">
        <v>108</v>
      </c>
      <c r="D63" s="1" t="s">
        <v>61</v>
      </c>
      <c r="E63" t="s">
        <v>109</v>
      </c>
      <c r="F63" s="2">
        <v>108</v>
      </c>
      <c r="G63" s="2">
        <v>403</v>
      </c>
      <c r="H63" s="3">
        <v>27131136.169999998</v>
      </c>
      <c r="I63" s="3">
        <v>27131136.169999998</v>
      </c>
      <c r="J63" s="3">
        <v>27131136.169999998</v>
      </c>
      <c r="K63" s="3">
        <v>27118892.329999998</v>
      </c>
      <c r="L63" s="3">
        <v>27131136.170000002</v>
      </c>
      <c r="M63" s="3">
        <v>27131136.170000002</v>
      </c>
    </row>
    <row r="64" spans="2:13" x14ac:dyDescent="0.25">
      <c r="B64" s="1"/>
      <c r="D64" s="1" t="s">
        <v>63</v>
      </c>
      <c r="E64" t="s">
        <v>110</v>
      </c>
      <c r="F64" s="2">
        <v>108</v>
      </c>
      <c r="G64" s="2">
        <v>403</v>
      </c>
      <c r="H64" s="3">
        <v>106332778.90999998</v>
      </c>
      <c r="I64" s="3">
        <v>142690124.315</v>
      </c>
      <c r="J64" s="3">
        <v>147478515.91499996</v>
      </c>
      <c r="K64" s="3">
        <v>105852602.8</v>
      </c>
      <c r="L64" s="3">
        <v>126971982.84999999</v>
      </c>
      <c r="M64" s="3">
        <v>144286029.88</v>
      </c>
    </row>
    <row r="65" spans="2:13" x14ac:dyDescent="0.25">
      <c r="B65" s="1"/>
      <c r="D65" s="1" t="s">
        <v>65</v>
      </c>
      <c r="E65" t="s">
        <v>111</v>
      </c>
      <c r="F65" s="2">
        <v>108</v>
      </c>
      <c r="G65" s="2">
        <v>403</v>
      </c>
      <c r="H65" s="3">
        <v>289022237.57999998</v>
      </c>
      <c r="I65" s="3">
        <v>325379582.98500013</v>
      </c>
      <c r="J65" s="3">
        <v>330167974.5850001</v>
      </c>
      <c r="K65" s="3">
        <v>288514180.12</v>
      </c>
      <c r="L65" s="3">
        <v>309661441.51999998</v>
      </c>
      <c r="M65" s="3">
        <v>326975488.55000001</v>
      </c>
    </row>
    <row r="66" spans="2:13" x14ac:dyDescent="0.25">
      <c r="B66" s="1"/>
      <c r="D66" s="1" t="s">
        <v>67</v>
      </c>
      <c r="E66" t="s">
        <v>112</v>
      </c>
      <c r="F66" s="2">
        <v>108</v>
      </c>
      <c r="G66" s="2">
        <v>403</v>
      </c>
      <c r="H66" s="3">
        <v>44600816.68</v>
      </c>
      <c r="I66" s="3">
        <v>44698672.580000006</v>
      </c>
      <c r="J66" s="3">
        <v>44698672.580000006</v>
      </c>
      <c r="K66" s="3">
        <v>44543255.729999997</v>
      </c>
      <c r="L66" s="3">
        <v>44691145.200000003</v>
      </c>
      <c r="M66" s="3">
        <v>44698672.579999998</v>
      </c>
    </row>
    <row r="67" spans="2:13" x14ac:dyDescent="0.25">
      <c r="B67" s="1"/>
      <c r="D67" s="1" t="s">
        <v>69</v>
      </c>
      <c r="E67" t="s">
        <v>113</v>
      </c>
      <c r="F67" s="2">
        <v>108</v>
      </c>
      <c r="G67" s="2">
        <v>403</v>
      </c>
      <c r="H67" s="3">
        <v>1455592.35</v>
      </c>
      <c r="I67" s="3">
        <v>1455592.35</v>
      </c>
      <c r="J67" s="3">
        <v>1455592.35</v>
      </c>
      <c r="K67" s="3">
        <v>1455592.35</v>
      </c>
      <c r="L67" s="3">
        <v>1455592.35</v>
      </c>
      <c r="M67" s="3">
        <v>1455592.35</v>
      </c>
    </row>
    <row r="68" spans="2:13" x14ac:dyDescent="0.25">
      <c r="B68" s="1"/>
      <c r="C68" t="s">
        <v>114</v>
      </c>
      <c r="H68" s="3">
        <v>468542561.69</v>
      </c>
      <c r="I68" s="3">
        <v>541355108.40000021</v>
      </c>
      <c r="J68" s="3">
        <v>550931891.60000014</v>
      </c>
      <c r="K68" s="3">
        <v>467484523.33000004</v>
      </c>
      <c r="L68" s="3">
        <v>509911298.08999997</v>
      </c>
      <c r="M68" s="3">
        <v>544546919.53000009</v>
      </c>
    </row>
    <row r="69" spans="2:13" x14ac:dyDescent="0.25">
      <c r="B69" s="1"/>
      <c r="C69" t="s">
        <v>115</v>
      </c>
      <c r="D69" s="1" t="s">
        <v>61</v>
      </c>
      <c r="E69" t="s">
        <v>116</v>
      </c>
      <c r="F69" s="2">
        <v>108</v>
      </c>
      <c r="G69" s="2">
        <v>403</v>
      </c>
      <c r="H69" s="3">
        <v>656349.29</v>
      </c>
      <c r="I69" s="3">
        <v>656349.29</v>
      </c>
      <c r="J69" s="3">
        <v>656349.29</v>
      </c>
      <c r="K69" s="3">
        <v>656349.29</v>
      </c>
      <c r="L69" s="3">
        <v>656349.29</v>
      </c>
      <c r="M69" s="3">
        <v>656349.29</v>
      </c>
    </row>
    <row r="70" spans="2:13" x14ac:dyDescent="0.25">
      <c r="B70" s="1"/>
      <c r="D70" s="1" t="s">
        <v>63</v>
      </c>
      <c r="E70" t="s">
        <v>117</v>
      </c>
      <c r="F70" s="2">
        <v>108</v>
      </c>
      <c r="G70" s="2">
        <v>403</v>
      </c>
      <c r="H70" s="3">
        <v>3504877.15</v>
      </c>
      <c r="I70" s="3">
        <v>4701026.2849999992</v>
      </c>
      <c r="J70" s="3">
        <v>4701026.2849999992</v>
      </c>
      <c r="K70" s="3">
        <v>3504666.63</v>
      </c>
      <c r="L70" s="3">
        <v>4223331.0599999996</v>
      </c>
      <c r="M70" s="3">
        <v>4701026.29</v>
      </c>
    </row>
    <row r="71" spans="2:13" x14ac:dyDescent="0.25">
      <c r="B71" s="1"/>
      <c r="D71" s="1" t="s">
        <v>65</v>
      </c>
      <c r="E71" t="s">
        <v>118</v>
      </c>
      <c r="F71" s="2">
        <v>108</v>
      </c>
      <c r="G71" s="2">
        <v>403</v>
      </c>
      <c r="H71" s="3">
        <v>15603993.880000001</v>
      </c>
      <c r="I71" s="3">
        <v>16800143.014999993</v>
      </c>
      <c r="J71" s="3">
        <v>16800143.014999993</v>
      </c>
      <c r="K71" s="3">
        <v>15480930.050000001</v>
      </c>
      <c r="L71" s="3">
        <v>16322447.789999999</v>
      </c>
      <c r="M71" s="3">
        <v>16800143.02</v>
      </c>
    </row>
    <row r="72" spans="2:13" x14ac:dyDescent="0.25">
      <c r="B72" s="1"/>
      <c r="D72" s="1" t="s">
        <v>67</v>
      </c>
      <c r="E72" t="s">
        <v>119</v>
      </c>
      <c r="F72" s="2">
        <v>108</v>
      </c>
      <c r="G72" s="2">
        <v>403</v>
      </c>
      <c r="H72" s="3">
        <v>14174190.639999999</v>
      </c>
      <c r="I72" s="3">
        <v>14174190.639999999</v>
      </c>
      <c r="J72" s="3">
        <v>14174190.639999999</v>
      </c>
      <c r="K72" s="3">
        <v>14155383.33</v>
      </c>
      <c r="L72" s="3">
        <v>14174190.640000001</v>
      </c>
      <c r="M72" s="3">
        <v>14174190.640000001</v>
      </c>
    </row>
    <row r="73" spans="2:13" x14ac:dyDescent="0.25">
      <c r="B73" s="1"/>
      <c r="D73" s="1" t="s">
        <v>69</v>
      </c>
      <c r="E73" t="s">
        <v>120</v>
      </c>
      <c r="F73" s="2">
        <v>108</v>
      </c>
      <c r="G73" s="2">
        <v>403</v>
      </c>
      <c r="H73" s="3">
        <v>904.61</v>
      </c>
      <c r="I73" s="3">
        <v>904.61</v>
      </c>
      <c r="J73" s="3">
        <v>904.61</v>
      </c>
      <c r="K73" s="3">
        <v>904.61</v>
      </c>
      <c r="L73" s="3">
        <v>904.61</v>
      </c>
      <c r="M73" s="3">
        <v>904.61</v>
      </c>
    </row>
    <row r="74" spans="2:13" x14ac:dyDescent="0.25">
      <c r="B74" s="1"/>
      <c r="C74" t="s">
        <v>121</v>
      </c>
      <c r="H74" s="3">
        <v>33940315.57</v>
      </c>
      <c r="I74" s="3">
        <v>36332613.839999989</v>
      </c>
      <c r="J74" s="3">
        <v>36332613.839999989</v>
      </c>
      <c r="K74" s="3">
        <v>33798233.909999996</v>
      </c>
      <c r="L74" s="3">
        <v>35377223.390000001</v>
      </c>
      <c r="M74" s="3">
        <v>36332613.850000001</v>
      </c>
    </row>
    <row r="75" spans="2:13" x14ac:dyDescent="0.25">
      <c r="B75" s="1"/>
      <c r="C75" t="s">
        <v>122</v>
      </c>
      <c r="D75" s="1" t="s">
        <v>61</v>
      </c>
      <c r="E75" t="s">
        <v>123</v>
      </c>
      <c r="F75" s="2">
        <v>108</v>
      </c>
      <c r="G75" s="2">
        <v>403</v>
      </c>
      <c r="H75" s="3">
        <v>242333.96</v>
      </c>
      <c r="I75" s="3">
        <v>242333.96</v>
      </c>
      <c r="J75" s="3">
        <v>242333.96</v>
      </c>
      <c r="K75" s="3">
        <v>242333.96</v>
      </c>
      <c r="L75" s="3">
        <v>242333.96</v>
      </c>
      <c r="M75" s="3">
        <v>242333.96</v>
      </c>
    </row>
    <row r="76" spans="2:13" x14ac:dyDescent="0.25">
      <c r="B76" s="1"/>
      <c r="D76" s="1" t="s">
        <v>63</v>
      </c>
      <c r="E76" t="s">
        <v>124</v>
      </c>
      <c r="F76" s="2">
        <v>108</v>
      </c>
      <c r="G76" s="2">
        <v>403</v>
      </c>
      <c r="H76" s="3">
        <v>3362082.59</v>
      </c>
      <c r="I76" s="3">
        <v>3384097.5599999996</v>
      </c>
      <c r="J76" s="3">
        <v>3384097.5599999996</v>
      </c>
      <c r="K76" s="3">
        <v>3362086.44</v>
      </c>
      <c r="L76" s="3">
        <v>3379017.18</v>
      </c>
      <c r="M76" s="3">
        <v>3384097.56</v>
      </c>
    </row>
    <row r="77" spans="2:13" x14ac:dyDescent="0.25">
      <c r="B77" s="1"/>
      <c r="D77" s="1" t="s">
        <v>65</v>
      </c>
      <c r="E77" t="s">
        <v>125</v>
      </c>
      <c r="F77" s="2">
        <v>108</v>
      </c>
      <c r="G77" s="2">
        <v>403</v>
      </c>
      <c r="H77" s="3">
        <v>16030090</v>
      </c>
      <c r="I77" s="3">
        <v>16052104.970000001</v>
      </c>
      <c r="J77" s="3">
        <v>16052104.970000001</v>
      </c>
      <c r="K77" s="3">
        <v>15905517.949999999</v>
      </c>
      <c r="L77" s="3">
        <v>16047024.59</v>
      </c>
      <c r="M77" s="3">
        <v>16052104.970000001</v>
      </c>
    </row>
    <row r="78" spans="2:13" x14ac:dyDescent="0.25">
      <c r="B78" s="1"/>
      <c r="D78" s="1" t="s">
        <v>67</v>
      </c>
      <c r="E78" t="s">
        <v>126</v>
      </c>
      <c r="F78" s="2">
        <v>108</v>
      </c>
      <c r="G78" s="2">
        <v>403</v>
      </c>
      <c r="H78" s="3">
        <v>4189431.02</v>
      </c>
      <c r="I78" s="3">
        <v>4189431.02</v>
      </c>
      <c r="J78" s="3">
        <v>4189431.02</v>
      </c>
      <c r="K78" s="3">
        <v>4170570.69</v>
      </c>
      <c r="L78" s="3">
        <v>4189431.02</v>
      </c>
      <c r="M78" s="3">
        <v>4189431.02</v>
      </c>
    </row>
    <row r="79" spans="2:13" x14ac:dyDescent="0.25">
      <c r="B79" s="1"/>
      <c r="D79" s="1" t="s">
        <v>69</v>
      </c>
      <c r="E79" t="s">
        <v>127</v>
      </c>
      <c r="F79" s="2">
        <v>108</v>
      </c>
      <c r="G79" s="2">
        <v>403</v>
      </c>
      <c r="H79" s="3">
        <v>904.61</v>
      </c>
      <c r="I79" s="3">
        <v>904.61</v>
      </c>
      <c r="J79" s="3">
        <v>904.61</v>
      </c>
      <c r="K79" s="3">
        <v>904.61</v>
      </c>
      <c r="L79" s="3">
        <v>904.61</v>
      </c>
      <c r="M79" s="3">
        <v>904.61</v>
      </c>
    </row>
    <row r="80" spans="2:13" x14ac:dyDescent="0.25">
      <c r="B80" s="1"/>
      <c r="C80" t="s">
        <v>128</v>
      </c>
      <c r="H80" s="3">
        <v>23824842.18</v>
      </c>
      <c r="I80" s="3">
        <v>23868872.120000001</v>
      </c>
      <c r="J80" s="3">
        <v>23868872.120000001</v>
      </c>
      <c r="K80" s="3">
        <v>23681413.649999999</v>
      </c>
      <c r="L80" s="3">
        <v>23858711.359999999</v>
      </c>
      <c r="M80" s="3">
        <v>23868872.120000001</v>
      </c>
    </row>
    <row r="81" spans="2:13" x14ac:dyDescent="0.25">
      <c r="B81" s="1"/>
      <c r="C81" t="s">
        <v>129</v>
      </c>
      <c r="D81" s="1" t="s">
        <v>61</v>
      </c>
      <c r="E81" t="s">
        <v>130</v>
      </c>
      <c r="F81" s="2">
        <v>108</v>
      </c>
      <c r="G81" s="2">
        <v>403</v>
      </c>
      <c r="H81" s="3">
        <v>793114.26</v>
      </c>
      <c r="I81" s="3">
        <v>793114.26</v>
      </c>
      <c r="J81" s="3">
        <v>793114.26</v>
      </c>
      <c r="K81" s="3">
        <v>793114.26</v>
      </c>
      <c r="L81" s="3">
        <v>793114.26</v>
      </c>
      <c r="M81" s="3">
        <v>793114.26</v>
      </c>
    </row>
    <row r="82" spans="2:13" x14ac:dyDescent="0.25">
      <c r="B82" s="1"/>
      <c r="D82" s="1" t="s">
        <v>63</v>
      </c>
      <c r="E82" t="s">
        <v>131</v>
      </c>
      <c r="F82" s="2">
        <v>108</v>
      </c>
      <c r="G82" s="2">
        <v>403</v>
      </c>
      <c r="H82" s="3">
        <v>2046084.66</v>
      </c>
      <c r="I82" s="3">
        <v>2224655.6949999998</v>
      </c>
      <c r="J82" s="3">
        <v>2224655.6949999998</v>
      </c>
      <c r="K82" s="3">
        <v>2046084.66</v>
      </c>
      <c r="L82" s="3">
        <v>2205914.4300000002</v>
      </c>
      <c r="M82" s="3">
        <v>2224655.7000000002</v>
      </c>
    </row>
    <row r="83" spans="2:13" x14ac:dyDescent="0.25">
      <c r="B83" s="1"/>
      <c r="D83" s="1" t="s">
        <v>65</v>
      </c>
      <c r="E83" t="s">
        <v>132</v>
      </c>
      <c r="F83" s="2">
        <v>108</v>
      </c>
      <c r="G83" s="2">
        <v>403</v>
      </c>
      <c r="H83" s="3">
        <v>18623181.41</v>
      </c>
      <c r="I83" s="3">
        <v>18801752.445</v>
      </c>
      <c r="J83" s="3">
        <v>18801752.445</v>
      </c>
      <c r="K83" s="3">
        <v>18623181.41</v>
      </c>
      <c r="L83" s="3">
        <v>18783011.18</v>
      </c>
      <c r="M83" s="3">
        <v>18801752.449999999</v>
      </c>
    </row>
    <row r="84" spans="2:13" x14ac:dyDescent="0.25">
      <c r="B84" s="1"/>
      <c r="D84" s="1" t="s">
        <v>67</v>
      </c>
      <c r="E84" t="s">
        <v>133</v>
      </c>
      <c r="F84" s="2">
        <v>108</v>
      </c>
      <c r="G84" s="2">
        <v>403</v>
      </c>
      <c r="H84" s="3">
        <v>10408627.609999998</v>
      </c>
      <c r="I84" s="3">
        <v>10408627.609999998</v>
      </c>
      <c r="J84" s="3">
        <v>10408627.609999998</v>
      </c>
      <c r="K84" s="3">
        <v>10388030.82</v>
      </c>
      <c r="L84" s="3">
        <v>10408627.609999999</v>
      </c>
      <c r="M84" s="3">
        <v>10408627.609999999</v>
      </c>
    </row>
    <row r="85" spans="2:13" x14ac:dyDescent="0.25">
      <c r="B85" s="1"/>
      <c r="D85" s="1" t="s">
        <v>69</v>
      </c>
      <c r="E85" t="s">
        <v>134</v>
      </c>
      <c r="F85" s="2">
        <v>108</v>
      </c>
      <c r="G85" s="2">
        <v>403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</row>
    <row r="86" spans="2:13" x14ac:dyDescent="0.25">
      <c r="B86" s="1"/>
      <c r="C86" t="s">
        <v>135</v>
      </c>
      <c r="H86" s="3">
        <v>31871007.939999998</v>
      </c>
      <c r="I86" s="3">
        <v>32228150.009999998</v>
      </c>
      <c r="J86" s="3">
        <v>32228150.009999998</v>
      </c>
      <c r="K86" s="3">
        <v>31850411.149999999</v>
      </c>
      <c r="L86" s="3">
        <v>32190667.48</v>
      </c>
      <c r="M86" s="3">
        <v>32228150.02</v>
      </c>
    </row>
    <row r="87" spans="2:13" x14ac:dyDescent="0.25">
      <c r="B87" s="1"/>
      <c r="C87" t="s">
        <v>136</v>
      </c>
      <c r="D87" s="1" t="s">
        <v>61</v>
      </c>
      <c r="E87" t="s">
        <v>137</v>
      </c>
      <c r="F87" s="2">
        <v>108</v>
      </c>
      <c r="G87" s="2">
        <v>403</v>
      </c>
      <c r="H87" s="3">
        <v>2656231.54</v>
      </c>
      <c r="I87" s="3">
        <v>2656231.54</v>
      </c>
      <c r="J87" s="3">
        <v>2656231.54</v>
      </c>
      <c r="K87" s="3">
        <v>2656231.54</v>
      </c>
      <c r="L87" s="3">
        <v>2656231.54</v>
      </c>
      <c r="M87" s="3">
        <v>2656231.54</v>
      </c>
    </row>
    <row r="88" spans="2:13" x14ac:dyDescent="0.25">
      <c r="B88" s="1"/>
      <c r="D88" s="1" t="s">
        <v>63</v>
      </c>
      <c r="E88" t="s">
        <v>138</v>
      </c>
      <c r="F88" s="2">
        <v>108</v>
      </c>
      <c r="G88" s="2">
        <v>403</v>
      </c>
      <c r="H88" s="3">
        <v>1537279.06</v>
      </c>
      <c r="I88" s="3">
        <v>1562890.97</v>
      </c>
      <c r="J88" s="3">
        <v>1562890.97</v>
      </c>
      <c r="K88" s="3">
        <v>1537279.06</v>
      </c>
      <c r="L88" s="3">
        <v>1556980.53</v>
      </c>
      <c r="M88" s="3">
        <v>1562890.97</v>
      </c>
    </row>
    <row r="89" spans="2:13" x14ac:dyDescent="0.25">
      <c r="B89" s="1"/>
      <c r="D89" s="1" t="s">
        <v>65</v>
      </c>
      <c r="E89" t="s">
        <v>139</v>
      </c>
      <c r="F89" s="2">
        <v>108</v>
      </c>
      <c r="G89" s="2">
        <v>403</v>
      </c>
      <c r="H89" s="3">
        <v>17516480.329999998</v>
      </c>
      <c r="I89" s="3">
        <v>17542092.239999998</v>
      </c>
      <c r="J89" s="3">
        <v>17542092.239999998</v>
      </c>
      <c r="K89" s="3">
        <v>17516480.329999998</v>
      </c>
      <c r="L89" s="3">
        <v>17536181.800000001</v>
      </c>
      <c r="M89" s="3">
        <v>17542092.239999998</v>
      </c>
    </row>
    <row r="90" spans="2:13" x14ac:dyDescent="0.25">
      <c r="B90" s="1"/>
      <c r="D90" s="1" t="s">
        <v>67</v>
      </c>
      <c r="E90" t="s">
        <v>140</v>
      </c>
      <c r="F90" s="2">
        <v>108</v>
      </c>
      <c r="G90" s="2">
        <v>403</v>
      </c>
      <c r="H90" s="3">
        <v>14353367.069999998</v>
      </c>
      <c r="I90" s="3">
        <v>14353367.069999998</v>
      </c>
      <c r="J90" s="3">
        <v>14353367.069999998</v>
      </c>
      <c r="K90" s="3">
        <v>14329157.119999999</v>
      </c>
      <c r="L90" s="3">
        <v>14353367.07</v>
      </c>
      <c r="M90" s="3">
        <v>14353367.07</v>
      </c>
    </row>
    <row r="91" spans="2:13" x14ac:dyDescent="0.25">
      <c r="B91" s="1"/>
      <c r="D91" s="1" t="s">
        <v>69</v>
      </c>
      <c r="E91" t="s">
        <v>141</v>
      </c>
      <c r="F91" s="2">
        <v>108</v>
      </c>
      <c r="G91" s="2">
        <v>403</v>
      </c>
      <c r="H91" s="3">
        <v>11736.48</v>
      </c>
      <c r="I91" s="3">
        <v>11736.48</v>
      </c>
      <c r="J91" s="3">
        <v>11736.48</v>
      </c>
      <c r="K91" s="3">
        <v>11736.48</v>
      </c>
      <c r="L91" s="3">
        <v>11736.48</v>
      </c>
      <c r="M91" s="3">
        <v>11736.48</v>
      </c>
    </row>
    <row r="92" spans="2:13" x14ac:dyDescent="0.25">
      <c r="B92" s="1"/>
      <c r="C92" t="s">
        <v>142</v>
      </c>
      <c r="H92" s="3">
        <v>36075094.479999997</v>
      </c>
      <c r="I92" s="3">
        <v>36126318.299999997</v>
      </c>
      <c r="J92" s="3">
        <v>36126318.299999997</v>
      </c>
      <c r="K92" s="3">
        <v>36050884.529999994</v>
      </c>
      <c r="L92" s="3">
        <v>36114497.419999994</v>
      </c>
      <c r="M92" s="3">
        <v>36126318.299999997</v>
      </c>
    </row>
    <row r="93" spans="2:13" x14ac:dyDescent="0.25">
      <c r="B93" s="1" t="s">
        <v>143</v>
      </c>
      <c r="C93" t="s">
        <v>143</v>
      </c>
      <c r="D93" s="1" t="s">
        <v>61</v>
      </c>
      <c r="E93" t="s">
        <v>144</v>
      </c>
      <c r="F93" s="2">
        <v>108</v>
      </c>
      <c r="G93" s="2">
        <v>403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</row>
    <row r="94" spans="2:13" x14ac:dyDescent="0.25">
      <c r="B94" s="1"/>
      <c r="D94" s="1" t="s">
        <v>63</v>
      </c>
      <c r="E94" t="s">
        <v>145</v>
      </c>
      <c r="F94" s="2">
        <v>108</v>
      </c>
      <c r="G94" s="2">
        <v>403</v>
      </c>
      <c r="H94" s="3">
        <v>0</v>
      </c>
      <c r="I94" s="3">
        <v>0</v>
      </c>
      <c r="J94" s="3">
        <v>53790116.170000002</v>
      </c>
      <c r="K94" s="3">
        <v>0</v>
      </c>
      <c r="L94" s="3">
        <v>0</v>
      </c>
      <c r="M94" s="3">
        <v>36099210.57</v>
      </c>
    </row>
    <row r="95" spans="2:13" x14ac:dyDescent="0.25">
      <c r="B95" s="1"/>
      <c r="D95" s="1" t="s">
        <v>65</v>
      </c>
      <c r="E95" t="s">
        <v>146</v>
      </c>
      <c r="F95" s="2">
        <v>108</v>
      </c>
      <c r="G95" s="2">
        <v>403</v>
      </c>
      <c r="H95" s="3">
        <v>0</v>
      </c>
      <c r="I95" s="3">
        <v>0</v>
      </c>
      <c r="J95" s="3">
        <v>53790116.170000002</v>
      </c>
      <c r="K95" s="3">
        <v>0</v>
      </c>
      <c r="L95" s="3">
        <v>0</v>
      </c>
      <c r="M95" s="3">
        <v>36099210.57</v>
      </c>
    </row>
    <row r="96" spans="2:13" x14ac:dyDescent="0.25">
      <c r="B96" s="1"/>
      <c r="D96" s="1" t="s">
        <v>67</v>
      </c>
      <c r="E96" t="s">
        <v>147</v>
      </c>
      <c r="F96" s="2">
        <v>108</v>
      </c>
      <c r="G96" s="2">
        <v>403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</row>
    <row r="97" spans="2:13" x14ac:dyDescent="0.25">
      <c r="B97" s="1"/>
      <c r="D97" s="1" t="s">
        <v>69</v>
      </c>
      <c r="E97" t="s">
        <v>148</v>
      </c>
      <c r="F97" s="2">
        <v>108</v>
      </c>
      <c r="G97" s="2">
        <v>403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</row>
    <row r="98" spans="2:13" x14ac:dyDescent="0.25">
      <c r="B98" s="1"/>
      <c r="D98" s="1" t="s">
        <v>149</v>
      </c>
      <c r="E98" t="s">
        <v>150</v>
      </c>
      <c r="F98" s="2">
        <v>108</v>
      </c>
      <c r="G98" s="2">
        <v>403</v>
      </c>
      <c r="H98" s="3">
        <v>0</v>
      </c>
      <c r="I98" s="3">
        <v>0</v>
      </c>
      <c r="J98" s="3">
        <v>32203865.479999997</v>
      </c>
      <c r="K98" s="3">
        <v>0</v>
      </c>
      <c r="L98" s="3">
        <v>0</v>
      </c>
      <c r="M98" s="3">
        <v>20609769.649999999</v>
      </c>
    </row>
    <row r="99" spans="2:13" x14ac:dyDescent="0.25">
      <c r="B99" s="1"/>
      <c r="C99" t="s">
        <v>151</v>
      </c>
      <c r="H99" s="3">
        <v>0</v>
      </c>
      <c r="I99" s="3">
        <v>0</v>
      </c>
      <c r="J99" s="3">
        <v>139784097.81999999</v>
      </c>
      <c r="K99" s="3">
        <v>0</v>
      </c>
      <c r="L99" s="3">
        <v>0</v>
      </c>
      <c r="M99" s="3">
        <v>92808190.789999992</v>
      </c>
    </row>
    <row r="100" spans="2:13" x14ac:dyDescent="0.25">
      <c r="B100" s="1" t="s">
        <v>152</v>
      </c>
      <c r="C100" t="s">
        <v>153</v>
      </c>
      <c r="D100" s="1" t="s">
        <v>61</v>
      </c>
      <c r="E100" t="s">
        <v>154</v>
      </c>
      <c r="F100" s="2">
        <v>108</v>
      </c>
      <c r="G100" s="2">
        <v>403</v>
      </c>
      <c r="H100" s="3">
        <v>193028877.69000003</v>
      </c>
      <c r="I100" s="3">
        <v>193028877.69000003</v>
      </c>
      <c r="J100" s="3">
        <v>193028877.69000003</v>
      </c>
      <c r="K100" s="3">
        <v>192696365.55000001</v>
      </c>
      <c r="L100" s="3">
        <v>193028877.69</v>
      </c>
      <c r="M100" s="3">
        <v>193028877.69</v>
      </c>
    </row>
    <row r="101" spans="2:13" x14ac:dyDescent="0.25">
      <c r="B101" s="1"/>
      <c r="D101" s="1" t="s">
        <v>63</v>
      </c>
      <c r="E101" t="s">
        <v>155</v>
      </c>
      <c r="F101" s="2">
        <v>108</v>
      </c>
      <c r="G101" s="2">
        <v>403</v>
      </c>
      <c r="H101" s="3">
        <v>10797010.060000001</v>
      </c>
      <c r="I101" s="3">
        <v>12463388.849999996</v>
      </c>
      <c r="J101" s="3">
        <v>14939263.234999996</v>
      </c>
      <c r="K101" s="3">
        <v>10023183</v>
      </c>
      <c r="L101" s="3">
        <v>11508299</v>
      </c>
      <c r="M101" s="3">
        <v>13157136.470000001</v>
      </c>
    </row>
    <row r="102" spans="2:13" x14ac:dyDescent="0.25">
      <c r="B102" s="1"/>
      <c r="D102" s="1" t="s">
        <v>65</v>
      </c>
      <c r="E102" t="s">
        <v>156</v>
      </c>
      <c r="F102" s="2">
        <v>108</v>
      </c>
      <c r="G102" s="2">
        <v>403</v>
      </c>
      <c r="H102" s="3">
        <v>11707842.43</v>
      </c>
      <c r="I102" s="3">
        <v>13374221.219999995</v>
      </c>
      <c r="J102" s="3">
        <v>15850095.604999995</v>
      </c>
      <c r="K102" s="3">
        <v>11196303.66</v>
      </c>
      <c r="L102" s="3">
        <v>12419131.369999999</v>
      </c>
      <c r="M102" s="3">
        <v>14067968.84</v>
      </c>
    </row>
    <row r="103" spans="2:13" x14ac:dyDescent="0.25">
      <c r="B103" s="1"/>
      <c r="D103" s="1" t="s">
        <v>67</v>
      </c>
      <c r="E103" t="s">
        <v>157</v>
      </c>
      <c r="F103" s="2">
        <v>108</v>
      </c>
      <c r="G103" s="2">
        <v>403</v>
      </c>
      <c r="H103" s="3">
        <v>14500596.529999997</v>
      </c>
      <c r="I103" s="3">
        <v>14500596.529999997</v>
      </c>
      <c r="J103" s="3">
        <v>14500596.529999997</v>
      </c>
      <c r="K103" s="3">
        <v>14493884.33</v>
      </c>
      <c r="L103" s="3">
        <v>14500596.529999999</v>
      </c>
      <c r="M103" s="3">
        <v>14500596.529999999</v>
      </c>
    </row>
    <row r="104" spans="2:13" x14ac:dyDescent="0.25">
      <c r="B104" s="1"/>
      <c r="D104" s="1" t="s">
        <v>69</v>
      </c>
      <c r="E104" t="s">
        <v>158</v>
      </c>
      <c r="F104" s="2">
        <v>108</v>
      </c>
      <c r="G104" s="2">
        <v>403</v>
      </c>
      <c r="H104" s="3">
        <v>1259507.78</v>
      </c>
      <c r="I104" s="3">
        <v>1259507.78</v>
      </c>
      <c r="J104" s="3">
        <v>1259507.78</v>
      </c>
      <c r="K104" s="3">
        <v>1000202.82</v>
      </c>
      <c r="L104" s="3">
        <v>1259507.78</v>
      </c>
      <c r="M104" s="3">
        <v>1259507.78</v>
      </c>
    </row>
    <row r="105" spans="2:13" x14ac:dyDescent="0.25">
      <c r="B105" s="1"/>
      <c r="C105" t="s">
        <v>159</v>
      </c>
      <c r="H105" s="3">
        <v>231293834.49000004</v>
      </c>
      <c r="I105" s="3">
        <v>234626592.07000002</v>
      </c>
      <c r="J105" s="3">
        <v>239578340.84</v>
      </c>
      <c r="K105" s="3">
        <v>229409939.36000001</v>
      </c>
      <c r="L105" s="3">
        <v>232716412.37</v>
      </c>
      <c r="M105" s="3">
        <v>236014087.31</v>
      </c>
    </row>
    <row r="106" spans="2:13" x14ac:dyDescent="0.25">
      <c r="B106" s="1"/>
      <c r="C106" t="s">
        <v>160</v>
      </c>
      <c r="D106" s="1" t="s">
        <v>61</v>
      </c>
      <c r="E106" t="s">
        <v>161</v>
      </c>
      <c r="F106" s="2">
        <v>108</v>
      </c>
      <c r="G106" s="2">
        <v>403</v>
      </c>
      <c r="H106" s="3">
        <v>53101275.780000016</v>
      </c>
      <c r="I106" s="3">
        <v>53101275.780000016</v>
      </c>
      <c r="J106" s="3">
        <v>53101275.780000016</v>
      </c>
      <c r="K106" s="3">
        <v>53135600.020000003</v>
      </c>
      <c r="L106" s="3">
        <v>53101275.780000001</v>
      </c>
      <c r="M106" s="3">
        <v>53101275.780000001</v>
      </c>
    </row>
    <row r="107" spans="2:13" x14ac:dyDescent="0.25">
      <c r="B107" s="1"/>
      <c r="D107" s="1" t="s">
        <v>63</v>
      </c>
      <c r="E107" t="s">
        <v>162</v>
      </c>
      <c r="F107" s="2">
        <v>108</v>
      </c>
      <c r="G107" s="2">
        <v>403</v>
      </c>
      <c r="H107" s="3">
        <v>245866778.05999997</v>
      </c>
      <c r="I107" s="3">
        <v>249190687.45500001</v>
      </c>
      <c r="J107" s="3">
        <v>290606839.07999998</v>
      </c>
      <c r="K107" s="3">
        <v>245939121.31</v>
      </c>
      <c r="L107" s="3">
        <v>247608600.52000001</v>
      </c>
      <c r="M107" s="3">
        <v>274202644.38</v>
      </c>
    </row>
    <row r="108" spans="2:13" x14ac:dyDescent="0.25">
      <c r="B108" s="1"/>
      <c r="D108" s="1" t="s">
        <v>65</v>
      </c>
      <c r="E108" t="s">
        <v>163</v>
      </c>
      <c r="F108" s="2">
        <v>108</v>
      </c>
      <c r="G108" s="2">
        <v>403</v>
      </c>
      <c r="H108" s="3">
        <v>160695371.31999987</v>
      </c>
      <c r="I108" s="3">
        <v>164019280.71499991</v>
      </c>
      <c r="J108" s="3">
        <v>205435432.34000006</v>
      </c>
      <c r="K108" s="3">
        <v>160090754.25999999</v>
      </c>
      <c r="L108" s="3">
        <v>162437193.78</v>
      </c>
      <c r="M108" s="3">
        <v>189031237.63999999</v>
      </c>
    </row>
    <row r="109" spans="2:13" x14ac:dyDescent="0.25">
      <c r="B109" s="1"/>
      <c r="D109" s="1" t="s">
        <v>67</v>
      </c>
      <c r="E109" t="s">
        <v>164</v>
      </c>
      <c r="F109" s="2">
        <v>108</v>
      </c>
      <c r="G109" s="2">
        <v>403</v>
      </c>
      <c r="H109" s="3">
        <v>60502604.230000012</v>
      </c>
      <c r="I109" s="3">
        <v>60502604.230000012</v>
      </c>
      <c r="J109" s="3">
        <v>60502604.230000012</v>
      </c>
      <c r="K109" s="3">
        <v>60535824.289999999</v>
      </c>
      <c r="L109" s="3">
        <v>60502604.229999997</v>
      </c>
      <c r="M109" s="3">
        <v>60502604.229999997</v>
      </c>
    </row>
    <row r="110" spans="2:13" x14ac:dyDescent="0.25">
      <c r="B110" s="1"/>
      <c r="D110" s="1" t="s">
        <v>69</v>
      </c>
      <c r="E110" t="s">
        <v>165</v>
      </c>
      <c r="F110" s="2">
        <v>108</v>
      </c>
      <c r="G110" s="2">
        <v>403</v>
      </c>
      <c r="H110" s="3">
        <v>6717060.589999998</v>
      </c>
      <c r="I110" s="3">
        <v>6717060.589999998</v>
      </c>
      <c r="J110" s="3">
        <v>6717060.589999998</v>
      </c>
      <c r="K110" s="3">
        <v>6438308.8099999996</v>
      </c>
      <c r="L110" s="3">
        <v>6717060.5899999999</v>
      </c>
      <c r="M110" s="3">
        <v>6717060.5899999999</v>
      </c>
    </row>
    <row r="111" spans="2:13" x14ac:dyDescent="0.25">
      <c r="B111" s="1"/>
      <c r="C111" t="s">
        <v>166</v>
      </c>
      <c r="H111" s="3">
        <v>526883089.97999984</v>
      </c>
      <c r="I111" s="3">
        <v>533530908.76999992</v>
      </c>
      <c r="J111" s="3">
        <v>616363212.0200001</v>
      </c>
      <c r="K111" s="3">
        <v>526139608.69</v>
      </c>
      <c r="L111" s="3">
        <v>530366734.90000004</v>
      </c>
      <c r="M111" s="3">
        <v>583554822.62</v>
      </c>
    </row>
    <row r="112" spans="2:13" x14ac:dyDescent="0.25">
      <c r="B112" s="1"/>
      <c r="C112" t="s">
        <v>167</v>
      </c>
      <c r="D112" s="1" t="s">
        <v>61</v>
      </c>
      <c r="E112" t="s">
        <v>168</v>
      </c>
      <c r="F112" s="2">
        <v>108</v>
      </c>
      <c r="G112" s="2">
        <v>403</v>
      </c>
      <c r="H112" s="3">
        <v>2342155.2899999996</v>
      </c>
      <c r="I112" s="3">
        <v>2342155.2899999996</v>
      </c>
      <c r="J112" s="3">
        <v>2342155.2899999996</v>
      </c>
      <c r="K112" s="3">
        <v>2343774.71</v>
      </c>
      <c r="L112" s="3">
        <v>2342155.29</v>
      </c>
      <c r="M112" s="3">
        <v>2342155.29</v>
      </c>
    </row>
    <row r="113" spans="2:13" x14ac:dyDescent="0.25">
      <c r="B113" s="1"/>
      <c r="D113" s="1" t="s">
        <v>63</v>
      </c>
      <c r="E113" t="s">
        <v>169</v>
      </c>
      <c r="F113" s="2">
        <v>108</v>
      </c>
      <c r="G113" s="2">
        <v>403</v>
      </c>
      <c r="H113" s="3">
        <v>2196160.4500000002</v>
      </c>
      <c r="I113" s="3">
        <v>3721240.5999999996</v>
      </c>
      <c r="J113" s="3">
        <v>7819185.2249999978</v>
      </c>
      <c r="K113" s="3">
        <v>2196160.4500000002</v>
      </c>
      <c r="L113" s="3">
        <v>2370132.9</v>
      </c>
      <c r="M113" s="3">
        <v>4238123.0599999996</v>
      </c>
    </row>
    <row r="114" spans="2:13" x14ac:dyDescent="0.25">
      <c r="B114" s="1"/>
      <c r="D114" s="1" t="s">
        <v>65</v>
      </c>
      <c r="E114" t="s">
        <v>170</v>
      </c>
      <c r="F114" s="2">
        <v>108</v>
      </c>
      <c r="G114" s="2">
        <v>403</v>
      </c>
      <c r="H114" s="3">
        <v>35942249.07</v>
      </c>
      <c r="I114" s="3">
        <v>37467329.220000029</v>
      </c>
      <c r="J114" s="3">
        <v>41565273.845000051</v>
      </c>
      <c r="K114" s="3">
        <v>35903297.359999999</v>
      </c>
      <c r="L114" s="3">
        <v>36116221.520000003</v>
      </c>
      <c r="M114" s="3">
        <v>37984211.68</v>
      </c>
    </row>
    <row r="115" spans="2:13" x14ac:dyDescent="0.25">
      <c r="B115" s="1"/>
      <c r="D115" s="1" t="s">
        <v>67</v>
      </c>
      <c r="E115" t="s">
        <v>171</v>
      </c>
      <c r="F115" s="2">
        <v>108</v>
      </c>
      <c r="G115" s="2">
        <v>403</v>
      </c>
      <c r="H115" s="3">
        <v>19218097.860000003</v>
      </c>
      <c r="I115" s="3">
        <v>19218097.860000003</v>
      </c>
      <c r="J115" s="3">
        <v>19218097.860000003</v>
      </c>
      <c r="K115" s="3">
        <v>19200401.800000001</v>
      </c>
      <c r="L115" s="3">
        <v>19218097.859999999</v>
      </c>
      <c r="M115" s="3">
        <v>19218097.859999999</v>
      </c>
    </row>
    <row r="116" spans="2:13" x14ac:dyDescent="0.25">
      <c r="B116" s="1"/>
      <c r="D116" s="1" t="s">
        <v>69</v>
      </c>
      <c r="E116" t="s">
        <v>172</v>
      </c>
      <c r="F116" s="2">
        <v>108</v>
      </c>
      <c r="G116" s="2">
        <v>403</v>
      </c>
      <c r="H116" s="3">
        <v>173209.90999999997</v>
      </c>
      <c r="I116" s="3">
        <v>173209.90999999997</v>
      </c>
      <c r="J116" s="3">
        <v>173209.90999999997</v>
      </c>
      <c r="K116" s="3">
        <v>238036.15</v>
      </c>
      <c r="L116" s="3">
        <v>173209.91</v>
      </c>
      <c r="M116" s="3">
        <v>173209.91</v>
      </c>
    </row>
    <row r="117" spans="2:13" x14ac:dyDescent="0.25">
      <c r="B117" s="1"/>
      <c r="C117" t="s">
        <v>173</v>
      </c>
      <c r="H117" s="3">
        <v>59871872.579999998</v>
      </c>
      <c r="I117" s="3">
        <v>62922032.880000025</v>
      </c>
      <c r="J117" s="3">
        <v>71117922.13000004</v>
      </c>
      <c r="K117" s="3">
        <v>59881670.469999991</v>
      </c>
      <c r="L117" s="3">
        <v>60219817.479999997</v>
      </c>
      <c r="M117" s="3">
        <v>63955797.799999997</v>
      </c>
    </row>
    <row r="118" spans="2:13" x14ac:dyDescent="0.25">
      <c r="B118" s="1"/>
      <c r="C118" t="s">
        <v>174</v>
      </c>
      <c r="D118" s="1" t="s">
        <v>61</v>
      </c>
      <c r="E118" t="s">
        <v>175</v>
      </c>
      <c r="F118" s="2">
        <v>108</v>
      </c>
      <c r="G118" s="2">
        <v>403</v>
      </c>
      <c r="H118" s="3">
        <v>10708676.690000001</v>
      </c>
      <c r="I118" s="3">
        <v>10708676.690000001</v>
      </c>
      <c r="J118" s="3">
        <v>10708676.690000001</v>
      </c>
      <c r="K118" s="3">
        <v>10708676.689999999</v>
      </c>
      <c r="L118" s="3">
        <v>10708676.689999999</v>
      </c>
      <c r="M118" s="3">
        <v>10708676.689999999</v>
      </c>
    </row>
    <row r="119" spans="2:13" x14ac:dyDescent="0.25">
      <c r="B119" s="1"/>
      <c r="D119" s="1" t="s">
        <v>63</v>
      </c>
      <c r="E119" t="s">
        <v>176</v>
      </c>
      <c r="F119" s="2">
        <v>108</v>
      </c>
      <c r="G119" s="2">
        <v>403</v>
      </c>
      <c r="H119" s="3">
        <v>1456397.6199999999</v>
      </c>
      <c r="I119" s="3">
        <v>1847091.01</v>
      </c>
      <c r="J119" s="3">
        <v>3406932.4199999995</v>
      </c>
      <c r="K119" s="3">
        <v>1455994.34</v>
      </c>
      <c r="L119" s="3">
        <v>1544086.45</v>
      </c>
      <c r="M119" s="3">
        <v>1967078.81</v>
      </c>
    </row>
    <row r="120" spans="2:13" x14ac:dyDescent="0.25">
      <c r="B120" s="1"/>
      <c r="D120" s="1" t="s">
        <v>65</v>
      </c>
      <c r="E120" t="s">
        <v>177</v>
      </c>
      <c r="F120" s="2">
        <v>108</v>
      </c>
      <c r="G120" s="2">
        <v>403</v>
      </c>
      <c r="H120" s="3">
        <v>38320836.579999983</v>
      </c>
      <c r="I120" s="3">
        <v>38711529.969999999</v>
      </c>
      <c r="J120" s="3">
        <v>40271371.379999995</v>
      </c>
      <c r="K120" s="3">
        <v>38336952.670000002</v>
      </c>
      <c r="L120" s="3">
        <v>38408525.409999996</v>
      </c>
      <c r="M120" s="3">
        <v>38831517.770000003</v>
      </c>
    </row>
    <row r="121" spans="2:13" x14ac:dyDescent="0.25">
      <c r="B121" s="1"/>
      <c r="D121" s="1" t="s">
        <v>67</v>
      </c>
      <c r="E121" t="s">
        <v>178</v>
      </c>
      <c r="F121" s="2">
        <v>108</v>
      </c>
      <c r="G121" s="2">
        <v>403</v>
      </c>
      <c r="H121" s="3">
        <v>9146691.5499999989</v>
      </c>
      <c r="I121" s="3">
        <v>9146691.5499999989</v>
      </c>
      <c r="J121" s="3">
        <v>9146691.5499999989</v>
      </c>
      <c r="K121" s="3">
        <v>9127316.3200000003</v>
      </c>
      <c r="L121" s="3">
        <v>9146691.5500000007</v>
      </c>
      <c r="M121" s="3">
        <v>9146691.5500000007</v>
      </c>
    </row>
    <row r="122" spans="2:13" x14ac:dyDescent="0.25">
      <c r="B122" s="1"/>
      <c r="D122" s="1" t="s">
        <v>69</v>
      </c>
      <c r="E122" t="s">
        <v>179</v>
      </c>
      <c r="F122" s="2">
        <v>108</v>
      </c>
      <c r="G122" s="2">
        <v>403</v>
      </c>
      <c r="H122" s="3">
        <v>432910.42</v>
      </c>
      <c r="I122" s="3">
        <v>432910.42</v>
      </c>
      <c r="J122" s="3">
        <v>432910.42</v>
      </c>
      <c r="K122" s="3">
        <v>432910.42</v>
      </c>
      <c r="L122" s="3">
        <v>432910.42</v>
      </c>
      <c r="M122" s="3">
        <v>432910.42</v>
      </c>
    </row>
    <row r="123" spans="2:13" x14ac:dyDescent="0.25">
      <c r="B123" s="1"/>
      <c r="C123" t="s">
        <v>180</v>
      </c>
      <c r="H123" s="3">
        <v>60065512.859999985</v>
      </c>
      <c r="I123" s="3">
        <v>60846899.640000001</v>
      </c>
      <c r="J123" s="3">
        <v>63966582.459999993</v>
      </c>
      <c r="K123" s="3">
        <v>60061850.440000005</v>
      </c>
      <c r="L123" s="3">
        <v>60240890.519999996</v>
      </c>
      <c r="M123" s="3">
        <v>61086875.24000001</v>
      </c>
    </row>
    <row r="124" spans="2:13" x14ac:dyDescent="0.25">
      <c r="B124" s="1"/>
      <c r="C124" t="s">
        <v>181</v>
      </c>
      <c r="D124" s="1" t="s">
        <v>61</v>
      </c>
      <c r="E124" t="s">
        <v>182</v>
      </c>
      <c r="F124" s="2">
        <v>108</v>
      </c>
      <c r="G124" s="2">
        <v>403</v>
      </c>
      <c r="H124" s="3">
        <v>5812062.1499999994</v>
      </c>
      <c r="I124" s="3">
        <v>5812062.1499999994</v>
      </c>
      <c r="J124" s="3">
        <v>5812062.1499999994</v>
      </c>
      <c r="K124" s="3">
        <v>5817798.0199999996</v>
      </c>
      <c r="L124" s="3">
        <v>5812062.1500000004</v>
      </c>
      <c r="M124" s="3">
        <v>5812062.1500000004</v>
      </c>
    </row>
    <row r="125" spans="2:13" x14ac:dyDescent="0.25">
      <c r="B125" s="1"/>
      <c r="D125" s="1" t="s">
        <v>63</v>
      </c>
      <c r="E125" t="s">
        <v>183</v>
      </c>
      <c r="F125" s="2">
        <v>108</v>
      </c>
      <c r="G125" s="2">
        <v>403</v>
      </c>
      <c r="H125" s="3">
        <v>2286731.6099999994</v>
      </c>
      <c r="I125" s="3">
        <v>2710665.564999999</v>
      </c>
      <c r="J125" s="3">
        <v>5276194.0799999991</v>
      </c>
      <c r="K125" s="3">
        <v>2286731.61</v>
      </c>
      <c r="L125" s="3">
        <v>2399943.06</v>
      </c>
      <c r="M125" s="3">
        <v>2908013.91</v>
      </c>
    </row>
    <row r="126" spans="2:13" x14ac:dyDescent="0.25">
      <c r="B126" s="1"/>
      <c r="D126" s="1" t="s">
        <v>65</v>
      </c>
      <c r="E126" t="s">
        <v>184</v>
      </c>
      <c r="F126" s="2">
        <v>108</v>
      </c>
      <c r="G126" s="2">
        <v>403</v>
      </c>
      <c r="H126" s="3">
        <v>28306281.440000001</v>
      </c>
      <c r="I126" s="3">
        <v>28730215.395000007</v>
      </c>
      <c r="J126" s="3">
        <v>31295743.910000008</v>
      </c>
      <c r="K126" s="3">
        <v>28328790.690000001</v>
      </c>
      <c r="L126" s="3">
        <v>28419492.890000001</v>
      </c>
      <c r="M126" s="3">
        <v>28927563.739999998</v>
      </c>
    </row>
    <row r="127" spans="2:13" x14ac:dyDescent="0.25">
      <c r="B127" s="1"/>
      <c r="D127" s="1" t="s">
        <v>67</v>
      </c>
      <c r="E127" t="s">
        <v>185</v>
      </c>
      <c r="F127" s="2">
        <v>108</v>
      </c>
      <c r="G127" s="2">
        <v>403</v>
      </c>
      <c r="H127" s="3">
        <v>5586747.4299999997</v>
      </c>
      <c r="I127" s="3">
        <v>5586747.4299999997</v>
      </c>
      <c r="J127" s="3">
        <v>5586747.4299999997</v>
      </c>
      <c r="K127" s="3">
        <v>5586747.4299999997</v>
      </c>
      <c r="L127" s="3">
        <v>5586747.4299999997</v>
      </c>
      <c r="M127" s="3">
        <v>5586747.4299999997</v>
      </c>
    </row>
    <row r="128" spans="2:13" x14ac:dyDescent="0.25">
      <c r="B128" s="1"/>
      <c r="D128" s="1" t="s">
        <v>69</v>
      </c>
      <c r="E128" t="s">
        <v>186</v>
      </c>
      <c r="F128" s="2">
        <v>108</v>
      </c>
      <c r="G128" s="2">
        <v>403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</row>
    <row r="129" spans="2:13" x14ac:dyDescent="0.25">
      <c r="B129" s="1"/>
      <c r="C129" t="s">
        <v>187</v>
      </c>
      <c r="H129" s="3">
        <v>41991822.630000003</v>
      </c>
      <c r="I129" s="3">
        <v>42839690.540000007</v>
      </c>
      <c r="J129" s="3">
        <v>47970747.570000008</v>
      </c>
      <c r="K129" s="3">
        <v>42020067.75</v>
      </c>
      <c r="L129" s="3">
        <v>42218245.530000001</v>
      </c>
      <c r="M129" s="3">
        <v>43234387.229999997</v>
      </c>
    </row>
    <row r="130" spans="2:13" x14ac:dyDescent="0.25">
      <c r="B130" s="1"/>
      <c r="C130" t="s">
        <v>188</v>
      </c>
      <c r="D130" s="1" t="s">
        <v>61</v>
      </c>
      <c r="E130" t="s">
        <v>189</v>
      </c>
      <c r="F130" s="2">
        <v>108</v>
      </c>
      <c r="G130" s="2">
        <v>403</v>
      </c>
      <c r="H130" s="3">
        <v>5746580.1100000003</v>
      </c>
      <c r="I130" s="3">
        <v>5746580.1100000003</v>
      </c>
      <c r="J130" s="3">
        <v>5746580.1100000003</v>
      </c>
      <c r="K130" s="3">
        <v>5746580.1100000003</v>
      </c>
      <c r="L130" s="3">
        <v>5746580.1100000003</v>
      </c>
      <c r="M130" s="3">
        <v>5746580.1100000003</v>
      </c>
    </row>
    <row r="131" spans="2:13" x14ac:dyDescent="0.25">
      <c r="B131" s="1"/>
      <c r="D131" s="1" t="s">
        <v>63</v>
      </c>
      <c r="E131" t="s">
        <v>190</v>
      </c>
      <c r="F131" s="2">
        <v>108</v>
      </c>
      <c r="G131" s="2">
        <v>403</v>
      </c>
      <c r="H131" s="3">
        <v>2657353.0100000007</v>
      </c>
      <c r="I131" s="3">
        <v>3090954.2100000004</v>
      </c>
      <c r="J131" s="3">
        <v>5925405.8300000001</v>
      </c>
      <c r="K131" s="3">
        <v>2590039.39</v>
      </c>
      <c r="L131" s="3">
        <v>2776735.75</v>
      </c>
      <c r="M131" s="3">
        <v>3437805.12</v>
      </c>
    </row>
    <row r="132" spans="2:13" x14ac:dyDescent="0.25">
      <c r="B132" s="1"/>
      <c r="D132" s="1" t="s">
        <v>65</v>
      </c>
      <c r="E132" t="s">
        <v>191</v>
      </c>
      <c r="F132" s="2">
        <v>108</v>
      </c>
      <c r="G132" s="2">
        <v>403</v>
      </c>
      <c r="H132" s="3">
        <v>25103996.219999995</v>
      </c>
      <c r="I132" s="3">
        <v>25537597.419999994</v>
      </c>
      <c r="J132" s="3">
        <v>28372049.039999995</v>
      </c>
      <c r="K132" s="3">
        <v>25183904.41</v>
      </c>
      <c r="L132" s="3">
        <v>25223378.960000001</v>
      </c>
      <c r="M132" s="3">
        <v>25884448.329999998</v>
      </c>
    </row>
    <row r="133" spans="2:13" x14ac:dyDescent="0.25">
      <c r="B133" s="1"/>
      <c r="D133" s="1" t="s">
        <v>67</v>
      </c>
      <c r="E133" t="s">
        <v>192</v>
      </c>
      <c r="F133" s="2">
        <v>108</v>
      </c>
      <c r="G133" s="2">
        <v>403</v>
      </c>
      <c r="H133" s="3">
        <v>5489268.9800000014</v>
      </c>
      <c r="I133" s="3">
        <v>5489268.9800000014</v>
      </c>
      <c r="J133" s="3">
        <v>5489268.9800000014</v>
      </c>
      <c r="K133" s="3">
        <v>5475690.6100000003</v>
      </c>
      <c r="L133" s="3">
        <v>5489268.9800000004</v>
      </c>
      <c r="M133" s="3">
        <v>5489268.9800000004</v>
      </c>
    </row>
    <row r="134" spans="2:13" x14ac:dyDescent="0.25">
      <c r="B134" s="1"/>
      <c r="D134" s="1" t="s">
        <v>69</v>
      </c>
      <c r="E134" t="s">
        <v>193</v>
      </c>
      <c r="F134" s="2">
        <v>108</v>
      </c>
      <c r="G134" s="2">
        <v>403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</row>
    <row r="135" spans="2:13" x14ac:dyDescent="0.25">
      <c r="B135" s="1"/>
      <c r="C135" t="s">
        <v>194</v>
      </c>
      <c r="H135" s="3">
        <v>38997198.32</v>
      </c>
      <c r="I135" s="3">
        <v>39864400.719999999</v>
      </c>
      <c r="J135" s="3">
        <v>45533303.960000001</v>
      </c>
      <c r="K135" s="3">
        <v>38996214.520000003</v>
      </c>
      <c r="L135" s="3">
        <v>39235963.799999997</v>
      </c>
      <c r="M135" s="3">
        <v>40558102.540000007</v>
      </c>
    </row>
    <row r="136" spans="2:13" x14ac:dyDescent="0.25">
      <c r="B136" s="1"/>
      <c r="C136" t="s">
        <v>195</v>
      </c>
      <c r="D136" s="1" t="s">
        <v>61</v>
      </c>
      <c r="E136" t="s">
        <v>196</v>
      </c>
      <c r="F136" s="2">
        <v>108</v>
      </c>
      <c r="G136" s="2">
        <v>403</v>
      </c>
      <c r="H136" s="3">
        <v>13374554.050000001</v>
      </c>
      <c r="I136" s="3">
        <v>13374554.050000001</v>
      </c>
      <c r="J136" s="3">
        <v>14407442.900000002</v>
      </c>
      <c r="K136" s="3">
        <v>13374554.050000001</v>
      </c>
      <c r="L136" s="3">
        <v>13374554.050000001</v>
      </c>
      <c r="M136" s="3">
        <v>13593049.77</v>
      </c>
    </row>
    <row r="137" spans="2:13" x14ac:dyDescent="0.25">
      <c r="B137" s="1"/>
      <c r="D137" s="1" t="s">
        <v>63</v>
      </c>
      <c r="E137" t="s">
        <v>197</v>
      </c>
      <c r="F137" s="2">
        <v>108</v>
      </c>
      <c r="G137" s="2">
        <v>403</v>
      </c>
      <c r="H137" s="3">
        <v>213841663.14999992</v>
      </c>
      <c r="I137" s="3">
        <v>215270346.14499995</v>
      </c>
      <c r="J137" s="3">
        <v>218173832.64499998</v>
      </c>
      <c r="K137" s="3">
        <v>213914569.31999999</v>
      </c>
      <c r="L137" s="3">
        <v>214458411.93000001</v>
      </c>
      <c r="M137" s="3">
        <v>215839674.16999999</v>
      </c>
    </row>
    <row r="138" spans="2:13" x14ac:dyDescent="0.25">
      <c r="B138" s="1"/>
      <c r="D138" s="1" t="s">
        <v>65</v>
      </c>
      <c r="E138" t="s">
        <v>198</v>
      </c>
      <c r="F138" s="2">
        <v>108</v>
      </c>
      <c r="G138" s="2">
        <v>403</v>
      </c>
      <c r="H138" s="3">
        <v>223922332.48000002</v>
      </c>
      <c r="I138" s="3">
        <v>225351015.47500005</v>
      </c>
      <c r="J138" s="3">
        <v>228254501.97500008</v>
      </c>
      <c r="K138" s="3">
        <v>223996523.21000001</v>
      </c>
      <c r="L138" s="3">
        <v>224539081.25999999</v>
      </c>
      <c r="M138" s="3">
        <v>225920343.5</v>
      </c>
    </row>
    <row r="139" spans="2:13" x14ac:dyDescent="0.25">
      <c r="B139" s="1"/>
      <c r="D139" s="1" t="s">
        <v>67</v>
      </c>
      <c r="E139" t="s">
        <v>199</v>
      </c>
      <c r="F139" s="2">
        <v>108</v>
      </c>
      <c r="G139" s="2">
        <v>403</v>
      </c>
      <c r="H139" s="3">
        <v>18338595.009999998</v>
      </c>
      <c r="I139" s="3">
        <v>18338595.009999998</v>
      </c>
      <c r="J139" s="3">
        <v>18338595.009999998</v>
      </c>
      <c r="K139" s="3">
        <v>18338595.010000002</v>
      </c>
      <c r="L139" s="3">
        <v>18338595.010000002</v>
      </c>
      <c r="M139" s="3">
        <v>18338595.010000002</v>
      </c>
    </row>
    <row r="140" spans="2:13" x14ac:dyDescent="0.25">
      <c r="B140" s="1"/>
      <c r="D140" s="1" t="s">
        <v>69</v>
      </c>
      <c r="E140" t="s">
        <v>200</v>
      </c>
      <c r="F140" s="2">
        <v>108</v>
      </c>
      <c r="G140" s="2">
        <v>403</v>
      </c>
      <c r="H140" s="3">
        <v>141626.41</v>
      </c>
      <c r="I140" s="3">
        <v>141626.41</v>
      </c>
      <c r="J140" s="3">
        <v>141626.41</v>
      </c>
      <c r="K140" s="3">
        <v>141626.41</v>
      </c>
      <c r="L140" s="3">
        <v>141626.41</v>
      </c>
      <c r="M140" s="3">
        <v>141626.41</v>
      </c>
    </row>
    <row r="141" spans="2:13" x14ac:dyDescent="0.25">
      <c r="B141" s="1"/>
      <c r="C141" t="s">
        <v>201</v>
      </c>
      <c r="H141" s="3">
        <v>469618771.09999996</v>
      </c>
      <c r="I141" s="3">
        <v>472476137.09000003</v>
      </c>
      <c r="J141" s="3">
        <v>479315998.94000012</v>
      </c>
      <c r="K141" s="3">
        <v>469765868.00000006</v>
      </c>
      <c r="L141" s="3">
        <v>470852268.66000003</v>
      </c>
      <c r="M141" s="3">
        <v>473833288.86000001</v>
      </c>
    </row>
    <row r="142" spans="2:13" x14ac:dyDescent="0.25">
      <c r="B142" s="1" t="s">
        <v>202</v>
      </c>
      <c r="C142" t="s">
        <v>203</v>
      </c>
      <c r="D142" s="1" t="s">
        <v>61</v>
      </c>
      <c r="E142" t="s">
        <v>204</v>
      </c>
      <c r="F142" s="2">
        <v>108</v>
      </c>
      <c r="G142" s="2">
        <v>403</v>
      </c>
      <c r="H142" s="3">
        <v>450039902.33000004</v>
      </c>
      <c r="I142" s="3">
        <v>470718920.08000004</v>
      </c>
      <c r="J142" s="3">
        <v>470718920.08000004</v>
      </c>
      <c r="K142" s="3">
        <v>375895731.19999999</v>
      </c>
      <c r="L142" s="3">
        <v>455260775.06</v>
      </c>
      <c r="M142" s="3">
        <v>470718920.07999998</v>
      </c>
    </row>
    <row r="143" spans="2:13" x14ac:dyDescent="0.25">
      <c r="B143" s="1"/>
      <c r="D143" s="1" t="s">
        <v>65</v>
      </c>
      <c r="E143" t="s">
        <v>205</v>
      </c>
      <c r="F143" s="2">
        <v>108</v>
      </c>
      <c r="G143" s="2">
        <v>403</v>
      </c>
      <c r="H143" s="3">
        <v>802866083.21999979</v>
      </c>
      <c r="I143" s="3">
        <v>960796152.64999998</v>
      </c>
      <c r="J143" s="3">
        <v>1183290068.4200001</v>
      </c>
      <c r="K143" s="3">
        <v>664869530.72000003</v>
      </c>
      <c r="L143" s="3">
        <v>822987483.96000004</v>
      </c>
      <c r="M143" s="3">
        <v>988809302.15999997</v>
      </c>
    </row>
    <row r="144" spans="2:13" x14ac:dyDescent="0.25">
      <c r="B144" s="1"/>
      <c r="D144" s="1" t="s">
        <v>67</v>
      </c>
      <c r="E144" t="s">
        <v>206</v>
      </c>
      <c r="F144" s="2">
        <v>108</v>
      </c>
      <c r="G144" s="2">
        <v>403</v>
      </c>
      <c r="H144" s="3">
        <v>324613475.78000015</v>
      </c>
      <c r="I144" s="3">
        <v>324613475.78000015</v>
      </c>
      <c r="J144" s="3">
        <v>324613475.78000015</v>
      </c>
      <c r="K144" s="3">
        <v>271116376.76999998</v>
      </c>
      <c r="L144" s="3">
        <v>324613475.77999997</v>
      </c>
      <c r="M144" s="3">
        <v>324613475.77999997</v>
      </c>
    </row>
    <row r="145" spans="1:13" x14ac:dyDescent="0.25">
      <c r="B145" s="1"/>
      <c r="D145" s="1" t="s">
        <v>149</v>
      </c>
      <c r="E145" t="s">
        <v>207</v>
      </c>
      <c r="F145" s="2">
        <v>108</v>
      </c>
      <c r="G145" s="2">
        <v>403</v>
      </c>
      <c r="H145" s="3">
        <v>8946382.709999999</v>
      </c>
      <c r="I145" s="3">
        <v>28009837.169999998</v>
      </c>
      <c r="J145" s="3">
        <v>143239113.03000003</v>
      </c>
      <c r="K145" s="3">
        <v>8946382.7100000009</v>
      </c>
      <c r="L145" s="3">
        <v>14658305.460000001</v>
      </c>
      <c r="M145" s="3">
        <v>108541769.38</v>
      </c>
    </row>
    <row r="146" spans="1:13" x14ac:dyDescent="0.25">
      <c r="B146" s="1"/>
      <c r="C146" t="s">
        <v>208</v>
      </c>
      <c r="H146" s="3">
        <v>1586465844.04</v>
      </c>
      <c r="I146" s="3">
        <v>1784138385.6800003</v>
      </c>
      <c r="J146" s="3">
        <v>2121861577.3100002</v>
      </c>
      <c r="K146" s="3">
        <v>1320828021.4000001</v>
      </c>
      <c r="L146" s="3">
        <v>1617520040.26</v>
      </c>
      <c r="M146" s="3">
        <v>1892683467.4000001</v>
      </c>
    </row>
    <row r="147" spans="1:13" x14ac:dyDescent="0.25">
      <c r="B147" s="1" t="s">
        <v>209</v>
      </c>
      <c r="C147" t="s">
        <v>210</v>
      </c>
      <c r="D147" s="1" t="s">
        <v>61</v>
      </c>
      <c r="E147" t="s">
        <v>211</v>
      </c>
      <c r="F147" s="2">
        <v>108</v>
      </c>
      <c r="G147" s="2">
        <v>403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</row>
    <row r="148" spans="1:13" x14ac:dyDescent="0.25">
      <c r="B148" s="1"/>
      <c r="D148" s="1" t="s">
        <v>65</v>
      </c>
      <c r="E148" t="s">
        <v>212</v>
      </c>
      <c r="F148" s="2">
        <v>108</v>
      </c>
      <c r="G148" s="2">
        <v>403</v>
      </c>
      <c r="H148" s="3">
        <v>940672.19000000018</v>
      </c>
      <c r="I148" s="3">
        <v>940672.19000000018</v>
      </c>
      <c r="J148" s="3">
        <v>940672.19000000018</v>
      </c>
      <c r="K148" s="3">
        <v>923879.58</v>
      </c>
      <c r="L148" s="3">
        <v>940672.19</v>
      </c>
      <c r="M148" s="3">
        <v>940672.19</v>
      </c>
    </row>
    <row r="149" spans="1:13" x14ac:dyDescent="0.25">
      <c r="B149" s="1"/>
      <c r="D149" s="1" t="s">
        <v>67</v>
      </c>
      <c r="E149" t="s">
        <v>213</v>
      </c>
      <c r="F149" s="2">
        <v>108</v>
      </c>
      <c r="G149" s="2">
        <v>403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</row>
    <row r="150" spans="1:13" x14ac:dyDescent="0.25">
      <c r="B150" s="1"/>
      <c r="D150" s="1" t="s">
        <v>149</v>
      </c>
      <c r="E150" t="s">
        <v>214</v>
      </c>
      <c r="F150" s="2">
        <v>108</v>
      </c>
      <c r="G150" s="2">
        <v>403</v>
      </c>
      <c r="H150" s="3">
        <v>9237.029999999997</v>
      </c>
      <c r="I150" s="3">
        <v>9237.029999999997</v>
      </c>
      <c r="J150" s="3">
        <v>9237.029999999997</v>
      </c>
      <c r="K150" s="3">
        <v>9119.8799999999992</v>
      </c>
      <c r="L150" s="3">
        <v>9237.0300000000007</v>
      </c>
      <c r="M150" s="3">
        <v>9237.0300000000007</v>
      </c>
    </row>
    <row r="151" spans="1:13" x14ac:dyDescent="0.25">
      <c r="B151" s="1"/>
      <c r="C151" t="s">
        <v>215</v>
      </c>
      <c r="H151" s="3">
        <v>949909.2200000002</v>
      </c>
      <c r="I151" s="3">
        <v>949909.2200000002</v>
      </c>
      <c r="J151" s="3">
        <v>949909.2200000002</v>
      </c>
      <c r="K151" s="3">
        <v>932999.46</v>
      </c>
      <c r="L151" s="3">
        <v>949909.22</v>
      </c>
      <c r="M151" s="3">
        <v>949909.22</v>
      </c>
    </row>
    <row r="152" spans="1:13" x14ac:dyDescent="0.25">
      <c r="A152" t="s">
        <v>216</v>
      </c>
      <c r="H152" s="3">
        <v>5078274925.9299994</v>
      </c>
      <c r="I152" s="3">
        <v>5432112769.1700001</v>
      </c>
      <c r="J152" s="3">
        <v>6078780769.7900009</v>
      </c>
      <c r="K152" s="3">
        <v>4786724347.0500011</v>
      </c>
      <c r="L152" s="3">
        <v>5202610630.3600006</v>
      </c>
      <c r="M152" s="3">
        <v>5714091671.3099995</v>
      </c>
    </row>
    <row r="153" spans="1:13" x14ac:dyDescent="0.25">
      <c r="A153" t="s">
        <v>217</v>
      </c>
      <c r="B153" s="1" t="s">
        <v>217</v>
      </c>
      <c r="C153" t="s">
        <v>217</v>
      </c>
      <c r="D153" s="1" t="s">
        <v>218</v>
      </c>
      <c r="E153" t="s">
        <v>219</v>
      </c>
      <c r="F153" s="2">
        <v>108</v>
      </c>
      <c r="G153" s="2">
        <v>403</v>
      </c>
      <c r="H153" s="3">
        <v>12162254.090000002</v>
      </c>
      <c r="I153" s="3">
        <v>12162254.090000002</v>
      </c>
      <c r="J153" s="3">
        <v>12162254.090000002</v>
      </c>
      <c r="K153" s="3">
        <v>12162254.09</v>
      </c>
      <c r="L153" s="3">
        <v>12162254.09</v>
      </c>
      <c r="M153" s="3">
        <v>12162254.09</v>
      </c>
    </row>
    <row r="154" spans="1:13" x14ac:dyDescent="0.25">
      <c r="B154" s="1"/>
      <c r="D154" s="1" t="s">
        <v>220</v>
      </c>
      <c r="E154" t="s">
        <v>221</v>
      </c>
      <c r="F154" s="2">
        <v>108</v>
      </c>
      <c r="G154" s="2">
        <v>403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</row>
    <row r="155" spans="1:13" x14ac:dyDescent="0.25">
      <c r="B155" s="1"/>
      <c r="D155" s="1" t="s">
        <v>222</v>
      </c>
      <c r="E155" t="s">
        <v>223</v>
      </c>
      <c r="F155" s="2">
        <v>108</v>
      </c>
      <c r="G155" s="2">
        <v>403</v>
      </c>
      <c r="H155" s="3">
        <v>74793268.689999998</v>
      </c>
      <c r="I155" s="3">
        <v>76277379.719999999</v>
      </c>
      <c r="J155" s="3">
        <v>76277379.719999999</v>
      </c>
      <c r="K155" s="3">
        <v>74526871.280000001</v>
      </c>
      <c r="L155" s="3">
        <v>75478243.010000005</v>
      </c>
      <c r="M155" s="3">
        <v>76277379.719999999</v>
      </c>
    </row>
    <row r="156" spans="1:13" x14ac:dyDescent="0.25">
      <c r="B156" s="1"/>
      <c r="D156" s="1" t="s">
        <v>224</v>
      </c>
      <c r="E156" t="s">
        <v>225</v>
      </c>
      <c r="F156" s="2">
        <v>108</v>
      </c>
      <c r="G156" s="2">
        <v>403</v>
      </c>
      <c r="H156" s="3">
        <v>435845560.96000034</v>
      </c>
      <c r="I156" s="3">
        <v>449281371.64640033</v>
      </c>
      <c r="J156" s="3">
        <v>480529090.35910034</v>
      </c>
      <c r="K156" s="3">
        <v>416295757.67000002</v>
      </c>
      <c r="L156" s="3">
        <v>443615502.44999999</v>
      </c>
      <c r="M156" s="3">
        <v>458449851.30000001</v>
      </c>
    </row>
    <row r="157" spans="1:13" x14ac:dyDescent="0.25">
      <c r="B157" s="1"/>
      <c r="D157" s="1" t="s">
        <v>226</v>
      </c>
      <c r="E157" t="s">
        <v>227</v>
      </c>
      <c r="F157" s="2">
        <v>108</v>
      </c>
      <c r="G157" s="2">
        <v>403</v>
      </c>
      <c r="H157" s="3">
        <v>5092060.55</v>
      </c>
      <c r="I157" s="3">
        <v>5092060.55</v>
      </c>
      <c r="J157" s="3">
        <v>5092060.55</v>
      </c>
      <c r="K157" s="3">
        <v>5092060.55</v>
      </c>
      <c r="L157" s="3">
        <v>5092060.55</v>
      </c>
      <c r="M157" s="3">
        <v>5092060.55</v>
      </c>
    </row>
    <row r="158" spans="1:13" x14ac:dyDescent="0.25">
      <c r="B158" s="1"/>
      <c r="D158" s="1" t="s">
        <v>228</v>
      </c>
      <c r="E158" t="s">
        <v>229</v>
      </c>
      <c r="F158" s="2">
        <v>108</v>
      </c>
      <c r="G158" s="2">
        <v>403</v>
      </c>
      <c r="H158" s="3">
        <v>418715163.97999996</v>
      </c>
      <c r="I158" s="3">
        <v>502089088.43919998</v>
      </c>
      <c r="J158" s="3">
        <v>594682650.4648</v>
      </c>
      <c r="K158" s="3">
        <v>400578218.94999999</v>
      </c>
      <c r="L158" s="3">
        <v>459502477.14999998</v>
      </c>
      <c r="M158" s="3">
        <v>534134812.68000001</v>
      </c>
    </row>
    <row r="159" spans="1:13" x14ac:dyDescent="0.25">
      <c r="B159" s="1"/>
      <c r="D159" s="1" t="s">
        <v>230</v>
      </c>
      <c r="E159" t="s">
        <v>231</v>
      </c>
      <c r="F159" s="2">
        <v>108</v>
      </c>
      <c r="G159" s="2">
        <v>403</v>
      </c>
      <c r="H159" s="3">
        <v>179035343.15999997</v>
      </c>
      <c r="I159" s="3">
        <v>186194171.88119996</v>
      </c>
      <c r="J159" s="3">
        <v>203282848.35280004</v>
      </c>
      <c r="K159" s="3">
        <v>174212863.09999999</v>
      </c>
      <c r="L159" s="3">
        <v>183169979.02000001</v>
      </c>
      <c r="M159" s="3">
        <v>191363148.16</v>
      </c>
    </row>
    <row r="160" spans="1:13" x14ac:dyDescent="0.25">
      <c r="B160" s="1"/>
      <c r="D160" s="1" t="s">
        <v>230</v>
      </c>
      <c r="E160" t="s">
        <v>232</v>
      </c>
      <c r="F160" s="2">
        <v>108</v>
      </c>
      <c r="G160" s="2">
        <v>403</v>
      </c>
      <c r="H160" s="3">
        <v>2110610.13</v>
      </c>
      <c r="I160" s="3">
        <v>2110610.13</v>
      </c>
      <c r="J160" s="3">
        <v>2110610.13</v>
      </c>
      <c r="K160" s="3">
        <v>2110610.13</v>
      </c>
      <c r="L160" s="3">
        <v>2110610.13</v>
      </c>
      <c r="M160" s="3">
        <v>2110610.13</v>
      </c>
    </row>
    <row r="161" spans="1:13" x14ac:dyDescent="0.25">
      <c r="B161" s="1"/>
      <c r="D161" s="1" t="s">
        <v>233</v>
      </c>
      <c r="E161" t="s">
        <v>234</v>
      </c>
      <c r="F161" s="2">
        <v>108</v>
      </c>
      <c r="G161" s="2">
        <v>403</v>
      </c>
      <c r="H161" s="3">
        <v>4322860.5300000012</v>
      </c>
      <c r="I161" s="3">
        <v>4322860.5300000012</v>
      </c>
      <c r="J161" s="3">
        <v>4322860.5300000012</v>
      </c>
      <c r="K161" s="3">
        <v>4325053.32</v>
      </c>
      <c r="L161" s="3">
        <v>4322860.53</v>
      </c>
      <c r="M161" s="3">
        <v>4322860.53</v>
      </c>
    </row>
    <row r="162" spans="1:13" x14ac:dyDescent="0.25">
      <c r="B162" s="1"/>
      <c r="D162" s="1" t="s">
        <v>235</v>
      </c>
      <c r="E162" t="s">
        <v>236</v>
      </c>
      <c r="F162" s="2">
        <v>108</v>
      </c>
      <c r="G162" s="2">
        <v>403</v>
      </c>
      <c r="H162" s="3">
        <v>12363044.739999998</v>
      </c>
      <c r="I162" s="3">
        <v>12363044.739999998</v>
      </c>
      <c r="J162" s="3">
        <v>12363044.739999998</v>
      </c>
      <c r="K162" s="3">
        <v>12054992.279999999</v>
      </c>
      <c r="L162" s="3">
        <v>12363044.74</v>
      </c>
      <c r="M162" s="3">
        <v>12363044.74</v>
      </c>
    </row>
    <row r="163" spans="1:13" x14ac:dyDescent="0.25">
      <c r="B163" s="1"/>
      <c r="D163" s="1" t="s">
        <v>237</v>
      </c>
      <c r="E163" t="s">
        <v>238</v>
      </c>
      <c r="F163" s="2">
        <v>108</v>
      </c>
      <c r="G163" s="2">
        <v>403</v>
      </c>
      <c r="H163" s="3">
        <v>19224506.77</v>
      </c>
      <c r="I163" s="3">
        <v>19815799.533199996</v>
      </c>
      <c r="J163" s="3">
        <v>21190971.463299993</v>
      </c>
      <c r="K163" s="3">
        <v>17268675.77</v>
      </c>
      <c r="L163" s="3">
        <v>19566451.91</v>
      </c>
      <c r="M163" s="3">
        <v>20219292.530000001</v>
      </c>
    </row>
    <row r="164" spans="1:13" x14ac:dyDescent="0.25">
      <c r="B164" s="1"/>
      <c r="C164" t="s">
        <v>239</v>
      </c>
      <c r="H164" s="3">
        <v>1163664673.6000004</v>
      </c>
      <c r="I164" s="3">
        <v>1269708641.2600005</v>
      </c>
      <c r="J164" s="3">
        <v>1412013770.4000006</v>
      </c>
      <c r="K164" s="3">
        <v>1118627357.1399999</v>
      </c>
      <c r="L164" s="3">
        <v>1217383483.5800002</v>
      </c>
      <c r="M164" s="3">
        <v>1316495314.4300001</v>
      </c>
    </row>
    <row r="165" spans="1:13" x14ac:dyDescent="0.25">
      <c r="A165" t="s">
        <v>239</v>
      </c>
      <c r="H165" s="3">
        <v>1163664673.6000004</v>
      </c>
      <c r="I165" s="3">
        <v>1269708641.2600005</v>
      </c>
      <c r="J165" s="3">
        <v>1412013770.4000006</v>
      </c>
      <c r="K165" s="3">
        <v>1118627357.1399999</v>
      </c>
      <c r="L165" s="3">
        <v>1217383483.5800002</v>
      </c>
      <c r="M165" s="3">
        <v>1316495314.4300001</v>
      </c>
    </row>
    <row r="166" spans="1:13" x14ac:dyDescent="0.25">
      <c r="A166" t="s">
        <v>240</v>
      </c>
      <c r="B166" s="1" t="s">
        <v>240</v>
      </c>
      <c r="C166" t="s">
        <v>240</v>
      </c>
      <c r="D166" s="1" t="s">
        <v>241</v>
      </c>
      <c r="E166" t="s">
        <v>242</v>
      </c>
      <c r="F166" s="2">
        <v>108</v>
      </c>
      <c r="G166" s="2">
        <v>403</v>
      </c>
      <c r="H166" s="3">
        <v>34138496.829999983</v>
      </c>
      <c r="I166" s="3">
        <v>34138496.829999983</v>
      </c>
      <c r="J166" s="3">
        <v>34138496.829999983</v>
      </c>
      <c r="K166" s="3">
        <v>32905037.390000001</v>
      </c>
      <c r="L166" s="3">
        <v>34138496.829999998</v>
      </c>
      <c r="M166" s="3">
        <v>34138496.829999998</v>
      </c>
    </row>
    <row r="167" spans="1:13" x14ac:dyDescent="0.25">
      <c r="B167" s="1"/>
      <c r="D167" s="1" t="s">
        <v>243</v>
      </c>
      <c r="E167" t="s">
        <v>244</v>
      </c>
      <c r="F167" s="2">
        <v>108</v>
      </c>
      <c r="G167" s="2">
        <v>403</v>
      </c>
      <c r="H167" s="3">
        <v>309168666.92000014</v>
      </c>
      <c r="I167" s="3">
        <v>324446834.12040013</v>
      </c>
      <c r="J167" s="3">
        <v>343140953.06280005</v>
      </c>
      <c r="K167" s="3">
        <v>301237719.81999999</v>
      </c>
      <c r="L167" s="3">
        <v>317271119.33999997</v>
      </c>
      <c r="M167" s="3">
        <v>331220247.22000003</v>
      </c>
    </row>
    <row r="168" spans="1:13" x14ac:dyDescent="0.25">
      <c r="B168" s="1"/>
      <c r="D168" s="1" t="s">
        <v>245</v>
      </c>
      <c r="E168" t="s">
        <v>246</v>
      </c>
      <c r="F168" s="2">
        <v>108</v>
      </c>
      <c r="G168" s="2">
        <v>403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</row>
    <row r="169" spans="1:13" x14ac:dyDescent="0.25">
      <c r="B169" s="1"/>
      <c r="D169" s="1" t="s">
        <v>247</v>
      </c>
      <c r="E169" t="s">
        <v>248</v>
      </c>
      <c r="F169" s="2">
        <v>108</v>
      </c>
      <c r="G169" s="2">
        <v>403</v>
      </c>
      <c r="H169" s="3">
        <v>398384079.77000022</v>
      </c>
      <c r="I169" s="3">
        <v>463677269.34720021</v>
      </c>
      <c r="J169" s="3">
        <v>536970993.12290025</v>
      </c>
      <c r="K169" s="3">
        <v>380874173.35000002</v>
      </c>
      <c r="L169" s="3">
        <v>436491278.16000003</v>
      </c>
      <c r="M169" s="3">
        <v>499219433.48000002</v>
      </c>
    </row>
    <row r="170" spans="1:13" x14ac:dyDescent="0.25">
      <c r="B170" s="1"/>
      <c r="D170" s="1" t="s">
        <v>249</v>
      </c>
      <c r="E170" t="s">
        <v>250</v>
      </c>
      <c r="F170" s="2">
        <v>108</v>
      </c>
      <c r="G170" s="2">
        <v>403</v>
      </c>
      <c r="H170" s="3">
        <v>287448839.73000002</v>
      </c>
      <c r="I170" s="3">
        <v>295008858.25520003</v>
      </c>
      <c r="J170" s="3">
        <v>311815493.76639998</v>
      </c>
      <c r="K170" s="3">
        <v>280421401.14999998</v>
      </c>
      <c r="L170" s="3">
        <v>291401760.81999999</v>
      </c>
      <c r="M170" s="3">
        <v>303327783.04000002</v>
      </c>
    </row>
    <row r="171" spans="1:13" x14ac:dyDescent="0.25">
      <c r="B171" s="1"/>
      <c r="D171" s="1" t="s">
        <v>251</v>
      </c>
      <c r="E171" t="s">
        <v>252</v>
      </c>
      <c r="F171" s="2">
        <v>108</v>
      </c>
      <c r="G171" s="2">
        <v>403</v>
      </c>
      <c r="H171" s="3">
        <v>426864399.1400001</v>
      </c>
      <c r="I171" s="3">
        <v>453436794.29440022</v>
      </c>
      <c r="J171" s="3">
        <v>476701352.6383003</v>
      </c>
      <c r="K171" s="3">
        <v>393770116.39999998</v>
      </c>
      <c r="L171" s="3">
        <v>440852053.01999998</v>
      </c>
      <c r="M171" s="3">
        <v>464182170.16000003</v>
      </c>
    </row>
    <row r="172" spans="1:13" x14ac:dyDescent="0.25">
      <c r="B172" s="1"/>
      <c r="D172" s="1" t="s">
        <v>253</v>
      </c>
      <c r="E172" t="s">
        <v>254</v>
      </c>
      <c r="F172" s="2">
        <v>108</v>
      </c>
      <c r="G172" s="2">
        <v>403</v>
      </c>
      <c r="H172" s="3">
        <v>438222911.00000006</v>
      </c>
      <c r="I172" s="3">
        <v>710559613.38919997</v>
      </c>
      <c r="J172" s="3">
        <v>858656609.30189979</v>
      </c>
      <c r="K172" s="3">
        <v>405414370.06</v>
      </c>
      <c r="L172" s="3">
        <v>589919254.82000005</v>
      </c>
      <c r="M172" s="3">
        <v>784983492.21000004</v>
      </c>
    </row>
    <row r="173" spans="1:13" x14ac:dyDescent="0.25">
      <c r="B173" s="1"/>
      <c r="D173" s="1" t="s">
        <v>255</v>
      </c>
      <c r="E173" t="s">
        <v>256</v>
      </c>
      <c r="F173" s="2">
        <v>108</v>
      </c>
      <c r="G173" s="2">
        <v>403</v>
      </c>
      <c r="H173" s="3">
        <v>943725784.40999961</v>
      </c>
      <c r="I173" s="3">
        <v>1012768588.9443998</v>
      </c>
      <c r="J173" s="3">
        <v>1073216672.1457999</v>
      </c>
      <c r="K173" s="3">
        <v>892387993.86000001</v>
      </c>
      <c r="L173" s="3">
        <v>980069774.00999999</v>
      </c>
      <c r="M173" s="3">
        <v>1040688198.04</v>
      </c>
    </row>
    <row r="174" spans="1:13" x14ac:dyDescent="0.25">
      <c r="B174" s="1"/>
      <c r="D174" s="1" t="s">
        <v>257</v>
      </c>
      <c r="E174" t="s">
        <v>258</v>
      </c>
      <c r="F174" s="2">
        <v>108</v>
      </c>
      <c r="G174" s="2">
        <v>403</v>
      </c>
      <c r="H174" s="3">
        <v>82658993.710000038</v>
      </c>
      <c r="I174" s="3">
        <v>84517203.168800056</v>
      </c>
      <c r="J174" s="3">
        <v>86144095.359100029</v>
      </c>
      <c r="K174" s="3">
        <v>81500301.019999996</v>
      </c>
      <c r="L174" s="3">
        <v>83637151.329999998</v>
      </c>
      <c r="M174" s="3">
        <v>85268628.049999997</v>
      </c>
    </row>
    <row r="175" spans="1:13" x14ac:dyDescent="0.25">
      <c r="B175" s="1"/>
      <c r="D175" s="1" t="s">
        <v>257</v>
      </c>
      <c r="E175" t="s">
        <v>259</v>
      </c>
      <c r="F175" s="2">
        <v>108</v>
      </c>
      <c r="G175" s="2">
        <v>403</v>
      </c>
      <c r="H175" s="3">
        <v>148445050.32000002</v>
      </c>
      <c r="I175" s="3">
        <v>152450524.02760002</v>
      </c>
      <c r="J175" s="3">
        <v>155957380.53819999</v>
      </c>
      <c r="K175" s="3">
        <v>144392407.94</v>
      </c>
      <c r="L175" s="3">
        <v>150553523.40000001</v>
      </c>
      <c r="M175" s="3">
        <v>154070262.12</v>
      </c>
    </row>
    <row r="176" spans="1:13" x14ac:dyDescent="0.25">
      <c r="B176" s="1"/>
      <c r="D176" s="1" t="s">
        <v>260</v>
      </c>
      <c r="E176" t="s">
        <v>261</v>
      </c>
      <c r="F176" s="2">
        <v>108</v>
      </c>
      <c r="G176" s="2">
        <v>403</v>
      </c>
      <c r="H176" s="3">
        <v>18799459.209999971</v>
      </c>
      <c r="I176" s="3">
        <v>18799459.209999971</v>
      </c>
      <c r="J176" s="3">
        <v>18799459.209999971</v>
      </c>
      <c r="K176" s="3">
        <v>18707989.609999999</v>
      </c>
      <c r="L176" s="3">
        <v>18799459.210000001</v>
      </c>
      <c r="M176" s="3">
        <v>18799459.210000001</v>
      </c>
    </row>
    <row r="177" spans="1:13" x14ac:dyDescent="0.25">
      <c r="B177" s="1"/>
      <c r="D177" s="1" t="s">
        <v>260</v>
      </c>
      <c r="E177" t="s">
        <v>262</v>
      </c>
      <c r="F177" s="2">
        <v>108</v>
      </c>
      <c r="G177" s="2">
        <v>403</v>
      </c>
      <c r="H177" s="3">
        <v>112994204.74999997</v>
      </c>
      <c r="I177" s="3">
        <v>121027749.79279995</v>
      </c>
      <c r="J177" s="3">
        <v>128346450.77459992</v>
      </c>
      <c r="K177" s="3">
        <v>109816976.16</v>
      </c>
      <c r="L177" s="3">
        <v>117174486.90000001</v>
      </c>
      <c r="M177" s="3">
        <v>124480363.42</v>
      </c>
    </row>
    <row r="178" spans="1:13" x14ac:dyDescent="0.25">
      <c r="B178" s="1"/>
      <c r="D178" s="1" t="s">
        <v>260</v>
      </c>
      <c r="E178" t="s">
        <v>263</v>
      </c>
      <c r="F178" s="2">
        <v>108</v>
      </c>
      <c r="G178" s="2">
        <v>403</v>
      </c>
      <c r="H178" s="3">
        <v>1850116.38</v>
      </c>
      <c r="I178" s="3">
        <v>4959785.3200000012</v>
      </c>
      <c r="J178" s="3">
        <v>8168361.0100000007</v>
      </c>
      <c r="K178" s="3">
        <v>142316.64000000001</v>
      </c>
      <c r="L178" s="3">
        <v>3246719.52</v>
      </c>
      <c r="M178" s="3">
        <v>6574569.5800000001</v>
      </c>
    </row>
    <row r="179" spans="1:13" x14ac:dyDescent="0.25">
      <c r="B179" s="1"/>
      <c r="D179" s="1" t="s">
        <v>264</v>
      </c>
      <c r="E179" t="s">
        <v>265</v>
      </c>
      <c r="F179" s="2">
        <v>108</v>
      </c>
      <c r="G179" s="2">
        <v>403</v>
      </c>
      <c r="H179" s="3">
        <v>377393883.42999989</v>
      </c>
      <c r="I179" s="3">
        <v>389454091.40999979</v>
      </c>
      <c r="J179" s="3">
        <v>398909070.24999982</v>
      </c>
      <c r="K179" s="3">
        <v>368773530</v>
      </c>
      <c r="L179" s="3">
        <v>383939074.36000001</v>
      </c>
      <c r="M179" s="3">
        <v>394175875.25999999</v>
      </c>
    </row>
    <row r="180" spans="1:13" x14ac:dyDescent="0.25">
      <c r="B180" s="1"/>
      <c r="D180" s="1" t="s">
        <v>264</v>
      </c>
      <c r="E180" t="s">
        <v>266</v>
      </c>
      <c r="F180" s="2">
        <v>108</v>
      </c>
      <c r="G180" s="2">
        <v>403</v>
      </c>
      <c r="H180" s="3">
        <v>11671450.219999999</v>
      </c>
      <c r="I180" s="3">
        <v>22121804.289999999</v>
      </c>
      <c r="J180" s="3">
        <v>22121804.289999999</v>
      </c>
      <c r="K180" s="3">
        <v>6313014.5599999996</v>
      </c>
      <c r="L180" s="3">
        <v>17802265.100000001</v>
      </c>
      <c r="M180" s="3">
        <v>22121804.289999999</v>
      </c>
    </row>
    <row r="181" spans="1:13" x14ac:dyDescent="0.25">
      <c r="B181" s="1"/>
      <c r="C181" t="s">
        <v>267</v>
      </c>
      <c r="H181" s="3">
        <v>3591766335.8200002</v>
      </c>
      <c r="I181" s="3">
        <v>4087367072.4000001</v>
      </c>
      <c r="J181" s="3">
        <v>4453087192.3000002</v>
      </c>
      <c r="K181" s="3">
        <v>3416657347.9599996</v>
      </c>
      <c r="L181" s="3">
        <v>3865296416.8200002</v>
      </c>
      <c r="M181" s="3">
        <v>4263250782.9099998</v>
      </c>
    </row>
    <row r="182" spans="1:13" x14ac:dyDescent="0.25">
      <c r="A182" t="s">
        <v>267</v>
      </c>
      <c r="H182" s="3">
        <v>3591766335.8200002</v>
      </c>
      <c r="I182" s="3">
        <v>4087367072.4000001</v>
      </c>
      <c r="J182" s="3">
        <v>4453087192.3000002</v>
      </c>
      <c r="K182" s="3">
        <v>3416657347.9599996</v>
      </c>
      <c r="L182" s="3">
        <v>3865296416.8200002</v>
      </c>
      <c r="M182" s="3">
        <v>4263250782.9099998</v>
      </c>
    </row>
    <row r="183" spans="1:13" x14ac:dyDescent="0.25">
      <c r="A183" t="s">
        <v>268</v>
      </c>
      <c r="B183" s="1" t="s">
        <v>268</v>
      </c>
      <c r="C183" t="s">
        <v>268</v>
      </c>
      <c r="D183" s="1" t="s">
        <v>269</v>
      </c>
      <c r="E183" t="s">
        <v>270</v>
      </c>
      <c r="F183" s="2">
        <v>108</v>
      </c>
      <c r="G183" s="2">
        <v>403</v>
      </c>
      <c r="H183" s="3">
        <v>141701821.54999992</v>
      </c>
      <c r="I183" s="3">
        <v>178441382.23999989</v>
      </c>
      <c r="J183" s="3">
        <v>648591622.06999993</v>
      </c>
      <c r="K183" s="3">
        <v>137876873.09</v>
      </c>
      <c r="L183" s="3">
        <v>152622130.44</v>
      </c>
      <c r="M183" s="3">
        <v>440479478.23000002</v>
      </c>
    </row>
    <row r="184" spans="1:13" x14ac:dyDescent="0.25">
      <c r="B184" s="1"/>
      <c r="D184" s="1" t="s">
        <v>271</v>
      </c>
      <c r="E184" t="s">
        <v>272</v>
      </c>
      <c r="F184" s="2">
        <v>108</v>
      </c>
      <c r="G184" s="2" t="s">
        <v>273</v>
      </c>
      <c r="H184" s="3">
        <v>29141697.969999991</v>
      </c>
      <c r="I184" s="3">
        <v>31038759.249999993</v>
      </c>
      <c r="J184" s="3">
        <v>31149259.249999993</v>
      </c>
      <c r="K184" s="3">
        <v>25330578.32</v>
      </c>
      <c r="L184" s="3">
        <v>30811268.420000002</v>
      </c>
      <c r="M184" s="3">
        <v>31088615.02</v>
      </c>
    </row>
    <row r="185" spans="1:13" x14ac:dyDescent="0.25">
      <c r="B185" s="1"/>
      <c r="D185" s="1" t="s">
        <v>271</v>
      </c>
      <c r="E185" t="s">
        <v>274</v>
      </c>
      <c r="F185" s="2">
        <v>108</v>
      </c>
      <c r="G185" s="2" t="s">
        <v>273</v>
      </c>
      <c r="H185" s="3">
        <v>80730762.210000008</v>
      </c>
      <c r="I185" s="3">
        <v>80730762.210000008</v>
      </c>
      <c r="J185" s="3">
        <v>80730762.210000008</v>
      </c>
      <c r="K185" s="3">
        <v>76876688.980000004</v>
      </c>
      <c r="L185" s="3">
        <v>80730762.209999993</v>
      </c>
      <c r="M185" s="3">
        <v>80730762.209999993</v>
      </c>
    </row>
    <row r="186" spans="1:13" x14ac:dyDescent="0.25">
      <c r="B186" s="1"/>
      <c r="D186" s="1" t="s">
        <v>271</v>
      </c>
      <c r="E186" t="s">
        <v>275</v>
      </c>
      <c r="F186" s="2">
        <v>108</v>
      </c>
      <c r="G186" s="2">
        <v>403</v>
      </c>
      <c r="H186" s="3">
        <v>6130194.8499999996</v>
      </c>
      <c r="I186" s="3">
        <v>6411738.3199999994</v>
      </c>
      <c r="J186" s="3">
        <v>6411738.3199999994</v>
      </c>
      <c r="K186" s="3">
        <v>5026030.97</v>
      </c>
      <c r="L186" s="3">
        <v>6320113.2800000003</v>
      </c>
      <c r="M186" s="3">
        <v>6411738.3200000003</v>
      </c>
    </row>
    <row r="187" spans="1:13" x14ac:dyDescent="0.25">
      <c r="B187" s="1"/>
      <c r="D187" s="1" t="s">
        <v>271</v>
      </c>
      <c r="E187" t="s">
        <v>276</v>
      </c>
      <c r="F187" s="2">
        <v>108</v>
      </c>
      <c r="G187" s="2">
        <v>403</v>
      </c>
      <c r="H187" s="3">
        <v>1071147.3900000001</v>
      </c>
      <c r="I187" s="3">
        <v>1071147.3900000001</v>
      </c>
      <c r="J187" s="3">
        <v>1071147.3900000001</v>
      </c>
      <c r="K187" s="3">
        <v>1043106.86</v>
      </c>
      <c r="L187" s="3">
        <v>1071147.3899999999</v>
      </c>
      <c r="M187" s="3">
        <v>1071147.3899999999</v>
      </c>
    </row>
    <row r="188" spans="1:13" x14ac:dyDescent="0.25">
      <c r="B188" s="1"/>
      <c r="D188" s="1" t="s">
        <v>277</v>
      </c>
      <c r="E188" t="s">
        <v>278</v>
      </c>
      <c r="F188" s="2">
        <v>108</v>
      </c>
      <c r="G188" s="2">
        <v>403</v>
      </c>
      <c r="H188" s="3">
        <v>42158498.280000016</v>
      </c>
      <c r="I188" s="3">
        <v>51778218.330000013</v>
      </c>
      <c r="J188" s="3">
        <v>84873592.239999995</v>
      </c>
      <c r="K188" s="3">
        <v>40608551.380000003</v>
      </c>
      <c r="L188" s="3">
        <v>43720194.210000001</v>
      </c>
      <c r="M188" s="3">
        <v>64751054.149999999</v>
      </c>
    </row>
    <row r="189" spans="1:13" x14ac:dyDescent="0.25">
      <c r="B189" s="1"/>
      <c r="C189" t="s">
        <v>279</v>
      </c>
      <c r="H189" s="3">
        <v>300934122.24999994</v>
      </c>
      <c r="I189" s="3">
        <v>349472007.73999989</v>
      </c>
      <c r="J189" s="3">
        <v>852828121.48000002</v>
      </c>
      <c r="K189" s="3">
        <v>286761829.60000002</v>
      </c>
      <c r="L189" s="3">
        <v>315275615.94999993</v>
      </c>
      <c r="M189" s="3">
        <v>624532795.32000005</v>
      </c>
    </row>
    <row r="190" spans="1:13" x14ac:dyDescent="0.25">
      <c r="A190" t="s">
        <v>279</v>
      </c>
      <c r="H190" s="3">
        <v>300934122.24999994</v>
      </c>
      <c r="I190" s="3">
        <v>349472007.73999989</v>
      </c>
      <c r="J190" s="3">
        <v>852828121.48000002</v>
      </c>
      <c r="K190" s="3">
        <v>286761829.60000002</v>
      </c>
      <c r="L190" s="3">
        <v>315275615.94999993</v>
      </c>
      <c r="M190" s="3">
        <v>624532795.32000005</v>
      </c>
    </row>
    <row r="191" spans="1:13" x14ac:dyDescent="0.25">
      <c r="A191" t="s">
        <v>280</v>
      </c>
      <c r="B191" s="1" t="s">
        <v>280</v>
      </c>
      <c r="C191" t="s">
        <v>280</v>
      </c>
      <c r="D191" s="1" t="s">
        <v>34</v>
      </c>
      <c r="E191" t="s">
        <v>281</v>
      </c>
      <c r="F191" s="2">
        <v>108</v>
      </c>
      <c r="G191" s="2">
        <v>403</v>
      </c>
      <c r="H191" s="3">
        <v>10156523.809999999</v>
      </c>
      <c r="I191" s="3">
        <v>10156523.809999999</v>
      </c>
      <c r="J191" s="3">
        <v>10156523.809999999</v>
      </c>
      <c r="K191" s="3">
        <v>10156523.810000001</v>
      </c>
      <c r="L191" s="3">
        <v>10156523.810000001</v>
      </c>
      <c r="M191" s="3">
        <v>10156523.810000001</v>
      </c>
    </row>
    <row r="192" spans="1:13" x14ac:dyDescent="0.25">
      <c r="B192" s="1"/>
      <c r="D192" s="1" t="s">
        <v>40</v>
      </c>
      <c r="E192" t="s">
        <v>282</v>
      </c>
      <c r="F192" s="2">
        <v>108</v>
      </c>
      <c r="G192" s="2">
        <v>403</v>
      </c>
      <c r="H192" s="3">
        <v>841207.83000000019</v>
      </c>
      <c r="I192" s="3">
        <v>765494.25000000023</v>
      </c>
      <c r="J192" s="3">
        <v>727902.93000000017</v>
      </c>
      <c r="K192" s="3">
        <v>510337.12</v>
      </c>
      <c r="L192" s="3">
        <v>776584.96</v>
      </c>
      <c r="M192" s="3">
        <v>736139.37</v>
      </c>
    </row>
    <row r="193" spans="1:13" x14ac:dyDescent="0.25">
      <c r="B193" s="1"/>
      <c r="D193" s="1" t="s">
        <v>63</v>
      </c>
      <c r="E193" t="s">
        <v>283</v>
      </c>
      <c r="F193" s="2">
        <v>108</v>
      </c>
      <c r="G193" s="2">
        <v>403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</row>
    <row r="194" spans="1:13" x14ac:dyDescent="0.25">
      <c r="B194" s="1"/>
      <c r="D194" s="1" t="s">
        <v>69</v>
      </c>
      <c r="E194" t="s">
        <v>284</v>
      </c>
      <c r="F194" s="2">
        <v>108</v>
      </c>
      <c r="G194" s="2">
        <v>403</v>
      </c>
      <c r="H194" s="3">
        <v>284400.03999999992</v>
      </c>
      <c r="I194" s="3">
        <v>268326.1999999999</v>
      </c>
      <c r="J194" s="3">
        <v>221117.17999999991</v>
      </c>
      <c r="K194" s="3">
        <v>507392.8</v>
      </c>
      <c r="L194" s="3">
        <v>278217.78999999998</v>
      </c>
      <c r="M194" s="3">
        <v>253800.35</v>
      </c>
    </row>
    <row r="195" spans="1:13" x14ac:dyDescent="0.25">
      <c r="B195" s="1"/>
      <c r="D195" s="1" t="s">
        <v>69</v>
      </c>
      <c r="E195" t="s">
        <v>285</v>
      </c>
      <c r="F195" s="2">
        <v>108</v>
      </c>
      <c r="G195" s="2">
        <v>403</v>
      </c>
      <c r="H195" s="3">
        <v>2111959.9400000004</v>
      </c>
      <c r="I195" s="3">
        <v>2111959.9400000004</v>
      </c>
      <c r="J195" s="3">
        <v>2111959.9400000004</v>
      </c>
      <c r="K195" s="3">
        <v>1868111.37</v>
      </c>
      <c r="L195" s="3">
        <v>2111959.94</v>
      </c>
      <c r="M195" s="3">
        <v>2111959.94</v>
      </c>
    </row>
    <row r="196" spans="1:13" x14ac:dyDescent="0.25">
      <c r="B196" s="1"/>
      <c r="D196" s="1" t="s">
        <v>286</v>
      </c>
      <c r="E196" t="s">
        <v>287</v>
      </c>
      <c r="F196" s="2">
        <v>108</v>
      </c>
      <c r="G196" s="2">
        <v>403</v>
      </c>
      <c r="H196" s="3">
        <v>7504237.3199999975</v>
      </c>
      <c r="I196" s="3">
        <v>6802255.2699999968</v>
      </c>
      <c r="J196" s="3">
        <v>6448985.8399999961</v>
      </c>
      <c r="K196" s="3">
        <v>7457192.4299999997</v>
      </c>
      <c r="L196" s="3">
        <v>6865406.4900000002</v>
      </c>
      <c r="M196" s="3">
        <v>6522111.1699999999</v>
      </c>
    </row>
    <row r="197" spans="1:13" x14ac:dyDescent="0.25">
      <c r="B197" s="1"/>
      <c r="D197" s="1" t="s">
        <v>286</v>
      </c>
      <c r="E197" t="s">
        <v>288</v>
      </c>
      <c r="F197" s="2">
        <v>108</v>
      </c>
      <c r="G197" s="2">
        <v>403</v>
      </c>
      <c r="H197" s="3">
        <v>12701327.089999998</v>
      </c>
      <c r="I197" s="3">
        <v>13056303.310000001</v>
      </c>
      <c r="J197" s="3">
        <v>15012821.220000001</v>
      </c>
      <c r="K197" s="3">
        <v>12602590.310000001</v>
      </c>
      <c r="L197" s="3">
        <v>12611784.48</v>
      </c>
      <c r="M197" s="3">
        <v>13313638.630000001</v>
      </c>
    </row>
    <row r="198" spans="1:13" x14ac:dyDescent="0.25">
      <c r="B198" s="1"/>
      <c r="D198" s="1" t="s">
        <v>286</v>
      </c>
      <c r="E198" t="s">
        <v>289</v>
      </c>
      <c r="F198" s="2">
        <v>108</v>
      </c>
      <c r="G198" s="2">
        <v>403</v>
      </c>
      <c r="H198" s="3">
        <v>49007452.829999976</v>
      </c>
      <c r="I198" s="3">
        <v>55362003.109999977</v>
      </c>
      <c r="J198" s="3">
        <v>64566439.889999956</v>
      </c>
      <c r="K198" s="3">
        <v>42738038.350000001</v>
      </c>
      <c r="L198" s="3">
        <v>51819315.329999998</v>
      </c>
      <c r="M198" s="3">
        <v>53762035.640000001</v>
      </c>
    </row>
    <row r="199" spans="1:13" x14ac:dyDescent="0.25">
      <c r="B199" s="1"/>
      <c r="D199" s="1" t="s">
        <v>290</v>
      </c>
      <c r="E199" t="s">
        <v>291</v>
      </c>
      <c r="F199" s="2">
        <v>108</v>
      </c>
      <c r="G199" s="2">
        <v>403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</row>
    <row r="200" spans="1:13" x14ac:dyDescent="0.25">
      <c r="B200" s="1"/>
      <c r="D200" s="1" t="s">
        <v>292</v>
      </c>
      <c r="E200" t="s">
        <v>293</v>
      </c>
      <c r="F200" s="2">
        <v>108</v>
      </c>
      <c r="G200" s="2">
        <v>403</v>
      </c>
      <c r="H200" s="3">
        <v>14206208.460000001</v>
      </c>
      <c r="I200" s="3">
        <v>16145975.260000002</v>
      </c>
      <c r="J200" s="3">
        <v>16634100.449999999</v>
      </c>
      <c r="K200" s="3">
        <v>13153908.109999999</v>
      </c>
      <c r="L200" s="3">
        <v>15715209.07</v>
      </c>
      <c r="M200" s="3">
        <v>15905802.65</v>
      </c>
    </row>
    <row r="201" spans="1:13" x14ac:dyDescent="0.25">
      <c r="B201" s="1"/>
      <c r="D201" s="1" t="s">
        <v>292</v>
      </c>
      <c r="E201" t="s">
        <v>294</v>
      </c>
      <c r="F201" s="2">
        <v>108</v>
      </c>
      <c r="G201" s="2">
        <v>403</v>
      </c>
      <c r="H201" s="3">
        <v>4188533.43</v>
      </c>
      <c r="I201" s="3">
        <v>4188533.43</v>
      </c>
      <c r="J201" s="3">
        <v>4188533.43</v>
      </c>
      <c r="K201" s="3">
        <v>4188533.43</v>
      </c>
      <c r="L201" s="3">
        <v>4188533.43</v>
      </c>
      <c r="M201" s="3">
        <v>4188533.43</v>
      </c>
    </row>
    <row r="202" spans="1:13" x14ac:dyDescent="0.25">
      <c r="B202" s="1"/>
      <c r="D202" s="1" t="s">
        <v>295</v>
      </c>
      <c r="E202" t="s">
        <v>296</v>
      </c>
      <c r="F202" s="2">
        <v>108</v>
      </c>
      <c r="G202" s="2">
        <v>403</v>
      </c>
      <c r="H202" s="3">
        <v>2697174.8600000017</v>
      </c>
      <c r="I202" s="3">
        <v>12803541.98</v>
      </c>
      <c r="J202" s="3">
        <v>20959354.25</v>
      </c>
      <c r="K202" s="3">
        <v>2732333.99</v>
      </c>
      <c r="L202" s="3">
        <v>6929246.1600000001</v>
      </c>
      <c r="M202" s="3">
        <v>17773394.870000001</v>
      </c>
    </row>
    <row r="203" spans="1:13" x14ac:dyDescent="0.25">
      <c r="B203" s="1"/>
      <c r="D203" s="1" t="s">
        <v>297</v>
      </c>
      <c r="E203" t="s">
        <v>298</v>
      </c>
      <c r="F203" s="2">
        <v>108</v>
      </c>
      <c r="G203" s="2">
        <v>403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</row>
    <row r="204" spans="1:13" x14ac:dyDescent="0.25">
      <c r="B204" s="1"/>
      <c r="D204" s="1" t="s">
        <v>277</v>
      </c>
      <c r="E204" t="s">
        <v>299</v>
      </c>
      <c r="F204" s="2">
        <v>108</v>
      </c>
      <c r="G204" s="2">
        <v>403</v>
      </c>
      <c r="H204" s="3">
        <v>44098506.14000003</v>
      </c>
      <c r="I204" s="3">
        <v>46193295.790000029</v>
      </c>
      <c r="J204" s="3">
        <v>39472732.500000022</v>
      </c>
      <c r="K204" s="3">
        <v>41903416.07</v>
      </c>
      <c r="L204" s="3">
        <v>45170984.060000002</v>
      </c>
      <c r="M204" s="3">
        <v>45249965.670000002</v>
      </c>
    </row>
    <row r="205" spans="1:13" x14ac:dyDescent="0.25">
      <c r="B205" s="1"/>
      <c r="D205" s="1" t="s">
        <v>300</v>
      </c>
      <c r="E205" t="s">
        <v>301</v>
      </c>
      <c r="F205" s="2">
        <v>108</v>
      </c>
      <c r="G205" s="2">
        <v>403</v>
      </c>
      <c r="H205" s="3">
        <v>5162276.46</v>
      </c>
      <c r="I205" s="3">
        <v>5268687.0399999991</v>
      </c>
      <c r="J205" s="3">
        <v>5486115.9399999995</v>
      </c>
      <c r="K205" s="3">
        <v>4984443.37</v>
      </c>
      <c r="L205" s="3">
        <v>5160492.3899999997</v>
      </c>
      <c r="M205" s="3">
        <v>4972845.12</v>
      </c>
    </row>
    <row r="206" spans="1:13" x14ac:dyDescent="0.25">
      <c r="B206" s="1"/>
      <c r="C206" t="s">
        <v>302</v>
      </c>
      <c r="H206" s="3">
        <v>152959808.21000001</v>
      </c>
      <c r="I206" s="3">
        <v>173122899.39000002</v>
      </c>
      <c r="J206" s="3">
        <v>185986587.37999997</v>
      </c>
      <c r="K206" s="3">
        <v>142802821.16</v>
      </c>
      <c r="L206" s="3">
        <v>161784257.91</v>
      </c>
      <c r="M206" s="3">
        <v>174946750.65000004</v>
      </c>
    </row>
    <row r="207" spans="1:13" x14ac:dyDescent="0.25">
      <c r="A207" t="s">
        <v>302</v>
      </c>
      <c r="H207" s="3">
        <v>152959808.21000001</v>
      </c>
      <c r="I207" s="3">
        <v>173122899.39000002</v>
      </c>
      <c r="J207" s="3">
        <v>185986587.37999997</v>
      </c>
      <c r="K207" s="3">
        <v>142802821.16</v>
      </c>
      <c r="L207" s="3">
        <v>161784257.91</v>
      </c>
      <c r="M207" s="3">
        <v>174946750.65000004</v>
      </c>
    </row>
    <row r="208" spans="1:13" x14ac:dyDescent="0.25">
      <c r="A208" t="s">
        <v>303</v>
      </c>
      <c r="B208" s="1" t="s">
        <v>303</v>
      </c>
      <c r="C208" t="s">
        <v>303</v>
      </c>
      <c r="D208" s="1" t="s">
        <v>304</v>
      </c>
      <c r="E208" t="s">
        <v>305</v>
      </c>
      <c r="F208" s="2">
        <v>111</v>
      </c>
      <c r="G208" s="2">
        <v>404</v>
      </c>
      <c r="H208" s="3">
        <v>521517156.44000006</v>
      </c>
      <c r="I208" s="3">
        <v>577595317.85000014</v>
      </c>
      <c r="J208" s="3">
        <v>656656727.22000015</v>
      </c>
      <c r="K208" s="3">
        <v>479238884.93000001</v>
      </c>
      <c r="L208" s="3">
        <v>541000154.90999997</v>
      </c>
      <c r="M208" s="3">
        <v>596630121.51999998</v>
      </c>
    </row>
    <row r="209" spans="1:13" x14ac:dyDescent="0.25">
      <c r="B209" s="1"/>
      <c r="D209" s="1" t="s">
        <v>304</v>
      </c>
      <c r="E209" t="s">
        <v>306</v>
      </c>
      <c r="F209" s="2">
        <v>111</v>
      </c>
      <c r="G209" s="2">
        <v>404</v>
      </c>
      <c r="H209" s="3">
        <v>4564938.1500000004</v>
      </c>
      <c r="I209" s="3">
        <v>4620086.03</v>
      </c>
      <c r="J209" s="3">
        <v>4620086.03</v>
      </c>
      <c r="K209" s="3">
        <v>3449992.29</v>
      </c>
      <c r="L209" s="3">
        <v>4594633.16</v>
      </c>
      <c r="M209" s="3">
        <v>4620086.03</v>
      </c>
    </row>
    <row r="210" spans="1:13" x14ac:dyDescent="0.25">
      <c r="B210" s="1"/>
      <c r="C210" t="s">
        <v>307</v>
      </c>
      <c r="H210" s="3">
        <v>526082094.59000003</v>
      </c>
      <c r="I210" s="3">
        <v>582215403.88000011</v>
      </c>
      <c r="J210" s="3">
        <v>661276813.25000012</v>
      </c>
      <c r="K210" s="3">
        <v>482688877.22000003</v>
      </c>
      <c r="L210" s="3">
        <v>545594788.06999993</v>
      </c>
      <c r="M210" s="3">
        <v>601250207.54999995</v>
      </c>
    </row>
    <row r="211" spans="1:13" x14ac:dyDescent="0.25">
      <c r="A211" t="s">
        <v>307</v>
      </c>
      <c r="H211" s="3">
        <v>526082094.59000003</v>
      </c>
      <c r="I211" s="3">
        <v>582215403.88000011</v>
      </c>
      <c r="J211" s="3">
        <v>661276813.25000012</v>
      </c>
      <c r="K211" s="3">
        <v>482688877.22000003</v>
      </c>
      <c r="L211" s="3">
        <v>545594788.06999993</v>
      </c>
      <c r="M211" s="3">
        <v>601250207.54999995</v>
      </c>
    </row>
    <row r="212" spans="1:13" x14ac:dyDescent="0.25">
      <c r="A212" t="s">
        <v>308</v>
      </c>
      <c r="B212" s="1" t="s">
        <v>308</v>
      </c>
      <c r="C212" t="s">
        <v>308</v>
      </c>
      <c r="D212" s="1" t="s">
        <v>309</v>
      </c>
      <c r="E212" t="s">
        <v>310</v>
      </c>
      <c r="F212" s="2">
        <v>108</v>
      </c>
      <c r="G212" s="2" t="s">
        <v>308</v>
      </c>
      <c r="H212" s="3">
        <v>6923628.5099999998</v>
      </c>
      <c r="I212" s="3">
        <v>6923628.5099999998</v>
      </c>
      <c r="J212" s="3">
        <v>6923628.5099999998</v>
      </c>
      <c r="K212" s="3">
        <v>6923628.5099999998</v>
      </c>
      <c r="L212" s="3">
        <v>6923628.5099999998</v>
      </c>
      <c r="M212" s="3">
        <v>6923628.5099999998</v>
      </c>
    </row>
    <row r="213" spans="1:13" x14ac:dyDescent="0.25">
      <c r="B213" s="1"/>
      <c r="D213" s="1" t="s">
        <v>311</v>
      </c>
      <c r="E213" t="s">
        <v>312</v>
      </c>
      <c r="F213" s="2">
        <v>108</v>
      </c>
      <c r="G213" s="2" t="s">
        <v>308</v>
      </c>
      <c r="H213" s="3">
        <v>1592891.05</v>
      </c>
      <c r="I213" s="3">
        <v>1592891.05</v>
      </c>
      <c r="J213" s="3">
        <v>1592891.05</v>
      </c>
      <c r="K213" s="3">
        <v>1592891.05</v>
      </c>
      <c r="L213" s="3">
        <v>1592891.05</v>
      </c>
      <c r="M213" s="3">
        <v>1592891.05</v>
      </c>
    </row>
    <row r="214" spans="1:13" x14ac:dyDescent="0.25">
      <c r="B214" s="1"/>
      <c r="D214" s="1" t="s">
        <v>311</v>
      </c>
      <c r="E214" t="s">
        <v>313</v>
      </c>
      <c r="F214" s="2">
        <v>108</v>
      </c>
      <c r="G214" s="2" t="s">
        <v>308</v>
      </c>
      <c r="H214" s="3">
        <v>18197341.469999999</v>
      </c>
      <c r="I214" s="3">
        <v>18197341.469999999</v>
      </c>
      <c r="J214" s="3">
        <v>18197341.469999999</v>
      </c>
      <c r="K214" s="3">
        <v>18197341.469999999</v>
      </c>
      <c r="L214" s="3">
        <v>18197341.469999999</v>
      </c>
      <c r="M214" s="3">
        <v>18197341.469999999</v>
      </c>
    </row>
    <row r="215" spans="1:13" x14ac:dyDescent="0.25">
      <c r="B215" s="1"/>
      <c r="D215" s="1" t="s">
        <v>311</v>
      </c>
      <c r="E215" t="s">
        <v>314</v>
      </c>
      <c r="F215" s="2">
        <v>108</v>
      </c>
      <c r="G215" s="2" t="s">
        <v>308</v>
      </c>
      <c r="H215" s="3">
        <v>167469727.13999999</v>
      </c>
      <c r="I215" s="3">
        <v>174163367.94</v>
      </c>
      <c r="J215" s="3">
        <v>189525494.19999999</v>
      </c>
      <c r="K215" s="3">
        <v>135877923.47999999</v>
      </c>
      <c r="L215" s="3">
        <v>167984622.59</v>
      </c>
      <c r="M215" s="3">
        <v>175345069.96000001</v>
      </c>
    </row>
    <row r="216" spans="1:13" x14ac:dyDescent="0.25">
      <c r="B216" s="1"/>
      <c r="D216" s="1" t="s">
        <v>218</v>
      </c>
      <c r="E216" t="s">
        <v>315</v>
      </c>
      <c r="F216" s="2">
        <v>108</v>
      </c>
      <c r="G216" s="2" t="s">
        <v>308</v>
      </c>
      <c r="H216" s="3">
        <v>17799998.559999999</v>
      </c>
      <c r="I216" s="3">
        <v>17799998.559999999</v>
      </c>
      <c r="J216" s="3">
        <v>17799998.559999999</v>
      </c>
      <c r="K216" s="3">
        <v>17793074.949999999</v>
      </c>
      <c r="L216" s="3">
        <v>17799998.559999999</v>
      </c>
      <c r="M216" s="3">
        <v>17799998.559999999</v>
      </c>
    </row>
    <row r="217" spans="1:13" x14ac:dyDescent="0.25">
      <c r="B217" s="1"/>
      <c r="D217" s="1" t="s">
        <v>316</v>
      </c>
      <c r="E217" t="s">
        <v>317</v>
      </c>
      <c r="F217" s="2">
        <v>108</v>
      </c>
      <c r="G217" s="2" t="s">
        <v>308</v>
      </c>
      <c r="H217" s="3">
        <v>10119782.539999999</v>
      </c>
      <c r="I217" s="3">
        <v>10119782.539999999</v>
      </c>
      <c r="J217" s="3">
        <v>10119782.539999999</v>
      </c>
      <c r="K217" s="3">
        <v>10119782.539999999</v>
      </c>
      <c r="L217" s="3">
        <v>10119782.539999999</v>
      </c>
      <c r="M217" s="3">
        <v>10119782.539999999</v>
      </c>
    </row>
    <row r="218" spans="1:13" x14ac:dyDescent="0.25">
      <c r="B218" s="1"/>
      <c r="D218" s="1" t="s">
        <v>318</v>
      </c>
      <c r="E218" t="s">
        <v>319</v>
      </c>
      <c r="F218" s="2">
        <v>108</v>
      </c>
      <c r="G218" s="2" t="s">
        <v>308</v>
      </c>
      <c r="H218" s="3">
        <v>3286630.42</v>
      </c>
      <c r="I218" s="3">
        <v>3286630.42</v>
      </c>
      <c r="J218" s="3">
        <v>26585570.300000004</v>
      </c>
      <c r="K218" s="3">
        <v>3286630.42</v>
      </c>
      <c r="L218" s="3">
        <v>3286630.42</v>
      </c>
      <c r="M218" s="3">
        <v>16600915.82</v>
      </c>
    </row>
    <row r="219" spans="1:13" x14ac:dyDescent="0.25">
      <c r="B219" s="1"/>
      <c r="C219" t="s">
        <v>320</v>
      </c>
      <c r="H219" s="3">
        <v>225389999.68999997</v>
      </c>
      <c r="I219" s="3">
        <v>232083640.48999998</v>
      </c>
      <c r="J219" s="3">
        <v>270744706.63</v>
      </c>
      <c r="K219" s="3">
        <v>193791272.41999996</v>
      </c>
      <c r="L219" s="3">
        <v>225904895.13999999</v>
      </c>
      <c r="M219" s="3">
        <v>246579627.91</v>
      </c>
    </row>
    <row r="220" spans="1:13" x14ac:dyDescent="0.25">
      <c r="A220" t="s">
        <v>320</v>
      </c>
      <c r="H220" s="3">
        <v>225389999.68999997</v>
      </c>
      <c r="I220" s="3">
        <v>232083640.48999998</v>
      </c>
      <c r="J220" s="3">
        <v>270744706.63</v>
      </c>
      <c r="K220" s="3">
        <v>193791272.41999996</v>
      </c>
      <c r="L220" s="3">
        <v>225904895.13999999</v>
      </c>
      <c r="M220" s="3">
        <v>246579627.91</v>
      </c>
    </row>
    <row r="221" spans="1:13" x14ac:dyDescent="0.25">
      <c r="A221" t="s">
        <v>321</v>
      </c>
      <c r="B221" s="1" t="s">
        <v>321</v>
      </c>
      <c r="C221" t="s">
        <v>321</v>
      </c>
      <c r="D221" s="1" t="s">
        <v>304</v>
      </c>
      <c r="E221" t="s">
        <v>322</v>
      </c>
      <c r="F221" s="2">
        <v>108</v>
      </c>
      <c r="G221" s="2" t="s">
        <v>323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</row>
    <row r="222" spans="1:13" x14ac:dyDescent="0.25">
      <c r="B222" s="1"/>
      <c r="D222" s="1" t="s">
        <v>324</v>
      </c>
      <c r="E222" t="s">
        <v>325</v>
      </c>
      <c r="F222" s="2">
        <v>108</v>
      </c>
      <c r="G222" s="2" t="s">
        <v>323</v>
      </c>
      <c r="H222" s="3">
        <v>5602918.4799999967</v>
      </c>
      <c r="I222" s="3">
        <v>5602918.4799999967</v>
      </c>
      <c r="J222" s="3">
        <v>5602918.4799999967</v>
      </c>
      <c r="K222" s="3">
        <v>11241540.869999999</v>
      </c>
      <c r="L222" s="3">
        <v>5602918.4800000004</v>
      </c>
      <c r="M222" s="3">
        <v>5602918.4800000004</v>
      </c>
    </row>
    <row r="223" spans="1:13" x14ac:dyDescent="0.25">
      <c r="B223" s="1"/>
      <c r="D223" s="1" t="s">
        <v>326</v>
      </c>
      <c r="E223" t="s">
        <v>327</v>
      </c>
      <c r="F223" s="2">
        <v>108</v>
      </c>
      <c r="G223" s="2" t="s">
        <v>323</v>
      </c>
      <c r="H223" s="3">
        <v>12376233.219999999</v>
      </c>
      <c r="I223" s="3">
        <v>12376233.219999999</v>
      </c>
      <c r="J223" s="3">
        <v>12376233.219999999</v>
      </c>
      <c r="K223" s="3">
        <v>12376233.220000001</v>
      </c>
      <c r="L223" s="3">
        <v>12376233.220000001</v>
      </c>
      <c r="M223" s="3">
        <v>12376233.220000001</v>
      </c>
    </row>
    <row r="224" spans="1:13" x14ac:dyDescent="0.25">
      <c r="B224" s="1"/>
      <c r="D224" s="1" t="s">
        <v>237</v>
      </c>
      <c r="E224" t="s">
        <v>328</v>
      </c>
      <c r="F224" s="2">
        <v>108</v>
      </c>
      <c r="G224" s="2" t="s">
        <v>323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</row>
    <row r="225" spans="1:13" x14ac:dyDescent="0.25">
      <c r="B225" s="1"/>
      <c r="D225" s="1" t="s">
        <v>329</v>
      </c>
      <c r="E225" t="s">
        <v>330</v>
      </c>
      <c r="F225" s="2">
        <v>108</v>
      </c>
      <c r="G225" s="2" t="s">
        <v>323</v>
      </c>
      <c r="H225" s="3">
        <v>7160182.2599999998</v>
      </c>
      <c r="I225" s="3">
        <v>7160182.2599999998</v>
      </c>
      <c r="J225" s="3">
        <v>7160182.2599999998</v>
      </c>
      <c r="K225" s="3">
        <v>8463682.6600000001</v>
      </c>
      <c r="L225" s="3">
        <v>7160182.2599999998</v>
      </c>
      <c r="M225" s="3">
        <v>7160182.2599999998</v>
      </c>
    </row>
    <row r="226" spans="1:13" x14ac:dyDescent="0.25">
      <c r="B226" s="1"/>
      <c r="D226" s="1" t="s">
        <v>331</v>
      </c>
      <c r="E226" t="s">
        <v>332</v>
      </c>
      <c r="F226" s="2">
        <v>108</v>
      </c>
      <c r="G226" s="2" t="s">
        <v>323</v>
      </c>
      <c r="H226" s="3">
        <v>269187.51</v>
      </c>
      <c r="I226" s="3">
        <v>269187.51</v>
      </c>
      <c r="J226" s="3">
        <v>269187.51</v>
      </c>
      <c r="K226" s="3">
        <v>269187.51</v>
      </c>
      <c r="L226" s="3">
        <v>269187.51</v>
      </c>
      <c r="M226" s="3">
        <v>269187.51</v>
      </c>
    </row>
    <row r="227" spans="1:13" x14ac:dyDescent="0.25">
      <c r="B227" s="1"/>
      <c r="C227" t="s">
        <v>333</v>
      </c>
      <c r="H227" s="3">
        <v>25408521.469999995</v>
      </c>
      <c r="I227" s="3">
        <v>25408521.469999995</v>
      </c>
      <c r="J227" s="3">
        <v>25408521.469999995</v>
      </c>
      <c r="K227" s="3">
        <v>32350644.260000002</v>
      </c>
      <c r="L227" s="3">
        <v>25408521.470000003</v>
      </c>
      <c r="M227" s="3">
        <v>25408521.470000003</v>
      </c>
    </row>
    <row r="228" spans="1:13" x14ac:dyDescent="0.25">
      <c r="A228" t="s">
        <v>333</v>
      </c>
      <c r="H228" s="3">
        <v>25408521.469999995</v>
      </c>
      <c r="I228" s="3">
        <v>25408521.469999995</v>
      </c>
      <c r="J228" s="3">
        <v>25408521.469999995</v>
      </c>
      <c r="K228" s="3">
        <v>32350644.260000002</v>
      </c>
      <c r="L228" s="3">
        <v>25408521.470000003</v>
      </c>
      <c r="M228" s="3">
        <v>25408521.470000003</v>
      </c>
    </row>
    <row r="229" spans="1:13" x14ac:dyDescent="0.25">
      <c r="A229" t="s">
        <v>334</v>
      </c>
      <c r="B229" s="1" t="s">
        <v>334</v>
      </c>
      <c r="C229" t="s">
        <v>334</v>
      </c>
      <c r="D229" s="1" t="s">
        <v>335</v>
      </c>
      <c r="E229" t="s">
        <v>336</v>
      </c>
      <c r="F229" s="2">
        <v>115</v>
      </c>
      <c r="G229" s="2">
        <v>406</v>
      </c>
      <c r="H229" s="3">
        <v>6182810</v>
      </c>
      <c r="I229" s="3">
        <v>6182810</v>
      </c>
      <c r="J229" s="3">
        <v>6182810</v>
      </c>
      <c r="K229" s="3">
        <v>6182810</v>
      </c>
      <c r="L229" s="3">
        <v>6182810</v>
      </c>
      <c r="M229" s="3">
        <v>6182810</v>
      </c>
    </row>
    <row r="230" spans="1:13" x14ac:dyDescent="0.25">
      <c r="B230" s="1"/>
      <c r="D230" s="1" t="s">
        <v>335</v>
      </c>
      <c r="E230" t="s">
        <v>337</v>
      </c>
      <c r="F230" s="2">
        <v>115</v>
      </c>
      <c r="G230" s="2">
        <v>425</v>
      </c>
      <c r="H230" s="3">
        <v>960040.88</v>
      </c>
      <c r="I230" s="3">
        <v>960040.88</v>
      </c>
      <c r="J230" s="3">
        <v>960040.88</v>
      </c>
      <c r="K230" s="3">
        <v>960040.88</v>
      </c>
      <c r="L230" s="3">
        <v>960040.88</v>
      </c>
      <c r="M230" s="3">
        <v>960040.88</v>
      </c>
    </row>
    <row r="231" spans="1:13" x14ac:dyDescent="0.25">
      <c r="B231" s="1"/>
      <c r="D231" s="1" t="s">
        <v>335</v>
      </c>
      <c r="E231" t="s">
        <v>338</v>
      </c>
      <c r="F231" s="2">
        <v>115</v>
      </c>
      <c r="G231" s="2">
        <v>425</v>
      </c>
      <c r="H231" s="3">
        <v>341971.88</v>
      </c>
      <c r="I231" s="3">
        <v>341971.88</v>
      </c>
      <c r="J231" s="3">
        <v>341971.88</v>
      </c>
      <c r="K231" s="3">
        <v>341971.88</v>
      </c>
      <c r="L231" s="3">
        <v>341971.88</v>
      </c>
      <c r="M231" s="3">
        <v>341971.88</v>
      </c>
    </row>
    <row r="232" spans="1:13" x14ac:dyDescent="0.25">
      <c r="B232" s="1"/>
      <c r="C232" t="s">
        <v>339</v>
      </c>
      <c r="H232" s="3">
        <v>7484822.7599999998</v>
      </c>
      <c r="I232" s="3">
        <v>7484822.7599999998</v>
      </c>
      <c r="J232" s="3">
        <v>7484822.7599999998</v>
      </c>
      <c r="K232" s="3">
        <v>7484822.7599999998</v>
      </c>
      <c r="L232" s="3">
        <v>7484822.7599999998</v>
      </c>
      <c r="M232" s="3">
        <v>7484822.7599999998</v>
      </c>
    </row>
    <row r="233" spans="1:13" x14ac:dyDescent="0.25">
      <c r="A233" t="s">
        <v>339</v>
      </c>
      <c r="H233" s="3">
        <v>7484822.7599999998</v>
      </c>
      <c r="I233" s="3">
        <v>7484822.7599999998</v>
      </c>
      <c r="J233" s="3">
        <v>7484822.7599999998</v>
      </c>
      <c r="K233" s="3">
        <v>7484822.7599999998</v>
      </c>
      <c r="L233" s="3">
        <v>7484822.7599999998</v>
      </c>
      <c r="M233" s="3">
        <v>7484822.7599999998</v>
      </c>
    </row>
    <row r="234" spans="1:13" x14ac:dyDescent="0.25">
      <c r="A234" t="s">
        <v>340</v>
      </c>
      <c r="B234" s="1" t="s">
        <v>340</v>
      </c>
      <c r="C234" t="s">
        <v>340</v>
      </c>
      <c r="D234" s="1" t="s">
        <v>341</v>
      </c>
      <c r="E234" t="s">
        <v>342</v>
      </c>
      <c r="F234" s="2">
        <v>105</v>
      </c>
      <c r="G234" s="2" t="s">
        <v>340</v>
      </c>
      <c r="H234" s="3">
        <v>58127610.410000004</v>
      </c>
      <c r="I234" s="3">
        <v>64262399.530000001</v>
      </c>
      <c r="J234" s="3">
        <v>70764952.269999996</v>
      </c>
      <c r="K234" s="3">
        <v>55938784.450000003</v>
      </c>
      <c r="L234" s="3">
        <v>63405877.289999999</v>
      </c>
      <c r="M234" s="3">
        <v>69494543.310000002</v>
      </c>
    </row>
    <row r="235" spans="1:13" x14ac:dyDescent="0.25">
      <c r="B235" s="1"/>
      <c r="C235" t="s">
        <v>343</v>
      </c>
      <c r="H235" s="3">
        <v>58127610.410000004</v>
      </c>
      <c r="I235" s="3">
        <v>64262399.530000001</v>
      </c>
      <c r="J235" s="3">
        <v>70764952.269999996</v>
      </c>
      <c r="K235" s="3">
        <v>55938784.450000003</v>
      </c>
      <c r="L235" s="3">
        <v>63405877.289999999</v>
      </c>
      <c r="M235" s="3">
        <v>69494543.310000002</v>
      </c>
    </row>
    <row r="236" spans="1:13" x14ac:dyDescent="0.25">
      <c r="A236" t="s">
        <v>343</v>
      </c>
      <c r="H236" s="3">
        <v>58127610.410000004</v>
      </c>
      <c r="I236" s="3">
        <v>64262399.530000001</v>
      </c>
      <c r="J236" s="3">
        <v>70764952.269999996</v>
      </c>
      <c r="K236" s="3">
        <v>55938784.450000003</v>
      </c>
      <c r="L236" s="3">
        <v>63405877.289999999</v>
      </c>
      <c r="M236" s="3">
        <v>69494543.310000002</v>
      </c>
    </row>
    <row r="237" spans="1:13" x14ac:dyDescent="0.25">
      <c r="A237" t="s">
        <v>344</v>
      </c>
      <c r="B237" s="1" t="s">
        <v>344</v>
      </c>
      <c r="C237" t="s">
        <v>344</v>
      </c>
      <c r="D237" s="1" t="s">
        <v>345</v>
      </c>
      <c r="E237" t="s">
        <v>346</v>
      </c>
      <c r="F237" s="2">
        <v>108</v>
      </c>
      <c r="G237" s="2">
        <v>403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</row>
    <row r="238" spans="1:13" x14ac:dyDescent="0.25">
      <c r="B238" s="1"/>
      <c r="C238" t="s">
        <v>347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</row>
    <row r="239" spans="1:13" x14ac:dyDescent="0.25">
      <c r="A239" t="s">
        <v>347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25">
      <c r="A240" t="s">
        <v>348</v>
      </c>
      <c r="H240" s="3">
        <v>12558167589.299988</v>
      </c>
      <c r="I240" s="3">
        <v>13683141112.67</v>
      </c>
      <c r="J240" s="3">
        <v>15493026596.919992</v>
      </c>
      <c r="K240" s="3">
        <v>11910850299.770002</v>
      </c>
      <c r="L240" s="3">
        <v>13079569617.329994</v>
      </c>
      <c r="M240" s="3">
        <v>14509333254.299997</v>
      </c>
    </row>
    <row r="242" spans="5:13" x14ac:dyDescent="0.25">
      <c r="H242" s="20"/>
      <c r="I242" s="20"/>
      <c r="J242" s="20"/>
      <c r="K242" s="20"/>
      <c r="L242" s="20"/>
      <c r="M242" s="20"/>
    </row>
    <row r="243" spans="5:13" x14ac:dyDescent="0.25">
      <c r="H243" s="20"/>
      <c r="I243" s="20"/>
      <c r="J243" s="20"/>
      <c r="K243" s="20"/>
      <c r="L243" s="20"/>
      <c r="M243" s="20"/>
    </row>
    <row r="244" spans="5:13" x14ac:dyDescent="0.25">
      <c r="E244" s="202" t="s">
        <v>14</v>
      </c>
      <c r="F244" s="200" t="s">
        <v>23</v>
      </c>
      <c r="G244" s="200" t="s">
        <v>24</v>
      </c>
      <c r="H244" s="200" t="s">
        <v>516</v>
      </c>
      <c r="I244" s="200" t="s">
        <v>517</v>
      </c>
      <c r="J244" s="200" t="s">
        <v>518</v>
      </c>
      <c r="K244" s="200" t="s">
        <v>519</v>
      </c>
      <c r="L244" s="200" t="s">
        <v>520</v>
      </c>
      <c r="M244" s="200" t="s">
        <v>521</v>
      </c>
    </row>
    <row r="245" spans="5:13" x14ac:dyDescent="0.25">
      <c r="E245" s="18" t="s">
        <v>352</v>
      </c>
      <c r="F245" s="2">
        <v>108</v>
      </c>
      <c r="G245" s="2">
        <v>403</v>
      </c>
      <c r="H245" s="28">
        <f>SUMIF($G$1:$G$240,$G245,H$1:H$240)</f>
        <v>11605802080.199993</v>
      </c>
      <c r="I245" s="28">
        <f t="shared" ref="I245:M252" si="0">SUMIF($G$1:$G$240,$G245,I$1:I$240)</f>
        <v>12659916803.080002</v>
      </c>
      <c r="J245" s="28">
        <f t="shared" si="0"/>
        <v>14345466759.079996</v>
      </c>
      <c r="K245" s="28">
        <f t="shared" si="0"/>
        <v>11036388631.360003</v>
      </c>
      <c r="L245" s="28">
        <f t="shared" si="0"/>
        <v>12100228681.969997</v>
      </c>
      <c r="M245" s="28">
        <f t="shared" si="0"/>
        <v>13447296154.070002</v>
      </c>
    </row>
    <row r="246" spans="5:13" x14ac:dyDescent="0.25">
      <c r="E246" s="18" t="s">
        <v>352</v>
      </c>
      <c r="F246" s="2">
        <v>111</v>
      </c>
      <c r="G246" s="2">
        <v>404</v>
      </c>
      <c r="H246" s="28">
        <f t="shared" ref="H246:H252" si="1">SUMIF($G$1:$G$240,$G246,H$1:H$240)</f>
        <v>526082094.59000003</v>
      </c>
      <c r="I246" s="28">
        <f t="shared" si="0"/>
        <v>582215403.88000011</v>
      </c>
      <c r="J246" s="28">
        <f t="shared" si="0"/>
        <v>661276813.25000012</v>
      </c>
      <c r="K246" s="28">
        <f t="shared" si="0"/>
        <v>482688877.22000003</v>
      </c>
      <c r="L246" s="28">
        <f t="shared" si="0"/>
        <v>545594788.06999993</v>
      </c>
      <c r="M246" s="28">
        <f t="shared" si="0"/>
        <v>601250207.54999995</v>
      </c>
    </row>
    <row r="247" spans="5:13" x14ac:dyDescent="0.25">
      <c r="E247" s="18">
        <v>114</v>
      </c>
      <c r="F247" s="2">
        <v>115</v>
      </c>
      <c r="G247" s="2">
        <v>406</v>
      </c>
      <c r="H247" s="28">
        <f t="shared" si="1"/>
        <v>6182810</v>
      </c>
      <c r="I247" s="28">
        <f t="shared" si="0"/>
        <v>6182810</v>
      </c>
      <c r="J247" s="28">
        <f t="shared" si="0"/>
        <v>6182810</v>
      </c>
      <c r="K247" s="28">
        <f t="shared" si="0"/>
        <v>6182810</v>
      </c>
      <c r="L247" s="28">
        <f t="shared" si="0"/>
        <v>6182810</v>
      </c>
      <c r="M247" s="28">
        <f t="shared" si="0"/>
        <v>6182810</v>
      </c>
    </row>
    <row r="248" spans="5:13" x14ac:dyDescent="0.25">
      <c r="E248" s="18">
        <v>114</v>
      </c>
      <c r="F248" s="2">
        <v>115</v>
      </c>
      <c r="G248" s="203">
        <v>425</v>
      </c>
      <c r="H248" s="28">
        <f t="shared" si="1"/>
        <v>1302012.76</v>
      </c>
      <c r="I248" s="28">
        <f t="shared" si="0"/>
        <v>1302012.76</v>
      </c>
      <c r="J248" s="28">
        <f t="shared" si="0"/>
        <v>1302012.76</v>
      </c>
      <c r="K248" s="28">
        <f t="shared" si="0"/>
        <v>1302012.76</v>
      </c>
      <c r="L248" s="28">
        <f t="shared" si="0"/>
        <v>1302012.76</v>
      </c>
      <c r="M248" s="28">
        <f t="shared" si="0"/>
        <v>1302012.76</v>
      </c>
    </row>
    <row r="249" spans="5:13" x14ac:dyDescent="0.25">
      <c r="E249" s="18" t="s">
        <v>352</v>
      </c>
      <c r="F249" s="2">
        <v>108</v>
      </c>
      <c r="G249" s="203" t="s">
        <v>273</v>
      </c>
      <c r="H249" s="28">
        <f t="shared" si="1"/>
        <v>109872460.18000001</v>
      </c>
      <c r="I249" s="28">
        <f t="shared" si="0"/>
        <v>111769521.46000001</v>
      </c>
      <c r="J249" s="28">
        <f t="shared" si="0"/>
        <v>111880021.46000001</v>
      </c>
      <c r="K249" s="28">
        <f t="shared" si="0"/>
        <v>102207267.30000001</v>
      </c>
      <c r="L249" s="28">
        <f t="shared" si="0"/>
        <v>111542030.63</v>
      </c>
      <c r="M249" s="28">
        <f t="shared" si="0"/>
        <v>111819377.22999999</v>
      </c>
    </row>
    <row r="250" spans="5:13" x14ac:dyDescent="0.25">
      <c r="E250" s="18" t="s">
        <v>352</v>
      </c>
      <c r="F250" s="2">
        <v>108</v>
      </c>
      <c r="G250" s="2" t="s">
        <v>323</v>
      </c>
      <c r="H250" s="28">
        <f t="shared" si="1"/>
        <v>25408521.469999995</v>
      </c>
      <c r="I250" s="28">
        <f t="shared" si="0"/>
        <v>25408521.469999995</v>
      </c>
      <c r="J250" s="28">
        <f t="shared" si="0"/>
        <v>25408521.469999995</v>
      </c>
      <c r="K250" s="28">
        <f t="shared" si="0"/>
        <v>32350644.260000002</v>
      </c>
      <c r="L250" s="28">
        <f t="shared" si="0"/>
        <v>25408521.470000003</v>
      </c>
      <c r="M250" s="28">
        <f t="shared" si="0"/>
        <v>25408521.470000003</v>
      </c>
    </row>
    <row r="251" spans="5:13" x14ac:dyDescent="0.25">
      <c r="E251" s="18" t="s">
        <v>352</v>
      </c>
      <c r="F251" s="2">
        <v>108</v>
      </c>
      <c r="G251" s="2" t="s">
        <v>308</v>
      </c>
      <c r="H251" s="28">
        <f t="shared" si="1"/>
        <v>225389999.68999997</v>
      </c>
      <c r="I251" s="28">
        <f t="shared" si="0"/>
        <v>232083640.48999998</v>
      </c>
      <c r="J251" s="28">
        <f t="shared" si="0"/>
        <v>270744706.63</v>
      </c>
      <c r="K251" s="28">
        <f t="shared" si="0"/>
        <v>193791272.41999996</v>
      </c>
      <c r="L251" s="28">
        <f t="shared" si="0"/>
        <v>225904895.13999999</v>
      </c>
      <c r="M251" s="28">
        <f t="shared" si="0"/>
        <v>246579627.91</v>
      </c>
    </row>
    <row r="252" spans="5:13" x14ac:dyDescent="0.25">
      <c r="E252" s="18">
        <v>105</v>
      </c>
      <c r="F252" s="2">
        <v>105</v>
      </c>
      <c r="G252" s="2" t="s">
        <v>340</v>
      </c>
      <c r="H252" s="28">
        <f t="shared" si="1"/>
        <v>58127610.410000004</v>
      </c>
      <c r="I252" s="28">
        <f t="shared" si="0"/>
        <v>64262399.530000001</v>
      </c>
      <c r="J252" s="28">
        <f t="shared" si="0"/>
        <v>70764952.269999996</v>
      </c>
      <c r="K252" s="28">
        <f t="shared" si="0"/>
        <v>55938784.450000003</v>
      </c>
      <c r="L252" s="28">
        <f t="shared" si="0"/>
        <v>63405877.289999999</v>
      </c>
      <c r="M252" s="28">
        <f t="shared" si="0"/>
        <v>69494543.310000002</v>
      </c>
    </row>
    <row r="253" spans="5:13" ht="13.8" thickBot="1" x14ac:dyDescent="0.3">
      <c r="G253" s="2" t="s">
        <v>7</v>
      </c>
      <c r="H253" s="201">
        <f t="shared" ref="H253:M253" si="2">SUM(H245:H252)</f>
        <v>12558167589.299994</v>
      </c>
      <c r="I253" s="201">
        <f t="shared" si="2"/>
        <v>13683141112.670002</v>
      </c>
      <c r="J253" s="201">
        <f t="shared" si="2"/>
        <v>15493026596.919994</v>
      </c>
      <c r="K253" s="201">
        <f t="shared" si="2"/>
        <v>11910850299.770002</v>
      </c>
      <c r="L253" s="201">
        <f t="shared" si="2"/>
        <v>13079569617.329996</v>
      </c>
      <c r="M253" s="201">
        <f t="shared" si="2"/>
        <v>14509333254.299999</v>
      </c>
    </row>
    <row r="254" spans="5:13" ht="13.8" thickTop="1" x14ac:dyDescent="0.25">
      <c r="E254" s="1">
        <v>101.1</v>
      </c>
      <c r="F254" s="2" t="s">
        <v>522</v>
      </c>
      <c r="G254" s="18" t="s">
        <v>523</v>
      </c>
      <c r="H254" s="28">
        <f>'B-07 2023A'!$P494*1000</f>
        <v>24214614.43</v>
      </c>
      <c r="I254" s="28">
        <f>'B-07 2024B'!$P494*1000</f>
        <v>32739718.199999996</v>
      </c>
      <c r="J254" s="28">
        <f>'B-07 2025R'!$P494*1000</f>
        <v>30563953.859999999</v>
      </c>
      <c r="K254" s="28">
        <f>'B-07 2023A'!$R494*1000</f>
        <v>25225595.569999997</v>
      </c>
      <c r="L254" s="28">
        <f>'B-07 2024B'!$R494*1000</f>
        <v>33177229.139999997</v>
      </c>
      <c r="M254" s="28">
        <f>'B-07 2025R'!$R494*1000</f>
        <v>31496686.77</v>
      </c>
    </row>
    <row r="255" spans="5:13" x14ac:dyDescent="0.25">
      <c r="E255" s="1">
        <v>102</v>
      </c>
      <c r="F255" s="2" t="s">
        <v>522</v>
      </c>
      <c r="G255" s="18" t="s">
        <v>524</v>
      </c>
      <c r="H255" s="3">
        <f>'B-07 2023A'!$P504*1000</f>
        <v>411071.06</v>
      </c>
      <c r="I255" s="3">
        <f>'B-07 2024B'!$P504*1000</f>
        <v>0</v>
      </c>
      <c r="J255" s="3">
        <f>'B-07 2025R'!$P504*1000</f>
        <v>0</v>
      </c>
      <c r="K255" s="3">
        <f>'B-07 2023A'!$R504*1000</f>
        <v>276114.3</v>
      </c>
      <c r="L255" s="3">
        <f>'B-07 2024B'!$R504*1000</f>
        <v>189725.1</v>
      </c>
      <c r="M255" s="3">
        <f>'B-07 2025R'!$R504*1000</f>
        <v>0</v>
      </c>
    </row>
    <row r="256" spans="5:13" ht="13.8" thickBot="1" x14ac:dyDescent="0.3">
      <c r="E256" s="1"/>
      <c r="F256" s="2"/>
      <c r="G256" s="2" t="s">
        <v>353</v>
      </c>
      <c r="H256" s="29">
        <f>SUM(H253:H255)</f>
        <v>12582793274.789993</v>
      </c>
      <c r="I256" s="29">
        <f t="shared" ref="I256:M256" si="3">SUM(I253:I255)</f>
        <v>13715880830.870003</v>
      </c>
      <c r="J256" s="29">
        <f t="shared" si="3"/>
        <v>15523590550.779995</v>
      </c>
      <c r="K256" s="29">
        <f t="shared" si="3"/>
        <v>11936352009.640001</v>
      </c>
      <c r="L256" s="29">
        <f t="shared" si="3"/>
        <v>13112936571.569996</v>
      </c>
      <c r="M256" s="29">
        <f t="shared" si="3"/>
        <v>14540829941.07</v>
      </c>
    </row>
    <row r="257" spans="6:17" ht="13.8" thickTop="1" x14ac:dyDescent="0.25">
      <c r="F257" s="18"/>
      <c r="G257" s="18" t="s">
        <v>525</v>
      </c>
      <c r="H257" s="3">
        <f>H256-'B-07 2023A'!$P560*1000</f>
        <v>0</v>
      </c>
      <c r="I257" s="3">
        <f>I256-'B-07 2024B'!$P560*1000</f>
        <v>-0.10999488830566406</v>
      </c>
      <c r="J257" s="3">
        <f>J256-'B-07 2025R'!$P560*1000</f>
        <v>-6.000518798828125E-2</v>
      </c>
      <c r="K257" s="3">
        <f>K256-'B-07 2023A'!$R560*1000</f>
        <v>0</v>
      </c>
      <c r="L257" s="3">
        <f>L256-'B-07 2024B'!$R560*1000</f>
        <v>0</v>
      </c>
      <c r="M257" s="3">
        <f>M256-'B-07 2025R'!$R560*1000</f>
        <v>0</v>
      </c>
    </row>
    <row r="259" spans="6:17" x14ac:dyDescent="0.25">
      <c r="G259" s="18" t="s">
        <v>526</v>
      </c>
      <c r="H259" s="11">
        <v>11987412232.4128</v>
      </c>
      <c r="I259" s="11">
        <v>11987412232.4128</v>
      </c>
      <c r="J259" s="11">
        <v>11987412232.4128</v>
      </c>
      <c r="K259" s="276">
        <f>SUM('2022R B-01 Settlement'!$E13,'2022R B-01 Settlement'!$L13)*1000</f>
        <v>11011492652.999998</v>
      </c>
      <c r="L259" s="276">
        <f>SUM('2022R B-01 Settlement'!$E13,'2022R B-01 Settlement'!$L13)*1000</f>
        <v>11011492652.999998</v>
      </c>
      <c r="M259" s="276">
        <f>SUM('2022R B-01 Settlement'!$E13,'2022R B-01 Settlement'!$L13)*1000</f>
        <v>11011492652.999998</v>
      </c>
    </row>
    <row r="261" spans="6:17" x14ac:dyDescent="0.25">
      <c r="G261" s="18" t="s">
        <v>527</v>
      </c>
      <c r="H261" s="3">
        <f t="shared" ref="H261:M261" si="4">H256-H259</f>
        <v>595381042.37719345</v>
      </c>
      <c r="I261" s="3">
        <f t="shared" si="4"/>
        <v>1728468598.4572029</v>
      </c>
      <c r="J261" s="3">
        <f t="shared" si="4"/>
        <v>3536178318.3671951</v>
      </c>
      <c r="K261" s="3">
        <f t="shared" si="4"/>
        <v>924859356.6400032</v>
      </c>
      <c r="L261" s="3">
        <f t="shared" si="4"/>
        <v>2101443918.5699978</v>
      </c>
      <c r="M261" s="3">
        <f t="shared" si="4"/>
        <v>3529337288.0700016</v>
      </c>
    </row>
    <row r="265" spans="6:17" x14ac:dyDescent="0.25">
      <c r="H265" s="2" t="s">
        <v>528</v>
      </c>
      <c r="I265" s="2" t="s">
        <v>528</v>
      </c>
      <c r="J265" s="2" t="s">
        <v>528</v>
      </c>
      <c r="K265" s="2" t="s">
        <v>528</v>
      </c>
      <c r="L265" s="2" t="s">
        <v>528</v>
      </c>
      <c r="M265" s="2" t="s">
        <v>528</v>
      </c>
    </row>
    <row r="266" spans="6:17" x14ac:dyDescent="0.25">
      <c r="H266" s="2" t="s">
        <v>529</v>
      </c>
      <c r="I266" s="2" t="s">
        <v>529</v>
      </c>
      <c r="J266" s="2" t="s">
        <v>529</v>
      </c>
      <c r="K266" s="2" t="s">
        <v>529</v>
      </c>
      <c r="L266" s="2" t="s">
        <v>529</v>
      </c>
      <c r="M266" s="2" t="s">
        <v>529</v>
      </c>
    </row>
    <row r="267" spans="6:17" x14ac:dyDescent="0.25">
      <c r="G267" s="274" t="s">
        <v>1</v>
      </c>
      <c r="H267" s="200" t="s">
        <v>516</v>
      </c>
      <c r="I267" s="200" t="s">
        <v>517</v>
      </c>
      <c r="J267" s="200" t="s">
        <v>518</v>
      </c>
      <c r="K267" s="200" t="s">
        <v>519</v>
      </c>
      <c r="L267" s="200" t="s">
        <v>520</v>
      </c>
      <c r="M267" s="200" t="s">
        <v>521</v>
      </c>
    </row>
    <row r="268" spans="6:17" x14ac:dyDescent="0.25">
      <c r="G268" s="18" t="s">
        <v>530</v>
      </c>
      <c r="H268" s="95">
        <v>11987412.2324128</v>
      </c>
      <c r="I268" s="95">
        <v>11987412.2324128</v>
      </c>
      <c r="J268" s="95">
        <v>11987412.2324128</v>
      </c>
      <c r="K268" s="95">
        <v>11011492.653000001</v>
      </c>
      <c r="L268" s="95">
        <v>11011492.652999999</v>
      </c>
      <c r="M268" s="95">
        <v>11011492.652999999</v>
      </c>
    </row>
    <row r="269" spans="6:17" x14ac:dyDescent="0.25">
      <c r="G269" s="18" t="s">
        <v>531</v>
      </c>
      <c r="H269" s="95">
        <v>595381.04237719299</v>
      </c>
      <c r="I269" s="95">
        <v>1728468.598457203</v>
      </c>
      <c r="J269" s="95">
        <v>3536178.3183671953</v>
      </c>
      <c r="K269" s="95">
        <v>924859.35664000304</v>
      </c>
      <c r="L269" s="95">
        <v>2101443.9185699979</v>
      </c>
      <c r="M269" s="95">
        <v>3529337.2880700016</v>
      </c>
      <c r="N269" s="28"/>
      <c r="O269" s="28"/>
      <c r="P269" s="28"/>
      <c r="Q269" s="28"/>
    </row>
    <row r="270" spans="6:17" ht="13.8" thickBot="1" x14ac:dyDescent="0.3">
      <c r="G270" s="18" t="s">
        <v>359</v>
      </c>
      <c r="H270" s="201">
        <v>12582793.27479</v>
      </c>
      <c r="I270" s="201">
        <v>13715880.830870003</v>
      </c>
      <c r="J270" s="201">
        <v>15523590.550779995</v>
      </c>
      <c r="K270" s="201">
        <v>11936352.009640001</v>
      </c>
      <c r="L270" s="201">
        <v>13112936.571569996</v>
      </c>
      <c r="M270" s="201">
        <v>14540829.94107</v>
      </c>
      <c r="N270" s="28"/>
      <c r="O270" s="28"/>
      <c r="P270" s="28"/>
      <c r="Q270" s="28"/>
    </row>
    <row r="271" spans="6:17" ht="13.8" thickTop="1" x14ac:dyDescent="0.25">
      <c r="H271" s="28"/>
      <c r="I271" s="28"/>
      <c r="J271" s="28"/>
      <c r="K271" s="28"/>
      <c r="L271" s="28"/>
      <c r="M271" s="28"/>
      <c r="N271" s="28"/>
      <c r="O271" s="28"/>
      <c r="P271" s="28"/>
      <c r="Q271" s="28"/>
    </row>
    <row r="272" spans="6:17" x14ac:dyDescent="0.25">
      <c r="H272" s="28"/>
      <c r="I272" s="28"/>
      <c r="J272" s="28"/>
      <c r="K272" s="28"/>
      <c r="L272" s="28"/>
      <c r="M272" s="28"/>
      <c r="N272" s="28"/>
      <c r="O272" s="28"/>
      <c r="P272" s="28"/>
      <c r="Q272" s="28"/>
    </row>
    <row r="273" spans="8:17" x14ac:dyDescent="0.25">
      <c r="N273" s="28"/>
      <c r="O273" s="28"/>
      <c r="P273" s="28"/>
      <c r="Q273" s="28"/>
    </row>
    <row r="274" spans="8:17" x14ac:dyDescent="0.25">
      <c r="N274" s="28"/>
      <c r="O274" s="28"/>
      <c r="P274" s="28"/>
      <c r="Q274" s="28"/>
    </row>
    <row r="275" spans="8:17" x14ac:dyDescent="0.25">
      <c r="N275" s="28"/>
      <c r="O275" s="28"/>
      <c r="P275" s="28"/>
      <c r="Q275" s="28"/>
    </row>
    <row r="276" spans="8:17" x14ac:dyDescent="0.25">
      <c r="N276" s="28"/>
      <c r="O276" s="28"/>
      <c r="P276" s="28"/>
      <c r="Q276" s="28"/>
    </row>
    <row r="277" spans="8:17" x14ac:dyDescent="0.25">
      <c r="H277" s="28"/>
      <c r="I277" s="28"/>
      <c r="J277" s="28"/>
      <c r="K277" s="28"/>
      <c r="L277" s="28"/>
      <c r="M277" s="28"/>
      <c r="N277" s="28"/>
      <c r="O277" s="28"/>
      <c r="P277" s="28"/>
      <c r="Q277" s="28"/>
    </row>
    <row r="278" spans="8:17" x14ac:dyDescent="0.25">
      <c r="H278" s="28"/>
      <c r="I278" s="28"/>
      <c r="J278" s="28"/>
      <c r="K278" s="28"/>
      <c r="L278" s="28"/>
      <c r="M278" s="28"/>
      <c r="N278" s="28"/>
      <c r="O278" s="28"/>
      <c r="P278" s="28"/>
      <c r="Q278" s="28"/>
    </row>
    <row r="279" spans="8:17" x14ac:dyDescent="0.25">
      <c r="H279" s="28"/>
      <c r="I279" s="28"/>
      <c r="J279" s="28"/>
      <c r="K279" s="28"/>
      <c r="L279" s="28"/>
      <c r="M279" s="28"/>
      <c r="N279" s="28"/>
      <c r="O279" s="28"/>
      <c r="P279" s="28"/>
      <c r="Q279" s="28"/>
    </row>
    <row r="280" spans="8:17" x14ac:dyDescent="0.25">
      <c r="H280" s="28"/>
      <c r="I280" s="28"/>
      <c r="J280" s="28"/>
      <c r="K280" s="28"/>
      <c r="L280" s="28"/>
      <c r="M280" s="28"/>
      <c r="N280" s="28"/>
      <c r="O280" s="28"/>
      <c r="P280" s="28"/>
      <c r="Q280" s="28"/>
    </row>
  </sheetData>
  <phoneticPr fontId="11" type="noConversion"/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DDFAC-7014-45D9-992E-110781D66C8E}">
  <sheetPr codeName="Sheet12">
    <pageSetUpPr fitToPage="1"/>
  </sheetPr>
  <dimension ref="A1:CQ337"/>
  <sheetViews>
    <sheetView workbookViewId="0">
      <pane xSplit="2" ySplit="5" topLeftCell="C6" activePane="bottomRight" state="frozen"/>
      <selection pane="topRight" activeCell="BY333" sqref="BY333"/>
      <selection pane="bottomLeft" activeCell="BY333" sqref="BY333"/>
      <selection pane="bottomRight" activeCell="C336" sqref="C336"/>
    </sheetView>
  </sheetViews>
  <sheetFormatPr defaultColWidth="9" defaultRowHeight="13.2" x14ac:dyDescent="0.25"/>
  <cols>
    <col min="1" max="1" width="10.33203125" style="6" customWidth="1"/>
    <col min="2" max="2" width="35.6640625" style="6" bestFit="1" customWidth="1"/>
    <col min="3" max="3" width="15" style="34" bestFit="1" customWidth="1"/>
    <col min="4" max="39" width="15" style="6" bestFit="1" customWidth="1"/>
    <col min="40" max="75" width="7" style="6" hidden="1" customWidth="1"/>
    <col min="76" max="78" width="15" style="6" bestFit="1" customWidth="1"/>
    <col min="79" max="81" width="9.44140625" style="6" hidden="1" customWidth="1"/>
    <col min="82" max="84" width="15.5546875" style="6" bestFit="1" customWidth="1"/>
    <col min="85" max="87" width="15.5546875" style="6" hidden="1" customWidth="1"/>
    <col min="88" max="88" width="16.6640625" style="6" bestFit="1" customWidth="1"/>
    <col min="89" max="89" width="8.88671875" style="6" bestFit="1" customWidth="1"/>
    <col min="90" max="90" width="11.44140625" style="6" bestFit="1" customWidth="1"/>
    <col min="91" max="91" width="11.88671875" style="6" bestFit="1" customWidth="1"/>
    <col min="92" max="92" width="16.6640625" style="6" bestFit="1" customWidth="1"/>
    <col min="93" max="93" width="32.5546875" style="6" bestFit="1" customWidth="1"/>
    <col min="94" max="94" width="6.5546875" style="6" bestFit="1" customWidth="1"/>
    <col min="95" max="95" width="5.88671875" style="6" bestFit="1" customWidth="1"/>
    <col min="96" max="16384" width="9" style="6"/>
  </cols>
  <sheetData>
    <row r="1" spans="1:95" ht="17.399999999999999" x14ac:dyDescent="0.3">
      <c r="A1" s="342" t="s">
        <v>532</v>
      </c>
      <c r="B1" s="343"/>
      <c r="C1" s="312" cm="1">
        <f t="array" ref="C1">ROUND((C$2&amp;_xlfn.SWITCH(C$3,"JAN","01","FEB","02","MAR","03","APR","04","MAY","05","JUN","06","JUL","07","AUG","08","SEP","09","OCT","10","NOV","11","DEC","12"))*1,0)</f>
        <v>202212</v>
      </c>
    </row>
    <row r="2" spans="1:95" x14ac:dyDescent="0.25">
      <c r="B2" s="312"/>
      <c r="C2" s="12">
        <v>2022</v>
      </c>
      <c r="D2" s="2">
        <f>C2+1</f>
        <v>2023</v>
      </c>
      <c r="E2" s="2">
        <f>D2</f>
        <v>2023</v>
      </c>
      <c r="F2" s="2">
        <f>E2</f>
        <v>2023</v>
      </c>
      <c r="G2" s="2">
        <f t="shared" ref="G2:M2" si="0">F2</f>
        <v>2023</v>
      </c>
      <c r="H2" s="2">
        <f t="shared" si="0"/>
        <v>2023</v>
      </c>
      <c r="I2" s="2">
        <f t="shared" si="0"/>
        <v>2023</v>
      </c>
      <c r="J2" s="2">
        <f t="shared" si="0"/>
        <v>2023</v>
      </c>
      <c r="K2" s="2">
        <f t="shared" si="0"/>
        <v>2023</v>
      </c>
      <c r="L2" s="2">
        <f t="shared" si="0"/>
        <v>2023</v>
      </c>
      <c r="M2" s="2">
        <f t="shared" si="0"/>
        <v>2023</v>
      </c>
      <c r="N2" s="2">
        <f>M2</f>
        <v>2023</v>
      </c>
      <c r="O2" s="2">
        <f>N2</f>
        <v>2023</v>
      </c>
      <c r="P2" s="2">
        <f t="shared" ref="P2:BW2" si="1">D2+1</f>
        <v>2024</v>
      </c>
      <c r="Q2" s="2">
        <f t="shared" si="1"/>
        <v>2024</v>
      </c>
      <c r="R2" s="2">
        <f t="shared" si="1"/>
        <v>2024</v>
      </c>
      <c r="S2" s="2">
        <f t="shared" si="1"/>
        <v>2024</v>
      </c>
      <c r="T2" s="2">
        <f t="shared" si="1"/>
        <v>2024</v>
      </c>
      <c r="U2" s="2">
        <f t="shared" si="1"/>
        <v>2024</v>
      </c>
      <c r="V2" s="2">
        <f t="shared" si="1"/>
        <v>2024</v>
      </c>
      <c r="W2" s="2">
        <f t="shared" si="1"/>
        <v>2024</v>
      </c>
      <c r="X2" s="2">
        <f t="shared" si="1"/>
        <v>2024</v>
      </c>
      <c r="Y2" s="2">
        <f t="shared" si="1"/>
        <v>2024</v>
      </c>
      <c r="Z2" s="2">
        <f t="shared" si="1"/>
        <v>2024</v>
      </c>
      <c r="AA2" s="2">
        <f t="shared" si="1"/>
        <v>2024</v>
      </c>
      <c r="AB2" s="2">
        <f t="shared" si="1"/>
        <v>2025</v>
      </c>
      <c r="AC2" s="2">
        <f t="shared" si="1"/>
        <v>2025</v>
      </c>
      <c r="AD2" s="2">
        <f t="shared" si="1"/>
        <v>2025</v>
      </c>
      <c r="AE2" s="2">
        <f t="shared" si="1"/>
        <v>2025</v>
      </c>
      <c r="AF2" s="2">
        <f t="shared" si="1"/>
        <v>2025</v>
      </c>
      <c r="AG2" s="2">
        <f t="shared" si="1"/>
        <v>2025</v>
      </c>
      <c r="AH2" s="2">
        <f t="shared" si="1"/>
        <v>2025</v>
      </c>
      <c r="AI2" s="2">
        <f t="shared" si="1"/>
        <v>2025</v>
      </c>
      <c r="AJ2" s="2">
        <f t="shared" si="1"/>
        <v>2025</v>
      </c>
      <c r="AK2" s="2">
        <f t="shared" si="1"/>
        <v>2025</v>
      </c>
      <c r="AL2" s="2">
        <f t="shared" si="1"/>
        <v>2025</v>
      </c>
      <c r="AM2" s="2">
        <f t="shared" si="1"/>
        <v>2025</v>
      </c>
      <c r="AN2" s="2">
        <f t="shared" si="1"/>
        <v>2026</v>
      </c>
      <c r="AO2" s="2">
        <f t="shared" si="1"/>
        <v>2026</v>
      </c>
      <c r="AP2" s="2">
        <f t="shared" si="1"/>
        <v>2026</v>
      </c>
      <c r="AQ2" s="2">
        <f t="shared" si="1"/>
        <v>2026</v>
      </c>
      <c r="AR2" s="2">
        <f t="shared" si="1"/>
        <v>2026</v>
      </c>
      <c r="AS2" s="2">
        <f t="shared" si="1"/>
        <v>2026</v>
      </c>
      <c r="AT2" s="2">
        <f t="shared" si="1"/>
        <v>2026</v>
      </c>
      <c r="AU2" s="2">
        <f t="shared" si="1"/>
        <v>2026</v>
      </c>
      <c r="AV2" s="2">
        <f t="shared" si="1"/>
        <v>2026</v>
      </c>
      <c r="AW2" s="2">
        <f t="shared" si="1"/>
        <v>2026</v>
      </c>
      <c r="AX2" s="2">
        <f t="shared" si="1"/>
        <v>2026</v>
      </c>
      <c r="AY2" s="2">
        <f t="shared" si="1"/>
        <v>2026</v>
      </c>
      <c r="AZ2" s="2">
        <f t="shared" si="1"/>
        <v>2027</v>
      </c>
      <c r="BA2" s="2">
        <f t="shared" si="1"/>
        <v>2027</v>
      </c>
      <c r="BB2" s="2">
        <f t="shared" si="1"/>
        <v>2027</v>
      </c>
      <c r="BC2" s="2">
        <f t="shared" si="1"/>
        <v>2027</v>
      </c>
      <c r="BD2" s="2">
        <f t="shared" si="1"/>
        <v>2027</v>
      </c>
      <c r="BE2" s="2">
        <f t="shared" si="1"/>
        <v>2027</v>
      </c>
      <c r="BF2" s="2">
        <f t="shared" si="1"/>
        <v>2027</v>
      </c>
      <c r="BG2" s="2">
        <f t="shared" si="1"/>
        <v>2027</v>
      </c>
      <c r="BH2" s="2">
        <f t="shared" si="1"/>
        <v>2027</v>
      </c>
      <c r="BI2" s="2">
        <f t="shared" si="1"/>
        <v>2027</v>
      </c>
      <c r="BJ2" s="2">
        <f t="shared" si="1"/>
        <v>2027</v>
      </c>
      <c r="BK2" s="2">
        <f t="shared" si="1"/>
        <v>2027</v>
      </c>
      <c r="BL2" s="2">
        <f t="shared" si="1"/>
        <v>2028</v>
      </c>
      <c r="BM2" s="2">
        <f t="shared" si="1"/>
        <v>2028</v>
      </c>
      <c r="BN2" s="2">
        <f t="shared" si="1"/>
        <v>2028</v>
      </c>
      <c r="BO2" s="2">
        <f t="shared" si="1"/>
        <v>2028</v>
      </c>
      <c r="BP2" s="2">
        <f t="shared" si="1"/>
        <v>2028</v>
      </c>
      <c r="BQ2" s="2">
        <f t="shared" si="1"/>
        <v>2028</v>
      </c>
      <c r="BR2" s="2">
        <f t="shared" si="1"/>
        <v>2028</v>
      </c>
      <c r="BS2" s="2">
        <f t="shared" si="1"/>
        <v>2028</v>
      </c>
      <c r="BT2" s="2">
        <f t="shared" si="1"/>
        <v>2028</v>
      </c>
      <c r="BU2" s="2">
        <f t="shared" si="1"/>
        <v>2028</v>
      </c>
      <c r="BV2" s="2">
        <f t="shared" si="1"/>
        <v>2028</v>
      </c>
      <c r="BW2" s="2">
        <f t="shared" si="1"/>
        <v>2028</v>
      </c>
    </row>
    <row r="3" spans="1:95" x14ac:dyDescent="0.25">
      <c r="A3" s="1"/>
      <c r="C3" s="340" t="s">
        <v>533</v>
      </c>
      <c r="D3" s="341" t="s">
        <v>534</v>
      </c>
      <c r="E3" s="341" t="s">
        <v>535</v>
      </c>
      <c r="F3" s="341" t="s">
        <v>536</v>
      </c>
      <c r="G3" s="341" t="s">
        <v>537</v>
      </c>
      <c r="H3" s="341" t="s">
        <v>538</v>
      </c>
      <c r="I3" s="341" t="s">
        <v>539</v>
      </c>
      <c r="J3" s="341" t="s">
        <v>540</v>
      </c>
      <c r="K3" s="341" t="s">
        <v>541</v>
      </c>
      <c r="L3" s="341" t="s">
        <v>542</v>
      </c>
      <c r="M3" s="341" t="s">
        <v>543</v>
      </c>
      <c r="N3" s="341" t="s">
        <v>544</v>
      </c>
      <c r="O3" s="341" t="s">
        <v>533</v>
      </c>
      <c r="P3" s="341" t="str">
        <f t="shared" ref="P3:BW3" si="2">D3</f>
        <v>JAN</v>
      </c>
      <c r="Q3" s="341" t="str">
        <f t="shared" si="2"/>
        <v>FEB</v>
      </c>
      <c r="R3" s="341" t="str">
        <f t="shared" si="2"/>
        <v>MAR</v>
      </c>
      <c r="S3" s="341" t="str">
        <f t="shared" si="2"/>
        <v>APR</v>
      </c>
      <c r="T3" s="341" t="str">
        <f t="shared" si="2"/>
        <v>MAY</v>
      </c>
      <c r="U3" s="341" t="str">
        <f t="shared" si="2"/>
        <v>JUN</v>
      </c>
      <c r="V3" s="341" t="str">
        <f t="shared" si="2"/>
        <v>JUL</v>
      </c>
      <c r="W3" s="341" t="str">
        <f t="shared" si="2"/>
        <v>AUG</v>
      </c>
      <c r="X3" s="341" t="str">
        <f t="shared" si="2"/>
        <v>SEP</v>
      </c>
      <c r="Y3" s="341" t="str">
        <f t="shared" si="2"/>
        <v>OCT</v>
      </c>
      <c r="Z3" s="341" t="str">
        <f t="shared" si="2"/>
        <v>NOV</v>
      </c>
      <c r="AA3" s="341" t="str">
        <f t="shared" si="2"/>
        <v>DEC</v>
      </c>
      <c r="AB3" s="341" t="str">
        <f t="shared" si="2"/>
        <v>JAN</v>
      </c>
      <c r="AC3" s="341" t="str">
        <f t="shared" si="2"/>
        <v>FEB</v>
      </c>
      <c r="AD3" s="341" t="str">
        <f t="shared" si="2"/>
        <v>MAR</v>
      </c>
      <c r="AE3" s="341" t="str">
        <f t="shared" si="2"/>
        <v>APR</v>
      </c>
      <c r="AF3" s="341" t="str">
        <f t="shared" si="2"/>
        <v>MAY</v>
      </c>
      <c r="AG3" s="341" t="str">
        <f t="shared" si="2"/>
        <v>JUN</v>
      </c>
      <c r="AH3" s="341" t="str">
        <f t="shared" si="2"/>
        <v>JUL</v>
      </c>
      <c r="AI3" s="341" t="str">
        <f t="shared" si="2"/>
        <v>AUG</v>
      </c>
      <c r="AJ3" s="341" t="str">
        <f t="shared" si="2"/>
        <v>SEP</v>
      </c>
      <c r="AK3" s="341" t="str">
        <f t="shared" si="2"/>
        <v>OCT</v>
      </c>
      <c r="AL3" s="341" t="str">
        <f t="shared" si="2"/>
        <v>NOV</v>
      </c>
      <c r="AM3" s="341" t="str">
        <f t="shared" si="2"/>
        <v>DEC</v>
      </c>
      <c r="AN3" s="341" t="str">
        <f t="shared" si="2"/>
        <v>JAN</v>
      </c>
      <c r="AO3" s="341" t="str">
        <f t="shared" si="2"/>
        <v>FEB</v>
      </c>
      <c r="AP3" s="341" t="str">
        <f t="shared" si="2"/>
        <v>MAR</v>
      </c>
      <c r="AQ3" s="341" t="str">
        <f t="shared" si="2"/>
        <v>APR</v>
      </c>
      <c r="AR3" s="341" t="str">
        <f t="shared" si="2"/>
        <v>MAY</v>
      </c>
      <c r="AS3" s="341" t="str">
        <f t="shared" si="2"/>
        <v>JUN</v>
      </c>
      <c r="AT3" s="341" t="str">
        <f t="shared" si="2"/>
        <v>JUL</v>
      </c>
      <c r="AU3" s="341" t="str">
        <f t="shared" si="2"/>
        <v>AUG</v>
      </c>
      <c r="AV3" s="341" t="str">
        <f t="shared" si="2"/>
        <v>SEP</v>
      </c>
      <c r="AW3" s="341" t="str">
        <f t="shared" si="2"/>
        <v>OCT</v>
      </c>
      <c r="AX3" s="341" t="str">
        <f t="shared" si="2"/>
        <v>NOV</v>
      </c>
      <c r="AY3" s="341" t="str">
        <f t="shared" si="2"/>
        <v>DEC</v>
      </c>
      <c r="AZ3" s="341" t="str">
        <f t="shared" si="2"/>
        <v>JAN</v>
      </c>
      <c r="BA3" s="341" t="str">
        <f t="shared" si="2"/>
        <v>FEB</v>
      </c>
      <c r="BB3" s="341" t="str">
        <f t="shared" si="2"/>
        <v>MAR</v>
      </c>
      <c r="BC3" s="341" t="str">
        <f t="shared" si="2"/>
        <v>APR</v>
      </c>
      <c r="BD3" s="341" t="str">
        <f t="shared" si="2"/>
        <v>MAY</v>
      </c>
      <c r="BE3" s="341" t="str">
        <f t="shared" si="2"/>
        <v>JUN</v>
      </c>
      <c r="BF3" s="341" t="str">
        <f t="shared" si="2"/>
        <v>JUL</v>
      </c>
      <c r="BG3" s="341" t="str">
        <f t="shared" si="2"/>
        <v>AUG</v>
      </c>
      <c r="BH3" s="341" t="str">
        <f t="shared" si="2"/>
        <v>SEP</v>
      </c>
      <c r="BI3" s="341" t="str">
        <f t="shared" si="2"/>
        <v>OCT</v>
      </c>
      <c r="BJ3" s="341" t="str">
        <f t="shared" si="2"/>
        <v>NOV</v>
      </c>
      <c r="BK3" s="341" t="str">
        <f t="shared" si="2"/>
        <v>DEC</v>
      </c>
      <c r="BL3" s="341" t="str">
        <f t="shared" si="2"/>
        <v>JAN</v>
      </c>
      <c r="BM3" s="341" t="str">
        <f t="shared" si="2"/>
        <v>FEB</v>
      </c>
      <c r="BN3" s="341" t="str">
        <f t="shared" si="2"/>
        <v>MAR</v>
      </c>
      <c r="BO3" s="341" t="str">
        <f t="shared" si="2"/>
        <v>APR</v>
      </c>
      <c r="BP3" s="341" t="str">
        <f t="shared" si="2"/>
        <v>MAY</v>
      </c>
      <c r="BQ3" s="341" t="str">
        <f t="shared" si="2"/>
        <v>JUN</v>
      </c>
      <c r="BR3" s="341" t="str">
        <f t="shared" si="2"/>
        <v>JUL</v>
      </c>
      <c r="BS3" s="341" t="str">
        <f t="shared" si="2"/>
        <v>AUG</v>
      </c>
      <c r="BT3" s="341" t="str">
        <f t="shared" si="2"/>
        <v>SEP</v>
      </c>
      <c r="BU3" s="341" t="str">
        <f t="shared" si="2"/>
        <v>OCT</v>
      </c>
      <c r="BV3" s="341" t="str">
        <f t="shared" si="2"/>
        <v>NOV</v>
      </c>
      <c r="BW3" s="341" t="str">
        <f t="shared" si="2"/>
        <v>DEC</v>
      </c>
      <c r="BX3" s="2">
        <f>O2</f>
        <v>2023</v>
      </c>
      <c r="BY3" s="2">
        <f>AA2</f>
        <v>2024</v>
      </c>
      <c r="BZ3" s="2">
        <f>AM2</f>
        <v>2025</v>
      </c>
      <c r="CA3" s="2">
        <f>AY2</f>
        <v>2026</v>
      </c>
      <c r="CB3" s="2">
        <f>BK2</f>
        <v>2027</v>
      </c>
      <c r="CC3" s="2">
        <f>BW2</f>
        <v>2028</v>
      </c>
      <c r="CD3" s="2">
        <f>O2</f>
        <v>2023</v>
      </c>
      <c r="CE3" s="2">
        <f>AA2</f>
        <v>2024</v>
      </c>
      <c r="CF3" s="2">
        <f>AM2</f>
        <v>2025</v>
      </c>
      <c r="CG3" s="2">
        <f>AY2</f>
        <v>2026</v>
      </c>
      <c r="CH3" s="2">
        <f>BK2</f>
        <v>2027</v>
      </c>
      <c r="CI3" s="2">
        <f>BW2</f>
        <v>2028</v>
      </c>
    </row>
    <row r="4" spans="1:95" x14ac:dyDescent="0.25">
      <c r="A4" s="1"/>
      <c r="C4" s="2" cm="1">
        <f t="array" ref="C4">ROUND((C$2&amp;_xlfn.SWITCH(C$3,"JAN","01","FEB","02","MAR","03","APR","04","MAY","05","JUN","06","JUL","07","AUG","08","SEP","09","OCT","10","NOV","11","DEC","12"))*1,0)</f>
        <v>202212</v>
      </c>
      <c r="D4" s="2" cm="1">
        <f t="array" ref="D4">ROUND((D$2&amp;_xlfn.SWITCH(D$3,"JAN","01","FEB","02","MAR","03","APR","04","MAY","05","JUN","06","JUL","07","AUG","08","SEP","09","OCT","10","NOV","11","DEC","12"))*1,0)</f>
        <v>202301</v>
      </c>
      <c r="E4" s="2" cm="1">
        <f t="array" ref="E4">ROUND((E$2&amp;_xlfn.SWITCH(E$3,"JAN","01","FEB","02","MAR","03","APR","04","MAY","05","JUN","06","JUL","07","AUG","08","SEP","09","OCT","10","NOV","11","DEC","12"))*1,0)</f>
        <v>202302</v>
      </c>
      <c r="F4" s="2" cm="1">
        <f t="array" ref="F4">ROUND((F$2&amp;_xlfn.SWITCH(F$3,"JAN","01","FEB","02","MAR","03","APR","04","MAY","05","JUN","06","JUL","07","AUG","08","SEP","09","OCT","10","NOV","11","DEC","12"))*1,0)</f>
        <v>202303</v>
      </c>
      <c r="G4" s="2" cm="1">
        <f t="array" ref="G4">ROUND((G$2&amp;_xlfn.SWITCH(G$3,"JAN","01","FEB","02","MAR","03","APR","04","MAY","05","JUN","06","JUL","07","AUG","08","SEP","09","OCT","10","NOV","11","DEC","12"))*1,0)</f>
        <v>202304</v>
      </c>
      <c r="H4" s="2" cm="1">
        <f t="array" ref="H4">ROUND((H$2&amp;_xlfn.SWITCH(H$3,"JAN","01","FEB","02","MAR","03","APR","04","MAY","05","JUN","06","JUL","07","AUG","08","SEP","09","OCT","10","NOV","11","DEC","12"))*1,0)</f>
        <v>202305</v>
      </c>
      <c r="I4" s="2" cm="1">
        <f t="array" ref="I4">ROUND((I$2&amp;_xlfn.SWITCH(I$3,"JAN","01","FEB","02","MAR","03","APR","04","MAY","05","JUN","06","JUL","07","AUG","08","SEP","09","OCT","10","NOV","11","DEC","12"))*1,0)</f>
        <v>202306</v>
      </c>
      <c r="J4" s="2" cm="1">
        <f t="array" ref="J4">ROUND((J$2&amp;_xlfn.SWITCH(J$3,"JAN","01","FEB","02","MAR","03","APR","04","MAY","05","JUN","06","JUL","07","AUG","08","SEP","09","OCT","10","NOV","11","DEC","12"))*1,0)</f>
        <v>202307</v>
      </c>
      <c r="K4" s="2" cm="1">
        <f t="array" ref="K4">ROUND((K$2&amp;_xlfn.SWITCH(K$3,"JAN","01","FEB","02","MAR","03","APR","04","MAY","05","JUN","06","JUL","07","AUG","08","SEP","09","OCT","10","NOV","11","DEC","12"))*1,0)</f>
        <v>202308</v>
      </c>
      <c r="L4" s="2" cm="1">
        <f t="array" ref="L4">ROUND((L$2&amp;_xlfn.SWITCH(L$3,"JAN","01","FEB","02","MAR","03","APR","04","MAY","05","JUN","06","JUL","07","AUG","08","SEP","09","OCT","10","NOV","11","DEC","12"))*1,0)</f>
        <v>202309</v>
      </c>
      <c r="M4" s="2" cm="1">
        <f t="array" ref="M4">ROUND((M$2&amp;_xlfn.SWITCH(M$3,"JAN","01","FEB","02","MAR","03","APR","04","MAY","05","JUN","06","JUL","07","AUG","08","SEP","09","OCT","10","NOV","11","DEC","12"))*1,0)</f>
        <v>202310</v>
      </c>
      <c r="N4" s="2" cm="1">
        <f t="array" ref="N4">ROUND((N$2&amp;_xlfn.SWITCH(N$3,"JAN","01","FEB","02","MAR","03","APR","04","MAY","05","JUN","06","JUL","07","AUG","08","SEP","09","OCT","10","NOV","11","DEC","12"))*1,0)</f>
        <v>202311</v>
      </c>
      <c r="O4" s="2" cm="1">
        <f t="array" ref="O4">ROUND((O$2&amp;_xlfn.SWITCH(O$3,"JAN","01","FEB","02","MAR","03","APR","04","MAY","05","JUN","06","JUL","07","AUG","08","SEP","09","OCT","10","NOV","11","DEC","12"))*1,0)</f>
        <v>202312</v>
      </c>
      <c r="P4" s="2" cm="1">
        <f t="array" ref="P4">ROUND((P$2&amp;_xlfn.SWITCH(P$3,"JAN","01","FEB","02","MAR","03","APR","04","MAY","05","JUN","06","JUL","07","AUG","08","SEP","09","OCT","10","NOV","11","DEC","12"))*1,0)</f>
        <v>202401</v>
      </c>
      <c r="Q4" s="2" cm="1">
        <f t="array" ref="Q4">ROUND((Q$2&amp;_xlfn.SWITCH(Q$3,"JAN","01","FEB","02","MAR","03","APR","04","MAY","05","JUN","06","JUL","07","AUG","08","SEP","09","OCT","10","NOV","11","DEC","12"))*1,0)</f>
        <v>202402</v>
      </c>
      <c r="R4" s="2" cm="1">
        <f t="array" ref="R4">ROUND((R$2&amp;_xlfn.SWITCH(R$3,"JAN","01","FEB","02","MAR","03","APR","04","MAY","05","JUN","06","JUL","07","AUG","08","SEP","09","OCT","10","NOV","11","DEC","12"))*1,0)</f>
        <v>202403</v>
      </c>
      <c r="S4" s="2" cm="1">
        <f t="array" ref="S4">ROUND((S$2&amp;_xlfn.SWITCH(S$3,"JAN","01","FEB","02","MAR","03","APR","04","MAY","05","JUN","06","JUL","07","AUG","08","SEP","09","OCT","10","NOV","11","DEC","12"))*1,0)</f>
        <v>202404</v>
      </c>
      <c r="T4" s="2" cm="1">
        <f t="array" ref="T4">ROUND((T$2&amp;_xlfn.SWITCH(T$3,"JAN","01","FEB","02","MAR","03","APR","04","MAY","05","JUN","06","JUL","07","AUG","08","SEP","09","OCT","10","NOV","11","DEC","12"))*1,0)</f>
        <v>202405</v>
      </c>
      <c r="U4" s="2" cm="1">
        <f t="array" ref="U4">ROUND((U$2&amp;_xlfn.SWITCH(U$3,"JAN","01","FEB","02","MAR","03","APR","04","MAY","05","JUN","06","JUL","07","AUG","08","SEP","09","OCT","10","NOV","11","DEC","12"))*1,0)</f>
        <v>202406</v>
      </c>
      <c r="V4" s="2" cm="1">
        <f t="array" ref="V4">ROUND((V$2&amp;_xlfn.SWITCH(V$3,"JAN","01","FEB","02","MAR","03","APR","04","MAY","05","JUN","06","JUL","07","AUG","08","SEP","09","OCT","10","NOV","11","DEC","12"))*1,0)</f>
        <v>202407</v>
      </c>
      <c r="W4" s="2" cm="1">
        <f t="array" ref="W4">ROUND((W$2&amp;_xlfn.SWITCH(W$3,"JAN","01","FEB","02","MAR","03","APR","04","MAY","05","JUN","06","JUL","07","AUG","08","SEP","09","OCT","10","NOV","11","DEC","12"))*1,0)</f>
        <v>202408</v>
      </c>
      <c r="X4" s="2" cm="1">
        <f t="array" ref="X4">ROUND((X$2&amp;_xlfn.SWITCH(X$3,"JAN","01","FEB","02","MAR","03","APR","04","MAY","05","JUN","06","JUL","07","AUG","08","SEP","09","OCT","10","NOV","11","DEC","12"))*1,0)</f>
        <v>202409</v>
      </c>
      <c r="Y4" s="2" cm="1">
        <f t="array" ref="Y4">ROUND((Y$2&amp;_xlfn.SWITCH(Y$3,"JAN","01","FEB","02","MAR","03","APR","04","MAY","05","JUN","06","JUL","07","AUG","08","SEP","09","OCT","10","NOV","11","DEC","12"))*1,0)</f>
        <v>202410</v>
      </c>
      <c r="Z4" s="2" cm="1">
        <f t="array" ref="Z4">ROUND((Z$2&amp;_xlfn.SWITCH(Z$3,"JAN","01","FEB","02","MAR","03","APR","04","MAY","05","JUN","06","JUL","07","AUG","08","SEP","09","OCT","10","NOV","11","DEC","12"))*1,0)</f>
        <v>202411</v>
      </c>
      <c r="AA4" s="2" cm="1">
        <f t="array" ref="AA4">ROUND((AA$2&amp;_xlfn.SWITCH(AA$3,"JAN","01","FEB","02","MAR","03","APR","04","MAY","05","JUN","06","JUL","07","AUG","08","SEP","09","OCT","10","NOV","11","DEC","12"))*1,0)</f>
        <v>202412</v>
      </c>
      <c r="AB4" s="2" cm="1">
        <f t="array" ref="AB4">ROUND((AB$2&amp;_xlfn.SWITCH(AB$3,"JAN","01","FEB","02","MAR","03","APR","04","MAY","05","JUN","06","JUL","07","AUG","08","SEP","09","OCT","10","NOV","11","DEC","12"))*1,0)</f>
        <v>202501</v>
      </c>
      <c r="AC4" s="2" cm="1">
        <f t="array" ref="AC4">ROUND((AC$2&amp;_xlfn.SWITCH(AC$3,"JAN","01","FEB","02","MAR","03","APR","04","MAY","05","JUN","06","JUL","07","AUG","08","SEP","09","OCT","10","NOV","11","DEC","12"))*1,0)</f>
        <v>202502</v>
      </c>
      <c r="AD4" s="2" cm="1">
        <f t="array" ref="AD4">ROUND((AD$2&amp;_xlfn.SWITCH(AD$3,"JAN","01","FEB","02","MAR","03","APR","04","MAY","05","JUN","06","JUL","07","AUG","08","SEP","09","OCT","10","NOV","11","DEC","12"))*1,0)</f>
        <v>202503</v>
      </c>
      <c r="AE4" s="2" cm="1">
        <f t="array" ref="AE4">ROUND((AE$2&amp;_xlfn.SWITCH(AE$3,"JAN","01","FEB","02","MAR","03","APR","04","MAY","05","JUN","06","JUL","07","AUG","08","SEP","09","OCT","10","NOV","11","DEC","12"))*1,0)</f>
        <v>202504</v>
      </c>
      <c r="AF4" s="2" cm="1">
        <f t="array" ref="AF4">ROUND((AF$2&amp;_xlfn.SWITCH(AF$3,"JAN","01","FEB","02","MAR","03","APR","04","MAY","05","JUN","06","JUL","07","AUG","08","SEP","09","OCT","10","NOV","11","DEC","12"))*1,0)</f>
        <v>202505</v>
      </c>
      <c r="AG4" s="2" cm="1">
        <f t="array" ref="AG4">ROUND((AG$2&amp;_xlfn.SWITCH(AG$3,"JAN","01","FEB","02","MAR","03","APR","04","MAY","05","JUN","06","JUL","07","AUG","08","SEP","09","OCT","10","NOV","11","DEC","12"))*1,0)</f>
        <v>202506</v>
      </c>
      <c r="AH4" s="2" cm="1">
        <f t="array" ref="AH4">ROUND((AH$2&amp;_xlfn.SWITCH(AH$3,"JAN","01","FEB","02","MAR","03","APR","04","MAY","05","JUN","06","JUL","07","AUG","08","SEP","09","OCT","10","NOV","11","DEC","12"))*1,0)</f>
        <v>202507</v>
      </c>
      <c r="AI4" s="2" cm="1">
        <f t="array" ref="AI4">ROUND((AI$2&amp;_xlfn.SWITCH(AI$3,"JAN","01","FEB","02","MAR","03","APR","04","MAY","05","JUN","06","JUL","07","AUG","08","SEP","09","OCT","10","NOV","11","DEC","12"))*1,0)</f>
        <v>202508</v>
      </c>
      <c r="AJ4" s="2" cm="1">
        <f t="array" ref="AJ4">ROUND((AJ$2&amp;_xlfn.SWITCH(AJ$3,"JAN","01","FEB","02","MAR","03","APR","04","MAY","05","JUN","06","JUL","07","AUG","08","SEP","09","OCT","10","NOV","11","DEC","12"))*1,0)</f>
        <v>202509</v>
      </c>
      <c r="AK4" s="2" cm="1">
        <f t="array" ref="AK4">ROUND((AK$2&amp;_xlfn.SWITCH(AK$3,"JAN","01","FEB","02","MAR","03","APR","04","MAY","05","JUN","06","JUL","07","AUG","08","SEP","09","OCT","10","NOV","11","DEC","12"))*1,0)</f>
        <v>202510</v>
      </c>
      <c r="AL4" s="2" cm="1">
        <f t="array" ref="AL4">ROUND((AL$2&amp;_xlfn.SWITCH(AL$3,"JAN","01","FEB","02","MAR","03","APR","04","MAY","05","JUN","06","JUL","07","AUG","08","SEP","09","OCT","10","NOV","11","DEC","12"))*1,0)</f>
        <v>202511</v>
      </c>
      <c r="AM4" s="2" cm="1">
        <f t="array" ref="AM4">ROUND((AM$2&amp;_xlfn.SWITCH(AM$3,"JAN","01","FEB","02","MAR","03","APR","04","MAY","05","JUN","06","JUL","07","AUG","08","SEP","09","OCT","10","NOV","11","DEC","12"))*1,0)</f>
        <v>202512</v>
      </c>
      <c r="AN4" s="2" cm="1">
        <f t="array" ref="AN4">ROUND((AN$2&amp;_xlfn.SWITCH(AN$3,"JAN","01","FEB","02","MAR","03","APR","04","MAY","05","JUN","06","JUL","07","AUG","08","SEP","09","OCT","10","NOV","11","DEC","12"))*1,0)</f>
        <v>202601</v>
      </c>
      <c r="AO4" s="2" cm="1">
        <f t="array" ref="AO4">ROUND((AO$2&amp;_xlfn.SWITCH(AO$3,"JAN","01","FEB","02","MAR","03","APR","04","MAY","05","JUN","06","JUL","07","AUG","08","SEP","09","OCT","10","NOV","11","DEC","12"))*1,0)</f>
        <v>202602</v>
      </c>
      <c r="AP4" s="2" cm="1">
        <f t="array" ref="AP4">ROUND((AP$2&amp;_xlfn.SWITCH(AP$3,"JAN","01","FEB","02","MAR","03","APR","04","MAY","05","JUN","06","JUL","07","AUG","08","SEP","09","OCT","10","NOV","11","DEC","12"))*1,0)</f>
        <v>202603</v>
      </c>
      <c r="AQ4" s="2" cm="1">
        <f t="array" ref="AQ4">ROUND((AQ$2&amp;_xlfn.SWITCH(AQ$3,"JAN","01","FEB","02","MAR","03","APR","04","MAY","05","JUN","06","JUL","07","AUG","08","SEP","09","OCT","10","NOV","11","DEC","12"))*1,0)</f>
        <v>202604</v>
      </c>
      <c r="AR4" s="2" cm="1">
        <f t="array" ref="AR4">ROUND((AR$2&amp;_xlfn.SWITCH(AR$3,"JAN","01","FEB","02","MAR","03","APR","04","MAY","05","JUN","06","JUL","07","AUG","08","SEP","09","OCT","10","NOV","11","DEC","12"))*1,0)</f>
        <v>202605</v>
      </c>
      <c r="AS4" s="2" cm="1">
        <f t="array" ref="AS4">ROUND((AS$2&amp;_xlfn.SWITCH(AS$3,"JAN","01","FEB","02","MAR","03","APR","04","MAY","05","JUN","06","JUL","07","AUG","08","SEP","09","OCT","10","NOV","11","DEC","12"))*1,0)</f>
        <v>202606</v>
      </c>
      <c r="AT4" s="2" cm="1">
        <f t="array" ref="AT4">ROUND((AT$2&amp;_xlfn.SWITCH(AT$3,"JAN","01","FEB","02","MAR","03","APR","04","MAY","05","JUN","06","JUL","07","AUG","08","SEP","09","OCT","10","NOV","11","DEC","12"))*1,0)</f>
        <v>202607</v>
      </c>
      <c r="AU4" s="2" cm="1">
        <f t="array" ref="AU4">ROUND((AU$2&amp;_xlfn.SWITCH(AU$3,"JAN","01","FEB","02","MAR","03","APR","04","MAY","05","JUN","06","JUL","07","AUG","08","SEP","09","OCT","10","NOV","11","DEC","12"))*1,0)</f>
        <v>202608</v>
      </c>
      <c r="AV4" s="2" cm="1">
        <f t="array" ref="AV4">ROUND((AV$2&amp;_xlfn.SWITCH(AV$3,"JAN","01","FEB","02","MAR","03","APR","04","MAY","05","JUN","06","JUL","07","AUG","08","SEP","09","OCT","10","NOV","11","DEC","12"))*1,0)</f>
        <v>202609</v>
      </c>
      <c r="AW4" s="2" cm="1">
        <f t="array" ref="AW4">ROUND((AW$2&amp;_xlfn.SWITCH(AW$3,"JAN","01","FEB","02","MAR","03","APR","04","MAY","05","JUN","06","JUL","07","AUG","08","SEP","09","OCT","10","NOV","11","DEC","12"))*1,0)</f>
        <v>202610</v>
      </c>
      <c r="AX4" s="2" cm="1">
        <f t="array" ref="AX4">ROUND((AX$2&amp;_xlfn.SWITCH(AX$3,"JAN","01","FEB","02","MAR","03","APR","04","MAY","05","JUN","06","JUL","07","AUG","08","SEP","09","OCT","10","NOV","11","DEC","12"))*1,0)</f>
        <v>202611</v>
      </c>
      <c r="AY4" s="2" cm="1">
        <f t="array" ref="AY4">ROUND((AY$2&amp;_xlfn.SWITCH(AY$3,"JAN","01","FEB","02","MAR","03","APR","04","MAY","05","JUN","06","JUL","07","AUG","08","SEP","09","OCT","10","NOV","11","DEC","12"))*1,0)</f>
        <v>202612</v>
      </c>
      <c r="AZ4" s="2" cm="1">
        <f t="array" ref="AZ4">ROUND((AZ$2&amp;_xlfn.SWITCH(AZ$3,"JAN","01","FEB","02","MAR","03","APR","04","MAY","05","JUN","06","JUL","07","AUG","08","SEP","09","OCT","10","NOV","11","DEC","12"))*1,0)</f>
        <v>202701</v>
      </c>
      <c r="BA4" s="2" cm="1">
        <f t="array" ref="BA4">ROUND((BA$2&amp;_xlfn.SWITCH(BA$3,"JAN","01","FEB","02","MAR","03","APR","04","MAY","05","JUN","06","JUL","07","AUG","08","SEP","09","OCT","10","NOV","11","DEC","12"))*1,0)</f>
        <v>202702</v>
      </c>
      <c r="BB4" s="2" cm="1">
        <f t="array" ref="BB4">ROUND((BB$2&amp;_xlfn.SWITCH(BB$3,"JAN","01","FEB","02","MAR","03","APR","04","MAY","05","JUN","06","JUL","07","AUG","08","SEP","09","OCT","10","NOV","11","DEC","12"))*1,0)</f>
        <v>202703</v>
      </c>
      <c r="BC4" s="2" cm="1">
        <f t="array" ref="BC4">ROUND((BC$2&amp;_xlfn.SWITCH(BC$3,"JAN","01","FEB","02","MAR","03","APR","04","MAY","05","JUN","06","JUL","07","AUG","08","SEP","09","OCT","10","NOV","11","DEC","12"))*1,0)</f>
        <v>202704</v>
      </c>
      <c r="BD4" s="2" cm="1">
        <f t="array" ref="BD4">ROUND((BD$2&amp;_xlfn.SWITCH(BD$3,"JAN","01","FEB","02","MAR","03","APR","04","MAY","05","JUN","06","JUL","07","AUG","08","SEP","09","OCT","10","NOV","11","DEC","12"))*1,0)</f>
        <v>202705</v>
      </c>
      <c r="BE4" s="2" cm="1">
        <f t="array" ref="BE4">ROUND((BE$2&amp;_xlfn.SWITCH(BE$3,"JAN","01","FEB","02","MAR","03","APR","04","MAY","05","JUN","06","JUL","07","AUG","08","SEP","09","OCT","10","NOV","11","DEC","12"))*1,0)</f>
        <v>202706</v>
      </c>
      <c r="BF4" s="2" cm="1">
        <f t="array" ref="BF4">ROUND((BF$2&amp;_xlfn.SWITCH(BF$3,"JAN","01","FEB","02","MAR","03","APR","04","MAY","05","JUN","06","JUL","07","AUG","08","SEP","09","OCT","10","NOV","11","DEC","12"))*1,0)</f>
        <v>202707</v>
      </c>
      <c r="BG4" s="2" cm="1">
        <f t="array" ref="BG4">ROUND((BG$2&amp;_xlfn.SWITCH(BG$3,"JAN","01","FEB","02","MAR","03","APR","04","MAY","05","JUN","06","JUL","07","AUG","08","SEP","09","OCT","10","NOV","11","DEC","12"))*1,0)</f>
        <v>202708</v>
      </c>
      <c r="BH4" s="2" cm="1">
        <f t="array" ref="BH4">ROUND((BH$2&amp;_xlfn.SWITCH(BH$3,"JAN","01","FEB","02","MAR","03","APR","04","MAY","05","JUN","06","JUL","07","AUG","08","SEP","09","OCT","10","NOV","11","DEC","12"))*1,0)</f>
        <v>202709</v>
      </c>
      <c r="BI4" s="2" cm="1">
        <f t="array" ref="BI4">ROUND((BI$2&amp;_xlfn.SWITCH(BI$3,"JAN","01","FEB","02","MAR","03","APR","04","MAY","05","JUN","06","JUL","07","AUG","08","SEP","09","OCT","10","NOV","11","DEC","12"))*1,0)</f>
        <v>202710</v>
      </c>
      <c r="BJ4" s="2" cm="1">
        <f t="array" ref="BJ4">ROUND((BJ$2&amp;_xlfn.SWITCH(BJ$3,"JAN","01","FEB","02","MAR","03","APR","04","MAY","05","JUN","06","JUL","07","AUG","08","SEP","09","OCT","10","NOV","11","DEC","12"))*1,0)</f>
        <v>202711</v>
      </c>
      <c r="BK4" s="2" cm="1">
        <f t="array" ref="BK4">ROUND((BK$2&amp;_xlfn.SWITCH(BK$3,"JAN","01","FEB","02","MAR","03","APR","04","MAY","05","JUN","06","JUL","07","AUG","08","SEP","09","OCT","10","NOV","11","DEC","12"))*1,0)</f>
        <v>202712</v>
      </c>
      <c r="BL4" s="2" cm="1">
        <f t="array" ref="BL4">ROUND((BL$2&amp;_xlfn.SWITCH(BL$3,"JAN","01","FEB","02","MAR","03","APR","04","MAY","05","JUN","06","JUL","07","AUG","08","SEP","09","OCT","10","NOV","11","DEC","12"))*1,0)</f>
        <v>202801</v>
      </c>
      <c r="BM4" s="2" cm="1">
        <f t="array" ref="BM4">ROUND((BM$2&amp;_xlfn.SWITCH(BM$3,"JAN","01","FEB","02","MAR","03","APR","04","MAY","05","JUN","06","JUL","07","AUG","08","SEP","09","OCT","10","NOV","11","DEC","12"))*1,0)</f>
        <v>202802</v>
      </c>
      <c r="BN4" s="2" cm="1">
        <f t="array" ref="BN4">ROUND((BN$2&amp;_xlfn.SWITCH(BN$3,"JAN","01","FEB","02","MAR","03","APR","04","MAY","05","JUN","06","JUL","07","AUG","08","SEP","09","OCT","10","NOV","11","DEC","12"))*1,0)</f>
        <v>202803</v>
      </c>
      <c r="BO4" s="2" cm="1">
        <f t="array" ref="BO4">ROUND((BO$2&amp;_xlfn.SWITCH(BO$3,"JAN","01","FEB","02","MAR","03","APR","04","MAY","05","JUN","06","JUL","07","AUG","08","SEP","09","OCT","10","NOV","11","DEC","12"))*1,0)</f>
        <v>202804</v>
      </c>
      <c r="BP4" s="2" cm="1">
        <f t="array" ref="BP4">ROUND((BP$2&amp;_xlfn.SWITCH(BP$3,"JAN","01","FEB","02","MAR","03","APR","04","MAY","05","JUN","06","JUL","07","AUG","08","SEP","09","OCT","10","NOV","11","DEC","12"))*1,0)</f>
        <v>202805</v>
      </c>
      <c r="BQ4" s="2" cm="1">
        <f t="array" ref="BQ4">ROUND((BQ$2&amp;_xlfn.SWITCH(BQ$3,"JAN","01","FEB","02","MAR","03","APR","04","MAY","05","JUN","06","JUL","07","AUG","08","SEP","09","OCT","10","NOV","11","DEC","12"))*1,0)</f>
        <v>202806</v>
      </c>
      <c r="BR4" s="2" cm="1">
        <f t="array" ref="BR4">ROUND((BR$2&amp;_xlfn.SWITCH(BR$3,"JAN","01","FEB","02","MAR","03","APR","04","MAY","05","JUN","06","JUL","07","AUG","08","SEP","09","OCT","10","NOV","11","DEC","12"))*1,0)</f>
        <v>202807</v>
      </c>
      <c r="BS4" s="2" cm="1">
        <f t="array" ref="BS4">ROUND((BS$2&amp;_xlfn.SWITCH(BS$3,"JAN","01","FEB","02","MAR","03","APR","04","MAY","05","JUN","06","JUL","07","AUG","08","SEP","09","OCT","10","NOV","11","DEC","12"))*1,0)</f>
        <v>202808</v>
      </c>
      <c r="BT4" s="2" cm="1">
        <f t="array" ref="BT4">ROUND((BT$2&amp;_xlfn.SWITCH(BT$3,"JAN","01","FEB","02","MAR","03","APR","04","MAY","05","JUN","06","JUL","07","AUG","08","SEP","09","OCT","10","NOV","11","DEC","12"))*1,0)</f>
        <v>202809</v>
      </c>
      <c r="BU4" s="2" cm="1">
        <f t="array" ref="BU4">ROUND((BU$2&amp;_xlfn.SWITCH(BU$3,"JAN","01","FEB","02","MAR","03","APR","04","MAY","05","JUN","06","JUL","07","AUG","08","SEP","09","OCT","10","NOV","11","DEC","12"))*1,0)</f>
        <v>202810</v>
      </c>
      <c r="BV4" s="2" cm="1">
        <f t="array" ref="BV4">ROUND((BV$2&amp;_xlfn.SWITCH(BV$3,"JAN","01","FEB","02","MAR","03","APR","04","MAY","05","JUN","06","JUL","07","AUG","08","SEP","09","OCT","10","NOV","11","DEC","12"))*1,0)</f>
        <v>202811</v>
      </c>
      <c r="BW4" s="2" cm="1">
        <f t="array" ref="BW4">ROUND((BW$2&amp;_xlfn.SWITCH(BW$3,"JAN","01","FEB","02","MAR","03","APR","04","MAY","05","JUN","06","JUL","07","AUG","08","SEP","09","OCT","10","NOV","11","DEC","12"))*1,0)</f>
        <v>202812</v>
      </c>
      <c r="BX4" s="2" t="str">
        <f>O3</f>
        <v>DEC</v>
      </c>
      <c r="BY4" s="2" t="str">
        <f>AA3</f>
        <v>DEC</v>
      </c>
      <c r="BZ4" s="2" t="str">
        <f>AM3</f>
        <v>DEC</v>
      </c>
      <c r="CA4" s="2" t="str">
        <f>AY3</f>
        <v>DEC</v>
      </c>
      <c r="CB4" s="2" t="str">
        <f>BK3</f>
        <v>DEC</v>
      </c>
      <c r="CC4" s="2" t="str">
        <f>BW3</f>
        <v>DEC</v>
      </c>
      <c r="CD4" s="341" t="str">
        <f>O3</f>
        <v>DEC</v>
      </c>
      <c r="CE4" s="341" t="str">
        <f>AA3</f>
        <v>DEC</v>
      </c>
      <c r="CF4" s="341" t="str">
        <f>AM3</f>
        <v>DEC</v>
      </c>
      <c r="CG4" s="341" t="str">
        <f>AY3</f>
        <v>DEC</v>
      </c>
      <c r="CH4" s="341" t="str">
        <f>BK3</f>
        <v>DEC</v>
      </c>
      <c r="CI4" s="341" t="str">
        <f>BW3</f>
        <v>DEC</v>
      </c>
      <c r="CJ4" s="20">
        <v>3</v>
      </c>
      <c r="CK4" s="20">
        <v>4</v>
      </c>
      <c r="CL4" s="20">
        <v>5</v>
      </c>
      <c r="CM4" s="20">
        <v>6</v>
      </c>
      <c r="CN4" s="20">
        <v>7</v>
      </c>
      <c r="CO4" s="20">
        <v>8</v>
      </c>
      <c r="CP4" s="20">
        <v>9</v>
      </c>
      <c r="CQ4" s="20">
        <v>10</v>
      </c>
    </row>
    <row r="5" spans="1:95" x14ac:dyDescent="0.25">
      <c r="A5" s="2" t="s">
        <v>374</v>
      </c>
      <c r="B5" s="325" t="s">
        <v>22</v>
      </c>
      <c r="C5" s="326" t="s">
        <v>545</v>
      </c>
      <c r="D5" s="326" t="s">
        <v>375</v>
      </c>
      <c r="E5" s="326" t="s">
        <v>376</v>
      </c>
      <c r="F5" s="326" t="s">
        <v>377</v>
      </c>
      <c r="G5" s="326" t="s">
        <v>378</v>
      </c>
      <c r="H5" s="326" t="s">
        <v>379</v>
      </c>
      <c r="I5" s="326" t="s">
        <v>380</v>
      </c>
      <c r="J5" s="326" t="s">
        <v>381</v>
      </c>
      <c r="K5" s="326" t="s">
        <v>382</v>
      </c>
      <c r="L5" s="326" t="s">
        <v>383</v>
      </c>
      <c r="M5" s="326" t="s">
        <v>384</v>
      </c>
      <c r="N5" s="326" t="s">
        <v>385</v>
      </c>
      <c r="O5" s="326" t="s">
        <v>386</v>
      </c>
      <c r="P5" s="326" t="s">
        <v>387</v>
      </c>
      <c r="Q5" s="326" t="s">
        <v>388</v>
      </c>
      <c r="R5" s="326" t="s">
        <v>389</v>
      </c>
      <c r="S5" s="326" t="s">
        <v>390</v>
      </c>
      <c r="T5" s="326" t="s">
        <v>391</v>
      </c>
      <c r="U5" s="326" t="s">
        <v>392</v>
      </c>
      <c r="V5" s="326" t="s">
        <v>393</v>
      </c>
      <c r="W5" s="326" t="s">
        <v>394</v>
      </c>
      <c r="X5" s="326" t="s">
        <v>395</v>
      </c>
      <c r="Y5" s="326" t="s">
        <v>396</v>
      </c>
      <c r="Z5" s="326" t="s">
        <v>397</v>
      </c>
      <c r="AA5" s="326" t="s">
        <v>398</v>
      </c>
      <c r="AB5" s="326" t="s">
        <v>399</v>
      </c>
      <c r="AC5" s="326" t="s">
        <v>400</v>
      </c>
      <c r="AD5" s="326" t="s">
        <v>401</v>
      </c>
      <c r="AE5" s="326" t="s">
        <v>402</v>
      </c>
      <c r="AF5" s="326" t="s">
        <v>403</v>
      </c>
      <c r="AG5" s="326" t="s">
        <v>404</v>
      </c>
      <c r="AH5" s="326" t="s">
        <v>405</v>
      </c>
      <c r="AI5" s="326" t="s">
        <v>406</v>
      </c>
      <c r="AJ5" s="326" t="s">
        <v>407</v>
      </c>
      <c r="AK5" s="326" t="s">
        <v>408</v>
      </c>
      <c r="AL5" s="326" t="s">
        <v>409</v>
      </c>
      <c r="AM5" s="326" t="s">
        <v>410</v>
      </c>
      <c r="AN5" s="326" t="s">
        <v>411</v>
      </c>
      <c r="AO5" s="326" t="s">
        <v>412</v>
      </c>
      <c r="AP5" s="326" t="s">
        <v>413</v>
      </c>
      <c r="AQ5" s="326" t="s">
        <v>414</v>
      </c>
      <c r="AR5" s="326" t="s">
        <v>415</v>
      </c>
      <c r="AS5" s="326" t="s">
        <v>416</v>
      </c>
      <c r="AT5" s="326" t="s">
        <v>417</v>
      </c>
      <c r="AU5" s="326" t="s">
        <v>418</v>
      </c>
      <c r="AV5" s="326" t="s">
        <v>419</v>
      </c>
      <c r="AW5" s="326" t="s">
        <v>420</v>
      </c>
      <c r="AX5" s="326" t="s">
        <v>421</v>
      </c>
      <c r="AY5" s="326" t="s">
        <v>422</v>
      </c>
      <c r="AZ5" s="326" t="s">
        <v>423</v>
      </c>
      <c r="BA5" s="326" t="s">
        <v>424</v>
      </c>
      <c r="BB5" s="326" t="s">
        <v>425</v>
      </c>
      <c r="BC5" s="326" t="s">
        <v>426</v>
      </c>
      <c r="BD5" s="326" t="s">
        <v>427</v>
      </c>
      <c r="BE5" s="326" t="s">
        <v>428</v>
      </c>
      <c r="BF5" s="326" t="s">
        <v>429</v>
      </c>
      <c r="BG5" s="326" t="s">
        <v>430</v>
      </c>
      <c r="BH5" s="326" t="s">
        <v>431</v>
      </c>
      <c r="BI5" s="326" t="s">
        <v>432</v>
      </c>
      <c r="BJ5" s="326" t="s">
        <v>433</v>
      </c>
      <c r="BK5" s="326" t="s">
        <v>434</v>
      </c>
      <c r="BL5" s="326" t="s">
        <v>435</v>
      </c>
      <c r="BM5" s="326" t="s">
        <v>436</v>
      </c>
      <c r="BN5" s="326" t="s">
        <v>437</v>
      </c>
      <c r="BO5" s="326" t="s">
        <v>438</v>
      </c>
      <c r="BP5" s="326" t="s">
        <v>439</v>
      </c>
      <c r="BQ5" s="326" t="s">
        <v>440</v>
      </c>
      <c r="BR5" s="326" t="s">
        <v>441</v>
      </c>
      <c r="BS5" s="326" t="s">
        <v>442</v>
      </c>
      <c r="BT5" s="326" t="s">
        <v>443</v>
      </c>
      <c r="BU5" s="326" t="s">
        <v>444</v>
      </c>
      <c r="BV5" s="326" t="s">
        <v>445</v>
      </c>
      <c r="BW5" s="326" t="s">
        <v>446</v>
      </c>
      <c r="BX5" s="200" t="str">
        <f>BX3&amp;" EOP"</f>
        <v>2023 EOP</v>
      </c>
      <c r="BY5" s="200" t="str">
        <f t="shared" ref="BY5:CB5" si="3">BY3&amp;" EOP"</f>
        <v>2024 EOP</v>
      </c>
      <c r="BZ5" s="200" t="str">
        <f t="shared" si="3"/>
        <v>2025 EOP</v>
      </c>
      <c r="CA5" s="200" t="str">
        <f t="shared" si="3"/>
        <v>2026 EOP</v>
      </c>
      <c r="CB5" s="200" t="str">
        <f t="shared" si="3"/>
        <v>2027 EOP</v>
      </c>
      <c r="CC5" s="200" t="str">
        <f>CC3&amp;" EOP"</f>
        <v>2028 EOP</v>
      </c>
      <c r="CD5" s="200" t="str">
        <f>CD3&amp;" 13-Mth Avg"</f>
        <v>2023 13-Mth Avg</v>
      </c>
      <c r="CE5" s="200" t="str">
        <f t="shared" ref="CE5:CI5" si="4">CE3&amp;" 13-Mth Avg"</f>
        <v>2024 13-Mth Avg</v>
      </c>
      <c r="CF5" s="200" t="str">
        <f t="shared" si="4"/>
        <v>2025 13-Mth Avg</v>
      </c>
      <c r="CG5" s="200" t="str">
        <f t="shared" si="4"/>
        <v>2026 13-Mth Avg</v>
      </c>
      <c r="CH5" s="200" t="str">
        <f t="shared" si="4"/>
        <v>2027 13-Mth Avg</v>
      </c>
      <c r="CI5" s="200" t="str">
        <f t="shared" si="4"/>
        <v>2028 13-Mth Avg</v>
      </c>
      <c r="CJ5" s="327" t="s">
        <v>18</v>
      </c>
      <c r="CK5" s="327" t="s">
        <v>14</v>
      </c>
      <c r="CL5" s="327" t="s">
        <v>23</v>
      </c>
      <c r="CM5" s="327" t="s">
        <v>24</v>
      </c>
      <c r="CN5" s="327" t="s">
        <v>19</v>
      </c>
      <c r="CO5" s="327" t="s">
        <v>20</v>
      </c>
      <c r="CP5" s="328" t="s">
        <v>12</v>
      </c>
      <c r="CQ5" s="328" t="s">
        <v>21</v>
      </c>
    </row>
    <row r="6" spans="1:95" ht="12.75" customHeight="1" x14ac:dyDescent="0.25">
      <c r="A6" s="329">
        <v>10501</v>
      </c>
      <c r="B6" s="330" t="s">
        <v>342</v>
      </c>
      <c r="C6" s="331">
        <v>54570735.410000004</v>
      </c>
      <c r="D6" s="331">
        <v>54570735.410000004</v>
      </c>
      <c r="E6" s="331">
        <v>54570997.910000004</v>
      </c>
      <c r="F6" s="331">
        <v>54570735.410000004</v>
      </c>
      <c r="G6" s="331">
        <v>54570735.410000004</v>
      </c>
      <c r="H6" s="331">
        <v>54570735.410000004</v>
      </c>
      <c r="I6" s="331">
        <v>54570735.410000004</v>
      </c>
      <c r="J6" s="331">
        <v>54570735.410000004</v>
      </c>
      <c r="K6" s="331">
        <v>58127610.410000004</v>
      </c>
      <c r="L6" s="331">
        <v>58127610.410000004</v>
      </c>
      <c r="M6" s="331">
        <v>58127610.410000004</v>
      </c>
      <c r="N6" s="331">
        <v>58127610.410000004</v>
      </c>
      <c r="O6" s="331">
        <v>58127610.410000004</v>
      </c>
      <c r="P6" s="331">
        <v>63762399.530000001</v>
      </c>
      <c r="Q6" s="331">
        <v>63762399.530000001</v>
      </c>
      <c r="R6" s="331">
        <v>63762399.530000001</v>
      </c>
      <c r="S6" s="331">
        <v>63762399.530000001</v>
      </c>
      <c r="T6" s="331">
        <v>63762399.530000001</v>
      </c>
      <c r="U6" s="331">
        <v>63762399.530000001</v>
      </c>
      <c r="V6" s="331">
        <v>63762399.530000001</v>
      </c>
      <c r="W6" s="331">
        <v>63762399.530000001</v>
      </c>
      <c r="X6" s="331">
        <v>63762399.530000001</v>
      </c>
      <c r="Y6" s="331">
        <v>63762399.530000001</v>
      </c>
      <c r="Z6" s="331">
        <v>64262399.530000001</v>
      </c>
      <c r="AA6" s="331">
        <v>64262399.530000001</v>
      </c>
      <c r="AB6" s="331">
        <v>64262399.530000001</v>
      </c>
      <c r="AC6" s="331">
        <v>70262399.530000001</v>
      </c>
      <c r="AD6" s="331">
        <v>70262399.530000001</v>
      </c>
      <c r="AE6" s="331">
        <v>70262399.530000001</v>
      </c>
      <c r="AF6" s="331">
        <v>70262399.530000001</v>
      </c>
      <c r="AG6" s="331">
        <v>70264952.269999996</v>
      </c>
      <c r="AH6" s="331">
        <v>70264952.269999996</v>
      </c>
      <c r="AI6" s="331">
        <v>70264952.269999996</v>
      </c>
      <c r="AJ6" s="331">
        <v>70764952.269999996</v>
      </c>
      <c r="AK6" s="331">
        <v>70764952.269999996</v>
      </c>
      <c r="AL6" s="331">
        <v>70764952.269999996</v>
      </c>
      <c r="AM6" s="331">
        <v>70764952.269999996</v>
      </c>
      <c r="AN6" s="331"/>
      <c r="AO6" s="331"/>
      <c r="AP6" s="331"/>
      <c r="AQ6" s="331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9">
        <f>O6</f>
        <v>58127610.410000004</v>
      </c>
      <c r="BY6" s="9">
        <f>AA6</f>
        <v>64262399.530000001</v>
      </c>
      <c r="BZ6" s="9">
        <f>AM6</f>
        <v>70764952.269999996</v>
      </c>
      <c r="CA6" s="9">
        <f>AY6</f>
        <v>0</v>
      </c>
      <c r="CB6" s="9">
        <f>BK6</f>
        <v>0</v>
      </c>
      <c r="CC6" s="9">
        <f>BW6</f>
        <v>0</v>
      </c>
      <c r="CD6" s="11">
        <f>ROUND(SUM(C6:O6)/13,2)</f>
        <v>55938784.450000003</v>
      </c>
      <c r="CE6" s="11">
        <f>ROUND(SUM(O6:AA6)/13,2)</f>
        <v>63405877.289999999</v>
      </c>
      <c r="CF6" s="11">
        <f>ROUND(SUM(AA6:AM6)/13,2)</f>
        <v>69494543.310000002</v>
      </c>
      <c r="CG6" s="11">
        <f>ROUND(SUM(AM6:AY6)/13,2)</f>
        <v>5443457.8700000001</v>
      </c>
      <c r="CH6" s="11">
        <f>ROUND(SUM(AY6:BK6)/13,2)</f>
        <v>0</v>
      </c>
      <c r="CI6" s="11">
        <f>ROUND(SUM(BK6:BW6)/13,2)</f>
        <v>0</v>
      </c>
      <c r="CJ6" s="333" t="str">
        <f>VLOOKUP($A6,'Depr Group Buckets'!$A:$J,CJ$4,FALSE)</f>
        <v>PHFFU</v>
      </c>
      <c r="CK6" s="333">
        <f>VLOOKUP($A6,'Depr Group Buckets'!$A:$J,CK$4,FALSE)</f>
        <v>105</v>
      </c>
      <c r="CL6" s="333">
        <f>VLOOKUP($A6,'Depr Group Buckets'!$A:$J,CL$4,FALSE)</f>
        <v>105</v>
      </c>
      <c r="CM6" s="333" t="str">
        <f>VLOOKUP($A6,'Depr Group Buckets'!$A:$J,CM$4,FALSE)</f>
        <v>PHFFU</v>
      </c>
      <c r="CN6" s="333" t="str">
        <f>VLOOKUP($A6,'Depr Group Buckets'!$A:$J,CN$4,FALSE)</f>
        <v>PHFFU</v>
      </c>
      <c r="CO6" s="333" t="str">
        <f>VLOOKUP($A6,'Depr Group Buckets'!$A:$J,CO$4,FALSE)</f>
        <v>PHFFU</v>
      </c>
      <c r="CP6" s="333" t="str">
        <f>VLOOKUP($A6,'Depr Group Buckets'!$A:$J,CP$4,FALSE)</f>
        <v>Valid</v>
      </c>
      <c r="CQ6" s="333" t="str">
        <f>VLOOKUP($A6,'Depr Group Buckets'!$A:$J,CQ$4,FALSE)</f>
        <v>105</v>
      </c>
    </row>
    <row r="7" spans="1:95" ht="12.75" customHeight="1" x14ac:dyDescent="0.25">
      <c r="A7" s="335">
        <v>10803</v>
      </c>
      <c r="B7" s="336" t="s">
        <v>346</v>
      </c>
      <c r="C7" s="337">
        <v>0</v>
      </c>
      <c r="D7" s="337">
        <v>0</v>
      </c>
      <c r="E7" s="337">
        <v>0</v>
      </c>
      <c r="F7" s="337">
        <v>0</v>
      </c>
      <c r="G7" s="337">
        <v>0</v>
      </c>
      <c r="H7" s="337">
        <v>0</v>
      </c>
      <c r="I7" s="337">
        <v>0</v>
      </c>
      <c r="J7" s="337">
        <v>0</v>
      </c>
      <c r="K7" s="337">
        <v>0</v>
      </c>
      <c r="L7" s="337">
        <v>0</v>
      </c>
      <c r="M7" s="337">
        <v>0</v>
      </c>
      <c r="N7" s="337">
        <v>0</v>
      </c>
      <c r="O7" s="337">
        <v>0</v>
      </c>
      <c r="P7" s="337">
        <v>0</v>
      </c>
      <c r="Q7" s="337">
        <v>0</v>
      </c>
      <c r="R7" s="337">
        <v>0</v>
      </c>
      <c r="S7" s="337">
        <v>0</v>
      </c>
      <c r="T7" s="337">
        <v>0</v>
      </c>
      <c r="U7" s="337">
        <v>0</v>
      </c>
      <c r="V7" s="337">
        <v>0</v>
      </c>
      <c r="W7" s="337">
        <v>0</v>
      </c>
      <c r="X7" s="337">
        <v>0</v>
      </c>
      <c r="Y7" s="337">
        <v>0</v>
      </c>
      <c r="Z7" s="337">
        <v>0</v>
      </c>
      <c r="AA7" s="337">
        <v>0</v>
      </c>
      <c r="AB7" s="337">
        <v>0</v>
      </c>
      <c r="AC7" s="337">
        <v>0</v>
      </c>
      <c r="AD7" s="337">
        <v>0</v>
      </c>
      <c r="AE7" s="337">
        <v>0</v>
      </c>
      <c r="AF7" s="337">
        <v>0</v>
      </c>
      <c r="AG7" s="337">
        <v>0</v>
      </c>
      <c r="AH7" s="337">
        <v>0</v>
      </c>
      <c r="AI7" s="337">
        <v>0</v>
      </c>
      <c r="AJ7" s="337">
        <v>0</v>
      </c>
      <c r="AK7" s="337">
        <v>0</v>
      </c>
      <c r="AL7" s="337">
        <v>0</v>
      </c>
      <c r="AM7" s="337">
        <v>0</v>
      </c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9">
        <f t="shared" ref="BX7:BX70" si="5">O7</f>
        <v>0</v>
      </c>
      <c r="BY7" s="9">
        <f t="shared" ref="BY7:BY70" si="6">AA7</f>
        <v>0</v>
      </c>
      <c r="BZ7" s="9">
        <f t="shared" ref="BZ7:BZ70" si="7">AM7</f>
        <v>0</v>
      </c>
      <c r="CA7" s="9">
        <f t="shared" ref="CA7:CA70" si="8">AY7</f>
        <v>0</v>
      </c>
      <c r="CB7" s="9">
        <f t="shared" ref="CB7:CB70" si="9">BK7</f>
        <v>0</v>
      </c>
      <c r="CC7" s="9">
        <f t="shared" ref="CC7:CC70" si="10">BW7</f>
        <v>0</v>
      </c>
      <c r="CD7" s="11">
        <f t="shared" ref="CD7:CD70" si="11">ROUND(SUM(C7:O7)/13,2)</f>
        <v>0</v>
      </c>
      <c r="CE7" s="11">
        <f t="shared" ref="CE7:CE70" si="12">ROUND(SUM(O7:AA7)/13,2)</f>
        <v>0</v>
      </c>
      <c r="CF7" s="11">
        <f t="shared" ref="CF7:CF70" si="13">ROUND(SUM(AA7:AM7)/13,2)</f>
        <v>0</v>
      </c>
      <c r="CG7" s="11">
        <f t="shared" ref="CG7:CG70" si="14">ROUND(SUM(AM7:AY7)/13,2)</f>
        <v>0</v>
      </c>
      <c r="CH7" s="11">
        <f t="shared" ref="CH7:CH70" si="15">ROUND(SUM(AY7:BK7)/13,2)</f>
        <v>0</v>
      </c>
      <c r="CI7" s="11">
        <f t="shared" ref="CI7:CI70" si="16">ROUND(SUM(BK7:BW7)/13,2)</f>
        <v>0</v>
      </c>
      <c r="CJ7" s="333" t="str">
        <f>VLOOKUP($A7,'Depr Group Buckets'!$A:$J,CJ$4,FALSE)</f>
        <v>DISMANTLEMENT</v>
      </c>
      <c r="CK7" s="333" t="str">
        <f>VLOOKUP($A7,'Depr Group Buckets'!$A:$J,CK$4,FALSE)</f>
        <v>101/106</v>
      </c>
      <c r="CL7" s="333">
        <f>VLOOKUP($A7,'Depr Group Buckets'!$A:$J,CL$4,FALSE)</f>
        <v>108</v>
      </c>
      <c r="CM7" s="333">
        <f>VLOOKUP($A7,'Depr Group Buckets'!$A:$J,CM$4,FALSE)</f>
        <v>403</v>
      </c>
      <c r="CN7" s="333" t="str">
        <f>VLOOKUP($A7,'Depr Group Buckets'!$A:$J,CN$4,FALSE)</f>
        <v>DISMANTLEMENT</v>
      </c>
      <c r="CO7" s="333" t="str">
        <f>VLOOKUP($A7,'Depr Group Buckets'!$A:$J,CO$4,FALSE)</f>
        <v>DISMANTLEMENT</v>
      </c>
      <c r="CP7" s="333" t="str">
        <f>VLOOKUP($A7,'Depr Group Buckets'!$A:$J,CP$4,FALSE)</f>
        <v>Valid</v>
      </c>
      <c r="CQ7" s="333" t="str">
        <f>VLOOKUP($A7,'Depr Group Buckets'!$A:$J,CQ$4,FALSE)</f>
        <v>108</v>
      </c>
    </row>
    <row r="8" spans="1:95" ht="12.75" customHeight="1" x14ac:dyDescent="0.25">
      <c r="A8" s="335">
        <v>10804</v>
      </c>
      <c r="B8" s="336" t="s">
        <v>546</v>
      </c>
      <c r="C8" s="337">
        <v>0</v>
      </c>
      <c r="D8" s="337">
        <v>0</v>
      </c>
      <c r="E8" s="337">
        <v>0</v>
      </c>
      <c r="F8" s="337">
        <v>0</v>
      </c>
      <c r="G8" s="337">
        <v>0</v>
      </c>
      <c r="H8" s="337">
        <v>0</v>
      </c>
      <c r="I8" s="337">
        <v>0</v>
      </c>
      <c r="J8" s="337">
        <v>0</v>
      </c>
      <c r="K8" s="337">
        <v>0</v>
      </c>
      <c r="L8" s="337">
        <v>0</v>
      </c>
      <c r="M8" s="337">
        <v>0</v>
      </c>
      <c r="N8" s="337">
        <v>0</v>
      </c>
      <c r="O8" s="337">
        <v>0</v>
      </c>
      <c r="P8" s="337">
        <v>0</v>
      </c>
      <c r="Q8" s="337">
        <v>0</v>
      </c>
      <c r="R8" s="337">
        <v>0</v>
      </c>
      <c r="S8" s="337">
        <v>0</v>
      </c>
      <c r="T8" s="337">
        <v>0</v>
      </c>
      <c r="U8" s="337">
        <v>0</v>
      </c>
      <c r="V8" s="337">
        <v>0</v>
      </c>
      <c r="W8" s="337">
        <v>0</v>
      </c>
      <c r="X8" s="337">
        <v>0</v>
      </c>
      <c r="Y8" s="337">
        <v>0</v>
      </c>
      <c r="Z8" s="337">
        <v>0</v>
      </c>
      <c r="AA8" s="337">
        <v>0</v>
      </c>
      <c r="AB8" s="337">
        <v>0</v>
      </c>
      <c r="AC8" s="337">
        <v>0</v>
      </c>
      <c r="AD8" s="337">
        <v>0</v>
      </c>
      <c r="AE8" s="337">
        <v>0</v>
      </c>
      <c r="AF8" s="337">
        <v>0</v>
      </c>
      <c r="AG8" s="337">
        <v>0</v>
      </c>
      <c r="AH8" s="337">
        <v>0</v>
      </c>
      <c r="AI8" s="337">
        <v>0</v>
      </c>
      <c r="AJ8" s="337">
        <v>0</v>
      </c>
      <c r="AK8" s="337">
        <v>0</v>
      </c>
      <c r="AL8" s="337">
        <v>0</v>
      </c>
      <c r="AM8" s="337">
        <v>0</v>
      </c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9">
        <f t="shared" si="5"/>
        <v>0</v>
      </c>
      <c r="BY8" s="9">
        <f t="shared" si="6"/>
        <v>0</v>
      </c>
      <c r="BZ8" s="9">
        <f t="shared" si="7"/>
        <v>0</v>
      </c>
      <c r="CA8" s="9">
        <f t="shared" si="8"/>
        <v>0</v>
      </c>
      <c r="CB8" s="9">
        <f t="shared" si="9"/>
        <v>0</v>
      </c>
      <c r="CC8" s="9">
        <f t="shared" si="10"/>
        <v>0</v>
      </c>
      <c r="CD8" s="11">
        <f t="shared" si="11"/>
        <v>0</v>
      </c>
      <c r="CE8" s="11">
        <f t="shared" si="12"/>
        <v>0</v>
      </c>
      <c r="CF8" s="11">
        <f t="shared" si="13"/>
        <v>0</v>
      </c>
      <c r="CG8" s="11">
        <f t="shared" si="14"/>
        <v>0</v>
      </c>
      <c r="CH8" s="11">
        <f t="shared" si="15"/>
        <v>0</v>
      </c>
      <c r="CI8" s="11">
        <f t="shared" si="16"/>
        <v>0</v>
      </c>
      <c r="CJ8" s="333" t="str">
        <f>VLOOKUP($A8,'Depr Group Buckets'!$A:$J,CJ$4,FALSE)</f>
        <v>ACQ ADJ</v>
      </c>
      <c r="CK8" s="333" t="str">
        <f>VLOOKUP($A8,'Depr Group Buckets'!$A:$J,CK$4,FALSE)</f>
        <v>101/106</v>
      </c>
      <c r="CL8" s="333">
        <f>VLOOKUP($A8,'Depr Group Buckets'!$A:$J,CL$4,FALSE)</f>
        <v>108</v>
      </c>
      <c r="CM8" s="333">
        <f>VLOOKUP($A8,'Depr Group Buckets'!$A:$J,CM$4,FALSE)</f>
        <v>406</v>
      </c>
      <c r="CN8" s="333" t="str">
        <f>VLOOKUP($A8,'Depr Group Buckets'!$A:$J,CN$4,FALSE)</f>
        <v>ACQ ADJ</v>
      </c>
      <c r="CO8" s="333" t="str">
        <f>VLOOKUP($A8,'Depr Group Buckets'!$A:$J,CO$4,FALSE)</f>
        <v>ACQ ADJ</v>
      </c>
      <c r="CP8" s="333" t="str">
        <f>VLOOKUP($A8,'Depr Group Buckets'!$A:$J,CP$4,FALSE)</f>
        <v>Invalid</v>
      </c>
      <c r="CQ8" s="333" t="str">
        <f>VLOOKUP($A8,'Depr Group Buckets'!$A:$J,CQ$4,FALSE)</f>
        <v>108</v>
      </c>
    </row>
    <row r="9" spans="1:95" ht="12.75" customHeight="1" x14ac:dyDescent="0.25">
      <c r="A9" s="335">
        <v>10850</v>
      </c>
      <c r="B9" s="336" t="s">
        <v>547</v>
      </c>
      <c r="C9" s="337">
        <v>0</v>
      </c>
      <c r="D9" s="337">
        <v>0</v>
      </c>
      <c r="E9" s="337">
        <v>0</v>
      </c>
      <c r="F9" s="337">
        <v>0</v>
      </c>
      <c r="G9" s="337">
        <v>0</v>
      </c>
      <c r="H9" s="337">
        <v>0</v>
      </c>
      <c r="I9" s="337">
        <v>0</v>
      </c>
      <c r="J9" s="337">
        <v>0</v>
      </c>
      <c r="K9" s="337">
        <v>0</v>
      </c>
      <c r="L9" s="337">
        <v>0</v>
      </c>
      <c r="M9" s="337">
        <v>0</v>
      </c>
      <c r="N9" s="337">
        <v>0</v>
      </c>
      <c r="O9" s="337">
        <v>0</v>
      </c>
      <c r="P9" s="337">
        <v>0</v>
      </c>
      <c r="Q9" s="337">
        <v>0</v>
      </c>
      <c r="R9" s="337">
        <v>0</v>
      </c>
      <c r="S9" s="337">
        <v>0</v>
      </c>
      <c r="T9" s="337">
        <v>0</v>
      </c>
      <c r="U9" s="337">
        <v>0</v>
      </c>
      <c r="V9" s="337">
        <v>0</v>
      </c>
      <c r="W9" s="337">
        <v>0</v>
      </c>
      <c r="X9" s="337">
        <v>0</v>
      </c>
      <c r="Y9" s="337">
        <v>0</v>
      </c>
      <c r="Z9" s="337">
        <v>0</v>
      </c>
      <c r="AA9" s="337">
        <v>0</v>
      </c>
      <c r="AB9" s="337">
        <v>0</v>
      </c>
      <c r="AC9" s="337">
        <v>0</v>
      </c>
      <c r="AD9" s="337">
        <v>0</v>
      </c>
      <c r="AE9" s="337">
        <v>0</v>
      </c>
      <c r="AF9" s="337">
        <v>0</v>
      </c>
      <c r="AG9" s="337">
        <v>0</v>
      </c>
      <c r="AH9" s="337">
        <v>0</v>
      </c>
      <c r="AI9" s="337">
        <v>0</v>
      </c>
      <c r="AJ9" s="337">
        <v>0</v>
      </c>
      <c r="AK9" s="337">
        <v>0</v>
      </c>
      <c r="AL9" s="337">
        <v>0</v>
      </c>
      <c r="AM9" s="337">
        <v>0</v>
      </c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  <c r="AY9" s="337"/>
      <c r="AZ9" s="337"/>
      <c r="BA9" s="337"/>
      <c r="BB9" s="337"/>
      <c r="BC9" s="337"/>
      <c r="BD9" s="337"/>
      <c r="BE9" s="337"/>
      <c r="BF9" s="337"/>
      <c r="BG9" s="337"/>
      <c r="BH9" s="337"/>
      <c r="BI9" s="337"/>
      <c r="BJ9" s="337"/>
      <c r="BK9" s="337"/>
      <c r="BL9" s="337"/>
      <c r="BM9" s="337"/>
      <c r="BN9" s="337"/>
      <c r="BO9" s="337"/>
      <c r="BP9" s="337"/>
      <c r="BQ9" s="337"/>
      <c r="BR9" s="337"/>
      <c r="BS9" s="337"/>
      <c r="BT9" s="337"/>
      <c r="BU9" s="337"/>
      <c r="BV9" s="337"/>
      <c r="BW9" s="337"/>
      <c r="BX9" s="9">
        <f t="shared" si="5"/>
        <v>0</v>
      </c>
      <c r="BY9" s="9">
        <f t="shared" si="6"/>
        <v>0</v>
      </c>
      <c r="BZ9" s="9">
        <f t="shared" si="7"/>
        <v>0</v>
      </c>
      <c r="CA9" s="9">
        <f t="shared" si="8"/>
        <v>0</v>
      </c>
      <c r="CB9" s="9">
        <f t="shared" si="9"/>
        <v>0</v>
      </c>
      <c r="CC9" s="9">
        <f t="shared" si="10"/>
        <v>0</v>
      </c>
      <c r="CD9" s="11">
        <f t="shared" si="11"/>
        <v>0</v>
      </c>
      <c r="CE9" s="11">
        <f t="shared" si="12"/>
        <v>0</v>
      </c>
      <c r="CF9" s="11">
        <f t="shared" si="13"/>
        <v>0</v>
      </c>
      <c r="CG9" s="11">
        <f t="shared" si="14"/>
        <v>0</v>
      </c>
      <c r="CH9" s="11">
        <f t="shared" si="15"/>
        <v>0</v>
      </c>
      <c r="CI9" s="11">
        <f t="shared" si="16"/>
        <v>0</v>
      </c>
      <c r="CJ9" s="333" t="str">
        <f>VLOOKUP($A9,'Depr Group Buckets'!$A:$J,CJ$4,FALSE)</f>
        <v>PROD DEMO</v>
      </c>
      <c r="CK9" s="333" t="str">
        <f>VLOOKUP($A9,'Depr Group Buckets'!$A:$J,CK$4,FALSE)</f>
        <v>101/106</v>
      </c>
      <c r="CL9" s="333">
        <f>VLOOKUP($A9,'Depr Group Buckets'!$A:$J,CL$4,FALSE)</f>
        <v>108</v>
      </c>
      <c r="CM9" s="333">
        <f>VLOOKUP($A9,'Depr Group Buckets'!$A:$J,CM$4,FALSE)</f>
        <v>403</v>
      </c>
      <c r="CN9" s="333" t="str">
        <f>VLOOKUP($A9,'Depr Group Buckets'!$A:$J,CN$4,FALSE)</f>
        <v>DEMO</v>
      </c>
      <c r="CO9" s="333" t="str">
        <f>VLOOKUP($A9,'Depr Group Buckets'!$A:$J,CO$4,FALSE)</f>
        <v>INACTIVE ACCOUNT</v>
      </c>
      <c r="CP9" s="333" t="str">
        <f>VLOOKUP($A9,'Depr Group Buckets'!$A:$J,CP$4,FALSE)</f>
        <v>Invalid</v>
      </c>
      <c r="CQ9" s="333" t="str">
        <f>VLOOKUP($A9,'Depr Group Buckets'!$A:$J,CQ$4,FALSE)</f>
        <v>108</v>
      </c>
    </row>
    <row r="10" spans="1:95" ht="12.75" customHeight="1" x14ac:dyDescent="0.25">
      <c r="A10" s="335">
        <v>10851</v>
      </c>
      <c r="B10" s="336" t="s">
        <v>548</v>
      </c>
      <c r="C10" s="337">
        <v>0</v>
      </c>
      <c r="D10" s="337">
        <v>0</v>
      </c>
      <c r="E10" s="337">
        <v>0</v>
      </c>
      <c r="F10" s="337">
        <v>0</v>
      </c>
      <c r="G10" s="337">
        <v>0</v>
      </c>
      <c r="H10" s="337">
        <v>0</v>
      </c>
      <c r="I10" s="337">
        <v>0</v>
      </c>
      <c r="J10" s="337">
        <v>0</v>
      </c>
      <c r="K10" s="337">
        <v>0</v>
      </c>
      <c r="L10" s="337">
        <v>0</v>
      </c>
      <c r="M10" s="337">
        <v>0</v>
      </c>
      <c r="N10" s="337">
        <v>0</v>
      </c>
      <c r="O10" s="337">
        <v>0</v>
      </c>
      <c r="P10" s="337">
        <v>0</v>
      </c>
      <c r="Q10" s="337">
        <v>0</v>
      </c>
      <c r="R10" s="337">
        <v>0</v>
      </c>
      <c r="S10" s="337">
        <v>0</v>
      </c>
      <c r="T10" s="337">
        <v>0</v>
      </c>
      <c r="U10" s="337">
        <v>0</v>
      </c>
      <c r="V10" s="337">
        <v>0</v>
      </c>
      <c r="W10" s="337">
        <v>0</v>
      </c>
      <c r="X10" s="337">
        <v>0</v>
      </c>
      <c r="Y10" s="337">
        <v>0</v>
      </c>
      <c r="Z10" s="337">
        <v>0</v>
      </c>
      <c r="AA10" s="337">
        <v>0</v>
      </c>
      <c r="AB10" s="337">
        <v>0</v>
      </c>
      <c r="AC10" s="337">
        <v>0</v>
      </c>
      <c r="AD10" s="337">
        <v>0</v>
      </c>
      <c r="AE10" s="337">
        <v>0</v>
      </c>
      <c r="AF10" s="337">
        <v>0</v>
      </c>
      <c r="AG10" s="337">
        <v>0</v>
      </c>
      <c r="AH10" s="337">
        <v>0</v>
      </c>
      <c r="AI10" s="337">
        <v>0</v>
      </c>
      <c r="AJ10" s="337">
        <v>0</v>
      </c>
      <c r="AK10" s="337">
        <v>0</v>
      </c>
      <c r="AL10" s="337">
        <v>0</v>
      </c>
      <c r="AM10" s="337">
        <v>0</v>
      </c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7"/>
      <c r="BX10" s="9">
        <f t="shared" si="5"/>
        <v>0</v>
      </c>
      <c r="BY10" s="9">
        <f t="shared" si="6"/>
        <v>0</v>
      </c>
      <c r="BZ10" s="9">
        <f t="shared" si="7"/>
        <v>0</v>
      </c>
      <c r="CA10" s="9">
        <f t="shared" si="8"/>
        <v>0</v>
      </c>
      <c r="CB10" s="9">
        <f t="shared" si="9"/>
        <v>0</v>
      </c>
      <c r="CC10" s="9">
        <f t="shared" si="10"/>
        <v>0</v>
      </c>
      <c r="CD10" s="11">
        <f t="shared" si="11"/>
        <v>0</v>
      </c>
      <c r="CE10" s="11">
        <f t="shared" si="12"/>
        <v>0</v>
      </c>
      <c r="CF10" s="11">
        <f t="shared" si="13"/>
        <v>0</v>
      </c>
      <c r="CG10" s="11">
        <f t="shared" si="14"/>
        <v>0</v>
      </c>
      <c r="CH10" s="11">
        <f t="shared" si="15"/>
        <v>0</v>
      </c>
      <c r="CI10" s="11">
        <f t="shared" si="16"/>
        <v>0</v>
      </c>
      <c r="CJ10" s="333" t="str">
        <f>VLOOKUP($A10,'Depr Group Buckets'!$A:$J,CJ$4,FALSE)</f>
        <v>PROD DEMO</v>
      </c>
      <c r="CK10" s="333" t="str">
        <f>VLOOKUP($A10,'Depr Group Buckets'!$A:$J,CK$4,FALSE)</f>
        <v>101/106</v>
      </c>
      <c r="CL10" s="333">
        <f>VLOOKUP($A10,'Depr Group Buckets'!$A:$J,CL$4,FALSE)</f>
        <v>108</v>
      </c>
      <c r="CM10" s="333">
        <f>VLOOKUP($A10,'Depr Group Buckets'!$A:$J,CM$4,FALSE)</f>
        <v>403</v>
      </c>
      <c r="CN10" s="333" t="str">
        <f>VLOOKUP($A10,'Depr Group Buckets'!$A:$J,CN$4,FALSE)</f>
        <v>DEMO</v>
      </c>
      <c r="CO10" s="333" t="str">
        <f>VLOOKUP($A10,'Depr Group Buckets'!$A:$J,CO$4,FALSE)</f>
        <v>INACTIVE ACCOUNT</v>
      </c>
      <c r="CP10" s="333" t="str">
        <f>VLOOKUP($A10,'Depr Group Buckets'!$A:$J,CP$4,FALSE)</f>
        <v>Invalid</v>
      </c>
      <c r="CQ10" s="333" t="str">
        <f>VLOOKUP($A10,'Depr Group Buckets'!$A:$J,CQ$4,FALSE)</f>
        <v>108</v>
      </c>
    </row>
    <row r="11" spans="1:95" ht="12.75" customHeight="1" x14ac:dyDescent="0.25">
      <c r="A11" s="335">
        <v>10852</v>
      </c>
      <c r="B11" s="336" t="s">
        <v>549</v>
      </c>
      <c r="C11" s="337">
        <v>0</v>
      </c>
      <c r="D11" s="337">
        <v>0</v>
      </c>
      <c r="E11" s="337">
        <v>0</v>
      </c>
      <c r="F11" s="337">
        <v>0</v>
      </c>
      <c r="G11" s="337">
        <v>0</v>
      </c>
      <c r="H11" s="337">
        <v>0</v>
      </c>
      <c r="I11" s="337">
        <v>0</v>
      </c>
      <c r="J11" s="337">
        <v>0</v>
      </c>
      <c r="K11" s="337">
        <v>0</v>
      </c>
      <c r="L11" s="337">
        <v>0</v>
      </c>
      <c r="M11" s="337">
        <v>0</v>
      </c>
      <c r="N11" s="337">
        <v>0</v>
      </c>
      <c r="O11" s="337">
        <v>0</v>
      </c>
      <c r="P11" s="337">
        <v>0</v>
      </c>
      <c r="Q11" s="337">
        <v>0</v>
      </c>
      <c r="R11" s="337">
        <v>0</v>
      </c>
      <c r="S11" s="337">
        <v>0</v>
      </c>
      <c r="T11" s="337">
        <v>0</v>
      </c>
      <c r="U11" s="337">
        <v>0</v>
      </c>
      <c r="V11" s="337">
        <v>0</v>
      </c>
      <c r="W11" s="337">
        <v>0</v>
      </c>
      <c r="X11" s="337">
        <v>0</v>
      </c>
      <c r="Y11" s="337">
        <v>0</v>
      </c>
      <c r="Z11" s="337">
        <v>0</v>
      </c>
      <c r="AA11" s="337">
        <v>0</v>
      </c>
      <c r="AB11" s="337">
        <v>0</v>
      </c>
      <c r="AC11" s="337">
        <v>0</v>
      </c>
      <c r="AD11" s="337">
        <v>0</v>
      </c>
      <c r="AE11" s="337">
        <v>0</v>
      </c>
      <c r="AF11" s="337">
        <v>0</v>
      </c>
      <c r="AG11" s="337">
        <v>0</v>
      </c>
      <c r="AH11" s="337">
        <v>0</v>
      </c>
      <c r="AI11" s="337">
        <v>0</v>
      </c>
      <c r="AJ11" s="337">
        <v>0</v>
      </c>
      <c r="AK11" s="337">
        <v>0</v>
      </c>
      <c r="AL11" s="337">
        <v>0</v>
      </c>
      <c r="AM11" s="337">
        <v>0</v>
      </c>
      <c r="AN11" s="337"/>
      <c r="AO11" s="337"/>
      <c r="AP11" s="337"/>
      <c r="AQ11" s="337"/>
      <c r="AR11" s="337"/>
      <c r="AS11" s="337"/>
      <c r="AT11" s="337"/>
      <c r="AU11" s="337"/>
      <c r="AV11" s="337"/>
      <c r="AW11" s="337"/>
      <c r="AX11" s="337"/>
      <c r="AY11" s="337"/>
      <c r="AZ11" s="337"/>
      <c r="BA11" s="337"/>
      <c r="BB11" s="337"/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9">
        <f t="shared" si="5"/>
        <v>0</v>
      </c>
      <c r="BY11" s="9">
        <f t="shared" si="6"/>
        <v>0</v>
      </c>
      <c r="BZ11" s="9">
        <f t="shared" si="7"/>
        <v>0</v>
      </c>
      <c r="CA11" s="9">
        <f t="shared" si="8"/>
        <v>0</v>
      </c>
      <c r="CB11" s="9">
        <f t="shared" si="9"/>
        <v>0</v>
      </c>
      <c r="CC11" s="9">
        <f t="shared" si="10"/>
        <v>0</v>
      </c>
      <c r="CD11" s="11">
        <f t="shared" si="11"/>
        <v>0</v>
      </c>
      <c r="CE11" s="11">
        <f t="shared" si="12"/>
        <v>0</v>
      </c>
      <c r="CF11" s="11">
        <f t="shared" si="13"/>
        <v>0</v>
      </c>
      <c r="CG11" s="11">
        <f t="shared" si="14"/>
        <v>0</v>
      </c>
      <c r="CH11" s="11">
        <f t="shared" si="15"/>
        <v>0</v>
      </c>
      <c r="CI11" s="11">
        <f t="shared" si="16"/>
        <v>0</v>
      </c>
      <c r="CJ11" s="333" t="str">
        <f>VLOOKUP($A11,'Depr Group Buckets'!$A:$J,CJ$4,FALSE)</f>
        <v>PROD DEMO</v>
      </c>
      <c r="CK11" s="333" t="str">
        <f>VLOOKUP($A11,'Depr Group Buckets'!$A:$J,CK$4,FALSE)</f>
        <v>101/106</v>
      </c>
      <c r="CL11" s="333">
        <f>VLOOKUP($A11,'Depr Group Buckets'!$A:$J,CL$4,FALSE)</f>
        <v>108</v>
      </c>
      <c r="CM11" s="333">
        <f>VLOOKUP($A11,'Depr Group Buckets'!$A:$J,CM$4,FALSE)</f>
        <v>403</v>
      </c>
      <c r="CN11" s="333" t="str">
        <f>VLOOKUP($A11,'Depr Group Buckets'!$A:$J,CN$4,FALSE)</f>
        <v>DEMO</v>
      </c>
      <c r="CO11" s="333" t="str">
        <f>VLOOKUP($A11,'Depr Group Buckets'!$A:$J,CO$4,FALSE)</f>
        <v>INACTIVE ACCOUNT</v>
      </c>
      <c r="CP11" s="333" t="str">
        <f>VLOOKUP($A11,'Depr Group Buckets'!$A:$J,CP$4,FALSE)</f>
        <v>Invalid</v>
      </c>
      <c r="CQ11" s="333" t="str">
        <f>VLOOKUP($A11,'Depr Group Buckets'!$A:$J,CQ$4,FALSE)</f>
        <v>108</v>
      </c>
    </row>
    <row r="12" spans="1:95" ht="12.75" customHeight="1" x14ac:dyDescent="0.25">
      <c r="A12" s="335">
        <v>10853</v>
      </c>
      <c r="B12" s="336" t="s">
        <v>550</v>
      </c>
      <c r="C12" s="337">
        <v>0</v>
      </c>
      <c r="D12" s="337">
        <v>0</v>
      </c>
      <c r="E12" s="337">
        <v>0</v>
      </c>
      <c r="F12" s="337">
        <v>0</v>
      </c>
      <c r="G12" s="337">
        <v>0</v>
      </c>
      <c r="H12" s="337">
        <v>0</v>
      </c>
      <c r="I12" s="337">
        <v>0</v>
      </c>
      <c r="J12" s="337">
        <v>0</v>
      </c>
      <c r="K12" s="337">
        <v>0</v>
      </c>
      <c r="L12" s="337">
        <v>0</v>
      </c>
      <c r="M12" s="337">
        <v>0</v>
      </c>
      <c r="N12" s="337">
        <v>0</v>
      </c>
      <c r="O12" s="337">
        <v>0</v>
      </c>
      <c r="P12" s="337">
        <v>0</v>
      </c>
      <c r="Q12" s="337">
        <v>0</v>
      </c>
      <c r="R12" s="337">
        <v>0</v>
      </c>
      <c r="S12" s="337">
        <v>0</v>
      </c>
      <c r="T12" s="337">
        <v>0</v>
      </c>
      <c r="U12" s="337">
        <v>0</v>
      </c>
      <c r="V12" s="337">
        <v>0</v>
      </c>
      <c r="W12" s="337">
        <v>0</v>
      </c>
      <c r="X12" s="337">
        <v>0</v>
      </c>
      <c r="Y12" s="337">
        <v>0</v>
      </c>
      <c r="Z12" s="337">
        <v>0</v>
      </c>
      <c r="AA12" s="337">
        <v>0</v>
      </c>
      <c r="AB12" s="337">
        <v>0</v>
      </c>
      <c r="AC12" s="337">
        <v>0</v>
      </c>
      <c r="AD12" s="337">
        <v>0</v>
      </c>
      <c r="AE12" s="337">
        <v>0</v>
      </c>
      <c r="AF12" s="337">
        <v>0</v>
      </c>
      <c r="AG12" s="337">
        <v>0</v>
      </c>
      <c r="AH12" s="337">
        <v>0</v>
      </c>
      <c r="AI12" s="337">
        <v>0</v>
      </c>
      <c r="AJ12" s="337">
        <v>0</v>
      </c>
      <c r="AK12" s="337">
        <v>0</v>
      </c>
      <c r="AL12" s="337">
        <v>0</v>
      </c>
      <c r="AM12" s="337">
        <v>0</v>
      </c>
      <c r="AN12" s="337"/>
      <c r="AO12" s="337"/>
      <c r="AP12" s="337"/>
      <c r="AQ12" s="337"/>
      <c r="AR12" s="337"/>
      <c r="AS12" s="337"/>
      <c r="AT12" s="337"/>
      <c r="AU12" s="337"/>
      <c r="AV12" s="337"/>
      <c r="AW12" s="337"/>
      <c r="AX12" s="337"/>
      <c r="AY12" s="337"/>
      <c r="AZ12" s="337"/>
      <c r="BA12" s="337"/>
      <c r="BB12" s="337"/>
      <c r="BC12" s="337"/>
      <c r="BD12" s="337"/>
      <c r="BE12" s="337"/>
      <c r="BF12" s="337"/>
      <c r="BG12" s="337"/>
      <c r="BH12" s="337"/>
      <c r="BI12" s="337"/>
      <c r="BJ12" s="337"/>
      <c r="BK12" s="337"/>
      <c r="BL12" s="337"/>
      <c r="BM12" s="337"/>
      <c r="BN12" s="337"/>
      <c r="BO12" s="337"/>
      <c r="BP12" s="337"/>
      <c r="BQ12" s="337"/>
      <c r="BR12" s="337"/>
      <c r="BS12" s="337"/>
      <c r="BT12" s="337"/>
      <c r="BU12" s="337"/>
      <c r="BV12" s="337"/>
      <c r="BW12" s="337"/>
      <c r="BX12" s="9">
        <f t="shared" si="5"/>
        <v>0</v>
      </c>
      <c r="BY12" s="9">
        <f t="shared" si="6"/>
        <v>0</v>
      </c>
      <c r="BZ12" s="9">
        <f t="shared" si="7"/>
        <v>0</v>
      </c>
      <c r="CA12" s="9">
        <f t="shared" si="8"/>
        <v>0</v>
      </c>
      <c r="CB12" s="9">
        <f t="shared" si="9"/>
        <v>0</v>
      </c>
      <c r="CC12" s="9">
        <f t="shared" si="10"/>
        <v>0</v>
      </c>
      <c r="CD12" s="11">
        <f t="shared" si="11"/>
        <v>0</v>
      </c>
      <c r="CE12" s="11">
        <f t="shared" si="12"/>
        <v>0</v>
      </c>
      <c r="CF12" s="11">
        <f t="shared" si="13"/>
        <v>0</v>
      </c>
      <c r="CG12" s="11">
        <f t="shared" si="14"/>
        <v>0</v>
      </c>
      <c r="CH12" s="11">
        <f t="shared" si="15"/>
        <v>0</v>
      </c>
      <c r="CI12" s="11">
        <f t="shared" si="16"/>
        <v>0</v>
      </c>
      <c r="CJ12" s="333" t="str">
        <f>VLOOKUP($A12,'Depr Group Buckets'!$A:$J,CJ$4,FALSE)</f>
        <v>PROD DEMO</v>
      </c>
      <c r="CK12" s="333" t="str">
        <f>VLOOKUP($A12,'Depr Group Buckets'!$A:$J,CK$4,FALSE)</f>
        <v>101/106</v>
      </c>
      <c r="CL12" s="333">
        <f>VLOOKUP($A12,'Depr Group Buckets'!$A:$J,CL$4,FALSE)</f>
        <v>108</v>
      </c>
      <c r="CM12" s="333">
        <f>VLOOKUP($A12,'Depr Group Buckets'!$A:$J,CM$4,FALSE)</f>
        <v>403</v>
      </c>
      <c r="CN12" s="333" t="str">
        <f>VLOOKUP($A12,'Depr Group Buckets'!$A:$J,CN$4,FALSE)</f>
        <v>DEMO</v>
      </c>
      <c r="CO12" s="333" t="str">
        <f>VLOOKUP($A12,'Depr Group Buckets'!$A:$J,CO$4,FALSE)</f>
        <v>INACTIVE ACCOUNT</v>
      </c>
      <c r="CP12" s="333" t="str">
        <f>VLOOKUP($A12,'Depr Group Buckets'!$A:$J,CP$4,FALSE)</f>
        <v>Invalid</v>
      </c>
      <c r="CQ12" s="333" t="str">
        <f>VLOOKUP($A12,'Depr Group Buckets'!$A:$J,CQ$4,FALSE)</f>
        <v>108</v>
      </c>
    </row>
    <row r="13" spans="1:95" ht="12.75" customHeight="1" x14ac:dyDescent="0.25">
      <c r="A13" s="335">
        <v>10854</v>
      </c>
      <c r="B13" s="336" t="s">
        <v>551</v>
      </c>
      <c r="C13" s="337">
        <v>0</v>
      </c>
      <c r="D13" s="337">
        <v>0</v>
      </c>
      <c r="E13" s="337">
        <v>0</v>
      </c>
      <c r="F13" s="337">
        <v>0</v>
      </c>
      <c r="G13" s="337">
        <v>0</v>
      </c>
      <c r="H13" s="337">
        <v>0</v>
      </c>
      <c r="I13" s="337">
        <v>0</v>
      </c>
      <c r="J13" s="337">
        <v>0</v>
      </c>
      <c r="K13" s="337">
        <v>0</v>
      </c>
      <c r="L13" s="337">
        <v>0</v>
      </c>
      <c r="M13" s="337">
        <v>0</v>
      </c>
      <c r="N13" s="337">
        <v>0</v>
      </c>
      <c r="O13" s="337">
        <v>0</v>
      </c>
      <c r="P13" s="337">
        <v>0</v>
      </c>
      <c r="Q13" s="337">
        <v>0</v>
      </c>
      <c r="R13" s="337">
        <v>0</v>
      </c>
      <c r="S13" s="337">
        <v>0</v>
      </c>
      <c r="T13" s="337">
        <v>0</v>
      </c>
      <c r="U13" s="337">
        <v>0</v>
      </c>
      <c r="V13" s="337">
        <v>0</v>
      </c>
      <c r="W13" s="337">
        <v>0</v>
      </c>
      <c r="X13" s="337">
        <v>0</v>
      </c>
      <c r="Y13" s="337">
        <v>0</v>
      </c>
      <c r="Z13" s="337">
        <v>0</v>
      </c>
      <c r="AA13" s="337">
        <v>0</v>
      </c>
      <c r="AB13" s="337">
        <v>0</v>
      </c>
      <c r="AC13" s="337">
        <v>0</v>
      </c>
      <c r="AD13" s="337">
        <v>0</v>
      </c>
      <c r="AE13" s="337">
        <v>0</v>
      </c>
      <c r="AF13" s="337">
        <v>0</v>
      </c>
      <c r="AG13" s="337">
        <v>0</v>
      </c>
      <c r="AH13" s="337">
        <v>0</v>
      </c>
      <c r="AI13" s="337">
        <v>0</v>
      </c>
      <c r="AJ13" s="337">
        <v>0</v>
      </c>
      <c r="AK13" s="337">
        <v>0</v>
      </c>
      <c r="AL13" s="337">
        <v>0</v>
      </c>
      <c r="AM13" s="337">
        <v>0</v>
      </c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9">
        <f t="shared" si="5"/>
        <v>0</v>
      </c>
      <c r="BY13" s="9">
        <f t="shared" si="6"/>
        <v>0</v>
      </c>
      <c r="BZ13" s="9">
        <f t="shared" si="7"/>
        <v>0</v>
      </c>
      <c r="CA13" s="9">
        <f t="shared" si="8"/>
        <v>0</v>
      </c>
      <c r="CB13" s="9">
        <f t="shared" si="9"/>
        <v>0</v>
      </c>
      <c r="CC13" s="9">
        <f t="shared" si="10"/>
        <v>0</v>
      </c>
      <c r="CD13" s="11">
        <f t="shared" si="11"/>
        <v>0</v>
      </c>
      <c r="CE13" s="11">
        <f t="shared" si="12"/>
        <v>0</v>
      </c>
      <c r="CF13" s="11">
        <f t="shared" si="13"/>
        <v>0</v>
      </c>
      <c r="CG13" s="11">
        <f t="shared" si="14"/>
        <v>0</v>
      </c>
      <c r="CH13" s="11">
        <f t="shared" si="15"/>
        <v>0</v>
      </c>
      <c r="CI13" s="11">
        <f t="shared" si="16"/>
        <v>0</v>
      </c>
      <c r="CJ13" s="333" t="str">
        <f>VLOOKUP($A13,'Depr Group Buckets'!$A:$J,CJ$4,FALSE)</f>
        <v>PROD DEMO</v>
      </c>
      <c r="CK13" s="333" t="str">
        <f>VLOOKUP($A13,'Depr Group Buckets'!$A:$J,CK$4,FALSE)</f>
        <v>101/106</v>
      </c>
      <c r="CL13" s="333">
        <f>VLOOKUP($A13,'Depr Group Buckets'!$A:$J,CL$4,FALSE)</f>
        <v>108</v>
      </c>
      <c r="CM13" s="333">
        <f>VLOOKUP($A13,'Depr Group Buckets'!$A:$J,CM$4,FALSE)</f>
        <v>403</v>
      </c>
      <c r="CN13" s="333" t="str">
        <f>VLOOKUP($A13,'Depr Group Buckets'!$A:$J,CN$4,FALSE)</f>
        <v>DEMO</v>
      </c>
      <c r="CO13" s="333" t="str">
        <f>VLOOKUP($A13,'Depr Group Buckets'!$A:$J,CO$4,FALSE)</f>
        <v>INACTIVE ACCOUNT</v>
      </c>
      <c r="CP13" s="333" t="str">
        <f>VLOOKUP($A13,'Depr Group Buckets'!$A:$J,CP$4,FALSE)</f>
        <v>Invalid</v>
      </c>
      <c r="CQ13" s="333" t="str">
        <f>VLOOKUP($A13,'Depr Group Buckets'!$A:$J,CQ$4,FALSE)</f>
        <v>108</v>
      </c>
    </row>
    <row r="14" spans="1:95" ht="12.75" customHeight="1" x14ac:dyDescent="0.25">
      <c r="A14" s="335">
        <v>10855</v>
      </c>
      <c r="B14" s="336" t="s">
        <v>552</v>
      </c>
      <c r="C14" s="337">
        <v>0</v>
      </c>
      <c r="D14" s="337">
        <v>0</v>
      </c>
      <c r="E14" s="337">
        <v>0</v>
      </c>
      <c r="F14" s="337">
        <v>0</v>
      </c>
      <c r="G14" s="337">
        <v>0</v>
      </c>
      <c r="H14" s="337">
        <v>0</v>
      </c>
      <c r="I14" s="337">
        <v>0</v>
      </c>
      <c r="J14" s="337">
        <v>0</v>
      </c>
      <c r="K14" s="337">
        <v>0</v>
      </c>
      <c r="L14" s="337">
        <v>0</v>
      </c>
      <c r="M14" s="337">
        <v>0</v>
      </c>
      <c r="N14" s="337">
        <v>0</v>
      </c>
      <c r="O14" s="337">
        <v>0</v>
      </c>
      <c r="P14" s="337">
        <v>0</v>
      </c>
      <c r="Q14" s="337">
        <v>0</v>
      </c>
      <c r="R14" s="337">
        <v>0</v>
      </c>
      <c r="S14" s="337">
        <v>0</v>
      </c>
      <c r="T14" s="337">
        <v>0</v>
      </c>
      <c r="U14" s="337">
        <v>0</v>
      </c>
      <c r="V14" s="337">
        <v>0</v>
      </c>
      <c r="W14" s="337">
        <v>0</v>
      </c>
      <c r="X14" s="337">
        <v>0</v>
      </c>
      <c r="Y14" s="337">
        <v>0</v>
      </c>
      <c r="Z14" s="337">
        <v>0</v>
      </c>
      <c r="AA14" s="337">
        <v>0</v>
      </c>
      <c r="AB14" s="337">
        <v>0</v>
      </c>
      <c r="AC14" s="337">
        <v>0</v>
      </c>
      <c r="AD14" s="337">
        <v>0</v>
      </c>
      <c r="AE14" s="337">
        <v>0</v>
      </c>
      <c r="AF14" s="337">
        <v>0</v>
      </c>
      <c r="AG14" s="337">
        <v>0</v>
      </c>
      <c r="AH14" s="337">
        <v>0</v>
      </c>
      <c r="AI14" s="337">
        <v>0</v>
      </c>
      <c r="AJ14" s="337">
        <v>0</v>
      </c>
      <c r="AK14" s="337">
        <v>0</v>
      </c>
      <c r="AL14" s="337">
        <v>0</v>
      </c>
      <c r="AM14" s="337">
        <v>0</v>
      </c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9">
        <f t="shared" si="5"/>
        <v>0</v>
      </c>
      <c r="BY14" s="9">
        <f t="shared" si="6"/>
        <v>0</v>
      </c>
      <c r="BZ14" s="9">
        <f t="shared" si="7"/>
        <v>0</v>
      </c>
      <c r="CA14" s="9">
        <f t="shared" si="8"/>
        <v>0</v>
      </c>
      <c r="CB14" s="9">
        <f t="shared" si="9"/>
        <v>0</v>
      </c>
      <c r="CC14" s="9">
        <f t="shared" si="10"/>
        <v>0</v>
      </c>
      <c r="CD14" s="11">
        <f t="shared" si="11"/>
        <v>0</v>
      </c>
      <c r="CE14" s="11">
        <f t="shared" si="12"/>
        <v>0</v>
      </c>
      <c r="CF14" s="11">
        <f t="shared" si="13"/>
        <v>0</v>
      </c>
      <c r="CG14" s="11">
        <f t="shared" si="14"/>
        <v>0</v>
      </c>
      <c r="CH14" s="11">
        <f t="shared" si="15"/>
        <v>0</v>
      </c>
      <c r="CI14" s="11">
        <f t="shared" si="16"/>
        <v>0</v>
      </c>
      <c r="CJ14" s="333" t="str">
        <f>VLOOKUP($A14,'Depr Group Buckets'!$A:$J,CJ$4,FALSE)</f>
        <v>PROD DEMO</v>
      </c>
      <c r="CK14" s="333" t="str">
        <f>VLOOKUP($A14,'Depr Group Buckets'!$A:$J,CK$4,FALSE)</f>
        <v>101/106</v>
      </c>
      <c r="CL14" s="333">
        <f>VLOOKUP($A14,'Depr Group Buckets'!$A:$J,CL$4,FALSE)</f>
        <v>108</v>
      </c>
      <c r="CM14" s="333">
        <f>VLOOKUP($A14,'Depr Group Buckets'!$A:$J,CM$4,FALSE)</f>
        <v>403</v>
      </c>
      <c r="CN14" s="333" t="str">
        <f>VLOOKUP($A14,'Depr Group Buckets'!$A:$J,CN$4,FALSE)</f>
        <v>DEMO</v>
      </c>
      <c r="CO14" s="333" t="str">
        <f>VLOOKUP($A14,'Depr Group Buckets'!$A:$J,CO$4,FALSE)</f>
        <v>INACTIVE ACCOUNT</v>
      </c>
      <c r="CP14" s="333" t="str">
        <f>VLOOKUP($A14,'Depr Group Buckets'!$A:$J,CP$4,FALSE)</f>
        <v>Invalid</v>
      </c>
      <c r="CQ14" s="333" t="str">
        <f>VLOOKUP($A14,'Depr Group Buckets'!$A:$J,CQ$4,FALSE)</f>
        <v>108</v>
      </c>
    </row>
    <row r="15" spans="1:95" ht="12.75" customHeight="1" x14ac:dyDescent="0.25">
      <c r="A15" s="335">
        <v>10856</v>
      </c>
      <c r="B15" s="336" t="s">
        <v>553</v>
      </c>
      <c r="C15" s="337">
        <v>0</v>
      </c>
      <c r="D15" s="337">
        <v>0</v>
      </c>
      <c r="E15" s="337">
        <v>0</v>
      </c>
      <c r="F15" s="337">
        <v>0</v>
      </c>
      <c r="G15" s="337">
        <v>0</v>
      </c>
      <c r="H15" s="337">
        <v>0</v>
      </c>
      <c r="I15" s="337">
        <v>0</v>
      </c>
      <c r="J15" s="337">
        <v>0</v>
      </c>
      <c r="K15" s="337">
        <v>0</v>
      </c>
      <c r="L15" s="337">
        <v>0</v>
      </c>
      <c r="M15" s="337">
        <v>0</v>
      </c>
      <c r="N15" s="337">
        <v>0</v>
      </c>
      <c r="O15" s="337">
        <v>0</v>
      </c>
      <c r="P15" s="337">
        <v>0</v>
      </c>
      <c r="Q15" s="337">
        <v>0</v>
      </c>
      <c r="R15" s="337">
        <v>0</v>
      </c>
      <c r="S15" s="337">
        <v>0</v>
      </c>
      <c r="T15" s="337">
        <v>0</v>
      </c>
      <c r="U15" s="337">
        <v>0</v>
      </c>
      <c r="V15" s="337">
        <v>0</v>
      </c>
      <c r="W15" s="337">
        <v>0</v>
      </c>
      <c r="X15" s="337">
        <v>0</v>
      </c>
      <c r="Y15" s="337">
        <v>0</v>
      </c>
      <c r="Z15" s="337">
        <v>0</v>
      </c>
      <c r="AA15" s="337">
        <v>0</v>
      </c>
      <c r="AB15" s="337">
        <v>0</v>
      </c>
      <c r="AC15" s="337">
        <v>0</v>
      </c>
      <c r="AD15" s="337">
        <v>0</v>
      </c>
      <c r="AE15" s="337">
        <v>0</v>
      </c>
      <c r="AF15" s="337">
        <v>0</v>
      </c>
      <c r="AG15" s="337">
        <v>0</v>
      </c>
      <c r="AH15" s="337">
        <v>0</v>
      </c>
      <c r="AI15" s="337">
        <v>0</v>
      </c>
      <c r="AJ15" s="337">
        <v>0</v>
      </c>
      <c r="AK15" s="337">
        <v>0</v>
      </c>
      <c r="AL15" s="337">
        <v>0</v>
      </c>
      <c r="AM15" s="337">
        <v>0</v>
      </c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9">
        <f t="shared" si="5"/>
        <v>0</v>
      </c>
      <c r="BY15" s="9">
        <f t="shared" si="6"/>
        <v>0</v>
      </c>
      <c r="BZ15" s="9">
        <f t="shared" si="7"/>
        <v>0</v>
      </c>
      <c r="CA15" s="9">
        <f t="shared" si="8"/>
        <v>0</v>
      </c>
      <c r="CB15" s="9">
        <f t="shared" si="9"/>
        <v>0</v>
      </c>
      <c r="CC15" s="9">
        <f t="shared" si="10"/>
        <v>0</v>
      </c>
      <c r="CD15" s="11">
        <f t="shared" si="11"/>
        <v>0</v>
      </c>
      <c r="CE15" s="11">
        <f t="shared" si="12"/>
        <v>0</v>
      </c>
      <c r="CF15" s="11">
        <f t="shared" si="13"/>
        <v>0</v>
      </c>
      <c r="CG15" s="11">
        <f t="shared" si="14"/>
        <v>0</v>
      </c>
      <c r="CH15" s="11">
        <f t="shared" si="15"/>
        <v>0</v>
      </c>
      <c r="CI15" s="11">
        <f t="shared" si="16"/>
        <v>0</v>
      </c>
      <c r="CJ15" s="333" t="str">
        <f>VLOOKUP($A15,'Depr Group Buckets'!$A:$J,CJ$4,FALSE)</f>
        <v>PROD DEMO</v>
      </c>
      <c r="CK15" s="333" t="str">
        <f>VLOOKUP($A15,'Depr Group Buckets'!$A:$J,CK$4,FALSE)</f>
        <v>101/106</v>
      </c>
      <c r="CL15" s="333">
        <f>VLOOKUP($A15,'Depr Group Buckets'!$A:$J,CL$4,FALSE)</f>
        <v>108</v>
      </c>
      <c r="CM15" s="333">
        <f>VLOOKUP($A15,'Depr Group Buckets'!$A:$J,CM$4,FALSE)</f>
        <v>403</v>
      </c>
      <c r="CN15" s="333" t="str">
        <f>VLOOKUP($A15,'Depr Group Buckets'!$A:$J,CN$4,FALSE)</f>
        <v>DEMO</v>
      </c>
      <c r="CO15" s="333" t="str">
        <f>VLOOKUP($A15,'Depr Group Buckets'!$A:$J,CO$4,FALSE)</f>
        <v>INACTIVE ACCOUNT</v>
      </c>
      <c r="CP15" s="333" t="str">
        <f>VLOOKUP($A15,'Depr Group Buckets'!$A:$J,CP$4,FALSE)</f>
        <v>Invalid</v>
      </c>
      <c r="CQ15" s="333" t="str">
        <f>VLOOKUP($A15,'Depr Group Buckets'!$A:$J,CQ$4,FALSE)</f>
        <v>108</v>
      </c>
    </row>
    <row r="16" spans="1:95" ht="12.75" customHeight="1" x14ac:dyDescent="0.25">
      <c r="A16" s="335">
        <v>11401</v>
      </c>
      <c r="B16" s="336" t="s">
        <v>336</v>
      </c>
      <c r="C16" s="337">
        <v>6182810</v>
      </c>
      <c r="D16" s="337">
        <v>6182810</v>
      </c>
      <c r="E16" s="337">
        <v>6182810</v>
      </c>
      <c r="F16" s="337">
        <v>6182810</v>
      </c>
      <c r="G16" s="337">
        <v>6182810</v>
      </c>
      <c r="H16" s="337">
        <v>6182810</v>
      </c>
      <c r="I16" s="337">
        <v>6182810</v>
      </c>
      <c r="J16" s="337">
        <v>6182810</v>
      </c>
      <c r="K16" s="337">
        <v>6182810</v>
      </c>
      <c r="L16" s="337">
        <v>6182810</v>
      </c>
      <c r="M16" s="337">
        <v>6182810</v>
      </c>
      <c r="N16" s="337">
        <v>6182810</v>
      </c>
      <c r="O16" s="337">
        <v>6182810</v>
      </c>
      <c r="P16" s="337">
        <v>6182810</v>
      </c>
      <c r="Q16" s="337">
        <v>6182810</v>
      </c>
      <c r="R16" s="337">
        <v>6182810</v>
      </c>
      <c r="S16" s="337">
        <v>6182810</v>
      </c>
      <c r="T16" s="337">
        <v>6182810</v>
      </c>
      <c r="U16" s="337">
        <v>6182810</v>
      </c>
      <c r="V16" s="337">
        <v>6182810</v>
      </c>
      <c r="W16" s="337">
        <v>6182810</v>
      </c>
      <c r="X16" s="337">
        <v>6182810</v>
      </c>
      <c r="Y16" s="337">
        <v>6182810</v>
      </c>
      <c r="Z16" s="337">
        <v>6182810</v>
      </c>
      <c r="AA16" s="337">
        <v>6182810</v>
      </c>
      <c r="AB16" s="337">
        <v>6182810</v>
      </c>
      <c r="AC16" s="337">
        <v>6182810</v>
      </c>
      <c r="AD16" s="337">
        <v>6182810</v>
      </c>
      <c r="AE16" s="337">
        <v>6182810</v>
      </c>
      <c r="AF16" s="337">
        <v>6182810</v>
      </c>
      <c r="AG16" s="337">
        <v>6182810</v>
      </c>
      <c r="AH16" s="337">
        <v>6182810</v>
      </c>
      <c r="AI16" s="337">
        <v>6182810</v>
      </c>
      <c r="AJ16" s="337">
        <v>6182810</v>
      </c>
      <c r="AK16" s="337">
        <v>6182810</v>
      </c>
      <c r="AL16" s="337">
        <v>6182810</v>
      </c>
      <c r="AM16" s="337">
        <v>6182810</v>
      </c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37"/>
      <c r="BU16" s="337"/>
      <c r="BV16" s="337"/>
      <c r="BW16" s="337"/>
      <c r="BX16" s="9">
        <f t="shared" si="5"/>
        <v>6182810</v>
      </c>
      <c r="BY16" s="9">
        <f t="shared" si="6"/>
        <v>6182810</v>
      </c>
      <c r="BZ16" s="9">
        <f t="shared" si="7"/>
        <v>6182810</v>
      </c>
      <c r="CA16" s="9">
        <f t="shared" si="8"/>
        <v>0</v>
      </c>
      <c r="CB16" s="9">
        <f t="shared" si="9"/>
        <v>0</v>
      </c>
      <c r="CC16" s="9">
        <f t="shared" si="10"/>
        <v>0</v>
      </c>
      <c r="CD16" s="11">
        <f>ROUND(SUM(C16:O16)/13,2)</f>
        <v>6182810</v>
      </c>
      <c r="CE16" s="11">
        <f t="shared" si="12"/>
        <v>6182810</v>
      </c>
      <c r="CF16" s="11">
        <f t="shared" si="13"/>
        <v>6182810</v>
      </c>
      <c r="CG16" s="11">
        <f t="shared" si="14"/>
        <v>475600.77</v>
      </c>
      <c r="CH16" s="11">
        <f t="shared" si="15"/>
        <v>0</v>
      </c>
      <c r="CI16" s="11">
        <f>ROUND(SUM(BK16:BW16)/13,2)</f>
        <v>0</v>
      </c>
      <c r="CJ16" s="333" t="str">
        <f>VLOOKUP($A16,'Depr Group Buckets'!$A:$J,CJ$4,FALSE)</f>
        <v>ACQ ADJ</v>
      </c>
      <c r="CK16" s="333">
        <f>VLOOKUP($A16,'Depr Group Buckets'!$A:$J,CK$4,FALSE)</f>
        <v>114</v>
      </c>
      <c r="CL16" s="333">
        <f>VLOOKUP($A16,'Depr Group Buckets'!$A:$J,CL$4,FALSE)</f>
        <v>115</v>
      </c>
      <c r="CM16" s="333">
        <f>VLOOKUP($A16,'Depr Group Buckets'!$A:$J,CM$4,FALSE)</f>
        <v>406</v>
      </c>
      <c r="CN16" s="333" t="str">
        <f>VLOOKUP($A16,'Depr Group Buckets'!$A:$J,CN$4,FALSE)</f>
        <v>ACQ ADJ</v>
      </c>
      <c r="CO16" s="333" t="str">
        <f>VLOOKUP($A16,'Depr Group Buckets'!$A:$J,CO$4,FALSE)</f>
        <v>ACQ ADJ</v>
      </c>
      <c r="CP16" s="333" t="str">
        <f>VLOOKUP($A16,'Depr Group Buckets'!$A:$J,CP$4,FALSE)</f>
        <v>Valid</v>
      </c>
      <c r="CQ16" s="333" t="str">
        <f>VLOOKUP($A16,'Depr Group Buckets'!$A:$J,CQ$4,FALSE)</f>
        <v>114</v>
      </c>
    </row>
    <row r="17" spans="1:95" ht="12.75" customHeight="1" x14ac:dyDescent="0.25">
      <c r="A17" s="335">
        <v>11402</v>
      </c>
      <c r="B17" s="336" t="s">
        <v>337</v>
      </c>
      <c r="C17" s="337">
        <v>960040.88</v>
      </c>
      <c r="D17" s="337">
        <v>960040.88</v>
      </c>
      <c r="E17" s="337">
        <v>960040.88</v>
      </c>
      <c r="F17" s="337">
        <v>960040.88</v>
      </c>
      <c r="G17" s="337">
        <v>960040.88</v>
      </c>
      <c r="H17" s="337">
        <v>960040.88</v>
      </c>
      <c r="I17" s="337">
        <v>960040.88</v>
      </c>
      <c r="J17" s="337">
        <v>960040.88</v>
      </c>
      <c r="K17" s="337">
        <v>960040.88</v>
      </c>
      <c r="L17" s="337">
        <v>960040.88</v>
      </c>
      <c r="M17" s="337">
        <v>960040.88</v>
      </c>
      <c r="N17" s="337">
        <v>960040.88</v>
      </c>
      <c r="O17" s="337">
        <v>960040.88</v>
      </c>
      <c r="P17" s="337">
        <v>960040.88</v>
      </c>
      <c r="Q17" s="337">
        <v>960040.88</v>
      </c>
      <c r="R17" s="337">
        <v>960040.88</v>
      </c>
      <c r="S17" s="337">
        <v>960040.88</v>
      </c>
      <c r="T17" s="337">
        <v>960040.88</v>
      </c>
      <c r="U17" s="337">
        <v>960040.88</v>
      </c>
      <c r="V17" s="337">
        <v>960040.88</v>
      </c>
      <c r="W17" s="337">
        <v>960040.88</v>
      </c>
      <c r="X17" s="337">
        <v>960040.88</v>
      </c>
      <c r="Y17" s="337">
        <v>960040.88</v>
      </c>
      <c r="Z17" s="337">
        <v>960040.88</v>
      </c>
      <c r="AA17" s="337">
        <v>960040.88</v>
      </c>
      <c r="AB17" s="337">
        <v>960040.88</v>
      </c>
      <c r="AC17" s="337">
        <v>960040.88</v>
      </c>
      <c r="AD17" s="337">
        <v>960040.88</v>
      </c>
      <c r="AE17" s="337">
        <v>960040.88</v>
      </c>
      <c r="AF17" s="337">
        <v>960040.88</v>
      </c>
      <c r="AG17" s="337">
        <v>960040.88</v>
      </c>
      <c r="AH17" s="337">
        <v>960040.88</v>
      </c>
      <c r="AI17" s="337">
        <v>960040.88</v>
      </c>
      <c r="AJ17" s="337">
        <v>960040.88</v>
      </c>
      <c r="AK17" s="337">
        <v>960040.88</v>
      </c>
      <c r="AL17" s="337">
        <v>960040.88</v>
      </c>
      <c r="AM17" s="337">
        <v>960040.88</v>
      </c>
      <c r="AN17" s="337"/>
      <c r="AO17" s="337"/>
      <c r="AP17" s="337"/>
      <c r="AQ17" s="337"/>
      <c r="AR17" s="337"/>
      <c r="AS17" s="337"/>
      <c r="AT17" s="337"/>
      <c r="AU17" s="337"/>
      <c r="AV17" s="337"/>
      <c r="AW17" s="337"/>
      <c r="AX17" s="337"/>
      <c r="AY17" s="337"/>
      <c r="AZ17" s="337"/>
      <c r="BA17" s="337"/>
      <c r="BB17" s="337"/>
      <c r="BC17" s="337"/>
      <c r="BD17" s="337"/>
      <c r="BE17" s="337"/>
      <c r="BF17" s="337"/>
      <c r="BG17" s="337"/>
      <c r="BH17" s="337"/>
      <c r="BI17" s="337"/>
      <c r="BJ17" s="337"/>
      <c r="BK17" s="337"/>
      <c r="BL17" s="337"/>
      <c r="BM17" s="337"/>
      <c r="BN17" s="337"/>
      <c r="BO17" s="337"/>
      <c r="BP17" s="337"/>
      <c r="BQ17" s="337"/>
      <c r="BR17" s="337"/>
      <c r="BS17" s="337"/>
      <c r="BT17" s="337"/>
      <c r="BU17" s="337"/>
      <c r="BV17" s="337"/>
      <c r="BW17" s="337"/>
      <c r="BX17" s="9">
        <f t="shared" si="5"/>
        <v>960040.88</v>
      </c>
      <c r="BY17" s="9">
        <f t="shared" si="6"/>
        <v>960040.88</v>
      </c>
      <c r="BZ17" s="9">
        <f t="shared" si="7"/>
        <v>960040.88</v>
      </c>
      <c r="CA17" s="9">
        <f t="shared" si="8"/>
        <v>0</v>
      </c>
      <c r="CB17" s="9">
        <f t="shared" si="9"/>
        <v>0</v>
      </c>
      <c r="CC17" s="9">
        <f t="shared" si="10"/>
        <v>0</v>
      </c>
      <c r="CD17" s="11">
        <f t="shared" si="11"/>
        <v>960040.88</v>
      </c>
      <c r="CE17" s="11">
        <f t="shared" si="12"/>
        <v>960040.88</v>
      </c>
      <c r="CF17" s="11">
        <f t="shared" si="13"/>
        <v>960040.88</v>
      </c>
      <c r="CG17" s="11">
        <f t="shared" si="14"/>
        <v>73849.3</v>
      </c>
      <c r="CH17" s="11">
        <f t="shared" si="15"/>
        <v>0</v>
      </c>
      <c r="CI17" s="11">
        <f>ROUND(SUM(BK17:BW17)/13,2)</f>
        <v>0</v>
      </c>
      <c r="CJ17" s="333" t="str">
        <f>VLOOKUP($A17,'Depr Group Buckets'!$A:$J,CJ$4,FALSE)</f>
        <v>ACQ ADJ</v>
      </c>
      <c r="CK17" s="333">
        <f>VLOOKUP($A17,'Depr Group Buckets'!$A:$J,CK$4,FALSE)</f>
        <v>114</v>
      </c>
      <c r="CL17" s="333">
        <f>VLOOKUP($A17,'Depr Group Buckets'!$A:$J,CL$4,FALSE)</f>
        <v>115</v>
      </c>
      <c r="CM17" s="333">
        <f>VLOOKUP($A17,'Depr Group Buckets'!$A:$J,CM$4,FALSE)</f>
        <v>425</v>
      </c>
      <c r="CN17" s="333" t="str">
        <f>VLOOKUP($A17,'Depr Group Buckets'!$A:$J,CN$4,FALSE)</f>
        <v>ACQ ADJ</v>
      </c>
      <c r="CO17" s="333" t="str">
        <f>VLOOKUP($A17,'Depr Group Buckets'!$A:$J,CO$4,FALSE)</f>
        <v>ACQ ADJ</v>
      </c>
      <c r="CP17" s="333" t="str">
        <f>VLOOKUP($A17,'Depr Group Buckets'!$A:$J,CP$4,FALSE)</f>
        <v>Valid</v>
      </c>
      <c r="CQ17" s="333" t="str">
        <f>VLOOKUP($A17,'Depr Group Buckets'!$A:$J,CQ$4,FALSE)</f>
        <v>114</v>
      </c>
    </row>
    <row r="18" spans="1:95" ht="12.75" customHeight="1" x14ac:dyDescent="0.25">
      <c r="A18" s="335">
        <v>11403</v>
      </c>
      <c r="B18" s="336" t="s">
        <v>338</v>
      </c>
      <c r="C18" s="337">
        <v>341971.88</v>
      </c>
      <c r="D18" s="337">
        <v>341971.88</v>
      </c>
      <c r="E18" s="337">
        <v>341971.88</v>
      </c>
      <c r="F18" s="337">
        <v>341971.88</v>
      </c>
      <c r="G18" s="337">
        <v>341971.88</v>
      </c>
      <c r="H18" s="337">
        <v>341971.88</v>
      </c>
      <c r="I18" s="337">
        <v>341971.88</v>
      </c>
      <c r="J18" s="337">
        <v>341971.88</v>
      </c>
      <c r="K18" s="337">
        <v>341971.88</v>
      </c>
      <c r="L18" s="337">
        <v>341971.88</v>
      </c>
      <c r="M18" s="337">
        <v>341971.88</v>
      </c>
      <c r="N18" s="337">
        <v>341971.88</v>
      </c>
      <c r="O18" s="337">
        <v>341971.88</v>
      </c>
      <c r="P18" s="337">
        <v>341971.88</v>
      </c>
      <c r="Q18" s="337">
        <v>341971.88</v>
      </c>
      <c r="R18" s="337">
        <v>341971.88</v>
      </c>
      <c r="S18" s="337">
        <v>341971.88</v>
      </c>
      <c r="T18" s="337">
        <v>341971.88</v>
      </c>
      <c r="U18" s="337">
        <v>341971.88</v>
      </c>
      <c r="V18" s="337">
        <v>341971.88</v>
      </c>
      <c r="W18" s="337">
        <v>341971.88</v>
      </c>
      <c r="X18" s="337">
        <v>341971.88</v>
      </c>
      <c r="Y18" s="337">
        <v>341971.88</v>
      </c>
      <c r="Z18" s="337">
        <v>341971.88</v>
      </c>
      <c r="AA18" s="337">
        <v>341971.88</v>
      </c>
      <c r="AB18" s="337">
        <v>341971.88</v>
      </c>
      <c r="AC18" s="337">
        <v>341971.88</v>
      </c>
      <c r="AD18" s="337">
        <v>341971.88</v>
      </c>
      <c r="AE18" s="337">
        <v>341971.88</v>
      </c>
      <c r="AF18" s="337">
        <v>341971.88</v>
      </c>
      <c r="AG18" s="337">
        <v>341971.88</v>
      </c>
      <c r="AH18" s="337">
        <v>341971.88</v>
      </c>
      <c r="AI18" s="337">
        <v>341971.88</v>
      </c>
      <c r="AJ18" s="337">
        <v>341971.88</v>
      </c>
      <c r="AK18" s="337">
        <v>341971.88</v>
      </c>
      <c r="AL18" s="337">
        <v>341971.88</v>
      </c>
      <c r="AM18" s="337">
        <v>341971.88</v>
      </c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337"/>
      <c r="BK18" s="337"/>
      <c r="BL18" s="337"/>
      <c r="BM18" s="337"/>
      <c r="BN18" s="337"/>
      <c r="BO18" s="337"/>
      <c r="BP18" s="337"/>
      <c r="BQ18" s="337"/>
      <c r="BR18" s="337"/>
      <c r="BS18" s="337"/>
      <c r="BT18" s="337"/>
      <c r="BU18" s="337"/>
      <c r="BV18" s="337"/>
      <c r="BW18" s="337"/>
      <c r="BX18" s="9">
        <f t="shared" si="5"/>
        <v>341971.88</v>
      </c>
      <c r="BY18" s="9">
        <f t="shared" si="6"/>
        <v>341971.88</v>
      </c>
      <c r="BZ18" s="9">
        <f t="shared" si="7"/>
        <v>341971.88</v>
      </c>
      <c r="CA18" s="9">
        <f t="shared" si="8"/>
        <v>0</v>
      </c>
      <c r="CB18" s="9">
        <f t="shared" si="9"/>
        <v>0</v>
      </c>
      <c r="CC18" s="9">
        <f t="shared" si="10"/>
        <v>0</v>
      </c>
      <c r="CD18" s="11">
        <f t="shared" si="11"/>
        <v>341971.88</v>
      </c>
      <c r="CE18" s="11">
        <f t="shared" si="12"/>
        <v>341971.88</v>
      </c>
      <c r="CF18" s="11">
        <f t="shared" si="13"/>
        <v>341971.88</v>
      </c>
      <c r="CG18" s="11">
        <f t="shared" si="14"/>
        <v>26305.53</v>
      </c>
      <c r="CH18" s="11">
        <f t="shared" si="15"/>
        <v>0</v>
      </c>
      <c r="CI18" s="11">
        <f>ROUND(SUM(BK18:BW18)/13,2)</f>
        <v>0</v>
      </c>
      <c r="CJ18" s="333" t="str">
        <f>VLOOKUP($A18,'Depr Group Buckets'!$A:$J,CJ$4,FALSE)</f>
        <v>ACQ ADJ</v>
      </c>
      <c r="CK18" s="333">
        <f>VLOOKUP($A18,'Depr Group Buckets'!$A:$J,CK$4,FALSE)</f>
        <v>114</v>
      </c>
      <c r="CL18" s="333">
        <f>VLOOKUP($A18,'Depr Group Buckets'!$A:$J,CL$4,FALSE)</f>
        <v>115</v>
      </c>
      <c r="CM18" s="333">
        <f>VLOOKUP($A18,'Depr Group Buckets'!$A:$J,CM$4,FALSE)</f>
        <v>425</v>
      </c>
      <c r="CN18" s="333" t="str">
        <f>VLOOKUP($A18,'Depr Group Buckets'!$A:$J,CN$4,FALSE)</f>
        <v>ACQ ADJ</v>
      </c>
      <c r="CO18" s="333" t="str">
        <f>VLOOKUP($A18,'Depr Group Buckets'!$A:$J,CO$4,FALSE)</f>
        <v>ACQ ADJ</v>
      </c>
      <c r="CP18" s="333" t="str">
        <f>VLOOKUP($A18,'Depr Group Buckets'!$A:$J,CP$4,FALSE)</f>
        <v>Valid</v>
      </c>
      <c r="CQ18" s="333" t="str">
        <f>VLOOKUP($A18,'Depr Group Buckets'!$A:$J,CQ$4,FALSE)</f>
        <v>114</v>
      </c>
    </row>
    <row r="19" spans="1:95" ht="12.75" customHeight="1" x14ac:dyDescent="0.25">
      <c r="A19" s="335">
        <v>12100</v>
      </c>
      <c r="B19" s="336" t="s">
        <v>554</v>
      </c>
      <c r="C19" s="337">
        <v>949583.1</v>
      </c>
      <c r="D19" s="337">
        <v>949583.1</v>
      </c>
      <c r="E19" s="337">
        <v>949583.1</v>
      </c>
      <c r="F19" s="337">
        <v>949583.1</v>
      </c>
      <c r="G19" s="337">
        <v>949583.1</v>
      </c>
      <c r="H19" s="337">
        <v>949583.1</v>
      </c>
      <c r="I19" s="337">
        <v>949583.1</v>
      </c>
      <c r="J19" s="337">
        <v>949583.1</v>
      </c>
      <c r="K19" s="337">
        <v>949583.1</v>
      </c>
      <c r="L19" s="337">
        <v>949583.1</v>
      </c>
      <c r="M19" s="337">
        <v>949583.1</v>
      </c>
      <c r="N19" s="337">
        <v>949583.1</v>
      </c>
      <c r="O19" s="337">
        <v>949583.1</v>
      </c>
      <c r="P19" s="337">
        <v>949583.1</v>
      </c>
      <c r="Q19" s="337">
        <v>949583.1</v>
      </c>
      <c r="R19" s="337">
        <v>949583.1</v>
      </c>
      <c r="S19" s="337">
        <v>949583.1</v>
      </c>
      <c r="T19" s="337">
        <v>949583.1</v>
      </c>
      <c r="U19" s="337">
        <v>949583.1</v>
      </c>
      <c r="V19" s="337">
        <v>949583.1</v>
      </c>
      <c r="W19" s="337">
        <v>949583.1</v>
      </c>
      <c r="X19" s="337">
        <v>949583.1</v>
      </c>
      <c r="Y19" s="337">
        <v>949583.1</v>
      </c>
      <c r="Z19" s="337">
        <v>949583.1</v>
      </c>
      <c r="AA19" s="337">
        <v>949583.1</v>
      </c>
      <c r="AB19" s="337">
        <v>949583.1</v>
      </c>
      <c r="AC19" s="337">
        <v>949583.1</v>
      </c>
      <c r="AD19" s="337">
        <v>949583.1</v>
      </c>
      <c r="AE19" s="337">
        <v>949583.1</v>
      </c>
      <c r="AF19" s="337">
        <v>949583.1</v>
      </c>
      <c r="AG19" s="337">
        <v>949583.1</v>
      </c>
      <c r="AH19" s="337">
        <v>949583.1</v>
      </c>
      <c r="AI19" s="337">
        <v>949583.1</v>
      </c>
      <c r="AJ19" s="337">
        <v>949583.1</v>
      </c>
      <c r="AK19" s="337">
        <v>949583.1</v>
      </c>
      <c r="AL19" s="337">
        <v>949583.1</v>
      </c>
      <c r="AM19" s="337">
        <v>949583.1</v>
      </c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7"/>
      <c r="BL19" s="337"/>
      <c r="BM19" s="337"/>
      <c r="BN19" s="337"/>
      <c r="BO19" s="337"/>
      <c r="BP19" s="337"/>
      <c r="BQ19" s="337"/>
      <c r="BR19" s="337"/>
      <c r="BS19" s="337"/>
      <c r="BT19" s="337"/>
      <c r="BU19" s="337"/>
      <c r="BV19" s="337"/>
      <c r="BW19" s="337"/>
      <c r="BX19" s="9">
        <f t="shared" si="5"/>
        <v>949583.1</v>
      </c>
      <c r="BY19" s="9">
        <f t="shared" si="6"/>
        <v>949583.1</v>
      </c>
      <c r="BZ19" s="9">
        <f t="shared" si="7"/>
        <v>949583.1</v>
      </c>
      <c r="CA19" s="9">
        <f t="shared" si="8"/>
        <v>0</v>
      </c>
      <c r="CB19" s="9">
        <f t="shared" si="9"/>
        <v>0</v>
      </c>
      <c r="CC19" s="9">
        <f t="shared" si="10"/>
        <v>0</v>
      </c>
      <c r="CD19" s="11">
        <f t="shared" si="11"/>
        <v>949583.1</v>
      </c>
      <c r="CE19" s="11">
        <f t="shared" si="12"/>
        <v>949583.1</v>
      </c>
      <c r="CF19" s="11">
        <f t="shared" si="13"/>
        <v>949583.1</v>
      </c>
      <c r="CG19" s="11">
        <f t="shared" si="14"/>
        <v>73044.850000000006</v>
      </c>
      <c r="CH19" s="11">
        <f t="shared" si="15"/>
        <v>0</v>
      </c>
      <c r="CI19" s="11">
        <f>ROUND(SUM(BK19:BW19)/13,2)</f>
        <v>0</v>
      </c>
      <c r="CJ19" s="333" t="str">
        <f>VLOOKUP($A19,'Depr Group Buckets'!$A:$J,CJ$4,FALSE)</f>
        <v>NON UTILITY</v>
      </c>
      <c r="CK19" s="333">
        <f>VLOOKUP($A19,'Depr Group Buckets'!$A:$J,CK$4,FALSE)</f>
        <v>121</v>
      </c>
      <c r="CL19" s="333">
        <f>VLOOKUP($A19,'Depr Group Buckets'!$A:$J,CL$4,FALSE)</f>
        <v>122</v>
      </c>
      <c r="CM19" s="333">
        <f>VLOOKUP($A19,'Depr Group Buckets'!$A:$J,CM$4,FALSE)</f>
        <v>416</v>
      </c>
      <c r="CN19" s="333" t="str">
        <f>VLOOKUP($A19,'Depr Group Buckets'!$A:$J,CN$4,FALSE)</f>
        <v>NON UTILITY</v>
      </c>
      <c r="CO19" s="333" t="str">
        <f>VLOOKUP($A19,'Depr Group Buckets'!$A:$J,CO$4,FALSE)</f>
        <v>NON UTILITY</v>
      </c>
      <c r="CP19" s="333" t="str">
        <f>VLOOKUP($A19,'Depr Group Buckets'!$A:$J,CP$4,FALSE)</f>
        <v>Valid</v>
      </c>
      <c r="CQ19" s="333" t="str">
        <f>VLOOKUP($A19,'Depr Group Buckets'!$A:$J,CQ$4,FALSE)</f>
        <v>121</v>
      </c>
    </row>
    <row r="20" spans="1:95" ht="12.75" customHeight="1" x14ac:dyDescent="0.25">
      <c r="A20" s="335">
        <v>12112</v>
      </c>
      <c r="B20" s="336" t="s">
        <v>555</v>
      </c>
      <c r="C20" s="337">
        <v>13195934.389999995</v>
      </c>
      <c r="D20" s="337">
        <v>13390721.589999994</v>
      </c>
      <c r="E20" s="337">
        <v>13458598.719999995</v>
      </c>
      <c r="F20" s="337">
        <v>13597630.309999995</v>
      </c>
      <c r="G20" s="337">
        <v>13573768.319999997</v>
      </c>
      <c r="H20" s="337">
        <v>13630252.649999997</v>
      </c>
      <c r="I20" s="337">
        <v>13710691.289999997</v>
      </c>
      <c r="J20" s="337">
        <v>13827708.139999997</v>
      </c>
      <c r="K20" s="337">
        <v>13960571.249999996</v>
      </c>
      <c r="L20" s="337">
        <v>13839733.399999995</v>
      </c>
      <c r="M20" s="337">
        <v>13898120.619999995</v>
      </c>
      <c r="N20" s="337">
        <v>13917103.109999994</v>
      </c>
      <c r="O20" s="337">
        <v>13919677.699999994</v>
      </c>
      <c r="P20" s="337">
        <v>14037057.676499993</v>
      </c>
      <c r="Q20" s="337">
        <v>14160115.802999992</v>
      </c>
      <c r="R20" s="337">
        <v>14283173.929499991</v>
      </c>
      <c r="S20" s="337">
        <v>14406232.055999991</v>
      </c>
      <c r="T20" s="337">
        <v>14463860.16249999</v>
      </c>
      <c r="U20" s="337">
        <v>14575513.60899999</v>
      </c>
      <c r="V20" s="337">
        <v>14640758.735499989</v>
      </c>
      <c r="W20" s="337">
        <v>14713202.141999988</v>
      </c>
      <c r="X20" s="337">
        <v>14786487.238499988</v>
      </c>
      <c r="Y20" s="337">
        <v>14855228.884999987</v>
      </c>
      <c r="Z20" s="337">
        <v>14949552.591499986</v>
      </c>
      <c r="AA20" s="337">
        <v>15066332.599999987</v>
      </c>
      <c r="AB20" s="337">
        <v>15159784.609999986</v>
      </c>
      <c r="AC20" s="337">
        <v>15259539.659999985</v>
      </c>
      <c r="AD20" s="337">
        <v>15357577.039999984</v>
      </c>
      <c r="AE20" s="337">
        <v>15456275.259999983</v>
      </c>
      <c r="AF20" s="337">
        <v>15540033.039999982</v>
      </c>
      <c r="AG20" s="337">
        <v>15634975.189999983</v>
      </c>
      <c r="AH20" s="337">
        <v>15618120.659999982</v>
      </c>
      <c r="AI20" s="337">
        <v>15650935.609999981</v>
      </c>
      <c r="AJ20" s="337">
        <v>15735500.689999981</v>
      </c>
      <c r="AK20" s="337">
        <v>15790920.849999981</v>
      </c>
      <c r="AL20" s="337">
        <v>15910962.529999981</v>
      </c>
      <c r="AM20" s="337">
        <v>16010714.349999981</v>
      </c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9">
        <f t="shared" si="5"/>
        <v>13919677.699999994</v>
      </c>
      <c r="BY20" s="9">
        <f t="shared" si="6"/>
        <v>15066332.599999987</v>
      </c>
      <c r="BZ20" s="9">
        <f t="shared" si="7"/>
        <v>16010714.349999981</v>
      </c>
      <c r="CA20" s="9">
        <f t="shared" si="8"/>
        <v>0</v>
      </c>
      <c r="CB20" s="9">
        <f t="shared" si="9"/>
        <v>0</v>
      </c>
      <c r="CC20" s="9">
        <f t="shared" si="10"/>
        <v>0</v>
      </c>
      <c r="CD20" s="11">
        <f t="shared" si="11"/>
        <v>13686193.189999999</v>
      </c>
      <c r="CE20" s="11">
        <f t="shared" si="12"/>
        <v>14527476.390000001</v>
      </c>
      <c r="CF20" s="11">
        <f t="shared" si="13"/>
        <v>15553205.550000001</v>
      </c>
      <c r="CG20" s="11">
        <f t="shared" si="14"/>
        <v>1231593.4099999999</v>
      </c>
      <c r="CH20" s="11">
        <f t="shared" si="15"/>
        <v>0</v>
      </c>
      <c r="CI20" s="11">
        <f t="shared" si="16"/>
        <v>0</v>
      </c>
      <c r="CJ20" s="333" t="str">
        <f>VLOOKUP($A20,'Depr Group Buckets'!$A:$J,CJ$4,FALSE)</f>
        <v>NON UTILITY</v>
      </c>
      <c r="CK20" s="333">
        <f>VLOOKUP($A20,'Depr Group Buckets'!$A:$J,CK$4,FALSE)</f>
        <v>121</v>
      </c>
      <c r="CL20" s="333">
        <f>VLOOKUP($A20,'Depr Group Buckets'!$A:$J,CL$4,FALSE)</f>
        <v>122</v>
      </c>
      <c r="CM20" s="333">
        <f>VLOOKUP($A20,'Depr Group Buckets'!$A:$J,CM$4,FALSE)</f>
        <v>416</v>
      </c>
      <c r="CN20" s="333" t="str">
        <f>VLOOKUP($A20,'Depr Group Buckets'!$A:$J,CN$4,FALSE)</f>
        <v>NON UTILITY</v>
      </c>
      <c r="CO20" s="333" t="str">
        <f>VLOOKUP($A20,'Depr Group Buckets'!$A:$J,CO$4,FALSE)</f>
        <v>NON UTILITY</v>
      </c>
      <c r="CP20" s="333" t="str">
        <f>VLOOKUP($A20,'Depr Group Buckets'!$A:$J,CP$4,FALSE)</f>
        <v>Valid</v>
      </c>
      <c r="CQ20" s="333" t="str">
        <f>VLOOKUP($A20,'Depr Group Buckets'!$A:$J,CQ$4,FALSE)</f>
        <v>121</v>
      </c>
    </row>
    <row r="21" spans="1:95" ht="12.75" customHeight="1" x14ac:dyDescent="0.25">
      <c r="A21" s="335">
        <v>12114</v>
      </c>
      <c r="B21" s="336" t="s">
        <v>556</v>
      </c>
      <c r="C21" s="337">
        <v>676215.55999999982</v>
      </c>
      <c r="D21" s="337">
        <v>677711.95999999985</v>
      </c>
      <c r="E21" s="337">
        <v>686401.66999999981</v>
      </c>
      <c r="F21" s="337">
        <v>686850.58999999985</v>
      </c>
      <c r="G21" s="337">
        <v>686850.58999999985</v>
      </c>
      <c r="H21" s="337">
        <v>698629.11999999988</v>
      </c>
      <c r="I21" s="337">
        <v>699227.67999999993</v>
      </c>
      <c r="J21" s="337">
        <v>699526.96</v>
      </c>
      <c r="K21" s="337">
        <v>701023.36</v>
      </c>
      <c r="L21" s="337">
        <v>703044.4</v>
      </c>
      <c r="M21" s="337">
        <v>704461.06</v>
      </c>
      <c r="N21" s="337">
        <v>705559.26</v>
      </c>
      <c r="O21" s="337">
        <v>710411.48</v>
      </c>
      <c r="P21" s="337">
        <v>716888.22349999996</v>
      </c>
      <c r="Q21" s="337">
        <v>723364.96699999995</v>
      </c>
      <c r="R21" s="337">
        <v>729841.71049999993</v>
      </c>
      <c r="S21" s="337">
        <v>736318.45399999991</v>
      </c>
      <c r="T21" s="337">
        <v>742795.19749999989</v>
      </c>
      <c r="U21" s="337">
        <v>749271.94099999988</v>
      </c>
      <c r="V21" s="337">
        <v>755748.68449999986</v>
      </c>
      <c r="W21" s="337">
        <v>762225.42799999984</v>
      </c>
      <c r="X21" s="337">
        <v>768702.17149999982</v>
      </c>
      <c r="Y21" s="337">
        <v>775178.9149999998</v>
      </c>
      <c r="Z21" s="337">
        <v>781655.65849999979</v>
      </c>
      <c r="AA21" s="337">
        <v>788335.22999999975</v>
      </c>
      <c r="AB21" s="337">
        <v>795217.44999999972</v>
      </c>
      <c r="AC21" s="337">
        <v>801779.66999999969</v>
      </c>
      <c r="AD21" s="337">
        <v>808526.88999999966</v>
      </c>
      <c r="AE21" s="337">
        <v>815164.10999999964</v>
      </c>
      <c r="AF21" s="337">
        <v>821716.32999999961</v>
      </c>
      <c r="AG21" s="337">
        <v>825683.04999999958</v>
      </c>
      <c r="AH21" s="337">
        <v>832405.26999999955</v>
      </c>
      <c r="AI21" s="337">
        <v>838957.48999999953</v>
      </c>
      <c r="AJ21" s="337">
        <v>839479.49999999953</v>
      </c>
      <c r="AK21" s="337">
        <v>842253.94999999949</v>
      </c>
      <c r="AL21" s="337">
        <v>843884.02999999945</v>
      </c>
      <c r="AM21" s="337">
        <v>848446.51999999944</v>
      </c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9">
        <f t="shared" si="5"/>
        <v>710411.48</v>
      </c>
      <c r="BY21" s="9">
        <f t="shared" si="6"/>
        <v>788335.22999999975</v>
      </c>
      <c r="BZ21" s="9">
        <f t="shared" si="7"/>
        <v>848446.51999999944</v>
      </c>
      <c r="CA21" s="9">
        <f t="shared" si="8"/>
        <v>0</v>
      </c>
      <c r="CB21" s="9">
        <f t="shared" si="9"/>
        <v>0</v>
      </c>
      <c r="CC21" s="9">
        <f t="shared" si="10"/>
        <v>0</v>
      </c>
      <c r="CD21" s="11">
        <f t="shared" si="11"/>
        <v>695070.28</v>
      </c>
      <c r="CE21" s="11">
        <f t="shared" si="12"/>
        <v>749287.54</v>
      </c>
      <c r="CF21" s="11">
        <f t="shared" si="13"/>
        <v>823219.19</v>
      </c>
      <c r="CG21" s="11">
        <f t="shared" si="14"/>
        <v>65265.120000000003</v>
      </c>
      <c r="CH21" s="11">
        <f t="shared" si="15"/>
        <v>0</v>
      </c>
      <c r="CI21" s="11">
        <f t="shared" si="16"/>
        <v>0</v>
      </c>
      <c r="CJ21" s="333" t="str">
        <f>VLOOKUP($A21,'Depr Group Buckets'!$A:$J,CJ$4,FALSE)</f>
        <v>NON UTILITY</v>
      </c>
      <c r="CK21" s="333">
        <f>VLOOKUP($A21,'Depr Group Buckets'!$A:$J,CK$4,FALSE)</f>
        <v>121</v>
      </c>
      <c r="CL21" s="333">
        <f>VLOOKUP($A21,'Depr Group Buckets'!$A:$J,CL$4,FALSE)</f>
        <v>122</v>
      </c>
      <c r="CM21" s="333">
        <f>VLOOKUP($A21,'Depr Group Buckets'!$A:$J,CM$4,FALSE)</f>
        <v>416</v>
      </c>
      <c r="CN21" s="333" t="str">
        <f>VLOOKUP($A21,'Depr Group Buckets'!$A:$J,CN$4,FALSE)</f>
        <v>NON UTILITY</v>
      </c>
      <c r="CO21" s="333" t="str">
        <f>VLOOKUP($A21,'Depr Group Buckets'!$A:$J,CO$4,FALSE)</f>
        <v>NON UTILITY</v>
      </c>
      <c r="CP21" s="333" t="str">
        <f>VLOOKUP($A21,'Depr Group Buckets'!$A:$J,CP$4,FALSE)</f>
        <v>Valid</v>
      </c>
      <c r="CQ21" s="333" t="str">
        <f>VLOOKUP($A21,'Depr Group Buckets'!$A:$J,CQ$4,FALSE)</f>
        <v>121</v>
      </c>
    </row>
    <row r="22" spans="1:95" ht="12.75" customHeight="1" x14ac:dyDescent="0.25">
      <c r="A22" s="335">
        <v>12122</v>
      </c>
      <c r="B22" s="336" t="s">
        <v>557</v>
      </c>
      <c r="C22" s="337">
        <v>0</v>
      </c>
      <c r="D22" s="337">
        <v>0</v>
      </c>
      <c r="E22" s="337">
        <v>0</v>
      </c>
      <c r="F22" s="337">
        <v>0</v>
      </c>
      <c r="G22" s="337">
        <v>0</v>
      </c>
      <c r="H22" s="337">
        <v>0</v>
      </c>
      <c r="I22" s="337">
        <v>0</v>
      </c>
      <c r="J22" s="337">
        <v>0</v>
      </c>
      <c r="K22" s="337">
        <v>0</v>
      </c>
      <c r="L22" s="337">
        <v>0</v>
      </c>
      <c r="M22" s="337">
        <v>0</v>
      </c>
      <c r="N22" s="337">
        <v>0</v>
      </c>
      <c r="O22" s="337">
        <v>0</v>
      </c>
      <c r="P22" s="337">
        <v>0</v>
      </c>
      <c r="Q22" s="337">
        <v>0</v>
      </c>
      <c r="R22" s="337">
        <v>0</v>
      </c>
      <c r="S22" s="337">
        <v>0</v>
      </c>
      <c r="T22" s="337">
        <v>0</v>
      </c>
      <c r="U22" s="337">
        <v>0</v>
      </c>
      <c r="V22" s="337">
        <v>0</v>
      </c>
      <c r="W22" s="337">
        <v>0</v>
      </c>
      <c r="X22" s="337">
        <v>0</v>
      </c>
      <c r="Y22" s="337">
        <v>0</v>
      </c>
      <c r="Z22" s="337">
        <v>0</v>
      </c>
      <c r="AA22" s="337">
        <v>0</v>
      </c>
      <c r="AB22" s="337">
        <v>0</v>
      </c>
      <c r="AC22" s="337">
        <v>0</v>
      </c>
      <c r="AD22" s="337">
        <v>0</v>
      </c>
      <c r="AE22" s="337">
        <v>0</v>
      </c>
      <c r="AF22" s="337">
        <v>0</v>
      </c>
      <c r="AG22" s="337">
        <v>0</v>
      </c>
      <c r="AH22" s="337">
        <v>0</v>
      </c>
      <c r="AI22" s="337">
        <v>0</v>
      </c>
      <c r="AJ22" s="337">
        <v>0</v>
      </c>
      <c r="AK22" s="337">
        <v>0</v>
      </c>
      <c r="AL22" s="337">
        <v>0</v>
      </c>
      <c r="AM22" s="337">
        <v>0</v>
      </c>
      <c r="AN22" s="337"/>
      <c r="AO22" s="337"/>
      <c r="AP22" s="337"/>
      <c r="AQ22" s="337"/>
      <c r="AR22" s="337"/>
      <c r="AS22" s="337"/>
      <c r="AT22" s="337"/>
      <c r="AU22" s="337"/>
      <c r="AV22" s="337"/>
      <c r="AW22" s="337"/>
      <c r="AX22" s="337"/>
      <c r="AY22" s="337"/>
      <c r="AZ22" s="337"/>
      <c r="BA22" s="337"/>
      <c r="BB22" s="337"/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9">
        <f t="shared" si="5"/>
        <v>0</v>
      </c>
      <c r="BY22" s="9">
        <f t="shared" si="6"/>
        <v>0</v>
      </c>
      <c r="BZ22" s="9">
        <f t="shared" si="7"/>
        <v>0</v>
      </c>
      <c r="CA22" s="9">
        <f t="shared" si="8"/>
        <v>0</v>
      </c>
      <c r="CB22" s="9">
        <f t="shared" si="9"/>
        <v>0</v>
      </c>
      <c r="CC22" s="9">
        <f t="shared" si="10"/>
        <v>0</v>
      </c>
      <c r="CD22" s="11">
        <f t="shared" si="11"/>
        <v>0</v>
      </c>
      <c r="CE22" s="11">
        <f t="shared" si="12"/>
        <v>0</v>
      </c>
      <c r="CF22" s="11">
        <f t="shared" si="13"/>
        <v>0</v>
      </c>
      <c r="CG22" s="11">
        <f t="shared" si="14"/>
        <v>0</v>
      </c>
      <c r="CH22" s="11">
        <f t="shared" si="15"/>
        <v>0</v>
      </c>
      <c r="CI22" s="11">
        <f t="shared" si="16"/>
        <v>0</v>
      </c>
      <c r="CJ22" s="333" t="str">
        <f>VLOOKUP($A22,'Depr Group Buckets'!$A:$J,CJ$4,FALSE)</f>
        <v>NON UTILITY</v>
      </c>
      <c r="CK22" s="333">
        <f>VLOOKUP($A22,'Depr Group Buckets'!$A:$J,CK$4,FALSE)</f>
        <v>121</v>
      </c>
      <c r="CL22" s="333">
        <f>VLOOKUP($A22,'Depr Group Buckets'!$A:$J,CL$4,FALSE)</f>
        <v>122</v>
      </c>
      <c r="CM22" s="333">
        <f>VLOOKUP($A22,'Depr Group Buckets'!$A:$J,CM$4,FALSE)</f>
        <v>416</v>
      </c>
      <c r="CN22" s="333" t="str">
        <f>VLOOKUP($A22,'Depr Group Buckets'!$A:$J,CN$4,FALSE)</f>
        <v>NON UTILITY</v>
      </c>
      <c r="CO22" s="333" t="str">
        <f>VLOOKUP($A22,'Depr Group Buckets'!$A:$J,CO$4,FALSE)</f>
        <v>NON UTILITY</v>
      </c>
      <c r="CP22" s="333" t="str">
        <f>VLOOKUP($A22,'Depr Group Buckets'!$A:$J,CP$4,FALSE)</f>
        <v>Invalid</v>
      </c>
      <c r="CQ22" s="333" t="str">
        <f>VLOOKUP($A22,'Depr Group Buckets'!$A:$J,CQ$4,FALSE)</f>
        <v>121</v>
      </c>
    </row>
    <row r="23" spans="1:95" ht="12.75" customHeight="1" x14ac:dyDescent="0.25">
      <c r="A23" s="335">
        <v>12126</v>
      </c>
      <c r="B23" s="336" t="s">
        <v>558</v>
      </c>
      <c r="C23" s="337">
        <v>0</v>
      </c>
      <c r="D23" s="337">
        <v>0</v>
      </c>
      <c r="E23" s="337">
        <v>0</v>
      </c>
      <c r="F23" s="337">
        <v>0</v>
      </c>
      <c r="G23" s="337">
        <v>0</v>
      </c>
      <c r="H23" s="337">
        <v>0</v>
      </c>
      <c r="I23" s="337">
        <v>0</v>
      </c>
      <c r="J23" s="337">
        <v>0</v>
      </c>
      <c r="K23" s="337">
        <v>0</v>
      </c>
      <c r="L23" s="337">
        <v>0</v>
      </c>
      <c r="M23" s="337">
        <v>0</v>
      </c>
      <c r="N23" s="337">
        <v>0</v>
      </c>
      <c r="O23" s="337">
        <v>0</v>
      </c>
      <c r="P23" s="337">
        <v>0</v>
      </c>
      <c r="Q23" s="337">
        <v>0</v>
      </c>
      <c r="R23" s="337">
        <v>0</v>
      </c>
      <c r="S23" s="337">
        <v>0</v>
      </c>
      <c r="T23" s="337">
        <v>0</v>
      </c>
      <c r="U23" s="337">
        <v>0</v>
      </c>
      <c r="V23" s="337">
        <v>0</v>
      </c>
      <c r="W23" s="337">
        <v>0</v>
      </c>
      <c r="X23" s="337">
        <v>0</v>
      </c>
      <c r="Y23" s="337">
        <v>0</v>
      </c>
      <c r="Z23" s="337">
        <v>0</v>
      </c>
      <c r="AA23" s="337">
        <v>0</v>
      </c>
      <c r="AB23" s="337">
        <v>0</v>
      </c>
      <c r="AC23" s="337">
        <v>0</v>
      </c>
      <c r="AD23" s="337">
        <v>0</v>
      </c>
      <c r="AE23" s="337">
        <v>0</v>
      </c>
      <c r="AF23" s="337">
        <v>0</v>
      </c>
      <c r="AG23" s="337">
        <v>0</v>
      </c>
      <c r="AH23" s="337">
        <v>0</v>
      </c>
      <c r="AI23" s="337">
        <v>0</v>
      </c>
      <c r="AJ23" s="337">
        <v>0</v>
      </c>
      <c r="AK23" s="337">
        <v>0</v>
      </c>
      <c r="AL23" s="337">
        <v>0</v>
      </c>
      <c r="AM23" s="337">
        <v>0</v>
      </c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7"/>
      <c r="AZ23" s="337"/>
      <c r="BA23" s="337"/>
      <c r="BB23" s="337"/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337"/>
      <c r="BT23" s="337"/>
      <c r="BU23" s="337"/>
      <c r="BV23" s="337"/>
      <c r="BW23" s="337"/>
      <c r="BX23" s="9">
        <f t="shared" si="5"/>
        <v>0</v>
      </c>
      <c r="BY23" s="9">
        <f t="shared" si="6"/>
        <v>0</v>
      </c>
      <c r="BZ23" s="9">
        <f t="shared" si="7"/>
        <v>0</v>
      </c>
      <c r="CA23" s="9">
        <f t="shared" si="8"/>
        <v>0</v>
      </c>
      <c r="CB23" s="9">
        <f t="shared" si="9"/>
        <v>0</v>
      </c>
      <c r="CC23" s="9">
        <f t="shared" si="10"/>
        <v>0</v>
      </c>
      <c r="CD23" s="11">
        <f t="shared" si="11"/>
        <v>0</v>
      </c>
      <c r="CE23" s="11">
        <f t="shared" si="12"/>
        <v>0</v>
      </c>
      <c r="CF23" s="11">
        <f t="shared" si="13"/>
        <v>0</v>
      </c>
      <c r="CG23" s="11">
        <f t="shared" si="14"/>
        <v>0</v>
      </c>
      <c r="CH23" s="11">
        <f t="shared" si="15"/>
        <v>0</v>
      </c>
      <c r="CI23" s="11">
        <f t="shared" si="16"/>
        <v>0</v>
      </c>
      <c r="CJ23" s="333" t="str">
        <f>VLOOKUP($A23,'Depr Group Buckets'!$A:$J,CJ$4,FALSE)</f>
        <v>NON UTILITY</v>
      </c>
      <c r="CK23" s="333">
        <f>VLOOKUP($A23,'Depr Group Buckets'!$A:$J,CK$4,FALSE)</f>
        <v>121</v>
      </c>
      <c r="CL23" s="333">
        <f>VLOOKUP($A23,'Depr Group Buckets'!$A:$J,CL$4,FALSE)</f>
        <v>122</v>
      </c>
      <c r="CM23" s="333">
        <f>VLOOKUP($A23,'Depr Group Buckets'!$A:$J,CM$4,FALSE)</f>
        <v>416</v>
      </c>
      <c r="CN23" s="333" t="str">
        <f>VLOOKUP($A23,'Depr Group Buckets'!$A:$J,CN$4,FALSE)</f>
        <v>NON UTILITY</v>
      </c>
      <c r="CO23" s="333" t="str">
        <f>VLOOKUP($A23,'Depr Group Buckets'!$A:$J,CO$4,FALSE)</f>
        <v>NON UTILITY</v>
      </c>
      <c r="CP23" s="333" t="str">
        <f>VLOOKUP($A23,'Depr Group Buckets'!$A:$J,CP$4,FALSE)</f>
        <v>Invalid</v>
      </c>
      <c r="CQ23" s="333" t="str">
        <f>VLOOKUP($A23,'Depr Group Buckets'!$A:$J,CQ$4,FALSE)</f>
        <v>121</v>
      </c>
    </row>
    <row r="24" spans="1:95" ht="12.75" customHeight="1" x14ac:dyDescent="0.25">
      <c r="A24" s="335">
        <v>12127</v>
      </c>
      <c r="B24" s="336" t="s">
        <v>559</v>
      </c>
      <c r="C24" s="337">
        <v>0</v>
      </c>
      <c r="D24" s="337">
        <v>0</v>
      </c>
      <c r="E24" s="337">
        <v>0</v>
      </c>
      <c r="F24" s="337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0</v>
      </c>
      <c r="L24" s="337">
        <v>0</v>
      </c>
      <c r="M24" s="337">
        <v>0</v>
      </c>
      <c r="N24" s="337">
        <v>0</v>
      </c>
      <c r="O24" s="337">
        <v>0</v>
      </c>
      <c r="P24" s="337">
        <v>0</v>
      </c>
      <c r="Q24" s="337">
        <v>0</v>
      </c>
      <c r="R24" s="337">
        <v>0</v>
      </c>
      <c r="S24" s="337">
        <v>0</v>
      </c>
      <c r="T24" s="337">
        <v>0</v>
      </c>
      <c r="U24" s="337">
        <v>0</v>
      </c>
      <c r="V24" s="337">
        <v>0</v>
      </c>
      <c r="W24" s="337">
        <v>0</v>
      </c>
      <c r="X24" s="337">
        <v>0</v>
      </c>
      <c r="Y24" s="337">
        <v>0</v>
      </c>
      <c r="Z24" s="337">
        <v>0</v>
      </c>
      <c r="AA24" s="337">
        <v>0</v>
      </c>
      <c r="AB24" s="337">
        <v>0</v>
      </c>
      <c r="AC24" s="337">
        <v>0</v>
      </c>
      <c r="AD24" s="337">
        <v>0</v>
      </c>
      <c r="AE24" s="337">
        <v>0</v>
      </c>
      <c r="AF24" s="337">
        <v>0</v>
      </c>
      <c r="AG24" s="337">
        <v>0</v>
      </c>
      <c r="AH24" s="337">
        <v>0</v>
      </c>
      <c r="AI24" s="337">
        <v>0</v>
      </c>
      <c r="AJ24" s="337">
        <v>0</v>
      </c>
      <c r="AK24" s="337">
        <v>0</v>
      </c>
      <c r="AL24" s="337">
        <v>0</v>
      </c>
      <c r="AM24" s="337">
        <v>0</v>
      </c>
      <c r="AN24" s="337"/>
      <c r="AO24" s="337"/>
      <c r="AP24" s="337"/>
      <c r="AQ24" s="337"/>
      <c r="AR24" s="337"/>
      <c r="AS24" s="337"/>
      <c r="AT24" s="337"/>
      <c r="AU24" s="337"/>
      <c r="AV24" s="337"/>
      <c r="AW24" s="337"/>
      <c r="AX24" s="337"/>
      <c r="AY24" s="337"/>
      <c r="AZ24" s="337"/>
      <c r="BA24" s="337"/>
      <c r="BB24" s="337"/>
      <c r="BC24" s="337"/>
      <c r="BD24" s="337"/>
      <c r="BE24" s="337"/>
      <c r="BF24" s="337"/>
      <c r="BG24" s="337"/>
      <c r="BH24" s="337"/>
      <c r="BI24" s="337"/>
      <c r="BJ24" s="337"/>
      <c r="BK24" s="337"/>
      <c r="BL24" s="337"/>
      <c r="BM24" s="337"/>
      <c r="BN24" s="337"/>
      <c r="BO24" s="337"/>
      <c r="BP24" s="337"/>
      <c r="BQ24" s="337"/>
      <c r="BR24" s="337"/>
      <c r="BS24" s="337"/>
      <c r="BT24" s="337"/>
      <c r="BU24" s="337"/>
      <c r="BV24" s="337"/>
      <c r="BW24" s="337"/>
      <c r="BX24" s="9">
        <f t="shared" si="5"/>
        <v>0</v>
      </c>
      <c r="BY24" s="9">
        <f t="shared" si="6"/>
        <v>0</v>
      </c>
      <c r="BZ24" s="9">
        <f t="shared" si="7"/>
        <v>0</v>
      </c>
      <c r="CA24" s="9">
        <f t="shared" si="8"/>
        <v>0</v>
      </c>
      <c r="CB24" s="9">
        <f t="shared" si="9"/>
        <v>0</v>
      </c>
      <c r="CC24" s="9">
        <f t="shared" si="10"/>
        <v>0</v>
      </c>
      <c r="CD24" s="11">
        <f t="shared" si="11"/>
        <v>0</v>
      </c>
      <c r="CE24" s="11">
        <f t="shared" si="12"/>
        <v>0</v>
      </c>
      <c r="CF24" s="11">
        <f t="shared" si="13"/>
        <v>0</v>
      </c>
      <c r="CG24" s="11">
        <f t="shared" si="14"/>
        <v>0</v>
      </c>
      <c r="CH24" s="11">
        <f t="shared" si="15"/>
        <v>0</v>
      </c>
      <c r="CI24" s="11">
        <f t="shared" si="16"/>
        <v>0</v>
      </c>
      <c r="CJ24" s="333" t="str">
        <f>VLOOKUP($A24,'Depr Group Buckets'!$A:$J,CJ$4,FALSE)</f>
        <v>NON UTILITY</v>
      </c>
      <c r="CK24" s="333">
        <f>VLOOKUP($A24,'Depr Group Buckets'!$A:$J,CK$4,FALSE)</f>
        <v>121</v>
      </c>
      <c r="CL24" s="333">
        <f>VLOOKUP($A24,'Depr Group Buckets'!$A:$J,CL$4,FALSE)</f>
        <v>122</v>
      </c>
      <c r="CM24" s="333">
        <f>VLOOKUP($A24,'Depr Group Buckets'!$A:$J,CM$4,FALSE)</f>
        <v>416</v>
      </c>
      <c r="CN24" s="333" t="str">
        <f>VLOOKUP($A24,'Depr Group Buckets'!$A:$J,CN$4,FALSE)</f>
        <v>NON UTILITY</v>
      </c>
      <c r="CO24" s="333" t="str">
        <f>VLOOKUP($A24,'Depr Group Buckets'!$A:$J,CO$4,FALSE)</f>
        <v>NON UTILITY</v>
      </c>
      <c r="CP24" s="333" t="str">
        <f>VLOOKUP($A24,'Depr Group Buckets'!$A:$J,CP$4,FALSE)</f>
        <v>Invalid</v>
      </c>
      <c r="CQ24" s="333" t="str">
        <f>VLOOKUP($A24,'Depr Group Buckets'!$A:$J,CQ$4,FALSE)</f>
        <v>121</v>
      </c>
    </row>
    <row r="25" spans="1:95" ht="12.75" customHeight="1" x14ac:dyDescent="0.25">
      <c r="A25" s="335">
        <v>12130</v>
      </c>
      <c r="B25" s="336" t="s">
        <v>560</v>
      </c>
      <c r="C25" s="337">
        <v>0</v>
      </c>
      <c r="D25" s="337">
        <v>0</v>
      </c>
      <c r="E25" s="337">
        <v>0</v>
      </c>
      <c r="F25" s="337">
        <v>0</v>
      </c>
      <c r="G25" s="337">
        <v>0</v>
      </c>
      <c r="H25" s="337">
        <v>0</v>
      </c>
      <c r="I25" s="337">
        <v>0</v>
      </c>
      <c r="J25" s="337">
        <v>0</v>
      </c>
      <c r="K25" s="337">
        <v>0</v>
      </c>
      <c r="L25" s="337">
        <v>0</v>
      </c>
      <c r="M25" s="337">
        <v>0</v>
      </c>
      <c r="N25" s="337">
        <v>0</v>
      </c>
      <c r="O25" s="337">
        <v>0</v>
      </c>
      <c r="P25" s="337">
        <v>0</v>
      </c>
      <c r="Q25" s="337">
        <v>0</v>
      </c>
      <c r="R25" s="337">
        <v>0</v>
      </c>
      <c r="S25" s="337">
        <v>0</v>
      </c>
      <c r="T25" s="337">
        <v>0</v>
      </c>
      <c r="U25" s="337">
        <v>0</v>
      </c>
      <c r="V25" s="337">
        <v>0</v>
      </c>
      <c r="W25" s="337">
        <v>0</v>
      </c>
      <c r="X25" s="337">
        <v>0</v>
      </c>
      <c r="Y25" s="337">
        <v>0</v>
      </c>
      <c r="Z25" s="337">
        <v>0</v>
      </c>
      <c r="AA25" s="337">
        <v>0</v>
      </c>
      <c r="AB25" s="337">
        <v>0</v>
      </c>
      <c r="AC25" s="337">
        <v>0</v>
      </c>
      <c r="AD25" s="337">
        <v>0</v>
      </c>
      <c r="AE25" s="337">
        <v>0</v>
      </c>
      <c r="AF25" s="337">
        <v>0</v>
      </c>
      <c r="AG25" s="337">
        <v>0</v>
      </c>
      <c r="AH25" s="337">
        <v>0</v>
      </c>
      <c r="AI25" s="337">
        <v>0</v>
      </c>
      <c r="AJ25" s="337">
        <v>0</v>
      </c>
      <c r="AK25" s="337">
        <v>0</v>
      </c>
      <c r="AL25" s="337">
        <v>0</v>
      </c>
      <c r="AM25" s="337">
        <v>0</v>
      </c>
      <c r="AN25" s="337"/>
      <c r="AO25" s="337"/>
      <c r="AP25" s="337"/>
      <c r="AQ25" s="337"/>
      <c r="AR25" s="337"/>
      <c r="AS25" s="337"/>
      <c r="AT25" s="337"/>
      <c r="AU25" s="337"/>
      <c r="AV25" s="337"/>
      <c r="AW25" s="337"/>
      <c r="AX25" s="337"/>
      <c r="AY25" s="337"/>
      <c r="AZ25" s="337"/>
      <c r="BA25" s="337"/>
      <c r="BB25" s="337"/>
      <c r="BC25" s="337"/>
      <c r="BD25" s="337"/>
      <c r="BE25" s="337"/>
      <c r="BF25" s="337"/>
      <c r="BG25" s="337"/>
      <c r="BH25" s="337"/>
      <c r="BI25" s="337"/>
      <c r="BJ25" s="337"/>
      <c r="BK25" s="337"/>
      <c r="BL25" s="337"/>
      <c r="BM25" s="337"/>
      <c r="BN25" s="337"/>
      <c r="BO25" s="337"/>
      <c r="BP25" s="337"/>
      <c r="BQ25" s="337"/>
      <c r="BR25" s="337"/>
      <c r="BS25" s="337"/>
      <c r="BT25" s="337"/>
      <c r="BU25" s="337"/>
      <c r="BV25" s="337"/>
      <c r="BW25" s="337"/>
      <c r="BX25" s="9">
        <f t="shared" si="5"/>
        <v>0</v>
      </c>
      <c r="BY25" s="9">
        <f t="shared" si="6"/>
        <v>0</v>
      </c>
      <c r="BZ25" s="9">
        <f t="shared" si="7"/>
        <v>0</v>
      </c>
      <c r="CA25" s="9">
        <f t="shared" si="8"/>
        <v>0</v>
      </c>
      <c r="CB25" s="9">
        <f t="shared" si="9"/>
        <v>0</v>
      </c>
      <c r="CC25" s="9">
        <f t="shared" si="10"/>
        <v>0</v>
      </c>
      <c r="CD25" s="11">
        <f t="shared" si="11"/>
        <v>0</v>
      </c>
      <c r="CE25" s="11">
        <f t="shared" si="12"/>
        <v>0</v>
      </c>
      <c r="CF25" s="11">
        <f t="shared" si="13"/>
        <v>0</v>
      </c>
      <c r="CG25" s="11">
        <f t="shared" si="14"/>
        <v>0</v>
      </c>
      <c r="CH25" s="11">
        <f t="shared" si="15"/>
        <v>0</v>
      </c>
      <c r="CI25" s="11">
        <f t="shared" si="16"/>
        <v>0</v>
      </c>
      <c r="CJ25" s="333" t="str">
        <f>VLOOKUP($A25,'Depr Group Buckets'!$A:$J,CJ$4,FALSE)</f>
        <v>NON UTILITY</v>
      </c>
      <c r="CK25" s="333">
        <f>VLOOKUP($A25,'Depr Group Buckets'!$A:$J,CK$4,FALSE)</f>
        <v>121</v>
      </c>
      <c r="CL25" s="333">
        <f>VLOOKUP($A25,'Depr Group Buckets'!$A:$J,CL$4,FALSE)</f>
        <v>122</v>
      </c>
      <c r="CM25" s="333">
        <f>VLOOKUP($A25,'Depr Group Buckets'!$A:$J,CM$4,FALSE)</f>
        <v>416</v>
      </c>
      <c r="CN25" s="333" t="str">
        <f>VLOOKUP($A25,'Depr Group Buckets'!$A:$J,CN$4,FALSE)</f>
        <v>NON UTILITY</v>
      </c>
      <c r="CO25" s="333" t="str">
        <f>VLOOKUP($A25,'Depr Group Buckets'!$A:$J,CO$4,FALSE)</f>
        <v>NON UTILITY</v>
      </c>
      <c r="CP25" s="333" t="str">
        <f>VLOOKUP($A25,'Depr Group Buckets'!$A:$J,CP$4,FALSE)</f>
        <v>Invalid</v>
      </c>
      <c r="CQ25" s="333" t="str">
        <f>VLOOKUP($A25,'Depr Group Buckets'!$A:$J,CQ$4,FALSE)</f>
        <v>121</v>
      </c>
    </row>
    <row r="26" spans="1:95" ht="12.75" customHeight="1" x14ac:dyDescent="0.25">
      <c r="A26" s="335">
        <v>12188</v>
      </c>
      <c r="B26" s="336" t="s">
        <v>561</v>
      </c>
      <c r="C26" s="337">
        <v>361386.82</v>
      </c>
      <c r="D26" s="337">
        <v>361386.82</v>
      </c>
      <c r="E26" s="337">
        <v>361386.82</v>
      </c>
      <c r="F26" s="337">
        <v>361386.82</v>
      </c>
      <c r="G26" s="337">
        <v>361386.82</v>
      </c>
      <c r="H26" s="337">
        <v>361386.82</v>
      </c>
      <c r="I26" s="337">
        <v>937165.39999999991</v>
      </c>
      <c r="J26" s="337">
        <v>361386.81999999995</v>
      </c>
      <c r="K26" s="337">
        <v>361386.81999999995</v>
      </c>
      <c r="L26" s="337">
        <v>361386.81999999995</v>
      </c>
      <c r="M26" s="337">
        <v>361386.81999999995</v>
      </c>
      <c r="N26" s="337">
        <v>378216.81999999995</v>
      </c>
      <c r="O26" s="337">
        <v>378216.81999999995</v>
      </c>
      <c r="P26" s="337">
        <v>378216.81999999995</v>
      </c>
      <c r="Q26" s="337">
        <v>378216.81999999995</v>
      </c>
      <c r="R26" s="337">
        <v>378216.81999999995</v>
      </c>
      <c r="S26" s="337">
        <v>378216.81999999995</v>
      </c>
      <c r="T26" s="337">
        <v>378216.81999999995</v>
      </c>
      <c r="U26" s="337">
        <v>1178216.8199999998</v>
      </c>
      <c r="V26" s="337">
        <v>1378216.8199999998</v>
      </c>
      <c r="W26" s="337">
        <v>2176541.0300000003</v>
      </c>
      <c r="X26" s="337">
        <v>2243445.1900000004</v>
      </c>
      <c r="Y26" s="337">
        <v>2310349.3500000006</v>
      </c>
      <c r="Z26" s="337">
        <v>2416216.8200000003</v>
      </c>
      <c r="AA26" s="337">
        <v>2916216.8600000003</v>
      </c>
      <c r="AB26" s="337">
        <v>2916216.8600000003</v>
      </c>
      <c r="AC26" s="337">
        <v>2916216.8600000003</v>
      </c>
      <c r="AD26" s="337">
        <v>2916216.8200000003</v>
      </c>
      <c r="AE26" s="337">
        <v>2916216.8200000003</v>
      </c>
      <c r="AF26" s="337">
        <v>2916216.8200000003</v>
      </c>
      <c r="AG26" s="337">
        <v>2916216.8200000003</v>
      </c>
      <c r="AH26" s="337">
        <v>2916216.8200000003</v>
      </c>
      <c r="AI26" s="337">
        <v>2916216.8200000003</v>
      </c>
      <c r="AJ26" s="337">
        <v>2916216.8200000003</v>
      </c>
      <c r="AK26" s="337">
        <v>2916216.8200000003</v>
      </c>
      <c r="AL26" s="337">
        <v>2916216.8200000003</v>
      </c>
      <c r="AM26" s="337">
        <v>2916216.8200000003</v>
      </c>
      <c r="AN26" s="337"/>
      <c r="AO26" s="337"/>
      <c r="AP26" s="337"/>
      <c r="AQ26" s="337"/>
      <c r="AR26" s="337"/>
      <c r="AS26" s="337"/>
      <c r="AT26" s="337"/>
      <c r="AU26" s="337"/>
      <c r="AV26" s="337"/>
      <c r="AW26" s="337"/>
      <c r="AX26" s="337"/>
      <c r="AY26" s="337"/>
      <c r="AZ26" s="337"/>
      <c r="BA26" s="337"/>
      <c r="BB26" s="337"/>
      <c r="BC26" s="337"/>
      <c r="BD26" s="337"/>
      <c r="BE26" s="337"/>
      <c r="BF26" s="337"/>
      <c r="BG26" s="337"/>
      <c r="BH26" s="337"/>
      <c r="BI26" s="337"/>
      <c r="BJ26" s="337"/>
      <c r="BK26" s="337"/>
      <c r="BL26" s="337"/>
      <c r="BM26" s="337"/>
      <c r="BN26" s="337"/>
      <c r="BO26" s="337"/>
      <c r="BP26" s="337"/>
      <c r="BQ26" s="337"/>
      <c r="BR26" s="337"/>
      <c r="BS26" s="337"/>
      <c r="BT26" s="337"/>
      <c r="BU26" s="337"/>
      <c r="BV26" s="337"/>
      <c r="BW26" s="337"/>
      <c r="BX26" s="9">
        <f t="shared" si="5"/>
        <v>378216.81999999995</v>
      </c>
      <c r="BY26" s="9">
        <f t="shared" si="6"/>
        <v>2916216.8600000003</v>
      </c>
      <c r="BZ26" s="9">
        <f t="shared" si="7"/>
        <v>2916216.8200000003</v>
      </c>
      <c r="CA26" s="9">
        <f t="shared" si="8"/>
        <v>0</v>
      </c>
      <c r="CB26" s="9">
        <f t="shared" si="9"/>
        <v>0</v>
      </c>
      <c r="CC26" s="9">
        <f t="shared" si="10"/>
        <v>0</v>
      </c>
      <c r="CD26" s="11">
        <f t="shared" si="11"/>
        <v>408266.71</v>
      </c>
      <c r="CE26" s="11">
        <f t="shared" si="12"/>
        <v>1299115.68</v>
      </c>
      <c r="CF26" s="11">
        <f t="shared" si="13"/>
        <v>2916216.83</v>
      </c>
      <c r="CG26" s="11">
        <f t="shared" si="14"/>
        <v>224324.37</v>
      </c>
      <c r="CH26" s="11">
        <f t="shared" si="15"/>
        <v>0</v>
      </c>
      <c r="CI26" s="11">
        <f t="shared" si="16"/>
        <v>0</v>
      </c>
      <c r="CJ26" s="333" t="str">
        <f>VLOOKUP($A26,'Depr Group Buckets'!$A:$J,CJ$4,FALSE)</f>
        <v>NON UTILITY</v>
      </c>
      <c r="CK26" s="333">
        <f>VLOOKUP($A26,'Depr Group Buckets'!$A:$J,CK$4,FALSE)</f>
        <v>121</v>
      </c>
      <c r="CL26" s="333">
        <f>VLOOKUP($A26,'Depr Group Buckets'!$A:$J,CL$4,FALSE)</f>
        <v>122</v>
      </c>
      <c r="CM26" s="333">
        <f>VLOOKUP($A26,'Depr Group Buckets'!$A:$J,CM$4,FALSE)</f>
        <v>416</v>
      </c>
      <c r="CN26" s="333" t="str">
        <f>VLOOKUP($A26,'Depr Group Buckets'!$A:$J,CN$4,FALSE)</f>
        <v>NON UTILITY</v>
      </c>
      <c r="CO26" s="333" t="str">
        <f>VLOOKUP($A26,'Depr Group Buckets'!$A:$J,CO$4,FALSE)</f>
        <v>NON UTILITY</v>
      </c>
      <c r="CP26" s="333" t="str">
        <f>VLOOKUP($A26,'Depr Group Buckets'!$A:$J,CP$4,FALSE)</f>
        <v>Valid</v>
      </c>
      <c r="CQ26" s="333" t="str">
        <f>VLOOKUP($A26,'Depr Group Buckets'!$A:$J,CQ$4,FALSE)</f>
        <v>121</v>
      </c>
    </row>
    <row r="27" spans="1:95" ht="12.75" customHeight="1" x14ac:dyDescent="0.25">
      <c r="A27" s="335">
        <v>12199</v>
      </c>
      <c r="B27" s="336" t="s">
        <v>562</v>
      </c>
      <c r="C27" s="337">
        <v>0</v>
      </c>
      <c r="D27" s="337">
        <v>0</v>
      </c>
      <c r="E27" s="337">
        <v>0</v>
      </c>
      <c r="F27" s="337">
        <v>0</v>
      </c>
      <c r="G27" s="337">
        <v>0</v>
      </c>
      <c r="H27" s="337">
        <v>0</v>
      </c>
      <c r="I27" s="337">
        <v>0</v>
      </c>
      <c r="J27" s="337">
        <v>0</v>
      </c>
      <c r="K27" s="337">
        <v>0</v>
      </c>
      <c r="L27" s="337">
        <v>0</v>
      </c>
      <c r="M27" s="337">
        <v>0</v>
      </c>
      <c r="N27" s="337">
        <v>0</v>
      </c>
      <c r="O27" s="337">
        <v>0</v>
      </c>
      <c r="P27" s="337">
        <v>0</v>
      </c>
      <c r="Q27" s="337">
        <v>0</v>
      </c>
      <c r="R27" s="337">
        <v>0</v>
      </c>
      <c r="S27" s="337">
        <v>0</v>
      </c>
      <c r="T27" s="337">
        <v>0</v>
      </c>
      <c r="U27" s="337">
        <v>0</v>
      </c>
      <c r="V27" s="337">
        <v>0</v>
      </c>
      <c r="W27" s="337">
        <v>0</v>
      </c>
      <c r="X27" s="337">
        <v>0</v>
      </c>
      <c r="Y27" s="337">
        <v>0</v>
      </c>
      <c r="Z27" s="337">
        <v>0</v>
      </c>
      <c r="AA27" s="337">
        <v>0</v>
      </c>
      <c r="AB27" s="337">
        <v>0</v>
      </c>
      <c r="AC27" s="337">
        <v>0</v>
      </c>
      <c r="AD27" s="337">
        <v>0</v>
      </c>
      <c r="AE27" s="337">
        <v>0</v>
      </c>
      <c r="AF27" s="337">
        <v>0</v>
      </c>
      <c r="AG27" s="337">
        <v>0</v>
      </c>
      <c r="AH27" s="337">
        <v>0</v>
      </c>
      <c r="AI27" s="337">
        <v>0</v>
      </c>
      <c r="AJ27" s="337">
        <v>0</v>
      </c>
      <c r="AK27" s="337">
        <v>0</v>
      </c>
      <c r="AL27" s="337">
        <v>0</v>
      </c>
      <c r="AM27" s="337">
        <v>0</v>
      </c>
      <c r="AN27" s="337"/>
      <c r="AO27" s="337"/>
      <c r="AP27" s="337"/>
      <c r="AQ27" s="337"/>
      <c r="AR27" s="337"/>
      <c r="AS27" s="337"/>
      <c r="AT27" s="337"/>
      <c r="AU27" s="337"/>
      <c r="AV27" s="337"/>
      <c r="AW27" s="337"/>
      <c r="AX27" s="337"/>
      <c r="AY27" s="337"/>
      <c r="AZ27" s="337"/>
      <c r="BA27" s="337"/>
      <c r="BB27" s="337"/>
      <c r="BC27" s="337"/>
      <c r="BD27" s="337"/>
      <c r="BE27" s="337"/>
      <c r="BF27" s="337"/>
      <c r="BG27" s="337"/>
      <c r="BH27" s="337"/>
      <c r="BI27" s="337"/>
      <c r="BJ27" s="337"/>
      <c r="BK27" s="337"/>
      <c r="BL27" s="337"/>
      <c r="BM27" s="337"/>
      <c r="BN27" s="337"/>
      <c r="BO27" s="337"/>
      <c r="BP27" s="337"/>
      <c r="BQ27" s="337"/>
      <c r="BR27" s="337"/>
      <c r="BS27" s="337"/>
      <c r="BT27" s="337"/>
      <c r="BU27" s="337"/>
      <c r="BV27" s="337"/>
      <c r="BW27" s="337"/>
      <c r="BX27" s="9">
        <f t="shared" si="5"/>
        <v>0</v>
      </c>
      <c r="BY27" s="9">
        <f t="shared" si="6"/>
        <v>0</v>
      </c>
      <c r="BZ27" s="9">
        <f t="shared" si="7"/>
        <v>0</v>
      </c>
      <c r="CA27" s="9">
        <f t="shared" si="8"/>
        <v>0</v>
      </c>
      <c r="CB27" s="9">
        <f t="shared" si="9"/>
        <v>0</v>
      </c>
      <c r="CC27" s="9">
        <f t="shared" si="10"/>
        <v>0</v>
      </c>
      <c r="CD27" s="11">
        <f t="shared" si="11"/>
        <v>0</v>
      </c>
      <c r="CE27" s="11">
        <f t="shared" si="12"/>
        <v>0</v>
      </c>
      <c r="CF27" s="11">
        <f t="shared" si="13"/>
        <v>0</v>
      </c>
      <c r="CG27" s="11">
        <f t="shared" si="14"/>
        <v>0</v>
      </c>
      <c r="CH27" s="11">
        <f t="shared" si="15"/>
        <v>0</v>
      </c>
      <c r="CI27" s="11">
        <f t="shared" si="16"/>
        <v>0</v>
      </c>
      <c r="CJ27" s="333" t="str">
        <f>VLOOKUP($A27,'Depr Group Buckets'!$A:$J,CJ$4,FALSE)</f>
        <v>NON UTILITY</v>
      </c>
      <c r="CK27" s="333">
        <f>VLOOKUP($A27,'Depr Group Buckets'!$A:$J,CK$4,FALSE)</f>
        <v>121</v>
      </c>
      <c r="CL27" s="333">
        <f>VLOOKUP($A27,'Depr Group Buckets'!$A:$J,CL$4,FALSE)</f>
        <v>122</v>
      </c>
      <c r="CM27" s="333">
        <f>VLOOKUP($A27,'Depr Group Buckets'!$A:$J,CM$4,FALSE)</f>
        <v>416</v>
      </c>
      <c r="CN27" s="333" t="str">
        <f>VLOOKUP($A27,'Depr Group Buckets'!$A:$J,CN$4,FALSE)</f>
        <v>NON UTILITY</v>
      </c>
      <c r="CO27" s="333" t="str">
        <f>VLOOKUP($A27,'Depr Group Buckets'!$A:$J,CO$4,FALSE)</f>
        <v>NON UTILITY</v>
      </c>
      <c r="CP27" s="333" t="str">
        <f>VLOOKUP($A27,'Depr Group Buckets'!$A:$J,CP$4,FALSE)</f>
        <v>Invalid</v>
      </c>
      <c r="CQ27" s="333" t="str">
        <f>VLOOKUP($A27,'Depr Group Buckets'!$A:$J,CQ$4,FALSE)</f>
        <v>121</v>
      </c>
    </row>
    <row r="28" spans="1:95" ht="12.75" customHeight="1" x14ac:dyDescent="0.25">
      <c r="A28" s="335">
        <v>30300</v>
      </c>
      <c r="B28" s="336" t="s">
        <v>563</v>
      </c>
      <c r="C28" s="337">
        <v>0</v>
      </c>
      <c r="D28" s="337">
        <v>0</v>
      </c>
      <c r="E28" s="337">
        <v>0</v>
      </c>
      <c r="F28" s="337">
        <v>0</v>
      </c>
      <c r="G28" s="337">
        <v>0</v>
      </c>
      <c r="H28" s="337">
        <v>0</v>
      </c>
      <c r="I28" s="337">
        <v>0</v>
      </c>
      <c r="J28" s="337">
        <v>0</v>
      </c>
      <c r="K28" s="337">
        <v>0</v>
      </c>
      <c r="L28" s="337">
        <v>0</v>
      </c>
      <c r="M28" s="337">
        <v>0</v>
      </c>
      <c r="N28" s="337">
        <v>0</v>
      </c>
      <c r="O28" s="337">
        <v>0</v>
      </c>
      <c r="P28" s="337">
        <v>0</v>
      </c>
      <c r="Q28" s="337">
        <v>0</v>
      </c>
      <c r="R28" s="337">
        <v>0</v>
      </c>
      <c r="S28" s="337">
        <v>0</v>
      </c>
      <c r="T28" s="337">
        <v>0</v>
      </c>
      <c r="U28" s="337">
        <v>0</v>
      </c>
      <c r="V28" s="337">
        <v>0</v>
      </c>
      <c r="W28" s="337">
        <v>0</v>
      </c>
      <c r="X28" s="337">
        <v>0</v>
      </c>
      <c r="Y28" s="337">
        <v>0</v>
      </c>
      <c r="Z28" s="337">
        <v>0</v>
      </c>
      <c r="AA28" s="337">
        <v>0</v>
      </c>
      <c r="AB28" s="337">
        <v>0</v>
      </c>
      <c r="AC28" s="337">
        <v>0</v>
      </c>
      <c r="AD28" s="337">
        <v>0</v>
      </c>
      <c r="AE28" s="337">
        <v>0</v>
      </c>
      <c r="AF28" s="337">
        <v>0</v>
      </c>
      <c r="AG28" s="337">
        <v>0</v>
      </c>
      <c r="AH28" s="337">
        <v>0</v>
      </c>
      <c r="AI28" s="337">
        <v>0</v>
      </c>
      <c r="AJ28" s="337">
        <v>0</v>
      </c>
      <c r="AK28" s="337">
        <v>0</v>
      </c>
      <c r="AL28" s="337">
        <v>0</v>
      </c>
      <c r="AM28" s="337">
        <v>0</v>
      </c>
      <c r="AN28" s="337"/>
      <c r="AO28" s="337"/>
      <c r="AP28" s="337"/>
      <c r="AQ28" s="337"/>
      <c r="AR28" s="337"/>
      <c r="AS28" s="337"/>
      <c r="AT28" s="337"/>
      <c r="AU28" s="337"/>
      <c r="AV28" s="337"/>
      <c r="AW28" s="337"/>
      <c r="AX28" s="337"/>
      <c r="AY28" s="337"/>
      <c r="AZ28" s="337"/>
      <c r="BA28" s="337"/>
      <c r="BB28" s="337"/>
      <c r="BC28" s="337"/>
      <c r="BD28" s="337"/>
      <c r="BE28" s="337"/>
      <c r="BF28" s="337"/>
      <c r="BG28" s="337"/>
      <c r="BH28" s="337"/>
      <c r="BI28" s="337"/>
      <c r="BJ28" s="337"/>
      <c r="BK28" s="337"/>
      <c r="BL28" s="337"/>
      <c r="BM28" s="337"/>
      <c r="BN28" s="337"/>
      <c r="BO28" s="337"/>
      <c r="BP28" s="337"/>
      <c r="BQ28" s="337"/>
      <c r="BR28" s="337"/>
      <c r="BS28" s="337"/>
      <c r="BT28" s="337"/>
      <c r="BU28" s="337"/>
      <c r="BV28" s="337"/>
      <c r="BW28" s="337"/>
      <c r="BX28" s="9">
        <f t="shared" si="5"/>
        <v>0</v>
      </c>
      <c r="BY28" s="9">
        <f t="shared" si="6"/>
        <v>0</v>
      </c>
      <c r="BZ28" s="9">
        <f t="shared" si="7"/>
        <v>0</v>
      </c>
      <c r="CA28" s="9">
        <f t="shared" si="8"/>
        <v>0</v>
      </c>
      <c r="CB28" s="9">
        <f t="shared" si="9"/>
        <v>0</v>
      </c>
      <c r="CC28" s="9">
        <f t="shared" si="10"/>
        <v>0</v>
      </c>
      <c r="CD28" s="11">
        <f t="shared" si="11"/>
        <v>0</v>
      </c>
      <c r="CE28" s="11">
        <f t="shared" si="12"/>
        <v>0</v>
      </c>
      <c r="CF28" s="11">
        <f t="shared" si="13"/>
        <v>0</v>
      </c>
      <c r="CG28" s="11">
        <f t="shared" si="14"/>
        <v>0</v>
      </c>
      <c r="CH28" s="11">
        <f t="shared" si="15"/>
        <v>0</v>
      </c>
      <c r="CI28" s="11">
        <f t="shared" si="16"/>
        <v>0</v>
      </c>
      <c r="CJ28" s="333" t="str">
        <f>VLOOKUP($A28,'Depr Group Buckets'!$A:$J,CJ$4,FALSE)</f>
        <v>INTANGIBLE</v>
      </c>
      <c r="CK28" s="333" t="str">
        <f>VLOOKUP($A28,'Depr Group Buckets'!$A:$J,CK$4,FALSE)</f>
        <v>101/106</v>
      </c>
      <c r="CL28" s="333">
        <f>VLOOKUP($A28,'Depr Group Buckets'!$A:$J,CL$4,FALSE)</f>
        <v>111</v>
      </c>
      <c r="CM28" s="333">
        <f>VLOOKUP($A28,'Depr Group Buckets'!$A:$J,CM$4,FALSE)</f>
        <v>404</v>
      </c>
      <c r="CN28" s="333" t="str">
        <f>VLOOKUP($A28,'Depr Group Buckets'!$A:$J,CN$4,FALSE)</f>
        <v>INTANGIBLE</v>
      </c>
      <c r="CO28" s="333" t="str">
        <f>VLOOKUP($A28,'Depr Group Buckets'!$A:$J,CO$4,FALSE)</f>
        <v>INTANGIBLE</v>
      </c>
      <c r="CP28" s="333" t="str">
        <f>VLOOKUP($A28,'Depr Group Buckets'!$A:$J,CP$4,FALSE)</f>
        <v>Invalid</v>
      </c>
      <c r="CQ28" s="333" t="str">
        <f>VLOOKUP($A28,'Depr Group Buckets'!$A:$J,CQ$4,FALSE)</f>
        <v>303</v>
      </c>
    </row>
    <row r="29" spans="1:95" ht="12.75" customHeight="1" x14ac:dyDescent="0.25">
      <c r="A29" s="335">
        <v>30301</v>
      </c>
      <c r="B29" s="336" t="s">
        <v>564</v>
      </c>
      <c r="C29" s="337">
        <v>0</v>
      </c>
      <c r="D29" s="337">
        <v>0</v>
      </c>
      <c r="E29" s="337">
        <v>0</v>
      </c>
      <c r="F29" s="337">
        <v>0</v>
      </c>
      <c r="G29" s="337">
        <v>0</v>
      </c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7">
        <v>0</v>
      </c>
      <c r="N29" s="337">
        <v>0</v>
      </c>
      <c r="O29" s="337">
        <v>0</v>
      </c>
      <c r="P29" s="337">
        <v>0</v>
      </c>
      <c r="Q29" s="337">
        <v>0</v>
      </c>
      <c r="R29" s="337">
        <v>0</v>
      </c>
      <c r="S29" s="337">
        <v>0</v>
      </c>
      <c r="T29" s="337">
        <v>0</v>
      </c>
      <c r="U29" s="337">
        <v>0</v>
      </c>
      <c r="V29" s="337">
        <v>0</v>
      </c>
      <c r="W29" s="337">
        <v>0</v>
      </c>
      <c r="X29" s="337">
        <v>0</v>
      </c>
      <c r="Y29" s="337">
        <v>0</v>
      </c>
      <c r="Z29" s="337">
        <v>0</v>
      </c>
      <c r="AA29" s="337">
        <v>0</v>
      </c>
      <c r="AB29" s="337">
        <v>0</v>
      </c>
      <c r="AC29" s="337">
        <v>0</v>
      </c>
      <c r="AD29" s="337">
        <v>0</v>
      </c>
      <c r="AE29" s="337">
        <v>0</v>
      </c>
      <c r="AF29" s="337">
        <v>0</v>
      </c>
      <c r="AG29" s="337">
        <v>0</v>
      </c>
      <c r="AH29" s="337">
        <v>0</v>
      </c>
      <c r="AI29" s="337">
        <v>0</v>
      </c>
      <c r="AJ29" s="337">
        <v>0</v>
      </c>
      <c r="AK29" s="337">
        <v>0</v>
      </c>
      <c r="AL29" s="337">
        <v>0</v>
      </c>
      <c r="AM29" s="337">
        <v>0</v>
      </c>
      <c r="AN29" s="337"/>
      <c r="AO29" s="337"/>
      <c r="AP29" s="337"/>
      <c r="AQ29" s="337"/>
      <c r="AR29" s="337"/>
      <c r="AS29" s="337"/>
      <c r="AT29" s="337"/>
      <c r="AU29" s="337"/>
      <c r="AV29" s="337"/>
      <c r="AW29" s="337"/>
      <c r="AX29" s="337"/>
      <c r="AY29" s="337"/>
      <c r="AZ29" s="337"/>
      <c r="BA29" s="337"/>
      <c r="BB29" s="337"/>
      <c r="BC29" s="337"/>
      <c r="BD29" s="337"/>
      <c r="BE29" s="337"/>
      <c r="BF29" s="337"/>
      <c r="BG29" s="337"/>
      <c r="BH29" s="337"/>
      <c r="BI29" s="337"/>
      <c r="BJ29" s="337"/>
      <c r="BK29" s="337"/>
      <c r="BL29" s="337"/>
      <c r="BM29" s="337"/>
      <c r="BN29" s="337"/>
      <c r="BO29" s="337"/>
      <c r="BP29" s="337"/>
      <c r="BQ29" s="337"/>
      <c r="BR29" s="337"/>
      <c r="BS29" s="337"/>
      <c r="BT29" s="337"/>
      <c r="BU29" s="337"/>
      <c r="BV29" s="337"/>
      <c r="BW29" s="337"/>
      <c r="BX29" s="9">
        <f t="shared" si="5"/>
        <v>0</v>
      </c>
      <c r="BY29" s="9">
        <f t="shared" si="6"/>
        <v>0</v>
      </c>
      <c r="BZ29" s="9">
        <f t="shared" si="7"/>
        <v>0</v>
      </c>
      <c r="CA29" s="9">
        <f t="shared" si="8"/>
        <v>0</v>
      </c>
      <c r="CB29" s="9">
        <f t="shared" si="9"/>
        <v>0</v>
      </c>
      <c r="CC29" s="9">
        <f t="shared" si="10"/>
        <v>0</v>
      </c>
      <c r="CD29" s="11">
        <f t="shared" si="11"/>
        <v>0</v>
      </c>
      <c r="CE29" s="11">
        <f t="shared" si="12"/>
        <v>0</v>
      </c>
      <c r="CF29" s="11">
        <f t="shared" si="13"/>
        <v>0</v>
      </c>
      <c r="CG29" s="11">
        <f t="shared" si="14"/>
        <v>0</v>
      </c>
      <c r="CH29" s="11">
        <f t="shared" si="15"/>
        <v>0</v>
      </c>
      <c r="CI29" s="11">
        <f t="shared" si="16"/>
        <v>0</v>
      </c>
      <c r="CJ29" s="333" t="str">
        <f>VLOOKUP($A29,'Depr Group Buckets'!$A:$J,CJ$4,FALSE)</f>
        <v>INTANGIBLE</v>
      </c>
      <c r="CK29" s="333" t="str">
        <f>VLOOKUP($A29,'Depr Group Buckets'!$A:$J,CK$4,FALSE)</f>
        <v>101/106</v>
      </c>
      <c r="CL29" s="333">
        <f>VLOOKUP($A29,'Depr Group Buckets'!$A:$J,CL$4,FALSE)</f>
        <v>111</v>
      </c>
      <c r="CM29" s="333">
        <f>VLOOKUP($A29,'Depr Group Buckets'!$A:$J,CM$4,FALSE)</f>
        <v>404</v>
      </c>
      <c r="CN29" s="333" t="str">
        <f>VLOOKUP($A29,'Depr Group Buckets'!$A:$J,CN$4,FALSE)</f>
        <v>INTANGIBLE</v>
      </c>
      <c r="CO29" s="333" t="str">
        <f>VLOOKUP($A29,'Depr Group Buckets'!$A:$J,CO$4,FALSE)</f>
        <v>INTANGIBLE</v>
      </c>
      <c r="CP29" s="333" t="str">
        <f>VLOOKUP($A29,'Depr Group Buckets'!$A:$J,CP$4,FALSE)</f>
        <v>Invalid</v>
      </c>
      <c r="CQ29" s="333" t="str">
        <f>VLOOKUP($A29,'Depr Group Buckets'!$A:$J,CQ$4,FALSE)</f>
        <v>303</v>
      </c>
    </row>
    <row r="30" spans="1:95" ht="13.5" customHeight="1" x14ac:dyDescent="0.25">
      <c r="A30" s="335">
        <v>30302</v>
      </c>
      <c r="B30" s="336" t="s">
        <v>322</v>
      </c>
      <c r="C30" s="337">
        <v>0</v>
      </c>
      <c r="D30" s="337">
        <v>0</v>
      </c>
      <c r="E30" s="337">
        <v>0</v>
      </c>
      <c r="F30" s="337">
        <v>0</v>
      </c>
      <c r="G30" s="337">
        <v>0</v>
      </c>
      <c r="H30" s="337">
        <v>0</v>
      </c>
      <c r="I30" s="337">
        <v>0</v>
      </c>
      <c r="J30" s="337">
        <v>0</v>
      </c>
      <c r="K30" s="337">
        <v>0</v>
      </c>
      <c r="L30" s="337">
        <v>0</v>
      </c>
      <c r="M30" s="337">
        <v>0</v>
      </c>
      <c r="N30" s="337">
        <v>0</v>
      </c>
      <c r="O30" s="337">
        <v>0</v>
      </c>
      <c r="P30" s="337">
        <v>0</v>
      </c>
      <c r="Q30" s="337">
        <v>0</v>
      </c>
      <c r="R30" s="337">
        <v>0</v>
      </c>
      <c r="S30" s="337">
        <v>0</v>
      </c>
      <c r="T30" s="337">
        <v>0</v>
      </c>
      <c r="U30" s="337">
        <v>0</v>
      </c>
      <c r="V30" s="337">
        <v>0</v>
      </c>
      <c r="W30" s="337">
        <v>0</v>
      </c>
      <c r="X30" s="337">
        <v>0</v>
      </c>
      <c r="Y30" s="337">
        <v>0</v>
      </c>
      <c r="Z30" s="337">
        <v>0</v>
      </c>
      <c r="AA30" s="337">
        <v>0</v>
      </c>
      <c r="AB30" s="337">
        <v>0</v>
      </c>
      <c r="AC30" s="337">
        <v>0</v>
      </c>
      <c r="AD30" s="337">
        <v>0</v>
      </c>
      <c r="AE30" s="337">
        <v>0</v>
      </c>
      <c r="AF30" s="337">
        <v>0</v>
      </c>
      <c r="AG30" s="337">
        <v>0</v>
      </c>
      <c r="AH30" s="337">
        <v>0</v>
      </c>
      <c r="AI30" s="337">
        <v>0</v>
      </c>
      <c r="AJ30" s="337">
        <v>0</v>
      </c>
      <c r="AK30" s="337">
        <v>0</v>
      </c>
      <c r="AL30" s="337">
        <v>0</v>
      </c>
      <c r="AM30" s="337">
        <v>0</v>
      </c>
      <c r="AN30" s="337"/>
      <c r="AO30" s="337"/>
      <c r="AP30" s="337"/>
      <c r="AQ30" s="337"/>
      <c r="AR30" s="337"/>
      <c r="AS30" s="337"/>
      <c r="AT30" s="337"/>
      <c r="AU30" s="337"/>
      <c r="AV30" s="337"/>
      <c r="AW30" s="337"/>
      <c r="AX30" s="337"/>
      <c r="AY30" s="337"/>
      <c r="AZ30" s="337"/>
      <c r="BA30" s="337"/>
      <c r="BB30" s="337"/>
      <c r="BC30" s="337"/>
      <c r="BD30" s="337"/>
      <c r="BE30" s="337"/>
      <c r="BF30" s="337"/>
      <c r="BG30" s="337"/>
      <c r="BH30" s="337"/>
      <c r="BI30" s="337"/>
      <c r="BJ30" s="337"/>
      <c r="BK30" s="337"/>
      <c r="BL30" s="337"/>
      <c r="BM30" s="337"/>
      <c r="BN30" s="337"/>
      <c r="BO30" s="337"/>
      <c r="BP30" s="337"/>
      <c r="BQ30" s="337"/>
      <c r="BR30" s="337"/>
      <c r="BS30" s="337"/>
      <c r="BT30" s="337"/>
      <c r="BU30" s="337"/>
      <c r="BV30" s="337"/>
      <c r="BW30" s="337"/>
      <c r="BX30" s="9">
        <f t="shared" si="5"/>
        <v>0</v>
      </c>
      <c r="BY30" s="9">
        <f t="shared" si="6"/>
        <v>0</v>
      </c>
      <c r="BZ30" s="9">
        <f t="shared" si="7"/>
        <v>0</v>
      </c>
      <c r="CA30" s="9">
        <f t="shared" si="8"/>
        <v>0</v>
      </c>
      <c r="CB30" s="9">
        <f t="shared" si="9"/>
        <v>0</v>
      </c>
      <c r="CC30" s="9">
        <f t="shared" si="10"/>
        <v>0</v>
      </c>
      <c r="CD30" s="11">
        <f t="shared" si="11"/>
        <v>0</v>
      </c>
      <c r="CE30" s="11">
        <f t="shared" si="12"/>
        <v>0</v>
      </c>
      <c r="CF30" s="11">
        <f t="shared" si="13"/>
        <v>0</v>
      </c>
      <c r="CG30" s="11">
        <f t="shared" si="14"/>
        <v>0</v>
      </c>
      <c r="CH30" s="11">
        <f t="shared" si="15"/>
        <v>0</v>
      </c>
      <c r="CI30" s="11">
        <f t="shared" si="16"/>
        <v>0</v>
      </c>
      <c r="CJ30" s="333" t="str">
        <f>VLOOKUP($A30,'Depr Group Buckets'!$A:$J,CJ$4,FALSE)</f>
        <v>ARO</v>
      </c>
      <c r="CK30" s="333" t="str">
        <f>VLOOKUP($A30,'Depr Group Buckets'!$A:$J,CK$4,FALSE)</f>
        <v>101/106</v>
      </c>
      <c r="CL30" s="333">
        <f>VLOOKUP($A30,'Depr Group Buckets'!$A:$J,CL$4,FALSE)</f>
        <v>108</v>
      </c>
      <c r="CM30" s="333" t="str">
        <f>VLOOKUP($A30,'Depr Group Buckets'!$A:$J,CM$4,FALSE)</f>
        <v>ARO Def 182</v>
      </c>
      <c r="CN30" s="333" t="str">
        <f>VLOOKUP($A30,'Depr Group Buckets'!$A:$J,CN$4,FALSE)</f>
        <v>ARO</v>
      </c>
      <c r="CO30" s="333" t="str">
        <f>VLOOKUP($A30,'Depr Group Buckets'!$A:$J,CO$4,FALSE)</f>
        <v>ARO</v>
      </c>
      <c r="CP30" s="333" t="str">
        <f>VLOOKUP($A30,'Depr Group Buckets'!$A:$J,CP$4,FALSE)</f>
        <v>Valid</v>
      </c>
      <c r="CQ30" s="333" t="str">
        <f>VLOOKUP($A30,'Depr Group Buckets'!$A:$J,CQ$4,FALSE)</f>
        <v>303</v>
      </c>
    </row>
    <row r="31" spans="1:95" ht="13.5" customHeight="1" x14ac:dyDescent="0.25">
      <c r="A31" s="335">
        <v>30315</v>
      </c>
      <c r="B31" s="336" t="s">
        <v>305</v>
      </c>
      <c r="C31" s="337">
        <v>458241107.53999996</v>
      </c>
      <c r="D31" s="337">
        <v>459480909.77999997</v>
      </c>
      <c r="E31" s="337">
        <v>460960881.81999999</v>
      </c>
      <c r="F31" s="337">
        <v>471659757.36000001</v>
      </c>
      <c r="G31" s="337">
        <v>471585034.58000004</v>
      </c>
      <c r="H31" s="337">
        <v>475244590.16000003</v>
      </c>
      <c r="I31" s="337">
        <v>480019427.74000001</v>
      </c>
      <c r="J31" s="337">
        <v>484415516.30000001</v>
      </c>
      <c r="K31" s="337">
        <v>488499758.46000004</v>
      </c>
      <c r="L31" s="337">
        <v>485548492.58000004</v>
      </c>
      <c r="M31" s="337">
        <v>486570155.84000003</v>
      </c>
      <c r="N31" s="337">
        <v>486362715.53000003</v>
      </c>
      <c r="O31" s="337">
        <v>521517156.44000006</v>
      </c>
      <c r="P31" s="337">
        <v>527597410.24000007</v>
      </c>
      <c r="Q31" s="337">
        <v>536196602.3900001</v>
      </c>
      <c r="R31" s="337">
        <v>541516154.97000015</v>
      </c>
      <c r="S31" s="337">
        <v>541349040.74000013</v>
      </c>
      <c r="T31" s="337">
        <v>534075015.00000018</v>
      </c>
      <c r="U31" s="337">
        <v>534983187.22000021</v>
      </c>
      <c r="V31" s="337">
        <v>534998878.32000017</v>
      </c>
      <c r="W31" s="337">
        <v>533965589.1000002</v>
      </c>
      <c r="X31" s="337">
        <v>547832126.68000019</v>
      </c>
      <c r="Y31" s="337">
        <v>549640717.23000014</v>
      </c>
      <c r="Z31" s="337">
        <v>551734817.59000015</v>
      </c>
      <c r="AA31" s="337">
        <v>577595317.85000014</v>
      </c>
      <c r="AB31" s="337">
        <v>577471651.20000017</v>
      </c>
      <c r="AC31" s="337">
        <v>577885865.12000012</v>
      </c>
      <c r="AD31" s="337">
        <v>580200079.12000012</v>
      </c>
      <c r="AE31" s="337">
        <v>580672346.37000012</v>
      </c>
      <c r="AF31" s="337">
        <v>580861958.83000016</v>
      </c>
      <c r="AG31" s="337">
        <v>581109226.08000016</v>
      </c>
      <c r="AH31" s="337">
        <v>581086931.90000021</v>
      </c>
      <c r="AI31" s="337">
        <v>580922957.76000023</v>
      </c>
      <c r="AJ31" s="337">
        <v>605279045.89000022</v>
      </c>
      <c r="AK31" s="337">
        <v>636944654.15000021</v>
      </c>
      <c r="AL31" s="337">
        <v>639504818.2900002</v>
      </c>
      <c r="AM31" s="337">
        <v>656656727.22000015</v>
      </c>
      <c r="AN31" s="337"/>
      <c r="AO31" s="337"/>
      <c r="AP31" s="337"/>
      <c r="AQ31" s="337"/>
      <c r="AR31" s="337"/>
      <c r="AS31" s="337"/>
      <c r="AT31" s="337"/>
      <c r="AU31" s="337"/>
      <c r="AV31" s="337"/>
      <c r="AW31" s="337"/>
      <c r="AX31" s="337"/>
      <c r="AY31" s="337"/>
      <c r="AZ31" s="337"/>
      <c r="BA31" s="337"/>
      <c r="BB31" s="337"/>
      <c r="BC31" s="337"/>
      <c r="BD31" s="337"/>
      <c r="BE31" s="337"/>
      <c r="BF31" s="337"/>
      <c r="BG31" s="337"/>
      <c r="BH31" s="337"/>
      <c r="BI31" s="337"/>
      <c r="BJ31" s="337"/>
      <c r="BK31" s="337"/>
      <c r="BL31" s="337"/>
      <c r="BM31" s="337"/>
      <c r="BN31" s="337"/>
      <c r="BO31" s="337"/>
      <c r="BP31" s="337"/>
      <c r="BQ31" s="337"/>
      <c r="BR31" s="337"/>
      <c r="BS31" s="337"/>
      <c r="BT31" s="337"/>
      <c r="BU31" s="337"/>
      <c r="BV31" s="337"/>
      <c r="BW31" s="337"/>
      <c r="BX31" s="9">
        <f t="shared" si="5"/>
        <v>521517156.44000006</v>
      </c>
      <c r="BY31" s="9">
        <f t="shared" si="6"/>
        <v>577595317.85000014</v>
      </c>
      <c r="BZ31" s="9">
        <f t="shared" si="7"/>
        <v>656656727.22000015</v>
      </c>
      <c r="CA31" s="9">
        <f t="shared" si="8"/>
        <v>0</v>
      </c>
      <c r="CB31" s="9">
        <f t="shared" si="9"/>
        <v>0</v>
      </c>
      <c r="CC31" s="9">
        <f t="shared" si="10"/>
        <v>0</v>
      </c>
      <c r="CD31" s="11">
        <f t="shared" si="11"/>
        <v>479238884.93000001</v>
      </c>
      <c r="CE31" s="11">
        <f t="shared" si="12"/>
        <v>541000154.90999997</v>
      </c>
      <c r="CF31" s="11">
        <f t="shared" si="13"/>
        <v>596630121.51999998</v>
      </c>
      <c r="CG31" s="11">
        <f t="shared" si="14"/>
        <v>50512055.939999998</v>
      </c>
      <c r="CH31" s="11">
        <f t="shared" si="15"/>
        <v>0</v>
      </c>
      <c r="CI31" s="11">
        <f t="shared" si="16"/>
        <v>0</v>
      </c>
      <c r="CJ31" s="333" t="str">
        <f>VLOOKUP($A31,'Depr Group Buckets'!$A:$J,CJ$4,FALSE)</f>
        <v>INTANGIBLE</v>
      </c>
      <c r="CK31" s="333" t="str">
        <f>VLOOKUP($A31,'Depr Group Buckets'!$A:$J,CK$4,FALSE)</f>
        <v>101/106</v>
      </c>
      <c r="CL31" s="333">
        <f>VLOOKUP($A31,'Depr Group Buckets'!$A:$J,CL$4,FALSE)</f>
        <v>111</v>
      </c>
      <c r="CM31" s="333">
        <f>VLOOKUP($A31,'Depr Group Buckets'!$A:$J,CM$4,FALSE)</f>
        <v>404</v>
      </c>
      <c r="CN31" s="333" t="str">
        <f>VLOOKUP($A31,'Depr Group Buckets'!$A:$J,CN$4,FALSE)</f>
        <v>INTANGIBLE</v>
      </c>
      <c r="CO31" s="333" t="str">
        <f>VLOOKUP($A31,'Depr Group Buckets'!$A:$J,CO$4,FALSE)</f>
        <v>INTANGIBLE</v>
      </c>
      <c r="CP31" s="333" t="str">
        <f>VLOOKUP($A31,'Depr Group Buckets'!$A:$J,CP$4,FALSE)</f>
        <v>Valid</v>
      </c>
      <c r="CQ31" s="333" t="str">
        <f>VLOOKUP($A31,'Depr Group Buckets'!$A:$J,CQ$4,FALSE)</f>
        <v>303</v>
      </c>
    </row>
    <row r="32" spans="1:95" ht="12.75" customHeight="1" x14ac:dyDescent="0.25">
      <c r="A32" s="335">
        <v>30399</v>
      </c>
      <c r="B32" s="336" t="s">
        <v>306</v>
      </c>
      <c r="C32" s="337">
        <v>2728457.44</v>
      </c>
      <c r="D32" s="337">
        <v>2728457.44</v>
      </c>
      <c r="E32" s="337">
        <v>2728457.44</v>
      </c>
      <c r="F32" s="337">
        <v>2872606.44</v>
      </c>
      <c r="G32" s="337">
        <v>2922602.94</v>
      </c>
      <c r="H32" s="337">
        <v>2922602.94</v>
      </c>
      <c r="I32" s="337">
        <v>2922602.94</v>
      </c>
      <c r="J32" s="337">
        <v>2922602.94</v>
      </c>
      <c r="K32" s="337">
        <v>4330081.78</v>
      </c>
      <c r="L32" s="337">
        <v>4400907.7</v>
      </c>
      <c r="M32" s="337">
        <v>4402414.6800000006</v>
      </c>
      <c r="N32" s="337">
        <v>4403166.9700000007</v>
      </c>
      <c r="O32" s="337">
        <v>4564938.1500000004</v>
      </c>
      <c r="P32" s="337">
        <v>4564938.1500000004</v>
      </c>
      <c r="Q32" s="337">
        <v>4564938.1500000004</v>
      </c>
      <c r="R32" s="337">
        <v>4564938.1500000004</v>
      </c>
      <c r="S32" s="337">
        <v>4564938.1500000004</v>
      </c>
      <c r="T32" s="337">
        <v>4564938.1500000004</v>
      </c>
      <c r="U32" s="337">
        <v>4620086.03</v>
      </c>
      <c r="V32" s="337">
        <v>4620086.03</v>
      </c>
      <c r="W32" s="337">
        <v>4620086.03</v>
      </c>
      <c r="X32" s="337">
        <v>4620086.03</v>
      </c>
      <c r="Y32" s="337">
        <v>4620086.03</v>
      </c>
      <c r="Z32" s="337">
        <v>4620086.03</v>
      </c>
      <c r="AA32" s="337">
        <v>4620086.03</v>
      </c>
      <c r="AB32" s="337">
        <v>4620086.03</v>
      </c>
      <c r="AC32" s="337">
        <v>4620086.03</v>
      </c>
      <c r="AD32" s="337">
        <v>4620086.03</v>
      </c>
      <c r="AE32" s="337">
        <v>4620086.03</v>
      </c>
      <c r="AF32" s="337">
        <v>4620086.03</v>
      </c>
      <c r="AG32" s="337">
        <v>4620086.03</v>
      </c>
      <c r="AH32" s="337">
        <v>4620086.03</v>
      </c>
      <c r="AI32" s="337">
        <v>4620086.03</v>
      </c>
      <c r="AJ32" s="337">
        <v>4620086.03</v>
      </c>
      <c r="AK32" s="337">
        <v>4620086.03</v>
      </c>
      <c r="AL32" s="337">
        <v>4620086.03</v>
      </c>
      <c r="AM32" s="337">
        <v>4620086.03</v>
      </c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9">
        <f t="shared" si="5"/>
        <v>4564938.1500000004</v>
      </c>
      <c r="BY32" s="9">
        <f t="shared" si="6"/>
        <v>4620086.03</v>
      </c>
      <c r="BZ32" s="9">
        <f t="shared" si="7"/>
        <v>4620086.03</v>
      </c>
      <c r="CA32" s="9">
        <f t="shared" si="8"/>
        <v>0</v>
      </c>
      <c r="CB32" s="9">
        <f t="shared" si="9"/>
        <v>0</v>
      </c>
      <c r="CC32" s="9">
        <f t="shared" si="10"/>
        <v>0</v>
      </c>
      <c r="CD32" s="11">
        <f t="shared" si="11"/>
        <v>3449992.29</v>
      </c>
      <c r="CE32" s="11">
        <f t="shared" si="12"/>
        <v>4594633.16</v>
      </c>
      <c r="CF32" s="11">
        <f t="shared" si="13"/>
        <v>4620086.03</v>
      </c>
      <c r="CG32" s="11">
        <f t="shared" si="14"/>
        <v>355391.23</v>
      </c>
      <c r="CH32" s="11">
        <f t="shared" si="15"/>
        <v>0</v>
      </c>
      <c r="CI32" s="11">
        <f t="shared" si="16"/>
        <v>0</v>
      </c>
      <c r="CJ32" s="333" t="str">
        <f>VLOOKUP($A32,'Depr Group Buckets'!$A:$J,CJ$4,FALSE)</f>
        <v>INTANGIBLE</v>
      </c>
      <c r="CK32" s="333" t="str">
        <f>VLOOKUP($A32,'Depr Group Buckets'!$A:$J,CK$4,FALSE)</f>
        <v>101/106</v>
      </c>
      <c r="CL32" s="333">
        <f>VLOOKUP($A32,'Depr Group Buckets'!$A:$J,CL$4,FALSE)</f>
        <v>111</v>
      </c>
      <c r="CM32" s="333">
        <f>VLOOKUP($A32,'Depr Group Buckets'!$A:$J,CM$4,FALSE)</f>
        <v>404</v>
      </c>
      <c r="CN32" s="333" t="str">
        <f>VLOOKUP($A32,'Depr Group Buckets'!$A:$J,CN$4,FALSE)</f>
        <v>INTANGIBLE</v>
      </c>
      <c r="CO32" s="333" t="str">
        <f>VLOOKUP($A32,'Depr Group Buckets'!$A:$J,CO$4,FALSE)</f>
        <v>INTANGIBLE</v>
      </c>
      <c r="CP32" s="333" t="str">
        <f>VLOOKUP($A32,'Depr Group Buckets'!$A:$J,CP$4,FALSE)</f>
        <v>Valid</v>
      </c>
      <c r="CQ32" s="333" t="str">
        <f>VLOOKUP($A32,'Depr Group Buckets'!$A:$J,CQ$4,FALSE)</f>
        <v>303</v>
      </c>
    </row>
    <row r="33" spans="1:95" ht="12.75" customHeight="1" x14ac:dyDescent="0.25">
      <c r="A33" s="335">
        <v>31001</v>
      </c>
      <c r="B33" s="336" t="s">
        <v>565</v>
      </c>
      <c r="C33" s="337">
        <v>0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>
        <v>0</v>
      </c>
      <c r="J33" s="337">
        <v>0</v>
      </c>
      <c r="K33" s="337">
        <v>0</v>
      </c>
      <c r="L33" s="337">
        <v>0</v>
      </c>
      <c r="M33" s="337">
        <v>0</v>
      </c>
      <c r="N33" s="337">
        <v>0</v>
      </c>
      <c r="O33" s="337">
        <v>0</v>
      </c>
      <c r="P33" s="337">
        <v>0</v>
      </c>
      <c r="Q33" s="337">
        <v>0</v>
      </c>
      <c r="R33" s="337">
        <v>0</v>
      </c>
      <c r="S33" s="337">
        <v>0</v>
      </c>
      <c r="T33" s="337">
        <v>0</v>
      </c>
      <c r="U33" s="337">
        <v>0</v>
      </c>
      <c r="V33" s="337">
        <v>0</v>
      </c>
      <c r="W33" s="337">
        <v>0</v>
      </c>
      <c r="X33" s="337">
        <v>0</v>
      </c>
      <c r="Y33" s="337">
        <v>0</v>
      </c>
      <c r="Z33" s="337">
        <v>0</v>
      </c>
      <c r="AA33" s="337">
        <v>0</v>
      </c>
      <c r="AB33" s="337">
        <v>0</v>
      </c>
      <c r="AC33" s="337">
        <v>0</v>
      </c>
      <c r="AD33" s="337">
        <v>0</v>
      </c>
      <c r="AE33" s="337">
        <v>0</v>
      </c>
      <c r="AF33" s="337">
        <v>0</v>
      </c>
      <c r="AG33" s="337">
        <v>0</v>
      </c>
      <c r="AH33" s="337">
        <v>0</v>
      </c>
      <c r="AI33" s="337">
        <v>0</v>
      </c>
      <c r="AJ33" s="337">
        <v>0</v>
      </c>
      <c r="AK33" s="337">
        <v>0</v>
      </c>
      <c r="AL33" s="337">
        <v>0</v>
      </c>
      <c r="AM33" s="337">
        <v>0</v>
      </c>
      <c r="AN33" s="337"/>
      <c r="AO33" s="337"/>
      <c r="AP33" s="337"/>
      <c r="AQ33" s="337"/>
      <c r="AR33" s="337"/>
      <c r="AS33" s="337"/>
      <c r="AT33" s="337"/>
      <c r="AU33" s="337"/>
      <c r="AV33" s="337"/>
      <c r="AW33" s="337"/>
      <c r="AX33" s="337"/>
      <c r="AY33" s="337"/>
      <c r="AZ33" s="337"/>
      <c r="BA33" s="337"/>
      <c r="BB33" s="337"/>
      <c r="BC33" s="337"/>
      <c r="BD33" s="337"/>
      <c r="BE33" s="337"/>
      <c r="BF33" s="337"/>
      <c r="BG33" s="337"/>
      <c r="BH33" s="337"/>
      <c r="BI33" s="337"/>
      <c r="BJ33" s="337"/>
      <c r="BK33" s="337"/>
      <c r="BL33" s="337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9">
        <f t="shared" si="5"/>
        <v>0</v>
      </c>
      <c r="BY33" s="9">
        <f t="shared" si="6"/>
        <v>0</v>
      </c>
      <c r="BZ33" s="9">
        <f t="shared" si="7"/>
        <v>0</v>
      </c>
      <c r="CA33" s="9">
        <f t="shared" si="8"/>
        <v>0</v>
      </c>
      <c r="CB33" s="9">
        <f t="shared" si="9"/>
        <v>0</v>
      </c>
      <c r="CC33" s="9">
        <f t="shared" si="10"/>
        <v>0</v>
      </c>
      <c r="CD33" s="11">
        <f t="shared" si="11"/>
        <v>0</v>
      </c>
      <c r="CE33" s="11">
        <f t="shared" si="12"/>
        <v>0</v>
      </c>
      <c r="CF33" s="11">
        <f t="shared" si="13"/>
        <v>0</v>
      </c>
      <c r="CG33" s="11">
        <f t="shared" si="14"/>
        <v>0</v>
      </c>
      <c r="CH33" s="11">
        <f t="shared" si="15"/>
        <v>0</v>
      </c>
      <c r="CI33" s="11">
        <f t="shared" si="16"/>
        <v>0</v>
      </c>
      <c r="CJ33" s="333" t="str">
        <f>VLOOKUP($A33,'Depr Group Buckets'!$A:$J,CJ$4,FALSE)</f>
        <v>LAND</v>
      </c>
      <c r="CK33" s="333" t="str">
        <f>VLOOKUP($A33,'Depr Group Buckets'!$A:$J,CK$4,FALSE)</f>
        <v>101/106</v>
      </c>
      <c r="CL33" s="333">
        <f>VLOOKUP($A33,'Depr Group Buckets'!$A:$J,CL$4,FALSE)</f>
        <v>108</v>
      </c>
      <c r="CM33" s="333" t="str">
        <f>VLOOKUP($A33,'Depr Group Buckets'!$A:$J,CM$4,FALSE)</f>
        <v>LAND</v>
      </c>
      <c r="CN33" s="333" t="str">
        <f>VLOOKUP($A33,'Depr Group Buckets'!$A:$J,CN$4,FALSE)</f>
        <v>LAND</v>
      </c>
      <c r="CO33" s="333" t="str">
        <f>VLOOKUP($A33,'Depr Group Buckets'!$A:$J,CO$4,FALSE)</f>
        <v>LAND</v>
      </c>
      <c r="CP33" s="333" t="str">
        <f>VLOOKUP($A33,'Depr Group Buckets'!$A:$J,CP$4,FALSE)</f>
        <v>Invalid</v>
      </c>
      <c r="CQ33" s="333" t="str">
        <f>VLOOKUP($A33,'Depr Group Buckets'!$A:$J,CQ$4,FALSE)</f>
        <v>310</v>
      </c>
    </row>
    <row r="34" spans="1:95" ht="12.75" customHeight="1" x14ac:dyDescent="0.25">
      <c r="A34" s="335">
        <v>31011</v>
      </c>
      <c r="B34" s="336" t="s">
        <v>566</v>
      </c>
      <c r="C34" s="337">
        <v>0</v>
      </c>
      <c r="D34" s="337">
        <v>0</v>
      </c>
      <c r="E34" s="337">
        <v>0</v>
      </c>
      <c r="F34" s="337">
        <v>0</v>
      </c>
      <c r="G34" s="337">
        <v>0</v>
      </c>
      <c r="H34" s="337">
        <v>0</v>
      </c>
      <c r="I34" s="337">
        <v>0</v>
      </c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7">
        <v>0</v>
      </c>
      <c r="P34" s="337">
        <v>0</v>
      </c>
      <c r="Q34" s="337">
        <v>0</v>
      </c>
      <c r="R34" s="337">
        <v>0</v>
      </c>
      <c r="S34" s="337">
        <v>0</v>
      </c>
      <c r="T34" s="337">
        <v>0</v>
      </c>
      <c r="U34" s="337">
        <v>0</v>
      </c>
      <c r="V34" s="337">
        <v>0</v>
      </c>
      <c r="W34" s="337">
        <v>0</v>
      </c>
      <c r="X34" s="337">
        <v>0</v>
      </c>
      <c r="Y34" s="337">
        <v>0</v>
      </c>
      <c r="Z34" s="337">
        <v>0</v>
      </c>
      <c r="AA34" s="337">
        <v>0</v>
      </c>
      <c r="AB34" s="337">
        <v>0</v>
      </c>
      <c r="AC34" s="337">
        <v>0</v>
      </c>
      <c r="AD34" s="337">
        <v>0</v>
      </c>
      <c r="AE34" s="337">
        <v>0</v>
      </c>
      <c r="AF34" s="337">
        <v>0</v>
      </c>
      <c r="AG34" s="337">
        <v>0</v>
      </c>
      <c r="AH34" s="337">
        <v>0</v>
      </c>
      <c r="AI34" s="337">
        <v>0</v>
      </c>
      <c r="AJ34" s="337">
        <v>0</v>
      </c>
      <c r="AK34" s="337">
        <v>0</v>
      </c>
      <c r="AL34" s="337">
        <v>0</v>
      </c>
      <c r="AM34" s="337">
        <v>0</v>
      </c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7"/>
      <c r="AZ34" s="337"/>
      <c r="BA34" s="337"/>
      <c r="BB34" s="337"/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9">
        <f t="shared" si="5"/>
        <v>0</v>
      </c>
      <c r="BY34" s="9">
        <f t="shared" si="6"/>
        <v>0</v>
      </c>
      <c r="BZ34" s="9">
        <f t="shared" si="7"/>
        <v>0</v>
      </c>
      <c r="CA34" s="9">
        <f t="shared" si="8"/>
        <v>0</v>
      </c>
      <c r="CB34" s="9">
        <f t="shared" si="9"/>
        <v>0</v>
      </c>
      <c r="CC34" s="9">
        <f t="shared" si="10"/>
        <v>0</v>
      </c>
      <c r="CD34" s="11">
        <f t="shared" si="11"/>
        <v>0</v>
      </c>
      <c r="CE34" s="11">
        <f t="shared" si="12"/>
        <v>0</v>
      </c>
      <c r="CF34" s="11">
        <f t="shared" si="13"/>
        <v>0</v>
      </c>
      <c r="CG34" s="11">
        <f t="shared" si="14"/>
        <v>0</v>
      </c>
      <c r="CH34" s="11">
        <f t="shared" si="15"/>
        <v>0</v>
      </c>
      <c r="CI34" s="11">
        <f t="shared" si="16"/>
        <v>0</v>
      </c>
      <c r="CJ34" s="333" t="str">
        <f>VLOOKUP($A34,'Depr Group Buckets'!$A:$J,CJ$4,FALSE)</f>
        <v>LAND</v>
      </c>
      <c r="CK34" s="333" t="str">
        <f>VLOOKUP($A34,'Depr Group Buckets'!$A:$J,CK$4,FALSE)</f>
        <v>101/106</v>
      </c>
      <c r="CL34" s="333">
        <f>VLOOKUP($A34,'Depr Group Buckets'!$A:$J,CL$4,FALSE)</f>
        <v>108</v>
      </c>
      <c r="CM34" s="333" t="str">
        <f>VLOOKUP($A34,'Depr Group Buckets'!$A:$J,CM$4,FALSE)</f>
        <v>LAND</v>
      </c>
      <c r="CN34" s="333" t="str">
        <f>VLOOKUP($A34,'Depr Group Buckets'!$A:$J,CN$4,FALSE)</f>
        <v>LAND</v>
      </c>
      <c r="CO34" s="333" t="str">
        <f>VLOOKUP($A34,'Depr Group Buckets'!$A:$J,CO$4,FALSE)</f>
        <v>LAND</v>
      </c>
      <c r="CP34" s="333" t="str">
        <f>VLOOKUP($A34,'Depr Group Buckets'!$A:$J,CP$4,FALSE)</f>
        <v>Invalid</v>
      </c>
      <c r="CQ34" s="333" t="str">
        <f>VLOOKUP($A34,'Depr Group Buckets'!$A:$J,CQ$4,FALSE)</f>
        <v>310</v>
      </c>
    </row>
    <row r="35" spans="1:95" ht="12.75" customHeight="1" x14ac:dyDescent="0.25">
      <c r="A35" s="335">
        <v>31040</v>
      </c>
      <c r="B35" s="336" t="s">
        <v>310</v>
      </c>
      <c r="C35" s="337">
        <v>6923628.5099999998</v>
      </c>
      <c r="D35" s="337">
        <v>6923628.5099999998</v>
      </c>
      <c r="E35" s="337">
        <v>6923628.5099999998</v>
      </c>
      <c r="F35" s="337">
        <v>6923628.5099999998</v>
      </c>
      <c r="G35" s="337">
        <v>6923628.5099999998</v>
      </c>
      <c r="H35" s="337">
        <v>6923628.5099999998</v>
      </c>
      <c r="I35" s="337">
        <v>6923628.5099999998</v>
      </c>
      <c r="J35" s="337">
        <v>6923628.5099999998</v>
      </c>
      <c r="K35" s="337">
        <v>6923628.5099999998</v>
      </c>
      <c r="L35" s="337">
        <v>6923628.5099999998</v>
      </c>
      <c r="M35" s="337">
        <v>6923628.5099999998</v>
      </c>
      <c r="N35" s="337">
        <v>6923628.5099999998</v>
      </c>
      <c r="O35" s="337">
        <v>6923628.5099999998</v>
      </c>
      <c r="P35" s="337">
        <v>6923628.5099999998</v>
      </c>
      <c r="Q35" s="337">
        <v>6923628.5099999998</v>
      </c>
      <c r="R35" s="337">
        <v>6923628.5099999998</v>
      </c>
      <c r="S35" s="337">
        <v>6923628.5099999998</v>
      </c>
      <c r="T35" s="337">
        <v>6923628.5099999998</v>
      </c>
      <c r="U35" s="337">
        <v>6923628.5099999998</v>
      </c>
      <c r="V35" s="337">
        <v>6923628.5099999998</v>
      </c>
      <c r="W35" s="337">
        <v>6923628.5099999998</v>
      </c>
      <c r="X35" s="337">
        <v>6923628.5099999998</v>
      </c>
      <c r="Y35" s="337">
        <v>6923628.5099999998</v>
      </c>
      <c r="Z35" s="337">
        <v>6923628.5099999998</v>
      </c>
      <c r="AA35" s="337">
        <v>6923628.5099999998</v>
      </c>
      <c r="AB35" s="337">
        <v>6923628.5099999998</v>
      </c>
      <c r="AC35" s="337">
        <v>6923628.5099999998</v>
      </c>
      <c r="AD35" s="337">
        <v>6923628.5099999998</v>
      </c>
      <c r="AE35" s="337">
        <v>6923628.5099999998</v>
      </c>
      <c r="AF35" s="337">
        <v>6923628.5099999998</v>
      </c>
      <c r="AG35" s="337">
        <v>6923628.5099999998</v>
      </c>
      <c r="AH35" s="337">
        <v>6923628.5099999998</v>
      </c>
      <c r="AI35" s="337">
        <v>6923628.5099999998</v>
      </c>
      <c r="AJ35" s="337">
        <v>6923628.5099999998</v>
      </c>
      <c r="AK35" s="337">
        <v>6923628.5099999998</v>
      </c>
      <c r="AL35" s="337">
        <v>6923628.5099999998</v>
      </c>
      <c r="AM35" s="337">
        <v>6923628.5099999998</v>
      </c>
      <c r="AN35" s="337"/>
      <c r="AO35" s="337"/>
      <c r="AP35" s="337"/>
      <c r="AQ35" s="337"/>
      <c r="AR35" s="337"/>
      <c r="AS35" s="337"/>
      <c r="AT35" s="337"/>
      <c r="AU35" s="337"/>
      <c r="AV35" s="337"/>
      <c r="AW35" s="337"/>
      <c r="AX35" s="337"/>
      <c r="AY35" s="337"/>
      <c r="AZ35" s="337"/>
      <c r="BA35" s="337"/>
      <c r="BB35" s="337"/>
      <c r="BC35" s="337"/>
      <c r="BD35" s="337"/>
      <c r="BE35" s="337"/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  <c r="BS35" s="337"/>
      <c r="BT35" s="337"/>
      <c r="BU35" s="337"/>
      <c r="BV35" s="337"/>
      <c r="BW35" s="337"/>
      <c r="BX35" s="9">
        <f t="shared" si="5"/>
        <v>6923628.5099999998</v>
      </c>
      <c r="BY35" s="9">
        <f t="shared" si="6"/>
        <v>6923628.5099999998</v>
      </c>
      <c r="BZ35" s="9">
        <f t="shared" si="7"/>
        <v>6923628.5099999998</v>
      </c>
      <c r="CA35" s="9">
        <f t="shared" si="8"/>
        <v>0</v>
      </c>
      <c r="CB35" s="9">
        <f t="shared" si="9"/>
        <v>0</v>
      </c>
      <c r="CC35" s="9">
        <f t="shared" si="10"/>
        <v>0</v>
      </c>
      <c r="CD35" s="11">
        <f t="shared" si="11"/>
        <v>6923628.5099999998</v>
      </c>
      <c r="CE35" s="11">
        <f t="shared" si="12"/>
        <v>6923628.5099999998</v>
      </c>
      <c r="CF35" s="11">
        <f t="shared" si="13"/>
        <v>6923628.5099999998</v>
      </c>
      <c r="CG35" s="11">
        <f t="shared" si="14"/>
        <v>532586.81000000006</v>
      </c>
      <c r="CH35" s="11">
        <f t="shared" si="15"/>
        <v>0</v>
      </c>
      <c r="CI35" s="11">
        <f t="shared" si="16"/>
        <v>0</v>
      </c>
      <c r="CJ35" s="333" t="str">
        <f>VLOOKUP($A35,'Depr Group Buckets'!$A:$J,CJ$4,FALSE)</f>
        <v>LAND</v>
      </c>
      <c r="CK35" s="333" t="str">
        <f>VLOOKUP($A35,'Depr Group Buckets'!$A:$J,CK$4,FALSE)</f>
        <v>101/106</v>
      </c>
      <c r="CL35" s="333">
        <f>VLOOKUP($A35,'Depr Group Buckets'!$A:$J,CL$4,FALSE)</f>
        <v>108</v>
      </c>
      <c r="CM35" s="333" t="str">
        <f>VLOOKUP($A35,'Depr Group Buckets'!$A:$J,CM$4,FALSE)</f>
        <v>LAND</v>
      </c>
      <c r="CN35" s="333" t="str">
        <f>VLOOKUP($A35,'Depr Group Buckets'!$A:$J,CN$4,FALSE)</f>
        <v>LAND</v>
      </c>
      <c r="CO35" s="333" t="str">
        <f>VLOOKUP($A35,'Depr Group Buckets'!$A:$J,CO$4,FALSE)</f>
        <v>LAND</v>
      </c>
      <c r="CP35" s="333" t="str">
        <f>VLOOKUP($A35,'Depr Group Buckets'!$A:$J,CP$4,FALSE)</f>
        <v>Valid</v>
      </c>
      <c r="CQ35" s="333" t="str">
        <f>VLOOKUP($A35,'Depr Group Buckets'!$A:$J,CQ$4,FALSE)</f>
        <v>310</v>
      </c>
    </row>
    <row r="36" spans="1:95" ht="12.75" customHeight="1" x14ac:dyDescent="0.25">
      <c r="A36" s="335">
        <v>31101</v>
      </c>
      <c r="B36" s="336" t="s">
        <v>567</v>
      </c>
      <c r="C36" s="337">
        <v>0</v>
      </c>
      <c r="D36" s="337">
        <v>0</v>
      </c>
      <c r="E36" s="337">
        <v>0</v>
      </c>
      <c r="F36" s="337">
        <v>0</v>
      </c>
      <c r="G36" s="337">
        <v>0</v>
      </c>
      <c r="H36" s="337">
        <v>0</v>
      </c>
      <c r="I36" s="337">
        <v>0</v>
      </c>
      <c r="J36" s="337">
        <v>0</v>
      </c>
      <c r="K36" s="337">
        <v>0</v>
      </c>
      <c r="L36" s="337">
        <v>0</v>
      </c>
      <c r="M36" s="337">
        <v>0</v>
      </c>
      <c r="N36" s="337">
        <v>0</v>
      </c>
      <c r="O36" s="337">
        <v>0</v>
      </c>
      <c r="P36" s="337">
        <v>0</v>
      </c>
      <c r="Q36" s="337">
        <v>0</v>
      </c>
      <c r="R36" s="337">
        <v>0</v>
      </c>
      <c r="S36" s="337">
        <v>0</v>
      </c>
      <c r="T36" s="337">
        <v>0</v>
      </c>
      <c r="U36" s="337">
        <v>0</v>
      </c>
      <c r="V36" s="337">
        <v>0</v>
      </c>
      <c r="W36" s="337">
        <v>0</v>
      </c>
      <c r="X36" s="337">
        <v>0</v>
      </c>
      <c r="Y36" s="337">
        <v>0</v>
      </c>
      <c r="Z36" s="337">
        <v>0</v>
      </c>
      <c r="AA36" s="337">
        <v>0</v>
      </c>
      <c r="AB36" s="337">
        <v>0</v>
      </c>
      <c r="AC36" s="337">
        <v>0</v>
      </c>
      <c r="AD36" s="337">
        <v>0</v>
      </c>
      <c r="AE36" s="337">
        <v>0</v>
      </c>
      <c r="AF36" s="337">
        <v>0</v>
      </c>
      <c r="AG36" s="337">
        <v>0</v>
      </c>
      <c r="AH36" s="337">
        <v>0</v>
      </c>
      <c r="AI36" s="337">
        <v>0</v>
      </c>
      <c r="AJ36" s="337">
        <v>0</v>
      </c>
      <c r="AK36" s="337">
        <v>0</v>
      </c>
      <c r="AL36" s="337">
        <v>0</v>
      </c>
      <c r="AM36" s="337">
        <v>0</v>
      </c>
      <c r="AN36" s="337"/>
      <c r="AO36" s="337"/>
      <c r="AP36" s="337"/>
      <c r="AQ36" s="337"/>
      <c r="AR36" s="337"/>
      <c r="AS36" s="337"/>
      <c r="AT36" s="337"/>
      <c r="AU36" s="337"/>
      <c r="AV36" s="337"/>
      <c r="AW36" s="337"/>
      <c r="AX36" s="337"/>
      <c r="AY36" s="337"/>
      <c r="AZ36" s="337"/>
      <c r="BA36" s="337"/>
      <c r="BB36" s="337"/>
      <c r="BC36" s="337"/>
      <c r="BD36" s="337"/>
      <c r="BE36" s="337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9">
        <f t="shared" si="5"/>
        <v>0</v>
      </c>
      <c r="BY36" s="9">
        <f t="shared" si="6"/>
        <v>0</v>
      </c>
      <c r="BZ36" s="9">
        <f t="shared" si="7"/>
        <v>0</v>
      </c>
      <c r="CA36" s="9">
        <f t="shared" si="8"/>
        <v>0</v>
      </c>
      <c r="CB36" s="9">
        <f t="shared" si="9"/>
        <v>0</v>
      </c>
      <c r="CC36" s="9">
        <f t="shared" si="10"/>
        <v>0</v>
      </c>
      <c r="CD36" s="11">
        <f t="shared" si="11"/>
        <v>0</v>
      </c>
      <c r="CE36" s="11">
        <f t="shared" si="12"/>
        <v>0</v>
      </c>
      <c r="CF36" s="11">
        <f t="shared" si="13"/>
        <v>0</v>
      </c>
      <c r="CG36" s="11">
        <f t="shared" si="14"/>
        <v>0</v>
      </c>
      <c r="CH36" s="11">
        <f t="shared" si="15"/>
        <v>0</v>
      </c>
      <c r="CI36" s="11">
        <f t="shared" si="16"/>
        <v>0</v>
      </c>
      <c r="CJ36" s="333" t="str">
        <f>VLOOKUP($A36,'Depr Group Buckets'!$A:$J,CJ$4,FALSE)</f>
        <v>PROD STEAM</v>
      </c>
      <c r="CK36" s="333" t="str">
        <f>VLOOKUP($A36,'Depr Group Buckets'!$A:$J,CK$4,FALSE)</f>
        <v>101/106</v>
      </c>
      <c r="CL36" s="333">
        <f>VLOOKUP($A36,'Depr Group Buckets'!$A:$J,CL$4,FALSE)</f>
        <v>108</v>
      </c>
      <c r="CM36" s="333">
        <f>VLOOKUP($A36,'Depr Group Buckets'!$A:$J,CM$4,FALSE)</f>
        <v>403</v>
      </c>
      <c r="CN36" s="333" t="str">
        <f>VLOOKUP($A36,'Depr Group Buckets'!$A:$J,CN$4,FALSE)</f>
        <v>BIG BEND</v>
      </c>
      <c r="CO36" s="333" t="str">
        <f>VLOOKUP($A36,'Depr Group Buckets'!$A:$J,CO$4,FALSE)</f>
        <v>INACTIVE ACCOUNT</v>
      </c>
      <c r="CP36" s="333" t="str">
        <f>VLOOKUP($A36,'Depr Group Buckets'!$A:$J,CP$4,FALSE)</f>
        <v>Invalid</v>
      </c>
      <c r="CQ36" s="333" t="str">
        <f>VLOOKUP($A36,'Depr Group Buckets'!$A:$J,CQ$4,FALSE)</f>
        <v>311</v>
      </c>
    </row>
    <row r="37" spans="1:95" ht="12.75" customHeight="1" x14ac:dyDescent="0.25">
      <c r="A37" s="335">
        <v>31130</v>
      </c>
      <c r="B37" s="336" t="s">
        <v>568</v>
      </c>
      <c r="C37" s="337">
        <v>0</v>
      </c>
      <c r="D37" s="337">
        <v>0</v>
      </c>
      <c r="E37" s="337">
        <v>0</v>
      </c>
      <c r="F37" s="337">
        <v>0</v>
      </c>
      <c r="G37" s="337">
        <v>0</v>
      </c>
      <c r="H37" s="337">
        <v>0</v>
      </c>
      <c r="I37" s="337">
        <v>0</v>
      </c>
      <c r="J37" s="337">
        <v>0</v>
      </c>
      <c r="K37" s="337">
        <v>0</v>
      </c>
      <c r="L37" s="337">
        <v>0</v>
      </c>
      <c r="M37" s="337">
        <v>0</v>
      </c>
      <c r="N37" s="337">
        <v>0</v>
      </c>
      <c r="O37" s="337">
        <v>0</v>
      </c>
      <c r="P37" s="337">
        <v>0</v>
      </c>
      <c r="Q37" s="337">
        <v>0</v>
      </c>
      <c r="R37" s="337">
        <v>0</v>
      </c>
      <c r="S37" s="337">
        <v>0</v>
      </c>
      <c r="T37" s="337">
        <v>0</v>
      </c>
      <c r="U37" s="337">
        <v>0</v>
      </c>
      <c r="V37" s="337">
        <v>0</v>
      </c>
      <c r="W37" s="337">
        <v>0</v>
      </c>
      <c r="X37" s="337">
        <v>0</v>
      </c>
      <c r="Y37" s="337">
        <v>0</v>
      </c>
      <c r="Z37" s="337">
        <v>0</v>
      </c>
      <c r="AA37" s="337">
        <v>0</v>
      </c>
      <c r="AB37" s="337">
        <v>0</v>
      </c>
      <c r="AC37" s="337">
        <v>0</v>
      </c>
      <c r="AD37" s="337">
        <v>0</v>
      </c>
      <c r="AE37" s="337">
        <v>0</v>
      </c>
      <c r="AF37" s="337">
        <v>0</v>
      </c>
      <c r="AG37" s="337">
        <v>0</v>
      </c>
      <c r="AH37" s="337">
        <v>0</v>
      </c>
      <c r="AI37" s="337">
        <v>0</v>
      </c>
      <c r="AJ37" s="337">
        <v>0</v>
      </c>
      <c r="AK37" s="337">
        <v>0</v>
      </c>
      <c r="AL37" s="337">
        <v>0</v>
      </c>
      <c r="AM37" s="337">
        <v>0</v>
      </c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9">
        <f t="shared" si="5"/>
        <v>0</v>
      </c>
      <c r="BY37" s="9">
        <f t="shared" si="6"/>
        <v>0</v>
      </c>
      <c r="BZ37" s="9">
        <f t="shared" si="7"/>
        <v>0</v>
      </c>
      <c r="CA37" s="9">
        <f t="shared" si="8"/>
        <v>0</v>
      </c>
      <c r="CB37" s="9">
        <f t="shared" si="9"/>
        <v>0</v>
      </c>
      <c r="CC37" s="9">
        <f t="shared" si="10"/>
        <v>0</v>
      </c>
      <c r="CD37" s="11">
        <f t="shared" si="11"/>
        <v>0</v>
      </c>
      <c r="CE37" s="11">
        <f t="shared" si="12"/>
        <v>0</v>
      </c>
      <c r="CF37" s="11">
        <f t="shared" si="13"/>
        <v>0</v>
      </c>
      <c r="CG37" s="11">
        <f t="shared" si="14"/>
        <v>0</v>
      </c>
      <c r="CH37" s="11">
        <f t="shared" si="15"/>
        <v>0</v>
      </c>
      <c r="CI37" s="11">
        <f t="shared" si="16"/>
        <v>0</v>
      </c>
      <c r="CJ37" s="333" t="str">
        <f>VLOOKUP($A37,'Depr Group Buckets'!$A:$J,CJ$4,FALSE)</f>
        <v>PROD STEAM</v>
      </c>
      <c r="CK37" s="333" t="str">
        <f>VLOOKUP($A37,'Depr Group Buckets'!$A:$J,CK$4,FALSE)</f>
        <v>101/106</v>
      </c>
      <c r="CL37" s="333">
        <f>VLOOKUP($A37,'Depr Group Buckets'!$A:$J,CL$4,FALSE)</f>
        <v>108</v>
      </c>
      <c r="CM37" s="333">
        <f>VLOOKUP($A37,'Depr Group Buckets'!$A:$J,CM$4,FALSE)</f>
        <v>403</v>
      </c>
      <c r="CN37" s="333" t="str">
        <f>VLOOKUP($A37,'Depr Group Buckets'!$A:$J,CN$4,FALSE)</f>
        <v>BAYSIDE</v>
      </c>
      <c r="CO37" s="333" t="str">
        <f>VLOOKUP($A37,'Depr Group Buckets'!$A:$J,CO$4,FALSE)</f>
        <v>INACTIVE ACCOUNT</v>
      </c>
      <c r="CP37" s="333" t="str">
        <f>VLOOKUP($A37,'Depr Group Buckets'!$A:$J,CP$4,FALSE)</f>
        <v>Invalid</v>
      </c>
      <c r="CQ37" s="333" t="str">
        <f>VLOOKUP($A37,'Depr Group Buckets'!$A:$J,CQ$4,FALSE)</f>
        <v>311</v>
      </c>
    </row>
    <row r="38" spans="1:95" ht="12.75" customHeight="1" x14ac:dyDescent="0.25">
      <c r="A38" s="335">
        <v>31131</v>
      </c>
      <c r="B38" s="336" t="s">
        <v>569</v>
      </c>
      <c r="C38" s="337">
        <v>0</v>
      </c>
      <c r="D38" s="337">
        <v>0</v>
      </c>
      <c r="E38" s="337">
        <v>0</v>
      </c>
      <c r="F38" s="337">
        <v>0</v>
      </c>
      <c r="G38" s="337">
        <v>0</v>
      </c>
      <c r="H38" s="337">
        <v>0</v>
      </c>
      <c r="I38" s="337">
        <v>0</v>
      </c>
      <c r="J38" s="337">
        <v>0</v>
      </c>
      <c r="K38" s="337">
        <v>0</v>
      </c>
      <c r="L38" s="337">
        <v>0</v>
      </c>
      <c r="M38" s="337">
        <v>0</v>
      </c>
      <c r="N38" s="337">
        <v>0</v>
      </c>
      <c r="O38" s="337">
        <v>0</v>
      </c>
      <c r="P38" s="337">
        <v>0</v>
      </c>
      <c r="Q38" s="337">
        <v>0</v>
      </c>
      <c r="R38" s="337">
        <v>0</v>
      </c>
      <c r="S38" s="337">
        <v>0</v>
      </c>
      <c r="T38" s="337">
        <v>0</v>
      </c>
      <c r="U38" s="337">
        <v>0</v>
      </c>
      <c r="V38" s="337">
        <v>0</v>
      </c>
      <c r="W38" s="337">
        <v>0</v>
      </c>
      <c r="X38" s="337">
        <v>0</v>
      </c>
      <c r="Y38" s="337">
        <v>0</v>
      </c>
      <c r="Z38" s="337">
        <v>0</v>
      </c>
      <c r="AA38" s="337">
        <v>0</v>
      </c>
      <c r="AB38" s="337">
        <v>0</v>
      </c>
      <c r="AC38" s="337">
        <v>0</v>
      </c>
      <c r="AD38" s="337">
        <v>0</v>
      </c>
      <c r="AE38" s="337">
        <v>0</v>
      </c>
      <c r="AF38" s="337">
        <v>0</v>
      </c>
      <c r="AG38" s="337">
        <v>0</v>
      </c>
      <c r="AH38" s="337">
        <v>0</v>
      </c>
      <c r="AI38" s="337">
        <v>0</v>
      </c>
      <c r="AJ38" s="337">
        <v>0</v>
      </c>
      <c r="AK38" s="337">
        <v>0</v>
      </c>
      <c r="AL38" s="337">
        <v>0</v>
      </c>
      <c r="AM38" s="337">
        <v>0</v>
      </c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9">
        <f t="shared" si="5"/>
        <v>0</v>
      </c>
      <c r="BY38" s="9">
        <f t="shared" si="6"/>
        <v>0</v>
      </c>
      <c r="BZ38" s="9">
        <f t="shared" si="7"/>
        <v>0</v>
      </c>
      <c r="CA38" s="9">
        <f t="shared" si="8"/>
        <v>0</v>
      </c>
      <c r="CB38" s="9">
        <f t="shared" si="9"/>
        <v>0</v>
      </c>
      <c r="CC38" s="9">
        <f t="shared" si="10"/>
        <v>0</v>
      </c>
      <c r="CD38" s="11">
        <f t="shared" si="11"/>
        <v>0</v>
      </c>
      <c r="CE38" s="11">
        <f t="shared" si="12"/>
        <v>0</v>
      </c>
      <c r="CF38" s="11">
        <f t="shared" si="13"/>
        <v>0</v>
      </c>
      <c r="CG38" s="11">
        <f t="shared" si="14"/>
        <v>0</v>
      </c>
      <c r="CH38" s="11">
        <f t="shared" si="15"/>
        <v>0</v>
      </c>
      <c r="CI38" s="11">
        <f t="shared" si="16"/>
        <v>0</v>
      </c>
      <c r="CJ38" s="333" t="str">
        <f>VLOOKUP($A38,'Depr Group Buckets'!$A:$J,CJ$4,FALSE)</f>
        <v>PROD STEAM</v>
      </c>
      <c r="CK38" s="333" t="str">
        <f>VLOOKUP($A38,'Depr Group Buckets'!$A:$J,CK$4,FALSE)</f>
        <v>101/106</v>
      </c>
      <c r="CL38" s="333">
        <f>VLOOKUP($A38,'Depr Group Buckets'!$A:$J,CL$4,FALSE)</f>
        <v>108</v>
      </c>
      <c r="CM38" s="333">
        <f>VLOOKUP($A38,'Depr Group Buckets'!$A:$J,CM$4,FALSE)</f>
        <v>403</v>
      </c>
      <c r="CN38" s="333" t="str">
        <f>VLOOKUP($A38,'Depr Group Buckets'!$A:$J,CN$4,FALSE)</f>
        <v>BAYSIDE</v>
      </c>
      <c r="CO38" s="333" t="str">
        <f>VLOOKUP($A38,'Depr Group Buckets'!$A:$J,CO$4,FALSE)</f>
        <v>INACTIVE ACCOUNT</v>
      </c>
      <c r="CP38" s="333" t="str">
        <f>VLOOKUP($A38,'Depr Group Buckets'!$A:$J,CP$4,FALSE)</f>
        <v>Invalid</v>
      </c>
      <c r="CQ38" s="333" t="str">
        <f>VLOOKUP($A38,'Depr Group Buckets'!$A:$J,CQ$4,FALSE)</f>
        <v>311</v>
      </c>
    </row>
    <row r="39" spans="1:95" ht="12.75" customHeight="1" x14ac:dyDescent="0.25">
      <c r="A39" s="335">
        <v>31132</v>
      </c>
      <c r="B39" s="336" t="s">
        <v>570</v>
      </c>
      <c r="C39" s="337">
        <v>0</v>
      </c>
      <c r="D39" s="337">
        <v>0</v>
      </c>
      <c r="E39" s="337">
        <v>0</v>
      </c>
      <c r="F39" s="337">
        <v>0</v>
      </c>
      <c r="G39" s="337">
        <v>0</v>
      </c>
      <c r="H39" s="337">
        <v>0</v>
      </c>
      <c r="I39" s="337">
        <v>0</v>
      </c>
      <c r="J39" s="337">
        <v>0</v>
      </c>
      <c r="K39" s="337">
        <v>0</v>
      </c>
      <c r="L39" s="337">
        <v>0</v>
      </c>
      <c r="M39" s="337">
        <v>0</v>
      </c>
      <c r="N39" s="337">
        <v>0</v>
      </c>
      <c r="O39" s="337">
        <v>0</v>
      </c>
      <c r="P39" s="337">
        <v>0</v>
      </c>
      <c r="Q39" s="337">
        <v>0</v>
      </c>
      <c r="R39" s="337">
        <v>0</v>
      </c>
      <c r="S39" s="337">
        <v>0</v>
      </c>
      <c r="T39" s="337">
        <v>0</v>
      </c>
      <c r="U39" s="337">
        <v>0</v>
      </c>
      <c r="V39" s="337">
        <v>0</v>
      </c>
      <c r="W39" s="337">
        <v>0</v>
      </c>
      <c r="X39" s="337">
        <v>0</v>
      </c>
      <c r="Y39" s="337">
        <v>0</v>
      </c>
      <c r="Z39" s="337">
        <v>0</v>
      </c>
      <c r="AA39" s="337">
        <v>0</v>
      </c>
      <c r="AB39" s="337">
        <v>0</v>
      </c>
      <c r="AC39" s="337">
        <v>0</v>
      </c>
      <c r="AD39" s="337">
        <v>0</v>
      </c>
      <c r="AE39" s="337">
        <v>0</v>
      </c>
      <c r="AF39" s="337">
        <v>0</v>
      </c>
      <c r="AG39" s="337">
        <v>0</v>
      </c>
      <c r="AH39" s="337">
        <v>0</v>
      </c>
      <c r="AI39" s="337">
        <v>0</v>
      </c>
      <c r="AJ39" s="337">
        <v>0</v>
      </c>
      <c r="AK39" s="337">
        <v>0</v>
      </c>
      <c r="AL39" s="337">
        <v>0</v>
      </c>
      <c r="AM39" s="337">
        <v>0</v>
      </c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9">
        <f t="shared" si="5"/>
        <v>0</v>
      </c>
      <c r="BY39" s="9">
        <f t="shared" si="6"/>
        <v>0</v>
      </c>
      <c r="BZ39" s="9">
        <f t="shared" si="7"/>
        <v>0</v>
      </c>
      <c r="CA39" s="9">
        <f t="shared" si="8"/>
        <v>0</v>
      </c>
      <c r="CB39" s="9">
        <f t="shared" si="9"/>
        <v>0</v>
      </c>
      <c r="CC39" s="9">
        <f t="shared" si="10"/>
        <v>0</v>
      </c>
      <c r="CD39" s="11">
        <f t="shared" si="11"/>
        <v>0</v>
      </c>
      <c r="CE39" s="11">
        <f t="shared" si="12"/>
        <v>0</v>
      </c>
      <c r="CF39" s="11">
        <f t="shared" si="13"/>
        <v>0</v>
      </c>
      <c r="CG39" s="11">
        <f t="shared" si="14"/>
        <v>0</v>
      </c>
      <c r="CH39" s="11">
        <f t="shared" si="15"/>
        <v>0</v>
      </c>
      <c r="CI39" s="11">
        <f t="shared" si="16"/>
        <v>0</v>
      </c>
      <c r="CJ39" s="333" t="str">
        <f>VLOOKUP($A39,'Depr Group Buckets'!$A:$J,CJ$4,FALSE)</f>
        <v>PROD STEAM</v>
      </c>
      <c r="CK39" s="333" t="str">
        <f>VLOOKUP($A39,'Depr Group Buckets'!$A:$J,CK$4,FALSE)</f>
        <v>101/106</v>
      </c>
      <c r="CL39" s="333">
        <f>VLOOKUP($A39,'Depr Group Buckets'!$A:$J,CL$4,FALSE)</f>
        <v>108</v>
      </c>
      <c r="CM39" s="333">
        <f>VLOOKUP($A39,'Depr Group Buckets'!$A:$J,CM$4,FALSE)</f>
        <v>403</v>
      </c>
      <c r="CN39" s="333" t="str">
        <f>VLOOKUP($A39,'Depr Group Buckets'!$A:$J,CN$4,FALSE)</f>
        <v>BAYSIDE</v>
      </c>
      <c r="CO39" s="333" t="str">
        <f>VLOOKUP($A39,'Depr Group Buckets'!$A:$J,CO$4,FALSE)</f>
        <v>INACTIVE ACCOUNT</v>
      </c>
      <c r="CP39" s="333" t="str">
        <f>VLOOKUP($A39,'Depr Group Buckets'!$A:$J,CP$4,FALSE)</f>
        <v>Invalid</v>
      </c>
      <c r="CQ39" s="333" t="str">
        <f>VLOOKUP($A39,'Depr Group Buckets'!$A:$J,CQ$4,FALSE)</f>
        <v>311</v>
      </c>
    </row>
    <row r="40" spans="1:95" ht="12.75" customHeight="1" x14ac:dyDescent="0.25">
      <c r="A40" s="335">
        <v>31133</v>
      </c>
      <c r="B40" s="336" t="s">
        <v>571</v>
      </c>
      <c r="C40" s="337">
        <v>0</v>
      </c>
      <c r="D40" s="337">
        <v>0</v>
      </c>
      <c r="E40" s="337">
        <v>0</v>
      </c>
      <c r="F40" s="337">
        <v>0</v>
      </c>
      <c r="G40" s="337">
        <v>0</v>
      </c>
      <c r="H40" s="337">
        <v>0</v>
      </c>
      <c r="I40" s="337">
        <v>0</v>
      </c>
      <c r="J40" s="337">
        <v>0</v>
      </c>
      <c r="K40" s="337">
        <v>0</v>
      </c>
      <c r="L40" s="337">
        <v>0</v>
      </c>
      <c r="M40" s="337">
        <v>0</v>
      </c>
      <c r="N40" s="337">
        <v>0</v>
      </c>
      <c r="O40" s="337">
        <v>0</v>
      </c>
      <c r="P40" s="337">
        <v>0</v>
      </c>
      <c r="Q40" s="337">
        <v>0</v>
      </c>
      <c r="R40" s="337">
        <v>0</v>
      </c>
      <c r="S40" s="337">
        <v>0</v>
      </c>
      <c r="T40" s="337">
        <v>0</v>
      </c>
      <c r="U40" s="337">
        <v>0</v>
      </c>
      <c r="V40" s="337">
        <v>0</v>
      </c>
      <c r="W40" s="337">
        <v>0</v>
      </c>
      <c r="X40" s="337">
        <v>0</v>
      </c>
      <c r="Y40" s="337">
        <v>0</v>
      </c>
      <c r="Z40" s="337">
        <v>0</v>
      </c>
      <c r="AA40" s="337">
        <v>0</v>
      </c>
      <c r="AB40" s="337">
        <v>0</v>
      </c>
      <c r="AC40" s="337">
        <v>0</v>
      </c>
      <c r="AD40" s="337">
        <v>0</v>
      </c>
      <c r="AE40" s="337">
        <v>0</v>
      </c>
      <c r="AF40" s="337">
        <v>0</v>
      </c>
      <c r="AG40" s="337">
        <v>0</v>
      </c>
      <c r="AH40" s="337">
        <v>0</v>
      </c>
      <c r="AI40" s="337">
        <v>0</v>
      </c>
      <c r="AJ40" s="337">
        <v>0</v>
      </c>
      <c r="AK40" s="337">
        <v>0</v>
      </c>
      <c r="AL40" s="337">
        <v>0</v>
      </c>
      <c r="AM40" s="337">
        <v>0</v>
      </c>
      <c r="AN40" s="337"/>
      <c r="AO40" s="337"/>
      <c r="AP40" s="337"/>
      <c r="AQ40" s="337"/>
      <c r="AR40" s="337"/>
      <c r="AS40" s="337"/>
      <c r="AT40" s="337"/>
      <c r="AU40" s="337"/>
      <c r="AV40" s="337"/>
      <c r="AW40" s="337"/>
      <c r="AX40" s="337"/>
      <c r="AY40" s="337"/>
      <c r="AZ40" s="337"/>
      <c r="BA40" s="337"/>
      <c r="BB40" s="337"/>
      <c r="BC40" s="337"/>
      <c r="BD40" s="337"/>
      <c r="BE40" s="337"/>
      <c r="BF40" s="337"/>
      <c r="BG40" s="337"/>
      <c r="BH40" s="337"/>
      <c r="BI40" s="337"/>
      <c r="BJ40" s="337"/>
      <c r="BK40" s="337"/>
      <c r="BL40" s="337"/>
      <c r="BM40" s="337"/>
      <c r="BN40" s="337"/>
      <c r="BO40" s="337"/>
      <c r="BP40" s="337"/>
      <c r="BQ40" s="337"/>
      <c r="BR40" s="337"/>
      <c r="BS40" s="337"/>
      <c r="BT40" s="337"/>
      <c r="BU40" s="337"/>
      <c r="BV40" s="337"/>
      <c r="BW40" s="337"/>
      <c r="BX40" s="9">
        <f t="shared" si="5"/>
        <v>0</v>
      </c>
      <c r="BY40" s="9">
        <f t="shared" si="6"/>
        <v>0</v>
      </c>
      <c r="BZ40" s="9">
        <f t="shared" si="7"/>
        <v>0</v>
      </c>
      <c r="CA40" s="9">
        <f t="shared" si="8"/>
        <v>0</v>
      </c>
      <c r="CB40" s="9">
        <f t="shared" si="9"/>
        <v>0</v>
      </c>
      <c r="CC40" s="9">
        <f t="shared" si="10"/>
        <v>0</v>
      </c>
      <c r="CD40" s="11">
        <f t="shared" si="11"/>
        <v>0</v>
      </c>
      <c r="CE40" s="11">
        <f t="shared" si="12"/>
        <v>0</v>
      </c>
      <c r="CF40" s="11">
        <f t="shared" si="13"/>
        <v>0</v>
      </c>
      <c r="CG40" s="11">
        <f t="shared" si="14"/>
        <v>0</v>
      </c>
      <c r="CH40" s="11">
        <f t="shared" si="15"/>
        <v>0</v>
      </c>
      <c r="CI40" s="11">
        <f t="shared" si="16"/>
        <v>0</v>
      </c>
      <c r="CJ40" s="333" t="str">
        <f>VLOOKUP($A40,'Depr Group Buckets'!$A:$J,CJ$4,FALSE)</f>
        <v>PROD STEAM</v>
      </c>
      <c r="CK40" s="333" t="str">
        <f>VLOOKUP($A40,'Depr Group Buckets'!$A:$J,CK$4,FALSE)</f>
        <v>101/106</v>
      </c>
      <c r="CL40" s="333">
        <f>VLOOKUP($A40,'Depr Group Buckets'!$A:$J,CL$4,FALSE)</f>
        <v>108</v>
      </c>
      <c r="CM40" s="333">
        <f>VLOOKUP($A40,'Depr Group Buckets'!$A:$J,CM$4,FALSE)</f>
        <v>403</v>
      </c>
      <c r="CN40" s="333" t="str">
        <f>VLOOKUP($A40,'Depr Group Buckets'!$A:$J,CN$4,FALSE)</f>
        <v>BAYSIDE</v>
      </c>
      <c r="CO40" s="333" t="str">
        <f>VLOOKUP($A40,'Depr Group Buckets'!$A:$J,CO$4,FALSE)</f>
        <v>INACTIVE ACCOUNT</v>
      </c>
      <c r="CP40" s="333" t="str">
        <f>VLOOKUP($A40,'Depr Group Buckets'!$A:$J,CP$4,FALSE)</f>
        <v>Invalid</v>
      </c>
      <c r="CQ40" s="333" t="str">
        <f>VLOOKUP($A40,'Depr Group Buckets'!$A:$J,CQ$4,FALSE)</f>
        <v>311</v>
      </c>
    </row>
    <row r="41" spans="1:95" ht="12.75" customHeight="1" x14ac:dyDescent="0.25">
      <c r="A41" s="335">
        <v>31134</v>
      </c>
      <c r="B41" s="336" t="s">
        <v>572</v>
      </c>
      <c r="C41" s="337">
        <v>0</v>
      </c>
      <c r="D41" s="337">
        <v>0</v>
      </c>
      <c r="E41" s="337">
        <v>0</v>
      </c>
      <c r="F41" s="337">
        <v>0</v>
      </c>
      <c r="G41" s="337">
        <v>0</v>
      </c>
      <c r="H41" s="337">
        <v>0</v>
      </c>
      <c r="I41" s="337">
        <v>0</v>
      </c>
      <c r="J41" s="337">
        <v>0</v>
      </c>
      <c r="K41" s="337">
        <v>0</v>
      </c>
      <c r="L41" s="337">
        <v>0</v>
      </c>
      <c r="M41" s="337">
        <v>0</v>
      </c>
      <c r="N41" s="337">
        <v>0</v>
      </c>
      <c r="O41" s="337">
        <v>0</v>
      </c>
      <c r="P41" s="337">
        <v>0</v>
      </c>
      <c r="Q41" s="337">
        <v>0</v>
      </c>
      <c r="R41" s="337">
        <v>0</v>
      </c>
      <c r="S41" s="337">
        <v>0</v>
      </c>
      <c r="T41" s="337">
        <v>0</v>
      </c>
      <c r="U41" s="337">
        <v>0</v>
      </c>
      <c r="V41" s="337">
        <v>0</v>
      </c>
      <c r="W41" s="337">
        <v>0</v>
      </c>
      <c r="X41" s="337">
        <v>0</v>
      </c>
      <c r="Y41" s="337">
        <v>0</v>
      </c>
      <c r="Z41" s="337">
        <v>0</v>
      </c>
      <c r="AA41" s="337">
        <v>0</v>
      </c>
      <c r="AB41" s="337">
        <v>0</v>
      </c>
      <c r="AC41" s="337">
        <v>0</v>
      </c>
      <c r="AD41" s="337">
        <v>0</v>
      </c>
      <c r="AE41" s="337">
        <v>0</v>
      </c>
      <c r="AF41" s="337">
        <v>0</v>
      </c>
      <c r="AG41" s="337">
        <v>0</v>
      </c>
      <c r="AH41" s="337">
        <v>0</v>
      </c>
      <c r="AI41" s="337">
        <v>0</v>
      </c>
      <c r="AJ41" s="337">
        <v>0</v>
      </c>
      <c r="AK41" s="337">
        <v>0</v>
      </c>
      <c r="AL41" s="337">
        <v>0</v>
      </c>
      <c r="AM41" s="337">
        <v>0</v>
      </c>
      <c r="AN41" s="337"/>
      <c r="AO41" s="337"/>
      <c r="AP41" s="337"/>
      <c r="AQ41" s="337"/>
      <c r="AR41" s="337"/>
      <c r="AS41" s="337"/>
      <c r="AT41" s="337"/>
      <c r="AU41" s="337"/>
      <c r="AV41" s="337"/>
      <c r="AW41" s="337"/>
      <c r="AX41" s="337"/>
      <c r="AY41" s="337"/>
      <c r="AZ41" s="337"/>
      <c r="BA41" s="337"/>
      <c r="BB41" s="337"/>
      <c r="BC41" s="337"/>
      <c r="BD41" s="337"/>
      <c r="BE41" s="337"/>
      <c r="BF41" s="337"/>
      <c r="BG41" s="337"/>
      <c r="BH41" s="337"/>
      <c r="BI41" s="337"/>
      <c r="BJ41" s="337"/>
      <c r="BK41" s="337"/>
      <c r="BL41" s="337"/>
      <c r="BM41" s="337"/>
      <c r="BN41" s="337"/>
      <c r="BO41" s="337"/>
      <c r="BP41" s="337"/>
      <c r="BQ41" s="337"/>
      <c r="BR41" s="337"/>
      <c r="BS41" s="337"/>
      <c r="BT41" s="337"/>
      <c r="BU41" s="337"/>
      <c r="BV41" s="337"/>
      <c r="BW41" s="337"/>
      <c r="BX41" s="9">
        <f t="shared" si="5"/>
        <v>0</v>
      </c>
      <c r="BY41" s="9">
        <f t="shared" si="6"/>
        <v>0</v>
      </c>
      <c r="BZ41" s="9">
        <f t="shared" si="7"/>
        <v>0</v>
      </c>
      <c r="CA41" s="9">
        <f t="shared" si="8"/>
        <v>0</v>
      </c>
      <c r="CB41" s="9">
        <f t="shared" si="9"/>
        <v>0</v>
      </c>
      <c r="CC41" s="9">
        <f t="shared" si="10"/>
        <v>0</v>
      </c>
      <c r="CD41" s="11">
        <f t="shared" si="11"/>
        <v>0</v>
      </c>
      <c r="CE41" s="11">
        <f t="shared" si="12"/>
        <v>0</v>
      </c>
      <c r="CF41" s="11">
        <f t="shared" si="13"/>
        <v>0</v>
      </c>
      <c r="CG41" s="11">
        <f t="shared" si="14"/>
        <v>0</v>
      </c>
      <c r="CH41" s="11">
        <f t="shared" si="15"/>
        <v>0</v>
      </c>
      <c r="CI41" s="11">
        <f t="shared" si="16"/>
        <v>0</v>
      </c>
      <c r="CJ41" s="333" t="str">
        <f>VLOOKUP($A41,'Depr Group Buckets'!$A:$J,CJ$4,FALSE)</f>
        <v>PROD STEAM</v>
      </c>
      <c r="CK41" s="333" t="str">
        <f>VLOOKUP($A41,'Depr Group Buckets'!$A:$J,CK$4,FALSE)</f>
        <v>101/106</v>
      </c>
      <c r="CL41" s="333">
        <f>VLOOKUP($A41,'Depr Group Buckets'!$A:$J,CL$4,FALSE)</f>
        <v>108</v>
      </c>
      <c r="CM41" s="333">
        <f>VLOOKUP($A41,'Depr Group Buckets'!$A:$J,CM$4,FALSE)</f>
        <v>403</v>
      </c>
      <c r="CN41" s="333" t="str">
        <f>VLOOKUP($A41,'Depr Group Buckets'!$A:$J,CN$4,FALSE)</f>
        <v>BAYSIDE</v>
      </c>
      <c r="CO41" s="333" t="str">
        <f>VLOOKUP($A41,'Depr Group Buckets'!$A:$J,CO$4,FALSE)</f>
        <v>INACTIVE ACCOUNT</v>
      </c>
      <c r="CP41" s="333" t="str">
        <f>VLOOKUP($A41,'Depr Group Buckets'!$A:$J,CP$4,FALSE)</f>
        <v>Invalid</v>
      </c>
      <c r="CQ41" s="333" t="str">
        <f>VLOOKUP($A41,'Depr Group Buckets'!$A:$J,CQ$4,FALSE)</f>
        <v>311</v>
      </c>
    </row>
    <row r="42" spans="1:95" ht="12.75" customHeight="1" x14ac:dyDescent="0.25">
      <c r="A42" s="335">
        <v>31140</v>
      </c>
      <c r="B42" s="336" t="s">
        <v>33</v>
      </c>
      <c r="C42" s="337">
        <v>253327687.73000011</v>
      </c>
      <c r="D42" s="337">
        <v>254512891.98000011</v>
      </c>
      <c r="E42" s="337">
        <v>254524815.44000012</v>
      </c>
      <c r="F42" s="337">
        <v>254526120.46000013</v>
      </c>
      <c r="G42" s="337">
        <v>254516093.30000013</v>
      </c>
      <c r="H42" s="337">
        <v>254562047.8900001</v>
      </c>
      <c r="I42" s="337">
        <v>252776605.2400001</v>
      </c>
      <c r="J42" s="337">
        <v>252725323.12000009</v>
      </c>
      <c r="K42" s="337">
        <v>252697884.60000008</v>
      </c>
      <c r="L42" s="337">
        <v>252697884.60000008</v>
      </c>
      <c r="M42" s="337">
        <v>252711516.26000008</v>
      </c>
      <c r="N42" s="337">
        <v>252754094.87000006</v>
      </c>
      <c r="O42" s="337">
        <v>280889857.93000007</v>
      </c>
      <c r="P42" s="337">
        <v>280912469.08000004</v>
      </c>
      <c r="Q42" s="337">
        <v>280963525.30000001</v>
      </c>
      <c r="R42" s="337">
        <v>280963525.30000001</v>
      </c>
      <c r="S42" s="337">
        <v>280963525.30000001</v>
      </c>
      <c r="T42" s="337">
        <v>280963525.30000001</v>
      </c>
      <c r="U42" s="337">
        <v>280963525.30000001</v>
      </c>
      <c r="V42" s="337">
        <v>280963525.30000001</v>
      </c>
      <c r="W42" s="337">
        <v>280963525.30000001</v>
      </c>
      <c r="X42" s="337">
        <v>280963525.30000001</v>
      </c>
      <c r="Y42" s="337">
        <v>280963525.30000001</v>
      </c>
      <c r="Z42" s="337">
        <v>280963525.30000001</v>
      </c>
      <c r="AA42" s="337">
        <v>280963525.30000001</v>
      </c>
      <c r="AB42" s="337">
        <v>280963525.30000001</v>
      </c>
      <c r="AC42" s="337">
        <v>280963525.30000001</v>
      </c>
      <c r="AD42" s="337">
        <v>280963525.30000001</v>
      </c>
      <c r="AE42" s="337">
        <v>280963525.30000001</v>
      </c>
      <c r="AF42" s="337">
        <v>280963525.30000001</v>
      </c>
      <c r="AG42" s="337">
        <v>280963525.30000001</v>
      </c>
      <c r="AH42" s="337">
        <v>280963525.30000001</v>
      </c>
      <c r="AI42" s="337">
        <v>280963525.30000001</v>
      </c>
      <c r="AJ42" s="337">
        <v>280963525.30000001</v>
      </c>
      <c r="AK42" s="337">
        <v>280963525.30000001</v>
      </c>
      <c r="AL42" s="337">
        <v>280963525.30000001</v>
      </c>
      <c r="AM42" s="337">
        <v>280963525.30000001</v>
      </c>
      <c r="AN42" s="337"/>
      <c r="AO42" s="337"/>
      <c r="AP42" s="337"/>
      <c r="AQ42" s="337"/>
      <c r="AR42" s="337"/>
      <c r="AS42" s="337"/>
      <c r="AT42" s="337"/>
      <c r="AU42" s="337"/>
      <c r="AV42" s="337"/>
      <c r="AW42" s="337"/>
      <c r="AX42" s="337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9">
        <f t="shared" si="5"/>
        <v>280889857.93000007</v>
      </c>
      <c r="BY42" s="9">
        <f t="shared" si="6"/>
        <v>280963525.30000001</v>
      </c>
      <c r="BZ42" s="9">
        <f t="shared" si="7"/>
        <v>280963525.30000001</v>
      </c>
      <c r="CA42" s="9">
        <f t="shared" si="8"/>
        <v>0</v>
      </c>
      <c r="CB42" s="9">
        <f t="shared" si="9"/>
        <v>0</v>
      </c>
      <c r="CC42" s="9">
        <f t="shared" si="10"/>
        <v>0</v>
      </c>
      <c r="CD42" s="11">
        <f t="shared" si="11"/>
        <v>255632524.88</v>
      </c>
      <c r="CE42" s="11">
        <f t="shared" si="12"/>
        <v>280953931.18000001</v>
      </c>
      <c r="CF42" s="11">
        <f t="shared" si="13"/>
        <v>280963525.30000001</v>
      </c>
      <c r="CG42" s="11">
        <f t="shared" si="14"/>
        <v>21612578.870000001</v>
      </c>
      <c r="CH42" s="11">
        <f t="shared" si="15"/>
        <v>0</v>
      </c>
      <c r="CI42" s="11">
        <f t="shared" si="16"/>
        <v>0</v>
      </c>
      <c r="CJ42" s="333" t="str">
        <f>VLOOKUP($A42,'Depr Group Buckets'!$A:$J,CJ$4,FALSE)</f>
        <v>PROD STEAM</v>
      </c>
      <c r="CK42" s="333" t="str">
        <f>VLOOKUP($A42,'Depr Group Buckets'!$A:$J,CK$4,FALSE)</f>
        <v>101/106</v>
      </c>
      <c r="CL42" s="333">
        <f>VLOOKUP($A42,'Depr Group Buckets'!$A:$J,CL$4,FALSE)</f>
        <v>108</v>
      </c>
      <c r="CM42" s="333">
        <f>VLOOKUP($A42,'Depr Group Buckets'!$A:$J,CM$4,FALSE)</f>
        <v>403</v>
      </c>
      <c r="CN42" s="333" t="str">
        <f>VLOOKUP($A42,'Depr Group Buckets'!$A:$J,CN$4,FALSE)</f>
        <v>BIG BEND</v>
      </c>
      <c r="CO42" s="333" t="str">
        <f>VLOOKUP($A42,'Depr Group Buckets'!$A:$J,CO$4,FALSE)</f>
        <v>BIG BEND COMMON</v>
      </c>
      <c r="CP42" s="333" t="str">
        <f>VLOOKUP($A42,'Depr Group Buckets'!$A:$J,CP$4,FALSE)</f>
        <v>Valid</v>
      </c>
      <c r="CQ42" s="333" t="str">
        <f>VLOOKUP($A42,'Depr Group Buckets'!$A:$J,CQ$4,FALSE)</f>
        <v>311</v>
      </c>
    </row>
    <row r="43" spans="1:95" ht="12.75" customHeight="1" x14ac:dyDescent="0.25">
      <c r="A43" s="335">
        <v>31141</v>
      </c>
      <c r="B43" s="336" t="s">
        <v>573</v>
      </c>
      <c r="C43" s="337">
        <v>0</v>
      </c>
      <c r="D43" s="344">
        <v>0</v>
      </c>
      <c r="E43" s="344">
        <v>0</v>
      </c>
      <c r="F43" s="344">
        <v>0</v>
      </c>
      <c r="G43" s="344">
        <v>0</v>
      </c>
      <c r="H43" s="344">
        <v>0</v>
      </c>
      <c r="I43" s="344">
        <v>0</v>
      </c>
      <c r="J43" s="344">
        <v>0</v>
      </c>
      <c r="K43" s="344">
        <v>0</v>
      </c>
      <c r="L43" s="344">
        <v>0</v>
      </c>
      <c r="M43" s="344">
        <v>0</v>
      </c>
      <c r="N43" s="344">
        <v>0</v>
      </c>
      <c r="O43" s="344">
        <v>0</v>
      </c>
      <c r="P43" s="344">
        <v>0</v>
      </c>
      <c r="Q43" s="344">
        <v>0</v>
      </c>
      <c r="R43" s="344">
        <v>0</v>
      </c>
      <c r="S43" s="344">
        <v>0</v>
      </c>
      <c r="T43" s="344">
        <v>0</v>
      </c>
      <c r="U43" s="344">
        <v>0</v>
      </c>
      <c r="V43" s="344">
        <v>0</v>
      </c>
      <c r="W43" s="344">
        <v>0</v>
      </c>
      <c r="X43" s="344">
        <v>0</v>
      </c>
      <c r="Y43" s="344">
        <v>0</v>
      </c>
      <c r="Z43" s="344">
        <v>0</v>
      </c>
      <c r="AA43" s="344">
        <v>0</v>
      </c>
      <c r="AB43" s="344">
        <v>0</v>
      </c>
      <c r="AC43" s="344">
        <v>0</v>
      </c>
      <c r="AD43" s="344">
        <v>0</v>
      </c>
      <c r="AE43" s="344">
        <v>0</v>
      </c>
      <c r="AF43" s="344">
        <v>0</v>
      </c>
      <c r="AG43" s="344">
        <v>0</v>
      </c>
      <c r="AH43" s="344">
        <v>0</v>
      </c>
      <c r="AI43" s="344">
        <v>0</v>
      </c>
      <c r="AJ43" s="344">
        <v>0</v>
      </c>
      <c r="AK43" s="344">
        <v>0</v>
      </c>
      <c r="AL43" s="344">
        <v>0</v>
      </c>
      <c r="AM43" s="344">
        <v>0</v>
      </c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9">
        <f t="shared" si="5"/>
        <v>0</v>
      </c>
      <c r="BY43" s="9">
        <f t="shared" si="6"/>
        <v>0</v>
      </c>
      <c r="BZ43" s="9">
        <f t="shared" si="7"/>
        <v>0</v>
      </c>
      <c r="CA43" s="9">
        <f t="shared" si="8"/>
        <v>0</v>
      </c>
      <c r="CB43" s="9">
        <f t="shared" si="9"/>
        <v>0</v>
      </c>
      <c r="CC43" s="9">
        <f t="shared" si="10"/>
        <v>0</v>
      </c>
      <c r="CD43" s="11">
        <f t="shared" si="11"/>
        <v>0</v>
      </c>
      <c r="CE43" s="11">
        <f t="shared" si="12"/>
        <v>0</v>
      </c>
      <c r="CF43" s="11">
        <f t="shared" si="13"/>
        <v>0</v>
      </c>
      <c r="CG43" s="11">
        <f t="shared" si="14"/>
        <v>0</v>
      </c>
      <c r="CH43" s="11">
        <f t="shared" si="15"/>
        <v>0</v>
      </c>
      <c r="CI43" s="11">
        <f t="shared" si="16"/>
        <v>0</v>
      </c>
      <c r="CJ43" s="333" t="str">
        <f>VLOOKUP($A43,'Depr Group Buckets'!$A:$J,CJ$4,FALSE)</f>
        <v>PROD STEAM</v>
      </c>
      <c r="CK43" s="333" t="str">
        <f>VLOOKUP($A43,'Depr Group Buckets'!$A:$J,CK$4,FALSE)</f>
        <v>101/106</v>
      </c>
      <c r="CL43" s="333">
        <f>VLOOKUP($A43,'Depr Group Buckets'!$A:$J,CL$4,FALSE)</f>
        <v>108</v>
      </c>
      <c r="CM43" s="333">
        <f>VLOOKUP($A43,'Depr Group Buckets'!$A:$J,CM$4,FALSE)</f>
        <v>403</v>
      </c>
      <c r="CN43" s="333" t="str">
        <f>VLOOKUP($A43,'Depr Group Buckets'!$A:$J,CN$4,FALSE)</f>
        <v>BIG BEND</v>
      </c>
      <c r="CO43" s="333" t="str">
        <f>VLOOKUP($A43,'Depr Group Buckets'!$A:$J,CO$4,FALSE)</f>
        <v>BIG BEND UNIT 1</v>
      </c>
      <c r="CP43" s="333" t="str">
        <f>VLOOKUP($A43,'Depr Group Buckets'!$A:$J,CP$4,FALSE)</f>
        <v>Invalid</v>
      </c>
      <c r="CQ43" s="333" t="str">
        <f>VLOOKUP($A43,'Depr Group Buckets'!$A:$J,CQ$4,FALSE)</f>
        <v>311</v>
      </c>
    </row>
    <row r="44" spans="1:95" ht="12.75" customHeight="1" x14ac:dyDescent="0.25">
      <c r="A44" s="335">
        <v>31142</v>
      </c>
      <c r="B44" s="336" t="s">
        <v>574</v>
      </c>
      <c r="C44" s="337">
        <v>0</v>
      </c>
      <c r="D44" s="344">
        <v>0</v>
      </c>
      <c r="E44" s="344">
        <v>0</v>
      </c>
      <c r="F44" s="344">
        <v>0</v>
      </c>
      <c r="G44" s="344">
        <v>0</v>
      </c>
      <c r="H44" s="344">
        <v>0</v>
      </c>
      <c r="I44" s="344">
        <v>0</v>
      </c>
      <c r="J44" s="344">
        <v>0</v>
      </c>
      <c r="K44" s="344">
        <v>0</v>
      </c>
      <c r="L44" s="344">
        <v>0</v>
      </c>
      <c r="M44" s="344">
        <v>0</v>
      </c>
      <c r="N44" s="344">
        <v>0</v>
      </c>
      <c r="O44" s="344">
        <v>0</v>
      </c>
      <c r="P44" s="344">
        <v>0</v>
      </c>
      <c r="Q44" s="344">
        <v>0</v>
      </c>
      <c r="R44" s="344">
        <v>0</v>
      </c>
      <c r="S44" s="344">
        <v>0</v>
      </c>
      <c r="T44" s="344">
        <v>0</v>
      </c>
      <c r="U44" s="344">
        <v>0</v>
      </c>
      <c r="V44" s="344">
        <v>0</v>
      </c>
      <c r="W44" s="344">
        <v>0</v>
      </c>
      <c r="X44" s="344">
        <v>0</v>
      </c>
      <c r="Y44" s="344">
        <v>0</v>
      </c>
      <c r="Z44" s="344">
        <v>0</v>
      </c>
      <c r="AA44" s="344">
        <v>0</v>
      </c>
      <c r="AB44" s="344">
        <v>0</v>
      </c>
      <c r="AC44" s="344">
        <v>0</v>
      </c>
      <c r="AD44" s="344">
        <v>0</v>
      </c>
      <c r="AE44" s="344">
        <v>0</v>
      </c>
      <c r="AF44" s="344">
        <v>0</v>
      </c>
      <c r="AG44" s="344">
        <v>0</v>
      </c>
      <c r="AH44" s="344">
        <v>0</v>
      </c>
      <c r="AI44" s="344">
        <v>0</v>
      </c>
      <c r="AJ44" s="344">
        <v>0</v>
      </c>
      <c r="AK44" s="344">
        <v>0</v>
      </c>
      <c r="AL44" s="344">
        <v>0</v>
      </c>
      <c r="AM44" s="344">
        <v>0</v>
      </c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9">
        <f t="shared" si="5"/>
        <v>0</v>
      </c>
      <c r="BY44" s="9">
        <f t="shared" si="6"/>
        <v>0</v>
      </c>
      <c r="BZ44" s="9">
        <f t="shared" si="7"/>
        <v>0</v>
      </c>
      <c r="CA44" s="9">
        <f t="shared" si="8"/>
        <v>0</v>
      </c>
      <c r="CB44" s="9">
        <f t="shared" si="9"/>
        <v>0</v>
      </c>
      <c r="CC44" s="9">
        <f t="shared" si="10"/>
        <v>0</v>
      </c>
      <c r="CD44" s="11">
        <f t="shared" si="11"/>
        <v>0</v>
      </c>
      <c r="CE44" s="11">
        <f t="shared" si="12"/>
        <v>0</v>
      </c>
      <c r="CF44" s="11">
        <f t="shared" si="13"/>
        <v>0</v>
      </c>
      <c r="CG44" s="11">
        <f t="shared" si="14"/>
        <v>0</v>
      </c>
      <c r="CH44" s="11">
        <f t="shared" si="15"/>
        <v>0</v>
      </c>
      <c r="CI44" s="11">
        <f t="shared" si="16"/>
        <v>0</v>
      </c>
      <c r="CJ44" s="333" t="str">
        <f>VLOOKUP($A44,'Depr Group Buckets'!$A:$J,CJ$4,FALSE)</f>
        <v>PROD STEAM</v>
      </c>
      <c r="CK44" s="333" t="str">
        <f>VLOOKUP($A44,'Depr Group Buckets'!$A:$J,CK$4,FALSE)</f>
        <v>101/106</v>
      </c>
      <c r="CL44" s="333">
        <f>VLOOKUP($A44,'Depr Group Buckets'!$A:$J,CL$4,FALSE)</f>
        <v>108</v>
      </c>
      <c r="CM44" s="333">
        <f>VLOOKUP($A44,'Depr Group Buckets'!$A:$J,CM$4,FALSE)</f>
        <v>403</v>
      </c>
      <c r="CN44" s="333" t="str">
        <f>VLOOKUP($A44,'Depr Group Buckets'!$A:$J,CN$4,FALSE)</f>
        <v>BIG BEND</v>
      </c>
      <c r="CO44" s="333" t="str">
        <f>VLOOKUP($A44,'Depr Group Buckets'!$A:$J,CO$4,FALSE)</f>
        <v>BIG BEND UNIT 2</v>
      </c>
      <c r="CP44" s="333" t="str">
        <f>VLOOKUP($A44,'Depr Group Buckets'!$A:$J,CP$4,FALSE)</f>
        <v>Invalid</v>
      </c>
      <c r="CQ44" s="333" t="str">
        <f>VLOOKUP($A44,'Depr Group Buckets'!$A:$J,CQ$4,FALSE)</f>
        <v>311</v>
      </c>
    </row>
    <row r="45" spans="1:95" ht="12.75" customHeight="1" x14ac:dyDescent="0.25">
      <c r="A45" s="335">
        <v>31143</v>
      </c>
      <c r="B45" s="336" t="s">
        <v>575</v>
      </c>
      <c r="C45" s="345">
        <v>0</v>
      </c>
      <c r="D45" s="344">
        <v>0</v>
      </c>
      <c r="E45" s="344">
        <v>0</v>
      </c>
      <c r="F45" s="344">
        <v>0</v>
      </c>
      <c r="G45" s="344">
        <v>0</v>
      </c>
      <c r="H45" s="344">
        <v>0</v>
      </c>
      <c r="I45" s="344">
        <v>0</v>
      </c>
      <c r="J45" s="344">
        <v>0</v>
      </c>
      <c r="K45" s="344">
        <v>0</v>
      </c>
      <c r="L45" s="344">
        <v>0</v>
      </c>
      <c r="M45" s="344">
        <v>0</v>
      </c>
      <c r="N45" s="344">
        <v>0</v>
      </c>
      <c r="O45" s="344">
        <v>0</v>
      </c>
      <c r="P45" s="344">
        <v>0</v>
      </c>
      <c r="Q45" s="344">
        <v>0</v>
      </c>
      <c r="R45" s="344">
        <v>0</v>
      </c>
      <c r="S45" s="344">
        <v>0</v>
      </c>
      <c r="T45" s="344">
        <v>0</v>
      </c>
      <c r="U45" s="344">
        <v>0</v>
      </c>
      <c r="V45" s="344">
        <v>0</v>
      </c>
      <c r="W45" s="344">
        <v>0</v>
      </c>
      <c r="X45" s="344">
        <v>0</v>
      </c>
      <c r="Y45" s="344">
        <v>0</v>
      </c>
      <c r="Z45" s="344">
        <v>0</v>
      </c>
      <c r="AA45" s="344">
        <v>0</v>
      </c>
      <c r="AB45" s="344">
        <v>0</v>
      </c>
      <c r="AC45" s="344">
        <v>0</v>
      </c>
      <c r="AD45" s="344">
        <v>0</v>
      </c>
      <c r="AE45" s="344">
        <v>0</v>
      </c>
      <c r="AF45" s="344">
        <v>0</v>
      </c>
      <c r="AG45" s="344">
        <v>0</v>
      </c>
      <c r="AH45" s="344">
        <v>0</v>
      </c>
      <c r="AI45" s="344">
        <v>0</v>
      </c>
      <c r="AJ45" s="344">
        <v>0</v>
      </c>
      <c r="AK45" s="344">
        <v>0</v>
      </c>
      <c r="AL45" s="344">
        <v>0</v>
      </c>
      <c r="AM45" s="344">
        <v>0</v>
      </c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9">
        <f t="shared" si="5"/>
        <v>0</v>
      </c>
      <c r="BY45" s="9">
        <f t="shared" si="6"/>
        <v>0</v>
      </c>
      <c r="BZ45" s="9">
        <f t="shared" si="7"/>
        <v>0</v>
      </c>
      <c r="CA45" s="9">
        <f t="shared" si="8"/>
        <v>0</v>
      </c>
      <c r="CB45" s="9">
        <f t="shared" si="9"/>
        <v>0</v>
      </c>
      <c r="CC45" s="9">
        <f t="shared" si="10"/>
        <v>0</v>
      </c>
      <c r="CD45" s="11">
        <f t="shared" si="11"/>
        <v>0</v>
      </c>
      <c r="CE45" s="11">
        <f t="shared" si="12"/>
        <v>0</v>
      </c>
      <c r="CF45" s="11">
        <f t="shared" si="13"/>
        <v>0</v>
      </c>
      <c r="CG45" s="11">
        <f t="shared" si="14"/>
        <v>0</v>
      </c>
      <c r="CH45" s="11">
        <f t="shared" si="15"/>
        <v>0</v>
      </c>
      <c r="CI45" s="11">
        <f t="shared" si="16"/>
        <v>0</v>
      </c>
      <c r="CJ45" s="333" t="str">
        <f>VLOOKUP($A45,'Depr Group Buckets'!$A:$J,CJ$4,FALSE)</f>
        <v>PROD STEAM</v>
      </c>
      <c r="CK45" s="333" t="str">
        <f>VLOOKUP($A45,'Depr Group Buckets'!$A:$J,CK$4,FALSE)</f>
        <v>101/106</v>
      </c>
      <c r="CL45" s="333">
        <f>VLOOKUP($A45,'Depr Group Buckets'!$A:$J,CL$4,FALSE)</f>
        <v>108</v>
      </c>
      <c r="CM45" s="333">
        <f>VLOOKUP($A45,'Depr Group Buckets'!$A:$J,CM$4,FALSE)</f>
        <v>403</v>
      </c>
      <c r="CN45" s="333" t="str">
        <f>VLOOKUP($A45,'Depr Group Buckets'!$A:$J,CN$4,FALSE)</f>
        <v>BIG BEND</v>
      </c>
      <c r="CO45" s="333" t="str">
        <f>VLOOKUP($A45,'Depr Group Buckets'!$A:$J,CO$4,FALSE)</f>
        <v>BIG BEND UNIT 3</v>
      </c>
      <c r="CP45" s="333" t="str">
        <f>VLOOKUP($A45,'Depr Group Buckets'!$A:$J,CP$4,FALSE)</f>
        <v>Invalid</v>
      </c>
      <c r="CQ45" s="333" t="str">
        <f>VLOOKUP($A45,'Depr Group Buckets'!$A:$J,CQ$4,FALSE)</f>
        <v>311</v>
      </c>
    </row>
    <row r="46" spans="1:95" ht="12.75" customHeight="1" x14ac:dyDescent="0.25">
      <c r="A46" s="335">
        <v>31144</v>
      </c>
      <c r="B46" s="336" t="s">
        <v>44</v>
      </c>
      <c r="C46" s="337">
        <v>55423815.81000001</v>
      </c>
      <c r="D46" s="344">
        <v>55423815.81000001</v>
      </c>
      <c r="E46" s="344">
        <v>55423815.81000001</v>
      </c>
      <c r="F46" s="344">
        <v>55423815.81000001</v>
      </c>
      <c r="G46" s="344">
        <v>55423815.81000001</v>
      </c>
      <c r="H46" s="344">
        <v>55423815.81000001</v>
      </c>
      <c r="I46" s="344">
        <v>55611138.830000013</v>
      </c>
      <c r="J46" s="344">
        <v>55611138.830000013</v>
      </c>
      <c r="K46" s="344">
        <v>55629687.330000013</v>
      </c>
      <c r="L46" s="344">
        <v>55629687.330000013</v>
      </c>
      <c r="M46" s="344">
        <v>55902236.31000001</v>
      </c>
      <c r="N46" s="344">
        <v>55902236.31000001</v>
      </c>
      <c r="O46" s="344">
        <v>55902236.31000001</v>
      </c>
      <c r="P46" s="344">
        <v>55902236.31000001</v>
      </c>
      <c r="Q46" s="344">
        <v>55902236.31000001</v>
      </c>
      <c r="R46" s="344">
        <v>55902236.31000001</v>
      </c>
      <c r="S46" s="344">
        <v>55902236.31000001</v>
      </c>
      <c r="T46" s="344">
        <v>55902236.31000001</v>
      </c>
      <c r="U46" s="344">
        <v>55902236.31000001</v>
      </c>
      <c r="V46" s="344">
        <v>55902236.31000001</v>
      </c>
      <c r="W46" s="344">
        <v>55902236.31000001</v>
      </c>
      <c r="X46" s="344">
        <v>55902236.31000001</v>
      </c>
      <c r="Y46" s="344">
        <v>55902236.31000001</v>
      </c>
      <c r="Z46" s="344">
        <v>55902236.31000001</v>
      </c>
      <c r="AA46" s="344">
        <v>55902236.31000001</v>
      </c>
      <c r="AB46" s="344">
        <v>55902236.31000001</v>
      </c>
      <c r="AC46" s="344">
        <v>55902236.31000001</v>
      </c>
      <c r="AD46" s="344">
        <v>55902236.31000001</v>
      </c>
      <c r="AE46" s="344">
        <v>55902236.31000001</v>
      </c>
      <c r="AF46" s="344">
        <v>55902236.31000001</v>
      </c>
      <c r="AG46" s="344">
        <v>55902236.31000001</v>
      </c>
      <c r="AH46" s="344">
        <v>55902236.31000001</v>
      </c>
      <c r="AI46" s="344">
        <v>55902236.31000001</v>
      </c>
      <c r="AJ46" s="344">
        <v>55902236.31000001</v>
      </c>
      <c r="AK46" s="344">
        <v>55902236.31000001</v>
      </c>
      <c r="AL46" s="344">
        <v>55902236.31000001</v>
      </c>
      <c r="AM46" s="344">
        <v>55902236.31000001</v>
      </c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9">
        <f t="shared" si="5"/>
        <v>55902236.31000001</v>
      </c>
      <c r="BY46" s="9">
        <f t="shared" si="6"/>
        <v>55902236.31000001</v>
      </c>
      <c r="BZ46" s="9">
        <f t="shared" si="7"/>
        <v>55902236.31000001</v>
      </c>
      <c r="CA46" s="9">
        <f t="shared" si="8"/>
        <v>0</v>
      </c>
      <c r="CB46" s="9">
        <f t="shared" si="9"/>
        <v>0</v>
      </c>
      <c r="CC46" s="9">
        <f t="shared" si="10"/>
        <v>0</v>
      </c>
      <c r="CD46" s="11">
        <f t="shared" si="11"/>
        <v>55594712.009999998</v>
      </c>
      <c r="CE46" s="11">
        <f t="shared" si="12"/>
        <v>55902236.310000002</v>
      </c>
      <c r="CF46" s="11">
        <f t="shared" si="13"/>
        <v>55902236.310000002</v>
      </c>
      <c r="CG46" s="11">
        <f t="shared" si="14"/>
        <v>4300172.0199999996</v>
      </c>
      <c r="CH46" s="11">
        <f t="shared" si="15"/>
        <v>0</v>
      </c>
      <c r="CI46" s="11">
        <f t="shared" si="16"/>
        <v>0</v>
      </c>
      <c r="CJ46" s="333" t="str">
        <f>VLOOKUP($A46,'Depr Group Buckets'!$A:$J,CJ$4,FALSE)</f>
        <v>PROD STEAM</v>
      </c>
      <c r="CK46" s="333" t="str">
        <f>VLOOKUP($A46,'Depr Group Buckets'!$A:$J,CK$4,FALSE)</f>
        <v>101/106</v>
      </c>
      <c r="CL46" s="333">
        <f>VLOOKUP($A46,'Depr Group Buckets'!$A:$J,CL$4,FALSE)</f>
        <v>108</v>
      </c>
      <c r="CM46" s="333">
        <f>VLOOKUP($A46,'Depr Group Buckets'!$A:$J,CM$4,FALSE)</f>
        <v>403</v>
      </c>
      <c r="CN46" s="333" t="str">
        <f>VLOOKUP($A46,'Depr Group Buckets'!$A:$J,CN$4,FALSE)</f>
        <v>BIG BEND</v>
      </c>
      <c r="CO46" s="333" t="str">
        <f>VLOOKUP($A46,'Depr Group Buckets'!$A:$J,CO$4,FALSE)</f>
        <v>BIG BEND UNIT 4</v>
      </c>
      <c r="CP46" s="333" t="str">
        <f>VLOOKUP($A46,'Depr Group Buckets'!$A:$J,CP$4,FALSE)</f>
        <v>Valid</v>
      </c>
      <c r="CQ46" s="333" t="str">
        <f>VLOOKUP($A46,'Depr Group Buckets'!$A:$J,CQ$4,FALSE)</f>
        <v>311</v>
      </c>
    </row>
    <row r="47" spans="1:95" ht="12.75" customHeight="1" x14ac:dyDescent="0.25">
      <c r="A47" s="335">
        <v>31145</v>
      </c>
      <c r="B47" s="336" t="s">
        <v>45</v>
      </c>
      <c r="C47" s="337">
        <v>31989234.050000004</v>
      </c>
      <c r="D47" s="344">
        <v>31989234.050000004</v>
      </c>
      <c r="E47" s="344">
        <v>31989234.050000004</v>
      </c>
      <c r="F47" s="344">
        <v>31989234.050000004</v>
      </c>
      <c r="G47" s="344">
        <v>31989234.050000004</v>
      </c>
      <c r="H47" s="344">
        <v>32005207.120000005</v>
      </c>
      <c r="I47" s="344">
        <v>32003860.150000006</v>
      </c>
      <c r="J47" s="344">
        <v>32003860.150000006</v>
      </c>
      <c r="K47" s="344">
        <v>32003860.150000006</v>
      </c>
      <c r="L47" s="344">
        <v>32003860.150000006</v>
      </c>
      <c r="M47" s="344">
        <v>31998663.150000006</v>
      </c>
      <c r="N47" s="344">
        <v>31998663.150000006</v>
      </c>
      <c r="O47" s="344">
        <v>31998663.150000006</v>
      </c>
      <c r="P47" s="344">
        <v>31998663.150000006</v>
      </c>
      <c r="Q47" s="344">
        <v>31998663.150000006</v>
      </c>
      <c r="R47" s="344">
        <v>31998663.150000006</v>
      </c>
      <c r="S47" s="344">
        <v>31998663.150000006</v>
      </c>
      <c r="T47" s="344">
        <v>31998663.150000006</v>
      </c>
      <c r="U47" s="344">
        <v>31998663.150000006</v>
      </c>
      <c r="V47" s="344">
        <v>31998663.150000006</v>
      </c>
      <c r="W47" s="344">
        <v>31998663.150000006</v>
      </c>
      <c r="X47" s="344">
        <v>31998663.150000006</v>
      </c>
      <c r="Y47" s="344">
        <v>31998663.150000006</v>
      </c>
      <c r="Z47" s="344">
        <v>31998663.150000006</v>
      </c>
      <c r="AA47" s="344">
        <v>31998663.150000006</v>
      </c>
      <c r="AB47" s="344">
        <v>31998663.150000006</v>
      </c>
      <c r="AC47" s="344">
        <v>31998663.150000006</v>
      </c>
      <c r="AD47" s="344">
        <v>31998663.150000006</v>
      </c>
      <c r="AE47" s="344">
        <v>31998663.150000006</v>
      </c>
      <c r="AF47" s="344">
        <v>31998663.150000006</v>
      </c>
      <c r="AG47" s="344">
        <v>31998663.150000006</v>
      </c>
      <c r="AH47" s="344">
        <v>31998663.150000006</v>
      </c>
      <c r="AI47" s="344">
        <v>31998663.150000006</v>
      </c>
      <c r="AJ47" s="344">
        <v>31998663.150000006</v>
      </c>
      <c r="AK47" s="344">
        <v>31998663.150000006</v>
      </c>
      <c r="AL47" s="344">
        <v>31998663.150000006</v>
      </c>
      <c r="AM47" s="344">
        <v>31998663.150000006</v>
      </c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9">
        <f t="shared" si="5"/>
        <v>31998663.150000006</v>
      </c>
      <c r="BY47" s="9">
        <f t="shared" si="6"/>
        <v>31998663.150000006</v>
      </c>
      <c r="BZ47" s="9">
        <f t="shared" si="7"/>
        <v>31998663.150000006</v>
      </c>
      <c r="CA47" s="9">
        <f t="shared" si="8"/>
        <v>0</v>
      </c>
      <c r="CB47" s="9">
        <f t="shared" si="9"/>
        <v>0</v>
      </c>
      <c r="CC47" s="9">
        <f t="shared" si="10"/>
        <v>0</v>
      </c>
      <c r="CD47" s="11">
        <f t="shared" si="11"/>
        <v>31997139.030000001</v>
      </c>
      <c r="CE47" s="11">
        <f t="shared" si="12"/>
        <v>31998663.149999999</v>
      </c>
      <c r="CF47" s="11">
        <f t="shared" si="13"/>
        <v>31998663.149999999</v>
      </c>
      <c r="CG47" s="11">
        <f t="shared" si="14"/>
        <v>2461435.63</v>
      </c>
      <c r="CH47" s="11">
        <f t="shared" si="15"/>
        <v>0</v>
      </c>
      <c r="CI47" s="11">
        <f t="shared" si="16"/>
        <v>0</v>
      </c>
      <c r="CJ47" s="333" t="str">
        <f>VLOOKUP($A47,'Depr Group Buckets'!$A:$J,CJ$4,FALSE)</f>
        <v>PROD STEAM</v>
      </c>
      <c r="CK47" s="333" t="str">
        <f>VLOOKUP($A47,'Depr Group Buckets'!$A:$J,CK$4,FALSE)</f>
        <v>101/106</v>
      </c>
      <c r="CL47" s="333">
        <f>VLOOKUP($A47,'Depr Group Buckets'!$A:$J,CL$4,FALSE)</f>
        <v>108</v>
      </c>
      <c r="CM47" s="333">
        <f>VLOOKUP($A47,'Depr Group Buckets'!$A:$J,CM$4,FALSE)</f>
        <v>403</v>
      </c>
      <c r="CN47" s="333" t="str">
        <f>VLOOKUP($A47,'Depr Group Buckets'!$A:$J,CN$4,FALSE)</f>
        <v>BIG BEND</v>
      </c>
      <c r="CO47" s="333" t="str">
        <f>VLOOKUP($A47,'Depr Group Buckets'!$A:$J,CO$4,FALSE)</f>
        <v>BIG BEND UNIT 4</v>
      </c>
      <c r="CP47" s="333" t="str">
        <f>VLOOKUP($A47,'Depr Group Buckets'!$A:$J,CP$4,FALSE)</f>
        <v>Valid</v>
      </c>
      <c r="CQ47" s="333" t="str">
        <f>VLOOKUP($A47,'Depr Group Buckets'!$A:$J,CQ$4,FALSE)</f>
        <v>311</v>
      </c>
    </row>
    <row r="48" spans="1:95" ht="12.75" customHeight="1" x14ac:dyDescent="0.25">
      <c r="A48" s="335">
        <v>31146</v>
      </c>
      <c r="B48" s="336" t="s">
        <v>576</v>
      </c>
      <c r="C48" s="337">
        <v>0</v>
      </c>
      <c r="D48" s="344">
        <v>0</v>
      </c>
      <c r="E48" s="344">
        <v>0</v>
      </c>
      <c r="F48" s="344">
        <v>0</v>
      </c>
      <c r="G48" s="344">
        <v>0</v>
      </c>
      <c r="H48" s="344">
        <v>0</v>
      </c>
      <c r="I48" s="344">
        <v>0</v>
      </c>
      <c r="J48" s="344">
        <v>0</v>
      </c>
      <c r="K48" s="344">
        <v>0</v>
      </c>
      <c r="L48" s="344">
        <v>0</v>
      </c>
      <c r="M48" s="344">
        <v>0</v>
      </c>
      <c r="N48" s="344">
        <v>0</v>
      </c>
      <c r="O48" s="344">
        <v>0</v>
      </c>
      <c r="P48" s="344">
        <v>0</v>
      </c>
      <c r="Q48" s="344">
        <v>0</v>
      </c>
      <c r="R48" s="344">
        <v>0</v>
      </c>
      <c r="S48" s="344">
        <v>0</v>
      </c>
      <c r="T48" s="344">
        <v>0</v>
      </c>
      <c r="U48" s="344">
        <v>0</v>
      </c>
      <c r="V48" s="344">
        <v>0</v>
      </c>
      <c r="W48" s="344">
        <v>0</v>
      </c>
      <c r="X48" s="344">
        <v>0</v>
      </c>
      <c r="Y48" s="344">
        <v>0</v>
      </c>
      <c r="Z48" s="344">
        <v>0</v>
      </c>
      <c r="AA48" s="344">
        <v>0</v>
      </c>
      <c r="AB48" s="344">
        <v>0</v>
      </c>
      <c r="AC48" s="344">
        <v>0</v>
      </c>
      <c r="AD48" s="344">
        <v>0</v>
      </c>
      <c r="AE48" s="344">
        <v>0</v>
      </c>
      <c r="AF48" s="344">
        <v>0</v>
      </c>
      <c r="AG48" s="344">
        <v>0</v>
      </c>
      <c r="AH48" s="344">
        <v>0</v>
      </c>
      <c r="AI48" s="344">
        <v>0</v>
      </c>
      <c r="AJ48" s="344">
        <v>0</v>
      </c>
      <c r="AK48" s="344">
        <v>0</v>
      </c>
      <c r="AL48" s="344">
        <v>0</v>
      </c>
      <c r="AM48" s="344">
        <v>0</v>
      </c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9">
        <f t="shared" si="5"/>
        <v>0</v>
      </c>
      <c r="BY48" s="9">
        <f t="shared" si="6"/>
        <v>0</v>
      </c>
      <c r="BZ48" s="9">
        <f t="shared" si="7"/>
        <v>0</v>
      </c>
      <c r="CA48" s="9">
        <f t="shared" si="8"/>
        <v>0</v>
      </c>
      <c r="CB48" s="9">
        <f t="shared" si="9"/>
        <v>0</v>
      </c>
      <c r="CC48" s="9">
        <f t="shared" si="10"/>
        <v>0</v>
      </c>
      <c r="CD48" s="11">
        <f t="shared" si="11"/>
        <v>0</v>
      </c>
      <c r="CE48" s="11">
        <f t="shared" si="12"/>
        <v>0</v>
      </c>
      <c r="CF48" s="11">
        <f t="shared" si="13"/>
        <v>0</v>
      </c>
      <c r="CG48" s="11">
        <f t="shared" si="14"/>
        <v>0</v>
      </c>
      <c r="CH48" s="11">
        <f t="shared" si="15"/>
        <v>0</v>
      </c>
      <c r="CI48" s="11">
        <f t="shared" si="16"/>
        <v>0</v>
      </c>
      <c r="CJ48" s="333" t="str">
        <f>VLOOKUP($A48,'Depr Group Buckets'!$A:$J,CJ$4,FALSE)</f>
        <v>PROD STEAM</v>
      </c>
      <c r="CK48" s="333" t="str">
        <f>VLOOKUP($A48,'Depr Group Buckets'!$A:$J,CK$4,FALSE)</f>
        <v>101/106</v>
      </c>
      <c r="CL48" s="333">
        <f>VLOOKUP($A48,'Depr Group Buckets'!$A:$J,CL$4,FALSE)</f>
        <v>108</v>
      </c>
      <c r="CM48" s="333">
        <f>VLOOKUP($A48,'Depr Group Buckets'!$A:$J,CM$4,FALSE)</f>
        <v>403</v>
      </c>
      <c r="CN48" s="333" t="str">
        <f>VLOOKUP($A48,'Depr Group Buckets'!$A:$J,CN$4,FALSE)</f>
        <v>BIG BEND</v>
      </c>
      <c r="CO48" s="333" t="str">
        <f>VLOOKUP($A48,'Depr Group Buckets'!$A:$J,CO$4,FALSE)</f>
        <v>BIG BEND UNIT 1 &amp; 2 FGD</v>
      </c>
      <c r="CP48" s="333" t="str">
        <f>VLOOKUP($A48,'Depr Group Buckets'!$A:$J,CP$4,FALSE)</f>
        <v>Invalid</v>
      </c>
      <c r="CQ48" s="333" t="str">
        <f>VLOOKUP($A48,'Depr Group Buckets'!$A:$J,CQ$4,FALSE)</f>
        <v>311</v>
      </c>
    </row>
    <row r="49" spans="1:95" ht="12.75" customHeight="1" x14ac:dyDescent="0.25">
      <c r="A49" s="335">
        <v>31151</v>
      </c>
      <c r="B49" s="336" t="s">
        <v>577</v>
      </c>
      <c r="C49" s="337">
        <v>0</v>
      </c>
      <c r="D49" s="344">
        <v>0</v>
      </c>
      <c r="E49" s="344">
        <v>0</v>
      </c>
      <c r="F49" s="344">
        <v>0</v>
      </c>
      <c r="G49" s="344">
        <v>0</v>
      </c>
      <c r="H49" s="344">
        <v>0</v>
      </c>
      <c r="I49" s="344">
        <v>0</v>
      </c>
      <c r="J49" s="344">
        <v>0</v>
      </c>
      <c r="K49" s="344">
        <v>0</v>
      </c>
      <c r="L49" s="344">
        <v>0</v>
      </c>
      <c r="M49" s="344">
        <v>0</v>
      </c>
      <c r="N49" s="344">
        <v>0</v>
      </c>
      <c r="O49" s="344">
        <v>0</v>
      </c>
      <c r="P49" s="344">
        <v>0</v>
      </c>
      <c r="Q49" s="344">
        <v>0</v>
      </c>
      <c r="R49" s="344">
        <v>0</v>
      </c>
      <c r="S49" s="344">
        <v>0</v>
      </c>
      <c r="T49" s="344">
        <v>0</v>
      </c>
      <c r="U49" s="344">
        <v>0</v>
      </c>
      <c r="V49" s="344">
        <v>0</v>
      </c>
      <c r="W49" s="344">
        <v>0</v>
      </c>
      <c r="X49" s="344">
        <v>0</v>
      </c>
      <c r="Y49" s="344">
        <v>0</v>
      </c>
      <c r="Z49" s="344">
        <v>0</v>
      </c>
      <c r="AA49" s="344">
        <v>0</v>
      </c>
      <c r="AB49" s="344">
        <v>0</v>
      </c>
      <c r="AC49" s="344">
        <v>0</v>
      </c>
      <c r="AD49" s="344">
        <v>0</v>
      </c>
      <c r="AE49" s="344">
        <v>0</v>
      </c>
      <c r="AF49" s="344">
        <v>0</v>
      </c>
      <c r="AG49" s="344">
        <v>0</v>
      </c>
      <c r="AH49" s="344">
        <v>0</v>
      </c>
      <c r="AI49" s="344">
        <v>0</v>
      </c>
      <c r="AJ49" s="344">
        <v>0</v>
      </c>
      <c r="AK49" s="344">
        <v>0</v>
      </c>
      <c r="AL49" s="344">
        <v>0</v>
      </c>
      <c r="AM49" s="344">
        <v>0</v>
      </c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9">
        <f t="shared" si="5"/>
        <v>0</v>
      </c>
      <c r="BY49" s="9">
        <f t="shared" si="6"/>
        <v>0</v>
      </c>
      <c r="BZ49" s="9">
        <f t="shared" si="7"/>
        <v>0</v>
      </c>
      <c r="CA49" s="9">
        <f t="shared" si="8"/>
        <v>0</v>
      </c>
      <c r="CB49" s="9">
        <f t="shared" si="9"/>
        <v>0</v>
      </c>
      <c r="CC49" s="9">
        <f t="shared" si="10"/>
        <v>0</v>
      </c>
      <c r="CD49" s="11">
        <f t="shared" si="11"/>
        <v>0</v>
      </c>
      <c r="CE49" s="11">
        <f t="shared" si="12"/>
        <v>0</v>
      </c>
      <c r="CF49" s="11">
        <f t="shared" si="13"/>
        <v>0</v>
      </c>
      <c r="CG49" s="11">
        <f t="shared" si="14"/>
        <v>0</v>
      </c>
      <c r="CH49" s="11">
        <f t="shared" si="15"/>
        <v>0</v>
      </c>
      <c r="CI49" s="11">
        <f t="shared" si="16"/>
        <v>0</v>
      </c>
      <c r="CJ49" s="333" t="str">
        <f>VLOOKUP($A49,'Depr Group Buckets'!$A:$J,CJ$4,FALSE)</f>
        <v>PROD STEAM</v>
      </c>
      <c r="CK49" s="333" t="str">
        <f>VLOOKUP($A49,'Depr Group Buckets'!$A:$J,CK$4,FALSE)</f>
        <v>101/106</v>
      </c>
      <c r="CL49" s="333">
        <f>VLOOKUP($A49,'Depr Group Buckets'!$A:$J,CL$4,FALSE)</f>
        <v>108</v>
      </c>
      <c r="CM49" s="333">
        <f>VLOOKUP($A49,'Depr Group Buckets'!$A:$J,CM$4,FALSE)</f>
        <v>403</v>
      </c>
      <c r="CN49" s="333" t="str">
        <f>VLOOKUP($A49,'Depr Group Buckets'!$A:$J,CN$4,FALSE)</f>
        <v>BIG BEND</v>
      </c>
      <c r="CO49" s="333" t="str">
        <f>VLOOKUP($A49,'Depr Group Buckets'!$A:$J,CO$4,FALSE)</f>
        <v>BIG BEND UNIT 1 SCR</v>
      </c>
      <c r="CP49" s="333" t="str">
        <f>VLOOKUP($A49,'Depr Group Buckets'!$A:$J,CP$4,FALSE)</f>
        <v>Invalid</v>
      </c>
      <c r="CQ49" s="333" t="str">
        <f>VLOOKUP($A49,'Depr Group Buckets'!$A:$J,CQ$4,FALSE)</f>
        <v>311</v>
      </c>
    </row>
    <row r="50" spans="1:95" ht="12.75" customHeight="1" x14ac:dyDescent="0.25">
      <c r="A50" s="335">
        <v>31152</v>
      </c>
      <c r="B50" s="336" t="s">
        <v>578</v>
      </c>
      <c r="C50" s="337">
        <v>0</v>
      </c>
      <c r="D50" s="344">
        <v>0</v>
      </c>
      <c r="E50" s="344">
        <v>0</v>
      </c>
      <c r="F50" s="344">
        <v>0</v>
      </c>
      <c r="G50" s="344">
        <v>0</v>
      </c>
      <c r="H50" s="344">
        <v>0</v>
      </c>
      <c r="I50" s="344">
        <v>0</v>
      </c>
      <c r="J50" s="344">
        <v>0</v>
      </c>
      <c r="K50" s="344">
        <v>0</v>
      </c>
      <c r="L50" s="344">
        <v>0</v>
      </c>
      <c r="M50" s="344">
        <v>0</v>
      </c>
      <c r="N50" s="344">
        <v>0</v>
      </c>
      <c r="O50" s="344">
        <v>0</v>
      </c>
      <c r="P50" s="344">
        <v>0</v>
      </c>
      <c r="Q50" s="344">
        <v>0</v>
      </c>
      <c r="R50" s="344">
        <v>0</v>
      </c>
      <c r="S50" s="344">
        <v>0</v>
      </c>
      <c r="T50" s="344">
        <v>0</v>
      </c>
      <c r="U50" s="344">
        <v>0</v>
      </c>
      <c r="V50" s="344">
        <v>0</v>
      </c>
      <c r="W50" s="344">
        <v>0</v>
      </c>
      <c r="X50" s="344">
        <v>0</v>
      </c>
      <c r="Y50" s="344">
        <v>0</v>
      </c>
      <c r="Z50" s="344">
        <v>0</v>
      </c>
      <c r="AA50" s="344">
        <v>0</v>
      </c>
      <c r="AB50" s="344">
        <v>0</v>
      </c>
      <c r="AC50" s="344">
        <v>0</v>
      </c>
      <c r="AD50" s="344">
        <v>0</v>
      </c>
      <c r="AE50" s="344">
        <v>0</v>
      </c>
      <c r="AF50" s="344">
        <v>0</v>
      </c>
      <c r="AG50" s="344">
        <v>0</v>
      </c>
      <c r="AH50" s="344">
        <v>0</v>
      </c>
      <c r="AI50" s="344">
        <v>0</v>
      </c>
      <c r="AJ50" s="344">
        <v>0</v>
      </c>
      <c r="AK50" s="344">
        <v>0</v>
      </c>
      <c r="AL50" s="344">
        <v>0</v>
      </c>
      <c r="AM50" s="344">
        <v>0</v>
      </c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9">
        <f t="shared" si="5"/>
        <v>0</v>
      </c>
      <c r="BY50" s="9">
        <f t="shared" si="6"/>
        <v>0</v>
      </c>
      <c r="BZ50" s="9">
        <f t="shared" si="7"/>
        <v>0</v>
      </c>
      <c r="CA50" s="9">
        <f t="shared" si="8"/>
        <v>0</v>
      </c>
      <c r="CB50" s="9">
        <f t="shared" si="9"/>
        <v>0</v>
      </c>
      <c r="CC50" s="9">
        <f t="shared" si="10"/>
        <v>0</v>
      </c>
      <c r="CD50" s="11">
        <f t="shared" si="11"/>
        <v>0</v>
      </c>
      <c r="CE50" s="11">
        <f t="shared" si="12"/>
        <v>0</v>
      </c>
      <c r="CF50" s="11">
        <f t="shared" si="13"/>
        <v>0</v>
      </c>
      <c r="CG50" s="11">
        <f t="shared" si="14"/>
        <v>0</v>
      </c>
      <c r="CH50" s="11">
        <f t="shared" si="15"/>
        <v>0</v>
      </c>
      <c r="CI50" s="11">
        <f t="shared" si="16"/>
        <v>0</v>
      </c>
      <c r="CJ50" s="333" t="str">
        <f>VLOOKUP($A50,'Depr Group Buckets'!$A:$J,CJ$4,FALSE)</f>
        <v>PROD STEAM</v>
      </c>
      <c r="CK50" s="333" t="str">
        <f>VLOOKUP($A50,'Depr Group Buckets'!$A:$J,CK$4,FALSE)</f>
        <v>101/106</v>
      </c>
      <c r="CL50" s="333">
        <f>VLOOKUP($A50,'Depr Group Buckets'!$A:$J,CL$4,FALSE)</f>
        <v>108</v>
      </c>
      <c r="CM50" s="333">
        <f>VLOOKUP($A50,'Depr Group Buckets'!$A:$J,CM$4,FALSE)</f>
        <v>403</v>
      </c>
      <c r="CN50" s="333" t="str">
        <f>VLOOKUP($A50,'Depr Group Buckets'!$A:$J,CN$4,FALSE)</f>
        <v>BIG BEND</v>
      </c>
      <c r="CO50" s="333" t="str">
        <f>VLOOKUP($A50,'Depr Group Buckets'!$A:$J,CO$4,FALSE)</f>
        <v>BIG BEND UNIT 2 SCR</v>
      </c>
      <c r="CP50" s="333" t="str">
        <f>VLOOKUP($A50,'Depr Group Buckets'!$A:$J,CP$4,FALSE)</f>
        <v>Invalid</v>
      </c>
      <c r="CQ50" s="333" t="str">
        <f>VLOOKUP($A50,'Depr Group Buckets'!$A:$J,CQ$4,FALSE)</f>
        <v>311</v>
      </c>
    </row>
    <row r="51" spans="1:95" ht="12.75" customHeight="1" x14ac:dyDescent="0.25">
      <c r="A51" s="335">
        <v>31153</v>
      </c>
      <c r="B51" s="336" t="s">
        <v>579</v>
      </c>
      <c r="C51" s="337">
        <v>0</v>
      </c>
      <c r="D51" s="344">
        <v>0</v>
      </c>
      <c r="E51" s="344">
        <v>0</v>
      </c>
      <c r="F51" s="344">
        <v>0</v>
      </c>
      <c r="G51" s="344">
        <v>0</v>
      </c>
      <c r="H51" s="344">
        <v>0</v>
      </c>
      <c r="I51" s="344">
        <v>0</v>
      </c>
      <c r="J51" s="344">
        <v>0</v>
      </c>
      <c r="K51" s="344">
        <v>0</v>
      </c>
      <c r="L51" s="344">
        <v>0</v>
      </c>
      <c r="M51" s="344">
        <v>0</v>
      </c>
      <c r="N51" s="344">
        <v>0</v>
      </c>
      <c r="O51" s="344">
        <v>0</v>
      </c>
      <c r="P51" s="344">
        <v>0</v>
      </c>
      <c r="Q51" s="344">
        <v>0</v>
      </c>
      <c r="R51" s="344">
        <v>0</v>
      </c>
      <c r="S51" s="344">
        <v>0</v>
      </c>
      <c r="T51" s="344">
        <v>0</v>
      </c>
      <c r="U51" s="344">
        <v>0</v>
      </c>
      <c r="V51" s="344">
        <v>0</v>
      </c>
      <c r="W51" s="344">
        <v>0</v>
      </c>
      <c r="X51" s="344">
        <v>0</v>
      </c>
      <c r="Y51" s="344">
        <v>0</v>
      </c>
      <c r="Z51" s="344">
        <v>0</v>
      </c>
      <c r="AA51" s="344">
        <v>0</v>
      </c>
      <c r="AB51" s="344">
        <v>0</v>
      </c>
      <c r="AC51" s="344">
        <v>0</v>
      </c>
      <c r="AD51" s="344">
        <v>0</v>
      </c>
      <c r="AE51" s="344">
        <v>0</v>
      </c>
      <c r="AF51" s="344">
        <v>0</v>
      </c>
      <c r="AG51" s="344">
        <v>0</v>
      </c>
      <c r="AH51" s="344">
        <v>0</v>
      </c>
      <c r="AI51" s="344">
        <v>0</v>
      </c>
      <c r="AJ51" s="344">
        <v>0</v>
      </c>
      <c r="AK51" s="344">
        <v>0</v>
      </c>
      <c r="AL51" s="344">
        <v>0</v>
      </c>
      <c r="AM51" s="344">
        <v>0</v>
      </c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9">
        <f t="shared" si="5"/>
        <v>0</v>
      </c>
      <c r="BY51" s="9">
        <f t="shared" si="6"/>
        <v>0</v>
      </c>
      <c r="BZ51" s="9">
        <f t="shared" si="7"/>
        <v>0</v>
      </c>
      <c r="CA51" s="9">
        <f t="shared" si="8"/>
        <v>0</v>
      </c>
      <c r="CB51" s="9">
        <f t="shared" si="9"/>
        <v>0</v>
      </c>
      <c r="CC51" s="9">
        <f t="shared" si="10"/>
        <v>0</v>
      </c>
      <c r="CD51" s="11">
        <f t="shared" si="11"/>
        <v>0</v>
      </c>
      <c r="CE51" s="11">
        <f t="shared" si="12"/>
        <v>0</v>
      </c>
      <c r="CF51" s="11">
        <f t="shared" si="13"/>
        <v>0</v>
      </c>
      <c r="CG51" s="11">
        <f t="shared" si="14"/>
        <v>0</v>
      </c>
      <c r="CH51" s="11">
        <f t="shared" si="15"/>
        <v>0</v>
      </c>
      <c r="CI51" s="11">
        <f t="shared" si="16"/>
        <v>0</v>
      </c>
      <c r="CJ51" s="333" t="str">
        <f>VLOOKUP($A51,'Depr Group Buckets'!$A:$J,CJ$4,FALSE)</f>
        <v>PROD STEAM</v>
      </c>
      <c r="CK51" s="333" t="str">
        <f>VLOOKUP($A51,'Depr Group Buckets'!$A:$J,CK$4,FALSE)</f>
        <v>101/106</v>
      </c>
      <c r="CL51" s="333">
        <f>VLOOKUP($A51,'Depr Group Buckets'!$A:$J,CL$4,FALSE)</f>
        <v>108</v>
      </c>
      <c r="CM51" s="333">
        <f>VLOOKUP($A51,'Depr Group Buckets'!$A:$J,CM$4,FALSE)</f>
        <v>403</v>
      </c>
      <c r="CN51" s="333" t="str">
        <f>VLOOKUP($A51,'Depr Group Buckets'!$A:$J,CN$4,FALSE)</f>
        <v>BIG BEND</v>
      </c>
      <c r="CO51" s="333" t="str">
        <f>VLOOKUP($A51,'Depr Group Buckets'!$A:$J,CO$4,FALSE)</f>
        <v>BIG BEND UNIT 3 SCR</v>
      </c>
      <c r="CP51" s="333" t="str">
        <f>VLOOKUP($A51,'Depr Group Buckets'!$A:$J,CP$4,FALSE)</f>
        <v>Invalid</v>
      </c>
      <c r="CQ51" s="333" t="str">
        <f>VLOOKUP($A51,'Depr Group Buckets'!$A:$J,CQ$4,FALSE)</f>
        <v>311</v>
      </c>
    </row>
    <row r="52" spans="1:95" ht="12.75" customHeight="1" x14ac:dyDescent="0.25">
      <c r="A52" s="335">
        <v>31154</v>
      </c>
      <c r="B52" s="336" t="s">
        <v>46</v>
      </c>
      <c r="C52" s="337">
        <v>17029332.039999999</v>
      </c>
      <c r="D52" s="344">
        <v>16995428.25</v>
      </c>
      <c r="E52" s="344">
        <v>16995428.25</v>
      </c>
      <c r="F52" s="344">
        <v>16995428.25</v>
      </c>
      <c r="G52" s="344">
        <v>16995428.25</v>
      </c>
      <c r="H52" s="344">
        <v>16995428.25</v>
      </c>
      <c r="I52" s="344">
        <v>16995428.25</v>
      </c>
      <c r="J52" s="344">
        <v>16995428.25</v>
      </c>
      <c r="K52" s="344">
        <v>16995428.25</v>
      </c>
      <c r="L52" s="344">
        <v>16995428.25</v>
      </c>
      <c r="M52" s="344">
        <v>16995428.25</v>
      </c>
      <c r="N52" s="344">
        <v>16995428.25</v>
      </c>
      <c r="O52" s="344">
        <v>16995428.25</v>
      </c>
      <c r="P52" s="344">
        <v>16995428.25</v>
      </c>
      <c r="Q52" s="344">
        <v>16995428.25</v>
      </c>
      <c r="R52" s="344">
        <v>16995428.25</v>
      </c>
      <c r="S52" s="344">
        <v>16995428.25</v>
      </c>
      <c r="T52" s="344">
        <v>16995428.25</v>
      </c>
      <c r="U52" s="344">
        <v>16995428.25</v>
      </c>
      <c r="V52" s="344">
        <v>16995428.25</v>
      </c>
      <c r="W52" s="344">
        <v>16995428.25</v>
      </c>
      <c r="X52" s="344">
        <v>16995428.25</v>
      </c>
      <c r="Y52" s="344">
        <v>16995428.25</v>
      </c>
      <c r="Z52" s="344">
        <v>16995428.25</v>
      </c>
      <c r="AA52" s="344">
        <v>16995428.25</v>
      </c>
      <c r="AB52" s="344">
        <v>16995428.25</v>
      </c>
      <c r="AC52" s="344">
        <v>16995428.25</v>
      </c>
      <c r="AD52" s="344">
        <v>16995428.25</v>
      </c>
      <c r="AE52" s="344">
        <v>16995428.25</v>
      </c>
      <c r="AF52" s="344">
        <v>16995428.25</v>
      </c>
      <c r="AG52" s="344">
        <v>16995428.25</v>
      </c>
      <c r="AH52" s="344">
        <v>16995428.25</v>
      </c>
      <c r="AI52" s="344">
        <v>16995428.25</v>
      </c>
      <c r="AJ52" s="344">
        <v>16995428.25</v>
      </c>
      <c r="AK52" s="344">
        <v>16995428.25</v>
      </c>
      <c r="AL52" s="344">
        <v>16995428.25</v>
      </c>
      <c r="AM52" s="344">
        <v>16995428.25</v>
      </c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9">
        <f t="shared" si="5"/>
        <v>16995428.25</v>
      </c>
      <c r="BY52" s="9">
        <f t="shared" si="6"/>
        <v>16995428.25</v>
      </c>
      <c r="BZ52" s="9">
        <f t="shared" si="7"/>
        <v>16995428.25</v>
      </c>
      <c r="CA52" s="9">
        <f t="shared" si="8"/>
        <v>0</v>
      </c>
      <c r="CB52" s="9">
        <f t="shared" si="9"/>
        <v>0</v>
      </c>
      <c r="CC52" s="9">
        <f t="shared" si="10"/>
        <v>0</v>
      </c>
      <c r="CD52" s="11">
        <f t="shared" si="11"/>
        <v>16998036.23</v>
      </c>
      <c r="CE52" s="11">
        <f t="shared" si="12"/>
        <v>16995428.25</v>
      </c>
      <c r="CF52" s="11">
        <f t="shared" si="13"/>
        <v>16995428.25</v>
      </c>
      <c r="CG52" s="11">
        <f t="shared" si="14"/>
        <v>1307340.6299999999</v>
      </c>
      <c r="CH52" s="11">
        <f t="shared" si="15"/>
        <v>0</v>
      </c>
      <c r="CI52" s="11">
        <f t="shared" si="16"/>
        <v>0</v>
      </c>
      <c r="CJ52" s="333" t="str">
        <f>VLOOKUP($A52,'Depr Group Buckets'!$A:$J,CJ$4,FALSE)</f>
        <v>PROD STEAM</v>
      </c>
      <c r="CK52" s="333" t="str">
        <f>VLOOKUP($A52,'Depr Group Buckets'!$A:$J,CK$4,FALSE)</f>
        <v>101/106</v>
      </c>
      <c r="CL52" s="333">
        <f>VLOOKUP($A52,'Depr Group Buckets'!$A:$J,CL$4,FALSE)</f>
        <v>108</v>
      </c>
      <c r="CM52" s="333">
        <f>VLOOKUP($A52,'Depr Group Buckets'!$A:$J,CM$4,FALSE)</f>
        <v>403</v>
      </c>
      <c r="CN52" s="333" t="str">
        <f>VLOOKUP($A52,'Depr Group Buckets'!$A:$J,CN$4,FALSE)</f>
        <v>BIG BEND</v>
      </c>
      <c r="CO52" s="333" t="str">
        <f>VLOOKUP($A52,'Depr Group Buckets'!$A:$J,CO$4,FALSE)</f>
        <v>BIG BEND UNIT 4</v>
      </c>
      <c r="CP52" s="333" t="str">
        <f>VLOOKUP($A52,'Depr Group Buckets'!$A:$J,CP$4,FALSE)</f>
        <v>Valid</v>
      </c>
      <c r="CQ52" s="333" t="str">
        <f>VLOOKUP($A52,'Depr Group Buckets'!$A:$J,CQ$4,FALSE)</f>
        <v>311</v>
      </c>
    </row>
    <row r="53" spans="1:95" ht="12.75" customHeight="1" x14ac:dyDescent="0.25">
      <c r="A53" s="335">
        <v>31175</v>
      </c>
      <c r="B53" s="336" t="s">
        <v>580</v>
      </c>
      <c r="C53" s="337">
        <v>0</v>
      </c>
      <c r="D53" s="344">
        <v>0</v>
      </c>
      <c r="E53" s="344">
        <v>0</v>
      </c>
      <c r="F53" s="344">
        <v>0</v>
      </c>
      <c r="G53" s="344">
        <v>0</v>
      </c>
      <c r="H53" s="344">
        <v>0</v>
      </c>
      <c r="I53" s="344">
        <v>0</v>
      </c>
      <c r="J53" s="344">
        <v>0</v>
      </c>
      <c r="K53" s="344">
        <v>0</v>
      </c>
      <c r="L53" s="344">
        <v>0</v>
      </c>
      <c r="M53" s="344">
        <v>0</v>
      </c>
      <c r="N53" s="344">
        <v>0</v>
      </c>
      <c r="O53" s="344">
        <v>0</v>
      </c>
      <c r="P53" s="344">
        <v>0</v>
      </c>
      <c r="Q53" s="344">
        <v>0</v>
      </c>
      <c r="R53" s="344">
        <v>0</v>
      </c>
      <c r="S53" s="344">
        <v>0</v>
      </c>
      <c r="T53" s="344">
        <v>0</v>
      </c>
      <c r="U53" s="344">
        <v>0</v>
      </c>
      <c r="V53" s="344">
        <v>0</v>
      </c>
      <c r="W53" s="344">
        <v>0</v>
      </c>
      <c r="X53" s="344">
        <v>0</v>
      </c>
      <c r="Y53" s="344">
        <v>0</v>
      </c>
      <c r="Z53" s="344">
        <v>0</v>
      </c>
      <c r="AA53" s="344">
        <v>0</v>
      </c>
      <c r="AB53" s="344">
        <v>0</v>
      </c>
      <c r="AC53" s="344">
        <v>0</v>
      </c>
      <c r="AD53" s="344">
        <v>0</v>
      </c>
      <c r="AE53" s="344">
        <v>0</v>
      </c>
      <c r="AF53" s="344">
        <v>0</v>
      </c>
      <c r="AG53" s="344">
        <v>0</v>
      </c>
      <c r="AH53" s="344">
        <v>0</v>
      </c>
      <c r="AI53" s="344">
        <v>0</v>
      </c>
      <c r="AJ53" s="344">
        <v>0</v>
      </c>
      <c r="AK53" s="344">
        <v>0</v>
      </c>
      <c r="AL53" s="344">
        <v>0</v>
      </c>
      <c r="AM53" s="344">
        <v>0</v>
      </c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9">
        <f t="shared" si="5"/>
        <v>0</v>
      </c>
      <c r="BY53" s="9">
        <f t="shared" si="6"/>
        <v>0</v>
      </c>
      <c r="BZ53" s="9">
        <f t="shared" si="7"/>
        <v>0</v>
      </c>
      <c r="CA53" s="9">
        <f t="shared" si="8"/>
        <v>0</v>
      </c>
      <c r="CB53" s="9">
        <f t="shared" si="9"/>
        <v>0</v>
      </c>
      <c r="CC53" s="9">
        <f t="shared" si="10"/>
        <v>0</v>
      </c>
      <c r="CD53" s="11">
        <f t="shared" si="11"/>
        <v>0</v>
      </c>
      <c r="CE53" s="11">
        <f t="shared" si="12"/>
        <v>0</v>
      </c>
      <c r="CF53" s="11">
        <f t="shared" si="13"/>
        <v>0</v>
      </c>
      <c r="CG53" s="11">
        <f t="shared" si="14"/>
        <v>0</v>
      </c>
      <c r="CH53" s="11">
        <f t="shared" si="15"/>
        <v>0</v>
      </c>
      <c r="CI53" s="11">
        <f t="shared" si="16"/>
        <v>0</v>
      </c>
      <c r="CJ53" s="333" t="str">
        <f>VLOOKUP($A53,'Depr Group Buckets'!$A:$J,CJ$4,FALSE)</f>
        <v>PROD STEAM</v>
      </c>
      <c r="CK53" s="333" t="str">
        <f>VLOOKUP($A53,'Depr Group Buckets'!$A:$J,CK$4,FALSE)</f>
        <v>101/106</v>
      </c>
      <c r="CL53" s="333">
        <f>VLOOKUP($A53,'Depr Group Buckets'!$A:$J,CL$4,FALSE)</f>
        <v>108</v>
      </c>
      <c r="CM53" s="333">
        <f>VLOOKUP($A53,'Depr Group Buckets'!$A:$J,CM$4,FALSE)</f>
        <v>403</v>
      </c>
      <c r="CN53" s="333" t="str">
        <f>VLOOKUP($A53,'Depr Group Buckets'!$A:$J,CN$4,FALSE)</f>
        <v>BIG BEND</v>
      </c>
      <c r="CO53" s="333" t="str">
        <f>VLOOKUP($A53,'Depr Group Buckets'!$A:$J,CO$4,FALSE)</f>
        <v>INACTIVE ACCOUNT</v>
      </c>
      <c r="CP53" s="333" t="str">
        <f>VLOOKUP($A53,'Depr Group Buckets'!$A:$J,CP$4,FALSE)</f>
        <v>Invalid</v>
      </c>
      <c r="CQ53" s="333" t="str">
        <f>VLOOKUP($A53,'Depr Group Buckets'!$A:$J,CQ$4,FALSE)</f>
        <v>311</v>
      </c>
    </row>
    <row r="54" spans="1:95" ht="12.75" customHeight="1" x14ac:dyDescent="0.25">
      <c r="A54" s="335">
        <v>31178</v>
      </c>
      <c r="B54" s="336" t="s">
        <v>581</v>
      </c>
      <c r="C54" s="337">
        <v>0</v>
      </c>
      <c r="D54" s="344">
        <v>0</v>
      </c>
      <c r="E54" s="344">
        <v>0</v>
      </c>
      <c r="F54" s="344">
        <v>0</v>
      </c>
      <c r="G54" s="344">
        <v>0</v>
      </c>
      <c r="H54" s="344">
        <v>0</v>
      </c>
      <c r="I54" s="344">
        <v>0</v>
      </c>
      <c r="J54" s="344">
        <v>0</v>
      </c>
      <c r="K54" s="344">
        <v>0</v>
      </c>
      <c r="L54" s="344">
        <v>0</v>
      </c>
      <c r="M54" s="344">
        <v>0</v>
      </c>
      <c r="N54" s="344">
        <v>0</v>
      </c>
      <c r="O54" s="344">
        <v>0</v>
      </c>
      <c r="P54" s="344">
        <v>0</v>
      </c>
      <c r="Q54" s="344">
        <v>0</v>
      </c>
      <c r="R54" s="344">
        <v>0</v>
      </c>
      <c r="S54" s="344">
        <v>0</v>
      </c>
      <c r="T54" s="344">
        <v>0</v>
      </c>
      <c r="U54" s="344">
        <v>0</v>
      </c>
      <c r="V54" s="344">
        <v>0</v>
      </c>
      <c r="W54" s="344">
        <v>0</v>
      </c>
      <c r="X54" s="344">
        <v>0</v>
      </c>
      <c r="Y54" s="344">
        <v>0</v>
      </c>
      <c r="Z54" s="344">
        <v>0</v>
      </c>
      <c r="AA54" s="344">
        <v>0</v>
      </c>
      <c r="AB54" s="344">
        <v>0</v>
      </c>
      <c r="AC54" s="344">
        <v>0</v>
      </c>
      <c r="AD54" s="344">
        <v>0</v>
      </c>
      <c r="AE54" s="344">
        <v>0</v>
      </c>
      <c r="AF54" s="344">
        <v>0</v>
      </c>
      <c r="AG54" s="344">
        <v>0</v>
      </c>
      <c r="AH54" s="344">
        <v>0</v>
      </c>
      <c r="AI54" s="344">
        <v>0</v>
      </c>
      <c r="AJ54" s="344">
        <v>0</v>
      </c>
      <c r="AK54" s="344">
        <v>0</v>
      </c>
      <c r="AL54" s="344">
        <v>0</v>
      </c>
      <c r="AM54" s="344">
        <v>0</v>
      </c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9">
        <f t="shared" si="5"/>
        <v>0</v>
      </c>
      <c r="BY54" s="9">
        <f t="shared" si="6"/>
        <v>0</v>
      </c>
      <c r="BZ54" s="9">
        <f t="shared" si="7"/>
        <v>0</v>
      </c>
      <c r="CA54" s="9">
        <f t="shared" si="8"/>
        <v>0</v>
      </c>
      <c r="CB54" s="9">
        <f t="shared" si="9"/>
        <v>0</v>
      </c>
      <c r="CC54" s="9">
        <f t="shared" si="10"/>
        <v>0</v>
      </c>
      <c r="CD54" s="11">
        <f t="shared" si="11"/>
        <v>0</v>
      </c>
      <c r="CE54" s="11">
        <f t="shared" si="12"/>
        <v>0</v>
      </c>
      <c r="CF54" s="11">
        <f t="shared" si="13"/>
        <v>0</v>
      </c>
      <c r="CG54" s="11">
        <f t="shared" si="14"/>
        <v>0</v>
      </c>
      <c r="CH54" s="11">
        <f t="shared" si="15"/>
        <v>0</v>
      </c>
      <c r="CI54" s="11">
        <f t="shared" si="16"/>
        <v>0</v>
      </c>
      <c r="CJ54" s="333" t="str">
        <f>VLOOKUP($A54,'Depr Group Buckets'!$A:$J,CJ$4,FALSE)</f>
        <v>PROD STEAM</v>
      </c>
      <c r="CK54" s="333" t="str">
        <f>VLOOKUP($A54,'Depr Group Buckets'!$A:$J,CK$4,FALSE)</f>
        <v>101/106</v>
      </c>
      <c r="CL54" s="333">
        <f>VLOOKUP($A54,'Depr Group Buckets'!$A:$J,CL$4,FALSE)</f>
        <v>108</v>
      </c>
      <c r="CM54" s="333">
        <f>VLOOKUP($A54,'Depr Group Buckets'!$A:$J,CM$4,FALSE)</f>
        <v>403</v>
      </c>
      <c r="CN54" s="333" t="str">
        <f>VLOOKUP($A54,'Depr Group Buckets'!$A:$J,CN$4,FALSE)</f>
        <v>BIG BEND</v>
      </c>
      <c r="CO54" s="333" t="str">
        <f>VLOOKUP($A54,'Depr Group Buckets'!$A:$J,CO$4,FALSE)</f>
        <v>INACTIVE ACCOUNT</v>
      </c>
      <c r="CP54" s="333" t="str">
        <f>VLOOKUP($A54,'Depr Group Buckets'!$A:$J,CP$4,FALSE)</f>
        <v>Invalid</v>
      </c>
      <c r="CQ54" s="333" t="str">
        <f>VLOOKUP($A54,'Depr Group Buckets'!$A:$J,CQ$4,FALSE)</f>
        <v>311</v>
      </c>
    </row>
    <row r="55" spans="1:95" ht="12.75" customHeight="1" x14ac:dyDescent="0.25">
      <c r="A55" s="335">
        <v>31179</v>
      </c>
      <c r="B55" s="336" t="s">
        <v>582</v>
      </c>
      <c r="C55" s="337">
        <v>0</v>
      </c>
      <c r="D55" s="344">
        <v>0</v>
      </c>
      <c r="E55" s="344">
        <v>0</v>
      </c>
      <c r="F55" s="344">
        <v>0</v>
      </c>
      <c r="G55" s="344">
        <v>0</v>
      </c>
      <c r="H55" s="344">
        <v>0</v>
      </c>
      <c r="I55" s="344">
        <v>0</v>
      </c>
      <c r="J55" s="344">
        <v>0</v>
      </c>
      <c r="K55" s="344">
        <v>0</v>
      </c>
      <c r="L55" s="344">
        <v>0</v>
      </c>
      <c r="M55" s="344">
        <v>0</v>
      </c>
      <c r="N55" s="344">
        <v>0</v>
      </c>
      <c r="O55" s="344">
        <v>0</v>
      </c>
      <c r="P55" s="344">
        <v>0</v>
      </c>
      <c r="Q55" s="344">
        <v>0</v>
      </c>
      <c r="R55" s="344">
        <v>0</v>
      </c>
      <c r="S55" s="344">
        <v>0</v>
      </c>
      <c r="T55" s="344">
        <v>0</v>
      </c>
      <c r="U55" s="344">
        <v>0</v>
      </c>
      <c r="V55" s="344">
        <v>0</v>
      </c>
      <c r="W55" s="344">
        <v>0</v>
      </c>
      <c r="X55" s="344">
        <v>0</v>
      </c>
      <c r="Y55" s="344">
        <v>0</v>
      </c>
      <c r="Z55" s="344">
        <v>0</v>
      </c>
      <c r="AA55" s="344">
        <v>0</v>
      </c>
      <c r="AB55" s="344">
        <v>0</v>
      </c>
      <c r="AC55" s="344">
        <v>0</v>
      </c>
      <c r="AD55" s="344">
        <v>0</v>
      </c>
      <c r="AE55" s="344">
        <v>0</v>
      </c>
      <c r="AF55" s="344">
        <v>0</v>
      </c>
      <c r="AG55" s="344">
        <v>0</v>
      </c>
      <c r="AH55" s="344">
        <v>0</v>
      </c>
      <c r="AI55" s="344">
        <v>0</v>
      </c>
      <c r="AJ55" s="344">
        <v>0</v>
      </c>
      <c r="AK55" s="344">
        <v>0</v>
      </c>
      <c r="AL55" s="344">
        <v>0</v>
      </c>
      <c r="AM55" s="344">
        <v>0</v>
      </c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9">
        <f t="shared" si="5"/>
        <v>0</v>
      </c>
      <c r="BY55" s="9">
        <f t="shared" si="6"/>
        <v>0</v>
      </c>
      <c r="BZ55" s="9">
        <f t="shared" si="7"/>
        <v>0</v>
      </c>
      <c r="CA55" s="9">
        <f t="shared" si="8"/>
        <v>0</v>
      </c>
      <c r="CB55" s="9">
        <f t="shared" si="9"/>
        <v>0</v>
      </c>
      <c r="CC55" s="9">
        <f t="shared" si="10"/>
        <v>0</v>
      </c>
      <c r="CD55" s="11">
        <f t="shared" si="11"/>
        <v>0</v>
      </c>
      <c r="CE55" s="11">
        <f t="shared" si="12"/>
        <v>0</v>
      </c>
      <c r="CF55" s="11">
        <f t="shared" si="13"/>
        <v>0</v>
      </c>
      <c r="CG55" s="11">
        <f t="shared" si="14"/>
        <v>0</v>
      </c>
      <c r="CH55" s="11">
        <f t="shared" si="15"/>
        <v>0</v>
      </c>
      <c r="CI55" s="11">
        <f t="shared" si="16"/>
        <v>0</v>
      </c>
      <c r="CJ55" s="333" t="str">
        <f>VLOOKUP($A55,'Depr Group Buckets'!$A:$J,CJ$4,FALSE)</f>
        <v>PROD STEAM</v>
      </c>
      <c r="CK55" s="333" t="str">
        <f>VLOOKUP($A55,'Depr Group Buckets'!$A:$J,CK$4,FALSE)</f>
        <v>101/106</v>
      </c>
      <c r="CL55" s="333">
        <f>VLOOKUP($A55,'Depr Group Buckets'!$A:$J,CL$4,FALSE)</f>
        <v>108</v>
      </c>
      <c r="CM55" s="333">
        <f>VLOOKUP($A55,'Depr Group Buckets'!$A:$J,CM$4,FALSE)</f>
        <v>403</v>
      </c>
      <c r="CN55" s="333" t="str">
        <f>VLOOKUP($A55,'Depr Group Buckets'!$A:$J,CN$4,FALSE)</f>
        <v>BIG BEND</v>
      </c>
      <c r="CO55" s="333" t="str">
        <f>VLOOKUP($A55,'Depr Group Buckets'!$A:$J,CO$4,FALSE)</f>
        <v>INACTIVE ACCOUNT</v>
      </c>
      <c r="CP55" s="333" t="str">
        <f>VLOOKUP($A55,'Depr Group Buckets'!$A:$J,CP$4,FALSE)</f>
        <v>Invalid</v>
      </c>
      <c r="CQ55" s="333" t="str">
        <f>VLOOKUP($A55,'Depr Group Buckets'!$A:$J,CQ$4,FALSE)</f>
        <v>311</v>
      </c>
    </row>
    <row r="56" spans="1:95" ht="12.75" customHeight="1" x14ac:dyDescent="0.25">
      <c r="A56" s="335">
        <v>31230</v>
      </c>
      <c r="B56" s="336" t="s">
        <v>583</v>
      </c>
      <c r="C56" s="337">
        <v>0</v>
      </c>
      <c r="D56" s="344">
        <v>0</v>
      </c>
      <c r="E56" s="344">
        <v>0</v>
      </c>
      <c r="F56" s="344">
        <v>0</v>
      </c>
      <c r="G56" s="344">
        <v>0</v>
      </c>
      <c r="H56" s="344">
        <v>0</v>
      </c>
      <c r="I56" s="344">
        <v>0</v>
      </c>
      <c r="J56" s="344">
        <v>0</v>
      </c>
      <c r="K56" s="344">
        <v>0</v>
      </c>
      <c r="L56" s="344">
        <v>0</v>
      </c>
      <c r="M56" s="344">
        <v>0</v>
      </c>
      <c r="N56" s="344">
        <v>0</v>
      </c>
      <c r="O56" s="344">
        <v>0</v>
      </c>
      <c r="P56" s="344">
        <v>0</v>
      </c>
      <c r="Q56" s="344">
        <v>0</v>
      </c>
      <c r="R56" s="344">
        <v>0</v>
      </c>
      <c r="S56" s="344">
        <v>0</v>
      </c>
      <c r="T56" s="344">
        <v>0</v>
      </c>
      <c r="U56" s="344">
        <v>0</v>
      </c>
      <c r="V56" s="344">
        <v>0</v>
      </c>
      <c r="W56" s="344">
        <v>0</v>
      </c>
      <c r="X56" s="344">
        <v>0</v>
      </c>
      <c r="Y56" s="344">
        <v>0</v>
      </c>
      <c r="Z56" s="344">
        <v>0</v>
      </c>
      <c r="AA56" s="344">
        <v>0</v>
      </c>
      <c r="AB56" s="344">
        <v>0</v>
      </c>
      <c r="AC56" s="344">
        <v>0</v>
      </c>
      <c r="AD56" s="344">
        <v>0</v>
      </c>
      <c r="AE56" s="344">
        <v>0</v>
      </c>
      <c r="AF56" s="344">
        <v>0</v>
      </c>
      <c r="AG56" s="344">
        <v>0</v>
      </c>
      <c r="AH56" s="344">
        <v>0</v>
      </c>
      <c r="AI56" s="344">
        <v>0</v>
      </c>
      <c r="AJ56" s="344">
        <v>0</v>
      </c>
      <c r="AK56" s="344">
        <v>0</v>
      </c>
      <c r="AL56" s="344">
        <v>0</v>
      </c>
      <c r="AM56" s="344">
        <v>0</v>
      </c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344"/>
      <c r="BB56" s="344"/>
      <c r="BC56" s="344"/>
      <c r="BD56" s="344"/>
      <c r="BE56" s="344"/>
      <c r="BF56" s="344"/>
      <c r="BG56" s="344"/>
      <c r="BH56" s="344"/>
      <c r="BI56" s="344"/>
      <c r="BJ56" s="344"/>
      <c r="BK56" s="344"/>
      <c r="BL56" s="344"/>
      <c r="BM56" s="344"/>
      <c r="BN56" s="344"/>
      <c r="BO56" s="344"/>
      <c r="BP56" s="344"/>
      <c r="BQ56" s="344"/>
      <c r="BR56" s="344"/>
      <c r="BS56" s="344"/>
      <c r="BT56" s="344"/>
      <c r="BU56" s="344"/>
      <c r="BV56" s="344"/>
      <c r="BW56" s="344"/>
      <c r="BX56" s="9">
        <f t="shared" si="5"/>
        <v>0</v>
      </c>
      <c r="BY56" s="9">
        <f t="shared" si="6"/>
        <v>0</v>
      </c>
      <c r="BZ56" s="9">
        <f t="shared" si="7"/>
        <v>0</v>
      </c>
      <c r="CA56" s="9">
        <f t="shared" si="8"/>
        <v>0</v>
      </c>
      <c r="CB56" s="9">
        <f t="shared" si="9"/>
        <v>0</v>
      </c>
      <c r="CC56" s="9">
        <f t="shared" si="10"/>
        <v>0</v>
      </c>
      <c r="CD56" s="11">
        <f t="shared" si="11"/>
        <v>0</v>
      </c>
      <c r="CE56" s="11">
        <f t="shared" si="12"/>
        <v>0</v>
      </c>
      <c r="CF56" s="11">
        <f t="shared" si="13"/>
        <v>0</v>
      </c>
      <c r="CG56" s="11">
        <f t="shared" si="14"/>
        <v>0</v>
      </c>
      <c r="CH56" s="11">
        <f t="shared" si="15"/>
        <v>0</v>
      </c>
      <c r="CI56" s="11">
        <f t="shared" si="16"/>
        <v>0</v>
      </c>
      <c r="CJ56" s="333" t="str">
        <f>VLOOKUP($A56,'Depr Group Buckets'!$A:$J,CJ$4,FALSE)</f>
        <v>PROD STEAM</v>
      </c>
      <c r="CK56" s="333" t="str">
        <f>VLOOKUP($A56,'Depr Group Buckets'!$A:$J,CK$4,FALSE)</f>
        <v>101/106</v>
      </c>
      <c r="CL56" s="333">
        <f>VLOOKUP($A56,'Depr Group Buckets'!$A:$J,CL$4,FALSE)</f>
        <v>108</v>
      </c>
      <c r="CM56" s="333">
        <f>VLOOKUP($A56,'Depr Group Buckets'!$A:$J,CM$4,FALSE)</f>
        <v>403</v>
      </c>
      <c r="CN56" s="333" t="str">
        <f>VLOOKUP($A56,'Depr Group Buckets'!$A:$J,CN$4,FALSE)</f>
        <v>BAYSIDE</v>
      </c>
      <c r="CO56" s="333" t="str">
        <f>VLOOKUP($A56,'Depr Group Buckets'!$A:$J,CO$4,FALSE)</f>
        <v>INACTIVE ACCOUNT</v>
      </c>
      <c r="CP56" s="333" t="str">
        <f>VLOOKUP($A56,'Depr Group Buckets'!$A:$J,CP$4,FALSE)</f>
        <v>Invalid</v>
      </c>
      <c r="CQ56" s="333" t="str">
        <f>VLOOKUP($A56,'Depr Group Buckets'!$A:$J,CQ$4,FALSE)</f>
        <v>312</v>
      </c>
    </row>
    <row r="57" spans="1:95" ht="12.75" customHeight="1" x14ac:dyDescent="0.25">
      <c r="A57" s="335">
        <v>31231</v>
      </c>
      <c r="B57" s="336" t="s">
        <v>584</v>
      </c>
      <c r="C57" s="337">
        <v>0</v>
      </c>
      <c r="D57" s="344">
        <v>0</v>
      </c>
      <c r="E57" s="344">
        <v>0</v>
      </c>
      <c r="F57" s="344">
        <v>0</v>
      </c>
      <c r="G57" s="344">
        <v>0</v>
      </c>
      <c r="H57" s="344">
        <v>0</v>
      </c>
      <c r="I57" s="344">
        <v>0</v>
      </c>
      <c r="J57" s="344">
        <v>0</v>
      </c>
      <c r="K57" s="344">
        <v>0</v>
      </c>
      <c r="L57" s="344">
        <v>0</v>
      </c>
      <c r="M57" s="344">
        <v>0</v>
      </c>
      <c r="N57" s="344">
        <v>0</v>
      </c>
      <c r="O57" s="344">
        <v>0</v>
      </c>
      <c r="P57" s="344">
        <v>0</v>
      </c>
      <c r="Q57" s="344">
        <v>0</v>
      </c>
      <c r="R57" s="344">
        <v>0</v>
      </c>
      <c r="S57" s="344">
        <v>0</v>
      </c>
      <c r="T57" s="344">
        <v>0</v>
      </c>
      <c r="U57" s="344">
        <v>0</v>
      </c>
      <c r="V57" s="344">
        <v>0</v>
      </c>
      <c r="W57" s="344">
        <v>0</v>
      </c>
      <c r="X57" s="344">
        <v>0</v>
      </c>
      <c r="Y57" s="344">
        <v>0</v>
      </c>
      <c r="Z57" s="344">
        <v>0</v>
      </c>
      <c r="AA57" s="344">
        <v>0</v>
      </c>
      <c r="AB57" s="344">
        <v>0</v>
      </c>
      <c r="AC57" s="344">
        <v>0</v>
      </c>
      <c r="AD57" s="344">
        <v>0</v>
      </c>
      <c r="AE57" s="344">
        <v>0</v>
      </c>
      <c r="AF57" s="344">
        <v>0</v>
      </c>
      <c r="AG57" s="344">
        <v>0</v>
      </c>
      <c r="AH57" s="344">
        <v>0</v>
      </c>
      <c r="AI57" s="344">
        <v>0</v>
      </c>
      <c r="AJ57" s="344">
        <v>0</v>
      </c>
      <c r="AK57" s="344">
        <v>0</v>
      </c>
      <c r="AL57" s="344">
        <v>0</v>
      </c>
      <c r="AM57" s="344">
        <v>0</v>
      </c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344"/>
      <c r="BB57" s="344"/>
      <c r="BC57" s="344"/>
      <c r="BD57" s="344"/>
      <c r="BE57" s="344"/>
      <c r="BF57" s="344"/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9">
        <f t="shared" si="5"/>
        <v>0</v>
      </c>
      <c r="BY57" s="9">
        <f t="shared" si="6"/>
        <v>0</v>
      </c>
      <c r="BZ57" s="9">
        <f t="shared" si="7"/>
        <v>0</v>
      </c>
      <c r="CA57" s="9">
        <f t="shared" si="8"/>
        <v>0</v>
      </c>
      <c r="CB57" s="9">
        <f t="shared" si="9"/>
        <v>0</v>
      </c>
      <c r="CC57" s="9">
        <f t="shared" si="10"/>
        <v>0</v>
      </c>
      <c r="CD57" s="11">
        <f t="shared" si="11"/>
        <v>0</v>
      </c>
      <c r="CE57" s="11">
        <f t="shared" si="12"/>
        <v>0</v>
      </c>
      <c r="CF57" s="11">
        <f t="shared" si="13"/>
        <v>0</v>
      </c>
      <c r="CG57" s="11">
        <f t="shared" si="14"/>
        <v>0</v>
      </c>
      <c r="CH57" s="11">
        <f t="shared" si="15"/>
        <v>0</v>
      </c>
      <c r="CI57" s="11">
        <f t="shared" si="16"/>
        <v>0</v>
      </c>
      <c r="CJ57" s="333" t="str">
        <f>VLOOKUP($A57,'Depr Group Buckets'!$A:$J,CJ$4,FALSE)</f>
        <v>PROD STEAM</v>
      </c>
      <c r="CK57" s="333" t="str">
        <f>VLOOKUP($A57,'Depr Group Buckets'!$A:$J,CK$4,FALSE)</f>
        <v>101/106</v>
      </c>
      <c r="CL57" s="333">
        <f>VLOOKUP($A57,'Depr Group Buckets'!$A:$J,CL$4,FALSE)</f>
        <v>108</v>
      </c>
      <c r="CM57" s="333">
        <f>VLOOKUP($A57,'Depr Group Buckets'!$A:$J,CM$4,FALSE)</f>
        <v>403</v>
      </c>
      <c r="CN57" s="333" t="str">
        <f>VLOOKUP($A57,'Depr Group Buckets'!$A:$J,CN$4,FALSE)</f>
        <v>BAYSIDE</v>
      </c>
      <c r="CO57" s="333" t="str">
        <f>VLOOKUP($A57,'Depr Group Buckets'!$A:$J,CO$4,FALSE)</f>
        <v>INACTIVE ACCOUNT</v>
      </c>
      <c r="CP57" s="333" t="str">
        <f>VLOOKUP($A57,'Depr Group Buckets'!$A:$J,CP$4,FALSE)</f>
        <v>Invalid</v>
      </c>
      <c r="CQ57" s="333" t="str">
        <f>VLOOKUP($A57,'Depr Group Buckets'!$A:$J,CQ$4,FALSE)</f>
        <v>312</v>
      </c>
    </row>
    <row r="58" spans="1:95" ht="12.75" customHeight="1" x14ac:dyDescent="0.25">
      <c r="A58" s="335">
        <v>31232</v>
      </c>
      <c r="B58" s="336" t="s">
        <v>585</v>
      </c>
      <c r="C58" s="337">
        <v>0</v>
      </c>
      <c r="D58" s="344">
        <v>0</v>
      </c>
      <c r="E58" s="344">
        <v>0</v>
      </c>
      <c r="F58" s="344">
        <v>0</v>
      </c>
      <c r="G58" s="344">
        <v>0</v>
      </c>
      <c r="H58" s="344">
        <v>0</v>
      </c>
      <c r="I58" s="344">
        <v>0</v>
      </c>
      <c r="J58" s="344">
        <v>0</v>
      </c>
      <c r="K58" s="344">
        <v>0</v>
      </c>
      <c r="L58" s="344">
        <v>0</v>
      </c>
      <c r="M58" s="344">
        <v>0</v>
      </c>
      <c r="N58" s="344">
        <v>0</v>
      </c>
      <c r="O58" s="344">
        <v>0</v>
      </c>
      <c r="P58" s="344">
        <v>0</v>
      </c>
      <c r="Q58" s="344">
        <v>0</v>
      </c>
      <c r="R58" s="344">
        <v>0</v>
      </c>
      <c r="S58" s="344">
        <v>0</v>
      </c>
      <c r="T58" s="344">
        <v>0</v>
      </c>
      <c r="U58" s="344">
        <v>0</v>
      </c>
      <c r="V58" s="344">
        <v>0</v>
      </c>
      <c r="W58" s="344">
        <v>0</v>
      </c>
      <c r="X58" s="344">
        <v>0</v>
      </c>
      <c r="Y58" s="344">
        <v>0</v>
      </c>
      <c r="Z58" s="344">
        <v>0</v>
      </c>
      <c r="AA58" s="344">
        <v>0</v>
      </c>
      <c r="AB58" s="344">
        <v>0</v>
      </c>
      <c r="AC58" s="344">
        <v>0</v>
      </c>
      <c r="AD58" s="344">
        <v>0</v>
      </c>
      <c r="AE58" s="344">
        <v>0</v>
      </c>
      <c r="AF58" s="344">
        <v>0</v>
      </c>
      <c r="AG58" s="344">
        <v>0</v>
      </c>
      <c r="AH58" s="344">
        <v>0</v>
      </c>
      <c r="AI58" s="344">
        <v>0</v>
      </c>
      <c r="AJ58" s="344">
        <v>0</v>
      </c>
      <c r="AK58" s="344">
        <v>0</v>
      </c>
      <c r="AL58" s="344">
        <v>0</v>
      </c>
      <c r="AM58" s="344">
        <v>0</v>
      </c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344"/>
      <c r="BB58" s="344"/>
      <c r="BC58" s="344"/>
      <c r="BD58" s="344"/>
      <c r="BE58" s="344"/>
      <c r="BF58" s="344"/>
      <c r="BG58" s="344"/>
      <c r="BH58" s="344"/>
      <c r="BI58" s="344"/>
      <c r="BJ58" s="344"/>
      <c r="BK58" s="344"/>
      <c r="BL58" s="344"/>
      <c r="BM58" s="344"/>
      <c r="BN58" s="344"/>
      <c r="BO58" s="344"/>
      <c r="BP58" s="344"/>
      <c r="BQ58" s="344"/>
      <c r="BR58" s="344"/>
      <c r="BS58" s="344"/>
      <c r="BT58" s="344"/>
      <c r="BU58" s="344"/>
      <c r="BV58" s="344"/>
      <c r="BW58" s="344"/>
      <c r="BX58" s="9">
        <f t="shared" si="5"/>
        <v>0</v>
      </c>
      <c r="BY58" s="9">
        <f t="shared" si="6"/>
        <v>0</v>
      </c>
      <c r="BZ58" s="9">
        <f t="shared" si="7"/>
        <v>0</v>
      </c>
      <c r="CA58" s="9">
        <f t="shared" si="8"/>
        <v>0</v>
      </c>
      <c r="CB58" s="9">
        <f t="shared" si="9"/>
        <v>0</v>
      </c>
      <c r="CC58" s="9">
        <f t="shared" si="10"/>
        <v>0</v>
      </c>
      <c r="CD58" s="11">
        <f t="shared" si="11"/>
        <v>0</v>
      </c>
      <c r="CE58" s="11">
        <f t="shared" si="12"/>
        <v>0</v>
      </c>
      <c r="CF58" s="11">
        <f t="shared" si="13"/>
        <v>0</v>
      </c>
      <c r="CG58" s="11">
        <f t="shared" si="14"/>
        <v>0</v>
      </c>
      <c r="CH58" s="11">
        <f t="shared" si="15"/>
        <v>0</v>
      </c>
      <c r="CI58" s="11">
        <f t="shared" si="16"/>
        <v>0</v>
      </c>
      <c r="CJ58" s="333" t="str">
        <f>VLOOKUP($A58,'Depr Group Buckets'!$A:$J,CJ$4,FALSE)</f>
        <v>PROD STEAM</v>
      </c>
      <c r="CK58" s="333" t="str">
        <f>VLOOKUP($A58,'Depr Group Buckets'!$A:$J,CK$4,FALSE)</f>
        <v>101/106</v>
      </c>
      <c r="CL58" s="333">
        <f>VLOOKUP($A58,'Depr Group Buckets'!$A:$J,CL$4,FALSE)</f>
        <v>108</v>
      </c>
      <c r="CM58" s="333">
        <f>VLOOKUP($A58,'Depr Group Buckets'!$A:$J,CM$4,FALSE)</f>
        <v>403</v>
      </c>
      <c r="CN58" s="333" t="str">
        <f>VLOOKUP($A58,'Depr Group Buckets'!$A:$J,CN$4,FALSE)</f>
        <v>BAYSIDE</v>
      </c>
      <c r="CO58" s="333" t="str">
        <f>VLOOKUP($A58,'Depr Group Buckets'!$A:$J,CO$4,FALSE)</f>
        <v>INACTIVE ACCOUNT</v>
      </c>
      <c r="CP58" s="333" t="str">
        <f>VLOOKUP($A58,'Depr Group Buckets'!$A:$J,CP$4,FALSE)</f>
        <v>Invalid</v>
      </c>
      <c r="CQ58" s="333" t="str">
        <f>VLOOKUP($A58,'Depr Group Buckets'!$A:$J,CQ$4,FALSE)</f>
        <v>312</v>
      </c>
    </row>
    <row r="59" spans="1:95" ht="12.75" customHeight="1" x14ac:dyDescent="0.25">
      <c r="A59" s="335">
        <v>31240</v>
      </c>
      <c r="B59" s="336" t="s">
        <v>35</v>
      </c>
      <c r="C59" s="337">
        <v>188160520.46999988</v>
      </c>
      <c r="D59" s="344">
        <v>188371063.04999986</v>
      </c>
      <c r="E59" s="344">
        <v>188371063.04999986</v>
      </c>
      <c r="F59" s="344">
        <v>200101709.19999987</v>
      </c>
      <c r="G59" s="344">
        <v>200112374.86999986</v>
      </c>
      <c r="H59" s="344">
        <v>200095466.84999985</v>
      </c>
      <c r="I59" s="344">
        <v>200111610.03999984</v>
      </c>
      <c r="J59" s="344">
        <v>200181930.33999985</v>
      </c>
      <c r="K59" s="344">
        <v>200252526.62999988</v>
      </c>
      <c r="L59" s="344">
        <v>200354582.9799999</v>
      </c>
      <c r="M59" s="344">
        <v>200712632.27999991</v>
      </c>
      <c r="N59" s="344">
        <v>189129177.9199999</v>
      </c>
      <c r="O59" s="344">
        <v>189629305.4799999</v>
      </c>
      <c r="P59" s="344">
        <v>191130930.28499991</v>
      </c>
      <c r="Q59" s="344">
        <v>191720285.50499991</v>
      </c>
      <c r="R59" s="344">
        <v>192362875.09499991</v>
      </c>
      <c r="S59" s="344">
        <v>193083780.08999991</v>
      </c>
      <c r="T59" s="344">
        <v>193771837.10999992</v>
      </c>
      <c r="U59" s="344">
        <v>194983135.88499993</v>
      </c>
      <c r="V59" s="344">
        <v>195090760.54999995</v>
      </c>
      <c r="W59" s="344">
        <v>196058446.15499994</v>
      </c>
      <c r="X59" s="344">
        <v>196203592.81999996</v>
      </c>
      <c r="Y59" s="344">
        <v>196833986.75999996</v>
      </c>
      <c r="Z59" s="344">
        <v>197080168.31999996</v>
      </c>
      <c r="AA59" s="344">
        <v>197728668.46999997</v>
      </c>
      <c r="AB59" s="344">
        <v>197964811.76999998</v>
      </c>
      <c r="AC59" s="344">
        <v>198218328.26999998</v>
      </c>
      <c r="AD59" s="344">
        <v>198436471.565</v>
      </c>
      <c r="AE59" s="344">
        <v>198654614.86000001</v>
      </c>
      <c r="AF59" s="344">
        <v>198872758.15500003</v>
      </c>
      <c r="AG59" s="344">
        <v>199090901.45000005</v>
      </c>
      <c r="AH59" s="344">
        <v>199333044.74500006</v>
      </c>
      <c r="AI59" s="344">
        <v>199896507.96000004</v>
      </c>
      <c r="AJ59" s="344">
        <v>201039125.37500003</v>
      </c>
      <c r="AK59" s="344">
        <v>201346190.59</v>
      </c>
      <c r="AL59" s="344">
        <v>201653255.80499998</v>
      </c>
      <c r="AM59" s="344">
        <v>202014320.99999997</v>
      </c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344"/>
      <c r="BB59" s="344"/>
      <c r="BC59" s="344"/>
      <c r="BD59" s="344"/>
      <c r="BE59" s="344"/>
      <c r="BF59" s="344"/>
      <c r="BG59" s="344"/>
      <c r="BH59" s="344"/>
      <c r="BI59" s="344"/>
      <c r="BJ59" s="344"/>
      <c r="BK59" s="344"/>
      <c r="BL59" s="344"/>
      <c r="BM59" s="344"/>
      <c r="BN59" s="344"/>
      <c r="BO59" s="344"/>
      <c r="BP59" s="344"/>
      <c r="BQ59" s="344"/>
      <c r="BR59" s="344"/>
      <c r="BS59" s="344"/>
      <c r="BT59" s="344"/>
      <c r="BU59" s="344"/>
      <c r="BV59" s="344"/>
      <c r="BW59" s="344"/>
      <c r="BX59" s="9">
        <f t="shared" si="5"/>
        <v>189629305.4799999</v>
      </c>
      <c r="BY59" s="9">
        <f t="shared" si="6"/>
        <v>197728668.46999997</v>
      </c>
      <c r="BZ59" s="9">
        <f t="shared" si="7"/>
        <v>202014320.99999997</v>
      </c>
      <c r="CA59" s="9">
        <f t="shared" si="8"/>
        <v>0</v>
      </c>
      <c r="CB59" s="9">
        <f t="shared" si="9"/>
        <v>0</v>
      </c>
      <c r="CC59" s="9">
        <f t="shared" si="10"/>
        <v>0</v>
      </c>
      <c r="CD59" s="11">
        <f t="shared" si="11"/>
        <v>195814151.00999999</v>
      </c>
      <c r="CE59" s="11">
        <f t="shared" si="12"/>
        <v>194282905.58000001</v>
      </c>
      <c r="CF59" s="11">
        <f t="shared" si="13"/>
        <v>199557615.38999999</v>
      </c>
      <c r="CG59" s="11">
        <f t="shared" si="14"/>
        <v>15539563.15</v>
      </c>
      <c r="CH59" s="11">
        <f t="shared" si="15"/>
        <v>0</v>
      </c>
      <c r="CI59" s="11">
        <f t="shared" si="16"/>
        <v>0</v>
      </c>
      <c r="CJ59" s="333" t="str">
        <f>VLOOKUP($A59,'Depr Group Buckets'!$A:$J,CJ$4,FALSE)</f>
        <v>PROD STEAM</v>
      </c>
      <c r="CK59" s="333" t="str">
        <f>VLOOKUP($A59,'Depr Group Buckets'!$A:$J,CK$4,FALSE)</f>
        <v>101/106</v>
      </c>
      <c r="CL59" s="333">
        <f>VLOOKUP($A59,'Depr Group Buckets'!$A:$J,CL$4,FALSE)</f>
        <v>108</v>
      </c>
      <c r="CM59" s="333">
        <f>VLOOKUP($A59,'Depr Group Buckets'!$A:$J,CM$4,FALSE)</f>
        <v>403</v>
      </c>
      <c r="CN59" s="333" t="str">
        <f>VLOOKUP($A59,'Depr Group Buckets'!$A:$J,CN$4,FALSE)</f>
        <v>BIG BEND</v>
      </c>
      <c r="CO59" s="333" t="str">
        <f>VLOOKUP($A59,'Depr Group Buckets'!$A:$J,CO$4,FALSE)</f>
        <v>BIG BEND COMMON</v>
      </c>
      <c r="CP59" s="333" t="str">
        <f>VLOOKUP($A59,'Depr Group Buckets'!$A:$J,CP$4,FALSE)</f>
        <v>Valid</v>
      </c>
      <c r="CQ59" s="333" t="str">
        <f>VLOOKUP($A59,'Depr Group Buckets'!$A:$J,CQ$4,FALSE)</f>
        <v>312</v>
      </c>
    </row>
    <row r="60" spans="1:95" ht="12.75" customHeight="1" x14ac:dyDescent="0.25">
      <c r="A60" s="335">
        <v>31241</v>
      </c>
      <c r="B60" s="336" t="s">
        <v>586</v>
      </c>
      <c r="C60" s="337">
        <v>0</v>
      </c>
      <c r="D60" s="344">
        <v>0</v>
      </c>
      <c r="E60" s="344">
        <v>0</v>
      </c>
      <c r="F60" s="344">
        <v>0</v>
      </c>
      <c r="G60" s="344">
        <v>0</v>
      </c>
      <c r="H60" s="344">
        <v>0</v>
      </c>
      <c r="I60" s="344">
        <v>0</v>
      </c>
      <c r="J60" s="344">
        <v>0</v>
      </c>
      <c r="K60" s="344">
        <v>0</v>
      </c>
      <c r="L60" s="344">
        <v>0</v>
      </c>
      <c r="M60" s="344">
        <v>0</v>
      </c>
      <c r="N60" s="344">
        <v>0</v>
      </c>
      <c r="O60" s="344">
        <v>0</v>
      </c>
      <c r="P60" s="344">
        <v>0</v>
      </c>
      <c r="Q60" s="344">
        <v>0</v>
      </c>
      <c r="R60" s="344">
        <v>0</v>
      </c>
      <c r="S60" s="344">
        <v>0</v>
      </c>
      <c r="T60" s="344">
        <v>0</v>
      </c>
      <c r="U60" s="344">
        <v>0</v>
      </c>
      <c r="V60" s="344">
        <v>0</v>
      </c>
      <c r="W60" s="344">
        <v>0</v>
      </c>
      <c r="X60" s="344">
        <v>0</v>
      </c>
      <c r="Y60" s="344">
        <v>0</v>
      </c>
      <c r="Z60" s="344">
        <v>0</v>
      </c>
      <c r="AA60" s="344">
        <v>0</v>
      </c>
      <c r="AB60" s="344">
        <v>0</v>
      </c>
      <c r="AC60" s="344">
        <v>0</v>
      </c>
      <c r="AD60" s="344">
        <v>0</v>
      </c>
      <c r="AE60" s="344">
        <v>0</v>
      </c>
      <c r="AF60" s="344">
        <v>0</v>
      </c>
      <c r="AG60" s="344">
        <v>0</v>
      </c>
      <c r="AH60" s="344">
        <v>0</v>
      </c>
      <c r="AI60" s="344">
        <v>0</v>
      </c>
      <c r="AJ60" s="344">
        <v>0</v>
      </c>
      <c r="AK60" s="344">
        <v>0</v>
      </c>
      <c r="AL60" s="344">
        <v>0</v>
      </c>
      <c r="AM60" s="344">
        <v>0</v>
      </c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344"/>
      <c r="BB60" s="344"/>
      <c r="BC60" s="344"/>
      <c r="BD60" s="344"/>
      <c r="BE60" s="344"/>
      <c r="BF60" s="344"/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9">
        <f t="shared" si="5"/>
        <v>0</v>
      </c>
      <c r="BY60" s="9">
        <f t="shared" si="6"/>
        <v>0</v>
      </c>
      <c r="BZ60" s="9">
        <f t="shared" si="7"/>
        <v>0</v>
      </c>
      <c r="CA60" s="9">
        <f t="shared" si="8"/>
        <v>0</v>
      </c>
      <c r="CB60" s="9">
        <f t="shared" si="9"/>
        <v>0</v>
      </c>
      <c r="CC60" s="9">
        <f t="shared" si="10"/>
        <v>0</v>
      </c>
      <c r="CD60" s="11">
        <f t="shared" si="11"/>
        <v>0</v>
      </c>
      <c r="CE60" s="11">
        <f t="shared" si="12"/>
        <v>0</v>
      </c>
      <c r="CF60" s="11">
        <f t="shared" si="13"/>
        <v>0</v>
      </c>
      <c r="CG60" s="11">
        <f t="shared" si="14"/>
        <v>0</v>
      </c>
      <c r="CH60" s="11">
        <f t="shared" si="15"/>
        <v>0</v>
      </c>
      <c r="CI60" s="11">
        <f t="shared" si="16"/>
        <v>0</v>
      </c>
      <c r="CJ60" s="333" t="str">
        <f>VLOOKUP($A60,'Depr Group Buckets'!$A:$J,CJ$4,FALSE)</f>
        <v>PROD STEAM</v>
      </c>
      <c r="CK60" s="333" t="str">
        <f>VLOOKUP($A60,'Depr Group Buckets'!$A:$J,CK$4,FALSE)</f>
        <v>101/106</v>
      </c>
      <c r="CL60" s="333">
        <f>VLOOKUP($A60,'Depr Group Buckets'!$A:$J,CL$4,FALSE)</f>
        <v>108</v>
      </c>
      <c r="CM60" s="333">
        <f>VLOOKUP($A60,'Depr Group Buckets'!$A:$J,CM$4,FALSE)</f>
        <v>403</v>
      </c>
      <c r="CN60" s="333" t="str">
        <f>VLOOKUP($A60,'Depr Group Buckets'!$A:$J,CN$4,FALSE)</f>
        <v>BIG BEND</v>
      </c>
      <c r="CO60" s="333" t="str">
        <f>VLOOKUP($A60,'Depr Group Buckets'!$A:$J,CO$4,FALSE)</f>
        <v>BIG BEND UNIT 1</v>
      </c>
      <c r="CP60" s="333" t="str">
        <f>VLOOKUP($A60,'Depr Group Buckets'!$A:$J,CP$4,FALSE)</f>
        <v>Invalid</v>
      </c>
      <c r="CQ60" s="333" t="str">
        <f>VLOOKUP($A60,'Depr Group Buckets'!$A:$J,CQ$4,FALSE)</f>
        <v>312</v>
      </c>
    </row>
    <row r="61" spans="1:95" ht="12.75" customHeight="1" x14ac:dyDescent="0.25">
      <c r="A61" s="335">
        <v>31242</v>
      </c>
      <c r="B61" s="336" t="s">
        <v>587</v>
      </c>
      <c r="C61" s="337">
        <v>0</v>
      </c>
      <c r="D61" s="344">
        <v>0</v>
      </c>
      <c r="E61" s="344">
        <v>0</v>
      </c>
      <c r="F61" s="344">
        <v>0</v>
      </c>
      <c r="G61" s="344">
        <v>0</v>
      </c>
      <c r="H61" s="344">
        <v>0</v>
      </c>
      <c r="I61" s="344">
        <v>0</v>
      </c>
      <c r="J61" s="344">
        <v>0</v>
      </c>
      <c r="K61" s="344">
        <v>0</v>
      </c>
      <c r="L61" s="344">
        <v>0</v>
      </c>
      <c r="M61" s="344">
        <v>0</v>
      </c>
      <c r="N61" s="344">
        <v>0</v>
      </c>
      <c r="O61" s="344">
        <v>0</v>
      </c>
      <c r="P61" s="344">
        <v>0</v>
      </c>
      <c r="Q61" s="344">
        <v>0</v>
      </c>
      <c r="R61" s="344">
        <v>0</v>
      </c>
      <c r="S61" s="344">
        <v>0</v>
      </c>
      <c r="T61" s="344">
        <v>0</v>
      </c>
      <c r="U61" s="344">
        <v>0</v>
      </c>
      <c r="V61" s="344">
        <v>0</v>
      </c>
      <c r="W61" s="344">
        <v>0</v>
      </c>
      <c r="X61" s="344">
        <v>0</v>
      </c>
      <c r="Y61" s="344">
        <v>0</v>
      </c>
      <c r="Z61" s="344">
        <v>0</v>
      </c>
      <c r="AA61" s="344">
        <v>0</v>
      </c>
      <c r="AB61" s="344">
        <v>0</v>
      </c>
      <c r="AC61" s="344">
        <v>0</v>
      </c>
      <c r="AD61" s="344">
        <v>0</v>
      </c>
      <c r="AE61" s="344">
        <v>0</v>
      </c>
      <c r="AF61" s="344">
        <v>0</v>
      </c>
      <c r="AG61" s="344">
        <v>0</v>
      </c>
      <c r="AH61" s="344">
        <v>0</v>
      </c>
      <c r="AI61" s="344">
        <v>0</v>
      </c>
      <c r="AJ61" s="344">
        <v>0</v>
      </c>
      <c r="AK61" s="344">
        <v>0</v>
      </c>
      <c r="AL61" s="344">
        <v>0</v>
      </c>
      <c r="AM61" s="344">
        <v>0</v>
      </c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344"/>
      <c r="BB61" s="344"/>
      <c r="BC61" s="344"/>
      <c r="BD61" s="344"/>
      <c r="BE61" s="344"/>
      <c r="BF61" s="344"/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9">
        <f t="shared" si="5"/>
        <v>0</v>
      </c>
      <c r="BY61" s="9">
        <f t="shared" si="6"/>
        <v>0</v>
      </c>
      <c r="BZ61" s="9">
        <f t="shared" si="7"/>
        <v>0</v>
      </c>
      <c r="CA61" s="9">
        <f t="shared" si="8"/>
        <v>0</v>
      </c>
      <c r="CB61" s="9">
        <f t="shared" si="9"/>
        <v>0</v>
      </c>
      <c r="CC61" s="9">
        <f t="shared" si="10"/>
        <v>0</v>
      </c>
      <c r="CD61" s="11">
        <f t="shared" si="11"/>
        <v>0</v>
      </c>
      <c r="CE61" s="11">
        <f t="shared" si="12"/>
        <v>0</v>
      </c>
      <c r="CF61" s="11">
        <f t="shared" si="13"/>
        <v>0</v>
      </c>
      <c r="CG61" s="11">
        <f t="shared" si="14"/>
        <v>0</v>
      </c>
      <c r="CH61" s="11">
        <f t="shared" si="15"/>
        <v>0</v>
      </c>
      <c r="CI61" s="11">
        <f t="shared" si="16"/>
        <v>0</v>
      </c>
      <c r="CJ61" s="333" t="str">
        <f>VLOOKUP($A61,'Depr Group Buckets'!$A:$J,CJ$4,FALSE)</f>
        <v>PROD STEAM</v>
      </c>
      <c r="CK61" s="333" t="str">
        <f>VLOOKUP($A61,'Depr Group Buckets'!$A:$J,CK$4,FALSE)</f>
        <v>101/106</v>
      </c>
      <c r="CL61" s="333">
        <f>VLOOKUP($A61,'Depr Group Buckets'!$A:$J,CL$4,FALSE)</f>
        <v>108</v>
      </c>
      <c r="CM61" s="333">
        <f>VLOOKUP($A61,'Depr Group Buckets'!$A:$J,CM$4,FALSE)</f>
        <v>403</v>
      </c>
      <c r="CN61" s="333" t="str">
        <f>VLOOKUP($A61,'Depr Group Buckets'!$A:$J,CN$4,FALSE)</f>
        <v>BIG BEND</v>
      </c>
      <c r="CO61" s="333" t="str">
        <f>VLOOKUP($A61,'Depr Group Buckets'!$A:$J,CO$4,FALSE)</f>
        <v>BIG BEND UNIT 2</v>
      </c>
      <c r="CP61" s="333" t="str">
        <f>VLOOKUP($A61,'Depr Group Buckets'!$A:$J,CP$4,FALSE)</f>
        <v>Invalid</v>
      </c>
      <c r="CQ61" s="333" t="str">
        <f>VLOOKUP($A61,'Depr Group Buckets'!$A:$J,CQ$4,FALSE)</f>
        <v>312</v>
      </c>
    </row>
    <row r="62" spans="1:95" ht="12.75" customHeight="1" x14ac:dyDescent="0.25">
      <c r="A62" s="335">
        <v>31243</v>
      </c>
      <c r="B62" s="336" t="s">
        <v>588</v>
      </c>
      <c r="C62" s="337">
        <v>0</v>
      </c>
      <c r="D62" s="344">
        <v>0</v>
      </c>
      <c r="E62" s="344">
        <v>0</v>
      </c>
      <c r="F62" s="344">
        <v>0</v>
      </c>
      <c r="G62" s="344">
        <v>0</v>
      </c>
      <c r="H62" s="344">
        <v>0</v>
      </c>
      <c r="I62" s="344">
        <v>0</v>
      </c>
      <c r="J62" s="344">
        <v>0</v>
      </c>
      <c r="K62" s="344">
        <v>0</v>
      </c>
      <c r="L62" s="344">
        <v>0</v>
      </c>
      <c r="M62" s="344">
        <v>0</v>
      </c>
      <c r="N62" s="344">
        <v>0</v>
      </c>
      <c r="O62" s="344">
        <v>0</v>
      </c>
      <c r="P62" s="344">
        <v>0</v>
      </c>
      <c r="Q62" s="344">
        <v>0</v>
      </c>
      <c r="R62" s="344">
        <v>0</v>
      </c>
      <c r="S62" s="344">
        <v>0</v>
      </c>
      <c r="T62" s="344">
        <v>0</v>
      </c>
      <c r="U62" s="344">
        <v>0</v>
      </c>
      <c r="V62" s="344">
        <v>0</v>
      </c>
      <c r="W62" s="344">
        <v>0</v>
      </c>
      <c r="X62" s="344">
        <v>0</v>
      </c>
      <c r="Y62" s="344">
        <v>0</v>
      </c>
      <c r="Z62" s="344">
        <v>0</v>
      </c>
      <c r="AA62" s="344">
        <v>0</v>
      </c>
      <c r="AB62" s="344">
        <v>0</v>
      </c>
      <c r="AC62" s="344">
        <v>0</v>
      </c>
      <c r="AD62" s="344">
        <v>0</v>
      </c>
      <c r="AE62" s="344">
        <v>0</v>
      </c>
      <c r="AF62" s="344">
        <v>0</v>
      </c>
      <c r="AG62" s="344">
        <v>0</v>
      </c>
      <c r="AH62" s="344">
        <v>0</v>
      </c>
      <c r="AI62" s="344">
        <v>0</v>
      </c>
      <c r="AJ62" s="344">
        <v>0</v>
      </c>
      <c r="AK62" s="344">
        <v>0</v>
      </c>
      <c r="AL62" s="344">
        <v>0</v>
      </c>
      <c r="AM62" s="344">
        <v>0</v>
      </c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344"/>
      <c r="BB62" s="344"/>
      <c r="BC62" s="344"/>
      <c r="BD62" s="344"/>
      <c r="BE62" s="344"/>
      <c r="BF62" s="344"/>
      <c r="BG62" s="344"/>
      <c r="BH62" s="344"/>
      <c r="BI62" s="344"/>
      <c r="BJ62" s="344"/>
      <c r="BK62" s="344"/>
      <c r="BL62" s="344"/>
      <c r="BM62" s="344"/>
      <c r="BN62" s="344"/>
      <c r="BO62" s="344"/>
      <c r="BP62" s="344"/>
      <c r="BQ62" s="344"/>
      <c r="BR62" s="344"/>
      <c r="BS62" s="344"/>
      <c r="BT62" s="344"/>
      <c r="BU62" s="344"/>
      <c r="BV62" s="344"/>
      <c r="BW62" s="344"/>
      <c r="BX62" s="9">
        <f t="shared" si="5"/>
        <v>0</v>
      </c>
      <c r="BY62" s="9">
        <f t="shared" si="6"/>
        <v>0</v>
      </c>
      <c r="BZ62" s="9">
        <f t="shared" si="7"/>
        <v>0</v>
      </c>
      <c r="CA62" s="9">
        <f t="shared" si="8"/>
        <v>0</v>
      </c>
      <c r="CB62" s="9">
        <f t="shared" si="9"/>
        <v>0</v>
      </c>
      <c r="CC62" s="9">
        <f t="shared" si="10"/>
        <v>0</v>
      </c>
      <c r="CD62" s="11">
        <f t="shared" si="11"/>
        <v>0</v>
      </c>
      <c r="CE62" s="11">
        <f t="shared" si="12"/>
        <v>0</v>
      </c>
      <c r="CF62" s="11">
        <f t="shared" si="13"/>
        <v>0</v>
      </c>
      <c r="CG62" s="11">
        <f t="shared" si="14"/>
        <v>0</v>
      </c>
      <c r="CH62" s="11">
        <f t="shared" si="15"/>
        <v>0</v>
      </c>
      <c r="CI62" s="11">
        <f t="shared" si="16"/>
        <v>0</v>
      </c>
      <c r="CJ62" s="333" t="str">
        <f>VLOOKUP($A62,'Depr Group Buckets'!$A:$J,CJ$4,FALSE)</f>
        <v>PROD STEAM</v>
      </c>
      <c r="CK62" s="333" t="str">
        <f>VLOOKUP($A62,'Depr Group Buckets'!$A:$J,CK$4,FALSE)</f>
        <v>101/106</v>
      </c>
      <c r="CL62" s="333">
        <f>VLOOKUP($A62,'Depr Group Buckets'!$A:$J,CL$4,FALSE)</f>
        <v>108</v>
      </c>
      <c r="CM62" s="333">
        <f>VLOOKUP($A62,'Depr Group Buckets'!$A:$J,CM$4,FALSE)</f>
        <v>403</v>
      </c>
      <c r="CN62" s="333" t="str">
        <f>VLOOKUP($A62,'Depr Group Buckets'!$A:$J,CN$4,FALSE)</f>
        <v>BIG BEND</v>
      </c>
      <c r="CO62" s="333" t="str">
        <f>VLOOKUP($A62,'Depr Group Buckets'!$A:$J,CO$4,FALSE)</f>
        <v>BIG BEND UNIT 3</v>
      </c>
      <c r="CP62" s="333" t="str">
        <f>VLOOKUP($A62,'Depr Group Buckets'!$A:$J,CP$4,FALSE)</f>
        <v>Invalid</v>
      </c>
      <c r="CQ62" s="333" t="str">
        <f>VLOOKUP($A62,'Depr Group Buckets'!$A:$J,CQ$4,FALSE)</f>
        <v>312</v>
      </c>
    </row>
    <row r="63" spans="1:95" ht="12.75" customHeight="1" x14ac:dyDescent="0.25">
      <c r="A63" s="335">
        <v>31244</v>
      </c>
      <c r="B63" s="336" t="s">
        <v>47</v>
      </c>
      <c r="C63" s="337">
        <v>294179507.93999976</v>
      </c>
      <c r="D63" s="344">
        <v>294445502.57999974</v>
      </c>
      <c r="E63" s="344">
        <v>294448634.95999974</v>
      </c>
      <c r="F63" s="344">
        <v>304457189.20999974</v>
      </c>
      <c r="G63" s="344">
        <v>304217678.57999974</v>
      </c>
      <c r="H63" s="344">
        <v>304272280.73999971</v>
      </c>
      <c r="I63" s="344">
        <v>304555894.98999971</v>
      </c>
      <c r="J63" s="344">
        <v>304620003.39999968</v>
      </c>
      <c r="K63" s="344">
        <v>303536717.97999972</v>
      </c>
      <c r="L63" s="344">
        <v>303557279.83999968</v>
      </c>
      <c r="M63" s="344">
        <v>305139623.85999972</v>
      </c>
      <c r="N63" s="344">
        <v>308395162.3799997</v>
      </c>
      <c r="O63" s="344">
        <v>309059932.95999974</v>
      </c>
      <c r="P63" s="344">
        <v>313743536.07499975</v>
      </c>
      <c r="Q63" s="344">
        <v>314204826.97499973</v>
      </c>
      <c r="R63" s="344">
        <v>314438753.13999969</v>
      </c>
      <c r="S63" s="344">
        <v>314629577.84499967</v>
      </c>
      <c r="T63" s="344">
        <v>315111353.19499969</v>
      </c>
      <c r="U63" s="344">
        <v>315190200.57499975</v>
      </c>
      <c r="V63" s="344">
        <v>315245493.91499978</v>
      </c>
      <c r="W63" s="344">
        <v>315300787.25499982</v>
      </c>
      <c r="X63" s="344">
        <v>315389500.75499982</v>
      </c>
      <c r="Y63" s="344">
        <v>315450914.09499985</v>
      </c>
      <c r="Z63" s="344">
        <v>315549047.43499988</v>
      </c>
      <c r="AA63" s="344">
        <v>315953309.90499985</v>
      </c>
      <c r="AB63" s="344">
        <v>315953309.90499985</v>
      </c>
      <c r="AC63" s="344">
        <v>315953309.90499985</v>
      </c>
      <c r="AD63" s="344">
        <v>315953309.90499985</v>
      </c>
      <c r="AE63" s="344">
        <v>316133309.90499985</v>
      </c>
      <c r="AF63" s="344">
        <v>316133309.90499985</v>
      </c>
      <c r="AG63" s="344">
        <v>316705830.70999986</v>
      </c>
      <c r="AH63" s="344">
        <v>316783170.27999985</v>
      </c>
      <c r="AI63" s="344">
        <v>317627890.8949998</v>
      </c>
      <c r="AJ63" s="344">
        <v>318043555.2699998</v>
      </c>
      <c r="AK63" s="344">
        <v>318076888.60499984</v>
      </c>
      <c r="AL63" s="344">
        <v>318110221.93999988</v>
      </c>
      <c r="AM63" s="344">
        <v>318581357.38499987</v>
      </c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344"/>
      <c r="BB63" s="344"/>
      <c r="BC63" s="344"/>
      <c r="BD63" s="344"/>
      <c r="BE63" s="344"/>
      <c r="BF63" s="344"/>
      <c r="BG63" s="344"/>
      <c r="BH63" s="344"/>
      <c r="BI63" s="344"/>
      <c r="BJ63" s="344"/>
      <c r="BK63" s="344"/>
      <c r="BL63" s="344"/>
      <c r="BM63" s="344"/>
      <c r="BN63" s="344"/>
      <c r="BO63" s="344"/>
      <c r="BP63" s="344"/>
      <c r="BQ63" s="344"/>
      <c r="BR63" s="344"/>
      <c r="BS63" s="344"/>
      <c r="BT63" s="344"/>
      <c r="BU63" s="344"/>
      <c r="BV63" s="344"/>
      <c r="BW63" s="344"/>
      <c r="BX63" s="9">
        <f t="shared" si="5"/>
        <v>309059932.95999974</v>
      </c>
      <c r="BY63" s="9">
        <f t="shared" si="6"/>
        <v>315953309.90499985</v>
      </c>
      <c r="BZ63" s="9">
        <f t="shared" si="7"/>
        <v>318581357.38499987</v>
      </c>
      <c r="CA63" s="9">
        <f t="shared" si="8"/>
        <v>0</v>
      </c>
      <c r="CB63" s="9">
        <f t="shared" si="9"/>
        <v>0</v>
      </c>
      <c r="CC63" s="9">
        <f t="shared" si="10"/>
        <v>0</v>
      </c>
      <c r="CD63" s="11">
        <f t="shared" si="11"/>
        <v>302683493.02999997</v>
      </c>
      <c r="CE63" s="11">
        <f t="shared" si="12"/>
        <v>314559018.00999999</v>
      </c>
      <c r="CF63" s="11">
        <f t="shared" si="13"/>
        <v>316923751.88999999</v>
      </c>
      <c r="CG63" s="11">
        <f t="shared" si="14"/>
        <v>24506258.260000002</v>
      </c>
      <c r="CH63" s="11">
        <f t="shared" si="15"/>
        <v>0</v>
      </c>
      <c r="CI63" s="11">
        <f t="shared" si="16"/>
        <v>0</v>
      </c>
      <c r="CJ63" s="333" t="str">
        <f>VLOOKUP($A63,'Depr Group Buckets'!$A:$J,CJ$4,FALSE)</f>
        <v>PROD STEAM</v>
      </c>
      <c r="CK63" s="333" t="str">
        <f>VLOOKUP($A63,'Depr Group Buckets'!$A:$J,CK$4,FALSE)</f>
        <v>101/106</v>
      </c>
      <c r="CL63" s="333">
        <f>VLOOKUP($A63,'Depr Group Buckets'!$A:$J,CL$4,FALSE)</f>
        <v>108</v>
      </c>
      <c r="CM63" s="333">
        <f>VLOOKUP($A63,'Depr Group Buckets'!$A:$J,CM$4,FALSE)</f>
        <v>403</v>
      </c>
      <c r="CN63" s="333" t="str">
        <f>VLOOKUP($A63,'Depr Group Buckets'!$A:$J,CN$4,FALSE)</f>
        <v>BIG BEND</v>
      </c>
      <c r="CO63" s="333" t="str">
        <f>VLOOKUP($A63,'Depr Group Buckets'!$A:$J,CO$4,FALSE)</f>
        <v>BIG BEND UNIT 4</v>
      </c>
      <c r="CP63" s="333" t="str">
        <f>VLOOKUP($A63,'Depr Group Buckets'!$A:$J,CP$4,FALSE)</f>
        <v>Valid</v>
      </c>
      <c r="CQ63" s="333" t="str">
        <f>VLOOKUP($A63,'Depr Group Buckets'!$A:$J,CQ$4,FALSE)</f>
        <v>312</v>
      </c>
    </row>
    <row r="64" spans="1:95" ht="12.75" customHeight="1" x14ac:dyDescent="0.25">
      <c r="A64" s="335">
        <v>31245</v>
      </c>
      <c r="B64" s="336" t="s">
        <v>48</v>
      </c>
      <c r="C64" s="337">
        <v>193681409.1699999</v>
      </c>
      <c r="D64" s="344">
        <v>193891574.4499999</v>
      </c>
      <c r="E64" s="344">
        <v>193967216.24999988</v>
      </c>
      <c r="F64" s="344">
        <v>193921522.49999988</v>
      </c>
      <c r="G64" s="344">
        <v>194315687.64999989</v>
      </c>
      <c r="H64" s="344">
        <v>194201934.8599999</v>
      </c>
      <c r="I64" s="344">
        <v>195273681.0699999</v>
      </c>
      <c r="J64" s="344">
        <v>195279563.14999992</v>
      </c>
      <c r="K64" s="344">
        <v>195993095.6999999</v>
      </c>
      <c r="L64" s="344">
        <v>195111683.79999989</v>
      </c>
      <c r="M64" s="344">
        <v>195125349.99999988</v>
      </c>
      <c r="N64" s="344">
        <v>195449461.64999989</v>
      </c>
      <c r="O64" s="344">
        <v>196281664.2599999</v>
      </c>
      <c r="P64" s="344">
        <v>196296469.33999988</v>
      </c>
      <c r="Q64" s="344">
        <v>196528720.9199999</v>
      </c>
      <c r="R64" s="344">
        <v>196550320.9199999</v>
      </c>
      <c r="S64" s="344">
        <v>196571920.9199999</v>
      </c>
      <c r="T64" s="344">
        <v>196597120.9199999</v>
      </c>
      <c r="U64" s="344">
        <v>196899913.0399999</v>
      </c>
      <c r="V64" s="344">
        <v>196928713.0399999</v>
      </c>
      <c r="W64" s="344">
        <v>196957513.0399999</v>
      </c>
      <c r="X64" s="344">
        <v>196986313.0399999</v>
      </c>
      <c r="Y64" s="344">
        <v>197018713.0399999</v>
      </c>
      <c r="Z64" s="344">
        <v>197072713.0399999</v>
      </c>
      <c r="AA64" s="344">
        <v>197144713.0399999</v>
      </c>
      <c r="AB64" s="344">
        <v>197155621.61499989</v>
      </c>
      <c r="AC64" s="344">
        <v>197155621.61499989</v>
      </c>
      <c r="AD64" s="344">
        <v>197155621.61499989</v>
      </c>
      <c r="AE64" s="344">
        <v>197155621.61499989</v>
      </c>
      <c r="AF64" s="344">
        <v>197155621.61499989</v>
      </c>
      <c r="AG64" s="344">
        <v>197155621.61499989</v>
      </c>
      <c r="AH64" s="344">
        <v>197155621.61499989</v>
      </c>
      <c r="AI64" s="344">
        <v>197155621.61499989</v>
      </c>
      <c r="AJ64" s="344">
        <v>197604715.33499989</v>
      </c>
      <c r="AK64" s="344">
        <v>197604715.33499989</v>
      </c>
      <c r="AL64" s="344">
        <v>197604715.33499989</v>
      </c>
      <c r="AM64" s="344">
        <v>197604715.33499989</v>
      </c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344"/>
      <c r="BB64" s="344"/>
      <c r="BC64" s="344"/>
      <c r="BD64" s="344"/>
      <c r="BE64" s="344"/>
      <c r="BF64" s="344"/>
      <c r="BG64" s="344"/>
      <c r="BH64" s="344"/>
      <c r="BI64" s="344"/>
      <c r="BJ64" s="344"/>
      <c r="BK64" s="344"/>
      <c r="BL64" s="344"/>
      <c r="BM64" s="344"/>
      <c r="BN64" s="344"/>
      <c r="BO64" s="344"/>
      <c r="BP64" s="344"/>
      <c r="BQ64" s="344"/>
      <c r="BR64" s="344"/>
      <c r="BS64" s="344"/>
      <c r="BT64" s="344"/>
      <c r="BU64" s="344"/>
      <c r="BV64" s="344"/>
      <c r="BW64" s="344"/>
      <c r="BX64" s="9">
        <f t="shared" si="5"/>
        <v>196281664.2599999</v>
      </c>
      <c r="BY64" s="9">
        <f t="shared" si="6"/>
        <v>197144713.0399999</v>
      </c>
      <c r="BZ64" s="9">
        <f t="shared" si="7"/>
        <v>197604715.33499989</v>
      </c>
      <c r="CA64" s="9">
        <f t="shared" si="8"/>
        <v>0</v>
      </c>
      <c r="CB64" s="9">
        <f t="shared" si="9"/>
        <v>0</v>
      </c>
      <c r="CC64" s="9">
        <f t="shared" si="10"/>
        <v>0</v>
      </c>
      <c r="CD64" s="11">
        <f t="shared" si="11"/>
        <v>194807218.81</v>
      </c>
      <c r="CE64" s="11">
        <f t="shared" si="12"/>
        <v>196756523.74000001</v>
      </c>
      <c r="CF64" s="11">
        <f t="shared" si="13"/>
        <v>197292965.18000001</v>
      </c>
      <c r="CG64" s="11">
        <f t="shared" si="14"/>
        <v>15200362.720000001</v>
      </c>
      <c r="CH64" s="11">
        <f t="shared" si="15"/>
        <v>0</v>
      </c>
      <c r="CI64" s="11">
        <f t="shared" si="16"/>
        <v>0</v>
      </c>
      <c r="CJ64" s="333" t="str">
        <f>VLOOKUP($A64,'Depr Group Buckets'!$A:$J,CJ$4,FALSE)</f>
        <v>PROD STEAM</v>
      </c>
      <c r="CK64" s="333" t="str">
        <f>VLOOKUP($A64,'Depr Group Buckets'!$A:$J,CK$4,FALSE)</f>
        <v>101/106</v>
      </c>
      <c r="CL64" s="333">
        <f>VLOOKUP($A64,'Depr Group Buckets'!$A:$J,CL$4,FALSE)</f>
        <v>108</v>
      </c>
      <c r="CM64" s="333">
        <f>VLOOKUP($A64,'Depr Group Buckets'!$A:$J,CM$4,FALSE)</f>
        <v>403</v>
      </c>
      <c r="CN64" s="333" t="str">
        <f>VLOOKUP($A64,'Depr Group Buckets'!$A:$J,CN$4,FALSE)</f>
        <v>BIG BEND</v>
      </c>
      <c r="CO64" s="333" t="str">
        <f>VLOOKUP($A64,'Depr Group Buckets'!$A:$J,CO$4,FALSE)</f>
        <v>BIG BEND UNIT 4</v>
      </c>
      <c r="CP64" s="333" t="str">
        <f>VLOOKUP($A64,'Depr Group Buckets'!$A:$J,CP$4,FALSE)</f>
        <v>Valid</v>
      </c>
      <c r="CQ64" s="333" t="str">
        <f>VLOOKUP($A64,'Depr Group Buckets'!$A:$J,CQ$4,FALSE)</f>
        <v>312</v>
      </c>
    </row>
    <row r="65" spans="1:95" ht="12.75" customHeight="1" x14ac:dyDescent="0.25">
      <c r="A65" s="335">
        <v>31246</v>
      </c>
      <c r="B65" s="336" t="s">
        <v>589</v>
      </c>
      <c r="C65" s="337">
        <v>0</v>
      </c>
      <c r="D65" s="344">
        <v>0</v>
      </c>
      <c r="E65" s="344">
        <v>0</v>
      </c>
      <c r="F65" s="344">
        <v>0</v>
      </c>
      <c r="G65" s="344">
        <v>0</v>
      </c>
      <c r="H65" s="344">
        <v>0</v>
      </c>
      <c r="I65" s="344">
        <v>0</v>
      </c>
      <c r="J65" s="344">
        <v>0</v>
      </c>
      <c r="K65" s="344">
        <v>0</v>
      </c>
      <c r="L65" s="344">
        <v>0</v>
      </c>
      <c r="M65" s="344">
        <v>0</v>
      </c>
      <c r="N65" s="344">
        <v>0</v>
      </c>
      <c r="O65" s="344">
        <v>0</v>
      </c>
      <c r="P65" s="344">
        <v>0</v>
      </c>
      <c r="Q65" s="344">
        <v>0</v>
      </c>
      <c r="R65" s="344">
        <v>0</v>
      </c>
      <c r="S65" s="344">
        <v>0</v>
      </c>
      <c r="T65" s="344">
        <v>0</v>
      </c>
      <c r="U65" s="344">
        <v>0</v>
      </c>
      <c r="V65" s="344">
        <v>0</v>
      </c>
      <c r="W65" s="344">
        <v>0</v>
      </c>
      <c r="X65" s="344">
        <v>0</v>
      </c>
      <c r="Y65" s="344">
        <v>0</v>
      </c>
      <c r="Z65" s="344">
        <v>0</v>
      </c>
      <c r="AA65" s="344">
        <v>0</v>
      </c>
      <c r="AB65" s="344">
        <v>0</v>
      </c>
      <c r="AC65" s="344">
        <v>0</v>
      </c>
      <c r="AD65" s="344">
        <v>0</v>
      </c>
      <c r="AE65" s="344">
        <v>0</v>
      </c>
      <c r="AF65" s="344">
        <v>0</v>
      </c>
      <c r="AG65" s="344">
        <v>0</v>
      </c>
      <c r="AH65" s="344">
        <v>0</v>
      </c>
      <c r="AI65" s="344">
        <v>0</v>
      </c>
      <c r="AJ65" s="344">
        <v>0</v>
      </c>
      <c r="AK65" s="344">
        <v>0</v>
      </c>
      <c r="AL65" s="344">
        <v>0</v>
      </c>
      <c r="AM65" s="344">
        <v>0</v>
      </c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344"/>
      <c r="BB65" s="344"/>
      <c r="BC65" s="344"/>
      <c r="BD65" s="344"/>
      <c r="BE65" s="344"/>
      <c r="BF65" s="344"/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  <c r="BT65" s="344"/>
      <c r="BU65" s="344"/>
      <c r="BV65" s="344"/>
      <c r="BW65" s="344"/>
      <c r="BX65" s="9">
        <f t="shared" si="5"/>
        <v>0</v>
      </c>
      <c r="BY65" s="9">
        <f t="shared" si="6"/>
        <v>0</v>
      </c>
      <c r="BZ65" s="9">
        <f t="shared" si="7"/>
        <v>0</v>
      </c>
      <c r="CA65" s="9">
        <f t="shared" si="8"/>
        <v>0</v>
      </c>
      <c r="CB65" s="9">
        <f t="shared" si="9"/>
        <v>0</v>
      </c>
      <c r="CC65" s="9">
        <f t="shared" si="10"/>
        <v>0</v>
      </c>
      <c r="CD65" s="11">
        <f t="shared" si="11"/>
        <v>0</v>
      </c>
      <c r="CE65" s="11">
        <f t="shared" si="12"/>
        <v>0</v>
      </c>
      <c r="CF65" s="11">
        <f t="shared" si="13"/>
        <v>0</v>
      </c>
      <c r="CG65" s="11">
        <f t="shared" si="14"/>
        <v>0</v>
      </c>
      <c r="CH65" s="11">
        <f t="shared" si="15"/>
        <v>0</v>
      </c>
      <c r="CI65" s="11">
        <f t="shared" si="16"/>
        <v>0</v>
      </c>
      <c r="CJ65" s="333" t="str">
        <f>VLOOKUP($A65,'Depr Group Buckets'!$A:$J,CJ$4,FALSE)</f>
        <v>PROD STEAM</v>
      </c>
      <c r="CK65" s="333" t="str">
        <f>VLOOKUP($A65,'Depr Group Buckets'!$A:$J,CK$4,FALSE)</f>
        <v>101/106</v>
      </c>
      <c r="CL65" s="333">
        <f>VLOOKUP($A65,'Depr Group Buckets'!$A:$J,CL$4,FALSE)</f>
        <v>108</v>
      </c>
      <c r="CM65" s="333">
        <f>VLOOKUP($A65,'Depr Group Buckets'!$A:$J,CM$4,FALSE)</f>
        <v>403</v>
      </c>
      <c r="CN65" s="333" t="str">
        <f>VLOOKUP($A65,'Depr Group Buckets'!$A:$J,CN$4,FALSE)</f>
        <v>BIG BEND</v>
      </c>
      <c r="CO65" s="333" t="str">
        <f>VLOOKUP($A65,'Depr Group Buckets'!$A:$J,CO$4,FALSE)</f>
        <v>BIG BEND UNIT 1 &amp; 2 FGD</v>
      </c>
      <c r="CP65" s="333" t="str">
        <f>VLOOKUP($A65,'Depr Group Buckets'!$A:$J,CP$4,FALSE)</f>
        <v>Invalid</v>
      </c>
      <c r="CQ65" s="333" t="str">
        <f>VLOOKUP($A65,'Depr Group Buckets'!$A:$J,CQ$4,FALSE)</f>
        <v>312</v>
      </c>
    </row>
    <row r="66" spans="1:95" ht="12.75" customHeight="1" x14ac:dyDescent="0.25">
      <c r="A66" s="335">
        <v>31247</v>
      </c>
      <c r="B66" s="336" t="s">
        <v>281</v>
      </c>
      <c r="C66" s="337">
        <v>10156523.809999999</v>
      </c>
      <c r="D66" s="344">
        <v>10156523.809999999</v>
      </c>
      <c r="E66" s="344">
        <v>10156523.809999999</v>
      </c>
      <c r="F66" s="344">
        <v>10156523.809999999</v>
      </c>
      <c r="G66" s="344">
        <v>10156523.809999999</v>
      </c>
      <c r="H66" s="344">
        <v>10156523.809999999</v>
      </c>
      <c r="I66" s="344">
        <v>10156523.809999999</v>
      </c>
      <c r="J66" s="344">
        <v>10156523.809999999</v>
      </c>
      <c r="K66" s="344">
        <v>10156523.809999999</v>
      </c>
      <c r="L66" s="344">
        <v>10156523.809999999</v>
      </c>
      <c r="M66" s="344">
        <v>10156523.809999999</v>
      </c>
      <c r="N66" s="344">
        <v>10156523.809999999</v>
      </c>
      <c r="O66" s="344">
        <v>10156523.809999999</v>
      </c>
      <c r="P66" s="344">
        <v>10156523.809999999</v>
      </c>
      <c r="Q66" s="344">
        <v>10156523.809999999</v>
      </c>
      <c r="R66" s="344">
        <v>10156523.809999999</v>
      </c>
      <c r="S66" s="344">
        <v>10156523.809999999</v>
      </c>
      <c r="T66" s="344">
        <v>10156523.809999999</v>
      </c>
      <c r="U66" s="344">
        <v>10156523.809999999</v>
      </c>
      <c r="V66" s="344">
        <v>10156523.809999999</v>
      </c>
      <c r="W66" s="344">
        <v>10156523.809999999</v>
      </c>
      <c r="X66" s="344">
        <v>10156523.809999999</v>
      </c>
      <c r="Y66" s="344">
        <v>10156523.809999999</v>
      </c>
      <c r="Z66" s="344">
        <v>10156523.809999999</v>
      </c>
      <c r="AA66" s="344">
        <v>10156523.809999999</v>
      </c>
      <c r="AB66" s="344">
        <v>10156523.809999999</v>
      </c>
      <c r="AC66" s="344">
        <v>10156523.809999999</v>
      </c>
      <c r="AD66" s="344">
        <v>10156523.809999999</v>
      </c>
      <c r="AE66" s="344">
        <v>10156523.809999999</v>
      </c>
      <c r="AF66" s="344">
        <v>10156523.809999999</v>
      </c>
      <c r="AG66" s="344">
        <v>10156523.809999999</v>
      </c>
      <c r="AH66" s="344">
        <v>10156523.809999999</v>
      </c>
      <c r="AI66" s="344">
        <v>10156523.809999999</v>
      </c>
      <c r="AJ66" s="344">
        <v>10156523.809999999</v>
      </c>
      <c r="AK66" s="344">
        <v>10156523.809999999</v>
      </c>
      <c r="AL66" s="344">
        <v>10156523.809999999</v>
      </c>
      <c r="AM66" s="344">
        <v>10156523.809999999</v>
      </c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9">
        <f t="shared" si="5"/>
        <v>10156523.809999999</v>
      </c>
      <c r="BY66" s="9">
        <f t="shared" si="6"/>
        <v>10156523.809999999</v>
      </c>
      <c r="BZ66" s="9">
        <f t="shared" si="7"/>
        <v>10156523.809999999</v>
      </c>
      <c r="CA66" s="9">
        <f t="shared" si="8"/>
        <v>0</v>
      </c>
      <c r="CB66" s="9">
        <f t="shared" si="9"/>
        <v>0</v>
      </c>
      <c r="CC66" s="9">
        <f t="shared" si="10"/>
        <v>0</v>
      </c>
      <c r="CD66" s="11">
        <f t="shared" si="11"/>
        <v>10156523.810000001</v>
      </c>
      <c r="CE66" s="11">
        <f t="shared" si="12"/>
        <v>10156523.810000001</v>
      </c>
      <c r="CF66" s="11">
        <f t="shared" si="13"/>
        <v>10156523.810000001</v>
      </c>
      <c r="CG66" s="11">
        <f t="shared" si="14"/>
        <v>781271.06</v>
      </c>
      <c r="CH66" s="11">
        <f t="shared" si="15"/>
        <v>0</v>
      </c>
      <c r="CI66" s="11">
        <f t="shared" si="16"/>
        <v>0</v>
      </c>
      <c r="CJ66" s="333" t="str">
        <f>VLOOKUP($A66,'Depr Group Buckets'!$A:$J,CJ$4,FALSE)</f>
        <v>AMORT</v>
      </c>
      <c r="CK66" s="333" t="str">
        <f>VLOOKUP($A66,'Depr Group Buckets'!$A:$J,CK$4,FALSE)</f>
        <v>101/106</v>
      </c>
      <c r="CL66" s="333">
        <f>VLOOKUP($A66,'Depr Group Buckets'!$A:$J,CL$4,FALSE)</f>
        <v>108</v>
      </c>
      <c r="CM66" s="333">
        <f>VLOOKUP($A66,'Depr Group Buckets'!$A:$J,CM$4,FALSE)</f>
        <v>403</v>
      </c>
      <c r="CN66" s="333" t="str">
        <f>VLOOKUP($A66,'Depr Group Buckets'!$A:$J,CN$4,FALSE)</f>
        <v>AMORT</v>
      </c>
      <c r="CO66" s="333" t="str">
        <f>VLOOKUP($A66,'Depr Group Buckets'!$A:$J,CO$4,FALSE)</f>
        <v>AMORT</v>
      </c>
      <c r="CP66" s="333" t="str">
        <f>VLOOKUP($A66,'Depr Group Buckets'!$A:$J,CP$4,FALSE)</f>
        <v>Valid</v>
      </c>
      <c r="CQ66" s="333" t="str">
        <f>VLOOKUP($A66,'Depr Group Buckets'!$A:$J,CQ$4,FALSE)</f>
        <v>312</v>
      </c>
    </row>
    <row r="67" spans="1:95" ht="12.75" customHeight="1" x14ac:dyDescent="0.25">
      <c r="A67" s="335">
        <v>31251</v>
      </c>
      <c r="B67" s="336" t="s">
        <v>590</v>
      </c>
      <c r="C67" s="337">
        <v>0</v>
      </c>
      <c r="D67" s="344">
        <v>0</v>
      </c>
      <c r="E67" s="344">
        <v>0</v>
      </c>
      <c r="F67" s="344">
        <v>0</v>
      </c>
      <c r="G67" s="344">
        <v>0</v>
      </c>
      <c r="H67" s="344">
        <v>0</v>
      </c>
      <c r="I67" s="344">
        <v>0</v>
      </c>
      <c r="J67" s="344">
        <v>0</v>
      </c>
      <c r="K67" s="344">
        <v>0</v>
      </c>
      <c r="L67" s="344">
        <v>0</v>
      </c>
      <c r="M67" s="344">
        <v>0</v>
      </c>
      <c r="N67" s="344">
        <v>0</v>
      </c>
      <c r="O67" s="344">
        <v>0</v>
      </c>
      <c r="P67" s="344">
        <v>0</v>
      </c>
      <c r="Q67" s="344">
        <v>0</v>
      </c>
      <c r="R67" s="344">
        <v>0</v>
      </c>
      <c r="S67" s="344">
        <v>0</v>
      </c>
      <c r="T67" s="344">
        <v>0</v>
      </c>
      <c r="U67" s="344">
        <v>0</v>
      </c>
      <c r="V67" s="344">
        <v>0</v>
      </c>
      <c r="W67" s="344">
        <v>0</v>
      </c>
      <c r="X67" s="344">
        <v>0</v>
      </c>
      <c r="Y67" s="344">
        <v>0</v>
      </c>
      <c r="Z67" s="344">
        <v>0</v>
      </c>
      <c r="AA67" s="344">
        <v>0</v>
      </c>
      <c r="AB67" s="344">
        <v>0</v>
      </c>
      <c r="AC67" s="344">
        <v>0</v>
      </c>
      <c r="AD67" s="344">
        <v>0</v>
      </c>
      <c r="AE67" s="344">
        <v>0</v>
      </c>
      <c r="AF67" s="344">
        <v>0</v>
      </c>
      <c r="AG67" s="344">
        <v>0</v>
      </c>
      <c r="AH67" s="344">
        <v>0</v>
      </c>
      <c r="AI67" s="344">
        <v>0</v>
      </c>
      <c r="AJ67" s="344">
        <v>0</v>
      </c>
      <c r="AK67" s="344">
        <v>0</v>
      </c>
      <c r="AL67" s="344">
        <v>0</v>
      </c>
      <c r="AM67" s="344">
        <v>0</v>
      </c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9">
        <f t="shared" si="5"/>
        <v>0</v>
      </c>
      <c r="BY67" s="9">
        <f t="shared" si="6"/>
        <v>0</v>
      </c>
      <c r="BZ67" s="9">
        <f t="shared" si="7"/>
        <v>0</v>
      </c>
      <c r="CA67" s="9">
        <f t="shared" si="8"/>
        <v>0</v>
      </c>
      <c r="CB67" s="9">
        <f t="shared" si="9"/>
        <v>0</v>
      </c>
      <c r="CC67" s="9">
        <f t="shared" si="10"/>
        <v>0</v>
      </c>
      <c r="CD67" s="11">
        <f t="shared" si="11"/>
        <v>0</v>
      </c>
      <c r="CE67" s="11">
        <f t="shared" si="12"/>
        <v>0</v>
      </c>
      <c r="CF67" s="11">
        <f t="shared" si="13"/>
        <v>0</v>
      </c>
      <c r="CG67" s="11">
        <f t="shared" si="14"/>
        <v>0</v>
      </c>
      <c r="CH67" s="11">
        <f t="shared" si="15"/>
        <v>0</v>
      </c>
      <c r="CI67" s="11">
        <f t="shared" si="16"/>
        <v>0</v>
      </c>
      <c r="CJ67" s="333" t="str">
        <f>VLOOKUP($A67,'Depr Group Buckets'!$A:$J,CJ$4,FALSE)</f>
        <v>PROD STEAM</v>
      </c>
      <c r="CK67" s="333" t="str">
        <f>VLOOKUP($A67,'Depr Group Buckets'!$A:$J,CK$4,FALSE)</f>
        <v>101/106</v>
      </c>
      <c r="CL67" s="333">
        <f>VLOOKUP($A67,'Depr Group Buckets'!$A:$J,CL$4,FALSE)</f>
        <v>108</v>
      </c>
      <c r="CM67" s="333">
        <f>VLOOKUP($A67,'Depr Group Buckets'!$A:$J,CM$4,FALSE)</f>
        <v>403</v>
      </c>
      <c r="CN67" s="333" t="str">
        <f>VLOOKUP($A67,'Depr Group Buckets'!$A:$J,CN$4,FALSE)</f>
        <v>BIG BEND</v>
      </c>
      <c r="CO67" s="333" t="str">
        <f>VLOOKUP($A67,'Depr Group Buckets'!$A:$J,CO$4,FALSE)</f>
        <v>BIG BEND UNIT 1 SCR</v>
      </c>
      <c r="CP67" s="333" t="str">
        <f>VLOOKUP($A67,'Depr Group Buckets'!$A:$J,CP$4,FALSE)</f>
        <v>Invalid</v>
      </c>
      <c r="CQ67" s="333" t="str">
        <f>VLOOKUP($A67,'Depr Group Buckets'!$A:$J,CQ$4,FALSE)</f>
        <v>312</v>
      </c>
    </row>
    <row r="68" spans="1:95" ht="12.75" customHeight="1" x14ac:dyDescent="0.25">
      <c r="A68" s="335">
        <v>31252</v>
      </c>
      <c r="B68" s="336" t="s">
        <v>591</v>
      </c>
      <c r="C68" s="337">
        <v>0</v>
      </c>
      <c r="D68" s="344">
        <v>0</v>
      </c>
      <c r="E68" s="344">
        <v>0</v>
      </c>
      <c r="F68" s="344">
        <v>0</v>
      </c>
      <c r="G68" s="344">
        <v>0</v>
      </c>
      <c r="H68" s="344">
        <v>0</v>
      </c>
      <c r="I68" s="344">
        <v>0</v>
      </c>
      <c r="J68" s="344">
        <v>0</v>
      </c>
      <c r="K68" s="344">
        <v>0</v>
      </c>
      <c r="L68" s="344">
        <v>0</v>
      </c>
      <c r="M68" s="344">
        <v>0</v>
      </c>
      <c r="N68" s="344">
        <v>0</v>
      </c>
      <c r="O68" s="344">
        <v>0</v>
      </c>
      <c r="P68" s="344">
        <v>0</v>
      </c>
      <c r="Q68" s="344">
        <v>0</v>
      </c>
      <c r="R68" s="344">
        <v>0</v>
      </c>
      <c r="S68" s="344">
        <v>0</v>
      </c>
      <c r="T68" s="344">
        <v>0</v>
      </c>
      <c r="U68" s="344">
        <v>0</v>
      </c>
      <c r="V68" s="344">
        <v>0</v>
      </c>
      <c r="W68" s="344">
        <v>0</v>
      </c>
      <c r="X68" s="344">
        <v>0</v>
      </c>
      <c r="Y68" s="344">
        <v>0</v>
      </c>
      <c r="Z68" s="344">
        <v>0</v>
      </c>
      <c r="AA68" s="344">
        <v>0</v>
      </c>
      <c r="AB68" s="344">
        <v>0</v>
      </c>
      <c r="AC68" s="344">
        <v>0</v>
      </c>
      <c r="AD68" s="344">
        <v>0</v>
      </c>
      <c r="AE68" s="344">
        <v>0</v>
      </c>
      <c r="AF68" s="344">
        <v>0</v>
      </c>
      <c r="AG68" s="344">
        <v>0</v>
      </c>
      <c r="AH68" s="344">
        <v>0</v>
      </c>
      <c r="AI68" s="344">
        <v>0</v>
      </c>
      <c r="AJ68" s="344">
        <v>0</v>
      </c>
      <c r="AK68" s="344">
        <v>0</v>
      </c>
      <c r="AL68" s="344">
        <v>0</v>
      </c>
      <c r="AM68" s="344">
        <v>0</v>
      </c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44"/>
      <c r="BX68" s="9">
        <f t="shared" si="5"/>
        <v>0</v>
      </c>
      <c r="BY68" s="9">
        <f t="shared" si="6"/>
        <v>0</v>
      </c>
      <c r="BZ68" s="9">
        <f t="shared" si="7"/>
        <v>0</v>
      </c>
      <c r="CA68" s="9">
        <f t="shared" si="8"/>
        <v>0</v>
      </c>
      <c r="CB68" s="9">
        <f t="shared" si="9"/>
        <v>0</v>
      </c>
      <c r="CC68" s="9">
        <f t="shared" si="10"/>
        <v>0</v>
      </c>
      <c r="CD68" s="11">
        <f t="shared" si="11"/>
        <v>0</v>
      </c>
      <c r="CE68" s="11">
        <f t="shared" si="12"/>
        <v>0</v>
      </c>
      <c r="CF68" s="11">
        <f t="shared" si="13"/>
        <v>0</v>
      </c>
      <c r="CG68" s="11">
        <f t="shared" si="14"/>
        <v>0</v>
      </c>
      <c r="CH68" s="11">
        <f t="shared" si="15"/>
        <v>0</v>
      </c>
      <c r="CI68" s="11">
        <f t="shared" si="16"/>
        <v>0</v>
      </c>
      <c r="CJ68" s="333" t="str">
        <f>VLOOKUP($A68,'Depr Group Buckets'!$A:$J,CJ$4,FALSE)</f>
        <v>PROD STEAM</v>
      </c>
      <c r="CK68" s="333" t="str">
        <f>VLOOKUP($A68,'Depr Group Buckets'!$A:$J,CK$4,FALSE)</f>
        <v>101/106</v>
      </c>
      <c r="CL68" s="333">
        <f>VLOOKUP($A68,'Depr Group Buckets'!$A:$J,CL$4,FALSE)</f>
        <v>108</v>
      </c>
      <c r="CM68" s="333">
        <f>VLOOKUP($A68,'Depr Group Buckets'!$A:$J,CM$4,FALSE)</f>
        <v>403</v>
      </c>
      <c r="CN68" s="333" t="str">
        <f>VLOOKUP($A68,'Depr Group Buckets'!$A:$J,CN$4,FALSE)</f>
        <v>BIG BEND</v>
      </c>
      <c r="CO68" s="333" t="str">
        <f>VLOOKUP($A68,'Depr Group Buckets'!$A:$J,CO$4,FALSE)</f>
        <v>BIG BEND UNIT 2 SCR</v>
      </c>
      <c r="CP68" s="333" t="str">
        <f>VLOOKUP($A68,'Depr Group Buckets'!$A:$J,CP$4,FALSE)</f>
        <v>Invalid</v>
      </c>
      <c r="CQ68" s="333" t="str">
        <f>VLOOKUP($A68,'Depr Group Buckets'!$A:$J,CQ$4,FALSE)</f>
        <v>312</v>
      </c>
    </row>
    <row r="69" spans="1:95" ht="12.75" customHeight="1" x14ac:dyDescent="0.25">
      <c r="A69" s="335">
        <v>31253</v>
      </c>
      <c r="B69" s="336" t="s">
        <v>592</v>
      </c>
      <c r="C69" s="337">
        <v>0</v>
      </c>
      <c r="D69" s="344">
        <v>0</v>
      </c>
      <c r="E69" s="344">
        <v>0</v>
      </c>
      <c r="F69" s="344">
        <v>0</v>
      </c>
      <c r="G69" s="344">
        <v>0</v>
      </c>
      <c r="H69" s="344">
        <v>0</v>
      </c>
      <c r="I69" s="344">
        <v>0</v>
      </c>
      <c r="J69" s="344">
        <v>0</v>
      </c>
      <c r="K69" s="344">
        <v>0</v>
      </c>
      <c r="L69" s="344">
        <v>0</v>
      </c>
      <c r="M69" s="344">
        <v>0</v>
      </c>
      <c r="N69" s="344">
        <v>0</v>
      </c>
      <c r="O69" s="344">
        <v>0</v>
      </c>
      <c r="P69" s="344">
        <v>0</v>
      </c>
      <c r="Q69" s="344">
        <v>0</v>
      </c>
      <c r="R69" s="344">
        <v>0</v>
      </c>
      <c r="S69" s="344">
        <v>0</v>
      </c>
      <c r="T69" s="344">
        <v>0</v>
      </c>
      <c r="U69" s="344">
        <v>0</v>
      </c>
      <c r="V69" s="344">
        <v>0</v>
      </c>
      <c r="W69" s="344">
        <v>0</v>
      </c>
      <c r="X69" s="344">
        <v>0</v>
      </c>
      <c r="Y69" s="344">
        <v>0</v>
      </c>
      <c r="Z69" s="344">
        <v>0</v>
      </c>
      <c r="AA69" s="344">
        <v>0</v>
      </c>
      <c r="AB69" s="344">
        <v>0</v>
      </c>
      <c r="AC69" s="344">
        <v>0</v>
      </c>
      <c r="AD69" s="344">
        <v>0</v>
      </c>
      <c r="AE69" s="344">
        <v>0</v>
      </c>
      <c r="AF69" s="344">
        <v>0</v>
      </c>
      <c r="AG69" s="344">
        <v>0</v>
      </c>
      <c r="AH69" s="344">
        <v>0</v>
      </c>
      <c r="AI69" s="344">
        <v>0</v>
      </c>
      <c r="AJ69" s="344">
        <v>0</v>
      </c>
      <c r="AK69" s="344">
        <v>0</v>
      </c>
      <c r="AL69" s="344">
        <v>0</v>
      </c>
      <c r="AM69" s="344">
        <v>0</v>
      </c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9">
        <f t="shared" si="5"/>
        <v>0</v>
      </c>
      <c r="BY69" s="9">
        <f t="shared" si="6"/>
        <v>0</v>
      </c>
      <c r="BZ69" s="9">
        <f t="shared" si="7"/>
        <v>0</v>
      </c>
      <c r="CA69" s="9">
        <f t="shared" si="8"/>
        <v>0</v>
      </c>
      <c r="CB69" s="9">
        <f t="shared" si="9"/>
        <v>0</v>
      </c>
      <c r="CC69" s="9">
        <f t="shared" si="10"/>
        <v>0</v>
      </c>
      <c r="CD69" s="11">
        <f t="shared" si="11"/>
        <v>0</v>
      </c>
      <c r="CE69" s="11">
        <f t="shared" si="12"/>
        <v>0</v>
      </c>
      <c r="CF69" s="11">
        <f t="shared" si="13"/>
        <v>0</v>
      </c>
      <c r="CG69" s="11">
        <f t="shared" si="14"/>
        <v>0</v>
      </c>
      <c r="CH69" s="11">
        <f t="shared" si="15"/>
        <v>0</v>
      </c>
      <c r="CI69" s="11">
        <f t="shared" si="16"/>
        <v>0</v>
      </c>
      <c r="CJ69" s="333" t="str">
        <f>VLOOKUP($A69,'Depr Group Buckets'!$A:$J,CJ$4,FALSE)</f>
        <v>PROD STEAM</v>
      </c>
      <c r="CK69" s="333" t="str">
        <f>VLOOKUP($A69,'Depr Group Buckets'!$A:$J,CK$4,FALSE)</f>
        <v>101/106</v>
      </c>
      <c r="CL69" s="333">
        <f>VLOOKUP($A69,'Depr Group Buckets'!$A:$J,CL$4,FALSE)</f>
        <v>108</v>
      </c>
      <c r="CM69" s="333">
        <f>VLOOKUP($A69,'Depr Group Buckets'!$A:$J,CM$4,FALSE)</f>
        <v>403</v>
      </c>
      <c r="CN69" s="333" t="str">
        <f>VLOOKUP($A69,'Depr Group Buckets'!$A:$J,CN$4,FALSE)</f>
        <v>BIG BEND</v>
      </c>
      <c r="CO69" s="333" t="str">
        <f>VLOOKUP($A69,'Depr Group Buckets'!$A:$J,CO$4,FALSE)</f>
        <v>BIG BEND UNIT 3 SCR</v>
      </c>
      <c r="CP69" s="333" t="str">
        <f>VLOOKUP($A69,'Depr Group Buckets'!$A:$J,CP$4,FALSE)</f>
        <v>Invalid</v>
      </c>
      <c r="CQ69" s="333" t="str">
        <f>VLOOKUP($A69,'Depr Group Buckets'!$A:$J,CQ$4,FALSE)</f>
        <v>312</v>
      </c>
    </row>
    <row r="70" spans="1:95" ht="12.75" customHeight="1" x14ac:dyDescent="0.25">
      <c r="A70" s="335">
        <v>31254</v>
      </c>
      <c r="B70" s="336" t="s">
        <v>49</v>
      </c>
      <c r="C70" s="337">
        <v>38395489.419999994</v>
      </c>
      <c r="D70" s="344">
        <v>38395489.419999994</v>
      </c>
      <c r="E70" s="344">
        <v>38395489.419999994</v>
      </c>
      <c r="F70" s="344">
        <v>38395489.419999994</v>
      </c>
      <c r="G70" s="344">
        <v>38395489.419999994</v>
      </c>
      <c r="H70" s="344">
        <v>38395489.419999994</v>
      </c>
      <c r="I70" s="344">
        <v>38395489.419999994</v>
      </c>
      <c r="J70" s="344">
        <v>38395489.419999994</v>
      </c>
      <c r="K70" s="344">
        <v>38395489.419999994</v>
      </c>
      <c r="L70" s="344">
        <v>38395489.419999994</v>
      </c>
      <c r="M70" s="344">
        <v>40098599.919999994</v>
      </c>
      <c r="N70" s="344">
        <v>40079775.639999993</v>
      </c>
      <c r="O70" s="344">
        <v>40246094.979999997</v>
      </c>
      <c r="P70" s="344">
        <v>40246094.979999997</v>
      </c>
      <c r="Q70" s="344">
        <v>40246094.979999997</v>
      </c>
      <c r="R70" s="344">
        <v>40246094.979999997</v>
      </c>
      <c r="S70" s="344">
        <v>40246094.979999997</v>
      </c>
      <c r="T70" s="344">
        <v>40267602.585000001</v>
      </c>
      <c r="U70" s="344">
        <v>40267602.585000001</v>
      </c>
      <c r="V70" s="344">
        <v>40267602.585000001</v>
      </c>
      <c r="W70" s="344">
        <v>40267602.585000001</v>
      </c>
      <c r="X70" s="344">
        <v>40267602.585000001</v>
      </c>
      <c r="Y70" s="344">
        <v>40267602.585000001</v>
      </c>
      <c r="Z70" s="344">
        <v>40267602.585000001</v>
      </c>
      <c r="AA70" s="344">
        <v>40267602.585000001</v>
      </c>
      <c r="AB70" s="344">
        <v>40267602.585000001</v>
      </c>
      <c r="AC70" s="344">
        <v>40267602.585000001</v>
      </c>
      <c r="AD70" s="344">
        <v>40267602.585000001</v>
      </c>
      <c r="AE70" s="344">
        <v>40267602.585000001</v>
      </c>
      <c r="AF70" s="344">
        <v>40267602.585000001</v>
      </c>
      <c r="AG70" s="344">
        <v>40267602.585000001</v>
      </c>
      <c r="AH70" s="344">
        <v>40267602.585000001</v>
      </c>
      <c r="AI70" s="344">
        <v>40267602.585000001</v>
      </c>
      <c r="AJ70" s="344">
        <v>40267602.585000001</v>
      </c>
      <c r="AK70" s="344">
        <v>40267602.585000001</v>
      </c>
      <c r="AL70" s="344">
        <v>40267602.585000001</v>
      </c>
      <c r="AM70" s="344">
        <v>40267602.585000001</v>
      </c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  <c r="BT70" s="344"/>
      <c r="BU70" s="344"/>
      <c r="BV70" s="344"/>
      <c r="BW70" s="344"/>
      <c r="BX70" s="9">
        <f t="shared" si="5"/>
        <v>40246094.979999997</v>
      </c>
      <c r="BY70" s="9">
        <f t="shared" si="6"/>
        <v>40267602.585000001</v>
      </c>
      <c r="BZ70" s="9">
        <f t="shared" si="7"/>
        <v>40267602.585000001</v>
      </c>
      <c r="CA70" s="9">
        <f t="shared" si="8"/>
        <v>0</v>
      </c>
      <c r="CB70" s="9">
        <f t="shared" si="9"/>
        <v>0</v>
      </c>
      <c r="CC70" s="9">
        <f t="shared" si="10"/>
        <v>0</v>
      </c>
      <c r="CD70" s="11">
        <f t="shared" si="11"/>
        <v>38798412.670000002</v>
      </c>
      <c r="CE70" s="11">
        <f t="shared" si="12"/>
        <v>40259330.43</v>
      </c>
      <c r="CF70" s="11">
        <f t="shared" si="13"/>
        <v>40267602.590000004</v>
      </c>
      <c r="CG70" s="11">
        <f t="shared" si="14"/>
        <v>3097507.89</v>
      </c>
      <c r="CH70" s="11">
        <f t="shared" si="15"/>
        <v>0</v>
      </c>
      <c r="CI70" s="11">
        <f t="shared" si="16"/>
        <v>0</v>
      </c>
      <c r="CJ70" s="333" t="str">
        <f>VLOOKUP($A70,'Depr Group Buckets'!$A:$J,CJ$4,FALSE)</f>
        <v>PROD STEAM</v>
      </c>
      <c r="CK70" s="333" t="str">
        <f>VLOOKUP($A70,'Depr Group Buckets'!$A:$J,CK$4,FALSE)</f>
        <v>101/106</v>
      </c>
      <c r="CL70" s="333">
        <f>VLOOKUP($A70,'Depr Group Buckets'!$A:$J,CL$4,FALSE)</f>
        <v>108</v>
      </c>
      <c r="CM70" s="333">
        <f>VLOOKUP($A70,'Depr Group Buckets'!$A:$J,CM$4,FALSE)</f>
        <v>403</v>
      </c>
      <c r="CN70" s="333" t="str">
        <f>VLOOKUP($A70,'Depr Group Buckets'!$A:$J,CN$4,FALSE)</f>
        <v>BIG BEND</v>
      </c>
      <c r="CO70" s="333" t="str">
        <f>VLOOKUP($A70,'Depr Group Buckets'!$A:$J,CO$4,FALSE)</f>
        <v>BIG BEND UNIT 4</v>
      </c>
      <c r="CP70" s="333" t="str">
        <f>VLOOKUP($A70,'Depr Group Buckets'!$A:$J,CP$4,FALSE)</f>
        <v>Valid</v>
      </c>
      <c r="CQ70" s="333" t="str">
        <f>VLOOKUP($A70,'Depr Group Buckets'!$A:$J,CQ$4,FALSE)</f>
        <v>312</v>
      </c>
    </row>
    <row r="71" spans="1:95" ht="12.75" customHeight="1" x14ac:dyDescent="0.25">
      <c r="A71" s="335">
        <v>31275</v>
      </c>
      <c r="B71" s="336" t="s">
        <v>593</v>
      </c>
      <c r="C71" s="337">
        <v>0</v>
      </c>
      <c r="D71" s="344">
        <v>0</v>
      </c>
      <c r="E71" s="344">
        <v>0</v>
      </c>
      <c r="F71" s="344">
        <v>0</v>
      </c>
      <c r="G71" s="344">
        <v>0</v>
      </c>
      <c r="H71" s="344">
        <v>0</v>
      </c>
      <c r="I71" s="344">
        <v>0</v>
      </c>
      <c r="J71" s="344">
        <v>0</v>
      </c>
      <c r="K71" s="344">
        <v>0</v>
      </c>
      <c r="L71" s="344">
        <v>0</v>
      </c>
      <c r="M71" s="344">
        <v>0</v>
      </c>
      <c r="N71" s="344">
        <v>0</v>
      </c>
      <c r="O71" s="344">
        <v>0</v>
      </c>
      <c r="P71" s="344">
        <v>0</v>
      </c>
      <c r="Q71" s="344">
        <v>0</v>
      </c>
      <c r="R71" s="344">
        <v>0</v>
      </c>
      <c r="S71" s="344">
        <v>0</v>
      </c>
      <c r="T71" s="344">
        <v>0</v>
      </c>
      <c r="U71" s="344">
        <v>0</v>
      </c>
      <c r="V71" s="344">
        <v>0</v>
      </c>
      <c r="W71" s="344">
        <v>0</v>
      </c>
      <c r="X71" s="344">
        <v>0</v>
      </c>
      <c r="Y71" s="344">
        <v>0</v>
      </c>
      <c r="Z71" s="344">
        <v>0</v>
      </c>
      <c r="AA71" s="344">
        <v>0</v>
      </c>
      <c r="AB71" s="344">
        <v>0</v>
      </c>
      <c r="AC71" s="344">
        <v>0</v>
      </c>
      <c r="AD71" s="344">
        <v>0</v>
      </c>
      <c r="AE71" s="344">
        <v>0</v>
      </c>
      <c r="AF71" s="344">
        <v>0</v>
      </c>
      <c r="AG71" s="344">
        <v>0</v>
      </c>
      <c r="AH71" s="344">
        <v>0</v>
      </c>
      <c r="AI71" s="344">
        <v>0</v>
      </c>
      <c r="AJ71" s="344">
        <v>0</v>
      </c>
      <c r="AK71" s="344">
        <v>0</v>
      </c>
      <c r="AL71" s="344">
        <v>0</v>
      </c>
      <c r="AM71" s="344">
        <v>0</v>
      </c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  <c r="BT71" s="344"/>
      <c r="BU71" s="344"/>
      <c r="BV71" s="344"/>
      <c r="BW71" s="344"/>
      <c r="BX71" s="9">
        <f t="shared" ref="BX71:BX135" si="17">O71</f>
        <v>0</v>
      </c>
      <c r="BY71" s="9">
        <f t="shared" ref="BY71:BY135" si="18">AA71</f>
        <v>0</v>
      </c>
      <c r="BZ71" s="9">
        <f t="shared" ref="BZ71:BZ135" si="19">AM71</f>
        <v>0</v>
      </c>
      <c r="CA71" s="9">
        <f t="shared" ref="CA71:CA135" si="20">AY71</f>
        <v>0</v>
      </c>
      <c r="CB71" s="9">
        <f t="shared" ref="CB71:CB135" si="21">BK71</f>
        <v>0</v>
      </c>
      <c r="CC71" s="9">
        <f t="shared" ref="CC71:CC135" si="22">BW71</f>
        <v>0</v>
      </c>
      <c r="CD71" s="11">
        <f t="shared" ref="CD71:CD135" si="23">ROUND(SUM(C71:O71)/13,2)</f>
        <v>0</v>
      </c>
      <c r="CE71" s="11">
        <f t="shared" ref="CE71:CE135" si="24">ROUND(SUM(O71:AA71)/13,2)</f>
        <v>0</v>
      </c>
      <c r="CF71" s="11">
        <f t="shared" ref="CF71:CF135" si="25">ROUND(SUM(AA71:AM71)/13,2)</f>
        <v>0</v>
      </c>
      <c r="CG71" s="11">
        <f t="shared" ref="CG71:CG135" si="26">ROUND(SUM(AM71:AY71)/13,2)</f>
        <v>0</v>
      </c>
      <c r="CH71" s="11">
        <f t="shared" ref="CH71:CH135" si="27">ROUND(SUM(AY71:BK71)/13,2)</f>
        <v>0</v>
      </c>
      <c r="CI71" s="11">
        <f t="shared" ref="CI71:CI135" si="28">ROUND(SUM(BK71:BW71)/13,2)</f>
        <v>0</v>
      </c>
      <c r="CJ71" s="333" t="str">
        <f>VLOOKUP($A71,'Depr Group Buckets'!$A:$J,CJ$4,FALSE)</f>
        <v>PROD STEAM</v>
      </c>
      <c r="CK71" s="333" t="str">
        <f>VLOOKUP($A71,'Depr Group Buckets'!$A:$J,CK$4,FALSE)</f>
        <v>101/106</v>
      </c>
      <c r="CL71" s="333">
        <f>VLOOKUP($A71,'Depr Group Buckets'!$A:$J,CL$4,FALSE)</f>
        <v>108</v>
      </c>
      <c r="CM71" s="333">
        <f>VLOOKUP($A71,'Depr Group Buckets'!$A:$J,CM$4,FALSE)</f>
        <v>403</v>
      </c>
      <c r="CN71" s="333" t="str">
        <f>VLOOKUP($A71,'Depr Group Buckets'!$A:$J,CN$4,FALSE)</f>
        <v>BAYSIDE</v>
      </c>
      <c r="CO71" s="333" t="str">
        <f>VLOOKUP($A71,'Depr Group Buckets'!$A:$J,CO$4,FALSE)</f>
        <v>INACTIVE ACCOUNT</v>
      </c>
      <c r="CP71" s="333" t="str">
        <f>VLOOKUP($A71,'Depr Group Buckets'!$A:$J,CP$4,FALSE)</f>
        <v>Invalid</v>
      </c>
      <c r="CQ71" s="333" t="str">
        <f>VLOOKUP($A71,'Depr Group Buckets'!$A:$J,CQ$4,FALSE)</f>
        <v>312</v>
      </c>
    </row>
    <row r="72" spans="1:95" ht="12.75" customHeight="1" x14ac:dyDescent="0.25">
      <c r="A72" s="335">
        <v>31430</v>
      </c>
      <c r="B72" s="336" t="s">
        <v>594</v>
      </c>
      <c r="C72" s="337">
        <v>0</v>
      </c>
      <c r="D72" s="344">
        <v>0</v>
      </c>
      <c r="E72" s="344">
        <v>0</v>
      </c>
      <c r="F72" s="344">
        <v>0</v>
      </c>
      <c r="G72" s="344">
        <v>0</v>
      </c>
      <c r="H72" s="344">
        <v>0</v>
      </c>
      <c r="I72" s="344">
        <v>0</v>
      </c>
      <c r="J72" s="344">
        <v>0</v>
      </c>
      <c r="K72" s="344">
        <v>0</v>
      </c>
      <c r="L72" s="344">
        <v>0</v>
      </c>
      <c r="M72" s="344">
        <v>0</v>
      </c>
      <c r="N72" s="344">
        <v>0</v>
      </c>
      <c r="O72" s="344">
        <v>0</v>
      </c>
      <c r="P72" s="344">
        <v>0</v>
      </c>
      <c r="Q72" s="344">
        <v>0</v>
      </c>
      <c r="R72" s="344">
        <v>0</v>
      </c>
      <c r="S72" s="344">
        <v>0</v>
      </c>
      <c r="T72" s="344">
        <v>0</v>
      </c>
      <c r="U72" s="344">
        <v>0</v>
      </c>
      <c r="V72" s="344">
        <v>0</v>
      </c>
      <c r="W72" s="344">
        <v>0</v>
      </c>
      <c r="X72" s="344">
        <v>0</v>
      </c>
      <c r="Y72" s="344">
        <v>0</v>
      </c>
      <c r="Z72" s="344">
        <v>0</v>
      </c>
      <c r="AA72" s="344">
        <v>0</v>
      </c>
      <c r="AB72" s="344">
        <v>0</v>
      </c>
      <c r="AC72" s="344">
        <v>0</v>
      </c>
      <c r="AD72" s="344">
        <v>0</v>
      </c>
      <c r="AE72" s="344">
        <v>0</v>
      </c>
      <c r="AF72" s="344">
        <v>0</v>
      </c>
      <c r="AG72" s="344">
        <v>0</v>
      </c>
      <c r="AH72" s="344">
        <v>0</v>
      </c>
      <c r="AI72" s="344">
        <v>0</v>
      </c>
      <c r="AJ72" s="344">
        <v>0</v>
      </c>
      <c r="AK72" s="344">
        <v>0</v>
      </c>
      <c r="AL72" s="344">
        <v>0</v>
      </c>
      <c r="AM72" s="344">
        <v>0</v>
      </c>
      <c r="AN72" s="344"/>
      <c r="AO72" s="344"/>
      <c r="AP72" s="344"/>
      <c r="AQ72" s="344"/>
      <c r="AR72" s="344"/>
      <c r="AS72" s="344"/>
      <c r="AT72" s="344"/>
      <c r="AU72" s="344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9">
        <f t="shared" si="17"/>
        <v>0</v>
      </c>
      <c r="BY72" s="9">
        <f t="shared" si="18"/>
        <v>0</v>
      </c>
      <c r="BZ72" s="9">
        <f t="shared" si="19"/>
        <v>0</v>
      </c>
      <c r="CA72" s="9">
        <f t="shared" si="20"/>
        <v>0</v>
      </c>
      <c r="CB72" s="9">
        <f t="shared" si="21"/>
        <v>0</v>
      </c>
      <c r="CC72" s="9">
        <f t="shared" si="22"/>
        <v>0</v>
      </c>
      <c r="CD72" s="11">
        <f t="shared" si="23"/>
        <v>0</v>
      </c>
      <c r="CE72" s="11">
        <f t="shared" si="24"/>
        <v>0</v>
      </c>
      <c r="CF72" s="11">
        <f t="shared" si="25"/>
        <v>0</v>
      </c>
      <c r="CG72" s="11">
        <f t="shared" si="26"/>
        <v>0</v>
      </c>
      <c r="CH72" s="11">
        <f t="shared" si="27"/>
        <v>0</v>
      </c>
      <c r="CI72" s="11">
        <f t="shared" si="28"/>
        <v>0</v>
      </c>
      <c r="CJ72" s="333" t="str">
        <f>VLOOKUP($A72,'Depr Group Buckets'!$A:$J,CJ$4,FALSE)</f>
        <v>PROD STEAM</v>
      </c>
      <c r="CK72" s="333" t="str">
        <f>VLOOKUP($A72,'Depr Group Buckets'!$A:$J,CK$4,FALSE)</f>
        <v>101/106</v>
      </c>
      <c r="CL72" s="333">
        <f>VLOOKUP($A72,'Depr Group Buckets'!$A:$J,CL$4,FALSE)</f>
        <v>108</v>
      </c>
      <c r="CM72" s="333">
        <f>VLOOKUP($A72,'Depr Group Buckets'!$A:$J,CM$4,FALSE)</f>
        <v>403</v>
      </c>
      <c r="CN72" s="333" t="str">
        <f>VLOOKUP($A72,'Depr Group Buckets'!$A:$J,CN$4,FALSE)</f>
        <v>BAYSIDE</v>
      </c>
      <c r="CO72" s="333" t="str">
        <f>VLOOKUP($A72,'Depr Group Buckets'!$A:$J,CO$4,FALSE)</f>
        <v>INACTIVE ACCOUNT</v>
      </c>
      <c r="CP72" s="333" t="str">
        <f>VLOOKUP($A72,'Depr Group Buckets'!$A:$J,CP$4,FALSE)</f>
        <v>Invalid</v>
      </c>
      <c r="CQ72" s="333" t="str">
        <f>VLOOKUP($A72,'Depr Group Buckets'!$A:$J,CQ$4,FALSE)</f>
        <v>314</v>
      </c>
    </row>
    <row r="73" spans="1:95" ht="12.75" customHeight="1" x14ac:dyDescent="0.25">
      <c r="A73" s="335">
        <v>31431</v>
      </c>
      <c r="B73" s="336" t="s">
        <v>595</v>
      </c>
      <c r="C73" s="337">
        <v>0</v>
      </c>
      <c r="D73" s="344">
        <v>0</v>
      </c>
      <c r="E73" s="344">
        <v>0</v>
      </c>
      <c r="F73" s="344">
        <v>0</v>
      </c>
      <c r="G73" s="344">
        <v>0</v>
      </c>
      <c r="H73" s="344">
        <v>0</v>
      </c>
      <c r="I73" s="344">
        <v>0</v>
      </c>
      <c r="J73" s="344">
        <v>0</v>
      </c>
      <c r="K73" s="344">
        <v>0</v>
      </c>
      <c r="L73" s="344">
        <v>0</v>
      </c>
      <c r="M73" s="344">
        <v>0</v>
      </c>
      <c r="N73" s="344">
        <v>0</v>
      </c>
      <c r="O73" s="344">
        <v>0</v>
      </c>
      <c r="P73" s="344">
        <v>0</v>
      </c>
      <c r="Q73" s="344">
        <v>0</v>
      </c>
      <c r="R73" s="344">
        <v>0</v>
      </c>
      <c r="S73" s="344">
        <v>0</v>
      </c>
      <c r="T73" s="344">
        <v>0</v>
      </c>
      <c r="U73" s="344">
        <v>0</v>
      </c>
      <c r="V73" s="344">
        <v>0</v>
      </c>
      <c r="W73" s="344">
        <v>0</v>
      </c>
      <c r="X73" s="344">
        <v>0</v>
      </c>
      <c r="Y73" s="344">
        <v>0</v>
      </c>
      <c r="Z73" s="344">
        <v>0</v>
      </c>
      <c r="AA73" s="344">
        <v>0</v>
      </c>
      <c r="AB73" s="344">
        <v>0</v>
      </c>
      <c r="AC73" s="344">
        <v>0</v>
      </c>
      <c r="AD73" s="344">
        <v>0</v>
      </c>
      <c r="AE73" s="344">
        <v>0</v>
      </c>
      <c r="AF73" s="344">
        <v>0</v>
      </c>
      <c r="AG73" s="344">
        <v>0</v>
      </c>
      <c r="AH73" s="344">
        <v>0</v>
      </c>
      <c r="AI73" s="344">
        <v>0</v>
      </c>
      <c r="AJ73" s="344">
        <v>0</v>
      </c>
      <c r="AK73" s="344">
        <v>0</v>
      </c>
      <c r="AL73" s="344">
        <v>0</v>
      </c>
      <c r="AM73" s="344">
        <v>0</v>
      </c>
      <c r="AN73" s="344"/>
      <c r="AO73" s="344"/>
      <c r="AP73" s="344"/>
      <c r="AQ73" s="344"/>
      <c r="AR73" s="344"/>
      <c r="AS73" s="344"/>
      <c r="AT73" s="344"/>
      <c r="AU73" s="344"/>
      <c r="AV73" s="344"/>
      <c r="AW73" s="344"/>
      <c r="AX73" s="344"/>
      <c r="AY73" s="344"/>
      <c r="AZ73" s="344"/>
      <c r="BA73" s="344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44"/>
      <c r="BO73" s="344"/>
      <c r="BP73" s="344"/>
      <c r="BQ73" s="344"/>
      <c r="BR73" s="344"/>
      <c r="BS73" s="344"/>
      <c r="BT73" s="344"/>
      <c r="BU73" s="344"/>
      <c r="BV73" s="344"/>
      <c r="BW73" s="344"/>
      <c r="BX73" s="9">
        <f t="shared" si="17"/>
        <v>0</v>
      </c>
      <c r="BY73" s="9">
        <f t="shared" si="18"/>
        <v>0</v>
      </c>
      <c r="BZ73" s="9">
        <f t="shared" si="19"/>
        <v>0</v>
      </c>
      <c r="CA73" s="9">
        <f t="shared" si="20"/>
        <v>0</v>
      </c>
      <c r="CB73" s="9">
        <f t="shared" si="21"/>
        <v>0</v>
      </c>
      <c r="CC73" s="9">
        <f t="shared" si="22"/>
        <v>0</v>
      </c>
      <c r="CD73" s="11">
        <f t="shared" si="23"/>
        <v>0</v>
      </c>
      <c r="CE73" s="11">
        <f t="shared" si="24"/>
        <v>0</v>
      </c>
      <c r="CF73" s="11">
        <f t="shared" si="25"/>
        <v>0</v>
      </c>
      <c r="CG73" s="11">
        <f t="shared" si="26"/>
        <v>0</v>
      </c>
      <c r="CH73" s="11">
        <f t="shared" si="27"/>
        <v>0</v>
      </c>
      <c r="CI73" s="11">
        <f t="shared" si="28"/>
        <v>0</v>
      </c>
      <c r="CJ73" s="333" t="str">
        <f>VLOOKUP($A73,'Depr Group Buckets'!$A:$J,CJ$4,FALSE)</f>
        <v>PROD STEAM</v>
      </c>
      <c r="CK73" s="333" t="str">
        <f>VLOOKUP($A73,'Depr Group Buckets'!$A:$J,CK$4,FALSE)</f>
        <v>101/106</v>
      </c>
      <c r="CL73" s="333">
        <f>VLOOKUP($A73,'Depr Group Buckets'!$A:$J,CL$4,FALSE)</f>
        <v>108</v>
      </c>
      <c r="CM73" s="333">
        <f>VLOOKUP($A73,'Depr Group Buckets'!$A:$J,CM$4,FALSE)</f>
        <v>403</v>
      </c>
      <c r="CN73" s="333" t="str">
        <f>VLOOKUP($A73,'Depr Group Buckets'!$A:$J,CN$4,FALSE)</f>
        <v>BAYSIDE</v>
      </c>
      <c r="CO73" s="333" t="str">
        <f>VLOOKUP($A73,'Depr Group Buckets'!$A:$J,CO$4,FALSE)</f>
        <v>INACTIVE ACCOUNT</v>
      </c>
      <c r="CP73" s="333" t="str">
        <f>VLOOKUP($A73,'Depr Group Buckets'!$A:$J,CP$4,FALSE)</f>
        <v>Invalid</v>
      </c>
      <c r="CQ73" s="333" t="str">
        <f>VLOOKUP($A73,'Depr Group Buckets'!$A:$J,CQ$4,FALSE)</f>
        <v>314</v>
      </c>
    </row>
    <row r="74" spans="1:95" ht="12.75" customHeight="1" x14ac:dyDescent="0.25">
      <c r="A74" s="335">
        <v>31432</v>
      </c>
      <c r="B74" s="336" t="s">
        <v>596</v>
      </c>
      <c r="C74" s="337">
        <v>0</v>
      </c>
      <c r="D74" s="344">
        <v>0</v>
      </c>
      <c r="E74" s="344">
        <v>0</v>
      </c>
      <c r="F74" s="344">
        <v>0</v>
      </c>
      <c r="G74" s="344">
        <v>0</v>
      </c>
      <c r="H74" s="344">
        <v>0</v>
      </c>
      <c r="I74" s="344">
        <v>0</v>
      </c>
      <c r="J74" s="344">
        <v>0</v>
      </c>
      <c r="K74" s="344">
        <v>0</v>
      </c>
      <c r="L74" s="344">
        <v>0</v>
      </c>
      <c r="M74" s="344">
        <v>0</v>
      </c>
      <c r="N74" s="344">
        <v>0</v>
      </c>
      <c r="O74" s="344">
        <v>0</v>
      </c>
      <c r="P74" s="344">
        <v>0</v>
      </c>
      <c r="Q74" s="344">
        <v>0</v>
      </c>
      <c r="R74" s="344">
        <v>0</v>
      </c>
      <c r="S74" s="344">
        <v>0</v>
      </c>
      <c r="T74" s="344">
        <v>0</v>
      </c>
      <c r="U74" s="344">
        <v>0</v>
      </c>
      <c r="V74" s="344">
        <v>0</v>
      </c>
      <c r="W74" s="344">
        <v>0</v>
      </c>
      <c r="X74" s="344">
        <v>0</v>
      </c>
      <c r="Y74" s="344">
        <v>0</v>
      </c>
      <c r="Z74" s="344">
        <v>0</v>
      </c>
      <c r="AA74" s="344">
        <v>0</v>
      </c>
      <c r="AB74" s="344">
        <v>0</v>
      </c>
      <c r="AC74" s="344">
        <v>0</v>
      </c>
      <c r="AD74" s="344">
        <v>0</v>
      </c>
      <c r="AE74" s="344">
        <v>0</v>
      </c>
      <c r="AF74" s="344">
        <v>0</v>
      </c>
      <c r="AG74" s="344">
        <v>0</v>
      </c>
      <c r="AH74" s="344">
        <v>0</v>
      </c>
      <c r="AI74" s="344">
        <v>0</v>
      </c>
      <c r="AJ74" s="344">
        <v>0</v>
      </c>
      <c r="AK74" s="344">
        <v>0</v>
      </c>
      <c r="AL74" s="344">
        <v>0</v>
      </c>
      <c r="AM74" s="344">
        <v>0</v>
      </c>
      <c r="AN74" s="344"/>
      <c r="AO74" s="344"/>
      <c r="AP74" s="344"/>
      <c r="AQ74" s="344"/>
      <c r="AR74" s="344"/>
      <c r="AS74" s="344"/>
      <c r="AT74" s="344"/>
      <c r="AU74" s="344"/>
      <c r="AV74" s="344"/>
      <c r="AW74" s="344"/>
      <c r="AX74" s="344"/>
      <c r="AY74" s="344"/>
      <c r="AZ74" s="344"/>
      <c r="BA74" s="344"/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44"/>
      <c r="BO74" s="344"/>
      <c r="BP74" s="344"/>
      <c r="BQ74" s="344"/>
      <c r="BR74" s="344"/>
      <c r="BS74" s="344"/>
      <c r="BT74" s="344"/>
      <c r="BU74" s="344"/>
      <c r="BV74" s="344"/>
      <c r="BW74" s="344"/>
      <c r="BX74" s="9">
        <f t="shared" si="17"/>
        <v>0</v>
      </c>
      <c r="BY74" s="9">
        <f t="shared" si="18"/>
        <v>0</v>
      </c>
      <c r="BZ74" s="9">
        <f t="shared" si="19"/>
        <v>0</v>
      </c>
      <c r="CA74" s="9">
        <f t="shared" si="20"/>
        <v>0</v>
      </c>
      <c r="CB74" s="9">
        <f t="shared" si="21"/>
        <v>0</v>
      </c>
      <c r="CC74" s="9">
        <f t="shared" si="22"/>
        <v>0</v>
      </c>
      <c r="CD74" s="11">
        <f t="shared" si="23"/>
        <v>0</v>
      </c>
      <c r="CE74" s="11">
        <f t="shared" si="24"/>
        <v>0</v>
      </c>
      <c r="CF74" s="11">
        <f t="shared" si="25"/>
        <v>0</v>
      </c>
      <c r="CG74" s="11">
        <f t="shared" si="26"/>
        <v>0</v>
      </c>
      <c r="CH74" s="11">
        <f t="shared" si="27"/>
        <v>0</v>
      </c>
      <c r="CI74" s="11">
        <f t="shared" si="28"/>
        <v>0</v>
      </c>
      <c r="CJ74" s="333" t="str">
        <f>VLOOKUP($A74,'Depr Group Buckets'!$A:$J,CJ$4,FALSE)</f>
        <v>PROD STEAM</v>
      </c>
      <c r="CK74" s="333" t="str">
        <f>VLOOKUP($A74,'Depr Group Buckets'!$A:$J,CK$4,FALSE)</f>
        <v>101/106</v>
      </c>
      <c r="CL74" s="333">
        <f>VLOOKUP($A74,'Depr Group Buckets'!$A:$J,CL$4,FALSE)</f>
        <v>108</v>
      </c>
      <c r="CM74" s="333">
        <f>VLOOKUP($A74,'Depr Group Buckets'!$A:$J,CM$4,FALSE)</f>
        <v>403</v>
      </c>
      <c r="CN74" s="333" t="str">
        <f>VLOOKUP($A74,'Depr Group Buckets'!$A:$J,CN$4,FALSE)</f>
        <v>BAYSIDE</v>
      </c>
      <c r="CO74" s="333" t="str">
        <f>VLOOKUP($A74,'Depr Group Buckets'!$A:$J,CO$4,FALSE)</f>
        <v>INACTIVE ACCOUNT</v>
      </c>
      <c r="CP74" s="333" t="str">
        <f>VLOOKUP($A74,'Depr Group Buckets'!$A:$J,CP$4,FALSE)</f>
        <v>Invalid</v>
      </c>
      <c r="CQ74" s="333" t="str">
        <f>VLOOKUP($A74,'Depr Group Buckets'!$A:$J,CQ$4,FALSE)</f>
        <v>314</v>
      </c>
    </row>
    <row r="75" spans="1:95" ht="12.75" customHeight="1" x14ac:dyDescent="0.25">
      <c r="A75" s="335">
        <v>31433</v>
      </c>
      <c r="B75" s="336" t="s">
        <v>597</v>
      </c>
      <c r="C75" s="337">
        <v>0</v>
      </c>
      <c r="D75" s="344">
        <v>0</v>
      </c>
      <c r="E75" s="344">
        <v>0</v>
      </c>
      <c r="F75" s="344">
        <v>0</v>
      </c>
      <c r="G75" s="344">
        <v>0</v>
      </c>
      <c r="H75" s="344">
        <v>0</v>
      </c>
      <c r="I75" s="344">
        <v>0</v>
      </c>
      <c r="J75" s="344">
        <v>0</v>
      </c>
      <c r="K75" s="344">
        <v>0</v>
      </c>
      <c r="L75" s="344">
        <v>0</v>
      </c>
      <c r="M75" s="344">
        <v>0</v>
      </c>
      <c r="N75" s="344">
        <v>0</v>
      </c>
      <c r="O75" s="344">
        <v>0</v>
      </c>
      <c r="P75" s="344">
        <v>0</v>
      </c>
      <c r="Q75" s="344">
        <v>0</v>
      </c>
      <c r="R75" s="344">
        <v>0</v>
      </c>
      <c r="S75" s="344">
        <v>0</v>
      </c>
      <c r="T75" s="344">
        <v>0</v>
      </c>
      <c r="U75" s="344">
        <v>0</v>
      </c>
      <c r="V75" s="344">
        <v>0</v>
      </c>
      <c r="W75" s="344">
        <v>0</v>
      </c>
      <c r="X75" s="344">
        <v>0</v>
      </c>
      <c r="Y75" s="344">
        <v>0</v>
      </c>
      <c r="Z75" s="344">
        <v>0</v>
      </c>
      <c r="AA75" s="344">
        <v>0</v>
      </c>
      <c r="AB75" s="344">
        <v>0</v>
      </c>
      <c r="AC75" s="344">
        <v>0</v>
      </c>
      <c r="AD75" s="344">
        <v>0</v>
      </c>
      <c r="AE75" s="344">
        <v>0</v>
      </c>
      <c r="AF75" s="344">
        <v>0</v>
      </c>
      <c r="AG75" s="344">
        <v>0</v>
      </c>
      <c r="AH75" s="344">
        <v>0</v>
      </c>
      <c r="AI75" s="344">
        <v>0</v>
      </c>
      <c r="AJ75" s="344">
        <v>0</v>
      </c>
      <c r="AK75" s="344">
        <v>0</v>
      </c>
      <c r="AL75" s="344">
        <v>0</v>
      </c>
      <c r="AM75" s="344">
        <v>0</v>
      </c>
      <c r="AN75" s="344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9">
        <f t="shared" si="17"/>
        <v>0</v>
      </c>
      <c r="BY75" s="9">
        <f t="shared" si="18"/>
        <v>0</v>
      </c>
      <c r="BZ75" s="9">
        <f t="shared" si="19"/>
        <v>0</v>
      </c>
      <c r="CA75" s="9">
        <f t="shared" si="20"/>
        <v>0</v>
      </c>
      <c r="CB75" s="9">
        <f t="shared" si="21"/>
        <v>0</v>
      </c>
      <c r="CC75" s="9">
        <f t="shared" si="22"/>
        <v>0</v>
      </c>
      <c r="CD75" s="11">
        <f t="shared" si="23"/>
        <v>0</v>
      </c>
      <c r="CE75" s="11">
        <f t="shared" si="24"/>
        <v>0</v>
      </c>
      <c r="CF75" s="11">
        <f t="shared" si="25"/>
        <v>0</v>
      </c>
      <c r="CG75" s="11">
        <f t="shared" si="26"/>
        <v>0</v>
      </c>
      <c r="CH75" s="11">
        <f t="shared" si="27"/>
        <v>0</v>
      </c>
      <c r="CI75" s="11">
        <f t="shared" si="28"/>
        <v>0</v>
      </c>
      <c r="CJ75" s="333" t="str">
        <f>VLOOKUP($A75,'Depr Group Buckets'!$A:$J,CJ$4,FALSE)</f>
        <v>PROD STEAM</v>
      </c>
      <c r="CK75" s="333" t="str">
        <f>VLOOKUP($A75,'Depr Group Buckets'!$A:$J,CK$4,FALSE)</f>
        <v>101/106</v>
      </c>
      <c r="CL75" s="333">
        <f>VLOOKUP($A75,'Depr Group Buckets'!$A:$J,CL$4,FALSE)</f>
        <v>108</v>
      </c>
      <c r="CM75" s="333">
        <f>VLOOKUP($A75,'Depr Group Buckets'!$A:$J,CM$4,FALSE)</f>
        <v>403</v>
      </c>
      <c r="CN75" s="333" t="str">
        <f>VLOOKUP($A75,'Depr Group Buckets'!$A:$J,CN$4,FALSE)</f>
        <v>BAYSIDE</v>
      </c>
      <c r="CO75" s="333" t="str">
        <f>VLOOKUP($A75,'Depr Group Buckets'!$A:$J,CO$4,FALSE)</f>
        <v>INACTIVE ACCOUNT</v>
      </c>
      <c r="CP75" s="333" t="str">
        <f>VLOOKUP($A75,'Depr Group Buckets'!$A:$J,CP$4,FALSE)</f>
        <v>Invalid</v>
      </c>
      <c r="CQ75" s="333" t="str">
        <f>VLOOKUP($A75,'Depr Group Buckets'!$A:$J,CQ$4,FALSE)</f>
        <v>314</v>
      </c>
    </row>
    <row r="76" spans="1:95" ht="12.75" customHeight="1" x14ac:dyDescent="0.25">
      <c r="A76" s="335">
        <v>31434</v>
      </c>
      <c r="B76" s="336" t="s">
        <v>598</v>
      </c>
      <c r="C76" s="337">
        <v>0</v>
      </c>
      <c r="D76" s="344">
        <v>0</v>
      </c>
      <c r="E76" s="344">
        <v>0</v>
      </c>
      <c r="F76" s="344">
        <v>0</v>
      </c>
      <c r="G76" s="344">
        <v>0</v>
      </c>
      <c r="H76" s="344">
        <v>0</v>
      </c>
      <c r="I76" s="344">
        <v>0</v>
      </c>
      <c r="J76" s="344">
        <v>0</v>
      </c>
      <c r="K76" s="344">
        <v>0</v>
      </c>
      <c r="L76" s="344">
        <v>0</v>
      </c>
      <c r="M76" s="344">
        <v>0</v>
      </c>
      <c r="N76" s="344">
        <v>0</v>
      </c>
      <c r="O76" s="344">
        <v>0</v>
      </c>
      <c r="P76" s="344">
        <v>0</v>
      </c>
      <c r="Q76" s="344">
        <v>0</v>
      </c>
      <c r="R76" s="344">
        <v>0</v>
      </c>
      <c r="S76" s="344">
        <v>0</v>
      </c>
      <c r="T76" s="344">
        <v>0</v>
      </c>
      <c r="U76" s="344">
        <v>0</v>
      </c>
      <c r="V76" s="344">
        <v>0</v>
      </c>
      <c r="W76" s="344">
        <v>0</v>
      </c>
      <c r="X76" s="344">
        <v>0</v>
      </c>
      <c r="Y76" s="344">
        <v>0</v>
      </c>
      <c r="Z76" s="344">
        <v>0</v>
      </c>
      <c r="AA76" s="344">
        <v>0</v>
      </c>
      <c r="AB76" s="344">
        <v>0</v>
      </c>
      <c r="AC76" s="344">
        <v>0</v>
      </c>
      <c r="AD76" s="344">
        <v>0</v>
      </c>
      <c r="AE76" s="344">
        <v>0</v>
      </c>
      <c r="AF76" s="344">
        <v>0</v>
      </c>
      <c r="AG76" s="344">
        <v>0</v>
      </c>
      <c r="AH76" s="344">
        <v>0</v>
      </c>
      <c r="AI76" s="344">
        <v>0</v>
      </c>
      <c r="AJ76" s="344">
        <v>0</v>
      </c>
      <c r="AK76" s="344">
        <v>0</v>
      </c>
      <c r="AL76" s="344">
        <v>0</v>
      </c>
      <c r="AM76" s="344">
        <v>0</v>
      </c>
      <c r="AN76" s="344"/>
      <c r="AO76" s="344"/>
      <c r="AP76" s="344"/>
      <c r="AQ76" s="344"/>
      <c r="AR76" s="344"/>
      <c r="AS76" s="344"/>
      <c r="AT76" s="344"/>
      <c r="AU76" s="344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44"/>
      <c r="BO76" s="344"/>
      <c r="BP76" s="344"/>
      <c r="BQ76" s="344"/>
      <c r="BR76" s="344"/>
      <c r="BS76" s="344"/>
      <c r="BT76" s="344"/>
      <c r="BU76" s="344"/>
      <c r="BV76" s="344"/>
      <c r="BW76" s="344"/>
      <c r="BX76" s="9">
        <f t="shared" si="17"/>
        <v>0</v>
      </c>
      <c r="BY76" s="9">
        <f t="shared" si="18"/>
        <v>0</v>
      </c>
      <c r="BZ76" s="9">
        <f t="shared" si="19"/>
        <v>0</v>
      </c>
      <c r="CA76" s="9">
        <f t="shared" si="20"/>
        <v>0</v>
      </c>
      <c r="CB76" s="9">
        <f t="shared" si="21"/>
        <v>0</v>
      </c>
      <c r="CC76" s="9">
        <f t="shared" si="22"/>
        <v>0</v>
      </c>
      <c r="CD76" s="11">
        <f t="shared" si="23"/>
        <v>0</v>
      </c>
      <c r="CE76" s="11">
        <f t="shared" si="24"/>
        <v>0</v>
      </c>
      <c r="CF76" s="11">
        <f t="shared" si="25"/>
        <v>0</v>
      </c>
      <c r="CG76" s="11">
        <f t="shared" si="26"/>
        <v>0</v>
      </c>
      <c r="CH76" s="11">
        <f t="shared" si="27"/>
        <v>0</v>
      </c>
      <c r="CI76" s="11">
        <f t="shared" si="28"/>
        <v>0</v>
      </c>
      <c r="CJ76" s="333" t="str">
        <f>VLOOKUP($A76,'Depr Group Buckets'!$A:$J,CJ$4,FALSE)</f>
        <v>PROD STEAM</v>
      </c>
      <c r="CK76" s="333" t="str">
        <f>VLOOKUP($A76,'Depr Group Buckets'!$A:$J,CK$4,FALSE)</f>
        <v>101/106</v>
      </c>
      <c r="CL76" s="333">
        <f>VLOOKUP($A76,'Depr Group Buckets'!$A:$J,CL$4,FALSE)</f>
        <v>108</v>
      </c>
      <c r="CM76" s="333">
        <f>VLOOKUP($A76,'Depr Group Buckets'!$A:$J,CM$4,FALSE)</f>
        <v>403</v>
      </c>
      <c r="CN76" s="333" t="str">
        <f>VLOOKUP($A76,'Depr Group Buckets'!$A:$J,CN$4,FALSE)</f>
        <v>BAYSIDE</v>
      </c>
      <c r="CO76" s="333" t="str">
        <f>VLOOKUP($A76,'Depr Group Buckets'!$A:$J,CO$4,FALSE)</f>
        <v>INACTIVE ACCOUNT</v>
      </c>
      <c r="CP76" s="333" t="str">
        <f>VLOOKUP($A76,'Depr Group Buckets'!$A:$J,CP$4,FALSE)</f>
        <v>Invalid</v>
      </c>
      <c r="CQ76" s="333" t="str">
        <f>VLOOKUP($A76,'Depr Group Buckets'!$A:$J,CQ$4,FALSE)</f>
        <v>314</v>
      </c>
    </row>
    <row r="77" spans="1:95" ht="12.75" customHeight="1" x14ac:dyDescent="0.25">
      <c r="A77" s="335">
        <v>31440</v>
      </c>
      <c r="B77" s="336" t="s">
        <v>37</v>
      </c>
      <c r="C77" s="337">
        <v>9203072.7400000021</v>
      </c>
      <c r="D77" s="344">
        <v>9203072.7400000021</v>
      </c>
      <c r="E77" s="344">
        <v>9203072.7400000021</v>
      </c>
      <c r="F77" s="344">
        <v>9203072.7400000021</v>
      </c>
      <c r="G77" s="344">
        <v>9203072.7400000021</v>
      </c>
      <c r="H77" s="344">
        <v>9203072.7400000021</v>
      </c>
      <c r="I77" s="344">
        <v>9190646.0600000005</v>
      </c>
      <c r="J77" s="344">
        <v>9145642.4700000007</v>
      </c>
      <c r="K77" s="344">
        <v>9159587.4900000002</v>
      </c>
      <c r="L77" s="344">
        <v>9170886.1900000013</v>
      </c>
      <c r="M77" s="344">
        <v>9170886.1900000013</v>
      </c>
      <c r="N77" s="344">
        <v>20686433.039999999</v>
      </c>
      <c r="O77" s="344">
        <v>20686433.039999999</v>
      </c>
      <c r="P77" s="344">
        <v>22188057.844999999</v>
      </c>
      <c r="Q77" s="344">
        <v>22777413.064999998</v>
      </c>
      <c r="R77" s="344">
        <v>23420002.654999997</v>
      </c>
      <c r="S77" s="344">
        <v>24140907.649999999</v>
      </c>
      <c r="T77" s="344">
        <v>24828964.669999998</v>
      </c>
      <c r="U77" s="344">
        <v>26040263.445</v>
      </c>
      <c r="V77" s="344">
        <v>26147888.109999999</v>
      </c>
      <c r="W77" s="344">
        <v>27115573.715</v>
      </c>
      <c r="X77" s="344">
        <v>27260720.379999999</v>
      </c>
      <c r="Y77" s="344">
        <v>27891114.319999997</v>
      </c>
      <c r="Z77" s="344">
        <v>28137295.879999995</v>
      </c>
      <c r="AA77" s="344">
        <v>28785796.029999997</v>
      </c>
      <c r="AB77" s="344">
        <v>29021939.329999998</v>
      </c>
      <c r="AC77" s="344">
        <v>29275455.829999998</v>
      </c>
      <c r="AD77" s="344">
        <v>29493599.124999996</v>
      </c>
      <c r="AE77" s="344">
        <v>29711742.419999994</v>
      </c>
      <c r="AF77" s="344">
        <v>29929885.714999992</v>
      </c>
      <c r="AG77" s="344">
        <v>30148029.00999999</v>
      </c>
      <c r="AH77" s="344">
        <v>30390172.304999989</v>
      </c>
      <c r="AI77" s="344">
        <v>30953635.519999988</v>
      </c>
      <c r="AJ77" s="344">
        <v>32096252.934999987</v>
      </c>
      <c r="AK77" s="344">
        <v>32403318.149999987</v>
      </c>
      <c r="AL77" s="344">
        <v>32710383.364999987</v>
      </c>
      <c r="AM77" s="344">
        <v>33071448.559999987</v>
      </c>
      <c r="AN77" s="344"/>
      <c r="AO77" s="344"/>
      <c r="AP77" s="344"/>
      <c r="AQ77" s="344"/>
      <c r="AR77" s="344"/>
      <c r="AS77" s="344"/>
      <c r="AT77" s="344"/>
      <c r="AU77" s="344"/>
      <c r="AV77" s="344"/>
      <c r="AW77" s="344"/>
      <c r="AX77" s="344"/>
      <c r="AY77" s="344"/>
      <c r="AZ77" s="344"/>
      <c r="BA77" s="344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44"/>
      <c r="BO77" s="344"/>
      <c r="BP77" s="344"/>
      <c r="BQ77" s="344"/>
      <c r="BR77" s="344"/>
      <c r="BS77" s="344"/>
      <c r="BT77" s="344"/>
      <c r="BU77" s="344"/>
      <c r="BV77" s="344"/>
      <c r="BW77" s="344"/>
      <c r="BX77" s="9">
        <f t="shared" si="17"/>
        <v>20686433.039999999</v>
      </c>
      <c r="BY77" s="9">
        <f t="shared" si="18"/>
        <v>28785796.029999997</v>
      </c>
      <c r="BZ77" s="9">
        <f t="shared" si="19"/>
        <v>33071448.559999987</v>
      </c>
      <c r="CA77" s="9">
        <f t="shared" si="20"/>
        <v>0</v>
      </c>
      <c r="CB77" s="9">
        <f t="shared" si="21"/>
        <v>0</v>
      </c>
      <c r="CC77" s="9">
        <f t="shared" si="22"/>
        <v>0</v>
      </c>
      <c r="CD77" s="11">
        <f t="shared" si="23"/>
        <v>10956073.15</v>
      </c>
      <c r="CE77" s="11">
        <f t="shared" si="24"/>
        <v>25340033.140000001</v>
      </c>
      <c r="CF77" s="11">
        <f t="shared" si="25"/>
        <v>30614742.949999999</v>
      </c>
      <c r="CG77" s="11">
        <f t="shared" si="26"/>
        <v>2543957.58</v>
      </c>
      <c r="CH77" s="11">
        <f t="shared" si="27"/>
        <v>0</v>
      </c>
      <c r="CI77" s="11">
        <f t="shared" si="28"/>
        <v>0</v>
      </c>
      <c r="CJ77" s="333" t="str">
        <f>VLOOKUP($A77,'Depr Group Buckets'!$A:$J,CJ$4,FALSE)</f>
        <v>PROD STEAM</v>
      </c>
      <c r="CK77" s="333" t="str">
        <f>VLOOKUP($A77,'Depr Group Buckets'!$A:$J,CK$4,FALSE)</f>
        <v>101/106</v>
      </c>
      <c r="CL77" s="333">
        <f>VLOOKUP($A77,'Depr Group Buckets'!$A:$J,CL$4,FALSE)</f>
        <v>108</v>
      </c>
      <c r="CM77" s="333">
        <f>VLOOKUP($A77,'Depr Group Buckets'!$A:$J,CM$4,FALSE)</f>
        <v>403</v>
      </c>
      <c r="CN77" s="333" t="str">
        <f>VLOOKUP($A77,'Depr Group Buckets'!$A:$J,CN$4,FALSE)</f>
        <v>BIG BEND</v>
      </c>
      <c r="CO77" s="333" t="str">
        <f>VLOOKUP($A77,'Depr Group Buckets'!$A:$J,CO$4,FALSE)</f>
        <v>BIG BEND COMMON</v>
      </c>
      <c r="CP77" s="333" t="str">
        <f>VLOOKUP($A77,'Depr Group Buckets'!$A:$J,CP$4,FALSE)</f>
        <v>Valid</v>
      </c>
      <c r="CQ77" s="333" t="str">
        <f>VLOOKUP($A77,'Depr Group Buckets'!$A:$J,CQ$4,FALSE)</f>
        <v>314</v>
      </c>
    </row>
    <row r="78" spans="1:95" ht="12.75" customHeight="1" x14ac:dyDescent="0.25">
      <c r="A78" s="335">
        <v>31441</v>
      </c>
      <c r="B78" s="336" t="s">
        <v>599</v>
      </c>
      <c r="C78" s="337">
        <v>0</v>
      </c>
      <c r="D78" s="344">
        <v>0</v>
      </c>
      <c r="E78" s="344">
        <v>0</v>
      </c>
      <c r="F78" s="344">
        <v>0</v>
      </c>
      <c r="G78" s="344">
        <v>0</v>
      </c>
      <c r="H78" s="344">
        <v>0</v>
      </c>
      <c r="I78" s="344">
        <v>0</v>
      </c>
      <c r="J78" s="344">
        <v>0</v>
      </c>
      <c r="K78" s="344">
        <v>0</v>
      </c>
      <c r="L78" s="344">
        <v>0</v>
      </c>
      <c r="M78" s="344">
        <v>0</v>
      </c>
      <c r="N78" s="344">
        <v>0</v>
      </c>
      <c r="O78" s="344">
        <v>0</v>
      </c>
      <c r="P78" s="344">
        <v>0</v>
      </c>
      <c r="Q78" s="344">
        <v>0</v>
      </c>
      <c r="R78" s="344">
        <v>0</v>
      </c>
      <c r="S78" s="344">
        <v>0</v>
      </c>
      <c r="T78" s="344">
        <v>0</v>
      </c>
      <c r="U78" s="344">
        <v>0</v>
      </c>
      <c r="V78" s="344">
        <v>0</v>
      </c>
      <c r="W78" s="344">
        <v>0</v>
      </c>
      <c r="X78" s="344">
        <v>0</v>
      </c>
      <c r="Y78" s="344">
        <v>0</v>
      </c>
      <c r="Z78" s="344">
        <v>0</v>
      </c>
      <c r="AA78" s="344">
        <v>0</v>
      </c>
      <c r="AB78" s="344">
        <v>0</v>
      </c>
      <c r="AC78" s="344">
        <v>0</v>
      </c>
      <c r="AD78" s="344">
        <v>0</v>
      </c>
      <c r="AE78" s="344">
        <v>0</v>
      </c>
      <c r="AF78" s="344">
        <v>0</v>
      </c>
      <c r="AG78" s="344">
        <v>0</v>
      </c>
      <c r="AH78" s="344">
        <v>0</v>
      </c>
      <c r="AI78" s="344">
        <v>0</v>
      </c>
      <c r="AJ78" s="344">
        <v>0</v>
      </c>
      <c r="AK78" s="344">
        <v>0</v>
      </c>
      <c r="AL78" s="344">
        <v>0</v>
      </c>
      <c r="AM78" s="344">
        <v>0</v>
      </c>
      <c r="AN78" s="344"/>
      <c r="AO78" s="344"/>
      <c r="AP78" s="344"/>
      <c r="AQ78" s="344"/>
      <c r="AR78" s="344"/>
      <c r="AS78" s="344"/>
      <c r="AT78" s="344"/>
      <c r="AU78" s="344"/>
      <c r="AV78" s="344"/>
      <c r="AW78" s="344"/>
      <c r="AX78" s="344"/>
      <c r="AY78" s="344"/>
      <c r="AZ78" s="344"/>
      <c r="BA78" s="344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44"/>
      <c r="BO78" s="344"/>
      <c r="BP78" s="344"/>
      <c r="BQ78" s="344"/>
      <c r="BR78" s="344"/>
      <c r="BS78" s="344"/>
      <c r="BT78" s="344"/>
      <c r="BU78" s="344"/>
      <c r="BV78" s="344"/>
      <c r="BW78" s="344"/>
      <c r="BX78" s="9">
        <f t="shared" si="17"/>
        <v>0</v>
      </c>
      <c r="BY78" s="9">
        <f t="shared" si="18"/>
        <v>0</v>
      </c>
      <c r="BZ78" s="9">
        <f t="shared" si="19"/>
        <v>0</v>
      </c>
      <c r="CA78" s="9">
        <f t="shared" si="20"/>
        <v>0</v>
      </c>
      <c r="CB78" s="9">
        <f t="shared" si="21"/>
        <v>0</v>
      </c>
      <c r="CC78" s="9">
        <f t="shared" si="22"/>
        <v>0</v>
      </c>
      <c r="CD78" s="11">
        <f t="shared" si="23"/>
        <v>0</v>
      </c>
      <c r="CE78" s="11">
        <f t="shared" si="24"/>
        <v>0</v>
      </c>
      <c r="CF78" s="11">
        <f t="shared" si="25"/>
        <v>0</v>
      </c>
      <c r="CG78" s="11">
        <f t="shared" si="26"/>
        <v>0</v>
      </c>
      <c r="CH78" s="11">
        <f t="shared" si="27"/>
        <v>0</v>
      </c>
      <c r="CI78" s="11">
        <f t="shared" si="28"/>
        <v>0</v>
      </c>
      <c r="CJ78" s="333" t="str">
        <f>VLOOKUP($A78,'Depr Group Buckets'!$A:$J,CJ$4,FALSE)</f>
        <v>PROD STEAM</v>
      </c>
      <c r="CK78" s="333" t="str">
        <f>VLOOKUP($A78,'Depr Group Buckets'!$A:$J,CK$4,FALSE)</f>
        <v>101/106</v>
      </c>
      <c r="CL78" s="333">
        <f>VLOOKUP($A78,'Depr Group Buckets'!$A:$J,CL$4,FALSE)</f>
        <v>108</v>
      </c>
      <c r="CM78" s="333">
        <f>VLOOKUP($A78,'Depr Group Buckets'!$A:$J,CM$4,FALSE)</f>
        <v>403</v>
      </c>
      <c r="CN78" s="333" t="str">
        <f>VLOOKUP($A78,'Depr Group Buckets'!$A:$J,CN$4,FALSE)</f>
        <v>BIG BEND</v>
      </c>
      <c r="CO78" s="333" t="str">
        <f>VLOOKUP($A78,'Depr Group Buckets'!$A:$J,CO$4,FALSE)</f>
        <v>BIG BEND UNIT 1</v>
      </c>
      <c r="CP78" s="333" t="str">
        <f>VLOOKUP($A78,'Depr Group Buckets'!$A:$J,CP$4,FALSE)</f>
        <v>Invalid</v>
      </c>
      <c r="CQ78" s="333" t="str">
        <f>VLOOKUP($A78,'Depr Group Buckets'!$A:$J,CQ$4,FALSE)</f>
        <v>314</v>
      </c>
    </row>
    <row r="79" spans="1:95" ht="12.75" customHeight="1" x14ac:dyDescent="0.25">
      <c r="A79" s="335">
        <v>31442</v>
      </c>
      <c r="B79" s="336" t="s">
        <v>600</v>
      </c>
      <c r="C79" s="337">
        <v>0</v>
      </c>
      <c r="D79" s="344">
        <v>0</v>
      </c>
      <c r="E79" s="344">
        <v>0</v>
      </c>
      <c r="F79" s="344">
        <v>0</v>
      </c>
      <c r="G79" s="344">
        <v>0</v>
      </c>
      <c r="H79" s="344">
        <v>0</v>
      </c>
      <c r="I79" s="344">
        <v>0</v>
      </c>
      <c r="J79" s="344">
        <v>0</v>
      </c>
      <c r="K79" s="344">
        <v>0</v>
      </c>
      <c r="L79" s="344">
        <v>0</v>
      </c>
      <c r="M79" s="344">
        <v>0</v>
      </c>
      <c r="N79" s="344">
        <v>0</v>
      </c>
      <c r="O79" s="344">
        <v>0</v>
      </c>
      <c r="P79" s="344">
        <v>0</v>
      </c>
      <c r="Q79" s="344">
        <v>0</v>
      </c>
      <c r="R79" s="344">
        <v>0</v>
      </c>
      <c r="S79" s="344">
        <v>0</v>
      </c>
      <c r="T79" s="344">
        <v>0</v>
      </c>
      <c r="U79" s="344">
        <v>0</v>
      </c>
      <c r="V79" s="344">
        <v>0</v>
      </c>
      <c r="W79" s="344">
        <v>0</v>
      </c>
      <c r="X79" s="344">
        <v>0</v>
      </c>
      <c r="Y79" s="344">
        <v>0</v>
      </c>
      <c r="Z79" s="344">
        <v>0</v>
      </c>
      <c r="AA79" s="344">
        <v>0</v>
      </c>
      <c r="AB79" s="344">
        <v>0</v>
      </c>
      <c r="AC79" s="344">
        <v>0</v>
      </c>
      <c r="AD79" s="344">
        <v>0</v>
      </c>
      <c r="AE79" s="344">
        <v>0</v>
      </c>
      <c r="AF79" s="344">
        <v>0</v>
      </c>
      <c r="AG79" s="344">
        <v>0</v>
      </c>
      <c r="AH79" s="344">
        <v>0</v>
      </c>
      <c r="AI79" s="344">
        <v>0</v>
      </c>
      <c r="AJ79" s="344">
        <v>0</v>
      </c>
      <c r="AK79" s="344">
        <v>0</v>
      </c>
      <c r="AL79" s="344">
        <v>0</v>
      </c>
      <c r="AM79" s="344">
        <v>0</v>
      </c>
      <c r="AN79" s="344"/>
      <c r="AO79" s="344"/>
      <c r="AP79" s="344"/>
      <c r="AQ79" s="344"/>
      <c r="AR79" s="344"/>
      <c r="AS79" s="344"/>
      <c r="AT79" s="344"/>
      <c r="AU79" s="344"/>
      <c r="AV79" s="344"/>
      <c r="AW79" s="344"/>
      <c r="AX79" s="344"/>
      <c r="AY79" s="344"/>
      <c r="AZ79" s="344"/>
      <c r="BA79" s="344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44"/>
      <c r="BO79" s="344"/>
      <c r="BP79" s="344"/>
      <c r="BQ79" s="344"/>
      <c r="BR79" s="344"/>
      <c r="BS79" s="344"/>
      <c r="BT79" s="344"/>
      <c r="BU79" s="344"/>
      <c r="BV79" s="344"/>
      <c r="BW79" s="344"/>
      <c r="BX79" s="9">
        <f t="shared" si="17"/>
        <v>0</v>
      </c>
      <c r="BY79" s="9">
        <f t="shared" si="18"/>
        <v>0</v>
      </c>
      <c r="BZ79" s="9">
        <f t="shared" si="19"/>
        <v>0</v>
      </c>
      <c r="CA79" s="9">
        <f t="shared" si="20"/>
        <v>0</v>
      </c>
      <c r="CB79" s="9">
        <f t="shared" si="21"/>
        <v>0</v>
      </c>
      <c r="CC79" s="9">
        <f t="shared" si="22"/>
        <v>0</v>
      </c>
      <c r="CD79" s="11">
        <f t="shared" si="23"/>
        <v>0</v>
      </c>
      <c r="CE79" s="11">
        <f t="shared" si="24"/>
        <v>0</v>
      </c>
      <c r="CF79" s="11">
        <f t="shared" si="25"/>
        <v>0</v>
      </c>
      <c r="CG79" s="11">
        <f t="shared" si="26"/>
        <v>0</v>
      </c>
      <c r="CH79" s="11">
        <f t="shared" si="27"/>
        <v>0</v>
      </c>
      <c r="CI79" s="11">
        <f t="shared" si="28"/>
        <v>0</v>
      </c>
      <c r="CJ79" s="333" t="str">
        <f>VLOOKUP($A79,'Depr Group Buckets'!$A:$J,CJ$4,FALSE)</f>
        <v>PROD STEAM</v>
      </c>
      <c r="CK79" s="333" t="str">
        <f>VLOOKUP($A79,'Depr Group Buckets'!$A:$J,CK$4,FALSE)</f>
        <v>101/106</v>
      </c>
      <c r="CL79" s="333">
        <f>VLOOKUP($A79,'Depr Group Buckets'!$A:$J,CL$4,FALSE)</f>
        <v>108</v>
      </c>
      <c r="CM79" s="333">
        <f>VLOOKUP($A79,'Depr Group Buckets'!$A:$J,CM$4,FALSE)</f>
        <v>403</v>
      </c>
      <c r="CN79" s="333" t="str">
        <f>VLOOKUP($A79,'Depr Group Buckets'!$A:$J,CN$4,FALSE)</f>
        <v>BIG BEND</v>
      </c>
      <c r="CO79" s="333" t="str">
        <f>VLOOKUP($A79,'Depr Group Buckets'!$A:$J,CO$4,FALSE)</f>
        <v>BIG BEND UNIT 2</v>
      </c>
      <c r="CP79" s="333" t="str">
        <f>VLOOKUP($A79,'Depr Group Buckets'!$A:$J,CP$4,FALSE)</f>
        <v>Invalid</v>
      </c>
      <c r="CQ79" s="333" t="str">
        <f>VLOOKUP($A79,'Depr Group Buckets'!$A:$J,CQ$4,FALSE)</f>
        <v>314</v>
      </c>
    </row>
    <row r="80" spans="1:95" ht="12.75" customHeight="1" x14ac:dyDescent="0.25">
      <c r="A80" s="335">
        <v>31443</v>
      </c>
      <c r="B80" s="336" t="s">
        <v>601</v>
      </c>
      <c r="C80" s="337">
        <v>0</v>
      </c>
      <c r="D80" s="344">
        <v>0</v>
      </c>
      <c r="E80" s="344">
        <v>0</v>
      </c>
      <c r="F80" s="344">
        <v>0</v>
      </c>
      <c r="G80" s="344">
        <v>0</v>
      </c>
      <c r="H80" s="344">
        <v>0</v>
      </c>
      <c r="I80" s="344">
        <v>0</v>
      </c>
      <c r="J80" s="344">
        <v>0</v>
      </c>
      <c r="K80" s="344">
        <v>0</v>
      </c>
      <c r="L80" s="344">
        <v>0</v>
      </c>
      <c r="M80" s="344">
        <v>0</v>
      </c>
      <c r="N80" s="344">
        <v>0</v>
      </c>
      <c r="O80" s="344">
        <v>0</v>
      </c>
      <c r="P80" s="344">
        <v>0</v>
      </c>
      <c r="Q80" s="344">
        <v>0</v>
      </c>
      <c r="R80" s="344">
        <v>0</v>
      </c>
      <c r="S80" s="344">
        <v>0</v>
      </c>
      <c r="T80" s="344">
        <v>0</v>
      </c>
      <c r="U80" s="344">
        <v>0</v>
      </c>
      <c r="V80" s="344">
        <v>0</v>
      </c>
      <c r="W80" s="344">
        <v>0</v>
      </c>
      <c r="X80" s="344">
        <v>0</v>
      </c>
      <c r="Y80" s="344">
        <v>0</v>
      </c>
      <c r="Z80" s="344">
        <v>0</v>
      </c>
      <c r="AA80" s="344">
        <v>0</v>
      </c>
      <c r="AB80" s="344">
        <v>0</v>
      </c>
      <c r="AC80" s="344">
        <v>0</v>
      </c>
      <c r="AD80" s="344">
        <v>0</v>
      </c>
      <c r="AE80" s="344">
        <v>0</v>
      </c>
      <c r="AF80" s="344">
        <v>0</v>
      </c>
      <c r="AG80" s="344">
        <v>0</v>
      </c>
      <c r="AH80" s="344">
        <v>0</v>
      </c>
      <c r="AI80" s="344">
        <v>0</v>
      </c>
      <c r="AJ80" s="344">
        <v>0</v>
      </c>
      <c r="AK80" s="344">
        <v>0</v>
      </c>
      <c r="AL80" s="344">
        <v>0</v>
      </c>
      <c r="AM80" s="344">
        <v>0</v>
      </c>
      <c r="AN80" s="344"/>
      <c r="AO80" s="344"/>
      <c r="AP80" s="344"/>
      <c r="AQ80" s="344"/>
      <c r="AR80" s="344"/>
      <c r="AS80" s="344"/>
      <c r="AT80" s="344"/>
      <c r="AU80" s="344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44"/>
      <c r="BO80" s="344"/>
      <c r="BP80" s="344"/>
      <c r="BQ80" s="344"/>
      <c r="BR80" s="344"/>
      <c r="BS80" s="344"/>
      <c r="BT80" s="344"/>
      <c r="BU80" s="344"/>
      <c r="BV80" s="344"/>
      <c r="BW80" s="344"/>
      <c r="BX80" s="9">
        <f t="shared" si="17"/>
        <v>0</v>
      </c>
      <c r="BY80" s="9">
        <f t="shared" si="18"/>
        <v>0</v>
      </c>
      <c r="BZ80" s="9">
        <f t="shared" si="19"/>
        <v>0</v>
      </c>
      <c r="CA80" s="9">
        <f t="shared" si="20"/>
        <v>0</v>
      </c>
      <c r="CB80" s="9">
        <f t="shared" si="21"/>
        <v>0</v>
      </c>
      <c r="CC80" s="9">
        <f t="shared" si="22"/>
        <v>0</v>
      </c>
      <c r="CD80" s="11">
        <f t="shared" si="23"/>
        <v>0</v>
      </c>
      <c r="CE80" s="11">
        <f t="shared" si="24"/>
        <v>0</v>
      </c>
      <c r="CF80" s="11">
        <f t="shared" si="25"/>
        <v>0</v>
      </c>
      <c r="CG80" s="11">
        <f t="shared" si="26"/>
        <v>0</v>
      </c>
      <c r="CH80" s="11">
        <f t="shared" si="27"/>
        <v>0</v>
      </c>
      <c r="CI80" s="11">
        <f t="shared" si="28"/>
        <v>0</v>
      </c>
      <c r="CJ80" s="333" t="str">
        <f>VLOOKUP($A80,'Depr Group Buckets'!$A:$J,CJ$4,FALSE)</f>
        <v>PROD STEAM</v>
      </c>
      <c r="CK80" s="333" t="str">
        <f>VLOOKUP($A80,'Depr Group Buckets'!$A:$J,CK$4,FALSE)</f>
        <v>101/106</v>
      </c>
      <c r="CL80" s="333">
        <f>VLOOKUP($A80,'Depr Group Buckets'!$A:$J,CL$4,FALSE)</f>
        <v>108</v>
      </c>
      <c r="CM80" s="333">
        <f>VLOOKUP($A80,'Depr Group Buckets'!$A:$J,CM$4,FALSE)</f>
        <v>403</v>
      </c>
      <c r="CN80" s="333" t="str">
        <f>VLOOKUP($A80,'Depr Group Buckets'!$A:$J,CN$4,FALSE)</f>
        <v>BIG BEND</v>
      </c>
      <c r="CO80" s="333" t="str">
        <f>VLOOKUP($A80,'Depr Group Buckets'!$A:$J,CO$4,FALSE)</f>
        <v>BIG BEND UNIT 3</v>
      </c>
      <c r="CP80" s="333" t="str">
        <f>VLOOKUP($A80,'Depr Group Buckets'!$A:$J,CP$4,FALSE)</f>
        <v>Invalid</v>
      </c>
      <c r="CQ80" s="333" t="str">
        <f>VLOOKUP($A80,'Depr Group Buckets'!$A:$J,CQ$4,FALSE)</f>
        <v>314</v>
      </c>
    </row>
    <row r="81" spans="1:95" ht="12.75" customHeight="1" x14ac:dyDescent="0.25">
      <c r="A81" s="335">
        <v>31444</v>
      </c>
      <c r="B81" s="336" t="s">
        <v>50</v>
      </c>
      <c r="C81" s="337">
        <v>110049602.76000004</v>
      </c>
      <c r="D81" s="344">
        <v>110049602.76000004</v>
      </c>
      <c r="E81" s="344">
        <v>110070937.33000004</v>
      </c>
      <c r="F81" s="344">
        <v>110070937.33000004</v>
      </c>
      <c r="G81" s="344">
        <v>110064654.40000004</v>
      </c>
      <c r="H81" s="344">
        <v>110064153.90000004</v>
      </c>
      <c r="I81" s="344">
        <v>110164339.53000003</v>
      </c>
      <c r="J81" s="344">
        <v>113332952.71000004</v>
      </c>
      <c r="K81" s="344">
        <v>113332952.71000004</v>
      </c>
      <c r="L81" s="344">
        <v>113332952.71000004</v>
      </c>
      <c r="M81" s="344">
        <v>113377683.92000005</v>
      </c>
      <c r="N81" s="344">
        <v>113387623.48000005</v>
      </c>
      <c r="O81" s="344">
        <v>113387623.48000005</v>
      </c>
      <c r="P81" s="344">
        <v>118071226.59500004</v>
      </c>
      <c r="Q81" s="344">
        <v>118532517.49500005</v>
      </c>
      <c r="R81" s="344">
        <v>118766443.66000004</v>
      </c>
      <c r="S81" s="344">
        <v>118957268.36500004</v>
      </c>
      <c r="T81" s="344">
        <v>119439043.71500003</v>
      </c>
      <c r="U81" s="344">
        <v>119517891.09500003</v>
      </c>
      <c r="V81" s="344">
        <v>119573184.43500003</v>
      </c>
      <c r="W81" s="344">
        <v>119628477.77500004</v>
      </c>
      <c r="X81" s="344">
        <v>119717191.27500004</v>
      </c>
      <c r="Y81" s="344">
        <v>119778604.61500004</v>
      </c>
      <c r="Z81" s="344">
        <v>119876737.95500004</v>
      </c>
      <c r="AA81" s="344">
        <v>120281000.42500004</v>
      </c>
      <c r="AB81" s="344">
        <v>120281000.42500004</v>
      </c>
      <c r="AC81" s="344">
        <v>120281000.42500004</v>
      </c>
      <c r="AD81" s="344">
        <v>120281000.42500004</v>
      </c>
      <c r="AE81" s="344">
        <v>120461000.42500004</v>
      </c>
      <c r="AF81" s="344">
        <v>120461000.42500004</v>
      </c>
      <c r="AG81" s="344">
        <v>121033521.23000003</v>
      </c>
      <c r="AH81" s="344">
        <v>121110860.80000003</v>
      </c>
      <c r="AI81" s="344">
        <v>121955581.41500004</v>
      </c>
      <c r="AJ81" s="344">
        <v>122371245.79000004</v>
      </c>
      <c r="AK81" s="344">
        <v>122404579.12500004</v>
      </c>
      <c r="AL81" s="344">
        <v>122437912.46000005</v>
      </c>
      <c r="AM81" s="344">
        <v>122909047.90500006</v>
      </c>
      <c r="AN81" s="344"/>
      <c r="AO81" s="344"/>
      <c r="AP81" s="344"/>
      <c r="AQ81" s="344"/>
      <c r="AR81" s="344"/>
      <c r="AS81" s="344"/>
      <c r="AT81" s="344"/>
      <c r="AU81" s="344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4"/>
      <c r="BW81" s="344"/>
      <c r="BX81" s="9">
        <f t="shared" si="17"/>
        <v>113387623.48000005</v>
      </c>
      <c r="BY81" s="9">
        <f t="shared" si="18"/>
        <v>120281000.42500004</v>
      </c>
      <c r="BZ81" s="9">
        <f t="shared" si="19"/>
        <v>122909047.90500006</v>
      </c>
      <c r="CA81" s="9">
        <f t="shared" si="20"/>
        <v>0</v>
      </c>
      <c r="CB81" s="9">
        <f t="shared" si="21"/>
        <v>0</v>
      </c>
      <c r="CC81" s="9">
        <f t="shared" si="22"/>
        <v>0</v>
      </c>
      <c r="CD81" s="11">
        <f t="shared" si="23"/>
        <v>111591232.08</v>
      </c>
      <c r="CE81" s="11">
        <f t="shared" si="24"/>
        <v>118886708.53</v>
      </c>
      <c r="CF81" s="11">
        <f t="shared" si="25"/>
        <v>121251442.41</v>
      </c>
      <c r="CG81" s="11">
        <f t="shared" si="26"/>
        <v>9454542.1500000004</v>
      </c>
      <c r="CH81" s="11">
        <f t="shared" si="27"/>
        <v>0</v>
      </c>
      <c r="CI81" s="11">
        <f t="shared" si="28"/>
        <v>0</v>
      </c>
      <c r="CJ81" s="333" t="str">
        <f>VLOOKUP($A81,'Depr Group Buckets'!$A:$J,CJ$4,FALSE)</f>
        <v>PROD STEAM</v>
      </c>
      <c r="CK81" s="333" t="str">
        <f>VLOOKUP($A81,'Depr Group Buckets'!$A:$J,CK$4,FALSE)</f>
        <v>101/106</v>
      </c>
      <c r="CL81" s="333">
        <f>VLOOKUP($A81,'Depr Group Buckets'!$A:$J,CL$4,FALSE)</f>
        <v>108</v>
      </c>
      <c r="CM81" s="333">
        <f>VLOOKUP($A81,'Depr Group Buckets'!$A:$J,CM$4,FALSE)</f>
        <v>403</v>
      </c>
      <c r="CN81" s="333" t="str">
        <f>VLOOKUP($A81,'Depr Group Buckets'!$A:$J,CN$4,FALSE)</f>
        <v>BIG BEND</v>
      </c>
      <c r="CO81" s="333" t="str">
        <f>VLOOKUP($A81,'Depr Group Buckets'!$A:$J,CO$4,FALSE)</f>
        <v>BIG BEND UNIT 4</v>
      </c>
      <c r="CP81" s="333" t="str">
        <f>VLOOKUP($A81,'Depr Group Buckets'!$A:$J,CP$4,FALSE)</f>
        <v>Valid</v>
      </c>
      <c r="CQ81" s="333" t="str">
        <f>VLOOKUP($A81,'Depr Group Buckets'!$A:$J,CQ$4,FALSE)</f>
        <v>314</v>
      </c>
    </row>
    <row r="82" spans="1:95" ht="12.75" customHeight="1" x14ac:dyDescent="0.25">
      <c r="A82" s="335">
        <v>31530</v>
      </c>
      <c r="B82" s="336" t="s">
        <v>602</v>
      </c>
      <c r="C82" s="337">
        <v>0</v>
      </c>
      <c r="D82" s="344">
        <v>0</v>
      </c>
      <c r="E82" s="344">
        <v>0</v>
      </c>
      <c r="F82" s="344">
        <v>0</v>
      </c>
      <c r="G82" s="344">
        <v>0</v>
      </c>
      <c r="H82" s="344">
        <v>0</v>
      </c>
      <c r="I82" s="344">
        <v>0</v>
      </c>
      <c r="J82" s="344">
        <v>0</v>
      </c>
      <c r="K82" s="344">
        <v>0</v>
      </c>
      <c r="L82" s="344">
        <v>0</v>
      </c>
      <c r="M82" s="344">
        <v>0</v>
      </c>
      <c r="N82" s="344">
        <v>0</v>
      </c>
      <c r="O82" s="344">
        <v>0</v>
      </c>
      <c r="P82" s="344">
        <v>0</v>
      </c>
      <c r="Q82" s="344">
        <v>0</v>
      </c>
      <c r="R82" s="344">
        <v>0</v>
      </c>
      <c r="S82" s="344">
        <v>0</v>
      </c>
      <c r="T82" s="344">
        <v>0</v>
      </c>
      <c r="U82" s="344">
        <v>0</v>
      </c>
      <c r="V82" s="344">
        <v>0</v>
      </c>
      <c r="W82" s="344">
        <v>0</v>
      </c>
      <c r="X82" s="344">
        <v>0</v>
      </c>
      <c r="Y82" s="344">
        <v>0</v>
      </c>
      <c r="Z82" s="344">
        <v>0</v>
      </c>
      <c r="AA82" s="344">
        <v>0</v>
      </c>
      <c r="AB82" s="344">
        <v>0</v>
      </c>
      <c r="AC82" s="344">
        <v>0</v>
      </c>
      <c r="AD82" s="344">
        <v>0</v>
      </c>
      <c r="AE82" s="344">
        <v>0</v>
      </c>
      <c r="AF82" s="344">
        <v>0</v>
      </c>
      <c r="AG82" s="344">
        <v>0</v>
      </c>
      <c r="AH82" s="344">
        <v>0</v>
      </c>
      <c r="AI82" s="344">
        <v>0</v>
      </c>
      <c r="AJ82" s="344">
        <v>0</v>
      </c>
      <c r="AK82" s="344">
        <v>0</v>
      </c>
      <c r="AL82" s="344">
        <v>0</v>
      </c>
      <c r="AM82" s="344">
        <v>0</v>
      </c>
      <c r="AN82" s="344"/>
      <c r="AO82" s="344"/>
      <c r="AP82" s="344"/>
      <c r="AQ82" s="344"/>
      <c r="AR82" s="344"/>
      <c r="AS82" s="344"/>
      <c r="AT82" s="344"/>
      <c r="AU82" s="344"/>
      <c r="AV82" s="344"/>
      <c r="AW82" s="344"/>
      <c r="AX82" s="344"/>
      <c r="AY82" s="344"/>
      <c r="AZ82" s="344"/>
      <c r="BA82" s="344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44"/>
      <c r="BO82" s="344"/>
      <c r="BP82" s="344"/>
      <c r="BQ82" s="344"/>
      <c r="BR82" s="344"/>
      <c r="BS82" s="344"/>
      <c r="BT82" s="344"/>
      <c r="BU82" s="344"/>
      <c r="BV82" s="344"/>
      <c r="BW82" s="344"/>
      <c r="BX82" s="9">
        <f t="shared" si="17"/>
        <v>0</v>
      </c>
      <c r="BY82" s="9">
        <f t="shared" si="18"/>
        <v>0</v>
      </c>
      <c r="BZ82" s="9">
        <f t="shared" si="19"/>
        <v>0</v>
      </c>
      <c r="CA82" s="9">
        <f t="shared" si="20"/>
        <v>0</v>
      </c>
      <c r="CB82" s="9">
        <f t="shared" si="21"/>
        <v>0</v>
      </c>
      <c r="CC82" s="9">
        <f t="shared" si="22"/>
        <v>0</v>
      </c>
      <c r="CD82" s="11">
        <f t="shared" si="23"/>
        <v>0</v>
      </c>
      <c r="CE82" s="11">
        <f t="shared" si="24"/>
        <v>0</v>
      </c>
      <c r="CF82" s="11">
        <f t="shared" si="25"/>
        <v>0</v>
      </c>
      <c r="CG82" s="11">
        <f t="shared" si="26"/>
        <v>0</v>
      </c>
      <c r="CH82" s="11">
        <f t="shared" si="27"/>
        <v>0</v>
      </c>
      <c r="CI82" s="11">
        <f t="shared" si="28"/>
        <v>0</v>
      </c>
      <c r="CJ82" s="333" t="str">
        <f>VLOOKUP($A82,'Depr Group Buckets'!$A:$J,CJ$4,FALSE)</f>
        <v>PROD STEAM</v>
      </c>
      <c r="CK82" s="333" t="str">
        <f>VLOOKUP($A82,'Depr Group Buckets'!$A:$J,CK$4,FALSE)</f>
        <v>101/106</v>
      </c>
      <c r="CL82" s="333">
        <f>VLOOKUP($A82,'Depr Group Buckets'!$A:$J,CL$4,FALSE)</f>
        <v>108</v>
      </c>
      <c r="CM82" s="333">
        <f>VLOOKUP($A82,'Depr Group Buckets'!$A:$J,CM$4,FALSE)</f>
        <v>403</v>
      </c>
      <c r="CN82" s="333" t="str">
        <f>VLOOKUP($A82,'Depr Group Buckets'!$A:$J,CN$4,FALSE)</f>
        <v>BAYSIDE</v>
      </c>
      <c r="CO82" s="333" t="str">
        <f>VLOOKUP($A82,'Depr Group Buckets'!$A:$J,CO$4,FALSE)</f>
        <v>INACTIVE ACCOUNT</v>
      </c>
      <c r="CP82" s="333" t="str">
        <f>VLOOKUP($A82,'Depr Group Buckets'!$A:$J,CP$4,FALSE)</f>
        <v>Invalid</v>
      </c>
      <c r="CQ82" s="333" t="str">
        <f>VLOOKUP($A82,'Depr Group Buckets'!$A:$J,CQ$4,FALSE)</f>
        <v>315</v>
      </c>
    </row>
    <row r="83" spans="1:95" ht="12.75" customHeight="1" x14ac:dyDescent="0.25">
      <c r="A83" s="335">
        <v>31531</v>
      </c>
      <c r="B83" s="336" t="s">
        <v>603</v>
      </c>
      <c r="C83" s="337">
        <v>0</v>
      </c>
      <c r="D83" s="344">
        <v>0</v>
      </c>
      <c r="E83" s="344">
        <v>0</v>
      </c>
      <c r="F83" s="344">
        <v>0</v>
      </c>
      <c r="G83" s="344">
        <v>0</v>
      </c>
      <c r="H83" s="344">
        <v>0</v>
      </c>
      <c r="I83" s="344">
        <v>0</v>
      </c>
      <c r="J83" s="344">
        <v>0</v>
      </c>
      <c r="K83" s="344">
        <v>0</v>
      </c>
      <c r="L83" s="344">
        <v>0</v>
      </c>
      <c r="M83" s="344">
        <v>0</v>
      </c>
      <c r="N83" s="344">
        <v>0</v>
      </c>
      <c r="O83" s="344">
        <v>0</v>
      </c>
      <c r="P83" s="344">
        <v>0</v>
      </c>
      <c r="Q83" s="344">
        <v>0</v>
      </c>
      <c r="R83" s="344">
        <v>0</v>
      </c>
      <c r="S83" s="344">
        <v>0</v>
      </c>
      <c r="T83" s="344">
        <v>0</v>
      </c>
      <c r="U83" s="344">
        <v>0</v>
      </c>
      <c r="V83" s="344">
        <v>0</v>
      </c>
      <c r="W83" s="344">
        <v>0</v>
      </c>
      <c r="X83" s="344">
        <v>0</v>
      </c>
      <c r="Y83" s="344">
        <v>0</v>
      </c>
      <c r="Z83" s="344">
        <v>0</v>
      </c>
      <c r="AA83" s="344">
        <v>0</v>
      </c>
      <c r="AB83" s="344">
        <v>0</v>
      </c>
      <c r="AC83" s="344">
        <v>0</v>
      </c>
      <c r="AD83" s="344">
        <v>0</v>
      </c>
      <c r="AE83" s="344">
        <v>0</v>
      </c>
      <c r="AF83" s="344">
        <v>0</v>
      </c>
      <c r="AG83" s="344">
        <v>0</v>
      </c>
      <c r="AH83" s="344">
        <v>0</v>
      </c>
      <c r="AI83" s="344">
        <v>0</v>
      </c>
      <c r="AJ83" s="344">
        <v>0</v>
      </c>
      <c r="AK83" s="344">
        <v>0</v>
      </c>
      <c r="AL83" s="344">
        <v>0</v>
      </c>
      <c r="AM83" s="344">
        <v>0</v>
      </c>
      <c r="AN83" s="344"/>
      <c r="AO83" s="344"/>
      <c r="AP83" s="344"/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44"/>
      <c r="BO83" s="344"/>
      <c r="BP83" s="344"/>
      <c r="BQ83" s="344"/>
      <c r="BR83" s="344"/>
      <c r="BS83" s="344"/>
      <c r="BT83" s="344"/>
      <c r="BU83" s="344"/>
      <c r="BV83" s="344"/>
      <c r="BW83" s="344"/>
      <c r="BX83" s="9">
        <f t="shared" si="17"/>
        <v>0</v>
      </c>
      <c r="BY83" s="9">
        <f t="shared" si="18"/>
        <v>0</v>
      </c>
      <c r="BZ83" s="9">
        <f t="shared" si="19"/>
        <v>0</v>
      </c>
      <c r="CA83" s="9">
        <f t="shared" si="20"/>
        <v>0</v>
      </c>
      <c r="CB83" s="9">
        <f t="shared" si="21"/>
        <v>0</v>
      </c>
      <c r="CC83" s="9">
        <f t="shared" si="22"/>
        <v>0</v>
      </c>
      <c r="CD83" s="11">
        <f t="shared" si="23"/>
        <v>0</v>
      </c>
      <c r="CE83" s="11">
        <f t="shared" si="24"/>
        <v>0</v>
      </c>
      <c r="CF83" s="11">
        <f t="shared" si="25"/>
        <v>0</v>
      </c>
      <c r="CG83" s="11">
        <f t="shared" si="26"/>
        <v>0</v>
      </c>
      <c r="CH83" s="11">
        <f t="shared" si="27"/>
        <v>0</v>
      </c>
      <c r="CI83" s="11">
        <f t="shared" si="28"/>
        <v>0</v>
      </c>
      <c r="CJ83" s="333" t="str">
        <f>VLOOKUP($A83,'Depr Group Buckets'!$A:$J,CJ$4,FALSE)</f>
        <v>PROD STEAM</v>
      </c>
      <c r="CK83" s="333" t="str">
        <f>VLOOKUP($A83,'Depr Group Buckets'!$A:$J,CK$4,FALSE)</f>
        <v>101/106</v>
      </c>
      <c r="CL83" s="333">
        <f>VLOOKUP($A83,'Depr Group Buckets'!$A:$J,CL$4,FALSE)</f>
        <v>108</v>
      </c>
      <c r="CM83" s="333">
        <f>VLOOKUP($A83,'Depr Group Buckets'!$A:$J,CM$4,FALSE)</f>
        <v>403</v>
      </c>
      <c r="CN83" s="333" t="str">
        <f>VLOOKUP($A83,'Depr Group Buckets'!$A:$J,CN$4,FALSE)</f>
        <v>BAYSIDE</v>
      </c>
      <c r="CO83" s="333" t="str">
        <f>VLOOKUP($A83,'Depr Group Buckets'!$A:$J,CO$4,FALSE)</f>
        <v>INACTIVE ACCOUNT</v>
      </c>
      <c r="CP83" s="333" t="str">
        <f>VLOOKUP($A83,'Depr Group Buckets'!$A:$J,CP$4,FALSE)</f>
        <v>Invalid</v>
      </c>
      <c r="CQ83" s="333" t="str">
        <f>VLOOKUP($A83,'Depr Group Buckets'!$A:$J,CQ$4,FALSE)</f>
        <v>315</v>
      </c>
    </row>
    <row r="84" spans="1:95" ht="12.75" customHeight="1" x14ac:dyDescent="0.25">
      <c r="A84" s="335">
        <v>31532</v>
      </c>
      <c r="B84" s="336" t="s">
        <v>604</v>
      </c>
      <c r="C84" s="337">
        <v>0</v>
      </c>
      <c r="D84" s="344">
        <v>0</v>
      </c>
      <c r="E84" s="344">
        <v>0</v>
      </c>
      <c r="F84" s="344">
        <v>0</v>
      </c>
      <c r="G84" s="344">
        <v>0</v>
      </c>
      <c r="H84" s="344">
        <v>0</v>
      </c>
      <c r="I84" s="344">
        <v>0</v>
      </c>
      <c r="J84" s="344">
        <v>0</v>
      </c>
      <c r="K84" s="344">
        <v>0</v>
      </c>
      <c r="L84" s="344">
        <v>0</v>
      </c>
      <c r="M84" s="344">
        <v>0</v>
      </c>
      <c r="N84" s="344">
        <v>0</v>
      </c>
      <c r="O84" s="344">
        <v>0</v>
      </c>
      <c r="P84" s="344">
        <v>0</v>
      </c>
      <c r="Q84" s="344">
        <v>0</v>
      </c>
      <c r="R84" s="344">
        <v>0</v>
      </c>
      <c r="S84" s="344">
        <v>0</v>
      </c>
      <c r="T84" s="344">
        <v>0</v>
      </c>
      <c r="U84" s="344">
        <v>0</v>
      </c>
      <c r="V84" s="344">
        <v>0</v>
      </c>
      <c r="W84" s="344">
        <v>0</v>
      </c>
      <c r="X84" s="344">
        <v>0</v>
      </c>
      <c r="Y84" s="344">
        <v>0</v>
      </c>
      <c r="Z84" s="344">
        <v>0</v>
      </c>
      <c r="AA84" s="344">
        <v>0</v>
      </c>
      <c r="AB84" s="344">
        <v>0</v>
      </c>
      <c r="AC84" s="344">
        <v>0</v>
      </c>
      <c r="AD84" s="344">
        <v>0</v>
      </c>
      <c r="AE84" s="344">
        <v>0</v>
      </c>
      <c r="AF84" s="344">
        <v>0</v>
      </c>
      <c r="AG84" s="344">
        <v>0</v>
      </c>
      <c r="AH84" s="344">
        <v>0</v>
      </c>
      <c r="AI84" s="344">
        <v>0</v>
      </c>
      <c r="AJ84" s="344">
        <v>0</v>
      </c>
      <c r="AK84" s="344">
        <v>0</v>
      </c>
      <c r="AL84" s="344">
        <v>0</v>
      </c>
      <c r="AM84" s="344">
        <v>0</v>
      </c>
      <c r="AN84" s="344"/>
      <c r="AO84" s="344"/>
      <c r="AP84" s="34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44"/>
      <c r="BO84" s="344"/>
      <c r="BP84" s="344"/>
      <c r="BQ84" s="344"/>
      <c r="BR84" s="344"/>
      <c r="BS84" s="344"/>
      <c r="BT84" s="344"/>
      <c r="BU84" s="344"/>
      <c r="BV84" s="344"/>
      <c r="BW84" s="344"/>
      <c r="BX84" s="9">
        <f t="shared" si="17"/>
        <v>0</v>
      </c>
      <c r="BY84" s="9">
        <f t="shared" si="18"/>
        <v>0</v>
      </c>
      <c r="BZ84" s="9">
        <f t="shared" si="19"/>
        <v>0</v>
      </c>
      <c r="CA84" s="9">
        <f t="shared" si="20"/>
        <v>0</v>
      </c>
      <c r="CB84" s="9">
        <f t="shared" si="21"/>
        <v>0</v>
      </c>
      <c r="CC84" s="9">
        <f t="shared" si="22"/>
        <v>0</v>
      </c>
      <c r="CD84" s="11">
        <f t="shared" si="23"/>
        <v>0</v>
      </c>
      <c r="CE84" s="11">
        <f t="shared" si="24"/>
        <v>0</v>
      </c>
      <c r="CF84" s="11">
        <f t="shared" si="25"/>
        <v>0</v>
      </c>
      <c r="CG84" s="11">
        <f t="shared" si="26"/>
        <v>0</v>
      </c>
      <c r="CH84" s="11">
        <f t="shared" si="27"/>
        <v>0</v>
      </c>
      <c r="CI84" s="11">
        <f t="shared" si="28"/>
        <v>0</v>
      </c>
      <c r="CJ84" s="333" t="str">
        <f>VLOOKUP($A84,'Depr Group Buckets'!$A:$J,CJ$4,FALSE)</f>
        <v>PROD STEAM</v>
      </c>
      <c r="CK84" s="333" t="str">
        <f>VLOOKUP($A84,'Depr Group Buckets'!$A:$J,CK$4,FALSE)</f>
        <v>101/106</v>
      </c>
      <c r="CL84" s="333">
        <f>VLOOKUP($A84,'Depr Group Buckets'!$A:$J,CL$4,FALSE)</f>
        <v>108</v>
      </c>
      <c r="CM84" s="333">
        <f>VLOOKUP($A84,'Depr Group Buckets'!$A:$J,CM$4,FALSE)</f>
        <v>403</v>
      </c>
      <c r="CN84" s="333" t="str">
        <f>VLOOKUP($A84,'Depr Group Buckets'!$A:$J,CN$4,FALSE)</f>
        <v>BAYSIDE</v>
      </c>
      <c r="CO84" s="333" t="str">
        <f>VLOOKUP($A84,'Depr Group Buckets'!$A:$J,CO$4,FALSE)</f>
        <v>INACTIVE ACCOUNT</v>
      </c>
      <c r="CP84" s="333" t="str">
        <f>VLOOKUP($A84,'Depr Group Buckets'!$A:$J,CP$4,FALSE)</f>
        <v>Invalid</v>
      </c>
      <c r="CQ84" s="333" t="str">
        <f>VLOOKUP($A84,'Depr Group Buckets'!$A:$J,CQ$4,FALSE)</f>
        <v>315</v>
      </c>
    </row>
    <row r="85" spans="1:95" ht="12.75" customHeight="1" x14ac:dyDescent="0.25">
      <c r="A85" s="335">
        <v>31533</v>
      </c>
      <c r="B85" s="336" t="s">
        <v>605</v>
      </c>
      <c r="C85" s="337">
        <v>0</v>
      </c>
      <c r="D85" s="344">
        <v>0</v>
      </c>
      <c r="E85" s="344">
        <v>0</v>
      </c>
      <c r="F85" s="344">
        <v>0</v>
      </c>
      <c r="G85" s="344">
        <v>0</v>
      </c>
      <c r="H85" s="344">
        <v>0</v>
      </c>
      <c r="I85" s="344">
        <v>0</v>
      </c>
      <c r="J85" s="344">
        <v>0</v>
      </c>
      <c r="K85" s="344">
        <v>0</v>
      </c>
      <c r="L85" s="344">
        <v>0</v>
      </c>
      <c r="M85" s="344">
        <v>0</v>
      </c>
      <c r="N85" s="344">
        <v>0</v>
      </c>
      <c r="O85" s="344">
        <v>0</v>
      </c>
      <c r="P85" s="344">
        <v>0</v>
      </c>
      <c r="Q85" s="344">
        <v>0</v>
      </c>
      <c r="R85" s="344">
        <v>0</v>
      </c>
      <c r="S85" s="344">
        <v>0</v>
      </c>
      <c r="T85" s="344">
        <v>0</v>
      </c>
      <c r="U85" s="344">
        <v>0</v>
      </c>
      <c r="V85" s="344">
        <v>0</v>
      </c>
      <c r="W85" s="344">
        <v>0</v>
      </c>
      <c r="X85" s="344">
        <v>0</v>
      </c>
      <c r="Y85" s="344">
        <v>0</v>
      </c>
      <c r="Z85" s="344">
        <v>0</v>
      </c>
      <c r="AA85" s="344">
        <v>0</v>
      </c>
      <c r="AB85" s="344">
        <v>0</v>
      </c>
      <c r="AC85" s="344">
        <v>0</v>
      </c>
      <c r="AD85" s="344">
        <v>0</v>
      </c>
      <c r="AE85" s="344">
        <v>0</v>
      </c>
      <c r="AF85" s="344">
        <v>0</v>
      </c>
      <c r="AG85" s="344">
        <v>0</v>
      </c>
      <c r="AH85" s="344">
        <v>0</v>
      </c>
      <c r="AI85" s="344">
        <v>0</v>
      </c>
      <c r="AJ85" s="344">
        <v>0</v>
      </c>
      <c r="AK85" s="344">
        <v>0</v>
      </c>
      <c r="AL85" s="344">
        <v>0</v>
      </c>
      <c r="AM85" s="344">
        <v>0</v>
      </c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44"/>
      <c r="BP85" s="344"/>
      <c r="BQ85" s="344"/>
      <c r="BR85" s="344"/>
      <c r="BS85" s="344"/>
      <c r="BT85" s="344"/>
      <c r="BU85" s="344"/>
      <c r="BV85" s="344"/>
      <c r="BW85" s="344"/>
      <c r="BX85" s="9">
        <f t="shared" si="17"/>
        <v>0</v>
      </c>
      <c r="BY85" s="9">
        <f t="shared" si="18"/>
        <v>0</v>
      </c>
      <c r="BZ85" s="9">
        <f t="shared" si="19"/>
        <v>0</v>
      </c>
      <c r="CA85" s="9">
        <f t="shared" si="20"/>
        <v>0</v>
      </c>
      <c r="CB85" s="9">
        <f t="shared" si="21"/>
        <v>0</v>
      </c>
      <c r="CC85" s="9">
        <f t="shared" si="22"/>
        <v>0</v>
      </c>
      <c r="CD85" s="11">
        <f t="shared" si="23"/>
        <v>0</v>
      </c>
      <c r="CE85" s="11">
        <f t="shared" si="24"/>
        <v>0</v>
      </c>
      <c r="CF85" s="11">
        <f t="shared" si="25"/>
        <v>0</v>
      </c>
      <c r="CG85" s="11">
        <f t="shared" si="26"/>
        <v>0</v>
      </c>
      <c r="CH85" s="11">
        <f t="shared" si="27"/>
        <v>0</v>
      </c>
      <c r="CI85" s="11">
        <f t="shared" si="28"/>
        <v>0</v>
      </c>
      <c r="CJ85" s="333" t="str">
        <f>VLOOKUP($A85,'Depr Group Buckets'!$A:$J,CJ$4,FALSE)</f>
        <v>PROD STEAM</v>
      </c>
      <c r="CK85" s="333" t="str">
        <f>VLOOKUP($A85,'Depr Group Buckets'!$A:$J,CK$4,FALSE)</f>
        <v>101/106</v>
      </c>
      <c r="CL85" s="333">
        <f>VLOOKUP($A85,'Depr Group Buckets'!$A:$J,CL$4,FALSE)</f>
        <v>108</v>
      </c>
      <c r="CM85" s="333">
        <f>VLOOKUP($A85,'Depr Group Buckets'!$A:$J,CM$4,FALSE)</f>
        <v>403</v>
      </c>
      <c r="CN85" s="333" t="str">
        <f>VLOOKUP($A85,'Depr Group Buckets'!$A:$J,CN$4,FALSE)</f>
        <v>BAYSIDE</v>
      </c>
      <c r="CO85" s="333" t="str">
        <f>VLOOKUP($A85,'Depr Group Buckets'!$A:$J,CO$4,FALSE)</f>
        <v>INACTIVE ACCOUNT</v>
      </c>
      <c r="CP85" s="333" t="str">
        <f>VLOOKUP($A85,'Depr Group Buckets'!$A:$J,CP$4,FALSE)</f>
        <v>Invalid</v>
      </c>
      <c r="CQ85" s="333" t="str">
        <f>VLOOKUP($A85,'Depr Group Buckets'!$A:$J,CQ$4,FALSE)</f>
        <v>315</v>
      </c>
    </row>
    <row r="86" spans="1:95" ht="12.75" customHeight="1" x14ac:dyDescent="0.25">
      <c r="A86" s="335">
        <v>31534</v>
      </c>
      <c r="B86" s="336" t="s">
        <v>606</v>
      </c>
      <c r="C86" s="337">
        <v>0</v>
      </c>
      <c r="D86" s="344">
        <v>0</v>
      </c>
      <c r="E86" s="344">
        <v>0</v>
      </c>
      <c r="F86" s="344">
        <v>0</v>
      </c>
      <c r="G86" s="344">
        <v>0</v>
      </c>
      <c r="H86" s="344">
        <v>0</v>
      </c>
      <c r="I86" s="344">
        <v>0</v>
      </c>
      <c r="J86" s="344">
        <v>0</v>
      </c>
      <c r="K86" s="344">
        <v>0</v>
      </c>
      <c r="L86" s="344">
        <v>0</v>
      </c>
      <c r="M86" s="344">
        <v>0</v>
      </c>
      <c r="N86" s="344">
        <v>0</v>
      </c>
      <c r="O86" s="344">
        <v>0</v>
      </c>
      <c r="P86" s="344">
        <v>0</v>
      </c>
      <c r="Q86" s="344">
        <v>0</v>
      </c>
      <c r="R86" s="344">
        <v>0</v>
      </c>
      <c r="S86" s="344">
        <v>0</v>
      </c>
      <c r="T86" s="344">
        <v>0</v>
      </c>
      <c r="U86" s="344">
        <v>0</v>
      </c>
      <c r="V86" s="344">
        <v>0</v>
      </c>
      <c r="W86" s="344">
        <v>0</v>
      </c>
      <c r="X86" s="344">
        <v>0</v>
      </c>
      <c r="Y86" s="344">
        <v>0</v>
      </c>
      <c r="Z86" s="344">
        <v>0</v>
      </c>
      <c r="AA86" s="344">
        <v>0</v>
      </c>
      <c r="AB86" s="344">
        <v>0</v>
      </c>
      <c r="AC86" s="344">
        <v>0</v>
      </c>
      <c r="AD86" s="344">
        <v>0</v>
      </c>
      <c r="AE86" s="344">
        <v>0</v>
      </c>
      <c r="AF86" s="344">
        <v>0</v>
      </c>
      <c r="AG86" s="344">
        <v>0</v>
      </c>
      <c r="AH86" s="344">
        <v>0</v>
      </c>
      <c r="AI86" s="344">
        <v>0</v>
      </c>
      <c r="AJ86" s="344">
        <v>0</v>
      </c>
      <c r="AK86" s="344">
        <v>0</v>
      </c>
      <c r="AL86" s="344">
        <v>0</v>
      </c>
      <c r="AM86" s="344">
        <v>0</v>
      </c>
      <c r="AN86" s="344"/>
      <c r="AO86" s="344"/>
      <c r="AP86" s="344"/>
      <c r="AQ86" s="344"/>
      <c r="AR86" s="344"/>
      <c r="AS86" s="344"/>
      <c r="AT86" s="344"/>
      <c r="AU86" s="344"/>
      <c r="AV86" s="344"/>
      <c r="AW86" s="344"/>
      <c r="AX86" s="344"/>
      <c r="AY86" s="344"/>
      <c r="AZ86" s="344"/>
      <c r="BA86" s="344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44"/>
      <c r="BO86" s="344"/>
      <c r="BP86" s="344"/>
      <c r="BQ86" s="344"/>
      <c r="BR86" s="344"/>
      <c r="BS86" s="344"/>
      <c r="BT86" s="344"/>
      <c r="BU86" s="344"/>
      <c r="BV86" s="344"/>
      <c r="BW86" s="344"/>
      <c r="BX86" s="9">
        <f t="shared" si="17"/>
        <v>0</v>
      </c>
      <c r="BY86" s="9">
        <f t="shared" si="18"/>
        <v>0</v>
      </c>
      <c r="BZ86" s="9">
        <f t="shared" si="19"/>
        <v>0</v>
      </c>
      <c r="CA86" s="9">
        <f t="shared" si="20"/>
        <v>0</v>
      </c>
      <c r="CB86" s="9">
        <f t="shared" si="21"/>
        <v>0</v>
      </c>
      <c r="CC86" s="9">
        <f t="shared" si="22"/>
        <v>0</v>
      </c>
      <c r="CD86" s="11">
        <f t="shared" si="23"/>
        <v>0</v>
      </c>
      <c r="CE86" s="11">
        <f t="shared" si="24"/>
        <v>0</v>
      </c>
      <c r="CF86" s="11">
        <f t="shared" si="25"/>
        <v>0</v>
      </c>
      <c r="CG86" s="11">
        <f t="shared" si="26"/>
        <v>0</v>
      </c>
      <c r="CH86" s="11">
        <f t="shared" si="27"/>
        <v>0</v>
      </c>
      <c r="CI86" s="11">
        <f t="shared" si="28"/>
        <v>0</v>
      </c>
      <c r="CJ86" s="333" t="str">
        <f>VLOOKUP($A86,'Depr Group Buckets'!$A:$J,CJ$4,FALSE)</f>
        <v>PROD STEAM</v>
      </c>
      <c r="CK86" s="333" t="str">
        <f>VLOOKUP($A86,'Depr Group Buckets'!$A:$J,CK$4,FALSE)</f>
        <v>101/106</v>
      </c>
      <c r="CL86" s="333">
        <f>VLOOKUP($A86,'Depr Group Buckets'!$A:$J,CL$4,FALSE)</f>
        <v>108</v>
      </c>
      <c r="CM86" s="333">
        <f>VLOOKUP($A86,'Depr Group Buckets'!$A:$J,CM$4,FALSE)</f>
        <v>403</v>
      </c>
      <c r="CN86" s="333" t="str">
        <f>VLOOKUP($A86,'Depr Group Buckets'!$A:$J,CN$4,FALSE)</f>
        <v>BAYSIDE</v>
      </c>
      <c r="CO86" s="333" t="str">
        <f>VLOOKUP($A86,'Depr Group Buckets'!$A:$J,CO$4,FALSE)</f>
        <v>INACTIVE ACCOUNT</v>
      </c>
      <c r="CP86" s="333" t="str">
        <f>VLOOKUP($A86,'Depr Group Buckets'!$A:$J,CP$4,FALSE)</f>
        <v>Invalid</v>
      </c>
      <c r="CQ86" s="333" t="str">
        <f>VLOOKUP($A86,'Depr Group Buckets'!$A:$J,CQ$4,FALSE)</f>
        <v>315</v>
      </c>
    </row>
    <row r="87" spans="1:95" ht="12.75" customHeight="1" x14ac:dyDescent="0.25">
      <c r="A87" s="335">
        <v>31540</v>
      </c>
      <c r="B87" s="336" t="s">
        <v>39</v>
      </c>
      <c r="C87" s="337">
        <v>43844698.180000007</v>
      </c>
      <c r="D87" s="344">
        <v>43844698.180000007</v>
      </c>
      <c r="E87" s="344">
        <v>43844698.180000007</v>
      </c>
      <c r="F87" s="344">
        <v>43844698.180000007</v>
      </c>
      <c r="G87" s="344">
        <v>43844698.180000007</v>
      </c>
      <c r="H87" s="344">
        <v>43844698.180000007</v>
      </c>
      <c r="I87" s="344">
        <v>43844698.180000007</v>
      </c>
      <c r="J87" s="344">
        <v>43844698.180000007</v>
      </c>
      <c r="K87" s="344">
        <v>43865595.040000007</v>
      </c>
      <c r="L87" s="344">
        <v>43869537.790000007</v>
      </c>
      <c r="M87" s="344">
        <v>43843941.770000003</v>
      </c>
      <c r="N87" s="344">
        <v>43853623.850000001</v>
      </c>
      <c r="O87" s="344">
        <v>43980094.719999999</v>
      </c>
      <c r="P87" s="344">
        <v>43980094.719999999</v>
      </c>
      <c r="Q87" s="344">
        <v>43980094.719999999</v>
      </c>
      <c r="R87" s="344">
        <v>43980094.719999999</v>
      </c>
      <c r="S87" s="344">
        <v>43980094.719999999</v>
      </c>
      <c r="T87" s="344">
        <v>43980094.719999999</v>
      </c>
      <c r="U87" s="344">
        <v>43980094.719999999</v>
      </c>
      <c r="V87" s="344">
        <v>43980094.719999999</v>
      </c>
      <c r="W87" s="344">
        <v>43980094.719999999</v>
      </c>
      <c r="X87" s="344">
        <v>43980094.719999999</v>
      </c>
      <c r="Y87" s="344">
        <v>43980094.719999999</v>
      </c>
      <c r="Z87" s="344">
        <v>43980094.719999999</v>
      </c>
      <c r="AA87" s="344">
        <v>43980094.719999999</v>
      </c>
      <c r="AB87" s="344">
        <v>43980094.719999999</v>
      </c>
      <c r="AC87" s="344">
        <v>43980094.719999999</v>
      </c>
      <c r="AD87" s="344">
        <v>43980094.719999999</v>
      </c>
      <c r="AE87" s="344">
        <v>43980094.719999999</v>
      </c>
      <c r="AF87" s="344">
        <v>43980094.719999999</v>
      </c>
      <c r="AG87" s="344">
        <v>43980094.719999999</v>
      </c>
      <c r="AH87" s="344">
        <v>43980094.719999999</v>
      </c>
      <c r="AI87" s="344">
        <v>43980094.719999999</v>
      </c>
      <c r="AJ87" s="344">
        <v>43980094.719999999</v>
      </c>
      <c r="AK87" s="344">
        <v>43980094.719999999</v>
      </c>
      <c r="AL87" s="344">
        <v>43980094.719999999</v>
      </c>
      <c r="AM87" s="344">
        <v>43980094.719999999</v>
      </c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  <c r="BA87" s="344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44"/>
      <c r="BO87" s="344"/>
      <c r="BP87" s="344"/>
      <c r="BQ87" s="344"/>
      <c r="BR87" s="344"/>
      <c r="BS87" s="344"/>
      <c r="BT87" s="344"/>
      <c r="BU87" s="344"/>
      <c r="BV87" s="344"/>
      <c r="BW87" s="344"/>
      <c r="BX87" s="9">
        <f t="shared" si="17"/>
        <v>43980094.719999999</v>
      </c>
      <c r="BY87" s="9">
        <f t="shared" si="18"/>
        <v>43980094.719999999</v>
      </c>
      <c r="BZ87" s="9">
        <f t="shared" si="19"/>
        <v>43980094.719999999</v>
      </c>
      <c r="CA87" s="9">
        <f t="shared" si="20"/>
        <v>0</v>
      </c>
      <c r="CB87" s="9">
        <f t="shared" si="21"/>
        <v>0</v>
      </c>
      <c r="CC87" s="9">
        <f t="shared" si="22"/>
        <v>0</v>
      </c>
      <c r="CD87" s="11">
        <f t="shared" si="23"/>
        <v>43859259.890000001</v>
      </c>
      <c r="CE87" s="11">
        <f t="shared" si="24"/>
        <v>43980094.719999999</v>
      </c>
      <c r="CF87" s="11">
        <f t="shared" si="25"/>
        <v>43980094.719999999</v>
      </c>
      <c r="CG87" s="11">
        <f t="shared" si="26"/>
        <v>3383084.21</v>
      </c>
      <c r="CH87" s="11">
        <f t="shared" si="27"/>
        <v>0</v>
      </c>
      <c r="CI87" s="11">
        <f t="shared" si="28"/>
        <v>0</v>
      </c>
      <c r="CJ87" s="333" t="str">
        <f>VLOOKUP($A87,'Depr Group Buckets'!$A:$J,CJ$4,FALSE)</f>
        <v>PROD STEAM</v>
      </c>
      <c r="CK87" s="333" t="str">
        <f>VLOOKUP($A87,'Depr Group Buckets'!$A:$J,CK$4,FALSE)</f>
        <v>101/106</v>
      </c>
      <c r="CL87" s="333">
        <f>VLOOKUP($A87,'Depr Group Buckets'!$A:$J,CL$4,FALSE)</f>
        <v>108</v>
      </c>
      <c r="CM87" s="333">
        <f>VLOOKUP($A87,'Depr Group Buckets'!$A:$J,CM$4,FALSE)</f>
        <v>403</v>
      </c>
      <c r="CN87" s="333" t="str">
        <f>VLOOKUP($A87,'Depr Group Buckets'!$A:$J,CN$4,FALSE)</f>
        <v>BIG BEND</v>
      </c>
      <c r="CO87" s="333" t="str">
        <f>VLOOKUP($A87,'Depr Group Buckets'!$A:$J,CO$4,FALSE)</f>
        <v>BIG BEND COMMON</v>
      </c>
      <c r="CP87" s="333" t="str">
        <f>VLOOKUP($A87,'Depr Group Buckets'!$A:$J,CP$4,FALSE)</f>
        <v>Valid</v>
      </c>
      <c r="CQ87" s="333" t="str">
        <f>VLOOKUP($A87,'Depr Group Buckets'!$A:$J,CQ$4,FALSE)</f>
        <v>315</v>
      </c>
    </row>
    <row r="88" spans="1:95" ht="12.75" customHeight="1" x14ac:dyDescent="0.25">
      <c r="A88" s="335">
        <v>31541</v>
      </c>
      <c r="B88" s="336" t="s">
        <v>607</v>
      </c>
      <c r="C88" s="337">
        <v>0</v>
      </c>
      <c r="D88" s="344">
        <v>0</v>
      </c>
      <c r="E88" s="344">
        <v>0</v>
      </c>
      <c r="F88" s="344">
        <v>0</v>
      </c>
      <c r="G88" s="344">
        <v>0</v>
      </c>
      <c r="H88" s="344">
        <v>0</v>
      </c>
      <c r="I88" s="344">
        <v>0</v>
      </c>
      <c r="J88" s="344">
        <v>0</v>
      </c>
      <c r="K88" s="344">
        <v>0</v>
      </c>
      <c r="L88" s="344">
        <v>0</v>
      </c>
      <c r="M88" s="344">
        <v>0</v>
      </c>
      <c r="N88" s="344">
        <v>0</v>
      </c>
      <c r="O88" s="344">
        <v>0</v>
      </c>
      <c r="P88" s="344">
        <v>0</v>
      </c>
      <c r="Q88" s="344">
        <v>0</v>
      </c>
      <c r="R88" s="344">
        <v>0</v>
      </c>
      <c r="S88" s="344">
        <v>0</v>
      </c>
      <c r="T88" s="344">
        <v>0</v>
      </c>
      <c r="U88" s="344">
        <v>0</v>
      </c>
      <c r="V88" s="344">
        <v>0</v>
      </c>
      <c r="W88" s="344">
        <v>0</v>
      </c>
      <c r="X88" s="344">
        <v>0</v>
      </c>
      <c r="Y88" s="344">
        <v>0</v>
      </c>
      <c r="Z88" s="344">
        <v>0</v>
      </c>
      <c r="AA88" s="344">
        <v>0</v>
      </c>
      <c r="AB88" s="344">
        <v>0</v>
      </c>
      <c r="AC88" s="344">
        <v>0</v>
      </c>
      <c r="AD88" s="344">
        <v>0</v>
      </c>
      <c r="AE88" s="344">
        <v>0</v>
      </c>
      <c r="AF88" s="344">
        <v>0</v>
      </c>
      <c r="AG88" s="344">
        <v>0</v>
      </c>
      <c r="AH88" s="344">
        <v>0</v>
      </c>
      <c r="AI88" s="344">
        <v>0</v>
      </c>
      <c r="AJ88" s="344">
        <v>0</v>
      </c>
      <c r="AK88" s="344">
        <v>0</v>
      </c>
      <c r="AL88" s="344">
        <v>0</v>
      </c>
      <c r="AM88" s="344">
        <v>0</v>
      </c>
      <c r="AN88" s="344"/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44"/>
      <c r="BO88" s="344"/>
      <c r="BP88" s="344"/>
      <c r="BQ88" s="344"/>
      <c r="BR88" s="344"/>
      <c r="BS88" s="344"/>
      <c r="BT88" s="344"/>
      <c r="BU88" s="344"/>
      <c r="BV88" s="344"/>
      <c r="BW88" s="344"/>
      <c r="BX88" s="9">
        <f t="shared" si="17"/>
        <v>0</v>
      </c>
      <c r="BY88" s="9">
        <f t="shared" si="18"/>
        <v>0</v>
      </c>
      <c r="BZ88" s="9">
        <f t="shared" si="19"/>
        <v>0</v>
      </c>
      <c r="CA88" s="9">
        <f t="shared" si="20"/>
        <v>0</v>
      </c>
      <c r="CB88" s="9">
        <f t="shared" si="21"/>
        <v>0</v>
      </c>
      <c r="CC88" s="9">
        <f t="shared" si="22"/>
        <v>0</v>
      </c>
      <c r="CD88" s="11">
        <f t="shared" si="23"/>
        <v>0</v>
      </c>
      <c r="CE88" s="11">
        <f t="shared" si="24"/>
        <v>0</v>
      </c>
      <c r="CF88" s="11">
        <f t="shared" si="25"/>
        <v>0</v>
      </c>
      <c r="CG88" s="11">
        <f t="shared" si="26"/>
        <v>0</v>
      </c>
      <c r="CH88" s="11">
        <f t="shared" si="27"/>
        <v>0</v>
      </c>
      <c r="CI88" s="11">
        <f t="shared" si="28"/>
        <v>0</v>
      </c>
      <c r="CJ88" s="333" t="str">
        <f>VLOOKUP($A88,'Depr Group Buckets'!$A:$J,CJ$4,FALSE)</f>
        <v>PROD STEAM</v>
      </c>
      <c r="CK88" s="333" t="str">
        <f>VLOOKUP($A88,'Depr Group Buckets'!$A:$J,CK$4,FALSE)</f>
        <v>101/106</v>
      </c>
      <c r="CL88" s="333">
        <f>VLOOKUP($A88,'Depr Group Buckets'!$A:$J,CL$4,FALSE)</f>
        <v>108</v>
      </c>
      <c r="CM88" s="333">
        <f>VLOOKUP($A88,'Depr Group Buckets'!$A:$J,CM$4,FALSE)</f>
        <v>403</v>
      </c>
      <c r="CN88" s="333" t="str">
        <f>VLOOKUP($A88,'Depr Group Buckets'!$A:$J,CN$4,FALSE)</f>
        <v>BIG BEND</v>
      </c>
      <c r="CO88" s="333" t="str">
        <f>VLOOKUP($A88,'Depr Group Buckets'!$A:$J,CO$4,FALSE)</f>
        <v>BIG BEND UNIT 1</v>
      </c>
      <c r="CP88" s="333" t="str">
        <f>VLOOKUP($A88,'Depr Group Buckets'!$A:$J,CP$4,FALSE)</f>
        <v>Invalid</v>
      </c>
      <c r="CQ88" s="333" t="str">
        <f>VLOOKUP($A88,'Depr Group Buckets'!$A:$J,CQ$4,FALSE)</f>
        <v>315</v>
      </c>
    </row>
    <row r="89" spans="1:95" ht="12.75" customHeight="1" x14ac:dyDescent="0.25">
      <c r="A89" s="335">
        <v>31542</v>
      </c>
      <c r="B89" s="336" t="s">
        <v>608</v>
      </c>
      <c r="C89" s="337">
        <v>0</v>
      </c>
      <c r="D89" s="344">
        <v>0</v>
      </c>
      <c r="E89" s="344">
        <v>0</v>
      </c>
      <c r="F89" s="344">
        <v>0</v>
      </c>
      <c r="G89" s="344">
        <v>0</v>
      </c>
      <c r="H89" s="344">
        <v>0</v>
      </c>
      <c r="I89" s="344">
        <v>0</v>
      </c>
      <c r="J89" s="344">
        <v>0</v>
      </c>
      <c r="K89" s="344">
        <v>0</v>
      </c>
      <c r="L89" s="344">
        <v>0</v>
      </c>
      <c r="M89" s="344">
        <v>0</v>
      </c>
      <c r="N89" s="344">
        <v>0</v>
      </c>
      <c r="O89" s="344">
        <v>0</v>
      </c>
      <c r="P89" s="344">
        <v>0</v>
      </c>
      <c r="Q89" s="344">
        <v>0</v>
      </c>
      <c r="R89" s="344">
        <v>0</v>
      </c>
      <c r="S89" s="344">
        <v>0</v>
      </c>
      <c r="T89" s="344">
        <v>0</v>
      </c>
      <c r="U89" s="344">
        <v>0</v>
      </c>
      <c r="V89" s="344">
        <v>0</v>
      </c>
      <c r="W89" s="344">
        <v>0</v>
      </c>
      <c r="X89" s="344">
        <v>0</v>
      </c>
      <c r="Y89" s="344">
        <v>0</v>
      </c>
      <c r="Z89" s="344">
        <v>0</v>
      </c>
      <c r="AA89" s="344">
        <v>0</v>
      </c>
      <c r="AB89" s="344">
        <v>0</v>
      </c>
      <c r="AC89" s="344">
        <v>0</v>
      </c>
      <c r="AD89" s="344">
        <v>0</v>
      </c>
      <c r="AE89" s="344">
        <v>0</v>
      </c>
      <c r="AF89" s="344">
        <v>0</v>
      </c>
      <c r="AG89" s="344">
        <v>0</v>
      </c>
      <c r="AH89" s="344">
        <v>0</v>
      </c>
      <c r="AI89" s="344">
        <v>0</v>
      </c>
      <c r="AJ89" s="344">
        <v>0</v>
      </c>
      <c r="AK89" s="344">
        <v>0</v>
      </c>
      <c r="AL89" s="344">
        <v>0</v>
      </c>
      <c r="AM89" s="344">
        <v>0</v>
      </c>
      <c r="AN89" s="344"/>
      <c r="AO89" s="344"/>
      <c r="AP89" s="344"/>
      <c r="AQ89" s="344"/>
      <c r="AR89" s="344"/>
      <c r="AS89" s="344"/>
      <c r="AT89" s="344"/>
      <c r="AU89" s="344"/>
      <c r="AV89" s="344"/>
      <c r="AW89" s="344"/>
      <c r="AX89" s="344"/>
      <c r="AY89" s="344"/>
      <c r="AZ89" s="344"/>
      <c r="BA89" s="344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44"/>
      <c r="BO89" s="344"/>
      <c r="BP89" s="344"/>
      <c r="BQ89" s="344"/>
      <c r="BR89" s="344"/>
      <c r="BS89" s="344"/>
      <c r="BT89" s="344"/>
      <c r="BU89" s="344"/>
      <c r="BV89" s="344"/>
      <c r="BW89" s="344"/>
      <c r="BX89" s="9">
        <f t="shared" si="17"/>
        <v>0</v>
      </c>
      <c r="BY89" s="9">
        <f t="shared" si="18"/>
        <v>0</v>
      </c>
      <c r="BZ89" s="9">
        <f t="shared" si="19"/>
        <v>0</v>
      </c>
      <c r="CA89" s="9">
        <f t="shared" si="20"/>
        <v>0</v>
      </c>
      <c r="CB89" s="9">
        <f t="shared" si="21"/>
        <v>0</v>
      </c>
      <c r="CC89" s="9">
        <f t="shared" si="22"/>
        <v>0</v>
      </c>
      <c r="CD89" s="11">
        <f t="shared" si="23"/>
        <v>0</v>
      </c>
      <c r="CE89" s="11">
        <f t="shared" si="24"/>
        <v>0</v>
      </c>
      <c r="CF89" s="11">
        <f t="shared" si="25"/>
        <v>0</v>
      </c>
      <c r="CG89" s="11">
        <f t="shared" si="26"/>
        <v>0</v>
      </c>
      <c r="CH89" s="11">
        <f t="shared" si="27"/>
        <v>0</v>
      </c>
      <c r="CI89" s="11">
        <f t="shared" si="28"/>
        <v>0</v>
      </c>
      <c r="CJ89" s="333" t="str">
        <f>VLOOKUP($A89,'Depr Group Buckets'!$A:$J,CJ$4,FALSE)</f>
        <v>PROD STEAM</v>
      </c>
      <c r="CK89" s="333" t="str">
        <f>VLOOKUP($A89,'Depr Group Buckets'!$A:$J,CK$4,FALSE)</f>
        <v>101/106</v>
      </c>
      <c r="CL89" s="333">
        <f>VLOOKUP($A89,'Depr Group Buckets'!$A:$J,CL$4,FALSE)</f>
        <v>108</v>
      </c>
      <c r="CM89" s="333">
        <f>VLOOKUP($A89,'Depr Group Buckets'!$A:$J,CM$4,FALSE)</f>
        <v>403</v>
      </c>
      <c r="CN89" s="333" t="str">
        <f>VLOOKUP($A89,'Depr Group Buckets'!$A:$J,CN$4,FALSE)</f>
        <v>BIG BEND</v>
      </c>
      <c r="CO89" s="333" t="str">
        <f>VLOOKUP($A89,'Depr Group Buckets'!$A:$J,CO$4,FALSE)</f>
        <v>BIG BEND UNIT 2</v>
      </c>
      <c r="CP89" s="333" t="str">
        <f>VLOOKUP($A89,'Depr Group Buckets'!$A:$J,CP$4,FALSE)</f>
        <v>Invalid</v>
      </c>
      <c r="CQ89" s="333" t="str">
        <f>VLOOKUP($A89,'Depr Group Buckets'!$A:$J,CQ$4,FALSE)</f>
        <v>315</v>
      </c>
    </row>
    <row r="90" spans="1:95" ht="12.75" customHeight="1" x14ac:dyDescent="0.25">
      <c r="A90" s="335">
        <v>31543</v>
      </c>
      <c r="B90" s="336" t="s">
        <v>609</v>
      </c>
      <c r="C90" s="337">
        <v>0</v>
      </c>
      <c r="D90" s="344">
        <v>0</v>
      </c>
      <c r="E90" s="344">
        <v>0</v>
      </c>
      <c r="F90" s="344">
        <v>0</v>
      </c>
      <c r="G90" s="344">
        <v>0</v>
      </c>
      <c r="H90" s="344">
        <v>0</v>
      </c>
      <c r="I90" s="344">
        <v>0</v>
      </c>
      <c r="J90" s="344">
        <v>0</v>
      </c>
      <c r="K90" s="344">
        <v>0</v>
      </c>
      <c r="L90" s="344">
        <v>0</v>
      </c>
      <c r="M90" s="344">
        <v>0</v>
      </c>
      <c r="N90" s="344">
        <v>0</v>
      </c>
      <c r="O90" s="344">
        <v>0</v>
      </c>
      <c r="P90" s="344">
        <v>0</v>
      </c>
      <c r="Q90" s="344">
        <v>0</v>
      </c>
      <c r="R90" s="344">
        <v>0</v>
      </c>
      <c r="S90" s="344">
        <v>0</v>
      </c>
      <c r="T90" s="344">
        <v>0</v>
      </c>
      <c r="U90" s="344">
        <v>0</v>
      </c>
      <c r="V90" s="344">
        <v>0</v>
      </c>
      <c r="W90" s="344">
        <v>0</v>
      </c>
      <c r="X90" s="344">
        <v>0</v>
      </c>
      <c r="Y90" s="344">
        <v>0</v>
      </c>
      <c r="Z90" s="344">
        <v>0</v>
      </c>
      <c r="AA90" s="344">
        <v>0</v>
      </c>
      <c r="AB90" s="344">
        <v>0</v>
      </c>
      <c r="AC90" s="344">
        <v>0</v>
      </c>
      <c r="AD90" s="344">
        <v>0</v>
      </c>
      <c r="AE90" s="344">
        <v>0</v>
      </c>
      <c r="AF90" s="344">
        <v>0</v>
      </c>
      <c r="AG90" s="344">
        <v>0</v>
      </c>
      <c r="AH90" s="344">
        <v>0</v>
      </c>
      <c r="AI90" s="344">
        <v>0</v>
      </c>
      <c r="AJ90" s="344">
        <v>0</v>
      </c>
      <c r="AK90" s="344">
        <v>0</v>
      </c>
      <c r="AL90" s="344">
        <v>0</v>
      </c>
      <c r="AM90" s="344">
        <v>0</v>
      </c>
      <c r="AN90" s="344"/>
      <c r="AO90" s="344"/>
      <c r="AP90" s="344"/>
      <c r="AQ90" s="344"/>
      <c r="AR90" s="344"/>
      <c r="AS90" s="344"/>
      <c r="AT90" s="344"/>
      <c r="AU90" s="344"/>
      <c r="AV90" s="344"/>
      <c r="AW90" s="344"/>
      <c r="AX90" s="344"/>
      <c r="AY90" s="344"/>
      <c r="AZ90" s="344"/>
      <c r="BA90" s="344"/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44"/>
      <c r="BO90" s="344"/>
      <c r="BP90" s="344"/>
      <c r="BQ90" s="344"/>
      <c r="BR90" s="344"/>
      <c r="BS90" s="344"/>
      <c r="BT90" s="344"/>
      <c r="BU90" s="344"/>
      <c r="BV90" s="344"/>
      <c r="BW90" s="344"/>
      <c r="BX90" s="9">
        <f t="shared" si="17"/>
        <v>0</v>
      </c>
      <c r="BY90" s="9">
        <f t="shared" si="18"/>
        <v>0</v>
      </c>
      <c r="BZ90" s="9">
        <f t="shared" si="19"/>
        <v>0</v>
      </c>
      <c r="CA90" s="9">
        <f t="shared" si="20"/>
        <v>0</v>
      </c>
      <c r="CB90" s="9">
        <f t="shared" si="21"/>
        <v>0</v>
      </c>
      <c r="CC90" s="9">
        <f t="shared" si="22"/>
        <v>0</v>
      </c>
      <c r="CD90" s="11">
        <f t="shared" si="23"/>
        <v>0</v>
      </c>
      <c r="CE90" s="11">
        <f t="shared" si="24"/>
        <v>0</v>
      </c>
      <c r="CF90" s="11">
        <f t="shared" si="25"/>
        <v>0</v>
      </c>
      <c r="CG90" s="11">
        <f t="shared" si="26"/>
        <v>0</v>
      </c>
      <c r="CH90" s="11">
        <f t="shared" si="27"/>
        <v>0</v>
      </c>
      <c r="CI90" s="11">
        <f t="shared" si="28"/>
        <v>0</v>
      </c>
      <c r="CJ90" s="333" t="str">
        <f>VLOOKUP($A90,'Depr Group Buckets'!$A:$J,CJ$4,FALSE)</f>
        <v>PROD STEAM</v>
      </c>
      <c r="CK90" s="333" t="str">
        <f>VLOOKUP($A90,'Depr Group Buckets'!$A:$J,CK$4,FALSE)</f>
        <v>101/106</v>
      </c>
      <c r="CL90" s="333">
        <f>VLOOKUP($A90,'Depr Group Buckets'!$A:$J,CL$4,FALSE)</f>
        <v>108</v>
      </c>
      <c r="CM90" s="333">
        <f>VLOOKUP($A90,'Depr Group Buckets'!$A:$J,CM$4,FALSE)</f>
        <v>403</v>
      </c>
      <c r="CN90" s="333" t="str">
        <f>VLOOKUP($A90,'Depr Group Buckets'!$A:$J,CN$4,FALSE)</f>
        <v>BIG BEND</v>
      </c>
      <c r="CO90" s="333" t="str">
        <f>VLOOKUP($A90,'Depr Group Buckets'!$A:$J,CO$4,FALSE)</f>
        <v>BIG BEND UNIT 3</v>
      </c>
      <c r="CP90" s="333" t="str">
        <f>VLOOKUP($A90,'Depr Group Buckets'!$A:$J,CP$4,FALSE)</f>
        <v>Invalid</v>
      </c>
      <c r="CQ90" s="333" t="str">
        <f>VLOOKUP($A90,'Depr Group Buckets'!$A:$J,CQ$4,FALSE)</f>
        <v>315</v>
      </c>
    </row>
    <row r="91" spans="1:95" ht="12.75" customHeight="1" x14ac:dyDescent="0.25">
      <c r="A91" s="335">
        <v>31544</v>
      </c>
      <c r="B91" s="336" t="s">
        <v>51</v>
      </c>
      <c r="C91" s="337">
        <v>52321753.069999993</v>
      </c>
      <c r="D91" s="344">
        <v>52379341.579999991</v>
      </c>
      <c r="E91" s="344">
        <v>52379341.579999991</v>
      </c>
      <c r="F91" s="344">
        <v>52379341.579999991</v>
      </c>
      <c r="G91" s="344">
        <v>52379341.579999991</v>
      </c>
      <c r="H91" s="344">
        <v>52379341.579999991</v>
      </c>
      <c r="I91" s="344">
        <v>52384698.919999994</v>
      </c>
      <c r="J91" s="344">
        <v>52384698.919999994</v>
      </c>
      <c r="K91" s="344">
        <v>52384698.919999994</v>
      </c>
      <c r="L91" s="344">
        <v>52384698.919999994</v>
      </c>
      <c r="M91" s="344">
        <v>52440636.57</v>
      </c>
      <c r="N91" s="344">
        <v>52562008.140000001</v>
      </c>
      <c r="O91" s="344">
        <v>52859494.079999998</v>
      </c>
      <c r="P91" s="344">
        <v>52859494.079999998</v>
      </c>
      <c r="Q91" s="344">
        <v>52859494.079999998</v>
      </c>
      <c r="R91" s="344">
        <v>52859494.079999998</v>
      </c>
      <c r="S91" s="344">
        <v>52859494.079999998</v>
      </c>
      <c r="T91" s="344">
        <v>52859494.079999998</v>
      </c>
      <c r="U91" s="344">
        <v>52859494.079999998</v>
      </c>
      <c r="V91" s="344">
        <v>52859494.079999998</v>
      </c>
      <c r="W91" s="344">
        <v>52859494.079999998</v>
      </c>
      <c r="X91" s="344">
        <v>52859494.079999998</v>
      </c>
      <c r="Y91" s="344">
        <v>52859494.079999998</v>
      </c>
      <c r="Z91" s="344">
        <v>52859494.079999998</v>
      </c>
      <c r="AA91" s="344">
        <v>52859494.079999998</v>
      </c>
      <c r="AB91" s="344">
        <v>52859494.079999998</v>
      </c>
      <c r="AC91" s="344">
        <v>52859494.079999998</v>
      </c>
      <c r="AD91" s="344">
        <v>52859494.079999998</v>
      </c>
      <c r="AE91" s="344">
        <v>52859494.079999998</v>
      </c>
      <c r="AF91" s="344">
        <v>52859494.079999998</v>
      </c>
      <c r="AG91" s="344">
        <v>52859494.079999998</v>
      </c>
      <c r="AH91" s="344">
        <v>52859494.079999998</v>
      </c>
      <c r="AI91" s="344">
        <v>52859494.079999998</v>
      </c>
      <c r="AJ91" s="344">
        <v>52859494.079999998</v>
      </c>
      <c r="AK91" s="344">
        <v>52859494.079999998</v>
      </c>
      <c r="AL91" s="344">
        <v>52859494.079999998</v>
      </c>
      <c r="AM91" s="344">
        <v>52859494.079999998</v>
      </c>
      <c r="AN91" s="344"/>
      <c r="AO91" s="344"/>
      <c r="AP91" s="344"/>
      <c r="AQ91" s="344"/>
      <c r="AR91" s="344"/>
      <c r="AS91" s="344"/>
      <c r="AT91" s="344"/>
      <c r="AU91" s="344"/>
      <c r="AV91" s="344"/>
      <c r="AW91" s="344"/>
      <c r="AX91" s="344"/>
      <c r="AY91" s="344"/>
      <c r="AZ91" s="344"/>
      <c r="BA91" s="344"/>
      <c r="BB91" s="344"/>
      <c r="BC91" s="344"/>
      <c r="BD91" s="344"/>
      <c r="BE91" s="344"/>
      <c r="BF91" s="344"/>
      <c r="BG91" s="344"/>
      <c r="BH91" s="344"/>
      <c r="BI91" s="344"/>
      <c r="BJ91" s="344"/>
      <c r="BK91" s="344"/>
      <c r="BL91" s="344"/>
      <c r="BM91" s="344"/>
      <c r="BN91" s="344"/>
      <c r="BO91" s="344"/>
      <c r="BP91" s="344"/>
      <c r="BQ91" s="344"/>
      <c r="BR91" s="344"/>
      <c r="BS91" s="344"/>
      <c r="BT91" s="344"/>
      <c r="BU91" s="344"/>
      <c r="BV91" s="344"/>
      <c r="BW91" s="344"/>
      <c r="BX91" s="9">
        <f t="shared" si="17"/>
        <v>52859494.079999998</v>
      </c>
      <c r="BY91" s="9">
        <f t="shared" si="18"/>
        <v>52859494.079999998</v>
      </c>
      <c r="BZ91" s="9">
        <f t="shared" si="19"/>
        <v>52859494.079999998</v>
      </c>
      <c r="CA91" s="9">
        <f t="shared" si="20"/>
        <v>0</v>
      </c>
      <c r="CB91" s="9">
        <f t="shared" si="21"/>
        <v>0</v>
      </c>
      <c r="CC91" s="9">
        <f t="shared" si="22"/>
        <v>0</v>
      </c>
      <c r="CD91" s="11">
        <f t="shared" si="23"/>
        <v>52432261.189999998</v>
      </c>
      <c r="CE91" s="11">
        <f t="shared" si="24"/>
        <v>52859494.079999998</v>
      </c>
      <c r="CF91" s="11">
        <f t="shared" si="25"/>
        <v>52859494.079999998</v>
      </c>
      <c r="CG91" s="11">
        <f t="shared" si="26"/>
        <v>4066114.93</v>
      </c>
      <c r="CH91" s="11">
        <f t="shared" si="27"/>
        <v>0</v>
      </c>
      <c r="CI91" s="11">
        <f t="shared" si="28"/>
        <v>0</v>
      </c>
      <c r="CJ91" s="333" t="str">
        <f>VLOOKUP($A91,'Depr Group Buckets'!$A:$J,CJ$4,FALSE)</f>
        <v>PROD STEAM</v>
      </c>
      <c r="CK91" s="333" t="str">
        <f>VLOOKUP($A91,'Depr Group Buckets'!$A:$J,CK$4,FALSE)</f>
        <v>101/106</v>
      </c>
      <c r="CL91" s="333">
        <f>VLOOKUP($A91,'Depr Group Buckets'!$A:$J,CL$4,FALSE)</f>
        <v>108</v>
      </c>
      <c r="CM91" s="333">
        <f>VLOOKUP($A91,'Depr Group Buckets'!$A:$J,CM$4,FALSE)</f>
        <v>403</v>
      </c>
      <c r="CN91" s="333" t="str">
        <f>VLOOKUP($A91,'Depr Group Buckets'!$A:$J,CN$4,FALSE)</f>
        <v>BIG BEND</v>
      </c>
      <c r="CO91" s="333" t="str">
        <f>VLOOKUP($A91,'Depr Group Buckets'!$A:$J,CO$4,FALSE)</f>
        <v>BIG BEND UNIT 4</v>
      </c>
      <c r="CP91" s="333" t="str">
        <f>VLOOKUP($A91,'Depr Group Buckets'!$A:$J,CP$4,FALSE)</f>
        <v>Valid</v>
      </c>
      <c r="CQ91" s="333" t="str">
        <f>VLOOKUP($A91,'Depr Group Buckets'!$A:$J,CQ$4,FALSE)</f>
        <v>315</v>
      </c>
    </row>
    <row r="92" spans="1:95" ht="12.75" customHeight="1" x14ac:dyDescent="0.25">
      <c r="A92" s="335">
        <v>31545</v>
      </c>
      <c r="B92" s="336" t="s">
        <v>52</v>
      </c>
      <c r="C92" s="337">
        <v>26006069.59</v>
      </c>
      <c r="D92" s="344">
        <v>26006069.59</v>
      </c>
      <c r="E92" s="344">
        <v>26006069.59</v>
      </c>
      <c r="F92" s="344">
        <v>26006069.59</v>
      </c>
      <c r="G92" s="344">
        <v>26006069.59</v>
      </c>
      <c r="H92" s="344">
        <v>26006069.59</v>
      </c>
      <c r="I92" s="344">
        <v>26006069.59</v>
      </c>
      <c r="J92" s="344">
        <v>26006069.59</v>
      </c>
      <c r="K92" s="344">
        <v>25986695.150000002</v>
      </c>
      <c r="L92" s="344">
        <v>25986695.150000002</v>
      </c>
      <c r="M92" s="344">
        <v>25986695.150000002</v>
      </c>
      <c r="N92" s="344">
        <v>25986695.150000002</v>
      </c>
      <c r="O92" s="344">
        <v>25986695.150000002</v>
      </c>
      <c r="P92" s="344">
        <v>26001500.230000004</v>
      </c>
      <c r="Q92" s="344">
        <v>26233751.810000002</v>
      </c>
      <c r="R92" s="344">
        <v>26255351.810000002</v>
      </c>
      <c r="S92" s="344">
        <v>26276951.810000002</v>
      </c>
      <c r="T92" s="344">
        <v>26302151.810000002</v>
      </c>
      <c r="U92" s="344">
        <v>26604943.93</v>
      </c>
      <c r="V92" s="344">
        <v>26633743.93</v>
      </c>
      <c r="W92" s="344">
        <v>26662543.93</v>
      </c>
      <c r="X92" s="344">
        <v>26691343.93</v>
      </c>
      <c r="Y92" s="344">
        <v>26723743.93</v>
      </c>
      <c r="Z92" s="344">
        <v>26777743.93</v>
      </c>
      <c r="AA92" s="344">
        <v>26849743.93</v>
      </c>
      <c r="AB92" s="344">
        <v>26860652.505000003</v>
      </c>
      <c r="AC92" s="344">
        <v>26860652.505000003</v>
      </c>
      <c r="AD92" s="344">
        <v>26860652.505000003</v>
      </c>
      <c r="AE92" s="344">
        <v>26860652.505000003</v>
      </c>
      <c r="AF92" s="344">
        <v>26860652.505000003</v>
      </c>
      <c r="AG92" s="344">
        <v>26860652.505000003</v>
      </c>
      <c r="AH92" s="344">
        <v>26860652.505000003</v>
      </c>
      <c r="AI92" s="344">
        <v>26860652.505000003</v>
      </c>
      <c r="AJ92" s="344">
        <v>27309746.225000001</v>
      </c>
      <c r="AK92" s="344">
        <v>27309746.225000001</v>
      </c>
      <c r="AL92" s="344">
        <v>27309746.225000001</v>
      </c>
      <c r="AM92" s="344">
        <v>27309746.225000001</v>
      </c>
      <c r="AN92" s="344"/>
      <c r="AO92" s="344"/>
      <c r="AP92" s="344"/>
      <c r="AQ92" s="344"/>
      <c r="AR92" s="344"/>
      <c r="AS92" s="344"/>
      <c r="AT92" s="344"/>
      <c r="AU92" s="344"/>
      <c r="AV92" s="344"/>
      <c r="AW92" s="344"/>
      <c r="AX92" s="344"/>
      <c r="AY92" s="344"/>
      <c r="AZ92" s="344"/>
      <c r="BA92" s="344"/>
      <c r="BB92" s="344"/>
      <c r="BC92" s="344"/>
      <c r="BD92" s="344"/>
      <c r="BE92" s="344"/>
      <c r="BF92" s="344"/>
      <c r="BG92" s="344"/>
      <c r="BH92" s="344"/>
      <c r="BI92" s="344"/>
      <c r="BJ92" s="344"/>
      <c r="BK92" s="344"/>
      <c r="BL92" s="344"/>
      <c r="BM92" s="344"/>
      <c r="BN92" s="344"/>
      <c r="BO92" s="344"/>
      <c r="BP92" s="344"/>
      <c r="BQ92" s="344"/>
      <c r="BR92" s="344"/>
      <c r="BS92" s="344"/>
      <c r="BT92" s="344"/>
      <c r="BU92" s="344"/>
      <c r="BV92" s="344"/>
      <c r="BW92" s="344"/>
      <c r="BX92" s="9">
        <f t="shared" si="17"/>
        <v>25986695.150000002</v>
      </c>
      <c r="BY92" s="9">
        <f t="shared" si="18"/>
        <v>26849743.93</v>
      </c>
      <c r="BZ92" s="9">
        <f t="shared" si="19"/>
        <v>27309746.225000001</v>
      </c>
      <c r="CA92" s="9">
        <f t="shared" si="20"/>
        <v>0</v>
      </c>
      <c r="CB92" s="9">
        <f t="shared" si="21"/>
        <v>0</v>
      </c>
      <c r="CC92" s="9">
        <f t="shared" si="22"/>
        <v>0</v>
      </c>
      <c r="CD92" s="11">
        <f t="shared" si="23"/>
        <v>25998617.879999999</v>
      </c>
      <c r="CE92" s="11">
        <f t="shared" si="24"/>
        <v>26461554.629999999</v>
      </c>
      <c r="CF92" s="11">
        <f t="shared" si="25"/>
        <v>26997996.07</v>
      </c>
      <c r="CG92" s="11">
        <f t="shared" si="26"/>
        <v>2100749.71</v>
      </c>
      <c r="CH92" s="11">
        <f t="shared" si="27"/>
        <v>0</v>
      </c>
      <c r="CI92" s="11">
        <f t="shared" si="28"/>
        <v>0</v>
      </c>
      <c r="CJ92" s="333" t="str">
        <f>VLOOKUP($A92,'Depr Group Buckets'!$A:$J,CJ$4,FALSE)</f>
        <v>PROD STEAM</v>
      </c>
      <c r="CK92" s="333" t="str">
        <f>VLOOKUP($A92,'Depr Group Buckets'!$A:$J,CK$4,FALSE)</f>
        <v>101/106</v>
      </c>
      <c r="CL92" s="333">
        <f>VLOOKUP($A92,'Depr Group Buckets'!$A:$J,CL$4,FALSE)</f>
        <v>108</v>
      </c>
      <c r="CM92" s="333">
        <f>VLOOKUP($A92,'Depr Group Buckets'!$A:$J,CM$4,FALSE)</f>
        <v>403</v>
      </c>
      <c r="CN92" s="333" t="str">
        <f>VLOOKUP($A92,'Depr Group Buckets'!$A:$J,CN$4,FALSE)</f>
        <v>BIG BEND</v>
      </c>
      <c r="CO92" s="333" t="str">
        <f>VLOOKUP($A92,'Depr Group Buckets'!$A:$J,CO$4,FALSE)</f>
        <v>BIG BEND UNIT 4</v>
      </c>
      <c r="CP92" s="333" t="str">
        <f>VLOOKUP($A92,'Depr Group Buckets'!$A:$J,CP$4,FALSE)</f>
        <v>Valid</v>
      </c>
      <c r="CQ92" s="333" t="str">
        <f>VLOOKUP($A92,'Depr Group Buckets'!$A:$J,CQ$4,FALSE)</f>
        <v>315</v>
      </c>
    </row>
    <row r="93" spans="1:95" ht="12" customHeight="1" x14ac:dyDescent="0.25">
      <c r="A93" s="335">
        <v>31546</v>
      </c>
      <c r="B93" s="336" t="s">
        <v>610</v>
      </c>
      <c r="C93" s="337">
        <v>0</v>
      </c>
      <c r="D93" s="344">
        <v>0</v>
      </c>
      <c r="E93" s="344">
        <v>0</v>
      </c>
      <c r="F93" s="344">
        <v>0</v>
      </c>
      <c r="G93" s="344">
        <v>0</v>
      </c>
      <c r="H93" s="344">
        <v>0</v>
      </c>
      <c r="I93" s="344">
        <v>0</v>
      </c>
      <c r="J93" s="344">
        <v>0</v>
      </c>
      <c r="K93" s="344">
        <v>0</v>
      </c>
      <c r="L93" s="344">
        <v>0</v>
      </c>
      <c r="M93" s="344">
        <v>0</v>
      </c>
      <c r="N93" s="344">
        <v>0</v>
      </c>
      <c r="O93" s="344">
        <v>0</v>
      </c>
      <c r="P93" s="344">
        <v>0</v>
      </c>
      <c r="Q93" s="344">
        <v>0</v>
      </c>
      <c r="R93" s="344">
        <v>0</v>
      </c>
      <c r="S93" s="344">
        <v>0</v>
      </c>
      <c r="T93" s="344">
        <v>0</v>
      </c>
      <c r="U93" s="344">
        <v>0</v>
      </c>
      <c r="V93" s="344">
        <v>0</v>
      </c>
      <c r="W93" s="344">
        <v>0</v>
      </c>
      <c r="X93" s="344">
        <v>0</v>
      </c>
      <c r="Y93" s="344">
        <v>0</v>
      </c>
      <c r="Z93" s="344">
        <v>0</v>
      </c>
      <c r="AA93" s="344">
        <v>0</v>
      </c>
      <c r="AB93" s="344">
        <v>0</v>
      </c>
      <c r="AC93" s="344">
        <v>0</v>
      </c>
      <c r="AD93" s="344">
        <v>0</v>
      </c>
      <c r="AE93" s="344">
        <v>0</v>
      </c>
      <c r="AF93" s="344">
        <v>0</v>
      </c>
      <c r="AG93" s="344">
        <v>0</v>
      </c>
      <c r="AH93" s="344">
        <v>0</v>
      </c>
      <c r="AI93" s="344">
        <v>0</v>
      </c>
      <c r="AJ93" s="344">
        <v>0</v>
      </c>
      <c r="AK93" s="344">
        <v>0</v>
      </c>
      <c r="AL93" s="344">
        <v>0</v>
      </c>
      <c r="AM93" s="344">
        <v>0</v>
      </c>
      <c r="AN93" s="344"/>
      <c r="AO93" s="344"/>
      <c r="AP93" s="344"/>
      <c r="AQ93" s="344"/>
      <c r="AR93" s="344"/>
      <c r="AS93" s="344"/>
      <c r="AT93" s="344"/>
      <c r="AU93" s="344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4"/>
      <c r="BI93" s="344"/>
      <c r="BJ93" s="344"/>
      <c r="BK93" s="344"/>
      <c r="BL93" s="344"/>
      <c r="BM93" s="344"/>
      <c r="BN93" s="344"/>
      <c r="BO93" s="344"/>
      <c r="BP93" s="344"/>
      <c r="BQ93" s="344"/>
      <c r="BR93" s="344"/>
      <c r="BS93" s="344"/>
      <c r="BT93" s="344"/>
      <c r="BU93" s="344"/>
      <c r="BV93" s="344"/>
      <c r="BW93" s="344"/>
      <c r="BX93" s="9">
        <f t="shared" si="17"/>
        <v>0</v>
      </c>
      <c r="BY93" s="9">
        <f t="shared" si="18"/>
        <v>0</v>
      </c>
      <c r="BZ93" s="9">
        <f t="shared" si="19"/>
        <v>0</v>
      </c>
      <c r="CA93" s="9">
        <f t="shared" si="20"/>
        <v>0</v>
      </c>
      <c r="CB93" s="9">
        <f t="shared" si="21"/>
        <v>0</v>
      </c>
      <c r="CC93" s="9">
        <f t="shared" si="22"/>
        <v>0</v>
      </c>
      <c r="CD93" s="11">
        <f t="shared" si="23"/>
        <v>0</v>
      </c>
      <c r="CE93" s="11">
        <f t="shared" si="24"/>
        <v>0</v>
      </c>
      <c r="CF93" s="11">
        <f t="shared" si="25"/>
        <v>0</v>
      </c>
      <c r="CG93" s="11">
        <f t="shared" si="26"/>
        <v>0</v>
      </c>
      <c r="CH93" s="11">
        <f t="shared" si="27"/>
        <v>0</v>
      </c>
      <c r="CI93" s="11">
        <f t="shared" si="28"/>
        <v>0</v>
      </c>
      <c r="CJ93" s="333" t="str">
        <f>VLOOKUP($A93,'Depr Group Buckets'!$A:$J,CJ$4,FALSE)</f>
        <v>PROD STEAM</v>
      </c>
      <c r="CK93" s="333" t="str">
        <f>VLOOKUP($A93,'Depr Group Buckets'!$A:$J,CK$4,FALSE)</f>
        <v>101/106</v>
      </c>
      <c r="CL93" s="333">
        <f>VLOOKUP($A93,'Depr Group Buckets'!$A:$J,CL$4,FALSE)</f>
        <v>108</v>
      </c>
      <c r="CM93" s="333">
        <f>VLOOKUP($A93,'Depr Group Buckets'!$A:$J,CM$4,FALSE)</f>
        <v>403</v>
      </c>
      <c r="CN93" s="333" t="str">
        <f>VLOOKUP($A93,'Depr Group Buckets'!$A:$J,CN$4,FALSE)</f>
        <v>BIG BEND</v>
      </c>
      <c r="CO93" s="333" t="str">
        <f>VLOOKUP($A93,'Depr Group Buckets'!$A:$J,CO$4,FALSE)</f>
        <v>BIG BEND UNIT 1 &amp; 2 FGD</v>
      </c>
      <c r="CP93" s="333" t="str">
        <f>VLOOKUP($A93,'Depr Group Buckets'!$A:$J,CP$4,FALSE)</f>
        <v>Invalid</v>
      </c>
      <c r="CQ93" s="333" t="str">
        <f>VLOOKUP($A93,'Depr Group Buckets'!$A:$J,CQ$4,FALSE)</f>
        <v>315</v>
      </c>
    </row>
    <row r="94" spans="1:95" ht="12" customHeight="1" x14ac:dyDescent="0.25">
      <c r="A94" s="335">
        <v>31551</v>
      </c>
      <c r="B94" s="336" t="s">
        <v>611</v>
      </c>
      <c r="C94" s="337">
        <v>0</v>
      </c>
      <c r="D94" s="344">
        <v>0</v>
      </c>
      <c r="E94" s="344">
        <v>0</v>
      </c>
      <c r="F94" s="344">
        <v>0</v>
      </c>
      <c r="G94" s="344">
        <v>0</v>
      </c>
      <c r="H94" s="344">
        <v>0</v>
      </c>
      <c r="I94" s="344">
        <v>0</v>
      </c>
      <c r="J94" s="344">
        <v>0</v>
      </c>
      <c r="K94" s="344">
        <v>0</v>
      </c>
      <c r="L94" s="344">
        <v>0</v>
      </c>
      <c r="M94" s="344">
        <v>0</v>
      </c>
      <c r="N94" s="344">
        <v>0</v>
      </c>
      <c r="O94" s="344">
        <v>0</v>
      </c>
      <c r="P94" s="344">
        <v>0</v>
      </c>
      <c r="Q94" s="344">
        <v>0</v>
      </c>
      <c r="R94" s="344">
        <v>0</v>
      </c>
      <c r="S94" s="344">
        <v>0</v>
      </c>
      <c r="T94" s="344">
        <v>0</v>
      </c>
      <c r="U94" s="344">
        <v>0</v>
      </c>
      <c r="V94" s="344">
        <v>0</v>
      </c>
      <c r="W94" s="344">
        <v>0</v>
      </c>
      <c r="X94" s="344">
        <v>0</v>
      </c>
      <c r="Y94" s="344">
        <v>0</v>
      </c>
      <c r="Z94" s="344">
        <v>0</v>
      </c>
      <c r="AA94" s="344">
        <v>0</v>
      </c>
      <c r="AB94" s="344">
        <v>0</v>
      </c>
      <c r="AC94" s="344">
        <v>0</v>
      </c>
      <c r="AD94" s="344">
        <v>0</v>
      </c>
      <c r="AE94" s="344">
        <v>0</v>
      </c>
      <c r="AF94" s="344">
        <v>0</v>
      </c>
      <c r="AG94" s="344">
        <v>0</v>
      </c>
      <c r="AH94" s="344">
        <v>0</v>
      </c>
      <c r="AI94" s="344">
        <v>0</v>
      </c>
      <c r="AJ94" s="344">
        <v>0</v>
      </c>
      <c r="AK94" s="344">
        <v>0</v>
      </c>
      <c r="AL94" s="344">
        <v>0</v>
      </c>
      <c r="AM94" s="344">
        <v>0</v>
      </c>
      <c r="AN94" s="344"/>
      <c r="AO94" s="344"/>
      <c r="AP94" s="344"/>
      <c r="AQ94" s="344"/>
      <c r="AR94" s="344"/>
      <c r="AS94" s="344"/>
      <c r="AT94" s="344"/>
      <c r="AU94" s="344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4"/>
      <c r="BI94" s="344"/>
      <c r="BJ94" s="344"/>
      <c r="BK94" s="344"/>
      <c r="BL94" s="344"/>
      <c r="BM94" s="344"/>
      <c r="BN94" s="344"/>
      <c r="BO94" s="344"/>
      <c r="BP94" s="344"/>
      <c r="BQ94" s="344"/>
      <c r="BR94" s="344"/>
      <c r="BS94" s="344"/>
      <c r="BT94" s="344"/>
      <c r="BU94" s="344"/>
      <c r="BV94" s="344"/>
      <c r="BW94" s="344"/>
      <c r="BX94" s="9">
        <f t="shared" si="17"/>
        <v>0</v>
      </c>
      <c r="BY94" s="9">
        <f t="shared" si="18"/>
        <v>0</v>
      </c>
      <c r="BZ94" s="9">
        <f t="shared" si="19"/>
        <v>0</v>
      </c>
      <c r="CA94" s="9">
        <f t="shared" si="20"/>
        <v>0</v>
      </c>
      <c r="CB94" s="9">
        <f t="shared" si="21"/>
        <v>0</v>
      </c>
      <c r="CC94" s="9">
        <f t="shared" si="22"/>
        <v>0</v>
      </c>
      <c r="CD94" s="11">
        <f t="shared" si="23"/>
        <v>0</v>
      </c>
      <c r="CE94" s="11">
        <f t="shared" si="24"/>
        <v>0</v>
      </c>
      <c r="CF94" s="11">
        <f t="shared" si="25"/>
        <v>0</v>
      </c>
      <c r="CG94" s="11">
        <f t="shared" si="26"/>
        <v>0</v>
      </c>
      <c r="CH94" s="11">
        <f t="shared" si="27"/>
        <v>0</v>
      </c>
      <c r="CI94" s="11">
        <f t="shared" si="28"/>
        <v>0</v>
      </c>
      <c r="CJ94" s="333" t="str">
        <f>VLOOKUP($A94,'Depr Group Buckets'!$A:$J,CJ$4,FALSE)</f>
        <v>PROD STEAM</v>
      </c>
      <c r="CK94" s="333" t="str">
        <f>VLOOKUP($A94,'Depr Group Buckets'!$A:$J,CK$4,FALSE)</f>
        <v>101/106</v>
      </c>
      <c r="CL94" s="333">
        <f>VLOOKUP($A94,'Depr Group Buckets'!$A:$J,CL$4,FALSE)</f>
        <v>108</v>
      </c>
      <c r="CM94" s="333">
        <f>VLOOKUP($A94,'Depr Group Buckets'!$A:$J,CM$4,FALSE)</f>
        <v>403</v>
      </c>
      <c r="CN94" s="333" t="str">
        <f>VLOOKUP($A94,'Depr Group Buckets'!$A:$J,CN$4,FALSE)</f>
        <v>BIG BEND</v>
      </c>
      <c r="CO94" s="333" t="str">
        <f>VLOOKUP($A94,'Depr Group Buckets'!$A:$J,CO$4,FALSE)</f>
        <v>BIG BEND UNIT 1 SCR</v>
      </c>
      <c r="CP94" s="333" t="str">
        <f>VLOOKUP($A94,'Depr Group Buckets'!$A:$J,CP$4,FALSE)</f>
        <v>Invalid</v>
      </c>
      <c r="CQ94" s="333" t="str">
        <f>VLOOKUP($A94,'Depr Group Buckets'!$A:$J,CQ$4,FALSE)</f>
        <v>315</v>
      </c>
    </row>
    <row r="95" spans="1:95" ht="12.75" customHeight="1" x14ac:dyDescent="0.25">
      <c r="A95" s="335">
        <v>31552</v>
      </c>
      <c r="B95" s="336" t="s">
        <v>612</v>
      </c>
      <c r="C95" s="337">
        <v>0</v>
      </c>
      <c r="D95" s="344">
        <v>0</v>
      </c>
      <c r="E95" s="344">
        <v>0</v>
      </c>
      <c r="F95" s="344">
        <v>0</v>
      </c>
      <c r="G95" s="344">
        <v>0</v>
      </c>
      <c r="H95" s="344">
        <v>0</v>
      </c>
      <c r="I95" s="344">
        <v>0</v>
      </c>
      <c r="J95" s="344">
        <v>0</v>
      </c>
      <c r="K95" s="344">
        <v>0</v>
      </c>
      <c r="L95" s="344">
        <v>0</v>
      </c>
      <c r="M95" s="344">
        <v>0</v>
      </c>
      <c r="N95" s="344">
        <v>0</v>
      </c>
      <c r="O95" s="344">
        <v>0</v>
      </c>
      <c r="P95" s="344">
        <v>0</v>
      </c>
      <c r="Q95" s="344">
        <v>0</v>
      </c>
      <c r="R95" s="344">
        <v>0</v>
      </c>
      <c r="S95" s="344">
        <v>0</v>
      </c>
      <c r="T95" s="344">
        <v>0</v>
      </c>
      <c r="U95" s="344">
        <v>0</v>
      </c>
      <c r="V95" s="344">
        <v>0</v>
      </c>
      <c r="W95" s="344">
        <v>0</v>
      </c>
      <c r="X95" s="344">
        <v>0</v>
      </c>
      <c r="Y95" s="344">
        <v>0</v>
      </c>
      <c r="Z95" s="344">
        <v>0</v>
      </c>
      <c r="AA95" s="344">
        <v>0</v>
      </c>
      <c r="AB95" s="344">
        <v>0</v>
      </c>
      <c r="AC95" s="344">
        <v>0</v>
      </c>
      <c r="AD95" s="344">
        <v>0</v>
      </c>
      <c r="AE95" s="344">
        <v>0</v>
      </c>
      <c r="AF95" s="344">
        <v>0</v>
      </c>
      <c r="AG95" s="344">
        <v>0</v>
      </c>
      <c r="AH95" s="344">
        <v>0</v>
      </c>
      <c r="AI95" s="344">
        <v>0</v>
      </c>
      <c r="AJ95" s="344">
        <v>0</v>
      </c>
      <c r="AK95" s="344">
        <v>0</v>
      </c>
      <c r="AL95" s="344">
        <v>0</v>
      </c>
      <c r="AM95" s="344">
        <v>0</v>
      </c>
      <c r="AN95" s="344"/>
      <c r="AO95" s="344"/>
      <c r="AP95" s="344"/>
      <c r="AQ95" s="344"/>
      <c r="AR95" s="344"/>
      <c r="AS95" s="344"/>
      <c r="AT95" s="344"/>
      <c r="AU95" s="344"/>
      <c r="AV95" s="344"/>
      <c r="AW95" s="344"/>
      <c r="AX95" s="344"/>
      <c r="AY95" s="344"/>
      <c r="AZ95" s="344"/>
      <c r="BA95" s="344"/>
      <c r="BB95" s="344"/>
      <c r="BC95" s="344"/>
      <c r="BD95" s="344"/>
      <c r="BE95" s="344"/>
      <c r="BF95" s="344"/>
      <c r="BG95" s="344"/>
      <c r="BH95" s="344"/>
      <c r="BI95" s="344"/>
      <c r="BJ95" s="344"/>
      <c r="BK95" s="344"/>
      <c r="BL95" s="344"/>
      <c r="BM95" s="344"/>
      <c r="BN95" s="344"/>
      <c r="BO95" s="344"/>
      <c r="BP95" s="344"/>
      <c r="BQ95" s="344"/>
      <c r="BR95" s="344"/>
      <c r="BS95" s="344"/>
      <c r="BT95" s="344"/>
      <c r="BU95" s="344"/>
      <c r="BV95" s="344"/>
      <c r="BW95" s="344"/>
      <c r="BX95" s="9">
        <f t="shared" si="17"/>
        <v>0</v>
      </c>
      <c r="BY95" s="9">
        <f t="shared" si="18"/>
        <v>0</v>
      </c>
      <c r="BZ95" s="9">
        <f t="shared" si="19"/>
        <v>0</v>
      </c>
      <c r="CA95" s="9">
        <f t="shared" si="20"/>
        <v>0</v>
      </c>
      <c r="CB95" s="9">
        <f t="shared" si="21"/>
        <v>0</v>
      </c>
      <c r="CC95" s="9">
        <f t="shared" si="22"/>
        <v>0</v>
      </c>
      <c r="CD95" s="11">
        <f t="shared" si="23"/>
        <v>0</v>
      </c>
      <c r="CE95" s="11">
        <f t="shared" si="24"/>
        <v>0</v>
      </c>
      <c r="CF95" s="11">
        <f t="shared" si="25"/>
        <v>0</v>
      </c>
      <c r="CG95" s="11">
        <f t="shared" si="26"/>
        <v>0</v>
      </c>
      <c r="CH95" s="11">
        <f t="shared" si="27"/>
        <v>0</v>
      </c>
      <c r="CI95" s="11">
        <f t="shared" si="28"/>
        <v>0</v>
      </c>
      <c r="CJ95" s="333" t="str">
        <f>VLOOKUP($A95,'Depr Group Buckets'!$A:$J,CJ$4,FALSE)</f>
        <v>PROD STEAM</v>
      </c>
      <c r="CK95" s="333" t="str">
        <f>VLOOKUP($A95,'Depr Group Buckets'!$A:$J,CK$4,FALSE)</f>
        <v>101/106</v>
      </c>
      <c r="CL95" s="333">
        <f>VLOOKUP($A95,'Depr Group Buckets'!$A:$J,CL$4,FALSE)</f>
        <v>108</v>
      </c>
      <c r="CM95" s="333">
        <f>VLOOKUP($A95,'Depr Group Buckets'!$A:$J,CM$4,FALSE)</f>
        <v>403</v>
      </c>
      <c r="CN95" s="333" t="str">
        <f>VLOOKUP($A95,'Depr Group Buckets'!$A:$J,CN$4,FALSE)</f>
        <v>BIG BEND</v>
      </c>
      <c r="CO95" s="333" t="str">
        <f>VLOOKUP($A95,'Depr Group Buckets'!$A:$J,CO$4,FALSE)</f>
        <v>BIG BEND UNIT 2 SCR</v>
      </c>
      <c r="CP95" s="333" t="str">
        <f>VLOOKUP($A95,'Depr Group Buckets'!$A:$J,CP$4,FALSE)</f>
        <v>Invalid</v>
      </c>
      <c r="CQ95" s="333" t="str">
        <f>VLOOKUP($A95,'Depr Group Buckets'!$A:$J,CQ$4,FALSE)</f>
        <v>315</v>
      </c>
    </row>
    <row r="96" spans="1:95" ht="12.75" customHeight="1" x14ac:dyDescent="0.25">
      <c r="A96" s="335">
        <v>31553</v>
      </c>
      <c r="B96" s="336" t="s">
        <v>613</v>
      </c>
      <c r="C96" s="337">
        <v>0</v>
      </c>
      <c r="D96" s="344">
        <v>0</v>
      </c>
      <c r="E96" s="344">
        <v>0</v>
      </c>
      <c r="F96" s="344">
        <v>0</v>
      </c>
      <c r="G96" s="344">
        <v>0</v>
      </c>
      <c r="H96" s="344">
        <v>0</v>
      </c>
      <c r="I96" s="344">
        <v>0</v>
      </c>
      <c r="J96" s="344">
        <v>0</v>
      </c>
      <c r="K96" s="344">
        <v>0</v>
      </c>
      <c r="L96" s="344">
        <v>0</v>
      </c>
      <c r="M96" s="344">
        <v>0</v>
      </c>
      <c r="N96" s="344">
        <v>0</v>
      </c>
      <c r="O96" s="344">
        <v>0</v>
      </c>
      <c r="P96" s="344">
        <v>0</v>
      </c>
      <c r="Q96" s="344">
        <v>0</v>
      </c>
      <c r="R96" s="344">
        <v>0</v>
      </c>
      <c r="S96" s="344">
        <v>0</v>
      </c>
      <c r="T96" s="344">
        <v>0</v>
      </c>
      <c r="U96" s="344">
        <v>0</v>
      </c>
      <c r="V96" s="344">
        <v>0</v>
      </c>
      <c r="W96" s="344">
        <v>0</v>
      </c>
      <c r="X96" s="344">
        <v>0</v>
      </c>
      <c r="Y96" s="344">
        <v>0</v>
      </c>
      <c r="Z96" s="344">
        <v>0</v>
      </c>
      <c r="AA96" s="344">
        <v>0</v>
      </c>
      <c r="AB96" s="344">
        <v>0</v>
      </c>
      <c r="AC96" s="344">
        <v>0</v>
      </c>
      <c r="AD96" s="344">
        <v>0</v>
      </c>
      <c r="AE96" s="344">
        <v>0</v>
      </c>
      <c r="AF96" s="344">
        <v>0</v>
      </c>
      <c r="AG96" s="344">
        <v>0</v>
      </c>
      <c r="AH96" s="344">
        <v>0</v>
      </c>
      <c r="AI96" s="344">
        <v>0</v>
      </c>
      <c r="AJ96" s="344">
        <v>0</v>
      </c>
      <c r="AK96" s="344">
        <v>0</v>
      </c>
      <c r="AL96" s="344">
        <v>0</v>
      </c>
      <c r="AM96" s="344">
        <v>0</v>
      </c>
      <c r="AN96" s="344"/>
      <c r="AO96" s="344"/>
      <c r="AP96" s="344"/>
      <c r="AQ96" s="344"/>
      <c r="AR96" s="344"/>
      <c r="AS96" s="344"/>
      <c r="AT96" s="344"/>
      <c r="AU96" s="344"/>
      <c r="AV96" s="344"/>
      <c r="AW96" s="344"/>
      <c r="AX96" s="344"/>
      <c r="AY96" s="344"/>
      <c r="AZ96" s="344"/>
      <c r="BA96" s="344"/>
      <c r="BB96" s="344"/>
      <c r="BC96" s="344"/>
      <c r="BD96" s="344"/>
      <c r="BE96" s="344"/>
      <c r="BF96" s="344"/>
      <c r="BG96" s="344"/>
      <c r="BH96" s="344"/>
      <c r="BI96" s="344"/>
      <c r="BJ96" s="344"/>
      <c r="BK96" s="344"/>
      <c r="BL96" s="344"/>
      <c r="BM96" s="344"/>
      <c r="BN96" s="344"/>
      <c r="BO96" s="344"/>
      <c r="BP96" s="344"/>
      <c r="BQ96" s="344"/>
      <c r="BR96" s="344"/>
      <c r="BS96" s="344"/>
      <c r="BT96" s="344"/>
      <c r="BU96" s="344"/>
      <c r="BV96" s="344"/>
      <c r="BW96" s="344"/>
      <c r="BX96" s="9">
        <f t="shared" si="17"/>
        <v>0</v>
      </c>
      <c r="BY96" s="9">
        <f t="shared" si="18"/>
        <v>0</v>
      </c>
      <c r="BZ96" s="9">
        <f t="shared" si="19"/>
        <v>0</v>
      </c>
      <c r="CA96" s="9">
        <f t="shared" si="20"/>
        <v>0</v>
      </c>
      <c r="CB96" s="9">
        <f t="shared" si="21"/>
        <v>0</v>
      </c>
      <c r="CC96" s="9">
        <f t="shared" si="22"/>
        <v>0</v>
      </c>
      <c r="CD96" s="11">
        <f t="shared" si="23"/>
        <v>0</v>
      </c>
      <c r="CE96" s="11">
        <f t="shared" si="24"/>
        <v>0</v>
      </c>
      <c r="CF96" s="11">
        <f t="shared" si="25"/>
        <v>0</v>
      </c>
      <c r="CG96" s="11">
        <f t="shared" si="26"/>
        <v>0</v>
      </c>
      <c r="CH96" s="11">
        <f t="shared" si="27"/>
        <v>0</v>
      </c>
      <c r="CI96" s="11">
        <f t="shared" si="28"/>
        <v>0</v>
      </c>
      <c r="CJ96" s="333" t="str">
        <f>VLOOKUP($A96,'Depr Group Buckets'!$A:$J,CJ$4,FALSE)</f>
        <v>PROD STEAM</v>
      </c>
      <c r="CK96" s="333" t="str">
        <f>VLOOKUP($A96,'Depr Group Buckets'!$A:$J,CK$4,FALSE)</f>
        <v>101/106</v>
      </c>
      <c r="CL96" s="333">
        <f>VLOOKUP($A96,'Depr Group Buckets'!$A:$J,CL$4,FALSE)</f>
        <v>108</v>
      </c>
      <c r="CM96" s="333">
        <f>VLOOKUP($A96,'Depr Group Buckets'!$A:$J,CM$4,FALSE)</f>
        <v>403</v>
      </c>
      <c r="CN96" s="333" t="str">
        <f>VLOOKUP($A96,'Depr Group Buckets'!$A:$J,CN$4,FALSE)</f>
        <v>BIG BEND</v>
      </c>
      <c r="CO96" s="333" t="str">
        <f>VLOOKUP($A96,'Depr Group Buckets'!$A:$J,CO$4,FALSE)</f>
        <v>BIG BEND UNIT 3 SCR</v>
      </c>
      <c r="CP96" s="333" t="str">
        <f>VLOOKUP($A96,'Depr Group Buckets'!$A:$J,CP$4,FALSE)</f>
        <v>Invalid</v>
      </c>
      <c r="CQ96" s="333" t="str">
        <f>VLOOKUP($A96,'Depr Group Buckets'!$A:$J,CQ$4,FALSE)</f>
        <v>315</v>
      </c>
    </row>
    <row r="97" spans="1:95" ht="12.75" customHeight="1" x14ac:dyDescent="0.25">
      <c r="A97" s="335">
        <v>31554</v>
      </c>
      <c r="B97" s="336" t="s">
        <v>53</v>
      </c>
      <c r="C97" s="337">
        <v>15474057.879999999</v>
      </c>
      <c r="D97" s="344">
        <v>15474057.879999999</v>
      </c>
      <c r="E97" s="344">
        <v>15474057.879999999</v>
      </c>
      <c r="F97" s="344">
        <v>15474057.879999999</v>
      </c>
      <c r="G97" s="344">
        <v>15474057.879999999</v>
      </c>
      <c r="H97" s="344">
        <v>15474057.879999999</v>
      </c>
      <c r="I97" s="344">
        <v>15474057.879999999</v>
      </c>
      <c r="J97" s="344">
        <v>15474057.879999999</v>
      </c>
      <c r="K97" s="344">
        <v>15474057.879999999</v>
      </c>
      <c r="L97" s="344">
        <v>15474057.879999999</v>
      </c>
      <c r="M97" s="344">
        <v>15474057.879999999</v>
      </c>
      <c r="N97" s="344">
        <v>15474057.879999999</v>
      </c>
      <c r="O97" s="344">
        <v>15474057.879999999</v>
      </c>
      <c r="P97" s="344">
        <v>15474057.879999999</v>
      </c>
      <c r="Q97" s="344">
        <v>15474057.879999999</v>
      </c>
      <c r="R97" s="344">
        <v>15474057.879999999</v>
      </c>
      <c r="S97" s="344">
        <v>15474057.879999999</v>
      </c>
      <c r="T97" s="344">
        <v>15495565.484999999</v>
      </c>
      <c r="U97" s="344">
        <v>15495565.484999999</v>
      </c>
      <c r="V97" s="344">
        <v>15495565.484999999</v>
      </c>
      <c r="W97" s="344">
        <v>15495565.484999999</v>
      </c>
      <c r="X97" s="344">
        <v>15495565.484999999</v>
      </c>
      <c r="Y97" s="344">
        <v>15495565.484999999</v>
      </c>
      <c r="Z97" s="344">
        <v>15495565.484999999</v>
      </c>
      <c r="AA97" s="344">
        <v>15495565.484999999</v>
      </c>
      <c r="AB97" s="344">
        <v>15495565.484999999</v>
      </c>
      <c r="AC97" s="344">
        <v>15495565.484999999</v>
      </c>
      <c r="AD97" s="344">
        <v>15495565.484999999</v>
      </c>
      <c r="AE97" s="344">
        <v>15495565.484999999</v>
      </c>
      <c r="AF97" s="344">
        <v>15495565.484999999</v>
      </c>
      <c r="AG97" s="344">
        <v>15495565.484999999</v>
      </c>
      <c r="AH97" s="344">
        <v>15495565.484999999</v>
      </c>
      <c r="AI97" s="344">
        <v>15495565.484999999</v>
      </c>
      <c r="AJ97" s="344">
        <v>15495565.484999999</v>
      </c>
      <c r="AK97" s="344">
        <v>15495565.484999999</v>
      </c>
      <c r="AL97" s="344">
        <v>15495565.484999999</v>
      </c>
      <c r="AM97" s="344">
        <v>15495565.484999999</v>
      </c>
      <c r="AN97" s="344"/>
      <c r="AO97" s="344"/>
      <c r="AP97" s="344"/>
      <c r="AQ97" s="344"/>
      <c r="AR97" s="344"/>
      <c r="AS97" s="344"/>
      <c r="AT97" s="344"/>
      <c r="AU97" s="344"/>
      <c r="AV97" s="344"/>
      <c r="AW97" s="344"/>
      <c r="AX97" s="344"/>
      <c r="AY97" s="344"/>
      <c r="AZ97" s="344"/>
      <c r="BA97" s="344"/>
      <c r="BB97" s="344"/>
      <c r="BC97" s="344"/>
      <c r="BD97" s="344"/>
      <c r="BE97" s="344"/>
      <c r="BF97" s="344"/>
      <c r="BG97" s="344"/>
      <c r="BH97" s="344"/>
      <c r="BI97" s="344"/>
      <c r="BJ97" s="344"/>
      <c r="BK97" s="344"/>
      <c r="BL97" s="344"/>
      <c r="BM97" s="344"/>
      <c r="BN97" s="344"/>
      <c r="BO97" s="344"/>
      <c r="BP97" s="344"/>
      <c r="BQ97" s="344"/>
      <c r="BR97" s="344"/>
      <c r="BS97" s="344"/>
      <c r="BT97" s="344"/>
      <c r="BU97" s="344"/>
      <c r="BV97" s="344"/>
      <c r="BW97" s="344"/>
      <c r="BX97" s="9">
        <f t="shared" si="17"/>
        <v>15474057.879999999</v>
      </c>
      <c r="BY97" s="9">
        <f t="shared" si="18"/>
        <v>15495565.484999999</v>
      </c>
      <c r="BZ97" s="9">
        <f t="shared" si="19"/>
        <v>15495565.484999999</v>
      </c>
      <c r="CA97" s="9">
        <f t="shared" si="20"/>
        <v>0</v>
      </c>
      <c r="CB97" s="9">
        <f t="shared" si="21"/>
        <v>0</v>
      </c>
      <c r="CC97" s="9">
        <f t="shared" si="22"/>
        <v>0</v>
      </c>
      <c r="CD97" s="11">
        <f t="shared" si="23"/>
        <v>15474057.880000001</v>
      </c>
      <c r="CE97" s="11">
        <f t="shared" si="24"/>
        <v>15487293.33</v>
      </c>
      <c r="CF97" s="11">
        <f t="shared" si="25"/>
        <v>15495565.49</v>
      </c>
      <c r="CG97" s="11">
        <f t="shared" si="26"/>
        <v>1191966.58</v>
      </c>
      <c r="CH97" s="11">
        <f t="shared" si="27"/>
        <v>0</v>
      </c>
      <c r="CI97" s="11">
        <f t="shared" si="28"/>
        <v>0</v>
      </c>
      <c r="CJ97" s="333" t="str">
        <f>VLOOKUP($A97,'Depr Group Buckets'!$A:$J,CJ$4,FALSE)</f>
        <v>PROD STEAM</v>
      </c>
      <c r="CK97" s="333" t="str">
        <f>VLOOKUP($A97,'Depr Group Buckets'!$A:$J,CK$4,FALSE)</f>
        <v>101/106</v>
      </c>
      <c r="CL97" s="333">
        <f>VLOOKUP($A97,'Depr Group Buckets'!$A:$J,CL$4,FALSE)</f>
        <v>108</v>
      </c>
      <c r="CM97" s="333">
        <f>VLOOKUP($A97,'Depr Group Buckets'!$A:$J,CM$4,FALSE)</f>
        <v>403</v>
      </c>
      <c r="CN97" s="333" t="str">
        <f>VLOOKUP($A97,'Depr Group Buckets'!$A:$J,CN$4,FALSE)</f>
        <v>BIG BEND</v>
      </c>
      <c r="CO97" s="333" t="str">
        <f>VLOOKUP($A97,'Depr Group Buckets'!$A:$J,CO$4,FALSE)</f>
        <v>BIG BEND UNIT 4</v>
      </c>
      <c r="CP97" s="333" t="str">
        <f>VLOOKUP($A97,'Depr Group Buckets'!$A:$J,CP$4,FALSE)</f>
        <v>Valid</v>
      </c>
      <c r="CQ97" s="333" t="str">
        <f>VLOOKUP($A97,'Depr Group Buckets'!$A:$J,CQ$4,FALSE)</f>
        <v>315</v>
      </c>
    </row>
    <row r="98" spans="1:95" ht="12.75" customHeight="1" x14ac:dyDescent="0.25">
      <c r="A98" s="335">
        <v>31601</v>
      </c>
      <c r="B98" s="336" t="s">
        <v>614</v>
      </c>
      <c r="C98" s="337">
        <v>0</v>
      </c>
      <c r="D98" s="344">
        <v>0</v>
      </c>
      <c r="E98" s="344">
        <v>0</v>
      </c>
      <c r="F98" s="344">
        <v>0</v>
      </c>
      <c r="G98" s="344">
        <v>0</v>
      </c>
      <c r="H98" s="344">
        <v>0</v>
      </c>
      <c r="I98" s="344">
        <v>0</v>
      </c>
      <c r="J98" s="344">
        <v>0</v>
      </c>
      <c r="K98" s="344">
        <v>0</v>
      </c>
      <c r="L98" s="344">
        <v>0</v>
      </c>
      <c r="M98" s="344">
        <v>0</v>
      </c>
      <c r="N98" s="344">
        <v>0</v>
      </c>
      <c r="O98" s="344">
        <v>0</v>
      </c>
      <c r="P98" s="344">
        <v>0</v>
      </c>
      <c r="Q98" s="344">
        <v>0</v>
      </c>
      <c r="R98" s="344">
        <v>0</v>
      </c>
      <c r="S98" s="344">
        <v>0</v>
      </c>
      <c r="T98" s="344">
        <v>0</v>
      </c>
      <c r="U98" s="344">
        <v>0</v>
      </c>
      <c r="V98" s="344">
        <v>0</v>
      </c>
      <c r="W98" s="344">
        <v>0</v>
      </c>
      <c r="X98" s="344">
        <v>0</v>
      </c>
      <c r="Y98" s="344">
        <v>0</v>
      </c>
      <c r="Z98" s="344">
        <v>0</v>
      </c>
      <c r="AA98" s="344">
        <v>0</v>
      </c>
      <c r="AB98" s="344">
        <v>0</v>
      </c>
      <c r="AC98" s="344">
        <v>0</v>
      </c>
      <c r="AD98" s="344">
        <v>0</v>
      </c>
      <c r="AE98" s="344">
        <v>0</v>
      </c>
      <c r="AF98" s="344">
        <v>0</v>
      </c>
      <c r="AG98" s="344">
        <v>0</v>
      </c>
      <c r="AH98" s="344">
        <v>0</v>
      </c>
      <c r="AI98" s="344">
        <v>0</v>
      </c>
      <c r="AJ98" s="344">
        <v>0</v>
      </c>
      <c r="AK98" s="344">
        <v>0</v>
      </c>
      <c r="AL98" s="344">
        <v>0</v>
      </c>
      <c r="AM98" s="344">
        <v>0</v>
      </c>
      <c r="AN98" s="344"/>
      <c r="AO98" s="344"/>
      <c r="AP98" s="344"/>
      <c r="AQ98" s="344"/>
      <c r="AR98" s="344"/>
      <c r="AS98" s="344"/>
      <c r="AT98" s="344"/>
      <c r="AU98" s="344"/>
      <c r="AV98" s="344"/>
      <c r="AW98" s="344"/>
      <c r="AX98" s="344"/>
      <c r="AY98" s="344"/>
      <c r="AZ98" s="344"/>
      <c r="BA98" s="344"/>
      <c r="BB98" s="344"/>
      <c r="BC98" s="344"/>
      <c r="BD98" s="344"/>
      <c r="BE98" s="344"/>
      <c r="BF98" s="344"/>
      <c r="BG98" s="344"/>
      <c r="BH98" s="344"/>
      <c r="BI98" s="344"/>
      <c r="BJ98" s="344"/>
      <c r="BK98" s="344"/>
      <c r="BL98" s="344"/>
      <c r="BM98" s="344"/>
      <c r="BN98" s="344"/>
      <c r="BO98" s="344"/>
      <c r="BP98" s="344"/>
      <c r="BQ98" s="344"/>
      <c r="BR98" s="344"/>
      <c r="BS98" s="344"/>
      <c r="BT98" s="344"/>
      <c r="BU98" s="344"/>
      <c r="BV98" s="344"/>
      <c r="BW98" s="344"/>
      <c r="BX98" s="9">
        <f t="shared" si="17"/>
        <v>0</v>
      </c>
      <c r="BY98" s="9">
        <f t="shared" si="18"/>
        <v>0</v>
      </c>
      <c r="BZ98" s="9">
        <f t="shared" si="19"/>
        <v>0</v>
      </c>
      <c r="CA98" s="9">
        <f t="shared" si="20"/>
        <v>0</v>
      </c>
      <c r="CB98" s="9">
        <f t="shared" si="21"/>
        <v>0</v>
      </c>
      <c r="CC98" s="9">
        <f t="shared" si="22"/>
        <v>0</v>
      </c>
      <c r="CD98" s="11">
        <f t="shared" si="23"/>
        <v>0</v>
      </c>
      <c r="CE98" s="11">
        <f t="shared" si="24"/>
        <v>0</v>
      </c>
      <c r="CF98" s="11">
        <f t="shared" si="25"/>
        <v>0</v>
      </c>
      <c r="CG98" s="11">
        <f t="shared" si="26"/>
        <v>0</v>
      </c>
      <c r="CH98" s="11">
        <f t="shared" si="27"/>
        <v>0</v>
      </c>
      <c r="CI98" s="11">
        <f t="shared" si="28"/>
        <v>0</v>
      </c>
      <c r="CJ98" s="333" t="str">
        <f>VLOOKUP($A98,'Depr Group Buckets'!$A:$J,CJ$4,FALSE)</f>
        <v>PROD STEAM</v>
      </c>
      <c r="CK98" s="333" t="str">
        <f>VLOOKUP($A98,'Depr Group Buckets'!$A:$J,CK$4,FALSE)</f>
        <v>101/106</v>
      </c>
      <c r="CL98" s="333">
        <f>VLOOKUP($A98,'Depr Group Buckets'!$A:$J,CL$4,FALSE)</f>
        <v>108</v>
      </c>
      <c r="CM98" s="333">
        <f>VLOOKUP($A98,'Depr Group Buckets'!$A:$J,CM$4,FALSE)</f>
        <v>403</v>
      </c>
      <c r="CN98" s="333" t="str">
        <f>VLOOKUP($A98,'Depr Group Buckets'!$A:$J,CN$4,FALSE)</f>
        <v>BIG BEND</v>
      </c>
      <c r="CO98" s="333" t="str">
        <f>VLOOKUP($A98,'Depr Group Buckets'!$A:$J,CO$4,FALSE)</f>
        <v>INACTIVE ACCOUNT</v>
      </c>
      <c r="CP98" s="333" t="str">
        <f>VLOOKUP($A98,'Depr Group Buckets'!$A:$J,CP$4,FALSE)</f>
        <v>Invalid</v>
      </c>
      <c r="CQ98" s="333" t="str">
        <f>VLOOKUP($A98,'Depr Group Buckets'!$A:$J,CQ$4,FALSE)</f>
        <v>316</v>
      </c>
    </row>
    <row r="99" spans="1:95" ht="12.75" customHeight="1" x14ac:dyDescent="0.25">
      <c r="A99" s="335">
        <v>31617</v>
      </c>
      <c r="B99" s="336" t="s">
        <v>615</v>
      </c>
      <c r="C99" s="337">
        <v>0</v>
      </c>
      <c r="D99" s="344">
        <v>0</v>
      </c>
      <c r="E99" s="344">
        <v>0</v>
      </c>
      <c r="F99" s="344">
        <v>0</v>
      </c>
      <c r="G99" s="344">
        <v>0</v>
      </c>
      <c r="H99" s="344">
        <v>0</v>
      </c>
      <c r="I99" s="344">
        <v>0</v>
      </c>
      <c r="J99" s="344">
        <v>0</v>
      </c>
      <c r="K99" s="344">
        <v>0</v>
      </c>
      <c r="L99" s="344">
        <v>0</v>
      </c>
      <c r="M99" s="344">
        <v>0</v>
      </c>
      <c r="N99" s="344">
        <v>0</v>
      </c>
      <c r="O99" s="344">
        <v>0</v>
      </c>
      <c r="P99" s="344">
        <v>0</v>
      </c>
      <c r="Q99" s="344">
        <v>0</v>
      </c>
      <c r="R99" s="344">
        <v>0</v>
      </c>
      <c r="S99" s="344">
        <v>0</v>
      </c>
      <c r="T99" s="344">
        <v>0</v>
      </c>
      <c r="U99" s="344">
        <v>0</v>
      </c>
      <c r="V99" s="344">
        <v>0</v>
      </c>
      <c r="W99" s="344">
        <v>0</v>
      </c>
      <c r="X99" s="344">
        <v>0</v>
      </c>
      <c r="Y99" s="344">
        <v>0</v>
      </c>
      <c r="Z99" s="344">
        <v>0</v>
      </c>
      <c r="AA99" s="344">
        <v>0</v>
      </c>
      <c r="AB99" s="344">
        <v>0</v>
      </c>
      <c r="AC99" s="344">
        <v>0</v>
      </c>
      <c r="AD99" s="344">
        <v>0</v>
      </c>
      <c r="AE99" s="344">
        <v>0</v>
      </c>
      <c r="AF99" s="344">
        <v>0</v>
      </c>
      <c r="AG99" s="344">
        <v>0</v>
      </c>
      <c r="AH99" s="344">
        <v>0</v>
      </c>
      <c r="AI99" s="344">
        <v>0</v>
      </c>
      <c r="AJ99" s="344">
        <v>0</v>
      </c>
      <c r="AK99" s="344">
        <v>0</v>
      </c>
      <c r="AL99" s="344">
        <v>0</v>
      </c>
      <c r="AM99" s="344">
        <v>0</v>
      </c>
      <c r="AN99" s="344"/>
      <c r="AO99" s="344"/>
      <c r="AP99" s="344"/>
      <c r="AQ99" s="344"/>
      <c r="AR99" s="344"/>
      <c r="AS99" s="344"/>
      <c r="AT99" s="344"/>
      <c r="AU99" s="344"/>
      <c r="AV99" s="344"/>
      <c r="AW99" s="344"/>
      <c r="AX99" s="344"/>
      <c r="AY99" s="344"/>
      <c r="AZ99" s="344"/>
      <c r="BA99" s="344"/>
      <c r="BB99" s="344"/>
      <c r="BC99" s="344"/>
      <c r="BD99" s="344"/>
      <c r="BE99" s="344"/>
      <c r="BF99" s="344"/>
      <c r="BG99" s="344"/>
      <c r="BH99" s="344"/>
      <c r="BI99" s="344"/>
      <c r="BJ99" s="344"/>
      <c r="BK99" s="344"/>
      <c r="BL99" s="344"/>
      <c r="BM99" s="344"/>
      <c r="BN99" s="344"/>
      <c r="BO99" s="344"/>
      <c r="BP99" s="344"/>
      <c r="BQ99" s="344"/>
      <c r="BR99" s="344"/>
      <c r="BS99" s="344"/>
      <c r="BT99" s="344"/>
      <c r="BU99" s="344"/>
      <c r="BV99" s="344"/>
      <c r="BW99" s="344"/>
      <c r="BX99" s="9">
        <f t="shared" si="17"/>
        <v>0</v>
      </c>
      <c r="BY99" s="9">
        <f t="shared" si="18"/>
        <v>0</v>
      </c>
      <c r="BZ99" s="9">
        <f t="shared" si="19"/>
        <v>0</v>
      </c>
      <c r="CA99" s="9">
        <f t="shared" si="20"/>
        <v>0</v>
      </c>
      <c r="CB99" s="9">
        <f t="shared" si="21"/>
        <v>0</v>
      </c>
      <c r="CC99" s="9">
        <f t="shared" si="22"/>
        <v>0</v>
      </c>
      <c r="CD99" s="11">
        <f t="shared" si="23"/>
        <v>0</v>
      </c>
      <c r="CE99" s="11">
        <f t="shared" si="24"/>
        <v>0</v>
      </c>
      <c r="CF99" s="11">
        <f t="shared" si="25"/>
        <v>0</v>
      </c>
      <c r="CG99" s="11">
        <f t="shared" si="26"/>
        <v>0</v>
      </c>
      <c r="CH99" s="11">
        <f t="shared" si="27"/>
        <v>0</v>
      </c>
      <c r="CI99" s="11">
        <f t="shared" si="28"/>
        <v>0</v>
      </c>
      <c r="CJ99" s="333" t="str">
        <f>VLOOKUP($A99,'Depr Group Buckets'!$A:$J,CJ$4,FALSE)</f>
        <v>AMORT</v>
      </c>
      <c r="CK99" s="333" t="str">
        <f>VLOOKUP($A99,'Depr Group Buckets'!$A:$J,CK$4,FALSE)</f>
        <v>101/106</v>
      </c>
      <c r="CL99" s="333">
        <f>VLOOKUP($A99,'Depr Group Buckets'!$A:$J,CL$4,FALSE)</f>
        <v>108</v>
      </c>
      <c r="CM99" s="333">
        <f>VLOOKUP($A99,'Depr Group Buckets'!$A:$J,CM$4,FALSE)</f>
        <v>403</v>
      </c>
      <c r="CN99" s="333" t="str">
        <f>VLOOKUP($A99,'Depr Group Buckets'!$A:$J,CN$4,FALSE)</f>
        <v>AMORT</v>
      </c>
      <c r="CO99" s="333" t="str">
        <f>VLOOKUP($A99,'Depr Group Buckets'!$A:$J,CO$4,FALSE)</f>
        <v>AMORT</v>
      </c>
      <c r="CP99" s="333" t="str">
        <f>VLOOKUP($A99,'Depr Group Buckets'!$A:$J,CP$4,FALSE)</f>
        <v>Invalid</v>
      </c>
      <c r="CQ99" s="333" t="str">
        <f>VLOOKUP($A99,'Depr Group Buckets'!$A:$J,CQ$4,FALSE)</f>
        <v>316</v>
      </c>
    </row>
    <row r="100" spans="1:95" ht="12.75" customHeight="1" x14ac:dyDescent="0.25">
      <c r="A100" s="335">
        <v>31630</v>
      </c>
      <c r="B100" s="336" t="s">
        <v>616</v>
      </c>
      <c r="C100" s="337">
        <v>0</v>
      </c>
      <c r="D100" s="344">
        <v>0</v>
      </c>
      <c r="E100" s="344">
        <v>0</v>
      </c>
      <c r="F100" s="344">
        <v>0</v>
      </c>
      <c r="G100" s="344">
        <v>0</v>
      </c>
      <c r="H100" s="344">
        <v>0</v>
      </c>
      <c r="I100" s="344">
        <v>0</v>
      </c>
      <c r="J100" s="344">
        <v>0</v>
      </c>
      <c r="K100" s="344">
        <v>0</v>
      </c>
      <c r="L100" s="344">
        <v>0</v>
      </c>
      <c r="M100" s="344">
        <v>0</v>
      </c>
      <c r="N100" s="344">
        <v>0</v>
      </c>
      <c r="O100" s="344">
        <v>0</v>
      </c>
      <c r="P100" s="344">
        <v>0</v>
      </c>
      <c r="Q100" s="344">
        <v>0</v>
      </c>
      <c r="R100" s="344">
        <v>0</v>
      </c>
      <c r="S100" s="344">
        <v>0</v>
      </c>
      <c r="T100" s="344">
        <v>0</v>
      </c>
      <c r="U100" s="344">
        <v>0</v>
      </c>
      <c r="V100" s="344">
        <v>0</v>
      </c>
      <c r="W100" s="344">
        <v>0</v>
      </c>
      <c r="X100" s="344">
        <v>0</v>
      </c>
      <c r="Y100" s="344">
        <v>0</v>
      </c>
      <c r="Z100" s="344">
        <v>0</v>
      </c>
      <c r="AA100" s="344">
        <v>0</v>
      </c>
      <c r="AB100" s="344">
        <v>0</v>
      </c>
      <c r="AC100" s="344">
        <v>0</v>
      </c>
      <c r="AD100" s="344">
        <v>0</v>
      </c>
      <c r="AE100" s="344">
        <v>0</v>
      </c>
      <c r="AF100" s="344">
        <v>0</v>
      </c>
      <c r="AG100" s="344">
        <v>0</v>
      </c>
      <c r="AH100" s="344">
        <v>0</v>
      </c>
      <c r="AI100" s="344">
        <v>0</v>
      </c>
      <c r="AJ100" s="344">
        <v>0</v>
      </c>
      <c r="AK100" s="344">
        <v>0</v>
      </c>
      <c r="AL100" s="344">
        <v>0</v>
      </c>
      <c r="AM100" s="344">
        <v>0</v>
      </c>
      <c r="AN100" s="344"/>
      <c r="AO100" s="344"/>
      <c r="AP100" s="344"/>
      <c r="AQ100" s="344"/>
      <c r="AR100" s="344"/>
      <c r="AS100" s="344"/>
      <c r="AT100" s="344"/>
      <c r="AU100" s="344"/>
      <c r="AV100" s="344"/>
      <c r="AW100" s="344"/>
      <c r="AX100" s="344"/>
      <c r="AY100" s="344"/>
      <c r="AZ100" s="344"/>
      <c r="BA100" s="344"/>
      <c r="BB100" s="344"/>
      <c r="BC100" s="344"/>
      <c r="BD100" s="344"/>
      <c r="BE100" s="344"/>
      <c r="BF100" s="344"/>
      <c r="BG100" s="344"/>
      <c r="BH100" s="344"/>
      <c r="BI100" s="344"/>
      <c r="BJ100" s="344"/>
      <c r="BK100" s="344"/>
      <c r="BL100" s="344"/>
      <c r="BM100" s="344"/>
      <c r="BN100" s="344"/>
      <c r="BO100" s="344"/>
      <c r="BP100" s="344"/>
      <c r="BQ100" s="344"/>
      <c r="BR100" s="344"/>
      <c r="BS100" s="344"/>
      <c r="BT100" s="344"/>
      <c r="BU100" s="344"/>
      <c r="BV100" s="344"/>
      <c r="BW100" s="344"/>
      <c r="BX100" s="9">
        <f t="shared" si="17"/>
        <v>0</v>
      </c>
      <c r="BY100" s="9">
        <f t="shared" si="18"/>
        <v>0</v>
      </c>
      <c r="BZ100" s="9">
        <f t="shared" si="19"/>
        <v>0</v>
      </c>
      <c r="CA100" s="9">
        <f t="shared" si="20"/>
        <v>0</v>
      </c>
      <c r="CB100" s="9">
        <f t="shared" si="21"/>
        <v>0</v>
      </c>
      <c r="CC100" s="9">
        <f t="shared" si="22"/>
        <v>0</v>
      </c>
      <c r="CD100" s="11">
        <f t="shared" si="23"/>
        <v>0</v>
      </c>
      <c r="CE100" s="11">
        <f t="shared" si="24"/>
        <v>0</v>
      </c>
      <c r="CF100" s="11">
        <f t="shared" si="25"/>
        <v>0</v>
      </c>
      <c r="CG100" s="11">
        <f t="shared" si="26"/>
        <v>0</v>
      </c>
      <c r="CH100" s="11">
        <f t="shared" si="27"/>
        <v>0</v>
      </c>
      <c r="CI100" s="11">
        <f t="shared" si="28"/>
        <v>0</v>
      </c>
      <c r="CJ100" s="333" t="str">
        <f>VLOOKUP($A100,'Depr Group Buckets'!$A:$J,CJ$4,FALSE)</f>
        <v>PROD STEAM</v>
      </c>
      <c r="CK100" s="333" t="str">
        <f>VLOOKUP($A100,'Depr Group Buckets'!$A:$J,CK$4,FALSE)</f>
        <v>101/106</v>
      </c>
      <c r="CL100" s="333">
        <f>VLOOKUP($A100,'Depr Group Buckets'!$A:$J,CL$4,FALSE)</f>
        <v>108</v>
      </c>
      <c r="CM100" s="333">
        <f>VLOOKUP($A100,'Depr Group Buckets'!$A:$J,CM$4,FALSE)</f>
        <v>403</v>
      </c>
      <c r="CN100" s="333" t="str">
        <f>VLOOKUP($A100,'Depr Group Buckets'!$A:$J,CN$4,FALSE)</f>
        <v>BAYSIDE</v>
      </c>
      <c r="CO100" s="333" t="str">
        <f>VLOOKUP($A100,'Depr Group Buckets'!$A:$J,CO$4,FALSE)</f>
        <v>INACTIVE ACCOUNT</v>
      </c>
      <c r="CP100" s="333" t="str">
        <f>VLOOKUP($A100,'Depr Group Buckets'!$A:$J,CP$4,FALSE)</f>
        <v>Invalid</v>
      </c>
      <c r="CQ100" s="333" t="str">
        <f>VLOOKUP($A100,'Depr Group Buckets'!$A:$J,CQ$4,FALSE)</f>
        <v>316</v>
      </c>
    </row>
    <row r="101" spans="1:95" ht="12.75" customHeight="1" x14ac:dyDescent="0.25">
      <c r="A101" s="335">
        <v>31631</v>
      </c>
      <c r="B101" s="336" t="s">
        <v>617</v>
      </c>
      <c r="C101" s="337">
        <v>0</v>
      </c>
      <c r="D101" s="344">
        <v>0</v>
      </c>
      <c r="E101" s="344">
        <v>0</v>
      </c>
      <c r="F101" s="344">
        <v>0</v>
      </c>
      <c r="G101" s="344">
        <v>0</v>
      </c>
      <c r="H101" s="344">
        <v>0</v>
      </c>
      <c r="I101" s="344">
        <v>0</v>
      </c>
      <c r="J101" s="344">
        <v>0</v>
      </c>
      <c r="K101" s="344">
        <v>0</v>
      </c>
      <c r="L101" s="344">
        <v>0</v>
      </c>
      <c r="M101" s="344">
        <v>0</v>
      </c>
      <c r="N101" s="344">
        <v>0</v>
      </c>
      <c r="O101" s="344">
        <v>0</v>
      </c>
      <c r="P101" s="344">
        <v>0</v>
      </c>
      <c r="Q101" s="344">
        <v>0</v>
      </c>
      <c r="R101" s="344">
        <v>0</v>
      </c>
      <c r="S101" s="344">
        <v>0</v>
      </c>
      <c r="T101" s="344">
        <v>0</v>
      </c>
      <c r="U101" s="344">
        <v>0</v>
      </c>
      <c r="V101" s="344">
        <v>0</v>
      </c>
      <c r="W101" s="344">
        <v>0</v>
      </c>
      <c r="X101" s="344">
        <v>0</v>
      </c>
      <c r="Y101" s="344">
        <v>0</v>
      </c>
      <c r="Z101" s="344">
        <v>0</v>
      </c>
      <c r="AA101" s="344">
        <v>0</v>
      </c>
      <c r="AB101" s="344">
        <v>0</v>
      </c>
      <c r="AC101" s="344">
        <v>0</v>
      </c>
      <c r="AD101" s="344">
        <v>0</v>
      </c>
      <c r="AE101" s="344">
        <v>0</v>
      </c>
      <c r="AF101" s="344">
        <v>0</v>
      </c>
      <c r="AG101" s="344">
        <v>0</v>
      </c>
      <c r="AH101" s="344">
        <v>0</v>
      </c>
      <c r="AI101" s="344">
        <v>0</v>
      </c>
      <c r="AJ101" s="344">
        <v>0</v>
      </c>
      <c r="AK101" s="344">
        <v>0</v>
      </c>
      <c r="AL101" s="344">
        <v>0</v>
      </c>
      <c r="AM101" s="344">
        <v>0</v>
      </c>
      <c r="AN101" s="344"/>
      <c r="AO101" s="344"/>
      <c r="AP101" s="344"/>
      <c r="AQ101" s="344"/>
      <c r="AR101" s="344"/>
      <c r="AS101" s="344"/>
      <c r="AT101" s="344"/>
      <c r="AU101" s="344"/>
      <c r="AV101" s="344"/>
      <c r="AW101" s="344"/>
      <c r="AX101" s="344"/>
      <c r="AY101" s="344"/>
      <c r="AZ101" s="344"/>
      <c r="BA101" s="344"/>
      <c r="BB101" s="344"/>
      <c r="BC101" s="344"/>
      <c r="BD101" s="344"/>
      <c r="BE101" s="344"/>
      <c r="BF101" s="344"/>
      <c r="BG101" s="344"/>
      <c r="BH101" s="344"/>
      <c r="BI101" s="344"/>
      <c r="BJ101" s="344"/>
      <c r="BK101" s="344"/>
      <c r="BL101" s="344"/>
      <c r="BM101" s="344"/>
      <c r="BN101" s="344"/>
      <c r="BO101" s="344"/>
      <c r="BP101" s="344"/>
      <c r="BQ101" s="344"/>
      <c r="BR101" s="344"/>
      <c r="BS101" s="344"/>
      <c r="BT101" s="344"/>
      <c r="BU101" s="344"/>
      <c r="BV101" s="344"/>
      <c r="BW101" s="344"/>
      <c r="BX101" s="9">
        <f t="shared" si="17"/>
        <v>0</v>
      </c>
      <c r="BY101" s="9">
        <f t="shared" si="18"/>
        <v>0</v>
      </c>
      <c r="BZ101" s="9">
        <f t="shared" si="19"/>
        <v>0</v>
      </c>
      <c r="CA101" s="9">
        <f t="shared" si="20"/>
        <v>0</v>
      </c>
      <c r="CB101" s="9">
        <f t="shared" si="21"/>
        <v>0</v>
      </c>
      <c r="CC101" s="9">
        <f t="shared" si="22"/>
        <v>0</v>
      </c>
      <c r="CD101" s="11">
        <f t="shared" si="23"/>
        <v>0</v>
      </c>
      <c r="CE101" s="11">
        <f t="shared" si="24"/>
        <v>0</v>
      </c>
      <c r="CF101" s="11">
        <f t="shared" si="25"/>
        <v>0</v>
      </c>
      <c r="CG101" s="11">
        <f t="shared" si="26"/>
        <v>0</v>
      </c>
      <c r="CH101" s="11">
        <f t="shared" si="27"/>
        <v>0</v>
      </c>
      <c r="CI101" s="11">
        <f t="shared" si="28"/>
        <v>0</v>
      </c>
      <c r="CJ101" s="333" t="str">
        <f>VLOOKUP($A101,'Depr Group Buckets'!$A:$J,CJ$4,FALSE)</f>
        <v>PROD STEAM</v>
      </c>
      <c r="CK101" s="333" t="str">
        <f>VLOOKUP($A101,'Depr Group Buckets'!$A:$J,CK$4,FALSE)</f>
        <v>101/106</v>
      </c>
      <c r="CL101" s="333">
        <f>VLOOKUP($A101,'Depr Group Buckets'!$A:$J,CL$4,FALSE)</f>
        <v>108</v>
      </c>
      <c r="CM101" s="333">
        <f>VLOOKUP($A101,'Depr Group Buckets'!$A:$J,CM$4,FALSE)</f>
        <v>403</v>
      </c>
      <c r="CN101" s="333" t="str">
        <f>VLOOKUP($A101,'Depr Group Buckets'!$A:$J,CN$4,FALSE)</f>
        <v>BAYSIDE</v>
      </c>
      <c r="CO101" s="333" t="str">
        <f>VLOOKUP($A101,'Depr Group Buckets'!$A:$J,CO$4,FALSE)</f>
        <v>INACTIVE ACCOUNT</v>
      </c>
      <c r="CP101" s="333" t="str">
        <f>VLOOKUP($A101,'Depr Group Buckets'!$A:$J,CP$4,FALSE)</f>
        <v>Invalid</v>
      </c>
      <c r="CQ101" s="333" t="str">
        <f>VLOOKUP($A101,'Depr Group Buckets'!$A:$J,CQ$4,FALSE)</f>
        <v>316</v>
      </c>
    </row>
    <row r="102" spans="1:95" ht="12.75" customHeight="1" x14ac:dyDescent="0.25">
      <c r="A102" s="335">
        <v>31632</v>
      </c>
      <c r="B102" s="336" t="s">
        <v>618</v>
      </c>
      <c r="C102" s="337">
        <v>0</v>
      </c>
      <c r="D102" s="344">
        <v>0</v>
      </c>
      <c r="E102" s="344">
        <v>0</v>
      </c>
      <c r="F102" s="344">
        <v>0</v>
      </c>
      <c r="G102" s="344">
        <v>0</v>
      </c>
      <c r="H102" s="344">
        <v>0</v>
      </c>
      <c r="I102" s="344">
        <v>0</v>
      </c>
      <c r="J102" s="344">
        <v>0</v>
      </c>
      <c r="K102" s="344">
        <v>0</v>
      </c>
      <c r="L102" s="344">
        <v>0</v>
      </c>
      <c r="M102" s="344">
        <v>0</v>
      </c>
      <c r="N102" s="344">
        <v>0</v>
      </c>
      <c r="O102" s="344">
        <v>0</v>
      </c>
      <c r="P102" s="344">
        <v>0</v>
      </c>
      <c r="Q102" s="344">
        <v>0</v>
      </c>
      <c r="R102" s="344">
        <v>0</v>
      </c>
      <c r="S102" s="344">
        <v>0</v>
      </c>
      <c r="T102" s="344">
        <v>0</v>
      </c>
      <c r="U102" s="344">
        <v>0</v>
      </c>
      <c r="V102" s="344">
        <v>0</v>
      </c>
      <c r="W102" s="344">
        <v>0</v>
      </c>
      <c r="X102" s="344">
        <v>0</v>
      </c>
      <c r="Y102" s="344">
        <v>0</v>
      </c>
      <c r="Z102" s="344">
        <v>0</v>
      </c>
      <c r="AA102" s="344">
        <v>0</v>
      </c>
      <c r="AB102" s="344">
        <v>0</v>
      </c>
      <c r="AC102" s="344">
        <v>0</v>
      </c>
      <c r="AD102" s="344">
        <v>0</v>
      </c>
      <c r="AE102" s="344">
        <v>0</v>
      </c>
      <c r="AF102" s="344">
        <v>0</v>
      </c>
      <c r="AG102" s="344">
        <v>0</v>
      </c>
      <c r="AH102" s="344">
        <v>0</v>
      </c>
      <c r="AI102" s="344">
        <v>0</v>
      </c>
      <c r="AJ102" s="344">
        <v>0</v>
      </c>
      <c r="AK102" s="344">
        <v>0</v>
      </c>
      <c r="AL102" s="344">
        <v>0</v>
      </c>
      <c r="AM102" s="344">
        <v>0</v>
      </c>
      <c r="AN102" s="344"/>
      <c r="AO102" s="344"/>
      <c r="AP102" s="344"/>
      <c r="AQ102" s="344"/>
      <c r="AR102" s="344"/>
      <c r="AS102" s="344"/>
      <c r="AT102" s="344"/>
      <c r="AU102" s="344"/>
      <c r="AV102" s="344"/>
      <c r="AW102" s="344"/>
      <c r="AX102" s="344"/>
      <c r="AY102" s="344"/>
      <c r="AZ102" s="344"/>
      <c r="BA102" s="344"/>
      <c r="BB102" s="344"/>
      <c r="BC102" s="344"/>
      <c r="BD102" s="344"/>
      <c r="BE102" s="344"/>
      <c r="BF102" s="344"/>
      <c r="BG102" s="344"/>
      <c r="BH102" s="344"/>
      <c r="BI102" s="344"/>
      <c r="BJ102" s="344"/>
      <c r="BK102" s="344"/>
      <c r="BL102" s="344"/>
      <c r="BM102" s="344"/>
      <c r="BN102" s="344"/>
      <c r="BO102" s="344"/>
      <c r="BP102" s="344"/>
      <c r="BQ102" s="344"/>
      <c r="BR102" s="344"/>
      <c r="BS102" s="344"/>
      <c r="BT102" s="344"/>
      <c r="BU102" s="344"/>
      <c r="BV102" s="344"/>
      <c r="BW102" s="344"/>
      <c r="BX102" s="9">
        <f t="shared" si="17"/>
        <v>0</v>
      </c>
      <c r="BY102" s="9">
        <f t="shared" si="18"/>
        <v>0</v>
      </c>
      <c r="BZ102" s="9">
        <f t="shared" si="19"/>
        <v>0</v>
      </c>
      <c r="CA102" s="9">
        <f t="shared" si="20"/>
        <v>0</v>
      </c>
      <c r="CB102" s="9">
        <f t="shared" si="21"/>
        <v>0</v>
      </c>
      <c r="CC102" s="9">
        <f t="shared" si="22"/>
        <v>0</v>
      </c>
      <c r="CD102" s="11">
        <f t="shared" si="23"/>
        <v>0</v>
      </c>
      <c r="CE102" s="11">
        <f t="shared" si="24"/>
        <v>0</v>
      </c>
      <c r="CF102" s="11">
        <f t="shared" si="25"/>
        <v>0</v>
      </c>
      <c r="CG102" s="11">
        <f t="shared" si="26"/>
        <v>0</v>
      </c>
      <c r="CH102" s="11">
        <f t="shared" si="27"/>
        <v>0</v>
      </c>
      <c r="CI102" s="11">
        <f t="shared" si="28"/>
        <v>0</v>
      </c>
      <c r="CJ102" s="333" t="str">
        <f>VLOOKUP($A102,'Depr Group Buckets'!$A:$J,CJ$4,FALSE)</f>
        <v>PROD STEAM</v>
      </c>
      <c r="CK102" s="333" t="str">
        <f>VLOOKUP($A102,'Depr Group Buckets'!$A:$J,CK$4,FALSE)</f>
        <v>101/106</v>
      </c>
      <c r="CL102" s="333">
        <f>VLOOKUP($A102,'Depr Group Buckets'!$A:$J,CL$4,FALSE)</f>
        <v>108</v>
      </c>
      <c r="CM102" s="333">
        <f>VLOOKUP($A102,'Depr Group Buckets'!$A:$J,CM$4,FALSE)</f>
        <v>403</v>
      </c>
      <c r="CN102" s="333" t="str">
        <f>VLOOKUP($A102,'Depr Group Buckets'!$A:$J,CN$4,FALSE)</f>
        <v>BAYSIDE</v>
      </c>
      <c r="CO102" s="333" t="str">
        <f>VLOOKUP($A102,'Depr Group Buckets'!$A:$J,CO$4,FALSE)</f>
        <v>INACTIVE ACCOUNT</v>
      </c>
      <c r="CP102" s="333" t="str">
        <f>VLOOKUP($A102,'Depr Group Buckets'!$A:$J,CP$4,FALSE)</f>
        <v>Invalid</v>
      </c>
      <c r="CQ102" s="333" t="str">
        <f>VLOOKUP($A102,'Depr Group Buckets'!$A:$J,CQ$4,FALSE)</f>
        <v>316</v>
      </c>
    </row>
    <row r="103" spans="1:95" ht="12.75" customHeight="1" x14ac:dyDescent="0.25">
      <c r="A103" s="335">
        <v>31633</v>
      </c>
      <c r="B103" s="336" t="s">
        <v>619</v>
      </c>
      <c r="C103" s="337">
        <v>0</v>
      </c>
      <c r="D103" s="344">
        <v>0</v>
      </c>
      <c r="E103" s="344">
        <v>0</v>
      </c>
      <c r="F103" s="344">
        <v>0</v>
      </c>
      <c r="G103" s="344">
        <v>0</v>
      </c>
      <c r="H103" s="344">
        <v>0</v>
      </c>
      <c r="I103" s="344">
        <v>0</v>
      </c>
      <c r="J103" s="344">
        <v>0</v>
      </c>
      <c r="K103" s="344">
        <v>0</v>
      </c>
      <c r="L103" s="344">
        <v>0</v>
      </c>
      <c r="M103" s="344">
        <v>0</v>
      </c>
      <c r="N103" s="344">
        <v>0</v>
      </c>
      <c r="O103" s="344">
        <v>0</v>
      </c>
      <c r="P103" s="344">
        <v>0</v>
      </c>
      <c r="Q103" s="344">
        <v>0</v>
      </c>
      <c r="R103" s="344">
        <v>0</v>
      </c>
      <c r="S103" s="344">
        <v>0</v>
      </c>
      <c r="T103" s="344">
        <v>0</v>
      </c>
      <c r="U103" s="344">
        <v>0</v>
      </c>
      <c r="V103" s="344">
        <v>0</v>
      </c>
      <c r="W103" s="344">
        <v>0</v>
      </c>
      <c r="X103" s="344">
        <v>0</v>
      </c>
      <c r="Y103" s="344">
        <v>0</v>
      </c>
      <c r="Z103" s="344">
        <v>0</v>
      </c>
      <c r="AA103" s="344">
        <v>0</v>
      </c>
      <c r="AB103" s="344">
        <v>0</v>
      </c>
      <c r="AC103" s="344">
        <v>0</v>
      </c>
      <c r="AD103" s="344">
        <v>0</v>
      </c>
      <c r="AE103" s="344">
        <v>0</v>
      </c>
      <c r="AF103" s="344">
        <v>0</v>
      </c>
      <c r="AG103" s="344">
        <v>0</v>
      </c>
      <c r="AH103" s="344">
        <v>0</v>
      </c>
      <c r="AI103" s="344">
        <v>0</v>
      </c>
      <c r="AJ103" s="344">
        <v>0</v>
      </c>
      <c r="AK103" s="344">
        <v>0</v>
      </c>
      <c r="AL103" s="344">
        <v>0</v>
      </c>
      <c r="AM103" s="344">
        <v>0</v>
      </c>
      <c r="AN103" s="344"/>
      <c r="AO103" s="344"/>
      <c r="AP103" s="344"/>
      <c r="AQ103" s="344"/>
      <c r="AR103" s="344"/>
      <c r="AS103" s="344"/>
      <c r="AT103" s="344"/>
      <c r="AU103" s="344"/>
      <c r="AV103" s="344"/>
      <c r="AW103" s="344"/>
      <c r="AX103" s="344"/>
      <c r="AY103" s="344"/>
      <c r="AZ103" s="344"/>
      <c r="BA103" s="344"/>
      <c r="BB103" s="344"/>
      <c r="BC103" s="344"/>
      <c r="BD103" s="344"/>
      <c r="BE103" s="344"/>
      <c r="BF103" s="344"/>
      <c r="BG103" s="344"/>
      <c r="BH103" s="344"/>
      <c r="BI103" s="344"/>
      <c r="BJ103" s="344"/>
      <c r="BK103" s="344"/>
      <c r="BL103" s="344"/>
      <c r="BM103" s="344"/>
      <c r="BN103" s="344"/>
      <c r="BO103" s="344"/>
      <c r="BP103" s="344"/>
      <c r="BQ103" s="344"/>
      <c r="BR103" s="344"/>
      <c r="BS103" s="344"/>
      <c r="BT103" s="344"/>
      <c r="BU103" s="344"/>
      <c r="BV103" s="344"/>
      <c r="BW103" s="344"/>
      <c r="BX103" s="9">
        <f t="shared" si="17"/>
        <v>0</v>
      </c>
      <c r="BY103" s="9">
        <f t="shared" si="18"/>
        <v>0</v>
      </c>
      <c r="BZ103" s="9">
        <f t="shared" si="19"/>
        <v>0</v>
      </c>
      <c r="CA103" s="9">
        <f t="shared" si="20"/>
        <v>0</v>
      </c>
      <c r="CB103" s="9">
        <f t="shared" si="21"/>
        <v>0</v>
      </c>
      <c r="CC103" s="9">
        <f t="shared" si="22"/>
        <v>0</v>
      </c>
      <c r="CD103" s="11">
        <f t="shared" si="23"/>
        <v>0</v>
      </c>
      <c r="CE103" s="11">
        <f t="shared" si="24"/>
        <v>0</v>
      </c>
      <c r="CF103" s="11">
        <f t="shared" si="25"/>
        <v>0</v>
      </c>
      <c r="CG103" s="11">
        <f t="shared" si="26"/>
        <v>0</v>
      </c>
      <c r="CH103" s="11">
        <f t="shared" si="27"/>
        <v>0</v>
      </c>
      <c r="CI103" s="11">
        <f t="shared" si="28"/>
        <v>0</v>
      </c>
      <c r="CJ103" s="333" t="str">
        <f>VLOOKUP($A103,'Depr Group Buckets'!$A:$J,CJ$4,FALSE)</f>
        <v>PROD STEAM</v>
      </c>
      <c r="CK103" s="333" t="str">
        <f>VLOOKUP($A103,'Depr Group Buckets'!$A:$J,CK$4,FALSE)</f>
        <v>101/106</v>
      </c>
      <c r="CL103" s="333">
        <f>VLOOKUP($A103,'Depr Group Buckets'!$A:$J,CL$4,FALSE)</f>
        <v>108</v>
      </c>
      <c r="CM103" s="333">
        <f>VLOOKUP($A103,'Depr Group Buckets'!$A:$J,CM$4,FALSE)</f>
        <v>403</v>
      </c>
      <c r="CN103" s="333" t="str">
        <f>VLOOKUP($A103,'Depr Group Buckets'!$A:$J,CN$4,FALSE)</f>
        <v>BAYSIDE</v>
      </c>
      <c r="CO103" s="333" t="str">
        <f>VLOOKUP($A103,'Depr Group Buckets'!$A:$J,CO$4,FALSE)</f>
        <v>INACTIVE ACCOUNT</v>
      </c>
      <c r="CP103" s="333" t="str">
        <f>VLOOKUP($A103,'Depr Group Buckets'!$A:$J,CP$4,FALSE)</f>
        <v>Invalid</v>
      </c>
      <c r="CQ103" s="333" t="str">
        <f>VLOOKUP($A103,'Depr Group Buckets'!$A:$J,CQ$4,FALSE)</f>
        <v>316</v>
      </c>
    </row>
    <row r="104" spans="1:95" ht="12.75" customHeight="1" x14ac:dyDescent="0.25">
      <c r="A104" s="335">
        <v>31634</v>
      </c>
      <c r="B104" s="336" t="s">
        <v>620</v>
      </c>
      <c r="C104" s="337">
        <v>0</v>
      </c>
      <c r="D104" s="344">
        <v>0</v>
      </c>
      <c r="E104" s="344">
        <v>0</v>
      </c>
      <c r="F104" s="344">
        <v>0</v>
      </c>
      <c r="G104" s="344">
        <v>0</v>
      </c>
      <c r="H104" s="344">
        <v>0</v>
      </c>
      <c r="I104" s="344">
        <v>0</v>
      </c>
      <c r="J104" s="344">
        <v>0</v>
      </c>
      <c r="K104" s="344">
        <v>0</v>
      </c>
      <c r="L104" s="344">
        <v>0</v>
      </c>
      <c r="M104" s="344">
        <v>0</v>
      </c>
      <c r="N104" s="344">
        <v>0</v>
      </c>
      <c r="O104" s="344">
        <v>0</v>
      </c>
      <c r="P104" s="344">
        <v>0</v>
      </c>
      <c r="Q104" s="344">
        <v>0</v>
      </c>
      <c r="R104" s="344">
        <v>0</v>
      </c>
      <c r="S104" s="344">
        <v>0</v>
      </c>
      <c r="T104" s="344">
        <v>0</v>
      </c>
      <c r="U104" s="344">
        <v>0</v>
      </c>
      <c r="V104" s="344">
        <v>0</v>
      </c>
      <c r="W104" s="344">
        <v>0</v>
      </c>
      <c r="X104" s="344">
        <v>0</v>
      </c>
      <c r="Y104" s="344">
        <v>0</v>
      </c>
      <c r="Z104" s="344">
        <v>0</v>
      </c>
      <c r="AA104" s="344">
        <v>0</v>
      </c>
      <c r="AB104" s="344">
        <v>0</v>
      </c>
      <c r="AC104" s="344">
        <v>0</v>
      </c>
      <c r="AD104" s="344">
        <v>0</v>
      </c>
      <c r="AE104" s="344">
        <v>0</v>
      </c>
      <c r="AF104" s="344">
        <v>0</v>
      </c>
      <c r="AG104" s="344">
        <v>0</v>
      </c>
      <c r="AH104" s="344">
        <v>0</v>
      </c>
      <c r="AI104" s="344">
        <v>0</v>
      </c>
      <c r="AJ104" s="344">
        <v>0</v>
      </c>
      <c r="AK104" s="344">
        <v>0</v>
      </c>
      <c r="AL104" s="344">
        <v>0</v>
      </c>
      <c r="AM104" s="344">
        <v>0</v>
      </c>
      <c r="AN104" s="344"/>
      <c r="AO104" s="344"/>
      <c r="AP104" s="344"/>
      <c r="AQ104" s="344"/>
      <c r="AR104" s="344"/>
      <c r="AS104" s="344"/>
      <c r="AT104" s="344"/>
      <c r="AU104" s="344"/>
      <c r="AV104" s="344"/>
      <c r="AW104" s="344"/>
      <c r="AX104" s="344"/>
      <c r="AY104" s="344"/>
      <c r="AZ104" s="344"/>
      <c r="BA104" s="344"/>
      <c r="BB104" s="344"/>
      <c r="BC104" s="344"/>
      <c r="BD104" s="344"/>
      <c r="BE104" s="344"/>
      <c r="BF104" s="344"/>
      <c r="BG104" s="344"/>
      <c r="BH104" s="344"/>
      <c r="BI104" s="344"/>
      <c r="BJ104" s="344"/>
      <c r="BK104" s="344"/>
      <c r="BL104" s="344"/>
      <c r="BM104" s="344"/>
      <c r="BN104" s="344"/>
      <c r="BO104" s="344"/>
      <c r="BP104" s="344"/>
      <c r="BQ104" s="344"/>
      <c r="BR104" s="344"/>
      <c r="BS104" s="344"/>
      <c r="BT104" s="344"/>
      <c r="BU104" s="344"/>
      <c r="BV104" s="344"/>
      <c r="BW104" s="344"/>
      <c r="BX104" s="9">
        <f t="shared" si="17"/>
        <v>0</v>
      </c>
      <c r="BY104" s="9">
        <f t="shared" si="18"/>
        <v>0</v>
      </c>
      <c r="BZ104" s="9">
        <f t="shared" si="19"/>
        <v>0</v>
      </c>
      <c r="CA104" s="9">
        <f t="shared" si="20"/>
        <v>0</v>
      </c>
      <c r="CB104" s="9">
        <f t="shared" si="21"/>
        <v>0</v>
      </c>
      <c r="CC104" s="9">
        <f t="shared" si="22"/>
        <v>0</v>
      </c>
      <c r="CD104" s="11">
        <f t="shared" si="23"/>
        <v>0</v>
      </c>
      <c r="CE104" s="11">
        <f t="shared" si="24"/>
        <v>0</v>
      </c>
      <c r="CF104" s="11">
        <f t="shared" si="25"/>
        <v>0</v>
      </c>
      <c r="CG104" s="11">
        <f t="shared" si="26"/>
        <v>0</v>
      </c>
      <c r="CH104" s="11">
        <f t="shared" si="27"/>
        <v>0</v>
      </c>
      <c r="CI104" s="11">
        <f t="shared" si="28"/>
        <v>0</v>
      </c>
      <c r="CJ104" s="333" t="str">
        <f>VLOOKUP($A104,'Depr Group Buckets'!$A:$J,CJ$4,FALSE)</f>
        <v>PROD STEAM</v>
      </c>
      <c r="CK104" s="333" t="str">
        <f>VLOOKUP($A104,'Depr Group Buckets'!$A:$J,CK$4,FALSE)</f>
        <v>101/106</v>
      </c>
      <c r="CL104" s="333">
        <f>VLOOKUP($A104,'Depr Group Buckets'!$A:$J,CL$4,FALSE)</f>
        <v>108</v>
      </c>
      <c r="CM104" s="333">
        <f>VLOOKUP($A104,'Depr Group Buckets'!$A:$J,CM$4,FALSE)</f>
        <v>403</v>
      </c>
      <c r="CN104" s="333" t="str">
        <f>VLOOKUP($A104,'Depr Group Buckets'!$A:$J,CN$4,FALSE)</f>
        <v>BAYSIDE</v>
      </c>
      <c r="CO104" s="333" t="str">
        <f>VLOOKUP($A104,'Depr Group Buckets'!$A:$J,CO$4,FALSE)</f>
        <v>INACTIVE ACCOUNT</v>
      </c>
      <c r="CP104" s="333" t="str">
        <f>VLOOKUP($A104,'Depr Group Buckets'!$A:$J,CP$4,FALSE)</f>
        <v>Invalid</v>
      </c>
      <c r="CQ104" s="333" t="str">
        <f>VLOOKUP($A104,'Depr Group Buckets'!$A:$J,CQ$4,FALSE)</f>
        <v>316</v>
      </c>
    </row>
    <row r="105" spans="1:95" ht="12.75" customHeight="1" x14ac:dyDescent="0.25">
      <c r="A105" s="335">
        <v>31640</v>
      </c>
      <c r="B105" s="336" t="s">
        <v>41</v>
      </c>
      <c r="C105" s="337">
        <v>25748279.890000001</v>
      </c>
      <c r="D105" s="344">
        <v>25738236</v>
      </c>
      <c r="E105" s="344">
        <v>25536804.419999998</v>
      </c>
      <c r="F105" s="344">
        <v>25517406.479999997</v>
      </c>
      <c r="G105" s="344">
        <v>26029925.109999996</v>
      </c>
      <c r="H105" s="344">
        <v>26044054.839999996</v>
      </c>
      <c r="I105" s="344">
        <v>26411252.889999997</v>
      </c>
      <c r="J105" s="344">
        <v>26457028.919999998</v>
      </c>
      <c r="K105" s="344">
        <v>26457682.669999998</v>
      </c>
      <c r="L105" s="344">
        <v>26487187.249999996</v>
      </c>
      <c r="M105" s="344">
        <v>26448498.799999997</v>
      </c>
      <c r="N105" s="344">
        <v>26448498.799999997</v>
      </c>
      <c r="O105" s="344">
        <v>26448498.799999997</v>
      </c>
      <c r="P105" s="344">
        <v>26448498.799999997</v>
      </c>
      <c r="Q105" s="344">
        <v>26448498.799999997</v>
      </c>
      <c r="R105" s="344">
        <v>26448498.799999997</v>
      </c>
      <c r="S105" s="344">
        <v>26448498.799999997</v>
      </c>
      <c r="T105" s="344">
        <v>26448498.799999997</v>
      </c>
      <c r="U105" s="344">
        <v>26448498.799999997</v>
      </c>
      <c r="V105" s="344">
        <v>26448498.799999997</v>
      </c>
      <c r="W105" s="344">
        <v>26448498.799999997</v>
      </c>
      <c r="X105" s="344">
        <v>26448498.799999997</v>
      </c>
      <c r="Y105" s="344">
        <v>26448498.799999997</v>
      </c>
      <c r="Z105" s="344">
        <v>26448498.799999997</v>
      </c>
      <c r="AA105" s="344">
        <v>26448498.799999997</v>
      </c>
      <c r="AB105" s="344">
        <v>26448498.799999997</v>
      </c>
      <c r="AC105" s="344">
        <v>26448498.799999997</v>
      </c>
      <c r="AD105" s="344">
        <v>26448498.799999997</v>
      </c>
      <c r="AE105" s="344">
        <v>26448498.799999997</v>
      </c>
      <c r="AF105" s="344">
        <v>26448498.799999997</v>
      </c>
      <c r="AG105" s="344">
        <v>26448498.799999997</v>
      </c>
      <c r="AH105" s="344">
        <v>26448498.799999997</v>
      </c>
      <c r="AI105" s="344">
        <v>26448498.799999997</v>
      </c>
      <c r="AJ105" s="344">
        <v>26448498.799999997</v>
      </c>
      <c r="AK105" s="344">
        <v>26448498.799999997</v>
      </c>
      <c r="AL105" s="344">
        <v>26448498.799999997</v>
      </c>
      <c r="AM105" s="344">
        <v>26448498.799999997</v>
      </c>
      <c r="AN105" s="344"/>
      <c r="AO105" s="344"/>
      <c r="AP105" s="344"/>
      <c r="AQ105" s="344"/>
      <c r="AR105" s="344"/>
      <c r="AS105" s="344"/>
      <c r="AT105" s="344"/>
      <c r="AU105" s="344"/>
      <c r="AV105" s="344"/>
      <c r="AW105" s="344"/>
      <c r="AX105" s="344"/>
      <c r="AY105" s="344"/>
      <c r="AZ105" s="344"/>
      <c r="BA105" s="344"/>
      <c r="BB105" s="344"/>
      <c r="BC105" s="344"/>
      <c r="BD105" s="344"/>
      <c r="BE105" s="344"/>
      <c r="BF105" s="344"/>
      <c r="BG105" s="344"/>
      <c r="BH105" s="344"/>
      <c r="BI105" s="344"/>
      <c r="BJ105" s="344"/>
      <c r="BK105" s="344"/>
      <c r="BL105" s="344"/>
      <c r="BM105" s="344"/>
      <c r="BN105" s="344"/>
      <c r="BO105" s="344"/>
      <c r="BP105" s="344"/>
      <c r="BQ105" s="344"/>
      <c r="BR105" s="344"/>
      <c r="BS105" s="344"/>
      <c r="BT105" s="344"/>
      <c r="BU105" s="344"/>
      <c r="BV105" s="344"/>
      <c r="BW105" s="344"/>
      <c r="BX105" s="9">
        <f t="shared" si="17"/>
        <v>26448498.799999997</v>
      </c>
      <c r="BY105" s="9">
        <f t="shared" si="18"/>
        <v>26448498.799999997</v>
      </c>
      <c r="BZ105" s="9">
        <f t="shared" si="19"/>
        <v>26448498.799999997</v>
      </c>
      <c r="CA105" s="9">
        <f t="shared" si="20"/>
        <v>0</v>
      </c>
      <c r="CB105" s="9">
        <f t="shared" si="21"/>
        <v>0</v>
      </c>
      <c r="CC105" s="9">
        <f t="shared" si="22"/>
        <v>0</v>
      </c>
      <c r="CD105" s="11">
        <f t="shared" si="23"/>
        <v>26136411.91</v>
      </c>
      <c r="CE105" s="11">
        <f t="shared" si="24"/>
        <v>26448498.800000001</v>
      </c>
      <c r="CF105" s="11">
        <f t="shared" si="25"/>
        <v>26448498.800000001</v>
      </c>
      <c r="CG105" s="11">
        <f t="shared" si="26"/>
        <v>2034499.91</v>
      </c>
      <c r="CH105" s="11">
        <f t="shared" si="27"/>
        <v>0</v>
      </c>
      <c r="CI105" s="11">
        <f t="shared" si="28"/>
        <v>0</v>
      </c>
      <c r="CJ105" s="333" t="str">
        <f>VLOOKUP($A105,'Depr Group Buckets'!$A:$J,CJ$4,FALSE)</f>
        <v>PROD STEAM</v>
      </c>
      <c r="CK105" s="333" t="str">
        <f>VLOOKUP($A105,'Depr Group Buckets'!$A:$J,CK$4,FALSE)</f>
        <v>101/106</v>
      </c>
      <c r="CL105" s="333">
        <f>VLOOKUP($A105,'Depr Group Buckets'!$A:$J,CL$4,FALSE)</f>
        <v>108</v>
      </c>
      <c r="CM105" s="333">
        <f>VLOOKUP($A105,'Depr Group Buckets'!$A:$J,CM$4,FALSE)</f>
        <v>403</v>
      </c>
      <c r="CN105" s="333" t="str">
        <f>VLOOKUP($A105,'Depr Group Buckets'!$A:$J,CN$4,FALSE)</f>
        <v>BIG BEND</v>
      </c>
      <c r="CO105" s="333" t="str">
        <f>VLOOKUP($A105,'Depr Group Buckets'!$A:$J,CO$4,FALSE)</f>
        <v>BIG BEND COMMON</v>
      </c>
      <c r="CP105" s="333" t="str">
        <f>VLOOKUP($A105,'Depr Group Buckets'!$A:$J,CP$4,FALSE)</f>
        <v>Valid</v>
      </c>
      <c r="CQ105" s="333" t="str">
        <f>VLOOKUP($A105,'Depr Group Buckets'!$A:$J,CQ$4,FALSE)</f>
        <v>316</v>
      </c>
    </row>
    <row r="106" spans="1:95" ht="12.75" customHeight="1" x14ac:dyDescent="0.25">
      <c r="A106" s="335">
        <v>31641</v>
      </c>
      <c r="B106" s="336" t="s">
        <v>621</v>
      </c>
      <c r="C106" s="337">
        <v>0</v>
      </c>
      <c r="D106" s="344">
        <v>0</v>
      </c>
      <c r="E106" s="344">
        <v>0</v>
      </c>
      <c r="F106" s="344">
        <v>0</v>
      </c>
      <c r="G106" s="344">
        <v>0</v>
      </c>
      <c r="H106" s="344">
        <v>0</v>
      </c>
      <c r="I106" s="344">
        <v>0</v>
      </c>
      <c r="J106" s="344">
        <v>0</v>
      </c>
      <c r="K106" s="344">
        <v>0</v>
      </c>
      <c r="L106" s="344">
        <v>0</v>
      </c>
      <c r="M106" s="344">
        <v>0</v>
      </c>
      <c r="N106" s="344">
        <v>0</v>
      </c>
      <c r="O106" s="344">
        <v>0</v>
      </c>
      <c r="P106" s="344">
        <v>0</v>
      </c>
      <c r="Q106" s="344">
        <v>0</v>
      </c>
      <c r="R106" s="344">
        <v>0</v>
      </c>
      <c r="S106" s="344">
        <v>0</v>
      </c>
      <c r="T106" s="344">
        <v>0</v>
      </c>
      <c r="U106" s="344">
        <v>0</v>
      </c>
      <c r="V106" s="344">
        <v>0</v>
      </c>
      <c r="W106" s="344">
        <v>0</v>
      </c>
      <c r="X106" s="344">
        <v>0</v>
      </c>
      <c r="Y106" s="344">
        <v>0</v>
      </c>
      <c r="Z106" s="344">
        <v>0</v>
      </c>
      <c r="AA106" s="344">
        <v>0</v>
      </c>
      <c r="AB106" s="344">
        <v>0</v>
      </c>
      <c r="AC106" s="344">
        <v>0</v>
      </c>
      <c r="AD106" s="344">
        <v>0</v>
      </c>
      <c r="AE106" s="344">
        <v>0</v>
      </c>
      <c r="AF106" s="344">
        <v>0</v>
      </c>
      <c r="AG106" s="344">
        <v>0</v>
      </c>
      <c r="AH106" s="344">
        <v>0</v>
      </c>
      <c r="AI106" s="344">
        <v>0</v>
      </c>
      <c r="AJ106" s="344">
        <v>0</v>
      </c>
      <c r="AK106" s="344">
        <v>0</v>
      </c>
      <c r="AL106" s="344">
        <v>0</v>
      </c>
      <c r="AM106" s="344">
        <v>0</v>
      </c>
      <c r="AN106" s="344"/>
      <c r="AO106" s="344"/>
      <c r="AP106" s="344"/>
      <c r="AQ106" s="344"/>
      <c r="AR106" s="344"/>
      <c r="AS106" s="344"/>
      <c r="AT106" s="344"/>
      <c r="AU106" s="344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4"/>
      <c r="BI106" s="344"/>
      <c r="BJ106" s="344"/>
      <c r="BK106" s="344"/>
      <c r="BL106" s="344"/>
      <c r="BM106" s="344"/>
      <c r="BN106" s="344"/>
      <c r="BO106" s="344"/>
      <c r="BP106" s="344"/>
      <c r="BQ106" s="344"/>
      <c r="BR106" s="344"/>
      <c r="BS106" s="344"/>
      <c r="BT106" s="344"/>
      <c r="BU106" s="344"/>
      <c r="BV106" s="344"/>
      <c r="BW106" s="344"/>
      <c r="BX106" s="9">
        <f t="shared" si="17"/>
        <v>0</v>
      </c>
      <c r="BY106" s="9">
        <f t="shared" si="18"/>
        <v>0</v>
      </c>
      <c r="BZ106" s="9">
        <f t="shared" si="19"/>
        <v>0</v>
      </c>
      <c r="CA106" s="9">
        <f t="shared" si="20"/>
        <v>0</v>
      </c>
      <c r="CB106" s="9">
        <f t="shared" si="21"/>
        <v>0</v>
      </c>
      <c r="CC106" s="9">
        <f t="shared" si="22"/>
        <v>0</v>
      </c>
      <c r="CD106" s="11">
        <f t="shared" si="23"/>
        <v>0</v>
      </c>
      <c r="CE106" s="11">
        <f t="shared" si="24"/>
        <v>0</v>
      </c>
      <c r="CF106" s="11">
        <f t="shared" si="25"/>
        <v>0</v>
      </c>
      <c r="CG106" s="11">
        <f t="shared" si="26"/>
        <v>0</v>
      </c>
      <c r="CH106" s="11">
        <f t="shared" si="27"/>
        <v>0</v>
      </c>
      <c r="CI106" s="11">
        <f t="shared" si="28"/>
        <v>0</v>
      </c>
      <c r="CJ106" s="333" t="str">
        <f>VLOOKUP($A106,'Depr Group Buckets'!$A:$J,CJ$4,FALSE)</f>
        <v>PROD STEAM</v>
      </c>
      <c r="CK106" s="333" t="str">
        <f>VLOOKUP($A106,'Depr Group Buckets'!$A:$J,CK$4,FALSE)</f>
        <v>101/106</v>
      </c>
      <c r="CL106" s="333">
        <f>VLOOKUP($A106,'Depr Group Buckets'!$A:$J,CL$4,FALSE)</f>
        <v>108</v>
      </c>
      <c r="CM106" s="333">
        <f>VLOOKUP($A106,'Depr Group Buckets'!$A:$J,CM$4,FALSE)</f>
        <v>403</v>
      </c>
      <c r="CN106" s="333" t="str">
        <f>VLOOKUP($A106,'Depr Group Buckets'!$A:$J,CN$4,FALSE)</f>
        <v>BIG BEND</v>
      </c>
      <c r="CO106" s="333" t="str">
        <f>VLOOKUP($A106,'Depr Group Buckets'!$A:$J,CO$4,FALSE)</f>
        <v>BIG BEND UNIT 1</v>
      </c>
      <c r="CP106" s="333" t="str">
        <f>VLOOKUP($A106,'Depr Group Buckets'!$A:$J,CP$4,FALSE)</f>
        <v>Invalid</v>
      </c>
      <c r="CQ106" s="333" t="str">
        <f>VLOOKUP($A106,'Depr Group Buckets'!$A:$J,CQ$4,FALSE)</f>
        <v>316</v>
      </c>
    </row>
    <row r="107" spans="1:95" ht="12.75" customHeight="1" x14ac:dyDescent="0.25">
      <c r="A107" s="335">
        <v>31642</v>
      </c>
      <c r="B107" s="336" t="s">
        <v>622</v>
      </c>
      <c r="C107" s="337">
        <v>0</v>
      </c>
      <c r="D107" s="344">
        <v>0</v>
      </c>
      <c r="E107" s="344">
        <v>0</v>
      </c>
      <c r="F107" s="344">
        <v>0</v>
      </c>
      <c r="G107" s="344">
        <v>0</v>
      </c>
      <c r="H107" s="344">
        <v>0</v>
      </c>
      <c r="I107" s="344">
        <v>0</v>
      </c>
      <c r="J107" s="344">
        <v>0</v>
      </c>
      <c r="K107" s="344">
        <v>0</v>
      </c>
      <c r="L107" s="344">
        <v>0</v>
      </c>
      <c r="M107" s="344">
        <v>0</v>
      </c>
      <c r="N107" s="344">
        <v>0</v>
      </c>
      <c r="O107" s="344">
        <v>0</v>
      </c>
      <c r="P107" s="344">
        <v>0</v>
      </c>
      <c r="Q107" s="344">
        <v>0</v>
      </c>
      <c r="R107" s="344">
        <v>0</v>
      </c>
      <c r="S107" s="344">
        <v>0</v>
      </c>
      <c r="T107" s="344">
        <v>0</v>
      </c>
      <c r="U107" s="344">
        <v>0</v>
      </c>
      <c r="V107" s="344">
        <v>0</v>
      </c>
      <c r="W107" s="344">
        <v>0</v>
      </c>
      <c r="X107" s="344">
        <v>0</v>
      </c>
      <c r="Y107" s="344">
        <v>0</v>
      </c>
      <c r="Z107" s="344">
        <v>0</v>
      </c>
      <c r="AA107" s="344">
        <v>0</v>
      </c>
      <c r="AB107" s="344">
        <v>0</v>
      </c>
      <c r="AC107" s="344">
        <v>0</v>
      </c>
      <c r="AD107" s="344">
        <v>0</v>
      </c>
      <c r="AE107" s="344">
        <v>0</v>
      </c>
      <c r="AF107" s="344">
        <v>0</v>
      </c>
      <c r="AG107" s="344">
        <v>0</v>
      </c>
      <c r="AH107" s="344">
        <v>0</v>
      </c>
      <c r="AI107" s="344">
        <v>0</v>
      </c>
      <c r="AJ107" s="344">
        <v>0</v>
      </c>
      <c r="AK107" s="344">
        <v>0</v>
      </c>
      <c r="AL107" s="344">
        <v>0</v>
      </c>
      <c r="AM107" s="344">
        <v>0</v>
      </c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9">
        <f t="shared" si="17"/>
        <v>0</v>
      </c>
      <c r="BY107" s="9">
        <f t="shared" si="18"/>
        <v>0</v>
      </c>
      <c r="BZ107" s="9">
        <f t="shared" si="19"/>
        <v>0</v>
      </c>
      <c r="CA107" s="9">
        <f t="shared" si="20"/>
        <v>0</v>
      </c>
      <c r="CB107" s="9">
        <f t="shared" si="21"/>
        <v>0</v>
      </c>
      <c r="CC107" s="9">
        <f t="shared" si="22"/>
        <v>0</v>
      </c>
      <c r="CD107" s="11">
        <f t="shared" si="23"/>
        <v>0</v>
      </c>
      <c r="CE107" s="11">
        <f t="shared" si="24"/>
        <v>0</v>
      </c>
      <c r="CF107" s="11">
        <f t="shared" si="25"/>
        <v>0</v>
      </c>
      <c r="CG107" s="11">
        <f t="shared" si="26"/>
        <v>0</v>
      </c>
      <c r="CH107" s="11">
        <f t="shared" si="27"/>
        <v>0</v>
      </c>
      <c r="CI107" s="11">
        <f t="shared" si="28"/>
        <v>0</v>
      </c>
      <c r="CJ107" s="333" t="str">
        <f>VLOOKUP($A107,'Depr Group Buckets'!$A:$J,CJ$4,FALSE)</f>
        <v>PROD STEAM</v>
      </c>
      <c r="CK107" s="333" t="str">
        <f>VLOOKUP($A107,'Depr Group Buckets'!$A:$J,CK$4,FALSE)</f>
        <v>101/106</v>
      </c>
      <c r="CL107" s="333">
        <f>VLOOKUP($A107,'Depr Group Buckets'!$A:$J,CL$4,FALSE)</f>
        <v>108</v>
      </c>
      <c r="CM107" s="333">
        <f>VLOOKUP($A107,'Depr Group Buckets'!$A:$J,CM$4,FALSE)</f>
        <v>403</v>
      </c>
      <c r="CN107" s="333" t="str">
        <f>VLOOKUP($A107,'Depr Group Buckets'!$A:$J,CN$4,FALSE)</f>
        <v>BIG BEND</v>
      </c>
      <c r="CO107" s="333" t="str">
        <f>VLOOKUP($A107,'Depr Group Buckets'!$A:$J,CO$4,FALSE)</f>
        <v>BIG BEND UNIT 2</v>
      </c>
      <c r="CP107" s="333" t="str">
        <f>VLOOKUP($A107,'Depr Group Buckets'!$A:$J,CP$4,FALSE)</f>
        <v>Invalid</v>
      </c>
      <c r="CQ107" s="333" t="str">
        <f>VLOOKUP($A107,'Depr Group Buckets'!$A:$J,CQ$4,FALSE)</f>
        <v>316</v>
      </c>
    </row>
    <row r="108" spans="1:95" ht="12.75" customHeight="1" x14ac:dyDescent="0.25">
      <c r="A108" s="335">
        <v>31643</v>
      </c>
      <c r="B108" s="336" t="s">
        <v>623</v>
      </c>
      <c r="C108" s="337">
        <v>0</v>
      </c>
      <c r="D108" s="344">
        <v>0</v>
      </c>
      <c r="E108" s="344">
        <v>0</v>
      </c>
      <c r="F108" s="344">
        <v>0</v>
      </c>
      <c r="G108" s="344">
        <v>0</v>
      </c>
      <c r="H108" s="344">
        <v>0</v>
      </c>
      <c r="I108" s="344">
        <v>0</v>
      </c>
      <c r="J108" s="344">
        <v>0</v>
      </c>
      <c r="K108" s="344">
        <v>0</v>
      </c>
      <c r="L108" s="344">
        <v>0</v>
      </c>
      <c r="M108" s="344">
        <v>0</v>
      </c>
      <c r="N108" s="344">
        <v>0</v>
      </c>
      <c r="O108" s="344">
        <v>0</v>
      </c>
      <c r="P108" s="344">
        <v>0</v>
      </c>
      <c r="Q108" s="344">
        <v>0</v>
      </c>
      <c r="R108" s="344">
        <v>0</v>
      </c>
      <c r="S108" s="344">
        <v>0</v>
      </c>
      <c r="T108" s="344">
        <v>0</v>
      </c>
      <c r="U108" s="344">
        <v>0</v>
      </c>
      <c r="V108" s="344">
        <v>0</v>
      </c>
      <c r="W108" s="344">
        <v>0</v>
      </c>
      <c r="X108" s="344">
        <v>0</v>
      </c>
      <c r="Y108" s="344">
        <v>0</v>
      </c>
      <c r="Z108" s="344">
        <v>0</v>
      </c>
      <c r="AA108" s="344">
        <v>0</v>
      </c>
      <c r="AB108" s="344">
        <v>0</v>
      </c>
      <c r="AC108" s="344">
        <v>0</v>
      </c>
      <c r="AD108" s="344">
        <v>0</v>
      </c>
      <c r="AE108" s="344">
        <v>0</v>
      </c>
      <c r="AF108" s="344">
        <v>0</v>
      </c>
      <c r="AG108" s="344">
        <v>0</v>
      </c>
      <c r="AH108" s="344">
        <v>0</v>
      </c>
      <c r="AI108" s="344">
        <v>0</v>
      </c>
      <c r="AJ108" s="344">
        <v>0</v>
      </c>
      <c r="AK108" s="344">
        <v>0</v>
      </c>
      <c r="AL108" s="344">
        <v>0</v>
      </c>
      <c r="AM108" s="344">
        <v>0</v>
      </c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44"/>
      <c r="BA108" s="344"/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44"/>
      <c r="BX108" s="9">
        <f t="shared" si="17"/>
        <v>0</v>
      </c>
      <c r="BY108" s="9">
        <f t="shared" si="18"/>
        <v>0</v>
      </c>
      <c r="BZ108" s="9">
        <f t="shared" si="19"/>
        <v>0</v>
      </c>
      <c r="CA108" s="9">
        <f t="shared" si="20"/>
        <v>0</v>
      </c>
      <c r="CB108" s="9">
        <f t="shared" si="21"/>
        <v>0</v>
      </c>
      <c r="CC108" s="9">
        <f t="shared" si="22"/>
        <v>0</v>
      </c>
      <c r="CD108" s="11">
        <f t="shared" si="23"/>
        <v>0</v>
      </c>
      <c r="CE108" s="11">
        <f t="shared" si="24"/>
        <v>0</v>
      </c>
      <c r="CF108" s="11">
        <f t="shared" si="25"/>
        <v>0</v>
      </c>
      <c r="CG108" s="11">
        <f t="shared" si="26"/>
        <v>0</v>
      </c>
      <c r="CH108" s="11">
        <f t="shared" si="27"/>
        <v>0</v>
      </c>
      <c r="CI108" s="11">
        <f t="shared" si="28"/>
        <v>0</v>
      </c>
      <c r="CJ108" s="333" t="str">
        <f>VLOOKUP($A108,'Depr Group Buckets'!$A:$J,CJ$4,FALSE)</f>
        <v>PROD STEAM</v>
      </c>
      <c r="CK108" s="333" t="str">
        <f>VLOOKUP($A108,'Depr Group Buckets'!$A:$J,CK$4,FALSE)</f>
        <v>101/106</v>
      </c>
      <c r="CL108" s="333">
        <f>VLOOKUP($A108,'Depr Group Buckets'!$A:$J,CL$4,FALSE)</f>
        <v>108</v>
      </c>
      <c r="CM108" s="333">
        <f>VLOOKUP($A108,'Depr Group Buckets'!$A:$J,CM$4,FALSE)</f>
        <v>403</v>
      </c>
      <c r="CN108" s="333" t="str">
        <f>VLOOKUP($A108,'Depr Group Buckets'!$A:$J,CN$4,FALSE)</f>
        <v>BIG BEND</v>
      </c>
      <c r="CO108" s="333" t="str">
        <f>VLOOKUP($A108,'Depr Group Buckets'!$A:$J,CO$4,FALSE)</f>
        <v>BIG BEND UNIT 3</v>
      </c>
      <c r="CP108" s="333" t="str">
        <f>VLOOKUP($A108,'Depr Group Buckets'!$A:$J,CP$4,FALSE)</f>
        <v>Invalid</v>
      </c>
      <c r="CQ108" s="333" t="str">
        <f>VLOOKUP($A108,'Depr Group Buckets'!$A:$J,CQ$4,FALSE)</f>
        <v>316</v>
      </c>
    </row>
    <row r="109" spans="1:95" ht="12.75" customHeight="1" x14ac:dyDescent="0.25">
      <c r="A109" s="335">
        <v>31644</v>
      </c>
      <c r="B109" s="336" t="s">
        <v>54</v>
      </c>
      <c r="C109" s="337">
        <v>5865811.79</v>
      </c>
      <c r="D109" s="344">
        <v>5865811.79</v>
      </c>
      <c r="E109" s="344">
        <v>5865811.79</v>
      </c>
      <c r="F109" s="344">
        <v>5865811.79</v>
      </c>
      <c r="G109" s="344">
        <v>5865811.79</v>
      </c>
      <c r="H109" s="344">
        <v>5865811.79</v>
      </c>
      <c r="I109" s="344">
        <v>5865811.79</v>
      </c>
      <c r="J109" s="344">
        <v>5865811.79</v>
      </c>
      <c r="K109" s="344">
        <v>5865811.79</v>
      </c>
      <c r="L109" s="344">
        <v>5865811.79</v>
      </c>
      <c r="M109" s="344">
        <v>5865811.79</v>
      </c>
      <c r="N109" s="344">
        <v>5865811.79</v>
      </c>
      <c r="O109" s="344">
        <v>5865811.79</v>
      </c>
      <c r="P109" s="344">
        <v>5865811.79</v>
      </c>
      <c r="Q109" s="344">
        <v>5865811.79</v>
      </c>
      <c r="R109" s="344">
        <v>5865811.79</v>
      </c>
      <c r="S109" s="344">
        <v>5865811.79</v>
      </c>
      <c r="T109" s="344">
        <v>5865811.79</v>
      </c>
      <c r="U109" s="344">
        <v>5865811.79</v>
      </c>
      <c r="V109" s="344">
        <v>5865811.79</v>
      </c>
      <c r="W109" s="344">
        <v>5865811.79</v>
      </c>
      <c r="X109" s="344">
        <v>5865811.79</v>
      </c>
      <c r="Y109" s="344">
        <v>5865811.79</v>
      </c>
      <c r="Z109" s="344">
        <v>5865811.79</v>
      </c>
      <c r="AA109" s="344">
        <v>5865811.79</v>
      </c>
      <c r="AB109" s="344">
        <v>5865811.79</v>
      </c>
      <c r="AC109" s="344">
        <v>5865811.79</v>
      </c>
      <c r="AD109" s="344">
        <v>5865811.79</v>
      </c>
      <c r="AE109" s="344">
        <v>5865811.79</v>
      </c>
      <c r="AF109" s="344">
        <v>5865811.79</v>
      </c>
      <c r="AG109" s="344">
        <v>5865811.79</v>
      </c>
      <c r="AH109" s="344">
        <v>5865811.79</v>
      </c>
      <c r="AI109" s="344">
        <v>5865811.79</v>
      </c>
      <c r="AJ109" s="344">
        <v>5865811.79</v>
      </c>
      <c r="AK109" s="344">
        <v>5865811.79</v>
      </c>
      <c r="AL109" s="344">
        <v>5865811.79</v>
      </c>
      <c r="AM109" s="344">
        <v>5865811.79</v>
      </c>
      <c r="AN109" s="344"/>
      <c r="AO109" s="344"/>
      <c r="AP109" s="344"/>
      <c r="AQ109" s="344"/>
      <c r="AR109" s="344"/>
      <c r="AS109" s="344"/>
      <c r="AT109" s="344"/>
      <c r="AU109" s="344"/>
      <c r="AV109" s="344"/>
      <c r="AW109" s="344"/>
      <c r="AX109" s="344"/>
      <c r="AY109" s="344"/>
      <c r="AZ109" s="344"/>
      <c r="BA109" s="344"/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44"/>
      <c r="BO109" s="344"/>
      <c r="BP109" s="344"/>
      <c r="BQ109" s="344"/>
      <c r="BR109" s="344"/>
      <c r="BS109" s="344"/>
      <c r="BT109" s="344"/>
      <c r="BU109" s="344"/>
      <c r="BV109" s="344"/>
      <c r="BW109" s="344"/>
      <c r="BX109" s="9">
        <f t="shared" si="17"/>
        <v>5865811.79</v>
      </c>
      <c r="BY109" s="9">
        <f t="shared" si="18"/>
        <v>5865811.79</v>
      </c>
      <c r="BZ109" s="9">
        <f t="shared" si="19"/>
        <v>5865811.79</v>
      </c>
      <c r="CA109" s="9">
        <f t="shared" si="20"/>
        <v>0</v>
      </c>
      <c r="CB109" s="9">
        <f t="shared" si="21"/>
        <v>0</v>
      </c>
      <c r="CC109" s="9">
        <f t="shared" si="22"/>
        <v>0</v>
      </c>
      <c r="CD109" s="11">
        <f t="shared" si="23"/>
        <v>5865811.79</v>
      </c>
      <c r="CE109" s="11">
        <f t="shared" si="24"/>
        <v>5865811.79</v>
      </c>
      <c r="CF109" s="11">
        <f t="shared" si="25"/>
        <v>5865811.79</v>
      </c>
      <c r="CG109" s="11">
        <f t="shared" si="26"/>
        <v>451216.29</v>
      </c>
      <c r="CH109" s="11">
        <f t="shared" si="27"/>
        <v>0</v>
      </c>
      <c r="CI109" s="11">
        <f t="shared" si="28"/>
        <v>0</v>
      </c>
      <c r="CJ109" s="333" t="str">
        <f>VLOOKUP($A109,'Depr Group Buckets'!$A:$J,CJ$4,FALSE)</f>
        <v>PROD STEAM</v>
      </c>
      <c r="CK109" s="333" t="str">
        <f>VLOOKUP($A109,'Depr Group Buckets'!$A:$J,CK$4,FALSE)</f>
        <v>101/106</v>
      </c>
      <c r="CL109" s="333">
        <f>VLOOKUP($A109,'Depr Group Buckets'!$A:$J,CL$4,FALSE)</f>
        <v>108</v>
      </c>
      <c r="CM109" s="333">
        <f>VLOOKUP($A109,'Depr Group Buckets'!$A:$J,CM$4,FALSE)</f>
        <v>403</v>
      </c>
      <c r="CN109" s="333" t="str">
        <f>VLOOKUP($A109,'Depr Group Buckets'!$A:$J,CN$4,FALSE)</f>
        <v>BIG BEND</v>
      </c>
      <c r="CO109" s="333" t="str">
        <f>VLOOKUP($A109,'Depr Group Buckets'!$A:$J,CO$4,FALSE)</f>
        <v>BIG BEND UNIT 4</v>
      </c>
      <c r="CP109" s="333" t="str">
        <f>VLOOKUP($A109,'Depr Group Buckets'!$A:$J,CP$4,FALSE)</f>
        <v>Valid</v>
      </c>
      <c r="CQ109" s="333" t="str">
        <f>VLOOKUP($A109,'Depr Group Buckets'!$A:$J,CQ$4,FALSE)</f>
        <v>316</v>
      </c>
    </row>
    <row r="110" spans="1:95" ht="12.75" customHeight="1" x14ac:dyDescent="0.25">
      <c r="A110" s="335">
        <v>31645</v>
      </c>
      <c r="B110" s="336" t="s">
        <v>55</v>
      </c>
      <c r="C110" s="337">
        <v>1694847.9500000002</v>
      </c>
      <c r="D110" s="344">
        <v>1694847.9500000002</v>
      </c>
      <c r="E110" s="344">
        <v>1694847.9500000002</v>
      </c>
      <c r="F110" s="344">
        <v>1694847.9500000002</v>
      </c>
      <c r="G110" s="344">
        <v>1694847.9500000002</v>
      </c>
      <c r="H110" s="344">
        <v>1694847.9500000002</v>
      </c>
      <c r="I110" s="344">
        <v>1694847.9500000002</v>
      </c>
      <c r="J110" s="344">
        <v>1694847.9500000002</v>
      </c>
      <c r="K110" s="344">
        <v>1694847.9500000002</v>
      </c>
      <c r="L110" s="344">
        <v>1694847.9500000002</v>
      </c>
      <c r="M110" s="344">
        <v>1694847.9500000002</v>
      </c>
      <c r="N110" s="344">
        <v>1694847.9500000002</v>
      </c>
      <c r="O110" s="344">
        <v>1694847.9500000002</v>
      </c>
      <c r="P110" s="344">
        <v>1694847.9500000002</v>
      </c>
      <c r="Q110" s="344">
        <v>1694847.9500000002</v>
      </c>
      <c r="R110" s="344">
        <v>1694847.9500000002</v>
      </c>
      <c r="S110" s="344">
        <v>1694847.9500000002</v>
      </c>
      <c r="T110" s="344">
        <v>1694847.9500000002</v>
      </c>
      <c r="U110" s="344">
        <v>1694847.9500000002</v>
      </c>
      <c r="V110" s="344">
        <v>1694847.9500000002</v>
      </c>
      <c r="W110" s="344">
        <v>1694847.9500000002</v>
      </c>
      <c r="X110" s="344">
        <v>1694847.9500000002</v>
      </c>
      <c r="Y110" s="344">
        <v>1694847.9500000002</v>
      </c>
      <c r="Z110" s="344">
        <v>1694847.9500000002</v>
      </c>
      <c r="AA110" s="344">
        <v>1694847.9500000002</v>
      </c>
      <c r="AB110" s="344">
        <v>1694847.9500000002</v>
      </c>
      <c r="AC110" s="344">
        <v>1694847.9500000002</v>
      </c>
      <c r="AD110" s="344">
        <v>1694847.9500000002</v>
      </c>
      <c r="AE110" s="344">
        <v>1694847.9500000002</v>
      </c>
      <c r="AF110" s="344">
        <v>1694847.9500000002</v>
      </c>
      <c r="AG110" s="344">
        <v>1694847.9500000002</v>
      </c>
      <c r="AH110" s="344">
        <v>1694847.9500000002</v>
      </c>
      <c r="AI110" s="344">
        <v>1694847.9500000002</v>
      </c>
      <c r="AJ110" s="344">
        <v>1694847.9500000002</v>
      </c>
      <c r="AK110" s="344">
        <v>1694847.9500000002</v>
      </c>
      <c r="AL110" s="344">
        <v>1694847.9500000002</v>
      </c>
      <c r="AM110" s="344">
        <v>1694847.9500000002</v>
      </c>
      <c r="AN110" s="344"/>
      <c r="AO110" s="344"/>
      <c r="AP110" s="344"/>
      <c r="AQ110" s="344"/>
      <c r="AR110" s="344"/>
      <c r="AS110" s="344"/>
      <c r="AT110" s="344"/>
      <c r="AU110" s="344"/>
      <c r="AV110" s="344"/>
      <c r="AW110" s="344"/>
      <c r="AX110" s="344"/>
      <c r="AY110" s="344"/>
      <c r="AZ110" s="344"/>
      <c r="BA110" s="344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44"/>
      <c r="BO110" s="344"/>
      <c r="BP110" s="344"/>
      <c r="BQ110" s="344"/>
      <c r="BR110" s="344"/>
      <c r="BS110" s="344"/>
      <c r="BT110" s="344"/>
      <c r="BU110" s="344"/>
      <c r="BV110" s="344"/>
      <c r="BW110" s="344"/>
      <c r="BX110" s="9">
        <f t="shared" si="17"/>
        <v>1694847.9500000002</v>
      </c>
      <c r="BY110" s="9">
        <f t="shared" si="18"/>
        <v>1694847.9500000002</v>
      </c>
      <c r="BZ110" s="9">
        <f t="shared" si="19"/>
        <v>1694847.9500000002</v>
      </c>
      <c r="CA110" s="9">
        <f t="shared" si="20"/>
        <v>0</v>
      </c>
      <c r="CB110" s="9">
        <f t="shared" si="21"/>
        <v>0</v>
      </c>
      <c r="CC110" s="9">
        <f t="shared" si="22"/>
        <v>0</v>
      </c>
      <c r="CD110" s="11">
        <f t="shared" si="23"/>
        <v>1694847.95</v>
      </c>
      <c r="CE110" s="11">
        <f t="shared" si="24"/>
        <v>1694847.95</v>
      </c>
      <c r="CF110" s="11">
        <f t="shared" si="25"/>
        <v>1694847.95</v>
      </c>
      <c r="CG110" s="11">
        <f t="shared" si="26"/>
        <v>130372.92</v>
      </c>
      <c r="CH110" s="11">
        <f t="shared" si="27"/>
        <v>0</v>
      </c>
      <c r="CI110" s="11">
        <f t="shared" si="28"/>
        <v>0</v>
      </c>
      <c r="CJ110" s="333" t="str">
        <f>VLOOKUP($A110,'Depr Group Buckets'!$A:$J,CJ$4,FALSE)</f>
        <v>PROD STEAM</v>
      </c>
      <c r="CK110" s="333" t="str">
        <f>VLOOKUP($A110,'Depr Group Buckets'!$A:$J,CK$4,FALSE)</f>
        <v>101/106</v>
      </c>
      <c r="CL110" s="333">
        <f>VLOOKUP($A110,'Depr Group Buckets'!$A:$J,CL$4,FALSE)</f>
        <v>108</v>
      </c>
      <c r="CM110" s="333">
        <f>VLOOKUP($A110,'Depr Group Buckets'!$A:$J,CM$4,FALSE)</f>
        <v>403</v>
      </c>
      <c r="CN110" s="333" t="str">
        <f>VLOOKUP($A110,'Depr Group Buckets'!$A:$J,CN$4,FALSE)</f>
        <v>BIG BEND</v>
      </c>
      <c r="CO110" s="333" t="str">
        <f>VLOOKUP($A110,'Depr Group Buckets'!$A:$J,CO$4,FALSE)</f>
        <v>BIG BEND UNIT 4</v>
      </c>
      <c r="CP110" s="333" t="str">
        <f>VLOOKUP($A110,'Depr Group Buckets'!$A:$J,CP$4,FALSE)</f>
        <v>Valid</v>
      </c>
      <c r="CQ110" s="333" t="str">
        <f>VLOOKUP($A110,'Depr Group Buckets'!$A:$J,CQ$4,FALSE)</f>
        <v>316</v>
      </c>
    </row>
    <row r="111" spans="1:95" ht="12.75" customHeight="1" x14ac:dyDescent="0.25">
      <c r="A111" s="335">
        <v>31646</v>
      </c>
      <c r="B111" s="336" t="s">
        <v>624</v>
      </c>
      <c r="C111" s="337">
        <v>0</v>
      </c>
      <c r="D111" s="344">
        <v>0</v>
      </c>
      <c r="E111" s="344">
        <v>0</v>
      </c>
      <c r="F111" s="344">
        <v>0</v>
      </c>
      <c r="G111" s="344">
        <v>0</v>
      </c>
      <c r="H111" s="344">
        <v>0</v>
      </c>
      <c r="I111" s="344">
        <v>0</v>
      </c>
      <c r="J111" s="344">
        <v>0</v>
      </c>
      <c r="K111" s="344">
        <v>0</v>
      </c>
      <c r="L111" s="344">
        <v>0</v>
      </c>
      <c r="M111" s="344">
        <v>0</v>
      </c>
      <c r="N111" s="344">
        <v>0</v>
      </c>
      <c r="O111" s="344">
        <v>0</v>
      </c>
      <c r="P111" s="344">
        <v>0</v>
      </c>
      <c r="Q111" s="344">
        <v>0</v>
      </c>
      <c r="R111" s="344">
        <v>0</v>
      </c>
      <c r="S111" s="344">
        <v>0</v>
      </c>
      <c r="T111" s="344">
        <v>0</v>
      </c>
      <c r="U111" s="344">
        <v>0</v>
      </c>
      <c r="V111" s="344">
        <v>0</v>
      </c>
      <c r="W111" s="344">
        <v>0</v>
      </c>
      <c r="X111" s="344">
        <v>0</v>
      </c>
      <c r="Y111" s="344">
        <v>0</v>
      </c>
      <c r="Z111" s="344">
        <v>0</v>
      </c>
      <c r="AA111" s="344">
        <v>0</v>
      </c>
      <c r="AB111" s="344">
        <v>0</v>
      </c>
      <c r="AC111" s="344">
        <v>0</v>
      </c>
      <c r="AD111" s="344">
        <v>0</v>
      </c>
      <c r="AE111" s="344">
        <v>0</v>
      </c>
      <c r="AF111" s="344">
        <v>0</v>
      </c>
      <c r="AG111" s="344">
        <v>0</v>
      </c>
      <c r="AH111" s="344">
        <v>0</v>
      </c>
      <c r="AI111" s="344">
        <v>0</v>
      </c>
      <c r="AJ111" s="344">
        <v>0</v>
      </c>
      <c r="AK111" s="344">
        <v>0</v>
      </c>
      <c r="AL111" s="344">
        <v>0</v>
      </c>
      <c r="AM111" s="344">
        <v>0</v>
      </c>
      <c r="AN111" s="344"/>
      <c r="AO111" s="344"/>
      <c r="AP111" s="344"/>
      <c r="AQ111" s="344"/>
      <c r="AR111" s="344"/>
      <c r="AS111" s="344"/>
      <c r="AT111" s="344"/>
      <c r="AU111" s="344"/>
      <c r="AV111" s="344"/>
      <c r="AW111" s="344"/>
      <c r="AX111" s="344"/>
      <c r="AY111" s="344"/>
      <c r="AZ111" s="344"/>
      <c r="BA111" s="344"/>
      <c r="BB111" s="344"/>
      <c r="BC111" s="344"/>
      <c r="BD111" s="344"/>
      <c r="BE111" s="344"/>
      <c r="BF111" s="344"/>
      <c r="BG111" s="344"/>
      <c r="BH111" s="344"/>
      <c r="BI111" s="344"/>
      <c r="BJ111" s="344"/>
      <c r="BK111" s="344"/>
      <c r="BL111" s="344"/>
      <c r="BM111" s="344"/>
      <c r="BN111" s="344"/>
      <c r="BO111" s="344"/>
      <c r="BP111" s="344"/>
      <c r="BQ111" s="344"/>
      <c r="BR111" s="344"/>
      <c r="BS111" s="344"/>
      <c r="BT111" s="344"/>
      <c r="BU111" s="344"/>
      <c r="BV111" s="344"/>
      <c r="BW111" s="344"/>
      <c r="BX111" s="9">
        <f t="shared" si="17"/>
        <v>0</v>
      </c>
      <c r="BY111" s="9">
        <f t="shared" si="18"/>
        <v>0</v>
      </c>
      <c r="BZ111" s="9">
        <f t="shared" si="19"/>
        <v>0</v>
      </c>
      <c r="CA111" s="9">
        <f t="shared" si="20"/>
        <v>0</v>
      </c>
      <c r="CB111" s="9">
        <f t="shared" si="21"/>
        <v>0</v>
      </c>
      <c r="CC111" s="9">
        <f t="shared" si="22"/>
        <v>0</v>
      </c>
      <c r="CD111" s="11">
        <f t="shared" si="23"/>
        <v>0</v>
      </c>
      <c r="CE111" s="11">
        <f t="shared" si="24"/>
        <v>0</v>
      </c>
      <c r="CF111" s="11">
        <f t="shared" si="25"/>
        <v>0</v>
      </c>
      <c r="CG111" s="11">
        <f t="shared" si="26"/>
        <v>0</v>
      </c>
      <c r="CH111" s="11">
        <f t="shared" si="27"/>
        <v>0</v>
      </c>
      <c r="CI111" s="11">
        <f t="shared" si="28"/>
        <v>0</v>
      </c>
      <c r="CJ111" s="333" t="str">
        <f>VLOOKUP($A111,'Depr Group Buckets'!$A:$J,CJ$4,FALSE)</f>
        <v>PROD STEAM</v>
      </c>
      <c r="CK111" s="333" t="str">
        <f>VLOOKUP($A111,'Depr Group Buckets'!$A:$J,CK$4,FALSE)</f>
        <v>101/106</v>
      </c>
      <c r="CL111" s="333">
        <f>VLOOKUP($A111,'Depr Group Buckets'!$A:$J,CL$4,FALSE)</f>
        <v>108</v>
      </c>
      <c r="CM111" s="333">
        <f>VLOOKUP($A111,'Depr Group Buckets'!$A:$J,CM$4,FALSE)</f>
        <v>403</v>
      </c>
      <c r="CN111" s="333" t="str">
        <f>VLOOKUP($A111,'Depr Group Buckets'!$A:$J,CN$4,FALSE)</f>
        <v>BIG BEND</v>
      </c>
      <c r="CO111" s="333" t="str">
        <f>VLOOKUP($A111,'Depr Group Buckets'!$A:$J,CO$4,FALSE)</f>
        <v>BIG BEND UNIT 1 &amp; 2 FGD</v>
      </c>
      <c r="CP111" s="333" t="str">
        <f>VLOOKUP($A111,'Depr Group Buckets'!$A:$J,CP$4,FALSE)</f>
        <v>Invalid</v>
      </c>
      <c r="CQ111" s="333" t="str">
        <f>VLOOKUP($A111,'Depr Group Buckets'!$A:$J,CQ$4,FALSE)</f>
        <v>316</v>
      </c>
    </row>
    <row r="112" spans="1:95" ht="12.75" customHeight="1" x14ac:dyDescent="0.25">
      <c r="A112" s="335">
        <v>31647</v>
      </c>
      <c r="B112" s="336" t="s">
        <v>282</v>
      </c>
      <c r="C112" s="337">
        <v>1080501.8800000001</v>
      </c>
      <c r="D112" s="344">
        <v>447611.99000000011</v>
      </c>
      <c r="E112" s="344">
        <v>447611.99000000011</v>
      </c>
      <c r="F112" s="344">
        <v>474118.12000000011</v>
      </c>
      <c r="G112" s="344">
        <v>446303.02000000014</v>
      </c>
      <c r="H112" s="344">
        <v>446303.02000000014</v>
      </c>
      <c r="I112" s="344">
        <v>446303.02000000014</v>
      </c>
      <c r="J112" s="344">
        <v>386676.69000000018</v>
      </c>
      <c r="K112" s="344">
        <v>386676.69000000018</v>
      </c>
      <c r="L112" s="344">
        <v>386676.69000000018</v>
      </c>
      <c r="M112" s="344">
        <v>386676.69000000018</v>
      </c>
      <c r="N112" s="344">
        <v>457714.89000000019</v>
      </c>
      <c r="O112" s="344">
        <v>841207.83000000019</v>
      </c>
      <c r="P112" s="344">
        <v>833959.86000000022</v>
      </c>
      <c r="Q112" s="344">
        <v>765494.25000000023</v>
      </c>
      <c r="R112" s="344">
        <v>765494.25000000023</v>
      </c>
      <c r="S112" s="344">
        <v>765494.25000000023</v>
      </c>
      <c r="T112" s="344">
        <v>765494.25000000023</v>
      </c>
      <c r="U112" s="344">
        <v>765494.25000000023</v>
      </c>
      <c r="V112" s="344">
        <v>765494.25000000023</v>
      </c>
      <c r="W112" s="344">
        <v>765494.25000000023</v>
      </c>
      <c r="X112" s="344">
        <v>765494.25000000023</v>
      </c>
      <c r="Y112" s="344">
        <v>765494.25000000023</v>
      </c>
      <c r="Z112" s="344">
        <v>765494.25000000023</v>
      </c>
      <c r="AA112" s="344">
        <v>765494.25000000023</v>
      </c>
      <c r="AB112" s="344">
        <v>765494.25000000023</v>
      </c>
      <c r="AC112" s="344">
        <v>751617.70000000019</v>
      </c>
      <c r="AD112" s="344">
        <v>736079.29000000015</v>
      </c>
      <c r="AE112" s="344">
        <v>727902.93000000017</v>
      </c>
      <c r="AF112" s="344">
        <v>727902.93000000017</v>
      </c>
      <c r="AG112" s="344">
        <v>727902.93000000017</v>
      </c>
      <c r="AH112" s="344">
        <v>727902.93000000017</v>
      </c>
      <c r="AI112" s="344">
        <v>727902.93000000017</v>
      </c>
      <c r="AJ112" s="344">
        <v>727902.93000000017</v>
      </c>
      <c r="AK112" s="344">
        <v>727902.93000000017</v>
      </c>
      <c r="AL112" s="344">
        <v>727902.93000000017</v>
      </c>
      <c r="AM112" s="344">
        <v>727902.93000000017</v>
      </c>
      <c r="AN112" s="344"/>
      <c r="AO112" s="344"/>
      <c r="AP112" s="344"/>
      <c r="AQ112" s="344"/>
      <c r="AR112" s="344"/>
      <c r="AS112" s="344"/>
      <c r="AT112" s="344"/>
      <c r="AU112" s="344"/>
      <c r="AV112" s="344"/>
      <c r="AW112" s="344"/>
      <c r="AX112" s="344"/>
      <c r="AY112" s="344"/>
      <c r="AZ112" s="344"/>
      <c r="BA112" s="344"/>
      <c r="BB112" s="344"/>
      <c r="BC112" s="344"/>
      <c r="BD112" s="344"/>
      <c r="BE112" s="344"/>
      <c r="BF112" s="344"/>
      <c r="BG112" s="344"/>
      <c r="BH112" s="344"/>
      <c r="BI112" s="344"/>
      <c r="BJ112" s="344"/>
      <c r="BK112" s="344"/>
      <c r="BL112" s="344"/>
      <c r="BM112" s="344"/>
      <c r="BN112" s="344"/>
      <c r="BO112" s="344"/>
      <c r="BP112" s="344"/>
      <c r="BQ112" s="344"/>
      <c r="BR112" s="344"/>
      <c r="BS112" s="344"/>
      <c r="BT112" s="344"/>
      <c r="BU112" s="344"/>
      <c r="BV112" s="344"/>
      <c r="BW112" s="344"/>
      <c r="BX112" s="9">
        <f t="shared" si="17"/>
        <v>841207.83000000019</v>
      </c>
      <c r="BY112" s="9">
        <f t="shared" si="18"/>
        <v>765494.25000000023</v>
      </c>
      <c r="BZ112" s="9">
        <f t="shared" si="19"/>
        <v>727902.93000000017</v>
      </c>
      <c r="CA112" s="9">
        <f t="shared" si="20"/>
        <v>0</v>
      </c>
      <c r="CB112" s="9">
        <f t="shared" si="21"/>
        <v>0</v>
      </c>
      <c r="CC112" s="9">
        <f t="shared" si="22"/>
        <v>0</v>
      </c>
      <c r="CD112" s="11">
        <f t="shared" si="23"/>
        <v>510337.12</v>
      </c>
      <c r="CE112" s="11">
        <f t="shared" si="24"/>
        <v>776584.96</v>
      </c>
      <c r="CF112" s="11">
        <f t="shared" si="25"/>
        <v>736139.37</v>
      </c>
      <c r="CG112" s="11">
        <f t="shared" si="26"/>
        <v>55992.53</v>
      </c>
      <c r="CH112" s="11">
        <f t="shared" si="27"/>
        <v>0</v>
      </c>
      <c r="CI112" s="11">
        <f t="shared" si="28"/>
        <v>0</v>
      </c>
      <c r="CJ112" s="333" t="str">
        <f>VLOOKUP($A112,'Depr Group Buckets'!$A:$J,CJ$4,FALSE)</f>
        <v>AMORT</v>
      </c>
      <c r="CK112" s="333" t="str">
        <f>VLOOKUP($A112,'Depr Group Buckets'!$A:$J,CK$4,FALSE)</f>
        <v>101/106</v>
      </c>
      <c r="CL112" s="333">
        <f>VLOOKUP($A112,'Depr Group Buckets'!$A:$J,CL$4,FALSE)</f>
        <v>108</v>
      </c>
      <c r="CM112" s="333">
        <f>VLOOKUP($A112,'Depr Group Buckets'!$A:$J,CM$4,FALSE)</f>
        <v>403</v>
      </c>
      <c r="CN112" s="333" t="str">
        <f>VLOOKUP($A112,'Depr Group Buckets'!$A:$J,CN$4,FALSE)</f>
        <v>AMORT</v>
      </c>
      <c r="CO112" s="333" t="str">
        <f>VLOOKUP($A112,'Depr Group Buckets'!$A:$J,CO$4,FALSE)</f>
        <v>AMORT</v>
      </c>
      <c r="CP112" s="333" t="str">
        <f>VLOOKUP($A112,'Depr Group Buckets'!$A:$J,CP$4,FALSE)</f>
        <v>Valid</v>
      </c>
      <c r="CQ112" s="333" t="str">
        <f>VLOOKUP($A112,'Depr Group Buckets'!$A:$J,CQ$4,FALSE)</f>
        <v>316</v>
      </c>
    </row>
    <row r="113" spans="1:95" ht="12.75" customHeight="1" x14ac:dyDescent="0.25">
      <c r="A113" s="335">
        <v>31651</v>
      </c>
      <c r="B113" s="336" t="s">
        <v>625</v>
      </c>
      <c r="C113" s="337">
        <v>0</v>
      </c>
      <c r="D113" s="344">
        <v>0</v>
      </c>
      <c r="E113" s="344">
        <v>0</v>
      </c>
      <c r="F113" s="344">
        <v>0</v>
      </c>
      <c r="G113" s="344">
        <v>0</v>
      </c>
      <c r="H113" s="344">
        <v>0</v>
      </c>
      <c r="I113" s="344">
        <v>0</v>
      </c>
      <c r="J113" s="344">
        <v>0</v>
      </c>
      <c r="K113" s="344">
        <v>0</v>
      </c>
      <c r="L113" s="344">
        <v>0</v>
      </c>
      <c r="M113" s="344">
        <v>0</v>
      </c>
      <c r="N113" s="344">
        <v>0</v>
      </c>
      <c r="O113" s="344">
        <v>0</v>
      </c>
      <c r="P113" s="344">
        <v>0</v>
      </c>
      <c r="Q113" s="344">
        <v>0</v>
      </c>
      <c r="R113" s="344">
        <v>0</v>
      </c>
      <c r="S113" s="344">
        <v>0</v>
      </c>
      <c r="T113" s="344">
        <v>0</v>
      </c>
      <c r="U113" s="344">
        <v>0</v>
      </c>
      <c r="V113" s="344">
        <v>0</v>
      </c>
      <c r="W113" s="344">
        <v>0</v>
      </c>
      <c r="X113" s="344">
        <v>0</v>
      </c>
      <c r="Y113" s="344">
        <v>0</v>
      </c>
      <c r="Z113" s="344">
        <v>0</v>
      </c>
      <c r="AA113" s="344">
        <v>0</v>
      </c>
      <c r="AB113" s="344">
        <v>0</v>
      </c>
      <c r="AC113" s="344">
        <v>0</v>
      </c>
      <c r="AD113" s="344">
        <v>0</v>
      </c>
      <c r="AE113" s="344">
        <v>0</v>
      </c>
      <c r="AF113" s="344">
        <v>0</v>
      </c>
      <c r="AG113" s="344">
        <v>0</v>
      </c>
      <c r="AH113" s="344">
        <v>0</v>
      </c>
      <c r="AI113" s="344">
        <v>0</v>
      </c>
      <c r="AJ113" s="344">
        <v>0</v>
      </c>
      <c r="AK113" s="344">
        <v>0</v>
      </c>
      <c r="AL113" s="344">
        <v>0</v>
      </c>
      <c r="AM113" s="344">
        <v>0</v>
      </c>
      <c r="AN113" s="344"/>
      <c r="AO113" s="344"/>
      <c r="AP113" s="344"/>
      <c r="AQ113" s="344"/>
      <c r="AR113" s="344"/>
      <c r="AS113" s="344"/>
      <c r="AT113" s="344"/>
      <c r="AU113" s="344"/>
      <c r="AV113" s="344"/>
      <c r="AW113" s="344"/>
      <c r="AX113" s="344"/>
      <c r="AY113" s="344"/>
      <c r="AZ113" s="344"/>
      <c r="BA113" s="344"/>
      <c r="BB113" s="344"/>
      <c r="BC113" s="344"/>
      <c r="BD113" s="344"/>
      <c r="BE113" s="344"/>
      <c r="BF113" s="344"/>
      <c r="BG113" s="344"/>
      <c r="BH113" s="344"/>
      <c r="BI113" s="344"/>
      <c r="BJ113" s="344"/>
      <c r="BK113" s="344"/>
      <c r="BL113" s="344"/>
      <c r="BM113" s="344"/>
      <c r="BN113" s="344"/>
      <c r="BO113" s="344"/>
      <c r="BP113" s="344"/>
      <c r="BQ113" s="344"/>
      <c r="BR113" s="344"/>
      <c r="BS113" s="344"/>
      <c r="BT113" s="344"/>
      <c r="BU113" s="344"/>
      <c r="BV113" s="344"/>
      <c r="BW113" s="344"/>
      <c r="BX113" s="9">
        <f t="shared" si="17"/>
        <v>0</v>
      </c>
      <c r="BY113" s="9">
        <f t="shared" si="18"/>
        <v>0</v>
      </c>
      <c r="BZ113" s="9">
        <f t="shared" si="19"/>
        <v>0</v>
      </c>
      <c r="CA113" s="9">
        <f t="shared" si="20"/>
        <v>0</v>
      </c>
      <c r="CB113" s="9">
        <f t="shared" si="21"/>
        <v>0</v>
      </c>
      <c r="CC113" s="9">
        <f t="shared" si="22"/>
        <v>0</v>
      </c>
      <c r="CD113" s="11">
        <f t="shared" si="23"/>
        <v>0</v>
      </c>
      <c r="CE113" s="11">
        <f t="shared" si="24"/>
        <v>0</v>
      </c>
      <c r="CF113" s="11">
        <f t="shared" si="25"/>
        <v>0</v>
      </c>
      <c r="CG113" s="11">
        <f t="shared" si="26"/>
        <v>0</v>
      </c>
      <c r="CH113" s="11">
        <f t="shared" si="27"/>
        <v>0</v>
      </c>
      <c r="CI113" s="11">
        <f t="shared" si="28"/>
        <v>0</v>
      </c>
      <c r="CJ113" s="333" t="str">
        <f>VLOOKUP($A113,'Depr Group Buckets'!$A:$J,CJ$4,FALSE)</f>
        <v>PROD STEAM</v>
      </c>
      <c r="CK113" s="333" t="str">
        <f>VLOOKUP($A113,'Depr Group Buckets'!$A:$J,CK$4,FALSE)</f>
        <v>101/106</v>
      </c>
      <c r="CL113" s="333">
        <f>VLOOKUP($A113,'Depr Group Buckets'!$A:$J,CL$4,FALSE)</f>
        <v>108</v>
      </c>
      <c r="CM113" s="333">
        <f>VLOOKUP($A113,'Depr Group Buckets'!$A:$J,CM$4,FALSE)</f>
        <v>403</v>
      </c>
      <c r="CN113" s="333" t="str">
        <f>VLOOKUP($A113,'Depr Group Buckets'!$A:$J,CN$4,FALSE)</f>
        <v>BIG BEND</v>
      </c>
      <c r="CO113" s="333" t="str">
        <f>VLOOKUP($A113,'Depr Group Buckets'!$A:$J,CO$4,FALSE)</f>
        <v>BIG BEND UNIT 1 SCR</v>
      </c>
      <c r="CP113" s="333" t="str">
        <f>VLOOKUP($A113,'Depr Group Buckets'!$A:$J,CP$4,FALSE)</f>
        <v>Invalid</v>
      </c>
      <c r="CQ113" s="333" t="str">
        <f>VLOOKUP($A113,'Depr Group Buckets'!$A:$J,CQ$4,FALSE)</f>
        <v>316</v>
      </c>
    </row>
    <row r="114" spans="1:95" ht="12.75" customHeight="1" x14ac:dyDescent="0.25">
      <c r="A114" s="335">
        <v>31652</v>
      </c>
      <c r="B114" s="336" t="s">
        <v>626</v>
      </c>
      <c r="C114" s="337">
        <v>0</v>
      </c>
      <c r="D114" s="344">
        <v>0</v>
      </c>
      <c r="E114" s="344">
        <v>0</v>
      </c>
      <c r="F114" s="344">
        <v>0</v>
      </c>
      <c r="G114" s="344">
        <v>0</v>
      </c>
      <c r="H114" s="344">
        <v>0</v>
      </c>
      <c r="I114" s="344">
        <v>0</v>
      </c>
      <c r="J114" s="344">
        <v>0</v>
      </c>
      <c r="K114" s="344">
        <v>0</v>
      </c>
      <c r="L114" s="344">
        <v>0</v>
      </c>
      <c r="M114" s="344">
        <v>0</v>
      </c>
      <c r="N114" s="344">
        <v>0</v>
      </c>
      <c r="O114" s="344">
        <v>0</v>
      </c>
      <c r="P114" s="344">
        <v>0</v>
      </c>
      <c r="Q114" s="344">
        <v>0</v>
      </c>
      <c r="R114" s="344">
        <v>0</v>
      </c>
      <c r="S114" s="344">
        <v>0</v>
      </c>
      <c r="T114" s="344">
        <v>0</v>
      </c>
      <c r="U114" s="344">
        <v>0</v>
      </c>
      <c r="V114" s="344">
        <v>0</v>
      </c>
      <c r="W114" s="344">
        <v>0</v>
      </c>
      <c r="X114" s="344">
        <v>0</v>
      </c>
      <c r="Y114" s="344">
        <v>0</v>
      </c>
      <c r="Z114" s="344">
        <v>0</v>
      </c>
      <c r="AA114" s="344">
        <v>0</v>
      </c>
      <c r="AB114" s="344">
        <v>0</v>
      </c>
      <c r="AC114" s="344">
        <v>0</v>
      </c>
      <c r="AD114" s="344">
        <v>0</v>
      </c>
      <c r="AE114" s="344">
        <v>0</v>
      </c>
      <c r="AF114" s="344">
        <v>0</v>
      </c>
      <c r="AG114" s="344">
        <v>0</v>
      </c>
      <c r="AH114" s="344">
        <v>0</v>
      </c>
      <c r="AI114" s="344">
        <v>0</v>
      </c>
      <c r="AJ114" s="344">
        <v>0</v>
      </c>
      <c r="AK114" s="344">
        <v>0</v>
      </c>
      <c r="AL114" s="344">
        <v>0</v>
      </c>
      <c r="AM114" s="344">
        <v>0</v>
      </c>
      <c r="AN114" s="344"/>
      <c r="AO114" s="344"/>
      <c r="AP114" s="344"/>
      <c r="AQ114" s="344"/>
      <c r="AR114" s="344"/>
      <c r="AS114" s="344"/>
      <c r="AT114" s="344"/>
      <c r="AU114" s="344"/>
      <c r="AV114" s="344"/>
      <c r="AW114" s="344"/>
      <c r="AX114" s="344"/>
      <c r="AY114" s="344"/>
      <c r="AZ114" s="344"/>
      <c r="BA114" s="344"/>
      <c r="BB114" s="344"/>
      <c r="BC114" s="344"/>
      <c r="BD114" s="344"/>
      <c r="BE114" s="344"/>
      <c r="BF114" s="344"/>
      <c r="BG114" s="344"/>
      <c r="BH114" s="344"/>
      <c r="BI114" s="344"/>
      <c r="BJ114" s="344"/>
      <c r="BK114" s="344"/>
      <c r="BL114" s="344"/>
      <c r="BM114" s="344"/>
      <c r="BN114" s="344"/>
      <c r="BO114" s="344"/>
      <c r="BP114" s="344"/>
      <c r="BQ114" s="344"/>
      <c r="BR114" s="344"/>
      <c r="BS114" s="344"/>
      <c r="BT114" s="344"/>
      <c r="BU114" s="344"/>
      <c r="BV114" s="344"/>
      <c r="BW114" s="344"/>
      <c r="BX114" s="9">
        <f t="shared" si="17"/>
        <v>0</v>
      </c>
      <c r="BY114" s="9">
        <f t="shared" si="18"/>
        <v>0</v>
      </c>
      <c r="BZ114" s="9">
        <f t="shared" si="19"/>
        <v>0</v>
      </c>
      <c r="CA114" s="9">
        <f t="shared" si="20"/>
        <v>0</v>
      </c>
      <c r="CB114" s="9">
        <f t="shared" si="21"/>
        <v>0</v>
      </c>
      <c r="CC114" s="9">
        <f t="shared" si="22"/>
        <v>0</v>
      </c>
      <c r="CD114" s="11">
        <f t="shared" si="23"/>
        <v>0</v>
      </c>
      <c r="CE114" s="11">
        <f t="shared" si="24"/>
        <v>0</v>
      </c>
      <c r="CF114" s="11">
        <f t="shared" si="25"/>
        <v>0</v>
      </c>
      <c r="CG114" s="11">
        <f t="shared" si="26"/>
        <v>0</v>
      </c>
      <c r="CH114" s="11">
        <f t="shared" si="27"/>
        <v>0</v>
      </c>
      <c r="CI114" s="11">
        <f t="shared" si="28"/>
        <v>0</v>
      </c>
      <c r="CJ114" s="333" t="str">
        <f>VLOOKUP($A114,'Depr Group Buckets'!$A:$J,CJ$4,FALSE)</f>
        <v>PROD STEAM</v>
      </c>
      <c r="CK114" s="333" t="str">
        <f>VLOOKUP($A114,'Depr Group Buckets'!$A:$J,CK$4,FALSE)</f>
        <v>101/106</v>
      </c>
      <c r="CL114" s="333">
        <f>VLOOKUP($A114,'Depr Group Buckets'!$A:$J,CL$4,FALSE)</f>
        <v>108</v>
      </c>
      <c r="CM114" s="333">
        <f>VLOOKUP($A114,'Depr Group Buckets'!$A:$J,CM$4,FALSE)</f>
        <v>403</v>
      </c>
      <c r="CN114" s="333" t="str">
        <f>VLOOKUP($A114,'Depr Group Buckets'!$A:$J,CN$4,FALSE)</f>
        <v>BIG BEND</v>
      </c>
      <c r="CO114" s="333" t="str">
        <f>VLOOKUP($A114,'Depr Group Buckets'!$A:$J,CO$4,FALSE)</f>
        <v>BIG BEND UNIT 2 SCR</v>
      </c>
      <c r="CP114" s="333" t="str">
        <f>VLOOKUP($A114,'Depr Group Buckets'!$A:$J,CP$4,FALSE)</f>
        <v>Invalid</v>
      </c>
      <c r="CQ114" s="333" t="str">
        <f>VLOOKUP($A114,'Depr Group Buckets'!$A:$J,CQ$4,FALSE)</f>
        <v>316</v>
      </c>
    </row>
    <row r="115" spans="1:95" ht="12.75" customHeight="1" x14ac:dyDescent="0.25">
      <c r="A115" s="335">
        <v>31653</v>
      </c>
      <c r="B115" s="336" t="s">
        <v>627</v>
      </c>
      <c r="C115" s="337">
        <v>0</v>
      </c>
      <c r="D115" s="344">
        <v>0</v>
      </c>
      <c r="E115" s="344">
        <v>0</v>
      </c>
      <c r="F115" s="344">
        <v>0</v>
      </c>
      <c r="G115" s="344">
        <v>0</v>
      </c>
      <c r="H115" s="344">
        <v>0</v>
      </c>
      <c r="I115" s="344">
        <v>0</v>
      </c>
      <c r="J115" s="344">
        <v>0</v>
      </c>
      <c r="K115" s="344">
        <v>0</v>
      </c>
      <c r="L115" s="344">
        <v>0</v>
      </c>
      <c r="M115" s="344">
        <v>0</v>
      </c>
      <c r="N115" s="344">
        <v>0</v>
      </c>
      <c r="O115" s="344">
        <v>0</v>
      </c>
      <c r="P115" s="344">
        <v>0</v>
      </c>
      <c r="Q115" s="344">
        <v>0</v>
      </c>
      <c r="R115" s="344">
        <v>0</v>
      </c>
      <c r="S115" s="344">
        <v>0</v>
      </c>
      <c r="T115" s="344">
        <v>0</v>
      </c>
      <c r="U115" s="344">
        <v>0</v>
      </c>
      <c r="V115" s="344">
        <v>0</v>
      </c>
      <c r="W115" s="344">
        <v>0</v>
      </c>
      <c r="X115" s="344">
        <v>0</v>
      </c>
      <c r="Y115" s="344">
        <v>0</v>
      </c>
      <c r="Z115" s="344">
        <v>0</v>
      </c>
      <c r="AA115" s="344">
        <v>0</v>
      </c>
      <c r="AB115" s="344">
        <v>0</v>
      </c>
      <c r="AC115" s="344">
        <v>0</v>
      </c>
      <c r="AD115" s="344">
        <v>0</v>
      </c>
      <c r="AE115" s="344">
        <v>0</v>
      </c>
      <c r="AF115" s="344">
        <v>0</v>
      </c>
      <c r="AG115" s="344">
        <v>0</v>
      </c>
      <c r="AH115" s="344">
        <v>0</v>
      </c>
      <c r="AI115" s="344">
        <v>0</v>
      </c>
      <c r="AJ115" s="344">
        <v>0</v>
      </c>
      <c r="AK115" s="344">
        <v>0</v>
      </c>
      <c r="AL115" s="344">
        <v>0</v>
      </c>
      <c r="AM115" s="344">
        <v>0</v>
      </c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44"/>
      <c r="BA115" s="344"/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44"/>
      <c r="BX115" s="9">
        <f t="shared" si="17"/>
        <v>0</v>
      </c>
      <c r="BY115" s="9">
        <f t="shared" si="18"/>
        <v>0</v>
      </c>
      <c r="BZ115" s="9">
        <f t="shared" si="19"/>
        <v>0</v>
      </c>
      <c r="CA115" s="9">
        <f t="shared" si="20"/>
        <v>0</v>
      </c>
      <c r="CB115" s="9">
        <f t="shared" si="21"/>
        <v>0</v>
      </c>
      <c r="CC115" s="9">
        <f t="shared" si="22"/>
        <v>0</v>
      </c>
      <c r="CD115" s="11">
        <f t="shared" si="23"/>
        <v>0</v>
      </c>
      <c r="CE115" s="11">
        <f t="shared" si="24"/>
        <v>0</v>
      </c>
      <c r="CF115" s="11">
        <f t="shared" si="25"/>
        <v>0</v>
      </c>
      <c r="CG115" s="11">
        <f t="shared" si="26"/>
        <v>0</v>
      </c>
      <c r="CH115" s="11">
        <f t="shared" si="27"/>
        <v>0</v>
      </c>
      <c r="CI115" s="11">
        <f t="shared" si="28"/>
        <v>0</v>
      </c>
      <c r="CJ115" s="333" t="str">
        <f>VLOOKUP($A115,'Depr Group Buckets'!$A:$J,CJ$4,FALSE)</f>
        <v>PROD STEAM</v>
      </c>
      <c r="CK115" s="333" t="str">
        <f>VLOOKUP($A115,'Depr Group Buckets'!$A:$J,CK$4,FALSE)</f>
        <v>101/106</v>
      </c>
      <c r="CL115" s="333">
        <f>VLOOKUP($A115,'Depr Group Buckets'!$A:$J,CL$4,FALSE)</f>
        <v>108</v>
      </c>
      <c r="CM115" s="333">
        <f>VLOOKUP($A115,'Depr Group Buckets'!$A:$J,CM$4,FALSE)</f>
        <v>403</v>
      </c>
      <c r="CN115" s="333" t="str">
        <f>VLOOKUP($A115,'Depr Group Buckets'!$A:$J,CN$4,FALSE)</f>
        <v>BIG BEND</v>
      </c>
      <c r="CO115" s="333" t="str">
        <f>VLOOKUP($A115,'Depr Group Buckets'!$A:$J,CO$4,FALSE)</f>
        <v>BIG BEND UNIT 3 SCR</v>
      </c>
      <c r="CP115" s="333" t="str">
        <f>VLOOKUP($A115,'Depr Group Buckets'!$A:$J,CP$4,FALSE)</f>
        <v>Invalid</v>
      </c>
      <c r="CQ115" s="333" t="str">
        <f>VLOOKUP($A115,'Depr Group Buckets'!$A:$J,CQ$4,FALSE)</f>
        <v>316</v>
      </c>
    </row>
    <row r="116" spans="1:95" ht="12.75" customHeight="1" x14ac:dyDescent="0.25">
      <c r="A116" s="335">
        <v>31654</v>
      </c>
      <c r="B116" s="336" t="s">
        <v>56</v>
      </c>
      <c r="C116" s="337">
        <v>687934.36</v>
      </c>
      <c r="D116" s="337">
        <v>687934.36</v>
      </c>
      <c r="E116" s="337">
        <v>687934.36</v>
      </c>
      <c r="F116" s="337">
        <v>687934.36</v>
      </c>
      <c r="G116" s="337">
        <v>687934.36</v>
      </c>
      <c r="H116" s="337">
        <v>687934.36</v>
      </c>
      <c r="I116" s="337">
        <v>687934.36</v>
      </c>
      <c r="J116" s="337">
        <v>687934.36</v>
      </c>
      <c r="K116" s="337">
        <v>687934.36</v>
      </c>
      <c r="L116" s="337">
        <v>687934.36</v>
      </c>
      <c r="M116" s="337">
        <v>687934.36</v>
      </c>
      <c r="N116" s="337">
        <v>687934.36</v>
      </c>
      <c r="O116" s="337">
        <v>687934.36</v>
      </c>
      <c r="P116" s="337">
        <v>687934.36</v>
      </c>
      <c r="Q116" s="337">
        <v>687934.36</v>
      </c>
      <c r="R116" s="337">
        <v>687934.36</v>
      </c>
      <c r="S116" s="337">
        <v>687934.36</v>
      </c>
      <c r="T116" s="337">
        <v>687934.36</v>
      </c>
      <c r="U116" s="337">
        <v>687934.36</v>
      </c>
      <c r="V116" s="337">
        <v>687934.36</v>
      </c>
      <c r="W116" s="337">
        <v>687934.36</v>
      </c>
      <c r="X116" s="337">
        <v>687934.36</v>
      </c>
      <c r="Y116" s="337">
        <v>687934.36</v>
      </c>
      <c r="Z116" s="337">
        <v>687934.36</v>
      </c>
      <c r="AA116" s="337">
        <v>687934.36</v>
      </c>
      <c r="AB116" s="337">
        <v>687934.36</v>
      </c>
      <c r="AC116" s="337">
        <v>687934.36</v>
      </c>
      <c r="AD116" s="337">
        <v>687934.36</v>
      </c>
      <c r="AE116" s="337">
        <v>687934.36</v>
      </c>
      <c r="AF116" s="337">
        <v>687934.36</v>
      </c>
      <c r="AG116" s="337">
        <v>687934.36</v>
      </c>
      <c r="AH116" s="337">
        <v>687934.36</v>
      </c>
      <c r="AI116" s="337">
        <v>687934.36</v>
      </c>
      <c r="AJ116" s="337">
        <v>687934.36</v>
      </c>
      <c r="AK116" s="337">
        <v>687934.36</v>
      </c>
      <c r="AL116" s="337">
        <v>687934.36</v>
      </c>
      <c r="AM116" s="337">
        <v>687934.36</v>
      </c>
      <c r="AN116" s="337"/>
      <c r="AO116" s="337"/>
      <c r="AP116" s="337"/>
      <c r="AQ116" s="337"/>
      <c r="AR116" s="337"/>
      <c r="AS116" s="337"/>
      <c r="AT116" s="337"/>
      <c r="AU116" s="337"/>
      <c r="AV116" s="337"/>
      <c r="AW116" s="337"/>
      <c r="AX116" s="337"/>
      <c r="AY116" s="337"/>
      <c r="AZ116" s="337"/>
      <c r="BA116" s="337"/>
      <c r="BB116" s="337"/>
      <c r="BC116" s="337"/>
      <c r="BD116" s="337"/>
      <c r="BE116" s="337"/>
      <c r="BF116" s="337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337"/>
      <c r="BU116" s="337"/>
      <c r="BV116" s="337"/>
      <c r="BW116" s="337"/>
      <c r="BX116" s="9">
        <f t="shared" si="17"/>
        <v>687934.36</v>
      </c>
      <c r="BY116" s="9">
        <f t="shared" si="18"/>
        <v>687934.36</v>
      </c>
      <c r="BZ116" s="9">
        <f t="shared" si="19"/>
        <v>687934.36</v>
      </c>
      <c r="CA116" s="9">
        <f t="shared" si="20"/>
        <v>0</v>
      </c>
      <c r="CB116" s="9">
        <f t="shared" si="21"/>
        <v>0</v>
      </c>
      <c r="CC116" s="9">
        <f t="shared" si="22"/>
        <v>0</v>
      </c>
      <c r="CD116" s="11">
        <f t="shared" si="23"/>
        <v>687934.36</v>
      </c>
      <c r="CE116" s="11">
        <f t="shared" si="24"/>
        <v>687934.36</v>
      </c>
      <c r="CF116" s="11">
        <f t="shared" si="25"/>
        <v>687934.36</v>
      </c>
      <c r="CG116" s="11">
        <f t="shared" si="26"/>
        <v>52918.03</v>
      </c>
      <c r="CH116" s="11">
        <f t="shared" si="27"/>
        <v>0</v>
      </c>
      <c r="CI116" s="11">
        <f t="shared" si="28"/>
        <v>0</v>
      </c>
      <c r="CJ116" s="333" t="str">
        <f>VLOOKUP($A116,'Depr Group Buckets'!$A:$J,CJ$4,FALSE)</f>
        <v>PROD STEAM</v>
      </c>
      <c r="CK116" s="333" t="str">
        <f>VLOOKUP($A116,'Depr Group Buckets'!$A:$J,CK$4,FALSE)</f>
        <v>101/106</v>
      </c>
      <c r="CL116" s="333">
        <f>VLOOKUP($A116,'Depr Group Buckets'!$A:$J,CL$4,FALSE)</f>
        <v>108</v>
      </c>
      <c r="CM116" s="333">
        <f>VLOOKUP($A116,'Depr Group Buckets'!$A:$J,CM$4,FALSE)</f>
        <v>403</v>
      </c>
      <c r="CN116" s="333" t="str">
        <f>VLOOKUP($A116,'Depr Group Buckets'!$A:$J,CN$4,FALSE)</f>
        <v>BIG BEND</v>
      </c>
      <c r="CO116" s="333" t="str">
        <f>VLOOKUP($A116,'Depr Group Buckets'!$A:$J,CO$4,FALSE)</f>
        <v>BIG BEND UNIT 4</v>
      </c>
      <c r="CP116" s="333" t="str">
        <f>VLOOKUP($A116,'Depr Group Buckets'!$A:$J,CP$4,FALSE)</f>
        <v>Valid</v>
      </c>
      <c r="CQ116" s="333" t="str">
        <f>VLOOKUP($A116,'Depr Group Buckets'!$A:$J,CQ$4,FALSE)</f>
        <v>316</v>
      </c>
    </row>
    <row r="117" spans="1:95" ht="12.75" customHeight="1" x14ac:dyDescent="0.25">
      <c r="A117" s="335">
        <v>31700</v>
      </c>
      <c r="B117" s="336" t="s">
        <v>325</v>
      </c>
      <c r="C117" s="337">
        <v>30036948.829999998</v>
      </c>
      <c r="D117" s="337">
        <v>30036948.829999998</v>
      </c>
      <c r="E117" s="337">
        <v>30036948.829999998</v>
      </c>
      <c r="F117" s="337">
        <v>5602918.4799999967</v>
      </c>
      <c r="G117" s="337">
        <v>5602918.4799999967</v>
      </c>
      <c r="H117" s="337">
        <v>5602918.4799999967</v>
      </c>
      <c r="I117" s="337">
        <v>5602918.4799999967</v>
      </c>
      <c r="J117" s="337">
        <v>5602918.4799999967</v>
      </c>
      <c r="K117" s="337">
        <v>5602918.4799999967</v>
      </c>
      <c r="L117" s="337">
        <v>5602918.4799999967</v>
      </c>
      <c r="M117" s="337">
        <v>5602918.4799999967</v>
      </c>
      <c r="N117" s="337">
        <v>5602918.4799999967</v>
      </c>
      <c r="O117" s="337">
        <v>5602918.4799999967</v>
      </c>
      <c r="P117" s="337">
        <v>5602918.4799999967</v>
      </c>
      <c r="Q117" s="337">
        <v>5602918.4799999967</v>
      </c>
      <c r="R117" s="337">
        <v>5602918.4799999967</v>
      </c>
      <c r="S117" s="337">
        <v>5602918.4799999967</v>
      </c>
      <c r="T117" s="337">
        <v>5602918.4799999967</v>
      </c>
      <c r="U117" s="337">
        <v>5602918.4799999967</v>
      </c>
      <c r="V117" s="337">
        <v>5602918.4799999967</v>
      </c>
      <c r="W117" s="337">
        <v>5602918.4799999967</v>
      </c>
      <c r="X117" s="337">
        <v>5602918.4799999967</v>
      </c>
      <c r="Y117" s="337">
        <v>5602918.4799999967</v>
      </c>
      <c r="Z117" s="337">
        <v>5602918.4799999967</v>
      </c>
      <c r="AA117" s="337">
        <v>5602918.4799999967</v>
      </c>
      <c r="AB117" s="337">
        <v>5602918.4799999967</v>
      </c>
      <c r="AC117" s="337">
        <v>5602918.4799999967</v>
      </c>
      <c r="AD117" s="337">
        <v>5602918.4799999967</v>
      </c>
      <c r="AE117" s="337">
        <v>5602918.4799999967</v>
      </c>
      <c r="AF117" s="337">
        <v>5602918.4799999967</v>
      </c>
      <c r="AG117" s="337">
        <v>5602918.4799999967</v>
      </c>
      <c r="AH117" s="337">
        <v>5602918.4799999967</v>
      </c>
      <c r="AI117" s="337">
        <v>5602918.4799999967</v>
      </c>
      <c r="AJ117" s="337">
        <v>5602918.4799999967</v>
      </c>
      <c r="AK117" s="337">
        <v>5602918.4799999967</v>
      </c>
      <c r="AL117" s="337">
        <v>5602918.4799999967</v>
      </c>
      <c r="AM117" s="337">
        <v>5602918.4799999967</v>
      </c>
      <c r="AN117" s="337"/>
      <c r="AO117" s="337"/>
      <c r="AP117" s="337"/>
      <c r="AQ117" s="337"/>
      <c r="AR117" s="337"/>
      <c r="AS117" s="337"/>
      <c r="AT117" s="337"/>
      <c r="AU117" s="337"/>
      <c r="AV117" s="337"/>
      <c r="AW117" s="337"/>
      <c r="AX117" s="337"/>
      <c r="AY117" s="337"/>
      <c r="AZ117" s="337"/>
      <c r="BA117" s="337"/>
      <c r="BB117" s="337"/>
      <c r="BC117" s="337"/>
      <c r="BD117" s="337"/>
      <c r="BE117" s="337"/>
      <c r="BF117" s="337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337"/>
      <c r="BU117" s="337"/>
      <c r="BV117" s="337"/>
      <c r="BW117" s="337"/>
      <c r="BX117" s="9">
        <f t="shared" si="17"/>
        <v>5602918.4799999967</v>
      </c>
      <c r="BY117" s="9">
        <f t="shared" si="18"/>
        <v>5602918.4799999967</v>
      </c>
      <c r="BZ117" s="9">
        <f t="shared" si="19"/>
        <v>5602918.4799999967</v>
      </c>
      <c r="CA117" s="9">
        <f t="shared" si="20"/>
        <v>0</v>
      </c>
      <c r="CB117" s="9">
        <f t="shared" si="21"/>
        <v>0</v>
      </c>
      <c r="CC117" s="9">
        <f t="shared" si="22"/>
        <v>0</v>
      </c>
      <c r="CD117" s="11">
        <f t="shared" si="23"/>
        <v>11241540.869999999</v>
      </c>
      <c r="CE117" s="11">
        <f t="shared" si="24"/>
        <v>5602918.4800000004</v>
      </c>
      <c r="CF117" s="11">
        <f t="shared" si="25"/>
        <v>5602918.4800000004</v>
      </c>
      <c r="CG117" s="11">
        <f t="shared" si="26"/>
        <v>430993.73</v>
      </c>
      <c r="CH117" s="11">
        <f t="shared" si="27"/>
        <v>0</v>
      </c>
      <c r="CI117" s="11">
        <f t="shared" si="28"/>
        <v>0</v>
      </c>
      <c r="CJ117" s="333" t="str">
        <f>VLOOKUP($A117,'Depr Group Buckets'!$A:$J,CJ$4,FALSE)</f>
        <v>ARO</v>
      </c>
      <c r="CK117" s="333" t="str">
        <f>VLOOKUP($A117,'Depr Group Buckets'!$A:$J,CK$4,FALSE)</f>
        <v>101/106</v>
      </c>
      <c r="CL117" s="333">
        <f>VLOOKUP($A117,'Depr Group Buckets'!$A:$J,CL$4,FALSE)</f>
        <v>108</v>
      </c>
      <c r="CM117" s="333" t="str">
        <f>VLOOKUP($A117,'Depr Group Buckets'!$A:$J,CM$4,FALSE)</f>
        <v>ARO Def 182</v>
      </c>
      <c r="CN117" s="333" t="str">
        <f>VLOOKUP($A117,'Depr Group Buckets'!$A:$J,CN$4,FALSE)</f>
        <v>ARO</v>
      </c>
      <c r="CO117" s="333" t="str">
        <f>VLOOKUP($A117,'Depr Group Buckets'!$A:$J,CO$4,FALSE)</f>
        <v>ARO</v>
      </c>
      <c r="CP117" s="333" t="str">
        <f>VLOOKUP($A117,'Depr Group Buckets'!$A:$J,CP$4,FALSE)</f>
        <v>Valid</v>
      </c>
      <c r="CQ117" s="333" t="str">
        <f>VLOOKUP($A117,'Depr Group Buckets'!$A:$J,CQ$4,FALSE)</f>
        <v>317</v>
      </c>
    </row>
    <row r="118" spans="1:95" ht="12.75" customHeight="1" x14ac:dyDescent="0.25">
      <c r="A118" s="335">
        <v>34028</v>
      </c>
      <c r="B118" s="336" t="s">
        <v>628</v>
      </c>
      <c r="C118" s="337">
        <v>0</v>
      </c>
      <c r="D118" s="337">
        <v>0</v>
      </c>
      <c r="E118" s="337">
        <v>0</v>
      </c>
      <c r="F118" s="337">
        <v>0</v>
      </c>
      <c r="G118" s="337">
        <v>0</v>
      </c>
      <c r="H118" s="337">
        <v>0</v>
      </c>
      <c r="I118" s="337">
        <v>0</v>
      </c>
      <c r="J118" s="337">
        <v>0</v>
      </c>
      <c r="K118" s="337">
        <v>0</v>
      </c>
      <c r="L118" s="337">
        <v>0</v>
      </c>
      <c r="M118" s="337">
        <v>0</v>
      </c>
      <c r="N118" s="337">
        <v>0</v>
      </c>
      <c r="O118" s="337">
        <v>0</v>
      </c>
      <c r="P118" s="337">
        <v>0</v>
      </c>
      <c r="Q118" s="337">
        <v>0</v>
      </c>
      <c r="R118" s="337">
        <v>0</v>
      </c>
      <c r="S118" s="337">
        <v>0</v>
      </c>
      <c r="T118" s="337">
        <v>0</v>
      </c>
      <c r="U118" s="337">
        <v>0</v>
      </c>
      <c r="V118" s="337">
        <v>0</v>
      </c>
      <c r="W118" s="337">
        <v>0</v>
      </c>
      <c r="X118" s="337">
        <v>0</v>
      </c>
      <c r="Y118" s="337">
        <v>0</v>
      </c>
      <c r="Z118" s="337">
        <v>0</v>
      </c>
      <c r="AA118" s="337">
        <v>0</v>
      </c>
      <c r="AB118" s="337">
        <v>0</v>
      </c>
      <c r="AC118" s="337">
        <v>0</v>
      </c>
      <c r="AD118" s="337">
        <v>0</v>
      </c>
      <c r="AE118" s="337">
        <v>0</v>
      </c>
      <c r="AF118" s="337">
        <v>0</v>
      </c>
      <c r="AG118" s="337">
        <v>0</v>
      </c>
      <c r="AH118" s="337">
        <v>0</v>
      </c>
      <c r="AI118" s="337">
        <v>0</v>
      </c>
      <c r="AJ118" s="337">
        <v>0</v>
      </c>
      <c r="AK118" s="337">
        <v>0</v>
      </c>
      <c r="AL118" s="337">
        <v>0</v>
      </c>
      <c r="AM118" s="337">
        <v>0</v>
      </c>
      <c r="AN118" s="337"/>
      <c r="AO118" s="337"/>
      <c r="AP118" s="337"/>
      <c r="AQ118" s="337"/>
      <c r="AR118" s="337"/>
      <c r="AS118" s="337"/>
      <c r="AT118" s="337"/>
      <c r="AU118" s="337"/>
      <c r="AV118" s="337"/>
      <c r="AW118" s="337"/>
      <c r="AX118" s="337"/>
      <c r="AY118" s="337"/>
      <c r="AZ118" s="337"/>
      <c r="BA118" s="337"/>
      <c r="BB118" s="337"/>
      <c r="BC118" s="337"/>
      <c r="BD118" s="337"/>
      <c r="BE118" s="337"/>
      <c r="BF118" s="337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337"/>
      <c r="BU118" s="337"/>
      <c r="BV118" s="337"/>
      <c r="BW118" s="337"/>
      <c r="BX118" s="9">
        <f t="shared" si="17"/>
        <v>0</v>
      </c>
      <c r="BY118" s="9">
        <f t="shared" si="18"/>
        <v>0</v>
      </c>
      <c r="BZ118" s="9">
        <f t="shared" si="19"/>
        <v>0</v>
      </c>
      <c r="CA118" s="9">
        <f t="shared" si="20"/>
        <v>0</v>
      </c>
      <c r="CB118" s="9">
        <f t="shared" si="21"/>
        <v>0</v>
      </c>
      <c r="CC118" s="9">
        <f t="shared" si="22"/>
        <v>0</v>
      </c>
      <c r="CD118" s="11">
        <f t="shared" si="23"/>
        <v>0</v>
      </c>
      <c r="CE118" s="11">
        <f t="shared" si="24"/>
        <v>0</v>
      </c>
      <c r="CF118" s="11">
        <f t="shared" si="25"/>
        <v>0</v>
      </c>
      <c r="CG118" s="11">
        <f t="shared" si="26"/>
        <v>0</v>
      </c>
      <c r="CH118" s="11">
        <f t="shared" si="27"/>
        <v>0</v>
      </c>
      <c r="CI118" s="11">
        <f t="shared" si="28"/>
        <v>0</v>
      </c>
      <c r="CJ118" s="333" t="str">
        <f>VLOOKUP($A118,'Depr Group Buckets'!$A:$J,CJ$4,FALSE)</f>
        <v>LAND</v>
      </c>
      <c r="CK118" s="333" t="str">
        <f>VLOOKUP($A118,'Depr Group Buckets'!$A:$J,CK$4,FALSE)</f>
        <v>101/106</v>
      </c>
      <c r="CL118" s="333">
        <f>VLOOKUP($A118,'Depr Group Buckets'!$A:$J,CL$4,FALSE)</f>
        <v>108</v>
      </c>
      <c r="CM118" s="333" t="str">
        <f>VLOOKUP($A118,'Depr Group Buckets'!$A:$J,CM$4,FALSE)</f>
        <v>LAND</v>
      </c>
      <c r="CN118" s="333" t="str">
        <f>VLOOKUP($A118,'Depr Group Buckets'!$A:$J,CN$4,FALSE)</f>
        <v>LAND</v>
      </c>
      <c r="CO118" s="333" t="str">
        <f>VLOOKUP($A118,'Depr Group Buckets'!$A:$J,CO$4,FALSE)</f>
        <v>LAND</v>
      </c>
      <c r="CP118" s="333" t="str">
        <f>VLOOKUP($A118,'Depr Group Buckets'!$A:$J,CP$4,FALSE)</f>
        <v>Invalid</v>
      </c>
      <c r="CQ118" s="333" t="str">
        <f>VLOOKUP($A118,'Depr Group Buckets'!$A:$J,CQ$4,FALSE)</f>
        <v>340</v>
      </c>
    </row>
    <row r="119" spans="1:95" ht="12.75" customHeight="1" x14ac:dyDescent="0.25">
      <c r="A119" s="335">
        <v>34030</v>
      </c>
      <c r="B119" s="336" t="s">
        <v>312</v>
      </c>
      <c r="C119" s="337">
        <v>1592891.05</v>
      </c>
      <c r="D119" s="337">
        <v>1592891.05</v>
      </c>
      <c r="E119" s="337">
        <v>1592891.05</v>
      </c>
      <c r="F119" s="337">
        <v>1592891.05</v>
      </c>
      <c r="G119" s="337">
        <v>1592891.05</v>
      </c>
      <c r="H119" s="337">
        <v>1592891.05</v>
      </c>
      <c r="I119" s="337">
        <v>1592891.05</v>
      </c>
      <c r="J119" s="337">
        <v>1592891.05</v>
      </c>
      <c r="K119" s="337">
        <v>1592891.05</v>
      </c>
      <c r="L119" s="337">
        <v>1592891.05</v>
      </c>
      <c r="M119" s="337">
        <v>1592891.05</v>
      </c>
      <c r="N119" s="337">
        <v>1592891.05</v>
      </c>
      <c r="O119" s="337">
        <v>1592891.05</v>
      </c>
      <c r="P119" s="337">
        <v>1592891.05</v>
      </c>
      <c r="Q119" s="337">
        <v>1592891.05</v>
      </c>
      <c r="R119" s="337">
        <v>1592891.05</v>
      </c>
      <c r="S119" s="337">
        <v>1592891.05</v>
      </c>
      <c r="T119" s="337">
        <v>1592891.05</v>
      </c>
      <c r="U119" s="337">
        <v>1592891.05</v>
      </c>
      <c r="V119" s="337">
        <v>1592891.05</v>
      </c>
      <c r="W119" s="337">
        <v>1592891.05</v>
      </c>
      <c r="X119" s="337">
        <v>1592891.05</v>
      </c>
      <c r="Y119" s="337">
        <v>1592891.05</v>
      </c>
      <c r="Z119" s="337">
        <v>1592891.05</v>
      </c>
      <c r="AA119" s="337">
        <v>1592891.05</v>
      </c>
      <c r="AB119" s="337">
        <v>1592891.05</v>
      </c>
      <c r="AC119" s="337">
        <v>1592891.05</v>
      </c>
      <c r="AD119" s="337">
        <v>1592891.05</v>
      </c>
      <c r="AE119" s="337">
        <v>1592891.05</v>
      </c>
      <c r="AF119" s="337">
        <v>1592891.05</v>
      </c>
      <c r="AG119" s="337">
        <v>1592891.05</v>
      </c>
      <c r="AH119" s="337">
        <v>1592891.05</v>
      </c>
      <c r="AI119" s="337">
        <v>1592891.05</v>
      </c>
      <c r="AJ119" s="337">
        <v>1592891.05</v>
      </c>
      <c r="AK119" s="337">
        <v>1592891.05</v>
      </c>
      <c r="AL119" s="337">
        <v>1592891.05</v>
      </c>
      <c r="AM119" s="337">
        <v>1592891.05</v>
      </c>
      <c r="AN119" s="337"/>
      <c r="AO119" s="337"/>
      <c r="AP119" s="337"/>
      <c r="AQ119" s="337"/>
      <c r="AR119" s="337"/>
      <c r="AS119" s="337"/>
      <c r="AT119" s="337"/>
      <c r="AU119" s="337"/>
      <c r="AV119" s="337"/>
      <c r="AW119" s="337"/>
      <c r="AX119" s="337"/>
      <c r="AY119" s="337"/>
      <c r="AZ119" s="337"/>
      <c r="BA119" s="337"/>
      <c r="BB119" s="337"/>
      <c r="BC119" s="337"/>
      <c r="BD119" s="337"/>
      <c r="BE119" s="337"/>
      <c r="BF119" s="337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337"/>
      <c r="BU119" s="337"/>
      <c r="BV119" s="337"/>
      <c r="BW119" s="337"/>
      <c r="BX119" s="9">
        <f t="shared" si="17"/>
        <v>1592891.05</v>
      </c>
      <c r="BY119" s="9">
        <f t="shared" si="18"/>
        <v>1592891.05</v>
      </c>
      <c r="BZ119" s="9">
        <f t="shared" si="19"/>
        <v>1592891.05</v>
      </c>
      <c r="CA119" s="9">
        <f t="shared" si="20"/>
        <v>0</v>
      </c>
      <c r="CB119" s="9">
        <f t="shared" si="21"/>
        <v>0</v>
      </c>
      <c r="CC119" s="9">
        <f t="shared" si="22"/>
        <v>0</v>
      </c>
      <c r="CD119" s="11">
        <f t="shared" si="23"/>
        <v>1592891.05</v>
      </c>
      <c r="CE119" s="11">
        <f t="shared" si="24"/>
        <v>1592891.05</v>
      </c>
      <c r="CF119" s="11">
        <f t="shared" si="25"/>
        <v>1592891.05</v>
      </c>
      <c r="CG119" s="11">
        <f t="shared" si="26"/>
        <v>122530.08</v>
      </c>
      <c r="CH119" s="11">
        <f t="shared" si="27"/>
        <v>0</v>
      </c>
      <c r="CI119" s="11">
        <f t="shared" si="28"/>
        <v>0</v>
      </c>
      <c r="CJ119" s="333" t="str">
        <f>VLOOKUP($A119,'Depr Group Buckets'!$A:$J,CJ$4,FALSE)</f>
        <v>LAND</v>
      </c>
      <c r="CK119" s="333" t="str">
        <f>VLOOKUP($A119,'Depr Group Buckets'!$A:$J,CK$4,FALSE)</f>
        <v>101/106</v>
      </c>
      <c r="CL119" s="333">
        <f>VLOOKUP($A119,'Depr Group Buckets'!$A:$J,CL$4,FALSE)</f>
        <v>108</v>
      </c>
      <c r="CM119" s="333" t="str">
        <f>VLOOKUP($A119,'Depr Group Buckets'!$A:$J,CM$4,FALSE)</f>
        <v>LAND</v>
      </c>
      <c r="CN119" s="333" t="str">
        <f>VLOOKUP($A119,'Depr Group Buckets'!$A:$J,CN$4,FALSE)</f>
        <v>LAND</v>
      </c>
      <c r="CO119" s="333" t="str">
        <f>VLOOKUP($A119,'Depr Group Buckets'!$A:$J,CO$4,FALSE)</f>
        <v>LAND</v>
      </c>
      <c r="CP119" s="333" t="str">
        <f>VLOOKUP($A119,'Depr Group Buckets'!$A:$J,CP$4,FALSE)</f>
        <v>Valid</v>
      </c>
      <c r="CQ119" s="333" t="str">
        <f>VLOOKUP($A119,'Depr Group Buckets'!$A:$J,CQ$4,FALSE)</f>
        <v>340</v>
      </c>
    </row>
    <row r="120" spans="1:95" ht="12.75" customHeight="1" x14ac:dyDescent="0.25">
      <c r="A120" s="335">
        <v>34042</v>
      </c>
      <c r="B120" s="336" t="s">
        <v>629</v>
      </c>
      <c r="C120" s="337">
        <v>0</v>
      </c>
      <c r="D120" s="337">
        <v>0</v>
      </c>
      <c r="E120" s="337">
        <v>0</v>
      </c>
      <c r="F120" s="337">
        <v>0</v>
      </c>
      <c r="G120" s="337">
        <v>0</v>
      </c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7">
        <v>0</v>
      </c>
      <c r="P120" s="337">
        <v>0</v>
      </c>
      <c r="Q120" s="337">
        <v>0</v>
      </c>
      <c r="R120" s="337">
        <v>0</v>
      </c>
      <c r="S120" s="337">
        <v>0</v>
      </c>
      <c r="T120" s="337">
        <v>0</v>
      </c>
      <c r="U120" s="337">
        <v>0</v>
      </c>
      <c r="V120" s="337">
        <v>0</v>
      </c>
      <c r="W120" s="337">
        <v>0</v>
      </c>
      <c r="X120" s="337">
        <v>0</v>
      </c>
      <c r="Y120" s="337">
        <v>0</v>
      </c>
      <c r="Z120" s="337">
        <v>0</v>
      </c>
      <c r="AA120" s="337">
        <v>0</v>
      </c>
      <c r="AB120" s="337">
        <v>0</v>
      </c>
      <c r="AC120" s="337">
        <v>0</v>
      </c>
      <c r="AD120" s="337">
        <v>0</v>
      </c>
      <c r="AE120" s="337">
        <v>0</v>
      </c>
      <c r="AF120" s="337">
        <v>0</v>
      </c>
      <c r="AG120" s="337">
        <v>0</v>
      </c>
      <c r="AH120" s="337">
        <v>0</v>
      </c>
      <c r="AI120" s="337">
        <v>0</v>
      </c>
      <c r="AJ120" s="337">
        <v>0</v>
      </c>
      <c r="AK120" s="337">
        <v>0</v>
      </c>
      <c r="AL120" s="337">
        <v>0</v>
      </c>
      <c r="AM120" s="337">
        <v>0</v>
      </c>
      <c r="AN120" s="337"/>
      <c r="AO120" s="337"/>
      <c r="AP120" s="337"/>
      <c r="AQ120" s="337"/>
      <c r="AR120" s="337"/>
      <c r="AS120" s="337"/>
      <c r="AT120" s="337"/>
      <c r="AU120" s="337"/>
      <c r="AV120" s="337"/>
      <c r="AW120" s="337"/>
      <c r="AX120" s="337"/>
      <c r="AY120" s="337"/>
      <c r="AZ120" s="337"/>
      <c r="BA120" s="337"/>
      <c r="BB120" s="337"/>
      <c r="BC120" s="337"/>
      <c r="BD120" s="337"/>
      <c r="BE120" s="337"/>
      <c r="BF120" s="337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337"/>
      <c r="BU120" s="337"/>
      <c r="BV120" s="337"/>
      <c r="BW120" s="337"/>
      <c r="BX120" s="9">
        <f t="shared" si="17"/>
        <v>0</v>
      </c>
      <c r="BY120" s="9">
        <f t="shared" si="18"/>
        <v>0</v>
      </c>
      <c r="BZ120" s="9">
        <f t="shared" si="19"/>
        <v>0</v>
      </c>
      <c r="CA120" s="9">
        <f t="shared" si="20"/>
        <v>0</v>
      </c>
      <c r="CB120" s="9">
        <f t="shared" si="21"/>
        <v>0</v>
      </c>
      <c r="CC120" s="9">
        <f t="shared" si="22"/>
        <v>0</v>
      </c>
      <c r="CD120" s="11">
        <f t="shared" si="23"/>
        <v>0</v>
      </c>
      <c r="CE120" s="11">
        <f t="shared" si="24"/>
        <v>0</v>
      </c>
      <c r="CF120" s="11">
        <f t="shared" si="25"/>
        <v>0</v>
      </c>
      <c r="CG120" s="11">
        <f t="shared" si="26"/>
        <v>0</v>
      </c>
      <c r="CH120" s="11">
        <f t="shared" si="27"/>
        <v>0</v>
      </c>
      <c r="CI120" s="11">
        <f t="shared" si="28"/>
        <v>0</v>
      </c>
      <c r="CJ120" s="333" t="str">
        <f>VLOOKUP($A120,'Depr Group Buckets'!$A:$J,CJ$4,FALSE)</f>
        <v>LAND</v>
      </c>
      <c r="CK120" s="333" t="str">
        <f>VLOOKUP($A120,'Depr Group Buckets'!$A:$J,CK$4,FALSE)</f>
        <v>101/106</v>
      </c>
      <c r="CL120" s="333">
        <f>VLOOKUP($A120,'Depr Group Buckets'!$A:$J,CL$4,FALSE)</f>
        <v>108</v>
      </c>
      <c r="CM120" s="333" t="str">
        <f>VLOOKUP($A120,'Depr Group Buckets'!$A:$J,CM$4,FALSE)</f>
        <v>LAND</v>
      </c>
      <c r="CN120" s="333" t="str">
        <f>VLOOKUP($A120,'Depr Group Buckets'!$A:$J,CN$4,FALSE)</f>
        <v>LAND</v>
      </c>
      <c r="CO120" s="333" t="str">
        <f>VLOOKUP($A120,'Depr Group Buckets'!$A:$J,CO$4,FALSE)</f>
        <v>LAND</v>
      </c>
      <c r="CP120" s="333" t="str">
        <f>VLOOKUP($A120,'Depr Group Buckets'!$A:$J,CP$4,FALSE)</f>
        <v>Invalid</v>
      </c>
      <c r="CQ120" s="333" t="str">
        <f>VLOOKUP($A120,'Depr Group Buckets'!$A:$J,CQ$4,FALSE)</f>
        <v>340</v>
      </c>
    </row>
    <row r="121" spans="1:95" ht="12.75" customHeight="1" x14ac:dyDescent="0.25">
      <c r="A121" s="335">
        <v>34081</v>
      </c>
      <c r="B121" s="336" t="s">
        <v>313</v>
      </c>
      <c r="C121" s="337">
        <v>18197341.469999999</v>
      </c>
      <c r="D121" s="337">
        <v>18197341.469999999</v>
      </c>
      <c r="E121" s="337">
        <v>18197341.469999999</v>
      </c>
      <c r="F121" s="337">
        <v>18197341.469999999</v>
      </c>
      <c r="G121" s="337">
        <v>18197341.469999999</v>
      </c>
      <c r="H121" s="337">
        <v>18197341.469999999</v>
      </c>
      <c r="I121" s="337">
        <v>18197341.469999999</v>
      </c>
      <c r="J121" s="337">
        <v>18197341.469999999</v>
      </c>
      <c r="K121" s="337">
        <v>18197341.469999999</v>
      </c>
      <c r="L121" s="337">
        <v>18197341.469999999</v>
      </c>
      <c r="M121" s="337">
        <v>18197341.469999999</v>
      </c>
      <c r="N121" s="337">
        <v>18197341.469999999</v>
      </c>
      <c r="O121" s="337">
        <v>18197341.469999999</v>
      </c>
      <c r="P121" s="337">
        <v>18197341.469999999</v>
      </c>
      <c r="Q121" s="337">
        <v>18197341.469999999</v>
      </c>
      <c r="R121" s="337">
        <v>18197341.469999999</v>
      </c>
      <c r="S121" s="337">
        <v>18197341.469999999</v>
      </c>
      <c r="T121" s="337">
        <v>18197341.469999999</v>
      </c>
      <c r="U121" s="337">
        <v>18197341.469999999</v>
      </c>
      <c r="V121" s="337">
        <v>18197341.469999999</v>
      </c>
      <c r="W121" s="337">
        <v>18197341.469999999</v>
      </c>
      <c r="X121" s="337">
        <v>18197341.469999999</v>
      </c>
      <c r="Y121" s="337">
        <v>18197341.469999999</v>
      </c>
      <c r="Z121" s="337">
        <v>18197341.469999999</v>
      </c>
      <c r="AA121" s="337">
        <v>18197341.469999999</v>
      </c>
      <c r="AB121" s="337">
        <v>18197341.469999999</v>
      </c>
      <c r="AC121" s="337">
        <v>18197341.469999999</v>
      </c>
      <c r="AD121" s="337">
        <v>18197341.469999999</v>
      </c>
      <c r="AE121" s="337">
        <v>18197341.469999999</v>
      </c>
      <c r="AF121" s="337">
        <v>18197341.469999999</v>
      </c>
      <c r="AG121" s="337">
        <v>18197341.469999999</v>
      </c>
      <c r="AH121" s="337">
        <v>18197341.469999999</v>
      </c>
      <c r="AI121" s="337">
        <v>18197341.469999999</v>
      </c>
      <c r="AJ121" s="337">
        <v>18197341.469999999</v>
      </c>
      <c r="AK121" s="337">
        <v>18197341.469999999</v>
      </c>
      <c r="AL121" s="337">
        <v>18197341.469999999</v>
      </c>
      <c r="AM121" s="337">
        <v>18197341.469999999</v>
      </c>
      <c r="AN121" s="337"/>
      <c r="AO121" s="337"/>
      <c r="AP121" s="337"/>
      <c r="AQ121" s="337"/>
      <c r="AR121" s="337"/>
      <c r="AS121" s="337"/>
      <c r="AT121" s="337"/>
      <c r="AU121" s="337"/>
      <c r="AV121" s="337"/>
      <c r="AW121" s="337"/>
      <c r="AX121" s="337"/>
      <c r="AY121" s="337"/>
      <c r="AZ121" s="337"/>
      <c r="BA121" s="337"/>
      <c r="BB121" s="337"/>
      <c r="BC121" s="337"/>
      <c r="BD121" s="337"/>
      <c r="BE121" s="337"/>
      <c r="BF121" s="337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337"/>
      <c r="BU121" s="337"/>
      <c r="BV121" s="337"/>
      <c r="BW121" s="337"/>
      <c r="BX121" s="9">
        <f t="shared" si="17"/>
        <v>18197341.469999999</v>
      </c>
      <c r="BY121" s="9">
        <f t="shared" si="18"/>
        <v>18197341.469999999</v>
      </c>
      <c r="BZ121" s="9">
        <f t="shared" si="19"/>
        <v>18197341.469999999</v>
      </c>
      <c r="CA121" s="9">
        <f t="shared" si="20"/>
        <v>0</v>
      </c>
      <c r="CB121" s="9">
        <f t="shared" si="21"/>
        <v>0</v>
      </c>
      <c r="CC121" s="9">
        <f t="shared" si="22"/>
        <v>0</v>
      </c>
      <c r="CD121" s="11">
        <f t="shared" si="23"/>
        <v>18197341.469999999</v>
      </c>
      <c r="CE121" s="11">
        <f t="shared" si="24"/>
        <v>18197341.469999999</v>
      </c>
      <c r="CF121" s="11">
        <f t="shared" si="25"/>
        <v>18197341.469999999</v>
      </c>
      <c r="CG121" s="11">
        <f t="shared" si="26"/>
        <v>1399795.5</v>
      </c>
      <c r="CH121" s="11">
        <f t="shared" si="27"/>
        <v>0</v>
      </c>
      <c r="CI121" s="11">
        <f t="shared" si="28"/>
        <v>0</v>
      </c>
      <c r="CJ121" s="333" t="str">
        <f>VLOOKUP($A121,'Depr Group Buckets'!$A:$J,CJ$4,FALSE)</f>
        <v>LAND</v>
      </c>
      <c r="CK121" s="333" t="str">
        <f>VLOOKUP($A121,'Depr Group Buckets'!$A:$J,CK$4,FALSE)</f>
        <v>101/106</v>
      </c>
      <c r="CL121" s="333">
        <f>VLOOKUP($A121,'Depr Group Buckets'!$A:$J,CL$4,FALSE)</f>
        <v>108</v>
      </c>
      <c r="CM121" s="333" t="str">
        <f>VLOOKUP($A121,'Depr Group Buckets'!$A:$J,CM$4,FALSE)</f>
        <v>LAND</v>
      </c>
      <c r="CN121" s="333" t="str">
        <f>VLOOKUP($A121,'Depr Group Buckets'!$A:$J,CN$4,FALSE)</f>
        <v>LAND</v>
      </c>
      <c r="CO121" s="333" t="str">
        <f>VLOOKUP($A121,'Depr Group Buckets'!$A:$J,CO$4,FALSE)</f>
        <v>LAND</v>
      </c>
      <c r="CP121" s="333" t="str">
        <f>VLOOKUP($A121,'Depr Group Buckets'!$A:$J,CP$4,FALSE)</f>
        <v>Valid</v>
      </c>
      <c r="CQ121" s="333" t="str">
        <f>VLOOKUP($A121,'Depr Group Buckets'!$A:$J,CQ$4,FALSE)</f>
        <v>340</v>
      </c>
    </row>
    <row r="122" spans="1:95" ht="12.75" customHeight="1" x14ac:dyDescent="0.25">
      <c r="A122" s="335">
        <v>34099</v>
      </c>
      <c r="B122" s="336" t="s">
        <v>314</v>
      </c>
      <c r="C122" s="337">
        <v>135334931.13999999</v>
      </c>
      <c r="D122" s="337">
        <v>135334931.13999999</v>
      </c>
      <c r="E122" s="337">
        <v>135334931.13999999</v>
      </c>
      <c r="F122" s="337">
        <v>132548720.51999998</v>
      </c>
      <c r="G122" s="337">
        <v>132548720.51999998</v>
      </c>
      <c r="H122" s="337">
        <v>132548720.51999998</v>
      </c>
      <c r="I122" s="337">
        <v>132548720.51999998</v>
      </c>
      <c r="J122" s="337">
        <v>132548720.51999998</v>
      </c>
      <c r="K122" s="337">
        <v>132548720.51999998</v>
      </c>
      <c r="L122" s="337">
        <v>132548720.51999998</v>
      </c>
      <c r="M122" s="337">
        <v>132548720.51999998</v>
      </c>
      <c r="N122" s="337">
        <v>132548720.51999998</v>
      </c>
      <c r="O122" s="337">
        <v>167469727.13999999</v>
      </c>
      <c r="P122" s="337">
        <v>167469727.13999999</v>
      </c>
      <c r="Q122" s="337">
        <v>167469727.13999999</v>
      </c>
      <c r="R122" s="337">
        <v>167469727.13999999</v>
      </c>
      <c r="S122" s="337">
        <v>167469727.13999999</v>
      </c>
      <c r="T122" s="337">
        <v>167469727.13999999</v>
      </c>
      <c r="U122" s="337">
        <v>167469727.13999999</v>
      </c>
      <c r="V122" s="337">
        <v>167469727.13999999</v>
      </c>
      <c r="W122" s="337">
        <v>167469727.13999999</v>
      </c>
      <c r="X122" s="337">
        <v>167469727.13999999</v>
      </c>
      <c r="Y122" s="337">
        <v>167469727.13999999</v>
      </c>
      <c r="Z122" s="337">
        <v>167469727.13999999</v>
      </c>
      <c r="AA122" s="337">
        <v>174163367.94</v>
      </c>
      <c r="AB122" s="337">
        <v>174163367.94</v>
      </c>
      <c r="AC122" s="337">
        <v>174163367.94</v>
      </c>
      <c r="AD122" s="337">
        <v>174163367.94</v>
      </c>
      <c r="AE122" s="337">
        <v>174163367.94</v>
      </c>
      <c r="AF122" s="337">
        <v>174163367.94</v>
      </c>
      <c r="AG122" s="337">
        <v>174163367.94</v>
      </c>
      <c r="AH122" s="337">
        <v>174163367.94</v>
      </c>
      <c r="AI122" s="337">
        <v>174163367.94</v>
      </c>
      <c r="AJ122" s="337">
        <v>174163367.94</v>
      </c>
      <c r="AK122" s="337">
        <v>174163367.94</v>
      </c>
      <c r="AL122" s="337">
        <v>174163367.94</v>
      </c>
      <c r="AM122" s="337">
        <v>189525494.19999999</v>
      </c>
      <c r="AN122" s="337"/>
      <c r="AO122" s="337"/>
      <c r="AP122" s="337"/>
      <c r="AQ122" s="337"/>
      <c r="AR122" s="337"/>
      <c r="AS122" s="337"/>
      <c r="AT122" s="337"/>
      <c r="AU122" s="337"/>
      <c r="AV122" s="337"/>
      <c r="AW122" s="337"/>
      <c r="AX122" s="337"/>
      <c r="AY122" s="337"/>
      <c r="AZ122" s="337"/>
      <c r="BA122" s="337"/>
      <c r="BB122" s="337"/>
      <c r="BC122" s="337"/>
      <c r="BD122" s="337"/>
      <c r="BE122" s="337"/>
      <c r="BF122" s="337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337"/>
      <c r="BU122" s="337"/>
      <c r="BV122" s="337"/>
      <c r="BW122" s="337"/>
      <c r="BX122" s="9">
        <f t="shared" si="17"/>
        <v>167469727.13999999</v>
      </c>
      <c r="BY122" s="9">
        <f t="shared" si="18"/>
        <v>174163367.94</v>
      </c>
      <c r="BZ122" s="9">
        <f t="shared" si="19"/>
        <v>189525494.19999999</v>
      </c>
      <c r="CA122" s="9">
        <f t="shared" si="20"/>
        <v>0</v>
      </c>
      <c r="CB122" s="9">
        <f t="shared" si="21"/>
        <v>0</v>
      </c>
      <c r="CC122" s="9">
        <f t="shared" si="22"/>
        <v>0</v>
      </c>
      <c r="CD122" s="11">
        <f t="shared" si="23"/>
        <v>135877923.47999999</v>
      </c>
      <c r="CE122" s="11">
        <f t="shared" si="24"/>
        <v>167984622.59</v>
      </c>
      <c r="CF122" s="11">
        <f t="shared" si="25"/>
        <v>175345069.96000001</v>
      </c>
      <c r="CG122" s="11">
        <f t="shared" si="26"/>
        <v>14578884.17</v>
      </c>
      <c r="CH122" s="11">
        <f t="shared" si="27"/>
        <v>0</v>
      </c>
      <c r="CI122" s="11">
        <f t="shared" si="28"/>
        <v>0</v>
      </c>
      <c r="CJ122" s="333" t="str">
        <f>VLOOKUP($A122,'Depr Group Buckets'!$A:$J,CJ$4,FALSE)</f>
        <v>LAND</v>
      </c>
      <c r="CK122" s="333" t="str">
        <f>VLOOKUP($A122,'Depr Group Buckets'!$A:$J,CK$4,FALSE)</f>
        <v>101/106</v>
      </c>
      <c r="CL122" s="333">
        <f>VLOOKUP($A122,'Depr Group Buckets'!$A:$J,CL$4,FALSE)</f>
        <v>108</v>
      </c>
      <c r="CM122" s="333" t="str">
        <f>VLOOKUP($A122,'Depr Group Buckets'!$A:$J,CM$4,FALSE)</f>
        <v>LAND</v>
      </c>
      <c r="CN122" s="333" t="str">
        <f>VLOOKUP($A122,'Depr Group Buckets'!$A:$J,CN$4,FALSE)</f>
        <v>LAND</v>
      </c>
      <c r="CO122" s="333" t="str">
        <f>VLOOKUP($A122,'Depr Group Buckets'!$A:$J,CO$4,FALSE)</f>
        <v>LAND</v>
      </c>
      <c r="CP122" s="333" t="str">
        <f>VLOOKUP($A122,'Depr Group Buckets'!$A:$J,CP$4,FALSE)</f>
        <v>Valid</v>
      </c>
      <c r="CQ122" s="333" t="str">
        <f>VLOOKUP($A122,'Depr Group Buckets'!$A:$J,CQ$4,FALSE)</f>
        <v>340</v>
      </c>
    </row>
    <row r="123" spans="1:95" ht="12.75" customHeight="1" x14ac:dyDescent="0.25">
      <c r="A123" s="335">
        <v>34120</v>
      </c>
      <c r="B123" s="336" t="s">
        <v>144</v>
      </c>
      <c r="C123" s="346">
        <v>0</v>
      </c>
      <c r="D123" s="337">
        <v>0</v>
      </c>
      <c r="E123" s="337">
        <v>0</v>
      </c>
      <c r="F123" s="337">
        <v>0</v>
      </c>
      <c r="G123" s="337">
        <v>0</v>
      </c>
      <c r="H123" s="337">
        <v>0</v>
      </c>
      <c r="I123" s="337">
        <v>0</v>
      </c>
      <c r="J123" s="337">
        <v>0</v>
      </c>
      <c r="K123" s="337">
        <v>0</v>
      </c>
      <c r="L123" s="337">
        <v>0</v>
      </c>
      <c r="M123" s="337">
        <v>0</v>
      </c>
      <c r="N123" s="337">
        <v>0</v>
      </c>
      <c r="O123" s="337">
        <v>0</v>
      </c>
      <c r="P123" s="337">
        <v>0</v>
      </c>
      <c r="Q123" s="337">
        <v>0</v>
      </c>
      <c r="R123" s="337">
        <v>0</v>
      </c>
      <c r="S123" s="337">
        <v>0</v>
      </c>
      <c r="T123" s="337">
        <v>0</v>
      </c>
      <c r="U123" s="337">
        <v>0</v>
      </c>
      <c r="V123" s="337">
        <v>0</v>
      </c>
      <c r="W123" s="337">
        <v>0</v>
      </c>
      <c r="X123" s="337">
        <v>0</v>
      </c>
      <c r="Y123" s="337">
        <v>0</v>
      </c>
      <c r="Z123" s="337">
        <v>0</v>
      </c>
      <c r="AA123" s="337">
        <v>0</v>
      </c>
      <c r="AB123" s="337">
        <v>0</v>
      </c>
      <c r="AC123" s="337">
        <v>0</v>
      </c>
      <c r="AD123" s="337">
        <v>0</v>
      </c>
      <c r="AE123" s="337">
        <v>0</v>
      </c>
      <c r="AF123" s="337">
        <v>0</v>
      </c>
      <c r="AG123" s="337">
        <v>0</v>
      </c>
      <c r="AH123" s="337">
        <v>0</v>
      </c>
      <c r="AI123" s="337">
        <v>0</v>
      </c>
      <c r="AJ123" s="337">
        <v>0</v>
      </c>
      <c r="AK123" s="337">
        <v>0</v>
      </c>
      <c r="AL123" s="337">
        <v>0</v>
      </c>
      <c r="AM123" s="337">
        <v>0</v>
      </c>
      <c r="AN123" s="337"/>
      <c r="AO123" s="337"/>
      <c r="AP123" s="337"/>
      <c r="AQ123" s="337"/>
      <c r="AR123" s="337"/>
      <c r="AS123" s="337"/>
      <c r="AT123" s="337"/>
      <c r="AU123" s="337"/>
      <c r="AV123" s="337"/>
      <c r="AW123" s="337"/>
      <c r="AX123" s="337"/>
      <c r="AY123" s="337"/>
      <c r="AZ123" s="337"/>
      <c r="BA123" s="337"/>
      <c r="BB123" s="337"/>
      <c r="BC123" s="337"/>
      <c r="BD123" s="337"/>
      <c r="BE123" s="337"/>
      <c r="BF123" s="337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337"/>
      <c r="BU123" s="337"/>
      <c r="BV123" s="337"/>
      <c r="BW123" s="337"/>
      <c r="BX123" s="9">
        <f>O123</f>
        <v>0</v>
      </c>
      <c r="BY123" s="9">
        <f>AA123</f>
        <v>0</v>
      </c>
      <c r="BZ123" s="9">
        <f>AM123</f>
        <v>0</v>
      </c>
      <c r="CA123" s="9">
        <f>AY123</f>
        <v>0</v>
      </c>
      <c r="CB123" s="9">
        <f>BK123</f>
        <v>0</v>
      </c>
      <c r="CC123" s="9">
        <f>BW123</f>
        <v>0</v>
      </c>
      <c r="CD123" s="11">
        <f>ROUND(SUM(C123:O123)/13,2)</f>
        <v>0</v>
      </c>
      <c r="CE123" s="11">
        <f>ROUND(SUM(O123:AA123)/13,2)</f>
        <v>0</v>
      </c>
      <c r="CF123" s="11">
        <f>ROUND(SUM(AA123:AM123)/13,2)</f>
        <v>0</v>
      </c>
      <c r="CG123" s="11">
        <f>ROUND(SUM(AM123:AY123)/13,2)</f>
        <v>0</v>
      </c>
      <c r="CH123" s="11">
        <f>ROUND(SUM(AY123:BK123)/13,2)</f>
        <v>0</v>
      </c>
      <c r="CI123" s="11">
        <f>ROUND(SUM(BK123:BW123)/13,2)</f>
        <v>0</v>
      </c>
      <c r="CJ123" s="333" t="str">
        <f>VLOOKUP($A123,'Depr Group Buckets'!$A:$J,CJ$4,FALSE)</f>
        <v>PROD OTHER</v>
      </c>
      <c r="CK123" s="333" t="str">
        <f>VLOOKUP($A123,'Depr Group Buckets'!$A:$J,CK$4,FALSE)</f>
        <v>101/106</v>
      </c>
      <c r="CL123" s="333">
        <f>VLOOKUP($A123,'Depr Group Buckets'!$A:$J,CL$4,FALSE)</f>
        <v>108</v>
      </c>
      <c r="CM123" s="333">
        <f>VLOOKUP($A123,'Depr Group Buckets'!$A:$J,CM$4,FALSE)</f>
        <v>403</v>
      </c>
      <c r="CN123" s="333" t="str">
        <f>VLOOKUP($A123,'Depr Group Buckets'!$A:$J,CN$4,FALSE)</f>
        <v>MACDILL AFB</v>
      </c>
      <c r="CO123" s="333" t="str">
        <f>VLOOKUP($A123,'Depr Group Buckets'!$A:$J,CO$4,FALSE)</f>
        <v>MACDILL AFB</v>
      </c>
      <c r="CP123" s="333" t="str">
        <f>VLOOKUP($A123,'Depr Group Buckets'!$A:$J,CP$4,FALSE)</f>
        <v>Valid</v>
      </c>
      <c r="CQ123" s="333" t="str">
        <f>VLOOKUP($A123,'Depr Group Buckets'!$A:$J,CQ$4,FALSE)</f>
        <v>341</v>
      </c>
    </row>
    <row r="124" spans="1:95" ht="12.75" customHeight="1" x14ac:dyDescent="0.25">
      <c r="A124" s="335">
        <v>34128</v>
      </c>
      <c r="B124" s="336" t="s">
        <v>630</v>
      </c>
      <c r="C124" s="337">
        <v>0</v>
      </c>
      <c r="D124" s="337">
        <v>0</v>
      </c>
      <c r="E124" s="337">
        <v>0</v>
      </c>
      <c r="F124" s="337">
        <v>0</v>
      </c>
      <c r="G124" s="337">
        <v>0</v>
      </c>
      <c r="H124" s="337">
        <v>0</v>
      </c>
      <c r="I124" s="337">
        <v>0</v>
      </c>
      <c r="J124" s="337">
        <v>0</v>
      </c>
      <c r="K124" s="337">
        <v>0</v>
      </c>
      <c r="L124" s="337">
        <v>0</v>
      </c>
      <c r="M124" s="337">
        <v>0</v>
      </c>
      <c r="N124" s="337">
        <v>0</v>
      </c>
      <c r="O124" s="337">
        <v>0</v>
      </c>
      <c r="P124" s="337">
        <v>0</v>
      </c>
      <c r="Q124" s="337">
        <v>0</v>
      </c>
      <c r="R124" s="337">
        <v>0</v>
      </c>
      <c r="S124" s="337">
        <v>0</v>
      </c>
      <c r="T124" s="337">
        <v>0</v>
      </c>
      <c r="U124" s="337">
        <v>0</v>
      </c>
      <c r="V124" s="337">
        <v>0</v>
      </c>
      <c r="W124" s="337">
        <v>0</v>
      </c>
      <c r="X124" s="337">
        <v>0</v>
      </c>
      <c r="Y124" s="337">
        <v>0</v>
      </c>
      <c r="Z124" s="337">
        <v>0</v>
      </c>
      <c r="AA124" s="337">
        <v>0</v>
      </c>
      <c r="AB124" s="337">
        <v>0</v>
      </c>
      <c r="AC124" s="337">
        <v>0</v>
      </c>
      <c r="AD124" s="337">
        <v>0</v>
      </c>
      <c r="AE124" s="337">
        <v>0</v>
      </c>
      <c r="AF124" s="337">
        <v>0</v>
      </c>
      <c r="AG124" s="337">
        <v>0</v>
      </c>
      <c r="AH124" s="337">
        <v>0</v>
      </c>
      <c r="AI124" s="337">
        <v>0</v>
      </c>
      <c r="AJ124" s="337">
        <v>0</v>
      </c>
      <c r="AK124" s="337">
        <v>0</v>
      </c>
      <c r="AL124" s="337">
        <v>0</v>
      </c>
      <c r="AM124" s="337">
        <v>0</v>
      </c>
      <c r="AN124" s="337"/>
      <c r="AO124" s="337"/>
      <c r="AP124" s="337"/>
      <c r="AQ124" s="337"/>
      <c r="AR124" s="337"/>
      <c r="AS124" s="337"/>
      <c r="AT124" s="337"/>
      <c r="AU124" s="337"/>
      <c r="AV124" s="337"/>
      <c r="AW124" s="337"/>
      <c r="AX124" s="337"/>
      <c r="AY124" s="337"/>
      <c r="AZ124" s="337"/>
      <c r="BA124" s="337"/>
      <c r="BB124" s="337"/>
      <c r="BC124" s="337"/>
      <c r="BD124" s="337"/>
      <c r="BE124" s="337"/>
      <c r="BF124" s="337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337"/>
      <c r="BU124" s="337"/>
      <c r="BV124" s="337"/>
      <c r="BW124" s="337"/>
      <c r="BX124" s="9">
        <f t="shared" si="17"/>
        <v>0</v>
      </c>
      <c r="BY124" s="9">
        <f t="shared" si="18"/>
        <v>0</v>
      </c>
      <c r="BZ124" s="9">
        <f t="shared" si="19"/>
        <v>0</v>
      </c>
      <c r="CA124" s="9">
        <f t="shared" si="20"/>
        <v>0</v>
      </c>
      <c r="CB124" s="9">
        <f t="shared" si="21"/>
        <v>0</v>
      </c>
      <c r="CC124" s="9">
        <f t="shared" si="22"/>
        <v>0</v>
      </c>
      <c r="CD124" s="11">
        <f t="shared" si="23"/>
        <v>0</v>
      </c>
      <c r="CE124" s="11">
        <f t="shared" si="24"/>
        <v>0</v>
      </c>
      <c r="CF124" s="11">
        <f t="shared" si="25"/>
        <v>0</v>
      </c>
      <c r="CG124" s="11">
        <f t="shared" si="26"/>
        <v>0</v>
      </c>
      <c r="CH124" s="11">
        <f t="shared" si="27"/>
        <v>0</v>
      </c>
      <c r="CI124" s="11">
        <f t="shared" si="28"/>
        <v>0</v>
      </c>
      <c r="CJ124" s="333" t="str">
        <f>VLOOKUP($A124,'Depr Group Buckets'!$A:$J,CJ$4,FALSE)</f>
        <v>PROD OTHER</v>
      </c>
      <c r="CK124" s="333" t="str">
        <f>VLOOKUP($A124,'Depr Group Buckets'!$A:$J,CK$4,FALSE)</f>
        <v>101/106</v>
      </c>
      <c r="CL124" s="333">
        <f>VLOOKUP($A124,'Depr Group Buckets'!$A:$J,CL$4,FALSE)</f>
        <v>108</v>
      </c>
      <c r="CM124" s="333">
        <f>VLOOKUP($A124,'Depr Group Buckets'!$A:$J,CM$4,FALSE)</f>
        <v>403</v>
      </c>
      <c r="CN124" s="333" t="str">
        <f>VLOOKUP($A124,'Depr Group Buckets'!$A:$J,CN$4,FALSE)</f>
        <v>PHILLIPS</v>
      </c>
      <c r="CO124" s="333" t="str">
        <f>VLOOKUP($A124,'Depr Group Buckets'!$A:$J,CO$4,FALSE)</f>
        <v>INACTIVE ACCOUNT</v>
      </c>
      <c r="CP124" s="333" t="str">
        <f>VLOOKUP($A124,'Depr Group Buckets'!$A:$J,CP$4,FALSE)</f>
        <v>Invalid</v>
      </c>
      <c r="CQ124" s="333" t="str">
        <f>VLOOKUP($A124,'Depr Group Buckets'!$A:$J,CQ$4,FALSE)</f>
        <v>341</v>
      </c>
    </row>
    <row r="125" spans="1:95" ht="12.75" customHeight="1" x14ac:dyDescent="0.25">
      <c r="A125" s="335">
        <v>34130</v>
      </c>
      <c r="B125" s="336" t="s">
        <v>95</v>
      </c>
      <c r="C125" s="337">
        <v>89131706.439999983</v>
      </c>
      <c r="D125" s="337">
        <v>99259949.309999987</v>
      </c>
      <c r="E125" s="337">
        <v>99251169.929999992</v>
      </c>
      <c r="F125" s="337">
        <v>99381122.679999992</v>
      </c>
      <c r="G125" s="337">
        <v>99430153.390000001</v>
      </c>
      <c r="H125" s="337">
        <v>99399295.379999995</v>
      </c>
      <c r="I125" s="337">
        <v>99478054.209999993</v>
      </c>
      <c r="J125" s="337">
        <v>99981075.50999999</v>
      </c>
      <c r="K125" s="337">
        <v>99761817.169999987</v>
      </c>
      <c r="L125" s="337">
        <v>100078924.41999999</v>
      </c>
      <c r="M125" s="337">
        <v>100107331.08999999</v>
      </c>
      <c r="N125" s="337">
        <v>100174657.27</v>
      </c>
      <c r="O125" s="337">
        <v>104796034.44999999</v>
      </c>
      <c r="P125" s="337">
        <v>104796034.44999999</v>
      </c>
      <c r="Q125" s="337">
        <v>104796034.44999999</v>
      </c>
      <c r="R125" s="337">
        <v>104796034.44999999</v>
      </c>
      <c r="S125" s="337">
        <v>104796034.44999999</v>
      </c>
      <c r="T125" s="337">
        <v>111596243.52</v>
      </c>
      <c r="U125" s="337">
        <v>111945076.31999999</v>
      </c>
      <c r="V125" s="337">
        <v>112218787.52</v>
      </c>
      <c r="W125" s="337">
        <v>112232113.92</v>
      </c>
      <c r="X125" s="337">
        <v>112232113.92</v>
      </c>
      <c r="Y125" s="337">
        <v>112232113.92</v>
      </c>
      <c r="Z125" s="337">
        <v>112232113.92</v>
      </c>
      <c r="AA125" s="337">
        <v>112232113.92</v>
      </c>
      <c r="AB125" s="337">
        <v>112232113.92</v>
      </c>
      <c r="AC125" s="337">
        <v>112232113.92</v>
      </c>
      <c r="AD125" s="337">
        <v>112232113.92</v>
      </c>
      <c r="AE125" s="337">
        <v>112232113.92</v>
      </c>
      <c r="AF125" s="337">
        <v>112232113.92</v>
      </c>
      <c r="AG125" s="337">
        <v>112232113.92</v>
      </c>
      <c r="AH125" s="337">
        <v>112232113.92</v>
      </c>
      <c r="AI125" s="337">
        <v>112232113.92</v>
      </c>
      <c r="AJ125" s="337">
        <v>112232113.92</v>
      </c>
      <c r="AK125" s="337">
        <v>112232113.92</v>
      </c>
      <c r="AL125" s="337">
        <v>112232113.92</v>
      </c>
      <c r="AM125" s="337">
        <v>112232113.92</v>
      </c>
      <c r="AN125" s="337"/>
      <c r="AO125" s="337"/>
      <c r="AP125" s="337"/>
      <c r="AQ125" s="337"/>
      <c r="AR125" s="337"/>
      <c r="AS125" s="337"/>
      <c r="AT125" s="337"/>
      <c r="AU125" s="337"/>
      <c r="AV125" s="337"/>
      <c r="AW125" s="337"/>
      <c r="AX125" s="337"/>
      <c r="AY125" s="337"/>
      <c r="AZ125" s="337"/>
      <c r="BA125" s="337"/>
      <c r="BB125" s="337"/>
      <c r="BC125" s="337"/>
      <c r="BD125" s="337"/>
      <c r="BE125" s="337"/>
      <c r="BF125" s="337"/>
      <c r="BG125" s="337"/>
      <c r="BH125" s="337"/>
      <c r="BI125" s="337"/>
      <c r="BJ125" s="337"/>
      <c r="BK125" s="337"/>
      <c r="BL125" s="337"/>
      <c r="BM125" s="337"/>
      <c r="BN125" s="337"/>
      <c r="BO125" s="337"/>
      <c r="BP125" s="337"/>
      <c r="BQ125" s="337"/>
      <c r="BR125" s="337"/>
      <c r="BS125" s="337"/>
      <c r="BT125" s="337"/>
      <c r="BU125" s="337"/>
      <c r="BV125" s="337"/>
      <c r="BW125" s="337"/>
      <c r="BX125" s="9">
        <f t="shared" si="17"/>
        <v>104796034.44999999</v>
      </c>
      <c r="BY125" s="9">
        <f t="shared" si="18"/>
        <v>112232113.92</v>
      </c>
      <c r="BZ125" s="9">
        <f t="shared" si="19"/>
        <v>112232113.92</v>
      </c>
      <c r="CA125" s="9">
        <f t="shared" si="20"/>
        <v>0</v>
      </c>
      <c r="CB125" s="9">
        <f t="shared" si="21"/>
        <v>0</v>
      </c>
      <c r="CC125" s="9">
        <f t="shared" si="22"/>
        <v>0</v>
      </c>
      <c r="CD125" s="11">
        <f t="shared" si="23"/>
        <v>99248560.870000005</v>
      </c>
      <c r="CE125" s="11">
        <f t="shared" si="24"/>
        <v>109300065.31999999</v>
      </c>
      <c r="CF125" s="11">
        <f t="shared" si="25"/>
        <v>112232113.92</v>
      </c>
      <c r="CG125" s="11">
        <f t="shared" si="26"/>
        <v>8633239.5299999993</v>
      </c>
      <c r="CH125" s="11">
        <f t="shared" si="27"/>
        <v>0</v>
      </c>
      <c r="CI125" s="11">
        <f t="shared" si="28"/>
        <v>0</v>
      </c>
      <c r="CJ125" s="333" t="str">
        <f>VLOOKUP($A125,'Depr Group Buckets'!$A:$J,CJ$4,FALSE)</f>
        <v>PROD OTHER</v>
      </c>
      <c r="CK125" s="333" t="str">
        <f>VLOOKUP($A125,'Depr Group Buckets'!$A:$J,CK$4,FALSE)</f>
        <v>101/106</v>
      </c>
      <c r="CL125" s="333">
        <f>VLOOKUP($A125,'Depr Group Buckets'!$A:$J,CL$4,FALSE)</f>
        <v>108</v>
      </c>
      <c r="CM125" s="333">
        <f>VLOOKUP($A125,'Depr Group Buckets'!$A:$J,CM$4,FALSE)</f>
        <v>403</v>
      </c>
      <c r="CN125" s="333" t="str">
        <f>VLOOKUP($A125,'Depr Group Buckets'!$A:$J,CN$4,FALSE)</f>
        <v>BAYSIDE</v>
      </c>
      <c r="CO125" s="333" t="str">
        <f>VLOOKUP($A125,'Depr Group Buckets'!$A:$J,CO$4,FALSE)</f>
        <v>BAYSIDE COMMON</v>
      </c>
      <c r="CP125" s="333" t="str">
        <f>VLOOKUP($A125,'Depr Group Buckets'!$A:$J,CP$4,FALSE)</f>
        <v>Valid</v>
      </c>
      <c r="CQ125" s="333" t="str">
        <f>VLOOKUP($A125,'Depr Group Buckets'!$A:$J,CQ$4,FALSE)</f>
        <v>341</v>
      </c>
    </row>
    <row r="126" spans="1:95" ht="12.75" customHeight="1" x14ac:dyDescent="0.25">
      <c r="A126" s="335">
        <v>34131</v>
      </c>
      <c r="B126" s="336" t="s">
        <v>102</v>
      </c>
      <c r="C126" s="337">
        <v>21358587.48</v>
      </c>
      <c r="D126" s="337">
        <v>21500819.93</v>
      </c>
      <c r="E126" s="337">
        <v>21367394.370000001</v>
      </c>
      <c r="F126" s="337">
        <v>21467463.260000002</v>
      </c>
      <c r="G126" s="337">
        <v>21390998.460000005</v>
      </c>
      <c r="H126" s="337">
        <v>21300018.460000005</v>
      </c>
      <c r="I126" s="337">
        <v>21251285.230000004</v>
      </c>
      <c r="J126" s="337">
        <v>21251285.230000004</v>
      </c>
      <c r="K126" s="337">
        <v>21251285.230000004</v>
      </c>
      <c r="L126" s="337">
        <v>21253120.770000003</v>
      </c>
      <c r="M126" s="337">
        <v>21253120.770000003</v>
      </c>
      <c r="N126" s="337">
        <v>21253120.770000003</v>
      </c>
      <c r="O126" s="337">
        <v>21253120.770000003</v>
      </c>
      <c r="P126" s="337">
        <v>21253120.770000003</v>
      </c>
      <c r="Q126" s="337">
        <v>21253120.770000003</v>
      </c>
      <c r="R126" s="337">
        <v>21253120.770000003</v>
      </c>
      <c r="S126" s="337">
        <v>21253120.770000003</v>
      </c>
      <c r="T126" s="337">
        <v>21253120.770000003</v>
      </c>
      <c r="U126" s="337">
        <v>21253120.770000003</v>
      </c>
      <c r="V126" s="337">
        <v>21253120.770000003</v>
      </c>
      <c r="W126" s="337">
        <v>21253120.770000003</v>
      </c>
      <c r="X126" s="337">
        <v>21253120.770000003</v>
      </c>
      <c r="Y126" s="337">
        <v>21253120.770000003</v>
      </c>
      <c r="Z126" s="337">
        <v>21253120.770000003</v>
      </c>
      <c r="AA126" s="337">
        <v>21253120.770000003</v>
      </c>
      <c r="AB126" s="337">
        <v>21253120.770000003</v>
      </c>
      <c r="AC126" s="337">
        <v>21253120.770000003</v>
      </c>
      <c r="AD126" s="337">
        <v>21253120.770000003</v>
      </c>
      <c r="AE126" s="337">
        <v>21253120.770000003</v>
      </c>
      <c r="AF126" s="337">
        <v>21253120.770000003</v>
      </c>
      <c r="AG126" s="337">
        <v>21253120.770000003</v>
      </c>
      <c r="AH126" s="337">
        <v>21253120.770000003</v>
      </c>
      <c r="AI126" s="337">
        <v>21253120.770000003</v>
      </c>
      <c r="AJ126" s="337">
        <v>21253120.770000003</v>
      </c>
      <c r="AK126" s="337">
        <v>21253120.770000003</v>
      </c>
      <c r="AL126" s="337">
        <v>21253120.770000003</v>
      </c>
      <c r="AM126" s="337">
        <v>21253120.770000003</v>
      </c>
      <c r="AN126" s="337"/>
      <c r="AO126" s="337"/>
      <c r="AP126" s="337"/>
      <c r="AQ126" s="337"/>
      <c r="AR126" s="337"/>
      <c r="AS126" s="337"/>
      <c r="AT126" s="337"/>
      <c r="AU126" s="337"/>
      <c r="AV126" s="337"/>
      <c r="AW126" s="337"/>
      <c r="AX126" s="337"/>
      <c r="AY126" s="337"/>
      <c r="AZ126" s="337"/>
      <c r="BA126" s="337"/>
      <c r="BB126" s="337"/>
      <c r="BC126" s="337"/>
      <c r="BD126" s="337"/>
      <c r="BE126" s="337"/>
      <c r="BF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9">
        <f t="shared" si="17"/>
        <v>21253120.770000003</v>
      </c>
      <c r="BY126" s="9">
        <f t="shared" si="18"/>
        <v>21253120.770000003</v>
      </c>
      <c r="BZ126" s="9">
        <f t="shared" si="19"/>
        <v>21253120.770000003</v>
      </c>
      <c r="CA126" s="9">
        <f t="shared" si="20"/>
        <v>0</v>
      </c>
      <c r="CB126" s="9">
        <f t="shared" si="21"/>
        <v>0</v>
      </c>
      <c r="CC126" s="9">
        <f t="shared" si="22"/>
        <v>0</v>
      </c>
      <c r="CD126" s="11">
        <f t="shared" si="23"/>
        <v>21319355.440000001</v>
      </c>
      <c r="CE126" s="11">
        <f t="shared" si="24"/>
        <v>21253120.77</v>
      </c>
      <c r="CF126" s="11">
        <f t="shared" si="25"/>
        <v>21253120.77</v>
      </c>
      <c r="CG126" s="11">
        <f t="shared" si="26"/>
        <v>1634855.44</v>
      </c>
      <c r="CH126" s="11">
        <f t="shared" si="27"/>
        <v>0</v>
      </c>
      <c r="CI126" s="11">
        <f t="shared" si="28"/>
        <v>0</v>
      </c>
      <c r="CJ126" s="333" t="str">
        <f>VLOOKUP($A126,'Depr Group Buckets'!$A:$J,CJ$4,FALSE)</f>
        <v>PROD OTHER</v>
      </c>
      <c r="CK126" s="333" t="str">
        <f>VLOOKUP($A126,'Depr Group Buckets'!$A:$J,CK$4,FALSE)</f>
        <v>101/106</v>
      </c>
      <c r="CL126" s="333">
        <f>VLOOKUP($A126,'Depr Group Buckets'!$A:$J,CL$4,FALSE)</f>
        <v>108</v>
      </c>
      <c r="CM126" s="333">
        <f>VLOOKUP($A126,'Depr Group Buckets'!$A:$J,CM$4,FALSE)</f>
        <v>403</v>
      </c>
      <c r="CN126" s="333" t="str">
        <f>VLOOKUP($A126,'Depr Group Buckets'!$A:$J,CN$4,FALSE)</f>
        <v>BAYSIDE</v>
      </c>
      <c r="CO126" s="333" t="str">
        <f>VLOOKUP($A126,'Depr Group Buckets'!$A:$J,CO$4,FALSE)</f>
        <v>BAYSIDE UNIT 1</v>
      </c>
      <c r="CP126" s="333" t="str">
        <f>VLOOKUP($A126,'Depr Group Buckets'!$A:$J,CP$4,FALSE)</f>
        <v>Valid</v>
      </c>
      <c r="CQ126" s="333" t="str">
        <f>VLOOKUP($A126,'Depr Group Buckets'!$A:$J,CQ$4,FALSE)</f>
        <v>341</v>
      </c>
    </row>
    <row r="127" spans="1:95" ht="12.75" customHeight="1" x14ac:dyDescent="0.25">
      <c r="A127" s="335">
        <v>34132</v>
      </c>
      <c r="B127" s="336" t="s">
        <v>109</v>
      </c>
      <c r="C127" s="337">
        <v>26971966.289999999</v>
      </c>
      <c r="D127" s="337">
        <v>27131136.169999998</v>
      </c>
      <c r="E127" s="337">
        <v>27131136.169999998</v>
      </c>
      <c r="F127" s="337">
        <v>27131136.169999998</v>
      </c>
      <c r="G127" s="337">
        <v>27131136.169999998</v>
      </c>
      <c r="H127" s="337">
        <v>27131136.169999998</v>
      </c>
      <c r="I127" s="337">
        <v>27131136.169999998</v>
      </c>
      <c r="J127" s="337">
        <v>27131136.169999998</v>
      </c>
      <c r="K127" s="337">
        <v>27131136.169999998</v>
      </c>
      <c r="L127" s="337">
        <v>27131136.169999998</v>
      </c>
      <c r="M127" s="337">
        <v>27131136.169999998</v>
      </c>
      <c r="N127" s="337">
        <v>27131136.169999998</v>
      </c>
      <c r="O127" s="337">
        <v>27131136.169999998</v>
      </c>
      <c r="P127" s="337">
        <v>27131136.169999998</v>
      </c>
      <c r="Q127" s="337">
        <v>27131136.169999998</v>
      </c>
      <c r="R127" s="337">
        <v>27131136.169999998</v>
      </c>
      <c r="S127" s="337">
        <v>27131136.169999998</v>
      </c>
      <c r="T127" s="337">
        <v>27131136.169999998</v>
      </c>
      <c r="U127" s="337">
        <v>27131136.169999998</v>
      </c>
      <c r="V127" s="337">
        <v>27131136.169999998</v>
      </c>
      <c r="W127" s="337">
        <v>27131136.169999998</v>
      </c>
      <c r="X127" s="337">
        <v>27131136.169999998</v>
      </c>
      <c r="Y127" s="337">
        <v>27131136.169999998</v>
      </c>
      <c r="Z127" s="337">
        <v>27131136.169999998</v>
      </c>
      <c r="AA127" s="337">
        <v>27131136.169999998</v>
      </c>
      <c r="AB127" s="337">
        <v>27131136.169999998</v>
      </c>
      <c r="AC127" s="337">
        <v>27131136.169999998</v>
      </c>
      <c r="AD127" s="337">
        <v>27131136.169999998</v>
      </c>
      <c r="AE127" s="337">
        <v>27131136.169999998</v>
      </c>
      <c r="AF127" s="337">
        <v>27131136.169999998</v>
      </c>
      <c r="AG127" s="337">
        <v>27131136.169999998</v>
      </c>
      <c r="AH127" s="337">
        <v>27131136.169999998</v>
      </c>
      <c r="AI127" s="337">
        <v>27131136.169999998</v>
      </c>
      <c r="AJ127" s="337">
        <v>27131136.169999998</v>
      </c>
      <c r="AK127" s="337">
        <v>27131136.169999998</v>
      </c>
      <c r="AL127" s="337">
        <v>27131136.169999998</v>
      </c>
      <c r="AM127" s="337">
        <v>27131136.169999998</v>
      </c>
      <c r="AN127" s="337"/>
      <c r="AO127" s="337"/>
      <c r="AP127" s="337"/>
      <c r="AQ127" s="337"/>
      <c r="AR127" s="337"/>
      <c r="AS127" s="337"/>
      <c r="AT127" s="337"/>
      <c r="AU127" s="337"/>
      <c r="AV127" s="337"/>
      <c r="AW127" s="337"/>
      <c r="AX127" s="337"/>
      <c r="AY127" s="337"/>
      <c r="AZ127" s="337"/>
      <c r="BA127" s="337"/>
      <c r="BB127" s="337"/>
      <c r="BC127" s="337"/>
      <c r="BD127" s="337"/>
      <c r="BE127" s="337"/>
      <c r="BF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9">
        <f t="shared" si="17"/>
        <v>27131136.169999998</v>
      </c>
      <c r="BY127" s="9">
        <f t="shared" si="18"/>
        <v>27131136.169999998</v>
      </c>
      <c r="BZ127" s="9">
        <f t="shared" si="19"/>
        <v>27131136.169999998</v>
      </c>
      <c r="CA127" s="9">
        <f t="shared" si="20"/>
        <v>0</v>
      </c>
      <c r="CB127" s="9">
        <f t="shared" si="21"/>
        <v>0</v>
      </c>
      <c r="CC127" s="9">
        <f t="shared" si="22"/>
        <v>0</v>
      </c>
      <c r="CD127" s="11">
        <f t="shared" si="23"/>
        <v>27118892.329999998</v>
      </c>
      <c r="CE127" s="11">
        <f t="shared" si="24"/>
        <v>27131136.170000002</v>
      </c>
      <c r="CF127" s="11">
        <f t="shared" si="25"/>
        <v>27131136.170000002</v>
      </c>
      <c r="CG127" s="11">
        <f t="shared" si="26"/>
        <v>2087010.47</v>
      </c>
      <c r="CH127" s="11">
        <f t="shared" si="27"/>
        <v>0</v>
      </c>
      <c r="CI127" s="11">
        <f t="shared" si="28"/>
        <v>0</v>
      </c>
      <c r="CJ127" s="333" t="str">
        <f>VLOOKUP($A127,'Depr Group Buckets'!$A:$J,CJ$4,FALSE)</f>
        <v>PROD OTHER</v>
      </c>
      <c r="CK127" s="333" t="str">
        <f>VLOOKUP($A127,'Depr Group Buckets'!$A:$J,CK$4,FALSE)</f>
        <v>101/106</v>
      </c>
      <c r="CL127" s="333">
        <f>VLOOKUP($A127,'Depr Group Buckets'!$A:$J,CL$4,FALSE)</f>
        <v>108</v>
      </c>
      <c r="CM127" s="333">
        <f>VLOOKUP($A127,'Depr Group Buckets'!$A:$J,CM$4,FALSE)</f>
        <v>403</v>
      </c>
      <c r="CN127" s="333" t="str">
        <f>VLOOKUP($A127,'Depr Group Buckets'!$A:$J,CN$4,FALSE)</f>
        <v>BAYSIDE</v>
      </c>
      <c r="CO127" s="333" t="str">
        <f>VLOOKUP($A127,'Depr Group Buckets'!$A:$J,CO$4,FALSE)</f>
        <v>BAYSIDE UNIT 2</v>
      </c>
      <c r="CP127" s="333" t="str">
        <f>VLOOKUP($A127,'Depr Group Buckets'!$A:$J,CP$4,FALSE)</f>
        <v>Valid</v>
      </c>
      <c r="CQ127" s="333" t="str">
        <f>VLOOKUP($A127,'Depr Group Buckets'!$A:$J,CQ$4,FALSE)</f>
        <v>341</v>
      </c>
    </row>
    <row r="128" spans="1:95" ht="12.75" customHeight="1" x14ac:dyDescent="0.25">
      <c r="A128" s="335">
        <v>34133</v>
      </c>
      <c r="B128" s="336" t="s">
        <v>116</v>
      </c>
      <c r="C128" s="337">
        <v>656349.29</v>
      </c>
      <c r="D128" s="337">
        <v>656349.29</v>
      </c>
      <c r="E128" s="337">
        <v>656349.29</v>
      </c>
      <c r="F128" s="337">
        <v>656349.29</v>
      </c>
      <c r="G128" s="337">
        <v>656349.29</v>
      </c>
      <c r="H128" s="337">
        <v>656349.29</v>
      </c>
      <c r="I128" s="337">
        <v>656349.29</v>
      </c>
      <c r="J128" s="337">
        <v>656349.29</v>
      </c>
      <c r="K128" s="337">
        <v>656349.29</v>
      </c>
      <c r="L128" s="337">
        <v>656349.29</v>
      </c>
      <c r="M128" s="337">
        <v>656349.29</v>
      </c>
      <c r="N128" s="337">
        <v>656349.29</v>
      </c>
      <c r="O128" s="337">
        <v>656349.29</v>
      </c>
      <c r="P128" s="337">
        <v>656349.29</v>
      </c>
      <c r="Q128" s="337">
        <v>656349.29</v>
      </c>
      <c r="R128" s="337">
        <v>656349.29</v>
      </c>
      <c r="S128" s="337">
        <v>656349.29</v>
      </c>
      <c r="T128" s="337">
        <v>656349.29</v>
      </c>
      <c r="U128" s="337">
        <v>656349.29</v>
      </c>
      <c r="V128" s="337">
        <v>656349.29</v>
      </c>
      <c r="W128" s="337">
        <v>656349.29</v>
      </c>
      <c r="X128" s="337">
        <v>656349.29</v>
      </c>
      <c r="Y128" s="337">
        <v>656349.29</v>
      </c>
      <c r="Z128" s="337">
        <v>656349.29</v>
      </c>
      <c r="AA128" s="337">
        <v>656349.29</v>
      </c>
      <c r="AB128" s="337">
        <v>656349.29</v>
      </c>
      <c r="AC128" s="337">
        <v>656349.29</v>
      </c>
      <c r="AD128" s="337">
        <v>656349.29</v>
      </c>
      <c r="AE128" s="337">
        <v>656349.29</v>
      </c>
      <c r="AF128" s="337">
        <v>656349.29</v>
      </c>
      <c r="AG128" s="337">
        <v>656349.29</v>
      </c>
      <c r="AH128" s="337">
        <v>656349.29</v>
      </c>
      <c r="AI128" s="337">
        <v>656349.29</v>
      </c>
      <c r="AJ128" s="337">
        <v>656349.29</v>
      </c>
      <c r="AK128" s="337">
        <v>656349.29</v>
      </c>
      <c r="AL128" s="337">
        <v>656349.29</v>
      </c>
      <c r="AM128" s="337">
        <v>656349.29</v>
      </c>
      <c r="AN128" s="337"/>
      <c r="AO128" s="337"/>
      <c r="AP128" s="337"/>
      <c r="AQ128" s="337"/>
      <c r="AR128" s="337"/>
      <c r="AS128" s="337"/>
      <c r="AT128" s="337"/>
      <c r="AU128" s="337"/>
      <c r="AV128" s="337"/>
      <c r="AW128" s="337"/>
      <c r="AX128" s="337"/>
      <c r="AY128" s="337"/>
      <c r="AZ128" s="337"/>
      <c r="BA128" s="337"/>
      <c r="BB128" s="337"/>
      <c r="BC128" s="337"/>
      <c r="BD128" s="337"/>
      <c r="BE128" s="337"/>
      <c r="BF128" s="337"/>
      <c r="BG128" s="337"/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37"/>
      <c r="BT128" s="337"/>
      <c r="BU128" s="337"/>
      <c r="BV128" s="337"/>
      <c r="BW128" s="337"/>
      <c r="BX128" s="9">
        <f t="shared" si="17"/>
        <v>656349.29</v>
      </c>
      <c r="BY128" s="9">
        <f t="shared" si="18"/>
        <v>656349.29</v>
      </c>
      <c r="BZ128" s="9">
        <f t="shared" si="19"/>
        <v>656349.29</v>
      </c>
      <c r="CA128" s="9">
        <f t="shared" si="20"/>
        <v>0</v>
      </c>
      <c r="CB128" s="9">
        <f t="shared" si="21"/>
        <v>0</v>
      </c>
      <c r="CC128" s="9">
        <f t="shared" si="22"/>
        <v>0</v>
      </c>
      <c r="CD128" s="11">
        <f t="shared" si="23"/>
        <v>656349.29</v>
      </c>
      <c r="CE128" s="11">
        <f t="shared" si="24"/>
        <v>656349.29</v>
      </c>
      <c r="CF128" s="11">
        <f t="shared" si="25"/>
        <v>656349.29</v>
      </c>
      <c r="CG128" s="11">
        <f t="shared" si="26"/>
        <v>50488.41</v>
      </c>
      <c r="CH128" s="11">
        <f t="shared" si="27"/>
        <v>0</v>
      </c>
      <c r="CI128" s="11">
        <f t="shared" si="28"/>
        <v>0</v>
      </c>
      <c r="CJ128" s="333" t="str">
        <f>VLOOKUP($A128,'Depr Group Buckets'!$A:$J,CJ$4,FALSE)</f>
        <v>PROD OTHER</v>
      </c>
      <c r="CK128" s="333" t="str">
        <f>VLOOKUP($A128,'Depr Group Buckets'!$A:$J,CK$4,FALSE)</f>
        <v>101/106</v>
      </c>
      <c r="CL128" s="333">
        <f>VLOOKUP($A128,'Depr Group Buckets'!$A:$J,CL$4,FALSE)</f>
        <v>108</v>
      </c>
      <c r="CM128" s="333">
        <f>VLOOKUP($A128,'Depr Group Buckets'!$A:$J,CM$4,FALSE)</f>
        <v>403</v>
      </c>
      <c r="CN128" s="333" t="str">
        <f>VLOOKUP($A128,'Depr Group Buckets'!$A:$J,CN$4,FALSE)</f>
        <v>BAYSIDE</v>
      </c>
      <c r="CO128" s="333" t="str">
        <f>VLOOKUP($A128,'Depr Group Buckets'!$A:$J,CO$4,FALSE)</f>
        <v>BAYSIDE CT 3</v>
      </c>
      <c r="CP128" s="333" t="str">
        <f>VLOOKUP($A128,'Depr Group Buckets'!$A:$J,CP$4,FALSE)</f>
        <v>Valid</v>
      </c>
      <c r="CQ128" s="333" t="str">
        <f>VLOOKUP($A128,'Depr Group Buckets'!$A:$J,CQ$4,FALSE)</f>
        <v>341</v>
      </c>
    </row>
    <row r="129" spans="1:95" ht="12.75" customHeight="1" x14ac:dyDescent="0.25">
      <c r="A129" s="335">
        <v>34134</v>
      </c>
      <c r="B129" s="336" t="s">
        <v>123</v>
      </c>
      <c r="C129" s="337">
        <v>242333.96</v>
      </c>
      <c r="D129" s="337">
        <v>242333.96</v>
      </c>
      <c r="E129" s="337">
        <v>242333.96</v>
      </c>
      <c r="F129" s="337">
        <v>242333.96</v>
      </c>
      <c r="G129" s="337">
        <v>242333.96</v>
      </c>
      <c r="H129" s="337">
        <v>242333.96</v>
      </c>
      <c r="I129" s="337">
        <v>242333.96</v>
      </c>
      <c r="J129" s="337">
        <v>242333.96</v>
      </c>
      <c r="K129" s="337">
        <v>242333.96</v>
      </c>
      <c r="L129" s="337">
        <v>242333.96</v>
      </c>
      <c r="M129" s="337">
        <v>242333.96</v>
      </c>
      <c r="N129" s="337">
        <v>242333.96</v>
      </c>
      <c r="O129" s="337">
        <v>242333.96</v>
      </c>
      <c r="P129" s="337">
        <v>242333.96</v>
      </c>
      <c r="Q129" s="337">
        <v>242333.96</v>
      </c>
      <c r="R129" s="337">
        <v>242333.96</v>
      </c>
      <c r="S129" s="337">
        <v>242333.96</v>
      </c>
      <c r="T129" s="337">
        <v>242333.96</v>
      </c>
      <c r="U129" s="337">
        <v>242333.96</v>
      </c>
      <c r="V129" s="337">
        <v>242333.96</v>
      </c>
      <c r="W129" s="337">
        <v>242333.96</v>
      </c>
      <c r="X129" s="337">
        <v>242333.96</v>
      </c>
      <c r="Y129" s="337">
        <v>242333.96</v>
      </c>
      <c r="Z129" s="337">
        <v>242333.96</v>
      </c>
      <c r="AA129" s="337">
        <v>242333.96</v>
      </c>
      <c r="AB129" s="337">
        <v>242333.96</v>
      </c>
      <c r="AC129" s="337">
        <v>242333.96</v>
      </c>
      <c r="AD129" s="337">
        <v>242333.96</v>
      </c>
      <c r="AE129" s="337">
        <v>242333.96</v>
      </c>
      <c r="AF129" s="337">
        <v>242333.96</v>
      </c>
      <c r="AG129" s="337">
        <v>242333.96</v>
      </c>
      <c r="AH129" s="337">
        <v>242333.96</v>
      </c>
      <c r="AI129" s="337">
        <v>242333.96</v>
      </c>
      <c r="AJ129" s="337">
        <v>242333.96</v>
      </c>
      <c r="AK129" s="337">
        <v>242333.96</v>
      </c>
      <c r="AL129" s="337">
        <v>242333.96</v>
      </c>
      <c r="AM129" s="337">
        <v>242333.96</v>
      </c>
      <c r="AN129" s="337"/>
      <c r="AO129" s="337"/>
      <c r="AP129" s="337"/>
      <c r="AQ129" s="337"/>
      <c r="AR129" s="337"/>
      <c r="AS129" s="337"/>
      <c r="AT129" s="337"/>
      <c r="AU129" s="337"/>
      <c r="AV129" s="337"/>
      <c r="AW129" s="337"/>
      <c r="AX129" s="337"/>
      <c r="AY129" s="337"/>
      <c r="AZ129" s="337"/>
      <c r="BA129" s="337"/>
      <c r="BB129" s="337"/>
      <c r="BC129" s="337"/>
      <c r="BD129" s="337"/>
      <c r="BE129" s="337"/>
      <c r="BF129" s="337"/>
      <c r="BG129" s="337"/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337"/>
      <c r="BU129" s="337"/>
      <c r="BV129" s="337"/>
      <c r="BW129" s="337"/>
      <c r="BX129" s="9">
        <f t="shared" si="17"/>
        <v>242333.96</v>
      </c>
      <c r="BY129" s="9">
        <f t="shared" si="18"/>
        <v>242333.96</v>
      </c>
      <c r="BZ129" s="9">
        <f t="shared" si="19"/>
        <v>242333.96</v>
      </c>
      <c r="CA129" s="9">
        <f t="shared" si="20"/>
        <v>0</v>
      </c>
      <c r="CB129" s="9">
        <f t="shared" si="21"/>
        <v>0</v>
      </c>
      <c r="CC129" s="9">
        <f t="shared" si="22"/>
        <v>0</v>
      </c>
      <c r="CD129" s="11">
        <f t="shared" si="23"/>
        <v>242333.96</v>
      </c>
      <c r="CE129" s="11">
        <f t="shared" si="24"/>
        <v>242333.96</v>
      </c>
      <c r="CF129" s="11">
        <f t="shared" si="25"/>
        <v>242333.96</v>
      </c>
      <c r="CG129" s="11">
        <f t="shared" si="26"/>
        <v>18641.07</v>
      </c>
      <c r="CH129" s="11">
        <f t="shared" si="27"/>
        <v>0</v>
      </c>
      <c r="CI129" s="11">
        <f t="shared" si="28"/>
        <v>0</v>
      </c>
      <c r="CJ129" s="333" t="str">
        <f>VLOOKUP($A129,'Depr Group Buckets'!$A:$J,CJ$4,FALSE)</f>
        <v>PROD OTHER</v>
      </c>
      <c r="CK129" s="333" t="str">
        <f>VLOOKUP($A129,'Depr Group Buckets'!$A:$J,CK$4,FALSE)</f>
        <v>101/106</v>
      </c>
      <c r="CL129" s="333">
        <f>VLOOKUP($A129,'Depr Group Buckets'!$A:$J,CL$4,FALSE)</f>
        <v>108</v>
      </c>
      <c r="CM129" s="333">
        <f>VLOOKUP($A129,'Depr Group Buckets'!$A:$J,CM$4,FALSE)</f>
        <v>403</v>
      </c>
      <c r="CN129" s="333" t="str">
        <f>VLOOKUP($A129,'Depr Group Buckets'!$A:$J,CN$4,FALSE)</f>
        <v>BAYSIDE</v>
      </c>
      <c r="CO129" s="333" t="str">
        <f>VLOOKUP($A129,'Depr Group Buckets'!$A:$J,CO$4,FALSE)</f>
        <v>BAYSIDE CT 4</v>
      </c>
      <c r="CP129" s="333" t="str">
        <f>VLOOKUP($A129,'Depr Group Buckets'!$A:$J,CP$4,FALSE)</f>
        <v>Valid</v>
      </c>
      <c r="CQ129" s="333" t="str">
        <f>VLOOKUP($A129,'Depr Group Buckets'!$A:$J,CQ$4,FALSE)</f>
        <v>341</v>
      </c>
    </row>
    <row r="130" spans="1:95" ht="12.75" customHeight="1" x14ac:dyDescent="0.25">
      <c r="A130" s="335">
        <v>34135</v>
      </c>
      <c r="B130" s="336" t="s">
        <v>130</v>
      </c>
      <c r="C130" s="337">
        <v>793114.26</v>
      </c>
      <c r="D130" s="337">
        <v>793114.26</v>
      </c>
      <c r="E130" s="337">
        <v>793114.26</v>
      </c>
      <c r="F130" s="337">
        <v>793114.26</v>
      </c>
      <c r="G130" s="337">
        <v>793114.26</v>
      </c>
      <c r="H130" s="337">
        <v>793114.26</v>
      </c>
      <c r="I130" s="337">
        <v>793114.26</v>
      </c>
      <c r="J130" s="337">
        <v>793114.26</v>
      </c>
      <c r="K130" s="337">
        <v>793114.26</v>
      </c>
      <c r="L130" s="337">
        <v>793114.26</v>
      </c>
      <c r="M130" s="337">
        <v>793114.26</v>
      </c>
      <c r="N130" s="337">
        <v>793114.26</v>
      </c>
      <c r="O130" s="337">
        <v>793114.26</v>
      </c>
      <c r="P130" s="337">
        <v>793114.26</v>
      </c>
      <c r="Q130" s="337">
        <v>793114.26</v>
      </c>
      <c r="R130" s="337">
        <v>793114.26</v>
      </c>
      <c r="S130" s="337">
        <v>793114.26</v>
      </c>
      <c r="T130" s="337">
        <v>793114.26</v>
      </c>
      <c r="U130" s="337">
        <v>793114.26</v>
      </c>
      <c r="V130" s="337">
        <v>793114.26</v>
      </c>
      <c r="W130" s="337">
        <v>793114.26</v>
      </c>
      <c r="X130" s="337">
        <v>793114.26</v>
      </c>
      <c r="Y130" s="337">
        <v>793114.26</v>
      </c>
      <c r="Z130" s="337">
        <v>793114.26</v>
      </c>
      <c r="AA130" s="337">
        <v>793114.26</v>
      </c>
      <c r="AB130" s="337">
        <v>793114.26</v>
      </c>
      <c r="AC130" s="337">
        <v>793114.26</v>
      </c>
      <c r="AD130" s="337">
        <v>793114.26</v>
      </c>
      <c r="AE130" s="337">
        <v>793114.26</v>
      </c>
      <c r="AF130" s="337">
        <v>793114.26</v>
      </c>
      <c r="AG130" s="337">
        <v>793114.26</v>
      </c>
      <c r="AH130" s="337">
        <v>793114.26</v>
      </c>
      <c r="AI130" s="337">
        <v>793114.26</v>
      </c>
      <c r="AJ130" s="337">
        <v>793114.26</v>
      </c>
      <c r="AK130" s="337">
        <v>793114.26</v>
      </c>
      <c r="AL130" s="337">
        <v>793114.26</v>
      </c>
      <c r="AM130" s="337">
        <v>793114.26</v>
      </c>
      <c r="AN130" s="337"/>
      <c r="AO130" s="337"/>
      <c r="AP130" s="337"/>
      <c r="AQ130" s="337"/>
      <c r="AR130" s="337"/>
      <c r="AS130" s="337"/>
      <c r="AT130" s="337"/>
      <c r="AU130" s="337"/>
      <c r="AV130" s="337"/>
      <c r="AW130" s="337"/>
      <c r="AX130" s="337"/>
      <c r="AY130" s="337"/>
      <c r="AZ130" s="337"/>
      <c r="BA130" s="337"/>
      <c r="BB130" s="337"/>
      <c r="BC130" s="337"/>
      <c r="BD130" s="337"/>
      <c r="BE130" s="337"/>
      <c r="BF130" s="337"/>
      <c r="BG130" s="337"/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337"/>
      <c r="BU130" s="337"/>
      <c r="BV130" s="337"/>
      <c r="BW130" s="337"/>
      <c r="BX130" s="9">
        <f t="shared" si="17"/>
        <v>793114.26</v>
      </c>
      <c r="BY130" s="9">
        <f t="shared" si="18"/>
        <v>793114.26</v>
      </c>
      <c r="BZ130" s="9">
        <f t="shared" si="19"/>
        <v>793114.26</v>
      </c>
      <c r="CA130" s="9">
        <f t="shared" si="20"/>
        <v>0</v>
      </c>
      <c r="CB130" s="9">
        <f t="shared" si="21"/>
        <v>0</v>
      </c>
      <c r="CC130" s="9">
        <f t="shared" si="22"/>
        <v>0</v>
      </c>
      <c r="CD130" s="11">
        <f t="shared" si="23"/>
        <v>793114.26</v>
      </c>
      <c r="CE130" s="11">
        <f t="shared" si="24"/>
        <v>793114.26</v>
      </c>
      <c r="CF130" s="11">
        <f t="shared" si="25"/>
        <v>793114.26</v>
      </c>
      <c r="CG130" s="11">
        <f t="shared" si="26"/>
        <v>61008.79</v>
      </c>
      <c r="CH130" s="11">
        <f t="shared" si="27"/>
        <v>0</v>
      </c>
      <c r="CI130" s="11">
        <f t="shared" si="28"/>
        <v>0</v>
      </c>
      <c r="CJ130" s="333" t="str">
        <f>VLOOKUP($A130,'Depr Group Buckets'!$A:$J,CJ$4,FALSE)</f>
        <v>PROD OTHER</v>
      </c>
      <c r="CK130" s="333" t="str">
        <f>VLOOKUP($A130,'Depr Group Buckets'!$A:$J,CK$4,FALSE)</f>
        <v>101/106</v>
      </c>
      <c r="CL130" s="333">
        <f>VLOOKUP($A130,'Depr Group Buckets'!$A:$J,CL$4,FALSE)</f>
        <v>108</v>
      </c>
      <c r="CM130" s="333">
        <f>VLOOKUP($A130,'Depr Group Buckets'!$A:$J,CM$4,FALSE)</f>
        <v>403</v>
      </c>
      <c r="CN130" s="333" t="str">
        <f>VLOOKUP($A130,'Depr Group Buckets'!$A:$J,CN$4,FALSE)</f>
        <v>BAYSIDE</v>
      </c>
      <c r="CO130" s="333" t="str">
        <f>VLOOKUP($A130,'Depr Group Buckets'!$A:$J,CO$4,FALSE)</f>
        <v>BAYSIDE CT 5</v>
      </c>
      <c r="CP130" s="333" t="str">
        <f>VLOOKUP($A130,'Depr Group Buckets'!$A:$J,CP$4,FALSE)</f>
        <v>Valid</v>
      </c>
      <c r="CQ130" s="333" t="str">
        <f>VLOOKUP($A130,'Depr Group Buckets'!$A:$J,CQ$4,FALSE)</f>
        <v>341</v>
      </c>
    </row>
    <row r="131" spans="1:95" ht="12.75" customHeight="1" x14ac:dyDescent="0.25">
      <c r="A131" s="335">
        <v>34136</v>
      </c>
      <c r="B131" s="336" t="s">
        <v>137</v>
      </c>
      <c r="C131" s="337">
        <v>2656231.54</v>
      </c>
      <c r="D131" s="337">
        <v>2656231.54</v>
      </c>
      <c r="E131" s="337">
        <v>2656231.54</v>
      </c>
      <c r="F131" s="337">
        <v>2656231.54</v>
      </c>
      <c r="G131" s="337">
        <v>2656231.54</v>
      </c>
      <c r="H131" s="337">
        <v>2656231.54</v>
      </c>
      <c r="I131" s="337">
        <v>2656231.54</v>
      </c>
      <c r="J131" s="337">
        <v>2656231.54</v>
      </c>
      <c r="K131" s="337">
        <v>2656231.54</v>
      </c>
      <c r="L131" s="337">
        <v>2656231.54</v>
      </c>
      <c r="M131" s="337">
        <v>2656231.54</v>
      </c>
      <c r="N131" s="337">
        <v>2656231.54</v>
      </c>
      <c r="O131" s="337">
        <v>2656231.54</v>
      </c>
      <c r="P131" s="337">
        <v>2656231.54</v>
      </c>
      <c r="Q131" s="337">
        <v>2656231.54</v>
      </c>
      <c r="R131" s="337">
        <v>2656231.54</v>
      </c>
      <c r="S131" s="337">
        <v>2656231.54</v>
      </c>
      <c r="T131" s="337">
        <v>2656231.54</v>
      </c>
      <c r="U131" s="337">
        <v>2656231.54</v>
      </c>
      <c r="V131" s="337">
        <v>2656231.54</v>
      </c>
      <c r="W131" s="337">
        <v>2656231.54</v>
      </c>
      <c r="X131" s="337">
        <v>2656231.54</v>
      </c>
      <c r="Y131" s="337">
        <v>2656231.54</v>
      </c>
      <c r="Z131" s="337">
        <v>2656231.54</v>
      </c>
      <c r="AA131" s="337">
        <v>2656231.54</v>
      </c>
      <c r="AB131" s="337">
        <v>2656231.54</v>
      </c>
      <c r="AC131" s="337">
        <v>2656231.54</v>
      </c>
      <c r="AD131" s="337">
        <v>2656231.54</v>
      </c>
      <c r="AE131" s="337">
        <v>2656231.54</v>
      </c>
      <c r="AF131" s="337">
        <v>2656231.54</v>
      </c>
      <c r="AG131" s="337">
        <v>2656231.54</v>
      </c>
      <c r="AH131" s="337">
        <v>2656231.54</v>
      </c>
      <c r="AI131" s="337">
        <v>2656231.54</v>
      </c>
      <c r="AJ131" s="337">
        <v>2656231.54</v>
      </c>
      <c r="AK131" s="337">
        <v>2656231.54</v>
      </c>
      <c r="AL131" s="337">
        <v>2656231.54</v>
      </c>
      <c r="AM131" s="337">
        <v>2656231.54</v>
      </c>
      <c r="AN131" s="337"/>
      <c r="AO131" s="337"/>
      <c r="AP131" s="337"/>
      <c r="AQ131" s="337"/>
      <c r="AR131" s="337"/>
      <c r="AS131" s="337"/>
      <c r="AT131" s="337"/>
      <c r="AU131" s="337"/>
      <c r="AV131" s="337"/>
      <c r="AW131" s="337"/>
      <c r="AX131" s="337"/>
      <c r="AY131" s="337"/>
      <c r="AZ131" s="337"/>
      <c r="BA131" s="337"/>
      <c r="BB131" s="337"/>
      <c r="BC131" s="337"/>
      <c r="BD131" s="337"/>
      <c r="BE131" s="337"/>
      <c r="BF131" s="337"/>
      <c r="BG131" s="337"/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337"/>
      <c r="BU131" s="337"/>
      <c r="BV131" s="337"/>
      <c r="BW131" s="337"/>
      <c r="BX131" s="9">
        <f t="shared" si="17"/>
        <v>2656231.54</v>
      </c>
      <c r="BY131" s="9">
        <f t="shared" si="18"/>
        <v>2656231.54</v>
      </c>
      <c r="BZ131" s="9">
        <f t="shared" si="19"/>
        <v>2656231.54</v>
      </c>
      <c r="CA131" s="9">
        <f t="shared" si="20"/>
        <v>0</v>
      </c>
      <c r="CB131" s="9">
        <f t="shared" si="21"/>
        <v>0</v>
      </c>
      <c r="CC131" s="9">
        <f t="shared" si="22"/>
        <v>0</v>
      </c>
      <c r="CD131" s="11">
        <f t="shared" si="23"/>
        <v>2656231.54</v>
      </c>
      <c r="CE131" s="11">
        <f t="shared" si="24"/>
        <v>2656231.54</v>
      </c>
      <c r="CF131" s="11">
        <f t="shared" si="25"/>
        <v>2656231.54</v>
      </c>
      <c r="CG131" s="11">
        <f t="shared" si="26"/>
        <v>204325.5</v>
      </c>
      <c r="CH131" s="11">
        <f t="shared" si="27"/>
        <v>0</v>
      </c>
      <c r="CI131" s="11">
        <f t="shared" si="28"/>
        <v>0</v>
      </c>
      <c r="CJ131" s="333" t="str">
        <f>VLOOKUP($A131,'Depr Group Buckets'!$A:$J,CJ$4,FALSE)</f>
        <v>PROD OTHER</v>
      </c>
      <c r="CK131" s="333" t="str">
        <f>VLOOKUP($A131,'Depr Group Buckets'!$A:$J,CK$4,FALSE)</f>
        <v>101/106</v>
      </c>
      <c r="CL131" s="333">
        <f>VLOOKUP($A131,'Depr Group Buckets'!$A:$J,CL$4,FALSE)</f>
        <v>108</v>
      </c>
      <c r="CM131" s="333">
        <f>VLOOKUP($A131,'Depr Group Buckets'!$A:$J,CM$4,FALSE)</f>
        <v>403</v>
      </c>
      <c r="CN131" s="333" t="str">
        <f>VLOOKUP($A131,'Depr Group Buckets'!$A:$J,CN$4,FALSE)</f>
        <v>BAYSIDE</v>
      </c>
      <c r="CO131" s="333" t="str">
        <f>VLOOKUP($A131,'Depr Group Buckets'!$A:$J,CO$4,FALSE)</f>
        <v>BAYSIDE CT 6</v>
      </c>
      <c r="CP131" s="333" t="str">
        <f>VLOOKUP($A131,'Depr Group Buckets'!$A:$J,CP$4,FALSE)</f>
        <v>Valid</v>
      </c>
      <c r="CQ131" s="333" t="str">
        <f>VLOOKUP($A131,'Depr Group Buckets'!$A:$J,CQ$4,FALSE)</f>
        <v>341</v>
      </c>
    </row>
    <row r="132" spans="1:95" ht="12.75" customHeight="1" x14ac:dyDescent="0.25">
      <c r="A132" s="335">
        <v>34141</v>
      </c>
      <c r="B132" s="336" t="s">
        <v>631</v>
      </c>
      <c r="C132" s="337">
        <v>0</v>
      </c>
      <c r="D132" s="337">
        <v>0</v>
      </c>
      <c r="E132" s="337">
        <v>0</v>
      </c>
      <c r="F132" s="337">
        <v>0</v>
      </c>
      <c r="G132" s="337">
        <v>0</v>
      </c>
      <c r="H132" s="337">
        <v>0</v>
      </c>
      <c r="I132" s="337">
        <v>0</v>
      </c>
      <c r="J132" s="337">
        <v>0</v>
      </c>
      <c r="K132" s="337">
        <v>0</v>
      </c>
      <c r="L132" s="337">
        <v>0</v>
      </c>
      <c r="M132" s="337">
        <v>0</v>
      </c>
      <c r="N132" s="337">
        <v>0</v>
      </c>
      <c r="O132" s="337">
        <v>0</v>
      </c>
      <c r="P132" s="337">
        <v>0</v>
      </c>
      <c r="Q132" s="337">
        <v>0</v>
      </c>
      <c r="R132" s="337">
        <v>0</v>
      </c>
      <c r="S132" s="337">
        <v>0</v>
      </c>
      <c r="T132" s="337">
        <v>0</v>
      </c>
      <c r="U132" s="337">
        <v>0</v>
      </c>
      <c r="V132" s="337">
        <v>0</v>
      </c>
      <c r="W132" s="337">
        <v>0</v>
      </c>
      <c r="X132" s="337">
        <v>0</v>
      </c>
      <c r="Y132" s="337">
        <v>0</v>
      </c>
      <c r="Z132" s="337">
        <v>0</v>
      </c>
      <c r="AA132" s="337">
        <v>0</v>
      </c>
      <c r="AB132" s="337">
        <v>0</v>
      </c>
      <c r="AC132" s="337">
        <v>0</v>
      </c>
      <c r="AD132" s="337">
        <v>0</v>
      </c>
      <c r="AE132" s="337">
        <v>0</v>
      </c>
      <c r="AF132" s="337">
        <v>0</v>
      </c>
      <c r="AG132" s="337">
        <v>0</v>
      </c>
      <c r="AH132" s="337">
        <v>0</v>
      </c>
      <c r="AI132" s="337">
        <v>0</v>
      </c>
      <c r="AJ132" s="337">
        <v>0</v>
      </c>
      <c r="AK132" s="337">
        <v>0</v>
      </c>
      <c r="AL132" s="337">
        <v>0</v>
      </c>
      <c r="AM132" s="337">
        <v>0</v>
      </c>
      <c r="AN132" s="337"/>
      <c r="AO132" s="337"/>
      <c r="AP132" s="337"/>
      <c r="AQ132" s="337"/>
      <c r="AR132" s="337"/>
      <c r="AS132" s="337"/>
      <c r="AT132" s="337"/>
      <c r="AU132" s="337"/>
      <c r="AV132" s="337"/>
      <c r="AW132" s="337"/>
      <c r="AX132" s="337"/>
      <c r="AY132" s="337"/>
      <c r="AZ132" s="337"/>
      <c r="BA132" s="337"/>
      <c r="BB132" s="337"/>
      <c r="BC132" s="337"/>
      <c r="BD132" s="337"/>
      <c r="BE132" s="337"/>
      <c r="BF132" s="337"/>
      <c r="BG132" s="337"/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337"/>
      <c r="BU132" s="337"/>
      <c r="BV132" s="337"/>
      <c r="BW132" s="337"/>
      <c r="BX132" s="9">
        <f t="shared" si="17"/>
        <v>0</v>
      </c>
      <c r="BY132" s="9">
        <f t="shared" si="18"/>
        <v>0</v>
      </c>
      <c r="BZ132" s="9">
        <f t="shared" si="19"/>
        <v>0</v>
      </c>
      <c r="CA132" s="9">
        <f t="shared" si="20"/>
        <v>0</v>
      </c>
      <c r="CB132" s="9">
        <f t="shared" si="21"/>
        <v>0</v>
      </c>
      <c r="CC132" s="9">
        <f t="shared" si="22"/>
        <v>0</v>
      </c>
      <c r="CD132" s="11">
        <f t="shared" si="23"/>
        <v>0</v>
      </c>
      <c r="CE132" s="11">
        <f t="shared" si="24"/>
        <v>0</v>
      </c>
      <c r="CF132" s="11">
        <f t="shared" si="25"/>
        <v>0</v>
      </c>
      <c r="CG132" s="11">
        <f t="shared" si="26"/>
        <v>0</v>
      </c>
      <c r="CH132" s="11">
        <f t="shared" si="27"/>
        <v>0</v>
      </c>
      <c r="CI132" s="11">
        <f t="shared" si="28"/>
        <v>0</v>
      </c>
      <c r="CJ132" s="333" t="str">
        <f>VLOOKUP($A132,'Depr Group Buckets'!$A:$J,CJ$4,FALSE)</f>
        <v>PROD OTHER</v>
      </c>
      <c r="CK132" s="333" t="str">
        <f>VLOOKUP($A132,'Depr Group Buckets'!$A:$J,CK$4,FALSE)</f>
        <v>101/106</v>
      </c>
      <c r="CL132" s="333">
        <f>VLOOKUP($A132,'Depr Group Buckets'!$A:$J,CL$4,FALSE)</f>
        <v>108</v>
      </c>
      <c r="CM132" s="333">
        <f>VLOOKUP($A132,'Depr Group Buckets'!$A:$J,CM$4,FALSE)</f>
        <v>403</v>
      </c>
      <c r="CN132" s="333" t="str">
        <f>VLOOKUP($A132,'Depr Group Buckets'!$A:$J,CN$4,FALSE)</f>
        <v>BIG BEND</v>
      </c>
      <c r="CO132" s="333" t="str">
        <f>VLOOKUP($A132,'Depr Group Buckets'!$A:$J,CO$4,FALSE)</f>
        <v>INACTIVE ACCOUNT</v>
      </c>
      <c r="CP132" s="333" t="str">
        <f>VLOOKUP($A132,'Depr Group Buckets'!$A:$J,CP$4,FALSE)</f>
        <v>Invalid</v>
      </c>
      <c r="CQ132" s="333" t="str">
        <f>VLOOKUP($A132,'Depr Group Buckets'!$A:$J,CQ$4,FALSE)</f>
        <v>341</v>
      </c>
    </row>
    <row r="133" spans="1:95" ht="12.75" customHeight="1" x14ac:dyDescent="0.25">
      <c r="A133" s="335">
        <v>34142</v>
      </c>
      <c r="B133" s="336" t="s">
        <v>632</v>
      </c>
      <c r="C133" s="337">
        <v>0</v>
      </c>
      <c r="D133" s="337">
        <v>0</v>
      </c>
      <c r="E133" s="337">
        <v>0</v>
      </c>
      <c r="F133" s="337">
        <v>0</v>
      </c>
      <c r="G133" s="337">
        <v>0</v>
      </c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7">
        <v>0</v>
      </c>
      <c r="P133" s="337">
        <v>0</v>
      </c>
      <c r="Q133" s="337">
        <v>0</v>
      </c>
      <c r="R133" s="337">
        <v>0</v>
      </c>
      <c r="S133" s="337">
        <v>0</v>
      </c>
      <c r="T133" s="337">
        <v>0</v>
      </c>
      <c r="U133" s="337">
        <v>0</v>
      </c>
      <c r="V133" s="337">
        <v>0</v>
      </c>
      <c r="W133" s="337">
        <v>0</v>
      </c>
      <c r="X133" s="337">
        <v>0</v>
      </c>
      <c r="Y133" s="337">
        <v>0</v>
      </c>
      <c r="Z133" s="337">
        <v>0</v>
      </c>
      <c r="AA133" s="337">
        <v>0</v>
      </c>
      <c r="AB133" s="337">
        <v>0</v>
      </c>
      <c r="AC133" s="337">
        <v>0</v>
      </c>
      <c r="AD133" s="337">
        <v>0</v>
      </c>
      <c r="AE133" s="337">
        <v>0</v>
      </c>
      <c r="AF133" s="337">
        <v>0</v>
      </c>
      <c r="AG133" s="337">
        <v>0</v>
      </c>
      <c r="AH133" s="337">
        <v>0</v>
      </c>
      <c r="AI133" s="337">
        <v>0</v>
      </c>
      <c r="AJ133" s="337">
        <v>0</v>
      </c>
      <c r="AK133" s="337">
        <v>0</v>
      </c>
      <c r="AL133" s="337">
        <v>0</v>
      </c>
      <c r="AM133" s="337">
        <v>0</v>
      </c>
      <c r="AN133" s="337"/>
      <c r="AO133" s="337"/>
      <c r="AP133" s="337"/>
      <c r="AQ133" s="337"/>
      <c r="AR133" s="337"/>
      <c r="AS133" s="337"/>
      <c r="AT133" s="337"/>
      <c r="AU133" s="337"/>
      <c r="AV133" s="337"/>
      <c r="AW133" s="337"/>
      <c r="AX133" s="337"/>
      <c r="AY133" s="337"/>
      <c r="AZ133" s="337"/>
      <c r="BA133" s="337"/>
      <c r="BB133" s="337"/>
      <c r="BC133" s="337"/>
      <c r="BD133" s="337"/>
      <c r="BE133" s="337"/>
      <c r="BF133" s="337"/>
      <c r="BG133" s="337"/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337"/>
      <c r="BU133" s="337"/>
      <c r="BV133" s="337"/>
      <c r="BW133" s="337"/>
      <c r="BX133" s="9">
        <f t="shared" si="17"/>
        <v>0</v>
      </c>
      <c r="BY133" s="9">
        <f t="shared" si="18"/>
        <v>0</v>
      </c>
      <c r="BZ133" s="9">
        <f t="shared" si="19"/>
        <v>0</v>
      </c>
      <c r="CA133" s="9">
        <f t="shared" si="20"/>
        <v>0</v>
      </c>
      <c r="CB133" s="9">
        <f t="shared" si="21"/>
        <v>0</v>
      </c>
      <c r="CC133" s="9">
        <f t="shared" si="22"/>
        <v>0</v>
      </c>
      <c r="CD133" s="11">
        <f t="shared" si="23"/>
        <v>0</v>
      </c>
      <c r="CE133" s="11">
        <f t="shared" si="24"/>
        <v>0</v>
      </c>
      <c r="CF133" s="11">
        <f t="shared" si="25"/>
        <v>0</v>
      </c>
      <c r="CG133" s="11">
        <f t="shared" si="26"/>
        <v>0</v>
      </c>
      <c r="CH133" s="11">
        <f t="shared" si="27"/>
        <v>0</v>
      </c>
      <c r="CI133" s="11">
        <f t="shared" si="28"/>
        <v>0</v>
      </c>
      <c r="CJ133" s="333" t="str">
        <f>VLOOKUP($A133,'Depr Group Buckets'!$A:$J,CJ$4,FALSE)</f>
        <v>PROD OTHER</v>
      </c>
      <c r="CK133" s="333" t="str">
        <f>VLOOKUP($A133,'Depr Group Buckets'!$A:$J,CK$4,FALSE)</f>
        <v>101/106</v>
      </c>
      <c r="CL133" s="333">
        <f>VLOOKUP($A133,'Depr Group Buckets'!$A:$J,CL$4,FALSE)</f>
        <v>108</v>
      </c>
      <c r="CM133" s="333">
        <f>VLOOKUP($A133,'Depr Group Buckets'!$A:$J,CM$4,FALSE)</f>
        <v>403</v>
      </c>
      <c r="CN133" s="333" t="str">
        <f>VLOOKUP($A133,'Depr Group Buckets'!$A:$J,CN$4,FALSE)</f>
        <v>BIG BEND</v>
      </c>
      <c r="CO133" s="333" t="str">
        <f>VLOOKUP($A133,'Depr Group Buckets'!$A:$J,CO$4,FALSE)</f>
        <v>INACTIVE ACCOUNT</v>
      </c>
      <c r="CP133" s="333" t="str">
        <f>VLOOKUP($A133,'Depr Group Buckets'!$A:$J,CP$4,FALSE)</f>
        <v>Invalid</v>
      </c>
      <c r="CQ133" s="333" t="str">
        <f>VLOOKUP($A133,'Depr Group Buckets'!$A:$J,CQ$4,FALSE)</f>
        <v>341</v>
      </c>
    </row>
    <row r="134" spans="1:95" ht="12.75" customHeight="1" x14ac:dyDescent="0.25">
      <c r="A134" s="335">
        <v>34143</v>
      </c>
      <c r="B134" s="336" t="s">
        <v>87</v>
      </c>
      <c r="C134" s="337">
        <v>2290548.98</v>
      </c>
      <c r="D134" s="337">
        <v>2290548.98</v>
      </c>
      <c r="E134" s="337">
        <v>2290548.98</v>
      </c>
      <c r="F134" s="337">
        <v>2290548.98</v>
      </c>
      <c r="G134" s="337">
        <v>2290548.98</v>
      </c>
      <c r="H134" s="337">
        <v>2290548.98</v>
      </c>
      <c r="I134" s="337">
        <v>2290548.98</v>
      </c>
      <c r="J134" s="337">
        <v>2290548.98</v>
      </c>
      <c r="K134" s="337">
        <v>2290548.98</v>
      </c>
      <c r="L134" s="337">
        <v>2290548.98</v>
      </c>
      <c r="M134" s="337">
        <v>2290548.98</v>
      </c>
      <c r="N134" s="337">
        <v>2290548.98</v>
      </c>
      <c r="O134" s="337">
        <v>2290548.98</v>
      </c>
      <c r="P134" s="337">
        <v>2290548.98</v>
      </c>
      <c r="Q134" s="337">
        <v>2290548.98</v>
      </c>
      <c r="R134" s="337">
        <v>2290548.98</v>
      </c>
      <c r="S134" s="337">
        <v>2290548.98</v>
      </c>
      <c r="T134" s="337">
        <v>2290548.98</v>
      </c>
      <c r="U134" s="337">
        <v>2290548.98</v>
      </c>
      <c r="V134" s="337">
        <v>2290548.98</v>
      </c>
      <c r="W134" s="337">
        <v>2290548.98</v>
      </c>
      <c r="X134" s="337">
        <v>2290548.98</v>
      </c>
      <c r="Y134" s="337">
        <v>2290548.98</v>
      </c>
      <c r="Z134" s="337">
        <v>2290548.98</v>
      </c>
      <c r="AA134" s="337">
        <v>2290548.98</v>
      </c>
      <c r="AB134" s="337">
        <v>2290548.98</v>
      </c>
      <c r="AC134" s="337">
        <v>2290548.98</v>
      </c>
      <c r="AD134" s="337">
        <v>2290548.98</v>
      </c>
      <c r="AE134" s="337">
        <v>2290548.98</v>
      </c>
      <c r="AF134" s="337">
        <v>2290548.98</v>
      </c>
      <c r="AG134" s="337">
        <v>2290548.98</v>
      </c>
      <c r="AH134" s="337">
        <v>2290548.98</v>
      </c>
      <c r="AI134" s="337">
        <v>2290548.98</v>
      </c>
      <c r="AJ134" s="337">
        <v>2290548.98</v>
      </c>
      <c r="AK134" s="337">
        <v>2290548.98</v>
      </c>
      <c r="AL134" s="337">
        <v>2290548.98</v>
      </c>
      <c r="AM134" s="337">
        <v>2290548.98</v>
      </c>
      <c r="AN134" s="337"/>
      <c r="AO134" s="337"/>
      <c r="AP134" s="337"/>
      <c r="AQ134" s="337"/>
      <c r="AR134" s="337"/>
      <c r="AS134" s="337"/>
      <c r="AT134" s="337"/>
      <c r="AU134" s="337"/>
      <c r="AV134" s="337"/>
      <c r="AW134" s="337"/>
      <c r="AX134" s="337"/>
      <c r="AY134" s="337"/>
      <c r="AZ134" s="337"/>
      <c r="BA134" s="337"/>
      <c r="BB134" s="337"/>
      <c r="BC134" s="337"/>
      <c r="BD134" s="337"/>
      <c r="BE134" s="337"/>
      <c r="BF134" s="337"/>
      <c r="BG134" s="337"/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337"/>
      <c r="BU134" s="337"/>
      <c r="BV134" s="337"/>
      <c r="BW134" s="337"/>
      <c r="BX134" s="9">
        <f t="shared" si="17"/>
        <v>2290548.98</v>
      </c>
      <c r="BY134" s="9">
        <f t="shared" si="18"/>
        <v>2290548.98</v>
      </c>
      <c r="BZ134" s="9">
        <f t="shared" si="19"/>
        <v>2290548.98</v>
      </c>
      <c r="CA134" s="9">
        <f t="shared" si="20"/>
        <v>0</v>
      </c>
      <c r="CB134" s="9">
        <f t="shared" si="21"/>
        <v>0</v>
      </c>
      <c r="CC134" s="9">
        <f t="shared" si="22"/>
        <v>0</v>
      </c>
      <c r="CD134" s="11">
        <f t="shared" si="23"/>
        <v>2290548.98</v>
      </c>
      <c r="CE134" s="11">
        <f t="shared" si="24"/>
        <v>2290548.98</v>
      </c>
      <c r="CF134" s="11">
        <f t="shared" si="25"/>
        <v>2290548.98</v>
      </c>
      <c r="CG134" s="11">
        <f t="shared" si="26"/>
        <v>176196.08</v>
      </c>
      <c r="CH134" s="11">
        <f t="shared" si="27"/>
        <v>0</v>
      </c>
      <c r="CI134" s="11">
        <f t="shared" si="28"/>
        <v>0</v>
      </c>
      <c r="CJ134" s="333" t="str">
        <f>VLOOKUP($A134,'Depr Group Buckets'!$A:$J,CJ$4,FALSE)</f>
        <v>PROD OTHER</v>
      </c>
      <c r="CK134" s="333" t="str">
        <f>VLOOKUP($A134,'Depr Group Buckets'!$A:$J,CK$4,FALSE)</f>
        <v>101/106</v>
      </c>
      <c r="CL134" s="333">
        <f>VLOOKUP($A134,'Depr Group Buckets'!$A:$J,CL$4,FALSE)</f>
        <v>108</v>
      </c>
      <c r="CM134" s="333">
        <f>VLOOKUP($A134,'Depr Group Buckets'!$A:$J,CM$4,FALSE)</f>
        <v>403</v>
      </c>
      <c r="CN134" s="333" t="str">
        <f>VLOOKUP($A134,'Depr Group Buckets'!$A:$J,CN$4,FALSE)</f>
        <v>BIG BEND</v>
      </c>
      <c r="CO134" s="333" t="str">
        <f>VLOOKUP($A134,'Depr Group Buckets'!$A:$J,CO$4,FALSE)</f>
        <v>BIG BEND NEW STEAM TURBINE 1</v>
      </c>
      <c r="CP134" s="333" t="str">
        <f>VLOOKUP($A134,'Depr Group Buckets'!$A:$J,CP$4,FALSE)</f>
        <v>Valid</v>
      </c>
      <c r="CQ134" s="333" t="str">
        <f>VLOOKUP($A134,'Depr Group Buckets'!$A:$J,CQ$4,FALSE)</f>
        <v>341</v>
      </c>
    </row>
    <row r="135" spans="1:95" ht="12.75" customHeight="1" x14ac:dyDescent="0.25">
      <c r="A135" s="335">
        <v>34144</v>
      </c>
      <c r="B135" s="336" t="s">
        <v>62</v>
      </c>
      <c r="C135" s="337">
        <v>3311083.09</v>
      </c>
      <c r="D135" s="337">
        <v>3311083.09</v>
      </c>
      <c r="E135" s="337">
        <v>3311083.09</v>
      </c>
      <c r="F135" s="337">
        <v>3311083.09</v>
      </c>
      <c r="G135" s="337">
        <v>3311083.09</v>
      </c>
      <c r="H135" s="337">
        <v>3311083.09</v>
      </c>
      <c r="I135" s="337">
        <v>3311083.09</v>
      </c>
      <c r="J135" s="337">
        <v>3311083.09</v>
      </c>
      <c r="K135" s="337">
        <v>3311083.09</v>
      </c>
      <c r="L135" s="337">
        <v>3311083.09</v>
      </c>
      <c r="M135" s="337">
        <v>3311083.09</v>
      </c>
      <c r="N135" s="337">
        <v>3311083.09</v>
      </c>
      <c r="O135" s="337">
        <v>3335882.55</v>
      </c>
      <c r="P135" s="337">
        <v>3335882.55</v>
      </c>
      <c r="Q135" s="337">
        <v>3335882.55</v>
      </c>
      <c r="R135" s="337">
        <v>3335882.55</v>
      </c>
      <c r="S135" s="337">
        <v>3335882.55</v>
      </c>
      <c r="T135" s="337">
        <v>3335882.55</v>
      </c>
      <c r="U135" s="337">
        <v>3335882.55</v>
      </c>
      <c r="V135" s="337">
        <v>3335882.55</v>
      </c>
      <c r="W135" s="337">
        <v>3335882.55</v>
      </c>
      <c r="X135" s="337">
        <v>3335882.55</v>
      </c>
      <c r="Y135" s="337">
        <v>3335882.55</v>
      </c>
      <c r="Z135" s="337">
        <v>3335882.55</v>
      </c>
      <c r="AA135" s="337">
        <v>3335882.55</v>
      </c>
      <c r="AB135" s="337">
        <v>3335882.55</v>
      </c>
      <c r="AC135" s="337">
        <v>3335882.55</v>
      </c>
      <c r="AD135" s="337">
        <v>3335882.55</v>
      </c>
      <c r="AE135" s="337">
        <v>3335882.55</v>
      </c>
      <c r="AF135" s="337">
        <v>3335882.55</v>
      </c>
      <c r="AG135" s="337">
        <v>3335882.55</v>
      </c>
      <c r="AH135" s="337">
        <v>3335882.55</v>
      </c>
      <c r="AI135" s="337">
        <v>3335882.55</v>
      </c>
      <c r="AJ135" s="337">
        <v>3335882.55</v>
      </c>
      <c r="AK135" s="337">
        <v>3335882.55</v>
      </c>
      <c r="AL135" s="337">
        <v>3335882.55</v>
      </c>
      <c r="AM135" s="337">
        <v>3335882.55</v>
      </c>
      <c r="AN135" s="337"/>
      <c r="AO135" s="337"/>
      <c r="AP135" s="337"/>
      <c r="AQ135" s="337"/>
      <c r="AR135" s="337"/>
      <c r="AS135" s="337"/>
      <c r="AT135" s="337"/>
      <c r="AU135" s="337"/>
      <c r="AV135" s="337"/>
      <c r="AW135" s="337"/>
      <c r="AX135" s="337"/>
      <c r="AY135" s="337"/>
      <c r="AZ135" s="337"/>
      <c r="BA135" s="337"/>
      <c r="BB135" s="337"/>
      <c r="BC135" s="337"/>
      <c r="BD135" s="337"/>
      <c r="BE135" s="337"/>
      <c r="BF135" s="337"/>
      <c r="BG135" s="337"/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337"/>
      <c r="BU135" s="337"/>
      <c r="BV135" s="337"/>
      <c r="BW135" s="337"/>
      <c r="BX135" s="9">
        <f t="shared" si="17"/>
        <v>3335882.55</v>
      </c>
      <c r="BY135" s="9">
        <f t="shared" si="18"/>
        <v>3335882.55</v>
      </c>
      <c r="BZ135" s="9">
        <f t="shared" si="19"/>
        <v>3335882.55</v>
      </c>
      <c r="CA135" s="9">
        <f t="shared" si="20"/>
        <v>0</v>
      </c>
      <c r="CB135" s="9">
        <f t="shared" si="21"/>
        <v>0</v>
      </c>
      <c r="CC135" s="9">
        <f t="shared" si="22"/>
        <v>0</v>
      </c>
      <c r="CD135" s="11">
        <f t="shared" si="23"/>
        <v>3312990.74</v>
      </c>
      <c r="CE135" s="11">
        <f t="shared" si="24"/>
        <v>3335882.55</v>
      </c>
      <c r="CF135" s="11">
        <f t="shared" si="25"/>
        <v>3335882.55</v>
      </c>
      <c r="CG135" s="11">
        <f t="shared" si="26"/>
        <v>256606.35</v>
      </c>
      <c r="CH135" s="11">
        <f t="shared" si="27"/>
        <v>0</v>
      </c>
      <c r="CI135" s="11">
        <f t="shared" si="28"/>
        <v>0</v>
      </c>
      <c r="CJ135" s="333" t="str">
        <f>VLOOKUP($A135,'Depr Group Buckets'!$A:$J,CJ$4,FALSE)</f>
        <v>PROD OTHER</v>
      </c>
      <c r="CK135" s="333" t="str">
        <f>VLOOKUP($A135,'Depr Group Buckets'!$A:$J,CK$4,FALSE)</f>
        <v>101/106</v>
      </c>
      <c r="CL135" s="333">
        <f>VLOOKUP($A135,'Depr Group Buckets'!$A:$J,CL$4,FALSE)</f>
        <v>108</v>
      </c>
      <c r="CM135" s="333">
        <f>VLOOKUP($A135,'Depr Group Buckets'!$A:$J,CM$4,FALSE)</f>
        <v>403</v>
      </c>
      <c r="CN135" s="333" t="str">
        <f>VLOOKUP($A135,'Depr Group Buckets'!$A:$J,CN$4,FALSE)</f>
        <v>BIG BEND</v>
      </c>
      <c r="CO135" s="333" t="str">
        <f>VLOOKUP($A135,'Depr Group Buckets'!$A:$J,CO$4,FALSE)</f>
        <v>BIG BEND CT 4</v>
      </c>
      <c r="CP135" s="333" t="str">
        <f>VLOOKUP($A135,'Depr Group Buckets'!$A:$J,CP$4,FALSE)</f>
        <v>Valid</v>
      </c>
      <c r="CQ135" s="333" t="str">
        <f>VLOOKUP($A135,'Depr Group Buckets'!$A:$J,CQ$4,FALSE)</f>
        <v>341</v>
      </c>
    </row>
    <row r="136" spans="1:95" ht="12.75" customHeight="1" x14ac:dyDescent="0.25">
      <c r="A136" s="335">
        <v>34145</v>
      </c>
      <c r="B136" s="336" t="s">
        <v>73</v>
      </c>
      <c r="C136" s="337">
        <v>0</v>
      </c>
      <c r="D136" s="337">
        <v>0</v>
      </c>
      <c r="E136" s="337">
        <v>0</v>
      </c>
      <c r="F136" s="337">
        <v>0</v>
      </c>
      <c r="G136" s="337">
        <v>0</v>
      </c>
      <c r="H136" s="337">
        <v>0</v>
      </c>
      <c r="I136" s="337">
        <v>0</v>
      </c>
      <c r="J136" s="337">
        <v>0</v>
      </c>
      <c r="K136" s="337">
        <v>0</v>
      </c>
      <c r="L136" s="337">
        <v>0</v>
      </c>
      <c r="M136" s="337">
        <v>0</v>
      </c>
      <c r="N136" s="337">
        <v>0</v>
      </c>
      <c r="O136" s="337">
        <v>0</v>
      </c>
      <c r="P136" s="337">
        <v>0</v>
      </c>
      <c r="Q136" s="337">
        <v>0</v>
      </c>
      <c r="R136" s="337">
        <v>0</v>
      </c>
      <c r="S136" s="337">
        <v>0</v>
      </c>
      <c r="T136" s="337">
        <v>0</v>
      </c>
      <c r="U136" s="337">
        <v>0</v>
      </c>
      <c r="V136" s="337">
        <v>0</v>
      </c>
      <c r="W136" s="337">
        <v>0</v>
      </c>
      <c r="X136" s="337">
        <v>0</v>
      </c>
      <c r="Y136" s="337">
        <v>0</v>
      </c>
      <c r="Z136" s="337">
        <v>0</v>
      </c>
      <c r="AA136" s="337">
        <v>0</v>
      </c>
      <c r="AB136" s="337">
        <v>0</v>
      </c>
      <c r="AC136" s="337">
        <v>0</v>
      </c>
      <c r="AD136" s="337">
        <v>0</v>
      </c>
      <c r="AE136" s="337">
        <v>0</v>
      </c>
      <c r="AF136" s="337">
        <v>0</v>
      </c>
      <c r="AG136" s="337">
        <v>0</v>
      </c>
      <c r="AH136" s="337">
        <v>0</v>
      </c>
      <c r="AI136" s="337">
        <v>0</v>
      </c>
      <c r="AJ136" s="337">
        <v>0</v>
      </c>
      <c r="AK136" s="337">
        <v>0</v>
      </c>
      <c r="AL136" s="337">
        <v>0</v>
      </c>
      <c r="AM136" s="337">
        <v>0</v>
      </c>
      <c r="AN136" s="337"/>
      <c r="AO136" s="337"/>
      <c r="AP136" s="337"/>
      <c r="AQ136" s="337"/>
      <c r="AR136" s="337"/>
      <c r="AS136" s="337"/>
      <c r="AT136" s="337"/>
      <c r="AU136" s="337"/>
      <c r="AV136" s="337"/>
      <c r="AW136" s="337"/>
      <c r="AX136" s="337"/>
      <c r="AY136" s="337"/>
      <c r="AZ136" s="337"/>
      <c r="BA136" s="337"/>
      <c r="BB136" s="337"/>
      <c r="BC136" s="337"/>
      <c r="BD136" s="337"/>
      <c r="BE136" s="337"/>
      <c r="BF136" s="337"/>
      <c r="BG136" s="337"/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337"/>
      <c r="BU136" s="337"/>
      <c r="BV136" s="337"/>
      <c r="BW136" s="337"/>
      <c r="BX136" s="9">
        <f t="shared" ref="BX136:BX202" si="29">O136</f>
        <v>0</v>
      </c>
      <c r="BY136" s="9">
        <f t="shared" ref="BY136:BY202" si="30">AA136</f>
        <v>0</v>
      </c>
      <c r="BZ136" s="9">
        <f t="shared" ref="BZ136:BZ202" si="31">AM136</f>
        <v>0</v>
      </c>
      <c r="CA136" s="9">
        <f t="shared" ref="CA136:CA202" si="32">AY136</f>
        <v>0</v>
      </c>
      <c r="CB136" s="9">
        <f t="shared" ref="CB136:CB202" si="33">BK136</f>
        <v>0</v>
      </c>
      <c r="CC136" s="9">
        <f t="shared" ref="CC136:CC202" si="34">BW136</f>
        <v>0</v>
      </c>
      <c r="CD136" s="11">
        <f t="shared" ref="CD136:CD202" si="35">ROUND(SUM(C136:O136)/13,2)</f>
        <v>0</v>
      </c>
      <c r="CE136" s="11">
        <f t="shared" ref="CE136:CE202" si="36">ROUND(SUM(O136:AA136)/13,2)</f>
        <v>0</v>
      </c>
      <c r="CF136" s="11">
        <f t="shared" ref="CF136:CF202" si="37">ROUND(SUM(AA136:AM136)/13,2)</f>
        <v>0</v>
      </c>
      <c r="CG136" s="11">
        <f t="shared" ref="CG136:CG202" si="38">ROUND(SUM(AM136:AY136)/13,2)</f>
        <v>0</v>
      </c>
      <c r="CH136" s="11">
        <f t="shared" ref="CH136:CH202" si="39">ROUND(SUM(AY136:BK136)/13,2)</f>
        <v>0</v>
      </c>
      <c r="CI136" s="11">
        <f t="shared" ref="CI136:CI202" si="40">ROUND(SUM(BK136:BW136)/13,2)</f>
        <v>0</v>
      </c>
      <c r="CJ136" s="333" t="str">
        <f>VLOOKUP($A136,'Depr Group Buckets'!$A:$J,CJ$4,FALSE)</f>
        <v>PROD OTHER</v>
      </c>
      <c r="CK136" s="333" t="str">
        <f>VLOOKUP($A136,'Depr Group Buckets'!$A:$J,CK$4,FALSE)</f>
        <v>101/106</v>
      </c>
      <c r="CL136" s="333">
        <f>VLOOKUP($A136,'Depr Group Buckets'!$A:$J,CL$4,FALSE)</f>
        <v>108</v>
      </c>
      <c r="CM136" s="333">
        <f>VLOOKUP($A136,'Depr Group Buckets'!$A:$J,CM$4,FALSE)</f>
        <v>403</v>
      </c>
      <c r="CN136" s="333" t="str">
        <f>VLOOKUP($A136,'Depr Group Buckets'!$A:$J,CN$4,FALSE)</f>
        <v>BIG BEND</v>
      </c>
      <c r="CO136" s="333" t="str">
        <f>VLOOKUP($A136,'Depr Group Buckets'!$A:$J,CO$4,FALSE)</f>
        <v xml:space="preserve">BIG BEND CT 5 </v>
      </c>
      <c r="CP136" s="333" t="str">
        <f>VLOOKUP($A136,'Depr Group Buckets'!$A:$J,CP$4,FALSE)</f>
        <v>Valid</v>
      </c>
      <c r="CQ136" s="333" t="str">
        <f>VLOOKUP($A136,'Depr Group Buckets'!$A:$J,CQ$4,FALSE)</f>
        <v>341</v>
      </c>
    </row>
    <row r="137" spans="1:95" ht="12.75" customHeight="1" x14ac:dyDescent="0.25">
      <c r="A137" s="335">
        <v>34146</v>
      </c>
      <c r="B137" s="336" t="s">
        <v>80</v>
      </c>
      <c r="C137" s="337">
        <v>0</v>
      </c>
      <c r="D137" s="337">
        <v>0</v>
      </c>
      <c r="E137" s="337">
        <v>0</v>
      </c>
      <c r="F137" s="337">
        <v>0</v>
      </c>
      <c r="G137" s="337">
        <v>0</v>
      </c>
      <c r="H137" s="337">
        <v>0</v>
      </c>
      <c r="I137" s="337">
        <v>0</v>
      </c>
      <c r="J137" s="337">
        <v>0</v>
      </c>
      <c r="K137" s="337">
        <v>0</v>
      </c>
      <c r="L137" s="337">
        <v>0</v>
      </c>
      <c r="M137" s="337">
        <v>0</v>
      </c>
      <c r="N137" s="337">
        <v>0</v>
      </c>
      <c r="O137" s="337">
        <v>0</v>
      </c>
      <c r="P137" s="337">
        <v>0</v>
      </c>
      <c r="Q137" s="337">
        <v>0</v>
      </c>
      <c r="R137" s="337">
        <v>0</v>
      </c>
      <c r="S137" s="337">
        <v>0</v>
      </c>
      <c r="T137" s="337">
        <v>0</v>
      </c>
      <c r="U137" s="337">
        <v>0</v>
      </c>
      <c r="V137" s="337">
        <v>0</v>
      </c>
      <c r="W137" s="337">
        <v>0</v>
      </c>
      <c r="X137" s="337">
        <v>0</v>
      </c>
      <c r="Y137" s="337">
        <v>0</v>
      </c>
      <c r="Z137" s="337">
        <v>0</v>
      </c>
      <c r="AA137" s="337">
        <v>0</v>
      </c>
      <c r="AB137" s="337">
        <v>0</v>
      </c>
      <c r="AC137" s="337">
        <v>0</v>
      </c>
      <c r="AD137" s="337">
        <v>0</v>
      </c>
      <c r="AE137" s="337">
        <v>0</v>
      </c>
      <c r="AF137" s="337">
        <v>0</v>
      </c>
      <c r="AG137" s="337">
        <v>0</v>
      </c>
      <c r="AH137" s="337">
        <v>0</v>
      </c>
      <c r="AI137" s="337">
        <v>0</v>
      </c>
      <c r="AJ137" s="337">
        <v>0</v>
      </c>
      <c r="AK137" s="337">
        <v>0</v>
      </c>
      <c r="AL137" s="337">
        <v>0</v>
      </c>
      <c r="AM137" s="337">
        <v>0</v>
      </c>
      <c r="AN137" s="337"/>
      <c r="AO137" s="337"/>
      <c r="AP137" s="337"/>
      <c r="AQ137" s="337"/>
      <c r="AR137" s="337"/>
      <c r="AS137" s="337"/>
      <c r="AT137" s="337"/>
      <c r="AU137" s="337"/>
      <c r="AV137" s="337"/>
      <c r="AW137" s="337"/>
      <c r="AX137" s="337"/>
      <c r="AY137" s="337"/>
      <c r="AZ137" s="337"/>
      <c r="BA137" s="337"/>
      <c r="BB137" s="337"/>
      <c r="BC137" s="337"/>
      <c r="BD137" s="337"/>
      <c r="BE137" s="337"/>
      <c r="BF137" s="337"/>
      <c r="BG137" s="337"/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337"/>
      <c r="BU137" s="337"/>
      <c r="BV137" s="337"/>
      <c r="BW137" s="337"/>
      <c r="BX137" s="9">
        <f t="shared" si="29"/>
        <v>0</v>
      </c>
      <c r="BY137" s="9">
        <f t="shared" si="30"/>
        <v>0</v>
      </c>
      <c r="BZ137" s="9">
        <f t="shared" si="31"/>
        <v>0</v>
      </c>
      <c r="CA137" s="9">
        <f t="shared" si="32"/>
        <v>0</v>
      </c>
      <c r="CB137" s="9">
        <f t="shared" si="33"/>
        <v>0</v>
      </c>
      <c r="CC137" s="9">
        <f t="shared" si="34"/>
        <v>0</v>
      </c>
      <c r="CD137" s="11">
        <f t="shared" si="35"/>
        <v>0</v>
      </c>
      <c r="CE137" s="11">
        <f t="shared" si="36"/>
        <v>0</v>
      </c>
      <c r="CF137" s="11">
        <f t="shared" si="37"/>
        <v>0</v>
      </c>
      <c r="CG137" s="11">
        <f t="shared" si="38"/>
        <v>0</v>
      </c>
      <c r="CH137" s="11">
        <f t="shared" si="39"/>
        <v>0</v>
      </c>
      <c r="CI137" s="11">
        <f t="shared" si="40"/>
        <v>0</v>
      </c>
      <c r="CJ137" s="333" t="str">
        <f>VLOOKUP($A137,'Depr Group Buckets'!$A:$J,CJ$4,FALSE)</f>
        <v>PROD OTHER</v>
      </c>
      <c r="CK137" s="333" t="str">
        <f>VLOOKUP($A137,'Depr Group Buckets'!$A:$J,CK$4,FALSE)</f>
        <v>101/106</v>
      </c>
      <c r="CL137" s="333">
        <f>VLOOKUP($A137,'Depr Group Buckets'!$A:$J,CL$4,FALSE)</f>
        <v>108</v>
      </c>
      <c r="CM137" s="333">
        <f>VLOOKUP($A137,'Depr Group Buckets'!$A:$J,CM$4,FALSE)</f>
        <v>403</v>
      </c>
      <c r="CN137" s="333" t="str">
        <f>VLOOKUP($A137,'Depr Group Buckets'!$A:$J,CN$4,FALSE)</f>
        <v>BIG BEND</v>
      </c>
      <c r="CO137" s="333" t="str">
        <f>VLOOKUP($A137,'Depr Group Buckets'!$A:$J,CO$4,FALSE)</f>
        <v>BIG BEND CT 6</v>
      </c>
      <c r="CP137" s="333" t="str">
        <f>VLOOKUP($A137,'Depr Group Buckets'!$A:$J,CP$4,FALSE)</f>
        <v>Valid</v>
      </c>
      <c r="CQ137" s="333" t="str">
        <f>VLOOKUP($A137,'Depr Group Buckets'!$A:$J,CQ$4,FALSE)</f>
        <v>341</v>
      </c>
    </row>
    <row r="138" spans="1:95" ht="12.75" customHeight="1" x14ac:dyDescent="0.25">
      <c r="A138" s="335">
        <v>34180</v>
      </c>
      <c r="B138" s="336" t="s">
        <v>154</v>
      </c>
      <c r="C138" s="337">
        <v>192625711.25000003</v>
      </c>
      <c r="D138" s="337">
        <v>192571711.25000003</v>
      </c>
      <c r="E138" s="337">
        <v>192341454.25000003</v>
      </c>
      <c r="F138" s="337">
        <v>192591505.62000003</v>
      </c>
      <c r="G138" s="337">
        <v>192592961.06000003</v>
      </c>
      <c r="H138" s="337">
        <v>192606790.91000003</v>
      </c>
      <c r="I138" s="337">
        <v>192609913.56000003</v>
      </c>
      <c r="J138" s="337">
        <v>192757739.90000004</v>
      </c>
      <c r="K138" s="337">
        <v>192761989.90000004</v>
      </c>
      <c r="L138" s="337">
        <v>192758589.41000003</v>
      </c>
      <c r="M138" s="337">
        <v>192897054.37000003</v>
      </c>
      <c r="N138" s="337">
        <v>192908453.03000003</v>
      </c>
      <c r="O138" s="337">
        <v>193028877.69000003</v>
      </c>
      <c r="P138" s="337">
        <v>193028877.69000003</v>
      </c>
      <c r="Q138" s="337">
        <v>193028877.69000003</v>
      </c>
      <c r="R138" s="337">
        <v>193028877.69000003</v>
      </c>
      <c r="S138" s="337">
        <v>193028877.69000003</v>
      </c>
      <c r="T138" s="337">
        <v>193028877.69000003</v>
      </c>
      <c r="U138" s="337">
        <v>193028877.69000003</v>
      </c>
      <c r="V138" s="337">
        <v>193028877.69000003</v>
      </c>
      <c r="W138" s="337">
        <v>193028877.69000003</v>
      </c>
      <c r="X138" s="337">
        <v>193028877.69000003</v>
      </c>
      <c r="Y138" s="337">
        <v>193028877.69000003</v>
      </c>
      <c r="Z138" s="337">
        <v>193028877.69000003</v>
      </c>
      <c r="AA138" s="337">
        <v>193028877.69000003</v>
      </c>
      <c r="AB138" s="337">
        <v>193028877.69000003</v>
      </c>
      <c r="AC138" s="337">
        <v>193028877.69000003</v>
      </c>
      <c r="AD138" s="337">
        <v>193028877.69000003</v>
      </c>
      <c r="AE138" s="337">
        <v>193028877.69000003</v>
      </c>
      <c r="AF138" s="337">
        <v>193028877.69000003</v>
      </c>
      <c r="AG138" s="337">
        <v>193028877.69000003</v>
      </c>
      <c r="AH138" s="337">
        <v>193028877.69000003</v>
      </c>
      <c r="AI138" s="337">
        <v>193028877.69000003</v>
      </c>
      <c r="AJ138" s="337">
        <v>193028877.69000003</v>
      </c>
      <c r="AK138" s="337">
        <v>193028877.69000003</v>
      </c>
      <c r="AL138" s="337">
        <v>193028877.69000003</v>
      </c>
      <c r="AM138" s="337">
        <v>193028877.69000003</v>
      </c>
      <c r="AN138" s="337"/>
      <c r="AO138" s="337"/>
      <c r="AP138" s="337"/>
      <c r="AQ138" s="337"/>
      <c r="AR138" s="337"/>
      <c r="AS138" s="337"/>
      <c r="AT138" s="337"/>
      <c r="AU138" s="337"/>
      <c r="AV138" s="337"/>
      <c r="AW138" s="337"/>
      <c r="AX138" s="337"/>
      <c r="AY138" s="337"/>
      <c r="AZ138" s="337"/>
      <c r="BA138" s="337"/>
      <c r="BB138" s="337"/>
      <c r="BC138" s="337"/>
      <c r="BD138" s="337"/>
      <c r="BE138" s="337"/>
      <c r="BF138" s="337"/>
      <c r="BG138" s="337"/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337"/>
      <c r="BU138" s="337"/>
      <c r="BV138" s="337"/>
      <c r="BW138" s="337"/>
      <c r="BX138" s="9">
        <f t="shared" si="29"/>
        <v>193028877.69000003</v>
      </c>
      <c r="BY138" s="9">
        <f t="shared" si="30"/>
        <v>193028877.69000003</v>
      </c>
      <c r="BZ138" s="9">
        <f t="shared" si="31"/>
        <v>193028877.69000003</v>
      </c>
      <c r="CA138" s="9">
        <f t="shared" si="32"/>
        <v>0</v>
      </c>
      <c r="CB138" s="9">
        <f t="shared" si="33"/>
        <v>0</v>
      </c>
      <c r="CC138" s="9">
        <f t="shared" si="34"/>
        <v>0</v>
      </c>
      <c r="CD138" s="11">
        <f t="shared" si="35"/>
        <v>192696365.55000001</v>
      </c>
      <c r="CE138" s="11">
        <f t="shared" si="36"/>
        <v>193028877.69</v>
      </c>
      <c r="CF138" s="11">
        <f t="shared" si="37"/>
        <v>193028877.69</v>
      </c>
      <c r="CG138" s="11">
        <f t="shared" si="38"/>
        <v>14848375.210000001</v>
      </c>
      <c r="CH138" s="11">
        <f t="shared" si="39"/>
        <v>0</v>
      </c>
      <c r="CI138" s="11">
        <f t="shared" si="40"/>
        <v>0</v>
      </c>
      <c r="CJ138" s="333" t="str">
        <f>VLOOKUP($A138,'Depr Group Buckets'!$A:$J,CJ$4,FALSE)</f>
        <v>PROD OTHER</v>
      </c>
      <c r="CK138" s="333" t="str">
        <f>VLOOKUP($A138,'Depr Group Buckets'!$A:$J,CK$4,FALSE)</f>
        <v>101/106</v>
      </c>
      <c r="CL138" s="333">
        <f>VLOOKUP($A138,'Depr Group Buckets'!$A:$J,CL$4,FALSE)</f>
        <v>108</v>
      </c>
      <c r="CM138" s="333">
        <f>VLOOKUP($A138,'Depr Group Buckets'!$A:$J,CM$4,FALSE)</f>
        <v>403</v>
      </c>
      <c r="CN138" s="333" t="str">
        <f>VLOOKUP($A138,'Depr Group Buckets'!$A:$J,CN$4,FALSE)</f>
        <v>POLK</v>
      </c>
      <c r="CO138" s="333" t="str">
        <f>VLOOKUP($A138,'Depr Group Buckets'!$A:$J,CO$4,FALSE)</f>
        <v>POLK COMMON</v>
      </c>
      <c r="CP138" s="333" t="str">
        <f>VLOOKUP($A138,'Depr Group Buckets'!$A:$J,CP$4,FALSE)</f>
        <v>Valid</v>
      </c>
      <c r="CQ138" s="333" t="str">
        <f>VLOOKUP($A138,'Depr Group Buckets'!$A:$J,CQ$4,FALSE)</f>
        <v>341</v>
      </c>
    </row>
    <row r="139" spans="1:95" ht="12.75" customHeight="1" x14ac:dyDescent="0.25">
      <c r="A139" s="335">
        <v>34181</v>
      </c>
      <c r="B139" s="336" t="s">
        <v>161</v>
      </c>
      <c r="C139" s="337">
        <v>53764218.080000013</v>
      </c>
      <c r="D139" s="337">
        <v>53101322.220000014</v>
      </c>
      <c r="E139" s="337">
        <v>53101322.220000014</v>
      </c>
      <c r="F139" s="337">
        <v>53101322.220000014</v>
      </c>
      <c r="G139" s="337">
        <v>53110910.790000014</v>
      </c>
      <c r="H139" s="337">
        <v>53110910.790000014</v>
      </c>
      <c r="I139" s="337">
        <v>53047439.610000014</v>
      </c>
      <c r="J139" s="337">
        <v>53047915.230000012</v>
      </c>
      <c r="K139" s="337">
        <v>53047915.230000012</v>
      </c>
      <c r="L139" s="337">
        <v>53047915.230000012</v>
      </c>
      <c r="M139" s="337">
        <v>53079057.110000014</v>
      </c>
      <c r="N139" s="337">
        <v>53101275.780000016</v>
      </c>
      <c r="O139" s="337">
        <v>53101275.780000016</v>
      </c>
      <c r="P139" s="337">
        <v>53101275.780000016</v>
      </c>
      <c r="Q139" s="337">
        <v>53101275.780000016</v>
      </c>
      <c r="R139" s="337">
        <v>53101275.780000016</v>
      </c>
      <c r="S139" s="337">
        <v>53101275.780000016</v>
      </c>
      <c r="T139" s="337">
        <v>53101275.780000016</v>
      </c>
      <c r="U139" s="337">
        <v>53101275.780000016</v>
      </c>
      <c r="V139" s="337">
        <v>53101275.780000016</v>
      </c>
      <c r="W139" s="337">
        <v>53101275.780000016</v>
      </c>
      <c r="X139" s="337">
        <v>53101275.780000016</v>
      </c>
      <c r="Y139" s="337">
        <v>53101275.780000016</v>
      </c>
      <c r="Z139" s="337">
        <v>53101275.780000016</v>
      </c>
      <c r="AA139" s="337">
        <v>53101275.780000016</v>
      </c>
      <c r="AB139" s="337">
        <v>53101275.780000016</v>
      </c>
      <c r="AC139" s="337">
        <v>53101275.780000016</v>
      </c>
      <c r="AD139" s="337">
        <v>53101275.780000016</v>
      </c>
      <c r="AE139" s="337">
        <v>53101275.780000016</v>
      </c>
      <c r="AF139" s="337">
        <v>53101275.780000016</v>
      </c>
      <c r="AG139" s="337">
        <v>53101275.780000016</v>
      </c>
      <c r="AH139" s="337">
        <v>53101275.780000016</v>
      </c>
      <c r="AI139" s="337">
        <v>53101275.780000016</v>
      </c>
      <c r="AJ139" s="337">
        <v>53101275.780000016</v>
      </c>
      <c r="AK139" s="337">
        <v>53101275.780000016</v>
      </c>
      <c r="AL139" s="337">
        <v>53101275.780000016</v>
      </c>
      <c r="AM139" s="337">
        <v>53101275.780000016</v>
      </c>
      <c r="AN139" s="337"/>
      <c r="AO139" s="337"/>
      <c r="AP139" s="337"/>
      <c r="AQ139" s="337"/>
      <c r="AR139" s="337"/>
      <c r="AS139" s="337"/>
      <c r="AT139" s="337"/>
      <c r="AU139" s="337"/>
      <c r="AV139" s="337"/>
      <c r="AW139" s="337"/>
      <c r="AX139" s="337"/>
      <c r="AY139" s="337"/>
      <c r="AZ139" s="337"/>
      <c r="BA139" s="337"/>
      <c r="BB139" s="337"/>
      <c r="BC139" s="337"/>
      <c r="BD139" s="337"/>
      <c r="BE139" s="337"/>
      <c r="BF139" s="337"/>
      <c r="BG139" s="337"/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337"/>
      <c r="BU139" s="337"/>
      <c r="BV139" s="337"/>
      <c r="BW139" s="337"/>
      <c r="BX139" s="9">
        <f t="shared" si="29"/>
        <v>53101275.780000016</v>
      </c>
      <c r="BY139" s="9">
        <f t="shared" si="30"/>
        <v>53101275.780000016</v>
      </c>
      <c r="BZ139" s="9">
        <f t="shared" si="31"/>
        <v>53101275.780000016</v>
      </c>
      <c r="CA139" s="9">
        <f t="shared" si="32"/>
        <v>0</v>
      </c>
      <c r="CB139" s="9">
        <f t="shared" si="33"/>
        <v>0</v>
      </c>
      <c r="CC139" s="9">
        <f t="shared" si="34"/>
        <v>0</v>
      </c>
      <c r="CD139" s="11">
        <f t="shared" si="35"/>
        <v>53135600.020000003</v>
      </c>
      <c r="CE139" s="11">
        <f t="shared" si="36"/>
        <v>53101275.780000001</v>
      </c>
      <c r="CF139" s="11">
        <f t="shared" si="37"/>
        <v>53101275.780000001</v>
      </c>
      <c r="CG139" s="11">
        <f t="shared" si="38"/>
        <v>4084713.52</v>
      </c>
      <c r="CH139" s="11">
        <f t="shared" si="39"/>
        <v>0</v>
      </c>
      <c r="CI139" s="11">
        <f t="shared" si="40"/>
        <v>0</v>
      </c>
      <c r="CJ139" s="333" t="str">
        <f>VLOOKUP($A139,'Depr Group Buckets'!$A:$J,CJ$4,FALSE)</f>
        <v>PROD OTHER</v>
      </c>
      <c r="CK139" s="333" t="str">
        <f>VLOOKUP($A139,'Depr Group Buckets'!$A:$J,CK$4,FALSE)</f>
        <v>101/106</v>
      </c>
      <c r="CL139" s="333">
        <f>VLOOKUP($A139,'Depr Group Buckets'!$A:$J,CL$4,FALSE)</f>
        <v>108</v>
      </c>
      <c r="CM139" s="333">
        <f>VLOOKUP($A139,'Depr Group Buckets'!$A:$J,CM$4,FALSE)</f>
        <v>403</v>
      </c>
      <c r="CN139" s="333" t="str">
        <f>VLOOKUP($A139,'Depr Group Buckets'!$A:$J,CN$4,FALSE)</f>
        <v>POLK</v>
      </c>
      <c r="CO139" s="333" t="str">
        <f>VLOOKUP($A139,'Depr Group Buckets'!$A:$J,CO$4,FALSE)</f>
        <v>POLK UNIT 1</v>
      </c>
      <c r="CP139" s="333" t="str">
        <f>VLOOKUP($A139,'Depr Group Buckets'!$A:$J,CP$4,FALSE)</f>
        <v>Valid</v>
      </c>
      <c r="CQ139" s="333" t="str">
        <f>VLOOKUP($A139,'Depr Group Buckets'!$A:$J,CQ$4,FALSE)</f>
        <v>341</v>
      </c>
    </row>
    <row r="140" spans="1:95" ht="12.75" customHeight="1" x14ac:dyDescent="0.25">
      <c r="A140" s="335">
        <v>34182</v>
      </c>
      <c r="B140" s="336" t="s">
        <v>168</v>
      </c>
      <c r="C140" s="337">
        <v>2346538.2699999996</v>
      </c>
      <c r="D140" s="337">
        <v>2346538.2699999996</v>
      </c>
      <c r="E140" s="337">
        <v>2346538.2699999996</v>
      </c>
      <c r="F140" s="337">
        <v>2346538.2699999996</v>
      </c>
      <c r="G140" s="337">
        <v>2346538.2699999996</v>
      </c>
      <c r="H140" s="337">
        <v>2341292.7899999996</v>
      </c>
      <c r="I140" s="337">
        <v>2342155.2899999996</v>
      </c>
      <c r="J140" s="337">
        <v>2342155.2899999996</v>
      </c>
      <c r="K140" s="337">
        <v>2342155.2899999996</v>
      </c>
      <c r="L140" s="337">
        <v>2342155.2899999996</v>
      </c>
      <c r="M140" s="337">
        <v>2342155.2899999996</v>
      </c>
      <c r="N140" s="337">
        <v>2342155.2899999996</v>
      </c>
      <c r="O140" s="337">
        <v>2342155.2899999996</v>
      </c>
      <c r="P140" s="337">
        <v>2342155.2899999996</v>
      </c>
      <c r="Q140" s="337">
        <v>2342155.2899999996</v>
      </c>
      <c r="R140" s="337">
        <v>2342155.2899999996</v>
      </c>
      <c r="S140" s="337">
        <v>2342155.2899999996</v>
      </c>
      <c r="T140" s="337">
        <v>2342155.2899999996</v>
      </c>
      <c r="U140" s="337">
        <v>2342155.2899999996</v>
      </c>
      <c r="V140" s="337">
        <v>2342155.2899999996</v>
      </c>
      <c r="W140" s="337">
        <v>2342155.2899999996</v>
      </c>
      <c r="X140" s="337">
        <v>2342155.2899999996</v>
      </c>
      <c r="Y140" s="337">
        <v>2342155.2899999996</v>
      </c>
      <c r="Z140" s="337">
        <v>2342155.2899999996</v>
      </c>
      <c r="AA140" s="337">
        <v>2342155.2899999996</v>
      </c>
      <c r="AB140" s="337">
        <v>2342155.2899999996</v>
      </c>
      <c r="AC140" s="337">
        <v>2342155.2899999996</v>
      </c>
      <c r="AD140" s="337">
        <v>2342155.2899999996</v>
      </c>
      <c r="AE140" s="337">
        <v>2342155.2899999996</v>
      </c>
      <c r="AF140" s="337">
        <v>2342155.2899999996</v>
      </c>
      <c r="AG140" s="337">
        <v>2342155.2899999996</v>
      </c>
      <c r="AH140" s="337">
        <v>2342155.2899999996</v>
      </c>
      <c r="AI140" s="337">
        <v>2342155.2899999996</v>
      </c>
      <c r="AJ140" s="337">
        <v>2342155.2899999996</v>
      </c>
      <c r="AK140" s="337">
        <v>2342155.2899999996</v>
      </c>
      <c r="AL140" s="337">
        <v>2342155.2899999996</v>
      </c>
      <c r="AM140" s="337">
        <v>2342155.2899999996</v>
      </c>
      <c r="AN140" s="337"/>
      <c r="AO140" s="337"/>
      <c r="AP140" s="337"/>
      <c r="AQ140" s="337"/>
      <c r="AR140" s="337"/>
      <c r="AS140" s="337"/>
      <c r="AT140" s="337"/>
      <c r="AU140" s="337"/>
      <c r="AV140" s="337"/>
      <c r="AW140" s="337"/>
      <c r="AX140" s="337"/>
      <c r="AY140" s="337"/>
      <c r="AZ140" s="337"/>
      <c r="BA140" s="337"/>
      <c r="BB140" s="337"/>
      <c r="BC140" s="337"/>
      <c r="BD140" s="337"/>
      <c r="BE140" s="337"/>
      <c r="BF140" s="337"/>
      <c r="BG140" s="337"/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337"/>
      <c r="BU140" s="337"/>
      <c r="BV140" s="337"/>
      <c r="BW140" s="337"/>
      <c r="BX140" s="9">
        <f t="shared" si="29"/>
        <v>2342155.2899999996</v>
      </c>
      <c r="BY140" s="9">
        <f t="shared" si="30"/>
        <v>2342155.2899999996</v>
      </c>
      <c r="BZ140" s="9">
        <f t="shared" si="31"/>
        <v>2342155.2899999996</v>
      </c>
      <c r="CA140" s="9">
        <f t="shared" si="32"/>
        <v>0</v>
      </c>
      <c r="CB140" s="9">
        <f t="shared" si="33"/>
        <v>0</v>
      </c>
      <c r="CC140" s="9">
        <f t="shared" si="34"/>
        <v>0</v>
      </c>
      <c r="CD140" s="11">
        <f t="shared" si="35"/>
        <v>2343774.71</v>
      </c>
      <c r="CE140" s="11">
        <f t="shared" si="36"/>
        <v>2342155.29</v>
      </c>
      <c r="CF140" s="11">
        <f t="shared" si="37"/>
        <v>2342155.29</v>
      </c>
      <c r="CG140" s="11">
        <f t="shared" si="38"/>
        <v>180165.79</v>
      </c>
      <c r="CH140" s="11">
        <f t="shared" si="39"/>
        <v>0</v>
      </c>
      <c r="CI140" s="11">
        <f t="shared" si="40"/>
        <v>0</v>
      </c>
      <c r="CJ140" s="333" t="str">
        <f>VLOOKUP($A140,'Depr Group Buckets'!$A:$J,CJ$4,FALSE)</f>
        <v>PROD OTHER</v>
      </c>
      <c r="CK140" s="333" t="str">
        <f>VLOOKUP($A140,'Depr Group Buckets'!$A:$J,CK$4,FALSE)</f>
        <v>101/106</v>
      </c>
      <c r="CL140" s="333">
        <f>VLOOKUP($A140,'Depr Group Buckets'!$A:$J,CL$4,FALSE)</f>
        <v>108</v>
      </c>
      <c r="CM140" s="333">
        <f>VLOOKUP($A140,'Depr Group Buckets'!$A:$J,CM$4,FALSE)</f>
        <v>403</v>
      </c>
      <c r="CN140" s="333" t="str">
        <f>VLOOKUP($A140,'Depr Group Buckets'!$A:$J,CN$4,FALSE)</f>
        <v>POLK</v>
      </c>
      <c r="CO140" s="333" t="str">
        <f>VLOOKUP($A140,'Depr Group Buckets'!$A:$J,CO$4,FALSE)</f>
        <v>POLK UNIT 2</v>
      </c>
      <c r="CP140" s="333" t="str">
        <f>VLOOKUP($A140,'Depr Group Buckets'!$A:$J,CP$4,FALSE)</f>
        <v>Valid</v>
      </c>
      <c r="CQ140" s="333" t="str">
        <f>VLOOKUP($A140,'Depr Group Buckets'!$A:$J,CQ$4,FALSE)</f>
        <v>341</v>
      </c>
    </row>
    <row r="141" spans="1:95" ht="12.75" customHeight="1" x14ac:dyDescent="0.25">
      <c r="A141" s="335">
        <v>34183</v>
      </c>
      <c r="B141" s="336" t="s">
        <v>175</v>
      </c>
      <c r="C141" s="337">
        <v>10708676.690000001</v>
      </c>
      <c r="D141" s="337">
        <v>10708676.690000001</v>
      </c>
      <c r="E141" s="337">
        <v>10708676.690000001</v>
      </c>
      <c r="F141" s="337">
        <v>10708676.690000001</v>
      </c>
      <c r="G141" s="337">
        <v>10708676.690000001</v>
      </c>
      <c r="H141" s="337">
        <v>10708676.690000001</v>
      </c>
      <c r="I141" s="337">
        <v>10708676.690000001</v>
      </c>
      <c r="J141" s="337">
        <v>10708676.690000001</v>
      </c>
      <c r="K141" s="337">
        <v>10708676.690000001</v>
      </c>
      <c r="L141" s="337">
        <v>10708676.690000001</v>
      </c>
      <c r="M141" s="337">
        <v>10708676.690000001</v>
      </c>
      <c r="N141" s="337">
        <v>10708676.690000001</v>
      </c>
      <c r="O141" s="337">
        <v>10708676.690000001</v>
      </c>
      <c r="P141" s="337">
        <v>10708676.690000001</v>
      </c>
      <c r="Q141" s="337">
        <v>10708676.690000001</v>
      </c>
      <c r="R141" s="337">
        <v>10708676.690000001</v>
      </c>
      <c r="S141" s="337">
        <v>10708676.690000001</v>
      </c>
      <c r="T141" s="337">
        <v>10708676.690000001</v>
      </c>
      <c r="U141" s="337">
        <v>10708676.690000001</v>
      </c>
      <c r="V141" s="337">
        <v>10708676.690000001</v>
      </c>
      <c r="W141" s="337">
        <v>10708676.690000001</v>
      </c>
      <c r="X141" s="337">
        <v>10708676.690000001</v>
      </c>
      <c r="Y141" s="337">
        <v>10708676.690000001</v>
      </c>
      <c r="Z141" s="337">
        <v>10708676.690000001</v>
      </c>
      <c r="AA141" s="337">
        <v>10708676.690000001</v>
      </c>
      <c r="AB141" s="337">
        <v>10708676.690000001</v>
      </c>
      <c r="AC141" s="337">
        <v>10708676.690000001</v>
      </c>
      <c r="AD141" s="337">
        <v>10708676.690000001</v>
      </c>
      <c r="AE141" s="337">
        <v>10708676.690000001</v>
      </c>
      <c r="AF141" s="337">
        <v>10708676.690000001</v>
      </c>
      <c r="AG141" s="337">
        <v>10708676.690000001</v>
      </c>
      <c r="AH141" s="337">
        <v>10708676.690000001</v>
      </c>
      <c r="AI141" s="337">
        <v>10708676.690000001</v>
      </c>
      <c r="AJ141" s="337">
        <v>10708676.690000001</v>
      </c>
      <c r="AK141" s="337">
        <v>10708676.690000001</v>
      </c>
      <c r="AL141" s="337">
        <v>10708676.690000001</v>
      </c>
      <c r="AM141" s="337">
        <v>10708676.690000001</v>
      </c>
      <c r="AN141" s="337"/>
      <c r="AO141" s="337"/>
      <c r="AP141" s="337"/>
      <c r="AQ141" s="337"/>
      <c r="AR141" s="337"/>
      <c r="AS141" s="337"/>
      <c r="AT141" s="337"/>
      <c r="AU141" s="337"/>
      <c r="AV141" s="337"/>
      <c r="AW141" s="337"/>
      <c r="AX141" s="337"/>
      <c r="AY141" s="337"/>
      <c r="AZ141" s="337"/>
      <c r="BA141" s="337"/>
      <c r="BB141" s="337"/>
      <c r="BC141" s="337"/>
      <c r="BD141" s="337"/>
      <c r="BE141" s="337"/>
      <c r="BF141" s="337"/>
      <c r="BG141" s="337"/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337"/>
      <c r="BU141" s="337"/>
      <c r="BV141" s="337"/>
      <c r="BW141" s="337"/>
      <c r="BX141" s="9">
        <f t="shared" si="29"/>
        <v>10708676.690000001</v>
      </c>
      <c r="BY141" s="9">
        <f t="shared" si="30"/>
        <v>10708676.690000001</v>
      </c>
      <c r="BZ141" s="9">
        <f t="shared" si="31"/>
        <v>10708676.690000001</v>
      </c>
      <c r="CA141" s="9">
        <f t="shared" si="32"/>
        <v>0</v>
      </c>
      <c r="CB141" s="9">
        <f t="shared" si="33"/>
        <v>0</v>
      </c>
      <c r="CC141" s="9">
        <f t="shared" si="34"/>
        <v>0</v>
      </c>
      <c r="CD141" s="11">
        <f t="shared" si="35"/>
        <v>10708676.689999999</v>
      </c>
      <c r="CE141" s="11">
        <f t="shared" si="36"/>
        <v>10708676.689999999</v>
      </c>
      <c r="CF141" s="11">
        <f t="shared" si="37"/>
        <v>10708676.689999999</v>
      </c>
      <c r="CG141" s="11">
        <f t="shared" si="38"/>
        <v>823744.36</v>
      </c>
      <c r="CH141" s="11">
        <f t="shared" si="39"/>
        <v>0</v>
      </c>
      <c r="CI141" s="11">
        <f t="shared" si="40"/>
        <v>0</v>
      </c>
      <c r="CJ141" s="333" t="str">
        <f>VLOOKUP($A141,'Depr Group Buckets'!$A:$J,CJ$4,FALSE)</f>
        <v>PROD OTHER</v>
      </c>
      <c r="CK141" s="333" t="str">
        <f>VLOOKUP($A141,'Depr Group Buckets'!$A:$J,CK$4,FALSE)</f>
        <v>101/106</v>
      </c>
      <c r="CL141" s="333">
        <f>VLOOKUP($A141,'Depr Group Buckets'!$A:$J,CL$4,FALSE)</f>
        <v>108</v>
      </c>
      <c r="CM141" s="333">
        <f>VLOOKUP($A141,'Depr Group Buckets'!$A:$J,CM$4,FALSE)</f>
        <v>403</v>
      </c>
      <c r="CN141" s="333" t="str">
        <f>VLOOKUP($A141,'Depr Group Buckets'!$A:$J,CN$4,FALSE)</f>
        <v>POLK</v>
      </c>
      <c r="CO141" s="333" t="str">
        <f>VLOOKUP($A141,'Depr Group Buckets'!$A:$J,CO$4,FALSE)</f>
        <v>POLK UNIT 3</v>
      </c>
      <c r="CP141" s="333" t="str">
        <f>VLOOKUP($A141,'Depr Group Buckets'!$A:$J,CP$4,FALSE)</f>
        <v>Valid</v>
      </c>
      <c r="CQ141" s="333" t="str">
        <f>VLOOKUP($A141,'Depr Group Buckets'!$A:$J,CQ$4,FALSE)</f>
        <v>341</v>
      </c>
    </row>
    <row r="142" spans="1:95" ht="12.75" customHeight="1" x14ac:dyDescent="0.25">
      <c r="A142" s="335">
        <v>34184</v>
      </c>
      <c r="B142" s="336" t="s">
        <v>182</v>
      </c>
      <c r="C142" s="337">
        <v>5818840.9100000001</v>
      </c>
      <c r="D142" s="337">
        <v>5818840.9100000001</v>
      </c>
      <c r="E142" s="337">
        <v>5818840.9100000001</v>
      </c>
      <c r="F142" s="337">
        <v>5818840.9100000001</v>
      </c>
      <c r="G142" s="337">
        <v>5818840.9100000001</v>
      </c>
      <c r="H142" s="337">
        <v>5818840.9100000001</v>
      </c>
      <c r="I142" s="337">
        <v>5818840.9100000001</v>
      </c>
      <c r="J142" s="337">
        <v>5818840.9100000001</v>
      </c>
      <c r="K142" s="337">
        <v>5818840.9100000001</v>
      </c>
      <c r="L142" s="337">
        <v>5818840.9100000001</v>
      </c>
      <c r="M142" s="337">
        <v>5818840.9100000001</v>
      </c>
      <c r="N142" s="337">
        <v>5812062.1499999994</v>
      </c>
      <c r="O142" s="337">
        <v>5812062.1499999994</v>
      </c>
      <c r="P142" s="337">
        <v>5812062.1499999994</v>
      </c>
      <c r="Q142" s="337">
        <v>5812062.1499999994</v>
      </c>
      <c r="R142" s="337">
        <v>5812062.1499999994</v>
      </c>
      <c r="S142" s="337">
        <v>5812062.1499999994</v>
      </c>
      <c r="T142" s="337">
        <v>5812062.1499999994</v>
      </c>
      <c r="U142" s="337">
        <v>5812062.1499999994</v>
      </c>
      <c r="V142" s="337">
        <v>5812062.1499999994</v>
      </c>
      <c r="W142" s="337">
        <v>5812062.1499999994</v>
      </c>
      <c r="X142" s="337">
        <v>5812062.1499999994</v>
      </c>
      <c r="Y142" s="337">
        <v>5812062.1499999994</v>
      </c>
      <c r="Z142" s="337">
        <v>5812062.1499999994</v>
      </c>
      <c r="AA142" s="337">
        <v>5812062.1499999994</v>
      </c>
      <c r="AB142" s="337">
        <v>5812062.1499999994</v>
      </c>
      <c r="AC142" s="337">
        <v>5812062.1499999994</v>
      </c>
      <c r="AD142" s="337">
        <v>5812062.1499999994</v>
      </c>
      <c r="AE142" s="337">
        <v>5812062.1499999994</v>
      </c>
      <c r="AF142" s="337">
        <v>5812062.1499999994</v>
      </c>
      <c r="AG142" s="337">
        <v>5812062.1499999994</v>
      </c>
      <c r="AH142" s="337">
        <v>5812062.1499999994</v>
      </c>
      <c r="AI142" s="337">
        <v>5812062.1499999994</v>
      </c>
      <c r="AJ142" s="337">
        <v>5812062.1499999994</v>
      </c>
      <c r="AK142" s="337">
        <v>5812062.1499999994</v>
      </c>
      <c r="AL142" s="337">
        <v>5812062.1499999994</v>
      </c>
      <c r="AM142" s="337">
        <v>5812062.1499999994</v>
      </c>
      <c r="AN142" s="337"/>
      <c r="AO142" s="337"/>
      <c r="AP142" s="337"/>
      <c r="AQ142" s="337"/>
      <c r="AR142" s="337"/>
      <c r="AS142" s="337"/>
      <c r="AT142" s="337"/>
      <c r="AU142" s="337"/>
      <c r="AV142" s="337"/>
      <c r="AW142" s="337"/>
      <c r="AX142" s="337"/>
      <c r="AY142" s="337"/>
      <c r="AZ142" s="337"/>
      <c r="BA142" s="337"/>
      <c r="BB142" s="337"/>
      <c r="BC142" s="337"/>
      <c r="BD142" s="337"/>
      <c r="BE142" s="337"/>
      <c r="BF142" s="337"/>
      <c r="BG142" s="337"/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337"/>
      <c r="BU142" s="337"/>
      <c r="BV142" s="337"/>
      <c r="BW142" s="337"/>
      <c r="BX142" s="9">
        <f t="shared" si="29"/>
        <v>5812062.1499999994</v>
      </c>
      <c r="BY142" s="9">
        <f t="shared" si="30"/>
        <v>5812062.1499999994</v>
      </c>
      <c r="BZ142" s="9">
        <f t="shared" si="31"/>
        <v>5812062.1499999994</v>
      </c>
      <c r="CA142" s="9">
        <f t="shared" si="32"/>
        <v>0</v>
      </c>
      <c r="CB142" s="9">
        <f t="shared" si="33"/>
        <v>0</v>
      </c>
      <c r="CC142" s="9">
        <f t="shared" si="34"/>
        <v>0</v>
      </c>
      <c r="CD142" s="11">
        <f t="shared" si="35"/>
        <v>5817798.0199999996</v>
      </c>
      <c r="CE142" s="11">
        <f t="shared" si="36"/>
        <v>5812062.1500000004</v>
      </c>
      <c r="CF142" s="11">
        <f t="shared" si="37"/>
        <v>5812062.1500000004</v>
      </c>
      <c r="CG142" s="11">
        <f t="shared" si="38"/>
        <v>447081.7</v>
      </c>
      <c r="CH142" s="11">
        <f t="shared" si="39"/>
        <v>0</v>
      </c>
      <c r="CI142" s="11">
        <f t="shared" si="40"/>
        <v>0</v>
      </c>
      <c r="CJ142" s="333" t="str">
        <f>VLOOKUP($A142,'Depr Group Buckets'!$A:$J,CJ$4,FALSE)</f>
        <v>PROD OTHER</v>
      </c>
      <c r="CK142" s="333" t="str">
        <f>VLOOKUP($A142,'Depr Group Buckets'!$A:$J,CK$4,FALSE)</f>
        <v>101/106</v>
      </c>
      <c r="CL142" s="333">
        <f>VLOOKUP($A142,'Depr Group Buckets'!$A:$J,CL$4,FALSE)</f>
        <v>108</v>
      </c>
      <c r="CM142" s="333">
        <f>VLOOKUP($A142,'Depr Group Buckets'!$A:$J,CM$4,FALSE)</f>
        <v>403</v>
      </c>
      <c r="CN142" s="333" t="str">
        <f>VLOOKUP($A142,'Depr Group Buckets'!$A:$J,CN$4,FALSE)</f>
        <v>POLK</v>
      </c>
      <c r="CO142" s="333" t="str">
        <f>VLOOKUP($A142,'Depr Group Buckets'!$A:$J,CO$4,FALSE)</f>
        <v>POLK UNIT 4</v>
      </c>
      <c r="CP142" s="333" t="str">
        <f>VLOOKUP($A142,'Depr Group Buckets'!$A:$J,CP$4,FALSE)</f>
        <v>Valid</v>
      </c>
      <c r="CQ142" s="333" t="str">
        <f>VLOOKUP($A142,'Depr Group Buckets'!$A:$J,CQ$4,FALSE)</f>
        <v>341</v>
      </c>
    </row>
    <row r="143" spans="1:95" ht="12.75" customHeight="1" x14ac:dyDescent="0.25">
      <c r="A143" s="335">
        <v>34185</v>
      </c>
      <c r="B143" s="336" t="s">
        <v>189</v>
      </c>
      <c r="C143" s="337">
        <v>5746580.1100000003</v>
      </c>
      <c r="D143" s="337">
        <v>5746580.1100000003</v>
      </c>
      <c r="E143" s="337">
        <v>5746580.1100000003</v>
      </c>
      <c r="F143" s="337">
        <v>5746580.1100000003</v>
      </c>
      <c r="G143" s="337">
        <v>5746580.1100000003</v>
      </c>
      <c r="H143" s="337">
        <v>5746580.1100000003</v>
      </c>
      <c r="I143" s="337">
        <v>5746580.1100000003</v>
      </c>
      <c r="J143" s="337">
        <v>5746580.1100000003</v>
      </c>
      <c r="K143" s="337">
        <v>5746580.1100000003</v>
      </c>
      <c r="L143" s="337">
        <v>5746580.1100000003</v>
      </c>
      <c r="M143" s="337">
        <v>5746580.1100000003</v>
      </c>
      <c r="N143" s="337">
        <v>5746580.1100000003</v>
      </c>
      <c r="O143" s="337">
        <v>5746580.1100000003</v>
      </c>
      <c r="P143" s="337">
        <v>5746580.1100000003</v>
      </c>
      <c r="Q143" s="337">
        <v>5746580.1100000003</v>
      </c>
      <c r="R143" s="337">
        <v>5746580.1100000003</v>
      </c>
      <c r="S143" s="337">
        <v>5746580.1100000003</v>
      </c>
      <c r="T143" s="337">
        <v>5746580.1100000003</v>
      </c>
      <c r="U143" s="337">
        <v>5746580.1100000003</v>
      </c>
      <c r="V143" s="337">
        <v>5746580.1100000003</v>
      </c>
      <c r="W143" s="337">
        <v>5746580.1100000003</v>
      </c>
      <c r="X143" s="337">
        <v>5746580.1100000003</v>
      </c>
      <c r="Y143" s="337">
        <v>5746580.1100000003</v>
      </c>
      <c r="Z143" s="337">
        <v>5746580.1100000003</v>
      </c>
      <c r="AA143" s="337">
        <v>5746580.1100000003</v>
      </c>
      <c r="AB143" s="337">
        <v>5746580.1100000003</v>
      </c>
      <c r="AC143" s="337">
        <v>5746580.1100000003</v>
      </c>
      <c r="AD143" s="337">
        <v>5746580.1100000003</v>
      </c>
      <c r="AE143" s="337">
        <v>5746580.1100000003</v>
      </c>
      <c r="AF143" s="337">
        <v>5746580.1100000003</v>
      </c>
      <c r="AG143" s="337">
        <v>5746580.1100000003</v>
      </c>
      <c r="AH143" s="337">
        <v>5746580.1100000003</v>
      </c>
      <c r="AI143" s="337">
        <v>5746580.1100000003</v>
      </c>
      <c r="AJ143" s="337">
        <v>5746580.1100000003</v>
      </c>
      <c r="AK143" s="337">
        <v>5746580.1100000003</v>
      </c>
      <c r="AL143" s="337">
        <v>5746580.1100000003</v>
      </c>
      <c r="AM143" s="337">
        <v>5746580.1100000003</v>
      </c>
      <c r="AN143" s="337"/>
      <c r="AO143" s="337"/>
      <c r="AP143" s="337"/>
      <c r="AQ143" s="337"/>
      <c r="AR143" s="337"/>
      <c r="AS143" s="337"/>
      <c r="AT143" s="337"/>
      <c r="AU143" s="337"/>
      <c r="AV143" s="337"/>
      <c r="AW143" s="337"/>
      <c r="AX143" s="337"/>
      <c r="AY143" s="337"/>
      <c r="AZ143" s="337"/>
      <c r="BA143" s="337"/>
      <c r="BB143" s="337"/>
      <c r="BC143" s="337"/>
      <c r="BD143" s="337"/>
      <c r="BE143" s="337"/>
      <c r="BF143" s="337"/>
      <c r="BG143" s="337"/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337"/>
      <c r="BU143" s="337"/>
      <c r="BV143" s="337"/>
      <c r="BW143" s="337"/>
      <c r="BX143" s="9">
        <f t="shared" si="29"/>
        <v>5746580.1100000003</v>
      </c>
      <c r="BY143" s="9">
        <f t="shared" si="30"/>
        <v>5746580.1100000003</v>
      </c>
      <c r="BZ143" s="9">
        <f t="shared" si="31"/>
        <v>5746580.1100000003</v>
      </c>
      <c r="CA143" s="9">
        <f t="shared" si="32"/>
        <v>0</v>
      </c>
      <c r="CB143" s="9">
        <f t="shared" si="33"/>
        <v>0</v>
      </c>
      <c r="CC143" s="9">
        <f t="shared" si="34"/>
        <v>0</v>
      </c>
      <c r="CD143" s="11">
        <f t="shared" si="35"/>
        <v>5746580.1100000003</v>
      </c>
      <c r="CE143" s="11">
        <f t="shared" si="36"/>
        <v>5746580.1100000003</v>
      </c>
      <c r="CF143" s="11">
        <f t="shared" si="37"/>
        <v>5746580.1100000003</v>
      </c>
      <c r="CG143" s="11">
        <f t="shared" si="38"/>
        <v>442044.62</v>
      </c>
      <c r="CH143" s="11">
        <f t="shared" si="39"/>
        <v>0</v>
      </c>
      <c r="CI143" s="11">
        <f t="shared" si="40"/>
        <v>0</v>
      </c>
      <c r="CJ143" s="333" t="str">
        <f>VLOOKUP($A143,'Depr Group Buckets'!$A:$J,CJ$4,FALSE)</f>
        <v>PROD OTHER</v>
      </c>
      <c r="CK143" s="333" t="str">
        <f>VLOOKUP($A143,'Depr Group Buckets'!$A:$J,CK$4,FALSE)</f>
        <v>101/106</v>
      </c>
      <c r="CL143" s="333">
        <f>VLOOKUP($A143,'Depr Group Buckets'!$A:$J,CL$4,FALSE)</f>
        <v>108</v>
      </c>
      <c r="CM143" s="333">
        <f>VLOOKUP($A143,'Depr Group Buckets'!$A:$J,CM$4,FALSE)</f>
        <v>403</v>
      </c>
      <c r="CN143" s="333" t="str">
        <f>VLOOKUP($A143,'Depr Group Buckets'!$A:$J,CN$4,FALSE)</f>
        <v>POLK</v>
      </c>
      <c r="CO143" s="333" t="str">
        <f>VLOOKUP($A143,'Depr Group Buckets'!$A:$J,CO$4,FALSE)</f>
        <v>POLK UNIT 5</v>
      </c>
      <c r="CP143" s="333" t="str">
        <f>VLOOKUP($A143,'Depr Group Buckets'!$A:$J,CP$4,FALSE)</f>
        <v>Valid</v>
      </c>
      <c r="CQ143" s="333" t="str">
        <f>VLOOKUP($A143,'Depr Group Buckets'!$A:$J,CQ$4,FALSE)</f>
        <v>341</v>
      </c>
    </row>
    <row r="144" spans="1:95" ht="12.75" customHeight="1" x14ac:dyDescent="0.25">
      <c r="A144" s="335">
        <v>34186</v>
      </c>
      <c r="B144" s="336" t="s">
        <v>196</v>
      </c>
      <c r="C144" s="337">
        <v>13374554.050000001</v>
      </c>
      <c r="D144" s="337">
        <v>13374554.050000001</v>
      </c>
      <c r="E144" s="337">
        <v>13374554.050000001</v>
      </c>
      <c r="F144" s="337">
        <v>13374554.050000001</v>
      </c>
      <c r="G144" s="337">
        <v>13374554.050000001</v>
      </c>
      <c r="H144" s="337">
        <v>13374554.050000001</v>
      </c>
      <c r="I144" s="337">
        <v>13374554.050000001</v>
      </c>
      <c r="J144" s="337">
        <v>13374554.050000001</v>
      </c>
      <c r="K144" s="337">
        <v>13374554.050000001</v>
      </c>
      <c r="L144" s="337">
        <v>13374554.050000001</v>
      </c>
      <c r="M144" s="337">
        <v>13374554.050000001</v>
      </c>
      <c r="N144" s="337">
        <v>13374554.050000001</v>
      </c>
      <c r="O144" s="337">
        <v>13374554.050000001</v>
      </c>
      <c r="P144" s="337">
        <v>13374554.050000001</v>
      </c>
      <c r="Q144" s="337">
        <v>13374554.050000001</v>
      </c>
      <c r="R144" s="337">
        <v>13374554.050000001</v>
      </c>
      <c r="S144" s="337">
        <v>13374554.050000001</v>
      </c>
      <c r="T144" s="337">
        <v>13374554.050000001</v>
      </c>
      <c r="U144" s="337">
        <v>13374554.050000001</v>
      </c>
      <c r="V144" s="337">
        <v>13374554.050000001</v>
      </c>
      <c r="W144" s="337">
        <v>13374554.050000001</v>
      </c>
      <c r="X144" s="337">
        <v>13374554.050000001</v>
      </c>
      <c r="Y144" s="337">
        <v>13374554.050000001</v>
      </c>
      <c r="Z144" s="337">
        <v>13374554.050000001</v>
      </c>
      <c r="AA144" s="337">
        <v>13374554.050000001</v>
      </c>
      <c r="AB144" s="337">
        <v>13374554.050000001</v>
      </c>
      <c r="AC144" s="337">
        <v>13374554.050000001</v>
      </c>
      <c r="AD144" s="337">
        <v>13374554.050000001</v>
      </c>
      <c r="AE144" s="337">
        <v>13374554.050000001</v>
      </c>
      <c r="AF144" s="337">
        <v>13374554.050000001</v>
      </c>
      <c r="AG144" s="337">
        <v>13374554.050000001</v>
      </c>
      <c r="AH144" s="337">
        <v>13374554.050000001</v>
      </c>
      <c r="AI144" s="337">
        <v>13374554.050000001</v>
      </c>
      <c r="AJ144" s="337">
        <v>13374554.050000001</v>
      </c>
      <c r="AK144" s="337">
        <v>14235294.760000002</v>
      </c>
      <c r="AL144" s="337">
        <v>14321368.830000002</v>
      </c>
      <c r="AM144" s="337">
        <v>14407442.900000002</v>
      </c>
      <c r="AN144" s="337"/>
      <c r="AO144" s="337"/>
      <c r="AP144" s="337"/>
      <c r="AQ144" s="337"/>
      <c r="AR144" s="337"/>
      <c r="AS144" s="337"/>
      <c r="AT144" s="337"/>
      <c r="AU144" s="337"/>
      <c r="AV144" s="337"/>
      <c r="AW144" s="337"/>
      <c r="AX144" s="337"/>
      <c r="AY144" s="337"/>
      <c r="AZ144" s="337"/>
      <c r="BA144" s="337"/>
      <c r="BB144" s="337"/>
      <c r="BC144" s="337"/>
      <c r="BD144" s="337"/>
      <c r="BE144" s="337"/>
      <c r="BF144" s="337"/>
      <c r="BG144" s="337"/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337"/>
      <c r="BU144" s="337"/>
      <c r="BV144" s="337"/>
      <c r="BW144" s="337"/>
      <c r="BX144" s="9">
        <f t="shared" si="29"/>
        <v>13374554.050000001</v>
      </c>
      <c r="BY144" s="9">
        <f t="shared" si="30"/>
        <v>13374554.050000001</v>
      </c>
      <c r="BZ144" s="9">
        <f t="shared" si="31"/>
        <v>14407442.900000002</v>
      </c>
      <c r="CA144" s="9">
        <f t="shared" si="32"/>
        <v>0</v>
      </c>
      <c r="CB144" s="9">
        <f t="shared" si="33"/>
        <v>0</v>
      </c>
      <c r="CC144" s="9">
        <f t="shared" si="34"/>
        <v>0</v>
      </c>
      <c r="CD144" s="11">
        <f t="shared" si="35"/>
        <v>13374554.050000001</v>
      </c>
      <c r="CE144" s="11">
        <f t="shared" si="36"/>
        <v>13374554.050000001</v>
      </c>
      <c r="CF144" s="11">
        <f t="shared" si="37"/>
        <v>13593049.77</v>
      </c>
      <c r="CG144" s="11">
        <f t="shared" si="38"/>
        <v>1108264.8400000001</v>
      </c>
      <c r="CH144" s="11">
        <f t="shared" si="39"/>
        <v>0</v>
      </c>
      <c r="CI144" s="11">
        <f t="shared" si="40"/>
        <v>0</v>
      </c>
      <c r="CJ144" s="333" t="str">
        <f>VLOOKUP($A144,'Depr Group Buckets'!$A:$J,CJ$4,FALSE)</f>
        <v>PROD OTHER</v>
      </c>
      <c r="CK144" s="333" t="str">
        <f>VLOOKUP($A144,'Depr Group Buckets'!$A:$J,CK$4,FALSE)</f>
        <v>101/106</v>
      </c>
      <c r="CL144" s="333">
        <f>VLOOKUP($A144,'Depr Group Buckets'!$A:$J,CL$4,FALSE)</f>
        <v>108</v>
      </c>
      <c r="CM144" s="333">
        <f>VLOOKUP($A144,'Depr Group Buckets'!$A:$J,CM$4,FALSE)</f>
        <v>403</v>
      </c>
      <c r="CN144" s="333" t="str">
        <f>VLOOKUP($A144,'Depr Group Buckets'!$A:$J,CN$4,FALSE)</f>
        <v>POLK</v>
      </c>
      <c r="CO144" s="333" t="str">
        <f>VLOOKUP($A144,'Depr Group Buckets'!$A:$J,CO$4,FALSE)</f>
        <v>POLK CCST (2-5)</v>
      </c>
      <c r="CP144" s="333" t="str">
        <f>VLOOKUP($A144,'Depr Group Buckets'!$A:$J,CP$4,FALSE)</f>
        <v>Valid</v>
      </c>
      <c r="CQ144" s="333" t="str">
        <f>VLOOKUP($A144,'Depr Group Buckets'!$A:$J,CQ$4,FALSE)</f>
        <v>341</v>
      </c>
    </row>
    <row r="145" spans="1:95" ht="12.75" customHeight="1" x14ac:dyDescent="0.25">
      <c r="A145" s="335">
        <v>34198</v>
      </c>
      <c r="B145" s="336" t="s">
        <v>211</v>
      </c>
      <c r="C145" s="347">
        <v>0</v>
      </c>
      <c r="D145" s="337">
        <v>0</v>
      </c>
      <c r="E145" s="337">
        <v>0</v>
      </c>
      <c r="F145" s="337">
        <v>0</v>
      </c>
      <c r="G145" s="337">
        <v>0</v>
      </c>
      <c r="H145" s="337">
        <v>0</v>
      </c>
      <c r="I145" s="337">
        <v>0</v>
      </c>
      <c r="J145" s="337">
        <v>0</v>
      </c>
      <c r="K145" s="337">
        <v>0</v>
      </c>
      <c r="L145" s="337">
        <v>0</v>
      </c>
      <c r="M145" s="337">
        <v>0</v>
      </c>
      <c r="N145" s="337">
        <v>0</v>
      </c>
      <c r="O145" s="337">
        <v>0</v>
      </c>
      <c r="P145" s="337">
        <v>0</v>
      </c>
      <c r="Q145" s="337">
        <v>0</v>
      </c>
      <c r="R145" s="337">
        <v>0</v>
      </c>
      <c r="S145" s="337">
        <v>0</v>
      </c>
      <c r="T145" s="337">
        <v>0</v>
      </c>
      <c r="U145" s="337">
        <v>0</v>
      </c>
      <c r="V145" s="337">
        <v>0</v>
      </c>
      <c r="W145" s="337">
        <v>0</v>
      </c>
      <c r="X145" s="337">
        <v>0</v>
      </c>
      <c r="Y145" s="337">
        <v>0</v>
      </c>
      <c r="Z145" s="337">
        <v>0</v>
      </c>
      <c r="AA145" s="337">
        <v>0</v>
      </c>
      <c r="AB145" s="337">
        <v>0</v>
      </c>
      <c r="AC145" s="337">
        <v>0</v>
      </c>
      <c r="AD145" s="337">
        <v>0</v>
      </c>
      <c r="AE145" s="337">
        <v>0</v>
      </c>
      <c r="AF145" s="337">
        <v>0</v>
      </c>
      <c r="AG145" s="337">
        <v>0</v>
      </c>
      <c r="AH145" s="337">
        <v>0</v>
      </c>
      <c r="AI145" s="337">
        <v>0</v>
      </c>
      <c r="AJ145" s="337">
        <v>0</v>
      </c>
      <c r="AK145" s="337">
        <v>0</v>
      </c>
      <c r="AL145" s="337">
        <v>0</v>
      </c>
      <c r="AM145" s="337">
        <v>0</v>
      </c>
      <c r="AN145" s="337"/>
      <c r="AO145" s="337"/>
      <c r="AP145" s="337"/>
      <c r="AQ145" s="337"/>
      <c r="AR145" s="337"/>
      <c r="AS145" s="337"/>
      <c r="AT145" s="337"/>
      <c r="AU145" s="337"/>
      <c r="AV145" s="337"/>
      <c r="AW145" s="337"/>
      <c r="AX145" s="337"/>
      <c r="AY145" s="337"/>
      <c r="AZ145" s="337"/>
      <c r="BA145" s="337"/>
      <c r="BB145" s="337"/>
      <c r="BC145" s="337"/>
      <c r="BD145" s="337"/>
      <c r="BE145" s="337"/>
      <c r="BF145" s="337"/>
      <c r="BG145" s="337"/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337"/>
      <c r="BU145" s="337"/>
      <c r="BV145" s="337"/>
      <c r="BW145" s="337"/>
      <c r="BX145" s="9">
        <f t="shared" si="29"/>
        <v>0</v>
      </c>
      <c r="BY145" s="9">
        <f t="shared" si="30"/>
        <v>0</v>
      </c>
      <c r="BZ145" s="9">
        <f t="shared" si="31"/>
        <v>0</v>
      </c>
      <c r="CA145" s="9">
        <f t="shared" si="32"/>
        <v>0</v>
      </c>
      <c r="CB145" s="9">
        <f t="shared" si="33"/>
        <v>0</v>
      </c>
      <c r="CC145" s="9">
        <f t="shared" si="34"/>
        <v>0</v>
      </c>
      <c r="CD145" s="11">
        <f t="shared" si="35"/>
        <v>0</v>
      </c>
      <c r="CE145" s="11">
        <f t="shared" si="36"/>
        <v>0</v>
      </c>
      <c r="CF145" s="11">
        <f t="shared" si="37"/>
        <v>0</v>
      </c>
      <c r="CG145" s="11">
        <f t="shared" si="38"/>
        <v>0</v>
      </c>
      <c r="CH145" s="11">
        <f t="shared" si="39"/>
        <v>0</v>
      </c>
      <c r="CI145" s="11">
        <f t="shared" si="40"/>
        <v>0</v>
      </c>
      <c r="CJ145" s="333" t="str">
        <f>VLOOKUP($A145,'Depr Group Buckets'!$A:$J,CJ$4,FALSE)</f>
        <v>PROD OTHER</v>
      </c>
      <c r="CK145" s="333" t="str">
        <f>VLOOKUP($A145,'Depr Group Buckets'!$A:$J,CK$4,FALSE)</f>
        <v>101/106</v>
      </c>
      <c r="CL145" s="333">
        <f>VLOOKUP($A145,'Depr Group Buckets'!$A:$J,CL$4,FALSE)</f>
        <v>108</v>
      </c>
      <c r="CM145" s="333">
        <f>VLOOKUP($A145,'Depr Group Buckets'!$A:$J,CM$4,FALSE)</f>
        <v>403</v>
      </c>
      <c r="CN145" s="333" t="str">
        <f>VLOOKUP($A145,'Depr Group Buckets'!$A:$J,CN$4,FALSE)</f>
        <v>DC MICROGRID</v>
      </c>
      <c r="CO145" s="333" t="str">
        <f>VLOOKUP($A145,'Depr Group Buckets'!$A:$J,CO$4,FALSE)</f>
        <v>DC MICRO GRID</v>
      </c>
      <c r="CP145" s="333" t="str">
        <f>VLOOKUP($A145,'Depr Group Buckets'!$A:$J,CP$4,FALSE)</f>
        <v>Valid</v>
      </c>
      <c r="CQ145" s="333" t="str">
        <f>VLOOKUP($A145,'Depr Group Buckets'!$A:$J,CQ$4,FALSE)</f>
        <v>341</v>
      </c>
    </row>
    <row r="146" spans="1:95" ht="12.75" customHeight="1" x14ac:dyDescent="0.25">
      <c r="A146" s="335">
        <v>34199</v>
      </c>
      <c r="B146" s="336" t="s">
        <v>204</v>
      </c>
      <c r="C146" s="337">
        <v>368656471.17999995</v>
      </c>
      <c r="D146" s="337">
        <v>369006977.03999996</v>
      </c>
      <c r="E146" s="337">
        <v>369040224.33999997</v>
      </c>
      <c r="F146" s="337">
        <v>369729579.78999996</v>
      </c>
      <c r="G146" s="337">
        <v>369787006.91999996</v>
      </c>
      <c r="H146" s="337">
        <v>369983953.64999998</v>
      </c>
      <c r="I146" s="337">
        <v>370082836.62</v>
      </c>
      <c r="J146" s="337">
        <v>370206406.47000003</v>
      </c>
      <c r="K146" s="337">
        <v>370034206.96000004</v>
      </c>
      <c r="L146" s="337">
        <v>370037717.23000002</v>
      </c>
      <c r="M146" s="337">
        <v>370056327.79000002</v>
      </c>
      <c r="N146" s="337">
        <v>369982895.26000005</v>
      </c>
      <c r="O146" s="337">
        <v>450039902.33000004</v>
      </c>
      <c r="P146" s="337">
        <v>450149663.94000006</v>
      </c>
      <c r="Q146" s="337">
        <v>450149813.71000004</v>
      </c>
      <c r="R146" s="337">
        <v>450785471.25000006</v>
      </c>
      <c r="S146" s="337">
        <v>450940250.55000007</v>
      </c>
      <c r="T146" s="337">
        <v>450940250.55000007</v>
      </c>
      <c r="U146" s="337">
        <v>450940250.55000007</v>
      </c>
      <c r="V146" s="337">
        <v>450940250.55000007</v>
      </c>
      <c r="W146" s="337">
        <v>450940250.55000007</v>
      </c>
      <c r="X146" s="337">
        <v>450940250.55000007</v>
      </c>
      <c r="Y146" s="337">
        <v>470215901.08000004</v>
      </c>
      <c r="Z146" s="337">
        <v>470688900.08000004</v>
      </c>
      <c r="AA146" s="337">
        <v>470718920.08000004</v>
      </c>
      <c r="AB146" s="337">
        <v>470718920.08000004</v>
      </c>
      <c r="AC146" s="337">
        <v>470718920.08000004</v>
      </c>
      <c r="AD146" s="337">
        <v>470718920.08000004</v>
      </c>
      <c r="AE146" s="337">
        <v>470718920.08000004</v>
      </c>
      <c r="AF146" s="337">
        <v>470718920.08000004</v>
      </c>
      <c r="AG146" s="337">
        <v>470718920.08000004</v>
      </c>
      <c r="AH146" s="337">
        <v>470718920.08000004</v>
      </c>
      <c r="AI146" s="337">
        <v>470718920.08000004</v>
      </c>
      <c r="AJ146" s="337">
        <v>470718920.08000004</v>
      </c>
      <c r="AK146" s="337">
        <v>470718920.08000004</v>
      </c>
      <c r="AL146" s="337">
        <v>470718920.08000004</v>
      </c>
      <c r="AM146" s="337">
        <v>470718920.08000004</v>
      </c>
      <c r="AN146" s="337"/>
      <c r="AO146" s="337"/>
      <c r="AP146" s="337"/>
      <c r="AQ146" s="337"/>
      <c r="AR146" s="337"/>
      <c r="AS146" s="337"/>
      <c r="AT146" s="337"/>
      <c r="AU146" s="337"/>
      <c r="AV146" s="337"/>
      <c r="AW146" s="337"/>
      <c r="AX146" s="337"/>
      <c r="AY146" s="337"/>
      <c r="AZ146" s="337"/>
      <c r="BA146" s="337"/>
      <c r="BB146" s="337"/>
      <c r="BC146" s="337"/>
      <c r="BD146" s="337"/>
      <c r="BE146" s="337"/>
      <c r="BF146" s="337"/>
      <c r="BG146" s="337"/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337"/>
      <c r="BU146" s="337"/>
      <c r="BV146" s="337"/>
      <c r="BW146" s="337"/>
      <c r="BX146" s="9">
        <f t="shared" si="29"/>
        <v>450039902.33000004</v>
      </c>
      <c r="BY146" s="9">
        <f t="shared" si="30"/>
        <v>470718920.08000004</v>
      </c>
      <c r="BZ146" s="9">
        <f t="shared" si="31"/>
        <v>470718920.08000004</v>
      </c>
      <c r="CA146" s="9">
        <f t="shared" si="32"/>
        <v>0</v>
      </c>
      <c r="CB146" s="9">
        <f t="shared" si="33"/>
        <v>0</v>
      </c>
      <c r="CC146" s="9">
        <f t="shared" si="34"/>
        <v>0</v>
      </c>
      <c r="CD146" s="11">
        <f t="shared" si="35"/>
        <v>375895731.19999999</v>
      </c>
      <c r="CE146" s="11">
        <f t="shared" si="36"/>
        <v>455260775.06</v>
      </c>
      <c r="CF146" s="11">
        <f t="shared" si="37"/>
        <v>470718920.07999998</v>
      </c>
      <c r="CG146" s="11">
        <f t="shared" si="38"/>
        <v>36209147.700000003</v>
      </c>
      <c r="CH146" s="11">
        <f t="shared" si="39"/>
        <v>0</v>
      </c>
      <c r="CI146" s="11">
        <f t="shared" si="40"/>
        <v>0</v>
      </c>
      <c r="CJ146" s="333" t="str">
        <f>VLOOKUP($A146,'Depr Group Buckets'!$A:$J,CJ$4,FALSE)</f>
        <v>PROD OTHER</v>
      </c>
      <c r="CK146" s="333" t="str">
        <f>VLOOKUP($A146,'Depr Group Buckets'!$A:$J,CK$4,FALSE)</f>
        <v>101/106</v>
      </c>
      <c r="CL146" s="333">
        <f>VLOOKUP($A146,'Depr Group Buckets'!$A:$J,CL$4,FALSE)</f>
        <v>108</v>
      </c>
      <c r="CM146" s="333">
        <f>VLOOKUP($A146,'Depr Group Buckets'!$A:$J,CM$4,FALSE)</f>
        <v>403</v>
      </c>
      <c r="CN146" s="333" t="str">
        <f>VLOOKUP($A146,'Depr Group Buckets'!$A:$J,CN$4,FALSE)</f>
        <v>SOLAR</v>
      </c>
      <c r="CO146" s="333" t="str">
        <f>VLOOKUP($A146,'Depr Group Buckets'!$A:$J,CO$4,FALSE)</f>
        <v>SOLAR SITES</v>
      </c>
      <c r="CP146" s="333" t="str">
        <f>VLOOKUP($A146,'Depr Group Buckets'!$A:$J,CP$4,FALSE)</f>
        <v>Valid</v>
      </c>
      <c r="CQ146" s="333" t="str">
        <f>VLOOKUP($A146,'Depr Group Buckets'!$A:$J,CQ$4,FALSE)</f>
        <v>341</v>
      </c>
    </row>
    <row r="147" spans="1:95" ht="12.75" customHeight="1" x14ac:dyDescent="0.25">
      <c r="A147" s="335">
        <v>34220</v>
      </c>
      <c r="B147" s="336" t="s">
        <v>145</v>
      </c>
      <c r="C147" s="346">
        <v>0</v>
      </c>
      <c r="D147" s="337">
        <v>0</v>
      </c>
      <c r="E147" s="337">
        <v>0</v>
      </c>
      <c r="F147" s="337">
        <v>0</v>
      </c>
      <c r="G147" s="337">
        <v>0</v>
      </c>
      <c r="H147" s="337">
        <v>0</v>
      </c>
      <c r="I147" s="337">
        <v>0</v>
      </c>
      <c r="J147" s="337">
        <v>0</v>
      </c>
      <c r="K147" s="337">
        <v>0</v>
      </c>
      <c r="L147" s="337">
        <v>0</v>
      </c>
      <c r="M147" s="337">
        <v>0</v>
      </c>
      <c r="N147" s="337">
        <v>0</v>
      </c>
      <c r="O147" s="337">
        <v>0</v>
      </c>
      <c r="P147" s="337">
        <v>0</v>
      </c>
      <c r="Q147" s="337">
        <v>0</v>
      </c>
      <c r="R147" s="337">
        <v>0</v>
      </c>
      <c r="S147" s="337">
        <v>0</v>
      </c>
      <c r="T147" s="337">
        <v>0</v>
      </c>
      <c r="U147" s="337">
        <v>0</v>
      </c>
      <c r="V147" s="337">
        <v>0</v>
      </c>
      <c r="W147" s="337">
        <v>0</v>
      </c>
      <c r="X147" s="337">
        <v>0</v>
      </c>
      <c r="Y147" s="337">
        <v>0</v>
      </c>
      <c r="Z147" s="337">
        <v>0</v>
      </c>
      <c r="AA147" s="337">
        <v>0</v>
      </c>
      <c r="AB147" s="337">
        <v>0</v>
      </c>
      <c r="AC147" s="337">
        <v>0</v>
      </c>
      <c r="AD147" s="337">
        <v>0</v>
      </c>
      <c r="AE147" s="337">
        <v>50619715.479999997</v>
      </c>
      <c r="AF147" s="337">
        <v>51261975.469999999</v>
      </c>
      <c r="AG147" s="337">
        <v>51291891.969999999</v>
      </c>
      <c r="AH147" s="337">
        <v>52307118.670000002</v>
      </c>
      <c r="AI147" s="337">
        <v>52317498.170000002</v>
      </c>
      <c r="AJ147" s="337">
        <v>52320927.670000002</v>
      </c>
      <c r="AK147" s="337">
        <v>52323807.170000002</v>
      </c>
      <c r="AL147" s="337">
        <v>53056686.670000002</v>
      </c>
      <c r="AM147" s="337">
        <v>53790116.170000002</v>
      </c>
      <c r="AN147" s="337"/>
      <c r="AO147" s="337"/>
      <c r="AP147" s="337"/>
      <c r="AQ147" s="337"/>
      <c r="AR147" s="337"/>
      <c r="AS147" s="337"/>
      <c r="AT147" s="337"/>
      <c r="AU147" s="337"/>
      <c r="AV147" s="337"/>
      <c r="AW147" s="337"/>
      <c r="AX147" s="337"/>
      <c r="AY147" s="337"/>
      <c r="AZ147" s="337"/>
      <c r="BA147" s="337"/>
      <c r="BB147" s="337"/>
      <c r="BC147" s="337"/>
      <c r="BD147" s="337"/>
      <c r="BE147" s="337"/>
      <c r="BF147" s="337"/>
      <c r="BG147" s="337"/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337"/>
      <c r="BU147" s="337"/>
      <c r="BV147" s="337"/>
      <c r="BW147" s="337"/>
      <c r="BX147" s="9">
        <f t="shared" si="29"/>
        <v>0</v>
      </c>
      <c r="BY147" s="9">
        <f t="shared" si="30"/>
        <v>0</v>
      </c>
      <c r="BZ147" s="9">
        <f t="shared" si="31"/>
        <v>53790116.170000002</v>
      </c>
      <c r="CA147" s="9">
        <f t="shared" si="32"/>
        <v>0</v>
      </c>
      <c r="CB147" s="9">
        <f t="shared" si="33"/>
        <v>0</v>
      </c>
      <c r="CC147" s="9">
        <f t="shared" si="34"/>
        <v>0</v>
      </c>
      <c r="CD147" s="11">
        <f t="shared" si="35"/>
        <v>0</v>
      </c>
      <c r="CE147" s="11">
        <f t="shared" si="36"/>
        <v>0</v>
      </c>
      <c r="CF147" s="11">
        <f t="shared" si="37"/>
        <v>36099210.57</v>
      </c>
      <c r="CG147" s="11">
        <f t="shared" si="38"/>
        <v>4137701.24</v>
      </c>
      <c r="CH147" s="11">
        <f t="shared" si="39"/>
        <v>0</v>
      </c>
      <c r="CI147" s="11">
        <f t="shared" si="40"/>
        <v>0</v>
      </c>
      <c r="CJ147" s="333" t="str">
        <f>VLOOKUP($A147,'Depr Group Buckets'!$A:$J,CJ$4,FALSE)</f>
        <v>PROD OTHER</v>
      </c>
      <c r="CK147" s="333" t="str">
        <f>VLOOKUP($A147,'Depr Group Buckets'!$A:$J,CK$4,FALSE)</f>
        <v>101/106</v>
      </c>
      <c r="CL147" s="333">
        <f>VLOOKUP($A147,'Depr Group Buckets'!$A:$J,CL$4,FALSE)</f>
        <v>108</v>
      </c>
      <c r="CM147" s="333">
        <f>VLOOKUP($A147,'Depr Group Buckets'!$A:$J,CM$4,FALSE)</f>
        <v>403</v>
      </c>
      <c r="CN147" s="333" t="str">
        <f>VLOOKUP($A147,'Depr Group Buckets'!$A:$J,CN$4,FALSE)</f>
        <v>MACDILL AFB</v>
      </c>
      <c r="CO147" s="333" t="str">
        <f>VLOOKUP($A147,'Depr Group Buckets'!$A:$J,CO$4,FALSE)</f>
        <v>MACDILL AFB</v>
      </c>
      <c r="CP147" s="333" t="str">
        <f>VLOOKUP($A147,'Depr Group Buckets'!$A:$J,CP$4,FALSE)</f>
        <v>Valid</v>
      </c>
      <c r="CQ147" s="333" t="str">
        <f>VLOOKUP($A147,'Depr Group Buckets'!$A:$J,CQ$4,FALSE)</f>
        <v>342</v>
      </c>
    </row>
    <row r="148" spans="1:95" ht="12.75" customHeight="1" x14ac:dyDescent="0.25">
      <c r="A148" s="335">
        <v>34228</v>
      </c>
      <c r="B148" s="336" t="s">
        <v>633</v>
      </c>
      <c r="C148" s="337">
        <v>0</v>
      </c>
      <c r="D148" s="337">
        <v>0</v>
      </c>
      <c r="E148" s="337">
        <v>0</v>
      </c>
      <c r="F148" s="337">
        <v>0</v>
      </c>
      <c r="G148" s="337">
        <v>0</v>
      </c>
      <c r="H148" s="337">
        <v>0</v>
      </c>
      <c r="I148" s="337">
        <v>0</v>
      </c>
      <c r="J148" s="337">
        <v>0</v>
      </c>
      <c r="K148" s="337">
        <v>0</v>
      </c>
      <c r="L148" s="337">
        <v>0</v>
      </c>
      <c r="M148" s="337">
        <v>0</v>
      </c>
      <c r="N148" s="337">
        <v>0</v>
      </c>
      <c r="O148" s="337">
        <v>0</v>
      </c>
      <c r="P148" s="337">
        <v>0</v>
      </c>
      <c r="Q148" s="337">
        <v>0</v>
      </c>
      <c r="R148" s="337">
        <v>0</v>
      </c>
      <c r="S148" s="337">
        <v>0</v>
      </c>
      <c r="T148" s="337">
        <v>0</v>
      </c>
      <c r="U148" s="337">
        <v>0</v>
      </c>
      <c r="V148" s="337">
        <v>0</v>
      </c>
      <c r="W148" s="337">
        <v>0</v>
      </c>
      <c r="X148" s="337">
        <v>0</v>
      </c>
      <c r="Y148" s="337">
        <v>0</v>
      </c>
      <c r="Z148" s="337">
        <v>0</v>
      </c>
      <c r="AA148" s="337">
        <v>0</v>
      </c>
      <c r="AB148" s="337">
        <v>0</v>
      </c>
      <c r="AC148" s="337">
        <v>0</v>
      </c>
      <c r="AD148" s="337">
        <v>0</v>
      </c>
      <c r="AE148" s="337">
        <v>0</v>
      </c>
      <c r="AF148" s="337">
        <v>0</v>
      </c>
      <c r="AG148" s="337">
        <v>0</v>
      </c>
      <c r="AH148" s="337">
        <v>0</v>
      </c>
      <c r="AI148" s="337">
        <v>0</v>
      </c>
      <c r="AJ148" s="337">
        <v>0</v>
      </c>
      <c r="AK148" s="337">
        <v>0</v>
      </c>
      <c r="AL148" s="337">
        <v>0</v>
      </c>
      <c r="AM148" s="337">
        <v>0</v>
      </c>
      <c r="AN148" s="337"/>
      <c r="AO148" s="337"/>
      <c r="AP148" s="337"/>
      <c r="AQ148" s="337"/>
      <c r="AR148" s="337"/>
      <c r="AS148" s="337"/>
      <c r="AT148" s="337"/>
      <c r="AU148" s="337"/>
      <c r="AV148" s="337"/>
      <c r="AW148" s="337"/>
      <c r="AX148" s="337"/>
      <c r="AY148" s="337"/>
      <c r="AZ148" s="337"/>
      <c r="BA148" s="337"/>
      <c r="BB148" s="337"/>
      <c r="BC148" s="337"/>
      <c r="BD148" s="337"/>
      <c r="BE148" s="337"/>
      <c r="BF148" s="337"/>
      <c r="BG148" s="337"/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337"/>
      <c r="BU148" s="337"/>
      <c r="BV148" s="337"/>
      <c r="BW148" s="337"/>
      <c r="BX148" s="9">
        <f t="shared" si="29"/>
        <v>0</v>
      </c>
      <c r="BY148" s="9">
        <f t="shared" si="30"/>
        <v>0</v>
      </c>
      <c r="BZ148" s="9">
        <f t="shared" si="31"/>
        <v>0</v>
      </c>
      <c r="CA148" s="9">
        <f t="shared" si="32"/>
        <v>0</v>
      </c>
      <c r="CB148" s="9">
        <f t="shared" si="33"/>
        <v>0</v>
      </c>
      <c r="CC148" s="9">
        <f t="shared" si="34"/>
        <v>0</v>
      </c>
      <c r="CD148" s="11">
        <f t="shared" si="35"/>
        <v>0</v>
      </c>
      <c r="CE148" s="11">
        <f t="shared" si="36"/>
        <v>0</v>
      </c>
      <c r="CF148" s="11">
        <f t="shared" si="37"/>
        <v>0</v>
      </c>
      <c r="CG148" s="11">
        <f t="shared" si="38"/>
        <v>0</v>
      </c>
      <c r="CH148" s="11">
        <f t="shared" si="39"/>
        <v>0</v>
      </c>
      <c r="CI148" s="11">
        <f t="shared" si="40"/>
        <v>0</v>
      </c>
      <c r="CJ148" s="333" t="str">
        <f>VLOOKUP($A148,'Depr Group Buckets'!$A:$J,CJ$4,FALSE)</f>
        <v>PROD OTHER</v>
      </c>
      <c r="CK148" s="333" t="str">
        <f>VLOOKUP($A148,'Depr Group Buckets'!$A:$J,CK$4,FALSE)</f>
        <v>101/106</v>
      </c>
      <c r="CL148" s="333">
        <f>VLOOKUP($A148,'Depr Group Buckets'!$A:$J,CL$4,FALSE)</f>
        <v>108</v>
      </c>
      <c r="CM148" s="333">
        <f>VLOOKUP($A148,'Depr Group Buckets'!$A:$J,CM$4,FALSE)</f>
        <v>403</v>
      </c>
      <c r="CN148" s="333" t="str">
        <f>VLOOKUP($A148,'Depr Group Buckets'!$A:$J,CN$4,FALSE)</f>
        <v>PHILLIPS</v>
      </c>
      <c r="CO148" s="333" t="str">
        <f>VLOOKUP($A148,'Depr Group Buckets'!$A:$J,CO$4,FALSE)</f>
        <v>INACTIVE ACCOUNT</v>
      </c>
      <c r="CP148" s="333" t="str">
        <f>VLOOKUP($A148,'Depr Group Buckets'!$A:$J,CP$4,FALSE)</f>
        <v>Invalid</v>
      </c>
      <c r="CQ148" s="333" t="str">
        <f>VLOOKUP($A148,'Depr Group Buckets'!$A:$J,CQ$4,FALSE)</f>
        <v>342</v>
      </c>
    </row>
    <row r="149" spans="1:95" ht="12.75" customHeight="1" x14ac:dyDescent="0.25">
      <c r="A149" s="335">
        <v>34230</v>
      </c>
      <c r="B149" s="336" t="s">
        <v>96</v>
      </c>
      <c r="C149" s="337">
        <v>24408399.300000004</v>
      </c>
      <c r="D149" s="337">
        <v>24411114.300000004</v>
      </c>
      <c r="E149" s="337">
        <v>24409819.460000005</v>
      </c>
      <c r="F149" s="337">
        <v>24409819.460000005</v>
      </c>
      <c r="G149" s="337">
        <v>24409819.460000005</v>
      </c>
      <c r="H149" s="337">
        <v>24409819.460000005</v>
      </c>
      <c r="I149" s="337">
        <v>24448624.220000006</v>
      </c>
      <c r="J149" s="337">
        <v>24448624.220000006</v>
      </c>
      <c r="K149" s="337">
        <v>24448624.220000006</v>
      </c>
      <c r="L149" s="337">
        <v>24448624.220000006</v>
      </c>
      <c r="M149" s="337">
        <v>24429833.570000008</v>
      </c>
      <c r="N149" s="337">
        <v>24429833.570000008</v>
      </c>
      <c r="O149" s="337">
        <v>24416151.070000008</v>
      </c>
      <c r="P149" s="337">
        <v>26053560.315000009</v>
      </c>
      <c r="Q149" s="337">
        <v>27517939.005000006</v>
      </c>
      <c r="R149" s="337">
        <v>36748840.075000003</v>
      </c>
      <c r="S149" s="337">
        <v>37475638.550000004</v>
      </c>
      <c r="T149" s="337">
        <v>39291966.895000003</v>
      </c>
      <c r="U149" s="337">
        <v>40249122.500000007</v>
      </c>
      <c r="V149" s="337">
        <v>40397483.595000006</v>
      </c>
      <c r="W149" s="337">
        <v>40545844.690000005</v>
      </c>
      <c r="X149" s="337">
        <v>40854205.785000004</v>
      </c>
      <c r="Y149" s="337">
        <v>41003366.880000003</v>
      </c>
      <c r="Z149" s="337">
        <v>41157327.975000001</v>
      </c>
      <c r="AA149" s="337">
        <v>41315289.07</v>
      </c>
      <c r="AB149" s="337">
        <v>42576563.305</v>
      </c>
      <c r="AC149" s="337">
        <v>43072996.935000002</v>
      </c>
      <c r="AD149" s="337">
        <v>44080780.700000003</v>
      </c>
      <c r="AE149" s="337">
        <v>44660547.664999999</v>
      </c>
      <c r="AF149" s="337">
        <v>45040314.629999995</v>
      </c>
      <c r="AG149" s="337">
        <v>45420081.594999991</v>
      </c>
      <c r="AH149" s="337">
        <v>45799848.559999987</v>
      </c>
      <c r="AI149" s="337">
        <v>46179615.524999984</v>
      </c>
      <c r="AJ149" s="337">
        <v>46774382.484999985</v>
      </c>
      <c r="AK149" s="337">
        <v>47175816.114999987</v>
      </c>
      <c r="AL149" s="337">
        <v>47577249.74499999</v>
      </c>
      <c r="AM149" s="337">
        <v>48493233.374999993</v>
      </c>
      <c r="AN149" s="337"/>
      <c r="AO149" s="337"/>
      <c r="AP149" s="337"/>
      <c r="AQ149" s="337"/>
      <c r="AR149" s="337"/>
      <c r="AS149" s="337"/>
      <c r="AT149" s="337"/>
      <c r="AU149" s="337"/>
      <c r="AV149" s="337"/>
      <c r="AW149" s="337"/>
      <c r="AX149" s="337"/>
      <c r="AY149" s="337"/>
      <c r="AZ149" s="337"/>
      <c r="BA149" s="337"/>
      <c r="BB149" s="337"/>
      <c r="BC149" s="337"/>
      <c r="BD149" s="337"/>
      <c r="BE149" s="337"/>
      <c r="BF149" s="337"/>
      <c r="BG149" s="337"/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337"/>
      <c r="BU149" s="337"/>
      <c r="BV149" s="337"/>
      <c r="BW149" s="337"/>
      <c r="BX149" s="9">
        <f t="shared" si="29"/>
        <v>24416151.070000008</v>
      </c>
      <c r="BY149" s="9">
        <f t="shared" si="30"/>
        <v>41315289.07</v>
      </c>
      <c r="BZ149" s="9">
        <f t="shared" si="31"/>
        <v>48493233.374999993</v>
      </c>
      <c r="CA149" s="9">
        <f t="shared" si="32"/>
        <v>0</v>
      </c>
      <c r="CB149" s="9">
        <f t="shared" si="33"/>
        <v>0</v>
      </c>
      <c r="CC149" s="9">
        <f t="shared" si="34"/>
        <v>0</v>
      </c>
      <c r="CD149" s="11">
        <f t="shared" si="35"/>
        <v>24425315.890000001</v>
      </c>
      <c r="CE149" s="11">
        <f t="shared" si="36"/>
        <v>36694364.340000004</v>
      </c>
      <c r="CF149" s="11">
        <f t="shared" si="37"/>
        <v>45243593.82</v>
      </c>
      <c r="CG149" s="11">
        <f t="shared" si="38"/>
        <v>3730248.72</v>
      </c>
      <c r="CH149" s="11">
        <f t="shared" si="39"/>
        <v>0</v>
      </c>
      <c r="CI149" s="11">
        <f t="shared" si="40"/>
        <v>0</v>
      </c>
      <c r="CJ149" s="333" t="str">
        <f>VLOOKUP($A149,'Depr Group Buckets'!$A:$J,CJ$4,FALSE)</f>
        <v>PROD OTHER</v>
      </c>
      <c r="CK149" s="333" t="str">
        <f>VLOOKUP($A149,'Depr Group Buckets'!$A:$J,CK$4,FALSE)</f>
        <v>101/106</v>
      </c>
      <c r="CL149" s="333">
        <f>VLOOKUP($A149,'Depr Group Buckets'!$A:$J,CL$4,FALSE)</f>
        <v>108</v>
      </c>
      <c r="CM149" s="333">
        <f>VLOOKUP($A149,'Depr Group Buckets'!$A:$J,CM$4,FALSE)</f>
        <v>403</v>
      </c>
      <c r="CN149" s="333" t="str">
        <f>VLOOKUP($A149,'Depr Group Buckets'!$A:$J,CN$4,FALSE)</f>
        <v>BAYSIDE</v>
      </c>
      <c r="CO149" s="333" t="str">
        <f>VLOOKUP($A149,'Depr Group Buckets'!$A:$J,CO$4,FALSE)</f>
        <v>BAYSIDE COMMON</v>
      </c>
      <c r="CP149" s="333" t="str">
        <f>VLOOKUP($A149,'Depr Group Buckets'!$A:$J,CP$4,FALSE)</f>
        <v>Valid</v>
      </c>
      <c r="CQ149" s="333" t="str">
        <f>VLOOKUP($A149,'Depr Group Buckets'!$A:$J,CQ$4,FALSE)</f>
        <v>342</v>
      </c>
    </row>
    <row r="150" spans="1:95" ht="12.75" customHeight="1" x14ac:dyDescent="0.25">
      <c r="A150" s="335">
        <v>34231</v>
      </c>
      <c r="B150" s="336" t="s">
        <v>103</v>
      </c>
      <c r="C150" s="337">
        <v>80799778.389999986</v>
      </c>
      <c r="D150" s="337">
        <v>82122916.979999974</v>
      </c>
      <c r="E150" s="337">
        <v>81950295.019999966</v>
      </c>
      <c r="F150" s="337">
        <v>81922141.879999965</v>
      </c>
      <c r="G150" s="337">
        <v>82862453.429999977</v>
      </c>
      <c r="H150" s="337">
        <v>82886218.639999971</v>
      </c>
      <c r="I150" s="337">
        <v>82517605.529999971</v>
      </c>
      <c r="J150" s="337">
        <v>82787743.159999982</v>
      </c>
      <c r="K150" s="337">
        <v>82722584.409999982</v>
      </c>
      <c r="L150" s="337">
        <v>82404497.869999975</v>
      </c>
      <c r="M150" s="337">
        <v>82404497.869999975</v>
      </c>
      <c r="N150" s="337">
        <v>82404497.869999975</v>
      </c>
      <c r="O150" s="337">
        <v>82756183.969999969</v>
      </c>
      <c r="P150" s="337">
        <v>83162168.014999971</v>
      </c>
      <c r="Q150" s="337">
        <v>84475716.004999965</v>
      </c>
      <c r="R150" s="337">
        <v>85317065.734999955</v>
      </c>
      <c r="S150" s="337">
        <v>85639246.139999956</v>
      </c>
      <c r="T150" s="337">
        <v>89487957.044999957</v>
      </c>
      <c r="U150" s="337">
        <v>89544336.539999947</v>
      </c>
      <c r="V150" s="337">
        <v>89623051.769999951</v>
      </c>
      <c r="W150" s="337">
        <v>89647100.999999955</v>
      </c>
      <c r="X150" s="337">
        <v>90537342.509999961</v>
      </c>
      <c r="Y150" s="337">
        <v>90560973.739999965</v>
      </c>
      <c r="Z150" s="337">
        <v>90599004.969999969</v>
      </c>
      <c r="AA150" s="337">
        <v>90649036.199999973</v>
      </c>
      <c r="AB150" s="337">
        <v>91317539.579999968</v>
      </c>
      <c r="AC150" s="337">
        <v>91317539.579999968</v>
      </c>
      <c r="AD150" s="337">
        <v>95829416.819999963</v>
      </c>
      <c r="AE150" s="337">
        <v>96103556.419999957</v>
      </c>
      <c r="AF150" s="337">
        <v>97800194.819999963</v>
      </c>
      <c r="AG150" s="337">
        <v>99434503.349999964</v>
      </c>
      <c r="AH150" s="337">
        <v>100184567.96999997</v>
      </c>
      <c r="AI150" s="337">
        <v>100377212.58999997</v>
      </c>
      <c r="AJ150" s="337">
        <v>101112279.20999998</v>
      </c>
      <c r="AK150" s="337">
        <v>101132279.20999998</v>
      </c>
      <c r="AL150" s="337">
        <v>101152279.20999998</v>
      </c>
      <c r="AM150" s="337">
        <v>104668159.13999997</v>
      </c>
      <c r="AN150" s="337"/>
      <c r="AO150" s="337"/>
      <c r="AP150" s="337"/>
      <c r="AQ150" s="337"/>
      <c r="AR150" s="337"/>
      <c r="AS150" s="337"/>
      <c r="AT150" s="337"/>
      <c r="AU150" s="337"/>
      <c r="AV150" s="337"/>
      <c r="AW150" s="337"/>
      <c r="AX150" s="337"/>
      <c r="AY150" s="337"/>
      <c r="AZ150" s="337"/>
      <c r="BA150" s="337"/>
      <c r="BB150" s="337"/>
      <c r="BC150" s="337"/>
      <c r="BD150" s="337"/>
      <c r="BE150" s="337"/>
      <c r="BF150" s="337"/>
      <c r="BG150" s="337"/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337"/>
      <c r="BU150" s="337"/>
      <c r="BV150" s="337"/>
      <c r="BW150" s="337"/>
      <c r="BX150" s="9">
        <f t="shared" si="29"/>
        <v>82756183.969999969</v>
      </c>
      <c r="BY150" s="9">
        <f t="shared" si="30"/>
        <v>90649036.199999973</v>
      </c>
      <c r="BZ150" s="9">
        <f t="shared" si="31"/>
        <v>104668159.13999997</v>
      </c>
      <c r="CA150" s="9">
        <f t="shared" si="32"/>
        <v>0</v>
      </c>
      <c r="CB150" s="9">
        <f t="shared" si="33"/>
        <v>0</v>
      </c>
      <c r="CC150" s="9">
        <f t="shared" si="34"/>
        <v>0</v>
      </c>
      <c r="CD150" s="11">
        <f t="shared" si="35"/>
        <v>82349339.620000005</v>
      </c>
      <c r="CE150" s="11">
        <f t="shared" si="36"/>
        <v>87846091.049999997</v>
      </c>
      <c r="CF150" s="11">
        <f t="shared" si="37"/>
        <v>97775274.159999996</v>
      </c>
      <c r="CG150" s="11">
        <f t="shared" si="38"/>
        <v>8051396.8600000003</v>
      </c>
      <c r="CH150" s="11">
        <f t="shared" si="39"/>
        <v>0</v>
      </c>
      <c r="CI150" s="11">
        <f t="shared" si="40"/>
        <v>0</v>
      </c>
      <c r="CJ150" s="333" t="str">
        <f>VLOOKUP($A150,'Depr Group Buckets'!$A:$J,CJ$4,FALSE)</f>
        <v>PROD OTHER</v>
      </c>
      <c r="CK150" s="333" t="str">
        <f>VLOOKUP($A150,'Depr Group Buckets'!$A:$J,CK$4,FALSE)</f>
        <v>101/106</v>
      </c>
      <c r="CL150" s="333">
        <f>VLOOKUP($A150,'Depr Group Buckets'!$A:$J,CL$4,FALSE)</f>
        <v>108</v>
      </c>
      <c r="CM150" s="333">
        <f>VLOOKUP($A150,'Depr Group Buckets'!$A:$J,CM$4,FALSE)</f>
        <v>403</v>
      </c>
      <c r="CN150" s="333" t="str">
        <f>VLOOKUP($A150,'Depr Group Buckets'!$A:$J,CN$4,FALSE)</f>
        <v>BAYSIDE</v>
      </c>
      <c r="CO150" s="333" t="str">
        <f>VLOOKUP($A150,'Depr Group Buckets'!$A:$J,CO$4,FALSE)</f>
        <v>BAYSIDE UNIT 1</v>
      </c>
      <c r="CP150" s="333" t="str">
        <f>VLOOKUP($A150,'Depr Group Buckets'!$A:$J,CP$4,FALSE)</f>
        <v>Valid</v>
      </c>
      <c r="CQ150" s="333" t="str">
        <f>VLOOKUP($A150,'Depr Group Buckets'!$A:$J,CQ$4,FALSE)</f>
        <v>342</v>
      </c>
    </row>
    <row r="151" spans="1:95" ht="12.75" customHeight="1" x14ac:dyDescent="0.25">
      <c r="A151" s="335">
        <v>34232</v>
      </c>
      <c r="B151" s="336" t="s">
        <v>110</v>
      </c>
      <c r="C151" s="337">
        <v>105352683.11999997</v>
      </c>
      <c r="D151" s="337">
        <v>105609187.88999997</v>
      </c>
      <c r="E151" s="337">
        <v>105609187.88999997</v>
      </c>
      <c r="F151" s="337">
        <v>105609187.88999997</v>
      </c>
      <c r="G151" s="337">
        <v>105609413.03999998</v>
      </c>
      <c r="H151" s="337">
        <v>105603314.86999997</v>
      </c>
      <c r="I151" s="337">
        <v>105603314.86999997</v>
      </c>
      <c r="J151" s="337">
        <v>105595316.17999998</v>
      </c>
      <c r="K151" s="337">
        <v>106262926.54999998</v>
      </c>
      <c r="L151" s="337">
        <v>106262926.54999998</v>
      </c>
      <c r="M151" s="337">
        <v>106300819.69999999</v>
      </c>
      <c r="N151" s="337">
        <v>106332778.90999998</v>
      </c>
      <c r="O151" s="337">
        <v>106332778.90999998</v>
      </c>
      <c r="P151" s="337">
        <v>106728299.39499998</v>
      </c>
      <c r="Q151" s="337">
        <v>107532910.62499999</v>
      </c>
      <c r="R151" s="337">
        <v>110774759.74499999</v>
      </c>
      <c r="S151" s="337">
        <v>111009633.88499999</v>
      </c>
      <c r="T151" s="337">
        <v>130739479.80999999</v>
      </c>
      <c r="U151" s="337">
        <v>135097325.435</v>
      </c>
      <c r="V151" s="337">
        <v>136129130.17500001</v>
      </c>
      <c r="W151" s="337">
        <v>136801849.655</v>
      </c>
      <c r="X151" s="337">
        <v>142171263.72</v>
      </c>
      <c r="Y151" s="337">
        <v>142265730.34999999</v>
      </c>
      <c r="Z151" s="337">
        <v>142362490.97999999</v>
      </c>
      <c r="AA151" s="337">
        <v>142690124.315</v>
      </c>
      <c r="AB151" s="337">
        <v>142692111.91499999</v>
      </c>
      <c r="AC151" s="337">
        <v>142799200.315</v>
      </c>
      <c r="AD151" s="337">
        <v>143007212.315</v>
      </c>
      <c r="AE151" s="337">
        <v>143009113.51499999</v>
      </c>
      <c r="AF151" s="337">
        <v>143011014.71499997</v>
      </c>
      <c r="AG151" s="337">
        <v>143018515.91499996</v>
      </c>
      <c r="AH151" s="337">
        <v>144978515.91499996</v>
      </c>
      <c r="AI151" s="337">
        <v>145258515.91499996</v>
      </c>
      <c r="AJ151" s="337">
        <v>145738515.91499996</v>
      </c>
      <c r="AK151" s="337">
        <v>146018515.91499996</v>
      </c>
      <c r="AL151" s="337">
        <v>146018515.91499996</v>
      </c>
      <c r="AM151" s="337">
        <v>147478515.91499996</v>
      </c>
      <c r="AN151" s="337"/>
      <c r="AO151" s="337"/>
      <c r="AP151" s="337"/>
      <c r="AQ151" s="337"/>
      <c r="AR151" s="337"/>
      <c r="AS151" s="337"/>
      <c r="AT151" s="337"/>
      <c r="AU151" s="337"/>
      <c r="AV151" s="337"/>
      <c r="AW151" s="337"/>
      <c r="AX151" s="337"/>
      <c r="AY151" s="337"/>
      <c r="AZ151" s="337"/>
      <c r="BA151" s="337"/>
      <c r="BB151" s="337"/>
      <c r="BC151" s="337"/>
      <c r="BD151" s="337"/>
      <c r="BE151" s="337"/>
      <c r="BF151" s="337"/>
      <c r="BG151" s="337"/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337"/>
      <c r="BU151" s="337"/>
      <c r="BV151" s="337"/>
      <c r="BW151" s="337"/>
      <c r="BX151" s="9">
        <f t="shared" si="29"/>
        <v>106332778.90999998</v>
      </c>
      <c r="BY151" s="9">
        <f t="shared" si="30"/>
        <v>142690124.315</v>
      </c>
      <c r="BZ151" s="9">
        <f t="shared" si="31"/>
        <v>147478515.91499996</v>
      </c>
      <c r="CA151" s="9">
        <f t="shared" si="32"/>
        <v>0</v>
      </c>
      <c r="CB151" s="9">
        <f t="shared" si="33"/>
        <v>0</v>
      </c>
      <c r="CC151" s="9">
        <f t="shared" si="34"/>
        <v>0</v>
      </c>
      <c r="CD151" s="11">
        <f t="shared" si="35"/>
        <v>105852602.8</v>
      </c>
      <c r="CE151" s="11">
        <f t="shared" si="36"/>
        <v>126971982.84999999</v>
      </c>
      <c r="CF151" s="11">
        <f t="shared" si="37"/>
        <v>144286029.88</v>
      </c>
      <c r="CG151" s="11">
        <f t="shared" si="38"/>
        <v>11344501.220000001</v>
      </c>
      <c r="CH151" s="11">
        <f t="shared" si="39"/>
        <v>0</v>
      </c>
      <c r="CI151" s="11">
        <f t="shared" si="40"/>
        <v>0</v>
      </c>
      <c r="CJ151" s="333" t="str">
        <f>VLOOKUP($A151,'Depr Group Buckets'!$A:$J,CJ$4,FALSE)</f>
        <v>PROD OTHER</v>
      </c>
      <c r="CK151" s="333" t="str">
        <f>VLOOKUP($A151,'Depr Group Buckets'!$A:$J,CK$4,FALSE)</f>
        <v>101/106</v>
      </c>
      <c r="CL151" s="333">
        <f>VLOOKUP($A151,'Depr Group Buckets'!$A:$J,CL$4,FALSE)</f>
        <v>108</v>
      </c>
      <c r="CM151" s="333">
        <f>VLOOKUP($A151,'Depr Group Buckets'!$A:$J,CM$4,FALSE)</f>
        <v>403</v>
      </c>
      <c r="CN151" s="333" t="str">
        <f>VLOOKUP($A151,'Depr Group Buckets'!$A:$J,CN$4,FALSE)</f>
        <v>BAYSIDE</v>
      </c>
      <c r="CO151" s="333" t="str">
        <f>VLOOKUP($A151,'Depr Group Buckets'!$A:$J,CO$4,FALSE)</f>
        <v>BAYSIDE UNIT 2</v>
      </c>
      <c r="CP151" s="333" t="str">
        <f>VLOOKUP($A151,'Depr Group Buckets'!$A:$J,CP$4,FALSE)</f>
        <v>Valid</v>
      </c>
      <c r="CQ151" s="333" t="str">
        <f>VLOOKUP($A151,'Depr Group Buckets'!$A:$J,CQ$4,FALSE)</f>
        <v>342</v>
      </c>
    </row>
    <row r="152" spans="1:95" ht="12.75" customHeight="1" x14ac:dyDescent="0.25">
      <c r="A152" s="335">
        <v>34233</v>
      </c>
      <c r="B152" s="336" t="s">
        <v>117</v>
      </c>
      <c r="C152" s="337">
        <v>3502140.4299999997</v>
      </c>
      <c r="D152" s="337">
        <v>3504877.15</v>
      </c>
      <c r="E152" s="337">
        <v>3504877.15</v>
      </c>
      <c r="F152" s="337">
        <v>3504877.15</v>
      </c>
      <c r="G152" s="337">
        <v>3504877.15</v>
      </c>
      <c r="H152" s="337">
        <v>3504877.15</v>
      </c>
      <c r="I152" s="337">
        <v>3504877.15</v>
      </c>
      <c r="J152" s="337">
        <v>3504877.15</v>
      </c>
      <c r="K152" s="337">
        <v>3504877.15</v>
      </c>
      <c r="L152" s="337">
        <v>3504877.15</v>
      </c>
      <c r="M152" s="337">
        <v>3504877.15</v>
      </c>
      <c r="N152" s="337">
        <v>3504877.15</v>
      </c>
      <c r="O152" s="337">
        <v>3504877.15</v>
      </c>
      <c r="P152" s="337">
        <v>3506677.15</v>
      </c>
      <c r="Q152" s="337">
        <v>3508477.15</v>
      </c>
      <c r="R152" s="337">
        <v>3536264.32</v>
      </c>
      <c r="S152" s="337">
        <v>3539864.32</v>
      </c>
      <c r="T152" s="337">
        <v>4633859.629999999</v>
      </c>
      <c r="U152" s="337">
        <v>4641226.294999999</v>
      </c>
      <c r="V152" s="337">
        <v>4649192.959999999</v>
      </c>
      <c r="W152" s="337">
        <v>4657159.6249999991</v>
      </c>
      <c r="X152" s="337">
        <v>4665126.2899999991</v>
      </c>
      <c r="Y152" s="337">
        <v>4673692.9549999991</v>
      </c>
      <c r="Z152" s="337">
        <v>4685859.6199999992</v>
      </c>
      <c r="AA152" s="337">
        <v>4701026.2849999992</v>
      </c>
      <c r="AB152" s="337">
        <v>4701026.2849999992</v>
      </c>
      <c r="AC152" s="337">
        <v>4701026.2849999992</v>
      </c>
      <c r="AD152" s="337">
        <v>4701026.2849999992</v>
      </c>
      <c r="AE152" s="337">
        <v>4701026.2849999992</v>
      </c>
      <c r="AF152" s="337">
        <v>4701026.2849999992</v>
      </c>
      <c r="AG152" s="337">
        <v>4701026.2849999992</v>
      </c>
      <c r="AH152" s="337">
        <v>4701026.2849999992</v>
      </c>
      <c r="AI152" s="337">
        <v>4701026.2849999992</v>
      </c>
      <c r="AJ152" s="337">
        <v>4701026.2849999992</v>
      </c>
      <c r="AK152" s="337">
        <v>4701026.2849999992</v>
      </c>
      <c r="AL152" s="337">
        <v>4701026.2849999992</v>
      </c>
      <c r="AM152" s="337">
        <v>4701026.2849999992</v>
      </c>
      <c r="AN152" s="337"/>
      <c r="AO152" s="337"/>
      <c r="AP152" s="337"/>
      <c r="AQ152" s="337"/>
      <c r="AR152" s="337"/>
      <c r="AS152" s="337"/>
      <c r="AT152" s="337"/>
      <c r="AU152" s="337"/>
      <c r="AV152" s="337"/>
      <c r="AW152" s="337"/>
      <c r="AX152" s="337"/>
      <c r="AY152" s="337"/>
      <c r="AZ152" s="337"/>
      <c r="BA152" s="337"/>
      <c r="BB152" s="337"/>
      <c r="BC152" s="337"/>
      <c r="BD152" s="337"/>
      <c r="BE152" s="337"/>
      <c r="BF152" s="337"/>
      <c r="BG152" s="337"/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337"/>
      <c r="BU152" s="337"/>
      <c r="BV152" s="337"/>
      <c r="BW152" s="337"/>
      <c r="BX152" s="9">
        <f t="shared" si="29"/>
        <v>3504877.15</v>
      </c>
      <c r="BY152" s="9">
        <f t="shared" si="30"/>
        <v>4701026.2849999992</v>
      </c>
      <c r="BZ152" s="9">
        <f t="shared" si="31"/>
        <v>4701026.2849999992</v>
      </c>
      <c r="CA152" s="9">
        <f t="shared" si="32"/>
        <v>0</v>
      </c>
      <c r="CB152" s="9">
        <f t="shared" si="33"/>
        <v>0</v>
      </c>
      <c r="CC152" s="9">
        <f t="shared" si="34"/>
        <v>0</v>
      </c>
      <c r="CD152" s="11">
        <f t="shared" si="35"/>
        <v>3504666.63</v>
      </c>
      <c r="CE152" s="11">
        <f t="shared" si="36"/>
        <v>4223331.0599999996</v>
      </c>
      <c r="CF152" s="11">
        <f t="shared" si="37"/>
        <v>4701026.29</v>
      </c>
      <c r="CG152" s="11">
        <f t="shared" si="38"/>
        <v>361617.41</v>
      </c>
      <c r="CH152" s="11">
        <f t="shared" si="39"/>
        <v>0</v>
      </c>
      <c r="CI152" s="11">
        <f t="shared" si="40"/>
        <v>0</v>
      </c>
      <c r="CJ152" s="333" t="str">
        <f>VLOOKUP($A152,'Depr Group Buckets'!$A:$J,CJ$4,FALSE)</f>
        <v>PROD OTHER</v>
      </c>
      <c r="CK152" s="333" t="str">
        <f>VLOOKUP($A152,'Depr Group Buckets'!$A:$J,CK$4,FALSE)</f>
        <v>101/106</v>
      </c>
      <c r="CL152" s="333">
        <f>VLOOKUP($A152,'Depr Group Buckets'!$A:$J,CL$4,FALSE)</f>
        <v>108</v>
      </c>
      <c r="CM152" s="333">
        <f>VLOOKUP($A152,'Depr Group Buckets'!$A:$J,CM$4,FALSE)</f>
        <v>403</v>
      </c>
      <c r="CN152" s="333" t="str">
        <f>VLOOKUP($A152,'Depr Group Buckets'!$A:$J,CN$4,FALSE)</f>
        <v>BAYSIDE</v>
      </c>
      <c r="CO152" s="333" t="str">
        <f>VLOOKUP($A152,'Depr Group Buckets'!$A:$J,CO$4,FALSE)</f>
        <v>BAYSIDE CT 3</v>
      </c>
      <c r="CP152" s="333" t="str">
        <f>VLOOKUP($A152,'Depr Group Buckets'!$A:$J,CP$4,FALSE)</f>
        <v>Valid</v>
      </c>
      <c r="CQ152" s="333" t="str">
        <f>VLOOKUP($A152,'Depr Group Buckets'!$A:$J,CQ$4,FALSE)</f>
        <v>342</v>
      </c>
    </row>
    <row r="153" spans="1:95" ht="12.75" customHeight="1" x14ac:dyDescent="0.25">
      <c r="A153" s="335">
        <v>34234</v>
      </c>
      <c r="B153" s="336" t="s">
        <v>124</v>
      </c>
      <c r="C153" s="337">
        <v>3362086.76</v>
      </c>
      <c r="D153" s="337">
        <v>3362086.76</v>
      </c>
      <c r="E153" s="337">
        <v>3362086.76</v>
      </c>
      <c r="F153" s="337">
        <v>3362086.76</v>
      </c>
      <c r="G153" s="337">
        <v>3362086.76</v>
      </c>
      <c r="H153" s="337">
        <v>3362086.76</v>
      </c>
      <c r="I153" s="337">
        <v>3362086.76</v>
      </c>
      <c r="J153" s="337">
        <v>3362086.76</v>
      </c>
      <c r="K153" s="337">
        <v>3362086.76</v>
      </c>
      <c r="L153" s="337">
        <v>3362086.76</v>
      </c>
      <c r="M153" s="337">
        <v>3362086.76</v>
      </c>
      <c r="N153" s="337">
        <v>3362086.76</v>
      </c>
      <c r="O153" s="337">
        <v>3362082.59</v>
      </c>
      <c r="P153" s="337">
        <v>3362082.59</v>
      </c>
      <c r="Q153" s="337">
        <v>3362082.59</v>
      </c>
      <c r="R153" s="337">
        <v>3384097.5599999996</v>
      </c>
      <c r="S153" s="337">
        <v>3384097.5599999996</v>
      </c>
      <c r="T153" s="337">
        <v>3384097.5599999996</v>
      </c>
      <c r="U153" s="337">
        <v>3384097.5599999996</v>
      </c>
      <c r="V153" s="337">
        <v>3384097.5599999996</v>
      </c>
      <c r="W153" s="337">
        <v>3384097.5599999996</v>
      </c>
      <c r="X153" s="337">
        <v>3384097.5599999996</v>
      </c>
      <c r="Y153" s="337">
        <v>3384097.5599999996</v>
      </c>
      <c r="Z153" s="337">
        <v>3384097.5599999996</v>
      </c>
      <c r="AA153" s="337">
        <v>3384097.5599999996</v>
      </c>
      <c r="AB153" s="337">
        <v>3384097.5599999996</v>
      </c>
      <c r="AC153" s="337">
        <v>3384097.5599999996</v>
      </c>
      <c r="AD153" s="337">
        <v>3384097.5599999996</v>
      </c>
      <c r="AE153" s="337">
        <v>3384097.5599999996</v>
      </c>
      <c r="AF153" s="337">
        <v>3384097.5599999996</v>
      </c>
      <c r="AG153" s="337">
        <v>3384097.5599999996</v>
      </c>
      <c r="AH153" s="337">
        <v>3384097.5599999996</v>
      </c>
      <c r="AI153" s="337">
        <v>3384097.5599999996</v>
      </c>
      <c r="AJ153" s="337">
        <v>3384097.5599999996</v>
      </c>
      <c r="AK153" s="337">
        <v>3384097.5599999996</v>
      </c>
      <c r="AL153" s="337">
        <v>3384097.5599999996</v>
      </c>
      <c r="AM153" s="337">
        <v>3384097.5599999996</v>
      </c>
      <c r="AN153" s="337"/>
      <c r="AO153" s="337"/>
      <c r="AP153" s="337"/>
      <c r="AQ153" s="337"/>
      <c r="AR153" s="337"/>
      <c r="AS153" s="337"/>
      <c r="AT153" s="337"/>
      <c r="AU153" s="337"/>
      <c r="AV153" s="337"/>
      <c r="AW153" s="337"/>
      <c r="AX153" s="337"/>
      <c r="AY153" s="337"/>
      <c r="AZ153" s="337"/>
      <c r="BA153" s="337"/>
      <c r="BB153" s="337"/>
      <c r="BC153" s="337"/>
      <c r="BD153" s="337"/>
      <c r="BE153" s="337"/>
      <c r="BF153" s="337"/>
      <c r="BG153" s="337"/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337"/>
      <c r="BU153" s="337"/>
      <c r="BV153" s="337"/>
      <c r="BW153" s="337"/>
      <c r="BX153" s="9">
        <f t="shared" si="29"/>
        <v>3362082.59</v>
      </c>
      <c r="BY153" s="9">
        <f t="shared" si="30"/>
        <v>3384097.5599999996</v>
      </c>
      <c r="BZ153" s="9">
        <f t="shared" si="31"/>
        <v>3384097.5599999996</v>
      </c>
      <c r="CA153" s="9">
        <f t="shared" si="32"/>
        <v>0</v>
      </c>
      <c r="CB153" s="9">
        <f t="shared" si="33"/>
        <v>0</v>
      </c>
      <c r="CC153" s="9">
        <f t="shared" si="34"/>
        <v>0</v>
      </c>
      <c r="CD153" s="11">
        <f t="shared" si="35"/>
        <v>3362086.44</v>
      </c>
      <c r="CE153" s="11">
        <f t="shared" si="36"/>
        <v>3379017.18</v>
      </c>
      <c r="CF153" s="11">
        <f t="shared" si="37"/>
        <v>3384097.56</v>
      </c>
      <c r="CG153" s="11">
        <f t="shared" si="38"/>
        <v>260315.2</v>
      </c>
      <c r="CH153" s="11">
        <f t="shared" si="39"/>
        <v>0</v>
      </c>
      <c r="CI153" s="11">
        <f t="shared" si="40"/>
        <v>0</v>
      </c>
      <c r="CJ153" s="333" t="str">
        <f>VLOOKUP($A153,'Depr Group Buckets'!$A:$J,CJ$4,FALSE)</f>
        <v>PROD OTHER</v>
      </c>
      <c r="CK153" s="333" t="str">
        <f>VLOOKUP($A153,'Depr Group Buckets'!$A:$J,CK$4,FALSE)</f>
        <v>101/106</v>
      </c>
      <c r="CL153" s="333">
        <f>VLOOKUP($A153,'Depr Group Buckets'!$A:$J,CL$4,FALSE)</f>
        <v>108</v>
      </c>
      <c r="CM153" s="333">
        <f>VLOOKUP($A153,'Depr Group Buckets'!$A:$J,CM$4,FALSE)</f>
        <v>403</v>
      </c>
      <c r="CN153" s="333" t="str">
        <f>VLOOKUP($A153,'Depr Group Buckets'!$A:$J,CN$4,FALSE)</f>
        <v>BAYSIDE</v>
      </c>
      <c r="CO153" s="333" t="str">
        <f>VLOOKUP($A153,'Depr Group Buckets'!$A:$J,CO$4,FALSE)</f>
        <v>BAYSIDE CT 4</v>
      </c>
      <c r="CP153" s="333" t="str">
        <f>VLOOKUP($A153,'Depr Group Buckets'!$A:$J,CP$4,FALSE)</f>
        <v>Valid</v>
      </c>
      <c r="CQ153" s="333" t="str">
        <f>VLOOKUP($A153,'Depr Group Buckets'!$A:$J,CQ$4,FALSE)</f>
        <v>342</v>
      </c>
    </row>
    <row r="154" spans="1:95" ht="12.75" customHeight="1" x14ac:dyDescent="0.25">
      <c r="A154" s="335">
        <v>34235</v>
      </c>
      <c r="B154" s="336" t="s">
        <v>131</v>
      </c>
      <c r="C154" s="337">
        <v>2046084.66</v>
      </c>
      <c r="D154" s="337">
        <v>2046084.66</v>
      </c>
      <c r="E154" s="337">
        <v>2046084.66</v>
      </c>
      <c r="F154" s="337">
        <v>2046084.66</v>
      </c>
      <c r="G154" s="337">
        <v>2046084.66</v>
      </c>
      <c r="H154" s="337">
        <v>2046084.66</v>
      </c>
      <c r="I154" s="337">
        <v>2046084.66</v>
      </c>
      <c r="J154" s="337">
        <v>2046084.66</v>
      </c>
      <c r="K154" s="337">
        <v>2046084.66</v>
      </c>
      <c r="L154" s="337">
        <v>2046084.66</v>
      </c>
      <c r="M154" s="337">
        <v>2046084.66</v>
      </c>
      <c r="N154" s="337">
        <v>2046084.66</v>
      </c>
      <c r="O154" s="337">
        <v>2046084.66</v>
      </c>
      <c r="P154" s="337">
        <v>2192122.96</v>
      </c>
      <c r="Q154" s="337">
        <v>2192122.96</v>
      </c>
      <c r="R154" s="337">
        <v>2224655.6949999998</v>
      </c>
      <c r="S154" s="337">
        <v>2224655.6949999998</v>
      </c>
      <c r="T154" s="337">
        <v>2224655.6949999998</v>
      </c>
      <c r="U154" s="337">
        <v>2224655.6949999998</v>
      </c>
      <c r="V154" s="337">
        <v>2224655.6949999998</v>
      </c>
      <c r="W154" s="337">
        <v>2224655.6949999998</v>
      </c>
      <c r="X154" s="337">
        <v>2224655.6949999998</v>
      </c>
      <c r="Y154" s="337">
        <v>2224655.6949999998</v>
      </c>
      <c r="Z154" s="337">
        <v>2224655.6949999998</v>
      </c>
      <c r="AA154" s="337">
        <v>2224655.6949999998</v>
      </c>
      <c r="AB154" s="337">
        <v>2224655.6949999998</v>
      </c>
      <c r="AC154" s="337">
        <v>2224655.6949999998</v>
      </c>
      <c r="AD154" s="337">
        <v>2224655.6949999998</v>
      </c>
      <c r="AE154" s="337">
        <v>2224655.6949999998</v>
      </c>
      <c r="AF154" s="337">
        <v>2224655.6949999998</v>
      </c>
      <c r="AG154" s="337">
        <v>2224655.6949999998</v>
      </c>
      <c r="AH154" s="337">
        <v>2224655.6949999998</v>
      </c>
      <c r="AI154" s="337">
        <v>2224655.6949999998</v>
      </c>
      <c r="AJ154" s="337">
        <v>2224655.6949999998</v>
      </c>
      <c r="AK154" s="337">
        <v>2224655.6949999998</v>
      </c>
      <c r="AL154" s="337">
        <v>2224655.6949999998</v>
      </c>
      <c r="AM154" s="337">
        <v>2224655.6949999998</v>
      </c>
      <c r="AN154" s="337"/>
      <c r="AO154" s="337"/>
      <c r="AP154" s="337"/>
      <c r="AQ154" s="337"/>
      <c r="AR154" s="337"/>
      <c r="AS154" s="337"/>
      <c r="AT154" s="337"/>
      <c r="AU154" s="337"/>
      <c r="AV154" s="337"/>
      <c r="AW154" s="337"/>
      <c r="AX154" s="337"/>
      <c r="AY154" s="337"/>
      <c r="AZ154" s="337"/>
      <c r="BA154" s="337"/>
      <c r="BB154" s="337"/>
      <c r="BC154" s="337"/>
      <c r="BD154" s="337"/>
      <c r="BE154" s="337"/>
      <c r="BF154" s="337"/>
      <c r="BG154" s="337"/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337"/>
      <c r="BU154" s="337"/>
      <c r="BV154" s="337"/>
      <c r="BW154" s="337"/>
      <c r="BX154" s="9">
        <f t="shared" si="29"/>
        <v>2046084.66</v>
      </c>
      <c r="BY154" s="9">
        <f t="shared" si="30"/>
        <v>2224655.6949999998</v>
      </c>
      <c r="BZ154" s="9">
        <f t="shared" si="31"/>
        <v>2224655.6949999998</v>
      </c>
      <c r="CA154" s="9">
        <f t="shared" si="32"/>
        <v>0</v>
      </c>
      <c r="CB154" s="9">
        <f t="shared" si="33"/>
        <v>0</v>
      </c>
      <c r="CC154" s="9">
        <f t="shared" si="34"/>
        <v>0</v>
      </c>
      <c r="CD154" s="11">
        <f t="shared" si="35"/>
        <v>2046084.66</v>
      </c>
      <c r="CE154" s="11">
        <f t="shared" si="36"/>
        <v>2205914.4300000002</v>
      </c>
      <c r="CF154" s="11">
        <f t="shared" si="37"/>
        <v>2224655.7000000002</v>
      </c>
      <c r="CG154" s="11">
        <f t="shared" si="38"/>
        <v>171127.36</v>
      </c>
      <c r="CH154" s="11">
        <f t="shared" si="39"/>
        <v>0</v>
      </c>
      <c r="CI154" s="11">
        <f t="shared" si="40"/>
        <v>0</v>
      </c>
      <c r="CJ154" s="333" t="str">
        <f>VLOOKUP($A154,'Depr Group Buckets'!$A:$J,CJ$4,FALSE)</f>
        <v>PROD OTHER</v>
      </c>
      <c r="CK154" s="333" t="str">
        <f>VLOOKUP($A154,'Depr Group Buckets'!$A:$J,CK$4,FALSE)</f>
        <v>101/106</v>
      </c>
      <c r="CL154" s="333">
        <f>VLOOKUP($A154,'Depr Group Buckets'!$A:$J,CL$4,FALSE)</f>
        <v>108</v>
      </c>
      <c r="CM154" s="333">
        <f>VLOOKUP($A154,'Depr Group Buckets'!$A:$J,CM$4,FALSE)</f>
        <v>403</v>
      </c>
      <c r="CN154" s="333" t="str">
        <f>VLOOKUP($A154,'Depr Group Buckets'!$A:$J,CN$4,FALSE)</f>
        <v>BAYSIDE</v>
      </c>
      <c r="CO154" s="333" t="str">
        <f>VLOOKUP($A154,'Depr Group Buckets'!$A:$J,CO$4,FALSE)</f>
        <v>BAYSIDE CT 5</v>
      </c>
      <c r="CP154" s="333" t="str">
        <f>VLOOKUP($A154,'Depr Group Buckets'!$A:$J,CP$4,FALSE)</f>
        <v>Valid</v>
      </c>
      <c r="CQ154" s="333" t="str">
        <f>VLOOKUP($A154,'Depr Group Buckets'!$A:$J,CQ$4,FALSE)</f>
        <v>342</v>
      </c>
    </row>
    <row r="155" spans="1:95" ht="12.75" customHeight="1" x14ac:dyDescent="0.25">
      <c r="A155" s="335">
        <v>34236</v>
      </c>
      <c r="B155" s="336" t="s">
        <v>138</v>
      </c>
      <c r="C155" s="337">
        <v>1537279.06</v>
      </c>
      <c r="D155" s="337">
        <v>1537279.06</v>
      </c>
      <c r="E155" s="337">
        <v>1537279.06</v>
      </c>
      <c r="F155" s="337">
        <v>1537279.06</v>
      </c>
      <c r="G155" s="337">
        <v>1537279.06</v>
      </c>
      <c r="H155" s="337">
        <v>1537279.06</v>
      </c>
      <c r="I155" s="337">
        <v>1537279.06</v>
      </c>
      <c r="J155" s="337">
        <v>1537279.06</v>
      </c>
      <c r="K155" s="337">
        <v>1537279.06</v>
      </c>
      <c r="L155" s="337">
        <v>1537279.06</v>
      </c>
      <c r="M155" s="337">
        <v>1537279.06</v>
      </c>
      <c r="N155" s="337">
        <v>1537279.06</v>
      </c>
      <c r="O155" s="337">
        <v>1537279.06</v>
      </c>
      <c r="P155" s="337">
        <v>1537279.06</v>
      </c>
      <c r="Q155" s="337">
        <v>1537279.06</v>
      </c>
      <c r="R155" s="337">
        <v>1562890.97</v>
      </c>
      <c r="S155" s="337">
        <v>1562890.97</v>
      </c>
      <c r="T155" s="337">
        <v>1562890.97</v>
      </c>
      <c r="U155" s="337">
        <v>1562890.97</v>
      </c>
      <c r="V155" s="337">
        <v>1562890.97</v>
      </c>
      <c r="W155" s="337">
        <v>1562890.97</v>
      </c>
      <c r="X155" s="337">
        <v>1562890.97</v>
      </c>
      <c r="Y155" s="337">
        <v>1562890.97</v>
      </c>
      <c r="Z155" s="337">
        <v>1562890.97</v>
      </c>
      <c r="AA155" s="337">
        <v>1562890.97</v>
      </c>
      <c r="AB155" s="337">
        <v>1562890.97</v>
      </c>
      <c r="AC155" s="337">
        <v>1562890.97</v>
      </c>
      <c r="AD155" s="337">
        <v>1562890.97</v>
      </c>
      <c r="AE155" s="337">
        <v>1562890.97</v>
      </c>
      <c r="AF155" s="337">
        <v>1562890.97</v>
      </c>
      <c r="AG155" s="337">
        <v>1562890.97</v>
      </c>
      <c r="AH155" s="337">
        <v>1562890.97</v>
      </c>
      <c r="AI155" s="337">
        <v>1562890.97</v>
      </c>
      <c r="AJ155" s="337">
        <v>1562890.97</v>
      </c>
      <c r="AK155" s="337">
        <v>1562890.97</v>
      </c>
      <c r="AL155" s="337">
        <v>1562890.97</v>
      </c>
      <c r="AM155" s="337">
        <v>1562890.97</v>
      </c>
      <c r="AN155" s="337"/>
      <c r="AO155" s="337"/>
      <c r="AP155" s="337"/>
      <c r="AQ155" s="337"/>
      <c r="AR155" s="337"/>
      <c r="AS155" s="337"/>
      <c r="AT155" s="337"/>
      <c r="AU155" s="337"/>
      <c r="AV155" s="337"/>
      <c r="AW155" s="337"/>
      <c r="AX155" s="337"/>
      <c r="AY155" s="337"/>
      <c r="AZ155" s="337"/>
      <c r="BA155" s="337"/>
      <c r="BB155" s="337"/>
      <c r="BC155" s="337"/>
      <c r="BD155" s="337"/>
      <c r="BE155" s="337"/>
      <c r="BF155" s="337"/>
      <c r="BG155" s="337"/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337"/>
      <c r="BU155" s="337"/>
      <c r="BV155" s="337"/>
      <c r="BW155" s="337"/>
      <c r="BX155" s="9">
        <f t="shared" si="29"/>
        <v>1537279.06</v>
      </c>
      <c r="BY155" s="9">
        <f t="shared" si="30"/>
        <v>1562890.97</v>
      </c>
      <c r="BZ155" s="9">
        <f t="shared" si="31"/>
        <v>1562890.97</v>
      </c>
      <c r="CA155" s="9">
        <f t="shared" si="32"/>
        <v>0</v>
      </c>
      <c r="CB155" s="9">
        <f t="shared" si="33"/>
        <v>0</v>
      </c>
      <c r="CC155" s="9">
        <f t="shared" si="34"/>
        <v>0</v>
      </c>
      <c r="CD155" s="11">
        <f t="shared" si="35"/>
        <v>1537279.06</v>
      </c>
      <c r="CE155" s="11">
        <f t="shared" si="36"/>
        <v>1556980.53</v>
      </c>
      <c r="CF155" s="11">
        <f t="shared" si="37"/>
        <v>1562890.97</v>
      </c>
      <c r="CG155" s="11">
        <f t="shared" si="38"/>
        <v>120222.38</v>
      </c>
      <c r="CH155" s="11">
        <f t="shared" si="39"/>
        <v>0</v>
      </c>
      <c r="CI155" s="11">
        <f t="shared" si="40"/>
        <v>0</v>
      </c>
      <c r="CJ155" s="333" t="str">
        <f>VLOOKUP($A155,'Depr Group Buckets'!$A:$J,CJ$4,FALSE)</f>
        <v>PROD OTHER</v>
      </c>
      <c r="CK155" s="333" t="str">
        <f>VLOOKUP($A155,'Depr Group Buckets'!$A:$J,CK$4,FALSE)</f>
        <v>101/106</v>
      </c>
      <c r="CL155" s="333">
        <f>VLOOKUP($A155,'Depr Group Buckets'!$A:$J,CL$4,FALSE)</f>
        <v>108</v>
      </c>
      <c r="CM155" s="333">
        <f>VLOOKUP($A155,'Depr Group Buckets'!$A:$J,CM$4,FALSE)</f>
        <v>403</v>
      </c>
      <c r="CN155" s="333" t="str">
        <f>VLOOKUP($A155,'Depr Group Buckets'!$A:$J,CN$4,FALSE)</f>
        <v>BAYSIDE</v>
      </c>
      <c r="CO155" s="333" t="str">
        <f>VLOOKUP($A155,'Depr Group Buckets'!$A:$J,CO$4,FALSE)</f>
        <v>BAYSIDE CT 6</v>
      </c>
      <c r="CP155" s="333" t="str">
        <f>VLOOKUP($A155,'Depr Group Buckets'!$A:$J,CP$4,FALSE)</f>
        <v>Valid</v>
      </c>
      <c r="CQ155" s="333" t="str">
        <f>VLOOKUP($A155,'Depr Group Buckets'!$A:$J,CQ$4,FALSE)</f>
        <v>342</v>
      </c>
    </row>
    <row r="156" spans="1:95" ht="12.75" customHeight="1" x14ac:dyDescent="0.25">
      <c r="A156" s="335">
        <v>34241</v>
      </c>
      <c r="B156" s="336" t="s">
        <v>634</v>
      </c>
      <c r="C156" s="337">
        <v>0</v>
      </c>
      <c r="D156" s="337">
        <v>0</v>
      </c>
      <c r="E156" s="337">
        <v>0</v>
      </c>
      <c r="F156" s="337">
        <v>0</v>
      </c>
      <c r="G156" s="337">
        <v>0</v>
      </c>
      <c r="H156" s="337">
        <v>0</v>
      </c>
      <c r="I156" s="337">
        <v>0</v>
      </c>
      <c r="J156" s="337">
        <v>0</v>
      </c>
      <c r="K156" s="337">
        <v>0</v>
      </c>
      <c r="L156" s="337">
        <v>0</v>
      </c>
      <c r="M156" s="337">
        <v>0</v>
      </c>
      <c r="N156" s="337">
        <v>0</v>
      </c>
      <c r="O156" s="337">
        <v>0</v>
      </c>
      <c r="P156" s="337">
        <v>0</v>
      </c>
      <c r="Q156" s="337">
        <v>0</v>
      </c>
      <c r="R156" s="337">
        <v>0</v>
      </c>
      <c r="S156" s="337">
        <v>0</v>
      </c>
      <c r="T156" s="337">
        <v>0</v>
      </c>
      <c r="U156" s="337">
        <v>0</v>
      </c>
      <c r="V156" s="337">
        <v>0</v>
      </c>
      <c r="W156" s="337">
        <v>0</v>
      </c>
      <c r="X156" s="337">
        <v>0</v>
      </c>
      <c r="Y156" s="337">
        <v>0</v>
      </c>
      <c r="Z156" s="337">
        <v>0</v>
      </c>
      <c r="AA156" s="337">
        <v>0</v>
      </c>
      <c r="AB156" s="337">
        <v>0</v>
      </c>
      <c r="AC156" s="337">
        <v>0</v>
      </c>
      <c r="AD156" s="337">
        <v>0</v>
      </c>
      <c r="AE156" s="337">
        <v>0</v>
      </c>
      <c r="AF156" s="337">
        <v>0</v>
      </c>
      <c r="AG156" s="337">
        <v>0</v>
      </c>
      <c r="AH156" s="337">
        <v>0</v>
      </c>
      <c r="AI156" s="337">
        <v>0</v>
      </c>
      <c r="AJ156" s="337">
        <v>0</v>
      </c>
      <c r="AK156" s="337">
        <v>0</v>
      </c>
      <c r="AL156" s="337">
        <v>0</v>
      </c>
      <c r="AM156" s="337">
        <v>0</v>
      </c>
      <c r="AN156" s="337"/>
      <c r="AO156" s="337"/>
      <c r="AP156" s="337"/>
      <c r="AQ156" s="337"/>
      <c r="AR156" s="337"/>
      <c r="AS156" s="337"/>
      <c r="AT156" s="337"/>
      <c r="AU156" s="337"/>
      <c r="AV156" s="337"/>
      <c r="AW156" s="337"/>
      <c r="AX156" s="337"/>
      <c r="AY156" s="337"/>
      <c r="AZ156" s="337"/>
      <c r="BA156" s="337"/>
      <c r="BB156" s="337"/>
      <c r="BC156" s="337"/>
      <c r="BD156" s="337"/>
      <c r="BE156" s="337"/>
      <c r="BF156" s="337"/>
      <c r="BG156" s="337"/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337"/>
      <c r="BU156" s="337"/>
      <c r="BV156" s="337"/>
      <c r="BW156" s="337"/>
      <c r="BX156" s="9">
        <f t="shared" si="29"/>
        <v>0</v>
      </c>
      <c r="BY156" s="9">
        <f t="shared" si="30"/>
        <v>0</v>
      </c>
      <c r="BZ156" s="9">
        <f t="shared" si="31"/>
        <v>0</v>
      </c>
      <c r="CA156" s="9">
        <f t="shared" si="32"/>
        <v>0</v>
      </c>
      <c r="CB156" s="9">
        <f t="shared" si="33"/>
        <v>0</v>
      </c>
      <c r="CC156" s="9">
        <f t="shared" si="34"/>
        <v>0</v>
      </c>
      <c r="CD156" s="11">
        <f t="shared" si="35"/>
        <v>0</v>
      </c>
      <c r="CE156" s="11">
        <f t="shared" si="36"/>
        <v>0</v>
      </c>
      <c r="CF156" s="11">
        <f t="shared" si="37"/>
        <v>0</v>
      </c>
      <c r="CG156" s="11">
        <f t="shared" si="38"/>
        <v>0</v>
      </c>
      <c r="CH156" s="11">
        <f t="shared" si="39"/>
        <v>0</v>
      </c>
      <c r="CI156" s="11">
        <f t="shared" si="40"/>
        <v>0</v>
      </c>
      <c r="CJ156" s="333" t="str">
        <f>VLOOKUP($A156,'Depr Group Buckets'!$A:$J,CJ$4,FALSE)</f>
        <v>PROD OTHER</v>
      </c>
      <c r="CK156" s="333" t="str">
        <f>VLOOKUP($A156,'Depr Group Buckets'!$A:$J,CK$4,FALSE)</f>
        <v>101/106</v>
      </c>
      <c r="CL156" s="333">
        <f>VLOOKUP($A156,'Depr Group Buckets'!$A:$J,CL$4,FALSE)</f>
        <v>108</v>
      </c>
      <c r="CM156" s="333">
        <f>VLOOKUP($A156,'Depr Group Buckets'!$A:$J,CM$4,FALSE)</f>
        <v>403</v>
      </c>
      <c r="CN156" s="333" t="str">
        <f>VLOOKUP($A156,'Depr Group Buckets'!$A:$J,CN$4,FALSE)</f>
        <v>BIG BEND</v>
      </c>
      <c r="CO156" s="333" t="str">
        <f>VLOOKUP($A156,'Depr Group Buckets'!$A:$J,CO$4,FALSE)</f>
        <v>INACTIVE ACCOUNT</v>
      </c>
      <c r="CP156" s="333" t="str">
        <f>VLOOKUP($A156,'Depr Group Buckets'!$A:$J,CP$4,FALSE)</f>
        <v>Invalid</v>
      </c>
      <c r="CQ156" s="333" t="str">
        <f>VLOOKUP($A156,'Depr Group Buckets'!$A:$J,CQ$4,FALSE)</f>
        <v>342</v>
      </c>
    </row>
    <row r="157" spans="1:95" ht="12.75" customHeight="1" x14ac:dyDescent="0.25">
      <c r="A157" s="335">
        <v>34242</v>
      </c>
      <c r="B157" s="336" t="s">
        <v>635</v>
      </c>
      <c r="C157" s="337">
        <v>0</v>
      </c>
      <c r="D157" s="337">
        <v>0</v>
      </c>
      <c r="E157" s="337">
        <v>0</v>
      </c>
      <c r="F157" s="337">
        <v>0</v>
      </c>
      <c r="G157" s="337">
        <v>0</v>
      </c>
      <c r="H157" s="337">
        <v>0</v>
      </c>
      <c r="I157" s="337">
        <v>0</v>
      </c>
      <c r="J157" s="337">
        <v>0</v>
      </c>
      <c r="K157" s="337">
        <v>0</v>
      </c>
      <c r="L157" s="337">
        <v>0</v>
      </c>
      <c r="M157" s="337">
        <v>0</v>
      </c>
      <c r="N157" s="337">
        <v>0</v>
      </c>
      <c r="O157" s="337">
        <v>0</v>
      </c>
      <c r="P157" s="337">
        <v>0</v>
      </c>
      <c r="Q157" s="337">
        <v>0</v>
      </c>
      <c r="R157" s="337">
        <v>0</v>
      </c>
      <c r="S157" s="337">
        <v>0</v>
      </c>
      <c r="T157" s="337">
        <v>0</v>
      </c>
      <c r="U157" s="337">
        <v>0</v>
      </c>
      <c r="V157" s="337">
        <v>0</v>
      </c>
      <c r="W157" s="337">
        <v>0</v>
      </c>
      <c r="X157" s="337">
        <v>0</v>
      </c>
      <c r="Y157" s="337">
        <v>0</v>
      </c>
      <c r="Z157" s="337">
        <v>0</v>
      </c>
      <c r="AA157" s="337">
        <v>0</v>
      </c>
      <c r="AB157" s="337">
        <v>0</v>
      </c>
      <c r="AC157" s="337">
        <v>0</v>
      </c>
      <c r="AD157" s="337">
        <v>0</v>
      </c>
      <c r="AE157" s="337">
        <v>0</v>
      </c>
      <c r="AF157" s="337">
        <v>0</v>
      </c>
      <c r="AG157" s="337">
        <v>0</v>
      </c>
      <c r="AH157" s="337">
        <v>0</v>
      </c>
      <c r="AI157" s="337">
        <v>0</v>
      </c>
      <c r="AJ157" s="337">
        <v>0</v>
      </c>
      <c r="AK157" s="337">
        <v>0</v>
      </c>
      <c r="AL157" s="337">
        <v>0</v>
      </c>
      <c r="AM157" s="337">
        <v>0</v>
      </c>
      <c r="AN157" s="337"/>
      <c r="AO157" s="337"/>
      <c r="AP157" s="337"/>
      <c r="AQ157" s="337"/>
      <c r="AR157" s="337"/>
      <c r="AS157" s="337"/>
      <c r="AT157" s="337"/>
      <c r="AU157" s="337"/>
      <c r="AV157" s="337"/>
      <c r="AW157" s="337"/>
      <c r="AX157" s="337"/>
      <c r="AY157" s="337"/>
      <c r="AZ157" s="337"/>
      <c r="BA157" s="337"/>
      <c r="BB157" s="337"/>
      <c r="BC157" s="337"/>
      <c r="BD157" s="337"/>
      <c r="BE157" s="337"/>
      <c r="BF157" s="337"/>
      <c r="BG157" s="337"/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337"/>
      <c r="BU157" s="337"/>
      <c r="BV157" s="337"/>
      <c r="BW157" s="337"/>
      <c r="BX157" s="9">
        <f t="shared" si="29"/>
        <v>0</v>
      </c>
      <c r="BY157" s="9">
        <f t="shared" si="30"/>
        <v>0</v>
      </c>
      <c r="BZ157" s="9">
        <f t="shared" si="31"/>
        <v>0</v>
      </c>
      <c r="CA157" s="9">
        <f t="shared" si="32"/>
        <v>0</v>
      </c>
      <c r="CB157" s="9">
        <f t="shared" si="33"/>
        <v>0</v>
      </c>
      <c r="CC157" s="9">
        <f t="shared" si="34"/>
        <v>0</v>
      </c>
      <c r="CD157" s="11">
        <f t="shared" si="35"/>
        <v>0</v>
      </c>
      <c r="CE157" s="11">
        <f t="shared" si="36"/>
        <v>0</v>
      </c>
      <c r="CF157" s="11">
        <f t="shared" si="37"/>
        <v>0</v>
      </c>
      <c r="CG157" s="11">
        <f t="shared" si="38"/>
        <v>0</v>
      </c>
      <c r="CH157" s="11">
        <f t="shared" si="39"/>
        <v>0</v>
      </c>
      <c r="CI157" s="11">
        <f t="shared" si="40"/>
        <v>0</v>
      </c>
      <c r="CJ157" s="333" t="str">
        <f>VLOOKUP($A157,'Depr Group Buckets'!$A:$J,CJ$4,FALSE)</f>
        <v>PROD OTHER</v>
      </c>
      <c r="CK157" s="333" t="str">
        <f>VLOOKUP($A157,'Depr Group Buckets'!$A:$J,CK$4,FALSE)</f>
        <v>101/106</v>
      </c>
      <c r="CL157" s="333">
        <f>VLOOKUP($A157,'Depr Group Buckets'!$A:$J,CL$4,FALSE)</f>
        <v>108</v>
      </c>
      <c r="CM157" s="333">
        <f>VLOOKUP($A157,'Depr Group Buckets'!$A:$J,CM$4,FALSE)</f>
        <v>403</v>
      </c>
      <c r="CN157" s="333" t="str">
        <f>VLOOKUP($A157,'Depr Group Buckets'!$A:$J,CN$4,FALSE)</f>
        <v>BIG BEND</v>
      </c>
      <c r="CO157" s="333" t="str">
        <f>VLOOKUP($A157,'Depr Group Buckets'!$A:$J,CO$4,FALSE)</f>
        <v>INACTIVE ACCOUNT</v>
      </c>
      <c r="CP157" s="333" t="str">
        <f>VLOOKUP($A157,'Depr Group Buckets'!$A:$J,CP$4,FALSE)</f>
        <v>Invalid</v>
      </c>
      <c r="CQ157" s="333" t="str">
        <f>VLOOKUP($A157,'Depr Group Buckets'!$A:$J,CQ$4,FALSE)</f>
        <v>342</v>
      </c>
    </row>
    <row r="158" spans="1:95" ht="12.75" customHeight="1" x14ac:dyDescent="0.25">
      <c r="A158" s="335">
        <v>34243</v>
      </c>
      <c r="B158" s="336" t="s">
        <v>88</v>
      </c>
      <c r="C158" s="337">
        <v>3108433.17</v>
      </c>
      <c r="D158" s="337">
        <v>3108433.17</v>
      </c>
      <c r="E158" s="337">
        <v>3108433.17</v>
      </c>
      <c r="F158" s="337">
        <v>3108433.17</v>
      </c>
      <c r="G158" s="337">
        <v>3108433.17</v>
      </c>
      <c r="H158" s="337">
        <v>3108433.17</v>
      </c>
      <c r="I158" s="337">
        <v>3108433.17</v>
      </c>
      <c r="J158" s="337">
        <v>3108433.17</v>
      </c>
      <c r="K158" s="337">
        <v>3108433.17</v>
      </c>
      <c r="L158" s="337">
        <v>3099379.54</v>
      </c>
      <c r="M158" s="337">
        <v>3099379.54</v>
      </c>
      <c r="N158" s="337">
        <v>3099379.54</v>
      </c>
      <c r="O158" s="337">
        <v>3099379.54</v>
      </c>
      <c r="P158" s="337">
        <v>3118129.54</v>
      </c>
      <c r="Q158" s="337">
        <v>3136879.54</v>
      </c>
      <c r="R158" s="337">
        <v>3155629.54</v>
      </c>
      <c r="S158" s="337">
        <v>3174379.54</v>
      </c>
      <c r="T158" s="337">
        <v>3447078.7149999999</v>
      </c>
      <c r="U158" s="337">
        <v>3465828.7149999999</v>
      </c>
      <c r="V158" s="337">
        <v>3484578.7149999999</v>
      </c>
      <c r="W158" s="337">
        <v>3503328.7149999999</v>
      </c>
      <c r="X158" s="337">
        <v>3522078.7149999999</v>
      </c>
      <c r="Y158" s="337">
        <v>3540828.7149999999</v>
      </c>
      <c r="Z158" s="337">
        <v>3559578.7149999999</v>
      </c>
      <c r="AA158" s="337">
        <v>3578328.7149999999</v>
      </c>
      <c r="AB158" s="337">
        <v>3578328.7149999999</v>
      </c>
      <c r="AC158" s="337">
        <v>3578328.7149999999</v>
      </c>
      <c r="AD158" s="337">
        <v>3578328.7149999999</v>
      </c>
      <c r="AE158" s="337">
        <v>3578328.7149999999</v>
      </c>
      <c r="AF158" s="337">
        <v>3578328.7149999999</v>
      </c>
      <c r="AG158" s="337">
        <v>3601002.3499999996</v>
      </c>
      <c r="AH158" s="337">
        <v>3601002.3499999996</v>
      </c>
      <c r="AI158" s="337">
        <v>3601002.3499999996</v>
      </c>
      <c r="AJ158" s="337">
        <v>3601002.3499999996</v>
      </c>
      <c r="AK158" s="337">
        <v>3601002.3499999996</v>
      </c>
      <c r="AL158" s="337">
        <v>3601002.3499999996</v>
      </c>
      <c r="AM158" s="337">
        <v>3601002.3499999996</v>
      </c>
      <c r="AN158" s="337"/>
      <c r="AO158" s="337"/>
      <c r="AP158" s="337"/>
      <c r="AQ158" s="337"/>
      <c r="AR158" s="337"/>
      <c r="AS158" s="337"/>
      <c r="AT158" s="337"/>
      <c r="AU158" s="337"/>
      <c r="AV158" s="337"/>
      <c r="AW158" s="337"/>
      <c r="AX158" s="337"/>
      <c r="AY158" s="337"/>
      <c r="AZ158" s="337"/>
      <c r="BA158" s="337"/>
      <c r="BB158" s="337"/>
      <c r="BC158" s="337"/>
      <c r="BD158" s="337"/>
      <c r="BE158" s="337"/>
      <c r="BF158" s="337"/>
      <c r="BG158" s="337"/>
      <c r="BH158" s="337"/>
      <c r="BI158" s="337"/>
      <c r="BJ158" s="337"/>
      <c r="BK158" s="337"/>
      <c r="BL158" s="337"/>
      <c r="BM158" s="337"/>
      <c r="BN158" s="337"/>
      <c r="BO158" s="337"/>
      <c r="BP158" s="337"/>
      <c r="BQ158" s="337"/>
      <c r="BR158" s="337"/>
      <c r="BS158" s="337"/>
      <c r="BT158" s="337"/>
      <c r="BU158" s="337"/>
      <c r="BV158" s="337"/>
      <c r="BW158" s="337"/>
      <c r="BX158" s="9">
        <f t="shared" si="29"/>
        <v>3099379.54</v>
      </c>
      <c r="BY158" s="9">
        <f t="shared" si="30"/>
        <v>3578328.7149999999</v>
      </c>
      <c r="BZ158" s="9">
        <f t="shared" si="31"/>
        <v>3601002.3499999996</v>
      </c>
      <c r="CA158" s="9">
        <f t="shared" si="32"/>
        <v>0</v>
      </c>
      <c r="CB158" s="9">
        <f t="shared" si="33"/>
        <v>0</v>
      </c>
      <c r="CC158" s="9">
        <f t="shared" si="34"/>
        <v>0</v>
      </c>
      <c r="CD158" s="11">
        <f t="shared" si="35"/>
        <v>3105647.44</v>
      </c>
      <c r="CE158" s="11">
        <f t="shared" si="36"/>
        <v>3368155.96</v>
      </c>
      <c r="CF158" s="11">
        <f t="shared" si="37"/>
        <v>3590537.6</v>
      </c>
      <c r="CG158" s="11">
        <f t="shared" si="38"/>
        <v>277000.18</v>
      </c>
      <c r="CH158" s="11">
        <f t="shared" si="39"/>
        <v>0</v>
      </c>
      <c r="CI158" s="11">
        <f t="shared" si="40"/>
        <v>0</v>
      </c>
      <c r="CJ158" s="333" t="str">
        <f>VLOOKUP($A158,'Depr Group Buckets'!$A:$J,CJ$4,FALSE)</f>
        <v>PROD OTHER</v>
      </c>
      <c r="CK158" s="333" t="str">
        <f>VLOOKUP($A158,'Depr Group Buckets'!$A:$J,CK$4,FALSE)</f>
        <v>101/106</v>
      </c>
      <c r="CL158" s="333">
        <f>VLOOKUP($A158,'Depr Group Buckets'!$A:$J,CL$4,FALSE)</f>
        <v>108</v>
      </c>
      <c r="CM158" s="333">
        <f>VLOOKUP($A158,'Depr Group Buckets'!$A:$J,CM$4,FALSE)</f>
        <v>403</v>
      </c>
      <c r="CN158" s="333" t="str">
        <f>VLOOKUP($A158,'Depr Group Buckets'!$A:$J,CN$4,FALSE)</f>
        <v>BIG BEND</v>
      </c>
      <c r="CO158" s="333" t="str">
        <f>VLOOKUP($A158,'Depr Group Buckets'!$A:$J,CO$4,FALSE)</f>
        <v>BIG BEND NEW STEAM TURBINE 1</v>
      </c>
      <c r="CP158" s="333" t="str">
        <f>VLOOKUP($A158,'Depr Group Buckets'!$A:$J,CP$4,FALSE)</f>
        <v>Valid</v>
      </c>
      <c r="CQ158" s="333" t="str">
        <f>VLOOKUP($A158,'Depr Group Buckets'!$A:$J,CQ$4,FALSE)</f>
        <v>342</v>
      </c>
    </row>
    <row r="159" spans="1:95" ht="12.75" customHeight="1" x14ac:dyDescent="0.25">
      <c r="A159" s="335">
        <v>34244</v>
      </c>
      <c r="B159" s="336" t="s">
        <v>64</v>
      </c>
      <c r="C159" s="337">
        <v>2353181.4700000002</v>
      </c>
      <c r="D159" s="337">
        <v>2353181.4700000002</v>
      </c>
      <c r="E159" s="337">
        <v>2353181.4700000002</v>
      </c>
      <c r="F159" s="337">
        <v>2353181.4700000002</v>
      </c>
      <c r="G159" s="337">
        <v>2353181.4700000002</v>
      </c>
      <c r="H159" s="337">
        <v>2353181.4700000002</v>
      </c>
      <c r="I159" s="337">
        <v>2353181.4700000002</v>
      </c>
      <c r="J159" s="337">
        <v>2353181.4700000002</v>
      </c>
      <c r="K159" s="337">
        <v>2353181.4700000002</v>
      </c>
      <c r="L159" s="337">
        <v>2353181.4700000002</v>
      </c>
      <c r="M159" s="337">
        <v>2353181.4700000002</v>
      </c>
      <c r="N159" s="337">
        <v>2353181.4700000002</v>
      </c>
      <c r="O159" s="337">
        <v>2345111.5</v>
      </c>
      <c r="P159" s="337">
        <v>3575989.0300000003</v>
      </c>
      <c r="Q159" s="337">
        <v>3579769.0300000003</v>
      </c>
      <c r="R159" s="337">
        <v>3611861.3250000007</v>
      </c>
      <c r="S159" s="337">
        <v>3619421.3250000007</v>
      </c>
      <c r="T159" s="337">
        <v>3628241.3250000007</v>
      </c>
      <c r="U159" s="337">
        <v>3637061.3250000007</v>
      </c>
      <c r="V159" s="337">
        <v>3647141.3250000007</v>
      </c>
      <c r="W159" s="337">
        <v>3657221.3250000007</v>
      </c>
      <c r="X159" s="337">
        <v>3667301.3250000007</v>
      </c>
      <c r="Y159" s="337">
        <v>3678641.3250000007</v>
      </c>
      <c r="Z159" s="337">
        <v>3697541.3250000007</v>
      </c>
      <c r="AA159" s="337">
        <v>3722741.3250000007</v>
      </c>
      <c r="AB159" s="337">
        <v>3722741.3250000007</v>
      </c>
      <c r="AC159" s="337">
        <v>3722741.3250000007</v>
      </c>
      <c r="AD159" s="337">
        <v>3722741.3250000007</v>
      </c>
      <c r="AE159" s="337">
        <v>3722741.3250000007</v>
      </c>
      <c r="AF159" s="337">
        <v>3722741.3250000007</v>
      </c>
      <c r="AG159" s="337">
        <v>3722741.3250000007</v>
      </c>
      <c r="AH159" s="337">
        <v>3722741.3250000007</v>
      </c>
      <c r="AI159" s="337">
        <v>3722741.3250000007</v>
      </c>
      <c r="AJ159" s="337">
        <v>3722741.3250000007</v>
      </c>
      <c r="AK159" s="337">
        <v>3722741.3250000007</v>
      </c>
      <c r="AL159" s="337">
        <v>3722741.3250000007</v>
      </c>
      <c r="AM159" s="337">
        <v>3722741.3250000007</v>
      </c>
      <c r="AN159" s="337"/>
      <c r="AO159" s="337"/>
      <c r="AP159" s="337"/>
      <c r="AQ159" s="337"/>
      <c r="AR159" s="337"/>
      <c r="AS159" s="337"/>
      <c r="AT159" s="337"/>
      <c r="AU159" s="337"/>
      <c r="AV159" s="337"/>
      <c r="AW159" s="337"/>
      <c r="AX159" s="337"/>
      <c r="AY159" s="337"/>
      <c r="AZ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9">
        <f t="shared" si="29"/>
        <v>2345111.5</v>
      </c>
      <c r="BY159" s="9">
        <f t="shared" si="30"/>
        <v>3722741.3250000007</v>
      </c>
      <c r="BZ159" s="9">
        <f t="shared" si="31"/>
        <v>3722741.3250000007</v>
      </c>
      <c r="CA159" s="9">
        <f t="shared" si="32"/>
        <v>0</v>
      </c>
      <c r="CB159" s="9">
        <f t="shared" si="33"/>
        <v>0</v>
      </c>
      <c r="CC159" s="9">
        <f t="shared" si="34"/>
        <v>0</v>
      </c>
      <c r="CD159" s="11">
        <f t="shared" si="35"/>
        <v>2352560.7000000002</v>
      </c>
      <c r="CE159" s="11">
        <f t="shared" si="36"/>
        <v>3543695.6</v>
      </c>
      <c r="CF159" s="11">
        <f t="shared" si="37"/>
        <v>3722741.33</v>
      </c>
      <c r="CG159" s="11">
        <f t="shared" si="38"/>
        <v>286364.71999999997</v>
      </c>
      <c r="CH159" s="11">
        <f t="shared" si="39"/>
        <v>0</v>
      </c>
      <c r="CI159" s="11">
        <f t="shared" si="40"/>
        <v>0</v>
      </c>
      <c r="CJ159" s="333" t="str">
        <f>VLOOKUP($A159,'Depr Group Buckets'!$A:$J,CJ$4,FALSE)</f>
        <v>PROD OTHER</v>
      </c>
      <c r="CK159" s="333" t="str">
        <f>VLOOKUP($A159,'Depr Group Buckets'!$A:$J,CK$4,FALSE)</f>
        <v>101/106</v>
      </c>
      <c r="CL159" s="333">
        <f>VLOOKUP($A159,'Depr Group Buckets'!$A:$J,CL$4,FALSE)</f>
        <v>108</v>
      </c>
      <c r="CM159" s="333">
        <f>VLOOKUP($A159,'Depr Group Buckets'!$A:$J,CM$4,FALSE)</f>
        <v>403</v>
      </c>
      <c r="CN159" s="333" t="str">
        <f>VLOOKUP($A159,'Depr Group Buckets'!$A:$J,CN$4,FALSE)</f>
        <v>BIG BEND</v>
      </c>
      <c r="CO159" s="333" t="str">
        <f>VLOOKUP($A159,'Depr Group Buckets'!$A:$J,CO$4,FALSE)</f>
        <v>BIG BEND CT 4</v>
      </c>
      <c r="CP159" s="333" t="str">
        <f>VLOOKUP($A159,'Depr Group Buckets'!$A:$J,CP$4,FALSE)</f>
        <v>Valid</v>
      </c>
      <c r="CQ159" s="333" t="str">
        <f>VLOOKUP($A159,'Depr Group Buckets'!$A:$J,CQ$4,FALSE)</f>
        <v>342</v>
      </c>
    </row>
    <row r="160" spans="1:95" ht="12.75" customHeight="1" x14ac:dyDescent="0.25">
      <c r="A160" s="335">
        <v>34245</v>
      </c>
      <c r="B160" s="336" t="s">
        <v>74</v>
      </c>
      <c r="C160" s="337">
        <v>0</v>
      </c>
      <c r="D160" s="337">
        <v>0</v>
      </c>
      <c r="E160" s="337">
        <v>0</v>
      </c>
      <c r="F160" s="337">
        <v>0</v>
      </c>
      <c r="G160" s="337">
        <v>0</v>
      </c>
      <c r="H160" s="337">
        <v>0</v>
      </c>
      <c r="I160" s="337">
        <v>0</v>
      </c>
      <c r="J160" s="337">
        <v>0</v>
      </c>
      <c r="K160" s="337">
        <v>0</v>
      </c>
      <c r="L160" s="337">
        <v>0</v>
      </c>
      <c r="M160" s="337">
        <v>0</v>
      </c>
      <c r="N160" s="337">
        <v>0</v>
      </c>
      <c r="O160" s="337">
        <v>0</v>
      </c>
      <c r="P160" s="337">
        <v>83469.525000000009</v>
      </c>
      <c r="Q160" s="337">
        <v>90902.85500000001</v>
      </c>
      <c r="R160" s="337">
        <v>103061.19</v>
      </c>
      <c r="S160" s="337">
        <v>115219.52499999999</v>
      </c>
      <c r="T160" s="337">
        <v>169944.79499999998</v>
      </c>
      <c r="U160" s="337">
        <v>183678.12999999998</v>
      </c>
      <c r="V160" s="337">
        <v>198986.46499999997</v>
      </c>
      <c r="W160" s="337">
        <v>214294.79499999998</v>
      </c>
      <c r="X160" s="337">
        <v>229603.12999999998</v>
      </c>
      <c r="Y160" s="337">
        <v>246486.46499999997</v>
      </c>
      <c r="Z160" s="337">
        <v>272819.79499999998</v>
      </c>
      <c r="AA160" s="337">
        <v>307028.13</v>
      </c>
      <c r="AB160" s="337">
        <v>307028.13</v>
      </c>
      <c r="AC160" s="337">
        <v>307028.13</v>
      </c>
      <c r="AD160" s="337">
        <v>307028.13</v>
      </c>
      <c r="AE160" s="337">
        <v>307028.13</v>
      </c>
      <c r="AF160" s="337">
        <v>307028.13</v>
      </c>
      <c r="AG160" s="337">
        <v>419528.13</v>
      </c>
      <c r="AH160" s="337">
        <v>434528.13</v>
      </c>
      <c r="AI160" s="337">
        <v>449528.13</v>
      </c>
      <c r="AJ160" s="337">
        <v>464528.13</v>
      </c>
      <c r="AK160" s="337">
        <v>479528.13</v>
      </c>
      <c r="AL160" s="337">
        <v>494528.13</v>
      </c>
      <c r="AM160" s="337">
        <v>509528.13</v>
      </c>
      <c r="AN160" s="337"/>
      <c r="AO160" s="337"/>
      <c r="AP160" s="337"/>
      <c r="AQ160" s="337"/>
      <c r="AR160" s="337"/>
      <c r="AS160" s="337"/>
      <c r="AT160" s="337"/>
      <c r="AU160" s="337"/>
      <c r="AV160" s="337"/>
      <c r="AW160" s="337"/>
      <c r="AX160" s="337"/>
      <c r="AY160" s="337"/>
      <c r="AZ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9">
        <f t="shared" si="29"/>
        <v>0</v>
      </c>
      <c r="BY160" s="9">
        <f t="shared" si="30"/>
        <v>307028.13</v>
      </c>
      <c r="BZ160" s="9">
        <f t="shared" si="31"/>
        <v>509528.13</v>
      </c>
      <c r="CA160" s="9">
        <f t="shared" si="32"/>
        <v>0</v>
      </c>
      <c r="CB160" s="9">
        <f t="shared" si="33"/>
        <v>0</v>
      </c>
      <c r="CC160" s="9">
        <f t="shared" si="34"/>
        <v>0</v>
      </c>
      <c r="CD160" s="11">
        <f t="shared" si="35"/>
        <v>0</v>
      </c>
      <c r="CE160" s="11">
        <f t="shared" si="36"/>
        <v>170422.68</v>
      </c>
      <c r="CF160" s="11">
        <f t="shared" si="37"/>
        <v>391835.82</v>
      </c>
      <c r="CG160" s="11">
        <f t="shared" si="38"/>
        <v>39194.47</v>
      </c>
      <c r="CH160" s="11">
        <f t="shared" si="39"/>
        <v>0</v>
      </c>
      <c r="CI160" s="11">
        <f t="shared" si="40"/>
        <v>0</v>
      </c>
      <c r="CJ160" s="333" t="str">
        <f>VLOOKUP($A160,'Depr Group Buckets'!$A:$J,CJ$4,FALSE)</f>
        <v>PROD OTHER</v>
      </c>
      <c r="CK160" s="333" t="str">
        <f>VLOOKUP($A160,'Depr Group Buckets'!$A:$J,CK$4,FALSE)</f>
        <v>101/106</v>
      </c>
      <c r="CL160" s="333">
        <f>VLOOKUP($A160,'Depr Group Buckets'!$A:$J,CL$4,FALSE)</f>
        <v>108</v>
      </c>
      <c r="CM160" s="333">
        <f>VLOOKUP($A160,'Depr Group Buckets'!$A:$J,CM$4,FALSE)</f>
        <v>403</v>
      </c>
      <c r="CN160" s="333" t="str">
        <f>VLOOKUP($A160,'Depr Group Buckets'!$A:$J,CN$4,FALSE)</f>
        <v>BIG BEND</v>
      </c>
      <c r="CO160" s="333" t="str">
        <f>VLOOKUP($A160,'Depr Group Buckets'!$A:$J,CO$4,FALSE)</f>
        <v xml:space="preserve">BIG BEND CT 5 </v>
      </c>
      <c r="CP160" s="333" t="str">
        <f>VLOOKUP($A160,'Depr Group Buckets'!$A:$J,CP$4,FALSE)</f>
        <v>Valid</v>
      </c>
      <c r="CQ160" s="333" t="str">
        <f>VLOOKUP($A160,'Depr Group Buckets'!$A:$J,CQ$4,FALSE)</f>
        <v>342</v>
      </c>
    </row>
    <row r="161" spans="1:95" ht="12.75" customHeight="1" x14ac:dyDescent="0.25">
      <c r="A161" s="335">
        <v>34246</v>
      </c>
      <c r="B161" s="336" t="s">
        <v>81</v>
      </c>
      <c r="C161" s="337">
        <v>0</v>
      </c>
      <c r="D161" s="337">
        <v>0</v>
      </c>
      <c r="E161" s="337">
        <v>0</v>
      </c>
      <c r="F161" s="337">
        <v>0</v>
      </c>
      <c r="G161" s="337">
        <v>0</v>
      </c>
      <c r="H161" s="337">
        <v>0</v>
      </c>
      <c r="I161" s="337">
        <v>0</v>
      </c>
      <c r="J161" s="337">
        <v>0</v>
      </c>
      <c r="K161" s="337">
        <v>0</v>
      </c>
      <c r="L161" s="337">
        <v>0</v>
      </c>
      <c r="M161" s="337">
        <v>0</v>
      </c>
      <c r="N161" s="337">
        <v>0</v>
      </c>
      <c r="O161" s="337">
        <v>0</v>
      </c>
      <c r="P161" s="337">
        <v>7433.335</v>
      </c>
      <c r="Q161" s="337">
        <v>14866.665000000001</v>
      </c>
      <c r="R161" s="337">
        <v>148489.01500000001</v>
      </c>
      <c r="S161" s="337">
        <v>210296.76</v>
      </c>
      <c r="T161" s="337">
        <v>251030.09000000003</v>
      </c>
      <c r="U161" s="337">
        <v>264763.42500000005</v>
      </c>
      <c r="V161" s="337">
        <v>280071.76000000007</v>
      </c>
      <c r="W161" s="337">
        <v>295380.09000000008</v>
      </c>
      <c r="X161" s="337">
        <v>310688.4250000001</v>
      </c>
      <c r="Y161" s="337">
        <v>327571.76000000013</v>
      </c>
      <c r="Z161" s="337">
        <v>353905.09000000014</v>
      </c>
      <c r="AA161" s="337">
        <v>388113.42500000016</v>
      </c>
      <c r="AB161" s="337">
        <v>388113.42500000016</v>
      </c>
      <c r="AC161" s="337">
        <v>388113.42500000016</v>
      </c>
      <c r="AD161" s="337">
        <v>388113.42500000016</v>
      </c>
      <c r="AE161" s="337">
        <v>388113.42500000016</v>
      </c>
      <c r="AF161" s="337">
        <v>388113.42500000016</v>
      </c>
      <c r="AG161" s="337">
        <v>388113.42500000016</v>
      </c>
      <c r="AH161" s="337">
        <v>388113.42500000016</v>
      </c>
      <c r="AI161" s="337">
        <v>388113.42500000016</v>
      </c>
      <c r="AJ161" s="337">
        <v>388113.42500000016</v>
      </c>
      <c r="AK161" s="337">
        <v>388113.42500000016</v>
      </c>
      <c r="AL161" s="337">
        <v>388113.42500000016</v>
      </c>
      <c r="AM161" s="337">
        <v>388113.42500000016</v>
      </c>
      <c r="AN161" s="337"/>
      <c r="AO161" s="337"/>
      <c r="AP161" s="337"/>
      <c r="AQ161" s="337"/>
      <c r="AR161" s="337"/>
      <c r="AS161" s="337"/>
      <c r="AT161" s="337"/>
      <c r="AU161" s="337"/>
      <c r="AV161" s="337"/>
      <c r="AW161" s="337"/>
      <c r="AX161" s="337"/>
      <c r="AY161" s="337"/>
      <c r="AZ161" s="337"/>
      <c r="BA161" s="337"/>
      <c r="BB161" s="337"/>
      <c r="BC161" s="337"/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337"/>
      <c r="BU161" s="337"/>
      <c r="BV161" s="337"/>
      <c r="BW161" s="337"/>
      <c r="BX161" s="9">
        <f t="shared" si="29"/>
        <v>0</v>
      </c>
      <c r="BY161" s="9">
        <f t="shared" si="30"/>
        <v>388113.42500000016</v>
      </c>
      <c r="BZ161" s="9">
        <f t="shared" si="31"/>
        <v>388113.42500000016</v>
      </c>
      <c r="CA161" s="9">
        <f t="shared" si="32"/>
        <v>0</v>
      </c>
      <c r="CB161" s="9">
        <f t="shared" si="33"/>
        <v>0</v>
      </c>
      <c r="CC161" s="9">
        <f t="shared" si="34"/>
        <v>0</v>
      </c>
      <c r="CD161" s="11">
        <f t="shared" si="35"/>
        <v>0</v>
      </c>
      <c r="CE161" s="11">
        <f t="shared" si="36"/>
        <v>219431.53</v>
      </c>
      <c r="CF161" s="11">
        <f t="shared" si="37"/>
        <v>388113.43</v>
      </c>
      <c r="CG161" s="11">
        <f t="shared" si="38"/>
        <v>29854.880000000001</v>
      </c>
      <c r="CH161" s="11">
        <f t="shared" si="39"/>
        <v>0</v>
      </c>
      <c r="CI161" s="11">
        <f t="shared" si="40"/>
        <v>0</v>
      </c>
      <c r="CJ161" s="333" t="str">
        <f>VLOOKUP($A161,'Depr Group Buckets'!$A:$J,CJ$4,FALSE)</f>
        <v>PROD OTHER</v>
      </c>
      <c r="CK161" s="333" t="str">
        <f>VLOOKUP($A161,'Depr Group Buckets'!$A:$J,CK$4,FALSE)</f>
        <v>101/106</v>
      </c>
      <c r="CL161" s="333">
        <f>VLOOKUP($A161,'Depr Group Buckets'!$A:$J,CL$4,FALSE)</f>
        <v>108</v>
      </c>
      <c r="CM161" s="333">
        <f>VLOOKUP($A161,'Depr Group Buckets'!$A:$J,CM$4,FALSE)</f>
        <v>403</v>
      </c>
      <c r="CN161" s="333" t="str">
        <f>VLOOKUP($A161,'Depr Group Buckets'!$A:$J,CN$4,FALSE)</f>
        <v>BIG BEND</v>
      </c>
      <c r="CO161" s="333" t="str">
        <f>VLOOKUP($A161,'Depr Group Buckets'!$A:$J,CO$4,FALSE)</f>
        <v>BIG BEND CT 6</v>
      </c>
      <c r="CP161" s="333" t="str">
        <f>VLOOKUP($A161,'Depr Group Buckets'!$A:$J,CP$4,FALSE)</f>
        <v>Valid</v>
      </c>
      <c r="CQ161" s="333" t="str">
        <f>VLOOKUP($A161,'Depr Group Buckets'!$A:$J,CQ$4,FALSE)</f>
        <v>342</v>
      </c>
    </row>
    <row r="162" spans="1:95" ht="12.75" customHeight="1" x14ac:dyDescent="0.25">
      <c r="A162" s="335">
        <v>34280</v>
      </c>
      <c r="B162" s="336" t="s">
        <v>155</v>
      </c>
      <c r="C162" s="337">
        <v>9946620.1500000004</v>
      </c>
      <c r="D162" s="337">
        <v>9946620.1500000004</v>
      </c>
      <c r="E162" s="337">
        <v>9946620.1500000004</v>
      </c>
      <c r="F162" s="337">
        <v>9946620.1500000004</v>
      </c>
      <c r="G162" s="337">
        <v>9946620.1500000004</v>
      </c>
      <c r="H162" s="337">
        <v>9946620.1500000004</v>
      </c>
      <c r="I162" s="337">
        <v>9946620.1500000004</v>
      </c>
      <c r="J162" s="337">
        <v>9946620.1500000004</v>
      </c>
      <c r="K162" s="337">
        <v>9946620.1500000004</v>
      </c>
      <c r="L162" s="337">
        <v>9994929.1799999997</v>
      </c>
      <c r="M162" s="337">
        <v>9994929.1799999997</v>
      </c>
      <c r="N162" s="337">
        <v>9994929.1799999997</v>
      </c>
      <c r="O162" s="337">
        <v>10797010.060000001</v>
      </c>
      <c r="P162" s="337">
        <v>11071980.625</v>
      </c>
      <c r="Q162" s="337">
        <v>11117073.209999999</v>
      </c>
      <c r="R162" s="337">
        <v>11202513.844999999</v>
      </c>
      <c r="S162" s="337">
        <v>11377862.744999999</v>
      </c>
      <c r="T162" s="337">
        <v>11431208.465</v>
      </c>
      <c r="U162" s="337">
        <v>11561386.220000001</v>
      </c>
      <c r="V162" s="337">
        <v>11626907.43</v>
      </c>
      <c r="W162" s="337">
        <v>11672000.014999999</v>
      </c>
      <c r="X162" s="337">
        <v>11717092.599999998</v>
      </c>
      <c r="Y162" s="337">
        <v>11762185.184999997</v>
      </c>
      <c r="Z162" s="337">
        <v>11807277.769999996</v>
      </c>
      <c r="AA162" s="337">
        <v>12463388.849999996</v>
      </c>
      <c r="AB162" s="337">
        <v>12530544.424999995</v>
      </c>
      <c r="AC162" s="337">
        <v>12597699.979999995</v>
      </c>
      <c r="AD162" s="337">
        <v>12664855.534999995</v>
      </c>
      <c r="AE162" s="337">
        <v>12954055.534999995</v>
      </c>
      <c r="AF162" s="337">
        <v>13008499.979999995</v>
      </c>
      <c r="AG162" s="337">
        <v>13062944.424999995</v>
      </c>
      <c r="AH162" s="337">
        <v>13117388.869999995</v>
      </c>
      <c r="AI162" s="337">
        <v>13171833.314999996</v>
      </c>
      <c r="AJ162" s="337">
        <v>13406277.759999996</v>
      </c>
      <c r="AK162" s="337">
        <v>13473433.314999996</v>
      </c>
      <c r="AL162" s="337">
        <v>13652588.859999996</v>
      </c>
      <c r="AM162" s="337">
        <v>14939263.234999996</v>
      </c>
      <c r="AN162" s="337"/>
      <c r="AO162" s="337"/>
      <c r="AP162" s="337"/>
      <c r="AQ162" s="337"/>
      <c r="AR162" s="337"/>
      <c r="AS162" s="337"/>
      <c r="AT162" s="337"/>
      <c r="AU162" s="337"/>
      <c r="AV162" s="337"/>
      <c r="AW162" s="337"/>
      <c r="AX162" s="337"/>
      <c r="AY162" s="337"/>
      <c r="AZ162" s="337"/>
      <c r="BA162" s="337"/>
      <c r="BB162" s="337"/>
      <c r="BC162" s="337"/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337"/>
      <c r="BU162" s="337"/>
      <c r="BV162" s="337"/>
      <c r="BW162" s="337"/>
      <c r="BX162" s="9">
        <f t="shared" si="29"/>
        <v>10797010.060000001</v>
      </c>
      <c r="BY162" s="9">
        <f t="shared" si="30"/>
        <v>12463388.849999996</v>
      </c>
      <c r="BZ162" s="9">
        <f t="shared" si="31"/>
        <v>14939263.234999996</v>
      </c>
      <c r="CA162" s="9">
        <f t="shared" si="32"/>
        <v>0</v>
      </c>
      <c r="CB162" s="9">
        <f t="shared" si="33"/>
        <v>0</v>
      </c>
      <c r="CC162" s="9">
        <f t="shared" si="34"/>
        <v>0</v>
      </c>
      <c r="CD162" s="11">
        <f t="shared" si="35"/>
        <v>10023183</v>
      </c>
      <c r="CE162" s="11">
        <f t="shared" si="36"/>
        <v>11508299</v>
      </c>
      <c r="CF162" s="11">
        <f t="shared" si="37"/>
        <v>13157136.470000001</v>
      </c>
      <c r="CG162" s="11">
        <f t="shared" si="38"/>
        <v>1149174.1000000001</v>
      </c>
      <c r="CH162" s="11">
        <f t="shared" si="39"/>
        <v>0</v>
      </c>
      <c r="CI162" s="11">
        <f t="shared" si="40"/>
        <v>0</v>
      </c>
      <c r="CJ162" s="333" t="str">
        <f>VLOOKUP($A162,'Depr Group Buckets'!$A:$J,CJ$4,FALSE)</f>
        <v>PROD OTHER</v>
      </c>
      <c r="CK162" s="333" t="str">
        <f>VLOOKUP($A162,'Depr Group Buckets'!$A:$J,CK$4,FALSE)</f>
        <v>101/106</v>
      </c>
      <c r="CL162" s="333">
        <f>VLOOKUP($A162,'Depr Group Buckets'!$A:$J,CL$4,FALSE)</f>
        <v>108</v>
      </c>
      <c r="CM162" s="333">
        <f>VLOOKUP($A162,'Depr Group Buckets'!$A:$J,CM$4,FALSE)</f>
        <v>403</v>
      </c>
      <c r="CN162" s="333" t="str">
        <f>VLOOKUP($A162,'Depr Group Buckets'!$A:$J,CN$4,FALSE)</f>
        <v>POLK</v>
      </c>
      <c r="CO162" s="333" t="str">
        <f>VLOOKUP($A162,'Depr Group Buckets'!$A:$J,CO$4,FALSE)</f>
        <v>POLK COMMON</v>
      </c>
      <c r="CP162" s="333" t="str">
        <f>VLOOKUP($A162,'Depr Group Buckets'!$A:$J,CP$4,FALSE)</f>
        <v>Valid</v>
      </c>
      <c r="CQ162" s="333" t="str">
        <f>VLOOKUP($A162,'Depr Group Buckets'!$A:$J,CQ$4,FALSE)</f>
        <v>342</v>
      </c>
    </row>
    <row r="163" spans="1:95" ht="12.75" customHeight="1" x14ac:dyDescent="0.25">
      <c r="A163" s="335">
        <v>34281</v>
      </c>
      <c r="B163" s="336" t="s">
        <v>162</v>
      </c>
      <c r="C163" s="337">
        <v>246006149.64999998</v>
      </c>
      <c r="D163" s="337">
        <v>245987233.86999997</v>
      </c>
      <c r="E163" s="337">
        <v>245964375.00999996</v>
      </c>
      <c r="F163" s="337">
        <v>245964375.00999996</v>
      </c>
      <c r="G163" s="337">
        <v>245964375.00999996</v>
      </c>
      <c r="H163" s="337">
        <v>245964375.00999996</v>
      </c>
      <c r="I163" s="337">
        <v>245964375.00999996</v>
      </c>
      <c r="J163" s="337">
        <v>245964375.00999996</v>
      </c>
      <c r="K163" s="337">
        <v>245825309.58999997</v>
      </c>
      <c r="L163" s="337">
        <v>245908981.92999998</v>
      </c>
      <c r="M163" s="337">
        <v>245908981.92999998</v>
      </c>
      <c r="N163" s="337">
        <v>245918891.90999997</v>
      </c>
      <c r="O163" s="337">
        <v>245866778.05999997</v>
      </c>
      <c r="P163" s="337">
        <v>246784620.79499999</v>
      </c>
      <c r="Q163" s="337">
        <v>246931686.97999999</v>
      </c>
      <c r="R163" s="337">
        <v>247257390.27500001</v>
      </c>
      <c r="S163" s="337">
        <v>247436108.14500001</v>
      </c>
      <c r="T163" s="337">
        <v>247806851.71500003</v>
      </c>
      <c r="U163" s="337">
        <v>247865997.38500005</v>
      </c>
      <c r="V163" s="337">
        <v>247894428.86500004</v>
      </c>
      <c r="W163" s="337">
        <v>247922860.34500003</v>
      </c>
      <c r="X163" s="337">
        <v>247954910.92000002</v>
      </c>
      <c r="Y163" s="337">
        <v>247985527.16000003</v>
      </c>
      <c r="Z163" s="337">
        <v>248013958.64000002</v>
      </c>
      <c r="AA163" s="337">
        <v>249190687.45500001</v>
      </c>
      <c r="AB163" s="337">
        <v>249220317.09500003</v>
      </c>
      <c r="AC163" s="337">
        <v>249249946.73500004</v>
      </c>
      <c r="AD163" s="337">
        <v>249279576.37500006</v>
      </c>
      <c r="AE163" s="337">
        <v>249309206.01500008</v>
      </c>
      <c r="AF163" s="337">
        <v>289593654.53500009</v>
      </c>
      <c r="AG163" s="337">
        <v>289623284.17500007</v>
      </c>
      <c r="AH163" s="337">
        <v>289652913.81500006</v>
      </c>
      <c r="AI163" s="337">
        <v>289682543.45500004</v>
      </c>
      <c r="AJ163" s="337">
        <v>289712173.09500003</v>
      </c>
      <c r="AK163" s="337">
        <v>289741802.73500001</v>
      </c>
      <c r="AL163" s="337">
        <v>289771432.375</v>
      </c>
      <c r="AM163" s="337">
        <v>290606839.07999998</v>
      </c>
      <c r="AN163" s="337"/>
      <c r="AO163" s="337"/>
      <c r="AP163" s="337"/>
      <c r="AQ163" s="337"/>
      <c r="AR163" s="337"/>
      <c r="AS163" s="337"/>
      <c r="AT163" s="337"/>
      <c r="AU163" s="337"/>
      <c r="AV163" s="337"/>
      <c r="AW163" s="337"/>
      <c r="AX163" s="337"/>
      <c r="AY163" s="337"/>
      <c r="AZ163" s="337"/>
      <c r="BA163" s="337"/>
      <c r="BB163" s="337"/>
      <c r="BC163" s="337"/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337"/>
      <c r="BU163" s="337"/>
      <c r="BV163" s="337"/>
      <c r="BW163" s="337"/>
      <c r="BX163" s="9">
        <f t="shared" si="29"/>
        <v>245866778.05999997</v>
      </c>
      <c r="BY163" s="9">
        <f t="shared" si="30"/>
        <v>249190687.45500001</v>
      </c>
      <c r="BZ163" s="9">
        <f t="shared" si="31"/>
        <v>290606839.07999998</v>
      </c>
      <c r="CA163" s="9">
        <f t="shared" si="32"/>
        <v>0</v>
      </c>
      <c r="CB163" s="9">
        <f t="shared" si="33"/>
        <v>0</v>
      </c>
      <c r="CC163" s="9">
        <f t="shared" si="34"/>
        <v>0</v>
      </c>
      <c r="CD163" s="11">
        <f t="shared" si="35"/>
        <v>245939121.31</v>
      </c>
      <c r="CE163" s="11">
        <f t="shared" si="36"/>
        <v>247608600.52000001</v>
      </c>
      <c r="CF163" s="11">
        <f t="shared" si="37"/>
        <v>274202644.38</v>
      </c>
      <c r="CG163" s="11">
        <f t="shared" si="38"/>
        <v>22354372.239999998</v>
      </c>
      <c r="CH163" s="11">
        <f t="shared" si="39"/>
        <v>0</v>
      </c>
      <c r="CI163" s="11">
        <f t="shared" si="40"/>
        <v>0</v>
      </c>
      <c r="CJ163" s="333" t="str">
        <f>VLOOKUP($A163,'Depr Group Buckets'!$A:$J,CJ$4,FALSE)</f>
        <v>PROD OTHER</v>
      </c>
      <c r="CK163" s="333" t="str">
        <f>VLOOKUP($A163,'Depr Group Buckets'!$A:$J,CK$4,FALSE)</f>
        <v>101/106</v>
      </c>
      <c r="CL163" s="333">
        <f>VLOOKUP($A163,'Depr Group Buckets'!$A:$J,CL$4,FALSE)</f>
        <v>108</v>
      </c>
      <c r="CM163" s="333">
        <f>VLOOKUP($A163,'Depr Group Buckets'!$A:$J,CM$4,FALSE)</f>
        <v>403</v>
      </c>
      <c r="CN163" s="333" t="str">
        <f>VLOOKUP($A163,'Depr Group Buckets'!$A:$J,CN$4,FALSE)</f>
        <v>POLK</v>
      </c>
      <c r="CO163" s="333" t="str">
        <f>VLOOKUP($A163,'Depr Group Buckets'!$A:$J,CO$4,FALSE)</f>
        <v>POLK UNIT 1</v>
      </c>
      <c r="CP163" s="333" t="str">
        <f>VLOOKUP($A163,'Depr Group Buckets'!$A:$J,CP$4,FALSE)</f>
        <v>Valid</v>
      </c>
      <c r="CQ163" s="333" t="str">
        <f>VLOOKUP($A163,'Depr Group Buckets'!$A:$J,CQ$4,FALSE)</f>
        <v>342</v>
      </c>
    </row>
    <row r="164" spans="1:95" ht="12.75" customHeight="1" x14ac:dyDescent="0.25">
      <c r="A164" s="335">
        <v>34282</v>
      </c>
      <c r="B164" s="336" t="s">
        <v>169</v>
      </c>
      <c r="C164" s="337">
        <v>2196160.4500000002</v>
      </c>
      <c r="D164" s="337">
        <v>2196160.4500000002</v>
      </c>
      <c r="E164" s="337">
        <v>2196160.4500000002</v>
      </c>
      <c r="F164" s="337">
        <v>2196160.4500000002</v>
      </c>
      <c r="G164" s="337">
        <v>2196160.4500000002</v>
      </c>
      <c r="H164" s="337">
        <v>2196160.4500000002</v>
      </c>
      <c r="I164" s="337">
        <v>2196160.4500000002</v>
      </c>
      <c r="J164" s="337">
        <v>2196160.4500000002</v>
      </c>
      <c r="K164" s="337">
        <v>2196160.4500000002</v>
      </c>
      <c r="L164" s="337">
        <v>2196160.4500000002</v>
      </c>
      <c r="M164" s="337">
        <v>2196160.4500000002</v>
      </c>
      <c r="N164" s="337">
        <v>2196160.4500000002</v>
      </c>
      <c r="O164" s="337">
        <v>2196160.4500000002</v>
      </c>
      <c r="P164" s="337">
        <v>2211252.0699999998</v>
      </c>
      <c r="Q164" s="337">
        <v>2213252.0699999998</v>
      </c>
      <c r="R164" s="337">
        <v>2230312.9649999999</v>
      </c>
      <c r="S164" s="337">
        <v>2261711.42</v>
      </c>
      <c r="T164" s="337">
        <v>2263711.42</v>
      </c>
      <c r="U164" s="337">
        <v>2265711.42</v>
      </c>
      <c r="V164" s="337">
        <v>2267711.42</v>
      </c>
      <c r="W164" s="337">
        <v>2288620.5150000001</v>
      </c>
      <c r="X164" s="337">
        <v>2292984.15</v>
      </c>
      <c r="Y164" s="337">
        <v>2297347.7849999997</v>
      </c>
      <c r="Z164" s="337">
        <v>2301711.4199999995</v>
      </c>
      <c r="AA164" s="337">
        <v>3721240.5999999996</v>
      </c>
      <c r="AB164" s="337">
        <v>3739567.6549999998</v>
      </c>
      <c r="AC164" s="337">
        <v>3756047.5199999996</v>
      </c>
      <c r="AD164" s="337">
        <v>3773142.9849999994</v>
      </c>
      <c r="AE164" s="337">
        <v>3790854.4499999993</v>
      </c>
      <c r="AF164" s="337">
        <v>3808565.9149999991</v>
      </c>
      <c r="AG164" s="337">
        <v>3825661.379999999</v>
      </c>
      <c r="AH164" s="337">
        <v>3843988.4449999989</v>
      </c>
      <c r="AI164" s="337">
        <v>3861083.9099999988</v>
      </c>
      <c r="AJ164" s="337">
        <v>3878795.3749999986</v>
      </c>
      <c r="AK164" s="337">
        <v>3970512.8399999985</v>
      </c>
      <c r="AL164" s="337">
        <v>5306953.5299999984</v>
      </c>
      <c r="AM164" s="337">
        <v>7819185.2249999978</v>
      </c>
      <c r="AN164" s="337"/>
      <c r="AO164" s="337"/>
      <c r="AP164" s="337"/>
      <c r="AQ164" s="337"/>
      <c r="AR164" s="337"/>
      <c r="AS164" s="337"/>
      <c r="AT164" s="337"/>
      <c r="AU164" s="337"/>
      <c r="AV164" s="337"/>
      <c r="AW164" s="337"/>
      <c r="AX164" s="337"/>
      <c r="AY164" s="337"/>
      <c r="AZ164" s="337"/>
      <c r="BA164" s="337"/>
      <c r="BB164" s="337"/>
      <c r="BC164" s="337"/>
      <c r="BD164" s="337"/>
      <c r="BE164" s="337"/>
      <c r="BF164" s="337"/>
      <c r="BG164" s="337"/>
      <c r="BH164" s="337"/>
      <c r="BI164" s="337"/>
      <c r="BJ164" s="337"/>
      <c r="BK164" s="337"/>
      <c r="BL164" s="337"/>
      <c r="BM164" s="337"/>
      <c r="BN164" s="337"/>
      <c r="BO164" s="337"/>
      <c r="BP164" s="337"/>
      <c r="BQ164" s="337"/>
      <c r="BR164" s="337"/>
      <c r="BS164" s="337"/>
      <c r="BT164" s="337"/>
      <c r="BU164" s="337"/>
      <c r="BV164" s="337"/>
      <c r="BW164" s="337"/>
      <c r="BX164" s="9">
        <f t="shared" si="29"/>
        <v>2196160.4500000002</v>
      </c>
      <c r="BY164" s="9">
        <f t="shared" si="30"/>
        <v>3721240.5999999996</v>
      </c>
      <c r="BZ164" s="9">
        <f t="shared" si="31"/>
        <v>7819185.2249999978</v>
      </c>
      <c r="CA164" s="9">
        <f t="shared" si="32"/>
        <v>0</v>
      </c>
      <c r="CB164" s="9">
        <f t="shared" si="33"/>
        <v>0</v>
      </c>
      <c r="CC164" s="9">
        <f t="shared" si="34"/>
        <v>0</v>
      </c>
      <c r="CD164" s="11">
        <f t="shared" si="35"/>
        <v>2196160.4500000002</v>
      </c>
      <c r="CE164" s="11">
        <f t="shared" si="36"/>
        <v>2370132.9</v>
      </c>
      <c r="CF164" s="11">
        <f t="shared" si="37"/>
        <v>4238123.0599999996</v>
      </c>
      <c r="CG164" s="11">
        <f t="shared" si="38"/>
        <v>601475.79</v>
      </c>
      <c r="CH164" s="11">
        <f t="shared" si="39"/>
        <v>0</v>
      </c>
      <c r="CI164" s="11">
        <f t="shared" si="40"/>
        <v>0</v>
      </c>
      <c r="CJ164" s="333" t="str">
        <f>VLOOKUP($A164,'Depr Group Buckets'!$A:$J,CJ$4,FALSE)</f>
        <v>PROD OTHER</v>
      </c>
      <c r="CK164" s="333" t="str">
        <f>VLOOKUP($A164,'Depr Group Buckets'!$A:$J,CK$4,FALSE)</f>
        <v>101/106</v>
      </c>
      <c r="CL164" s="333">
        <f>VLOOKUP($A164,'Depr Group Buckets'!$A:$J,CL$4,FALSE)</f>
        <v>108</v>
      </c>
      <c r="CM164" s="333">
        <f>VLOOKUP($A164,'Depr Group Buckets'!$A:$J,CM$4,FALSE)</f>
        <v>403</v>
      </c>
      <c r="CN164" s="333" t="str">
        <f>VLOOKUP($A164,'Depr Group Buckets'!$A:$J,CN$4,FALSE)</f>
        <v>POLK</v>
      </c>
      <c r="CO164" s="333" t="str">
        <f>VLOOKUP($A164,'Depr Group Buckets'!$A:$J,CO$4,FALSE)</f>
        <v>POLK UNIT 2</v>
      </c>
      <c r="CP164" s="333" t="str">
        <f>VLOOKUP($A164,'Depr Group Buckets'!$A:$J,CP$4,FALSE)</f>
        <v>Valid</v>
      </c>
      <c r="CQ164" s="333" t="str">
        <f>VLOOKUP($A164,'Depr Group Buckets'!$A:$J,CQ$4,FALSE)</f>
        <v>342</v>
      </c>
    </row>
    <row r="165" spans="1:95" ht="12.75" customHeight="1" x14ac:dyDescent="0.25">
      <c r="A165" s="335">
        <v>34283</v>
      </c>
      <c r="B165" s="336" t="s">
        <v>176</v>
      </c>
      <c r="C165" s="337">
        <v>1453776.2999999998</v>
      </c>
      <c r="D165" s="337">
        <v>1453776.2999999998</v>
      </c>
      <c r="E165" s="337">
        <v>1456397.6199999999</v>
      </c>
      <c r="F165" s="337">
        <v>1456397.6199999999</v>
      </c>
      <c r="G165" s="337">
        <v>1456397.6199999999</v>
      </c>
      <c r="H165" s="337">
        <v>1456397.6199999999</v>
      </c>
      <c r="I165" s="337">
        <v>1456397.6199999999</v>
      </c>
      <c r="J165" s="337">
        <v>1456397.6199999999</v>
      </c>
      <c r="K165" s="337">
        <v>1456397.6199999999</v>
      </c>
      <c r="L165" s="337">
        <v>1456397.6199999999</v>
      </c>
      <c r="M165" s="337">
        <v>1456397.6199999999</v>
      </c>
      <c r="N165" s="337">
        <v>1456397.6199999999</v>
      </c>
      <c r="O165" s="337">
        <v>1456397.6199999999</v>
      </c>
      <c r="P165" s="337">
        <v>1456397.6199999999</v>
      </c>
      <c r="Q165" s="337">
        <v>1459292.44</v>
      </c>
      <c r="R165" s="337">
        <v>1476441.24</v>
      </c>
      <c r="S165" s="337">
        <v>1503164.73</v>
      </c>
      <c r="T165" s="337">
        <v>1503164.73</v>
      </c>
      <c r="U165" s="337">
        <v>1546892.7150000001</v>
      </c>
      <c r="V165" s="337">
        <v>1546892.7150000001</v>
      </c>
      <c r="W165" s="337">
        <v>1565801.81</v>
      </c>
      <c r="X165" s="337">
        <v>1568165.4450000001</v>
      </c>
      <c r="Y165" s="337">
        <v>1570529.08</v>
      </c>
      <c r="Z165" s="337">
        <v>1572892.7150000001</v>
      </c>
      <c r="AA165" s="337">
        <v>1847091.01</v>
      </c>
      <c r="AB165" s="337">
        <v>1847091.01</v>
      </c>
      <c r="AC165" s="337">
        <v>1847091.01</v>
      </c>
      <c r="AD165" s="337">
        <v>1847091.01</v>
      </c>
      <c r="AE165" s="337">
        <v>1847091.01</v>
      </c>
      <c r="AF165" s="337">
        <v>1847091.01</v>
      </c>
      <c r="AG165" s="337">
        <v>1847091.01</v>
      </c>
      <c r="AH165" s="337">
        <v>1847091.01</v>
      </c>
      <c r="AI165" s="337">
        <v>1847091.01</v>
      </c>
      <c r="AJ165" s="337">
        <v>1847091.01</v>
      </c>
      <c r="AK165" s="337">
        <v>1847091.01</v>
      </c>
      <c r="AL165" s="337">
        <v>1847091.01</v>
      </c>
      <c r="AM165" s="337">
        <v>3406932.4199999995</v>
      </c>
      <c r="AN165" s="337"/>
      <c r="AO165" s="337"/>
      <c r="AP165" s="337"/>
      <c r="AQ165" s="337"/>
      <c r="AR165" s="337"/>
      <c r="AS165" s="337"/>
      <c r="AT165" s="337"/>
      <c r="AU165" s="337"/>
      <c r="AV165" s="337"/>
      <c r="AW165" s="337"/>
      <c r="AX165" s="337"/>
      <c r="AY165" s="337"/>
      <c r="AZ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9">
        <f t="shared" si="29"/>
        <v>1456397.6199999999</v>
      </c>
      <c r="BY165" s="9">
        <f t="shared" si="30"/>
        <v>1847091.01</v>
      </c>
      <c r="BZ165" s="9">
        <f t="shared" si="31"/>
        <v>3406932.4199999995</v>
      </c>
      <c r="CA165" s="9">
        <f t="shared" si="32"/>
        <v>0</v>
      </c>
      <c r="CB165" s="9">
        <f t="shared" si="33"/>
        <v>0</v>
      </c>
      <c r="CC165" s="9">
        <f t="shared" si="34"/>
        <v>0</v>
      </c>
      <c r="CD165" s="11">
        <f t="shared" si="35"/>
        <v>1455994.34</v>
      </c>
      <c r="CE165" s="11">
        <f t="shared" si="36"/>
        <v>1544086.45</v>
      </c>
      <c r="CF165" s="11">
        <f t="shared" si="37"/>
        <v>1967078.81</v>
      </c>
      <c r="CG165" s="11">
        <f t="shared" si="38"/>
        <v>262071.72</v>
      </c>
      <c r="CH165" s="11">
        <f t="shared" si="39"/>
        <v>0</v>
      </c>
      <c r="CI165" s="11">
        <f t="shared" si="40"/>
        <v>0</v>
      </c>
      <c r="CJ165" s="333" t="str">
        <f>VLOOKUP($A165,'Depr Group Buckets'!$A:$J,CJ$4,FALSE)</f>
        <v>PROD OTHER</v>
      </c>
      <c r="CK165" s="333" t="str">
        <f>VLOOKUP($A165,'Depr Group Buckets'!$A:$J,CK$4,FALSE)</f>
        <v>101/106</v>
      </c>
      <c r="CL165" s="333">
        <f>VLOOKUP($A165,'Depr Group Buckets'!$A:$J,CL$4,FALSE)</f>
        <v>108</v>
      </c>
      <c r="CM165" s="333">
        <f>VLOOKUP($A165,'Depr Group Buckets'!$A:$J,CM$4,FALSE)</f>
        <v>403</v>
      </c>
      <c r="CN165" s="333" t="str">
        <f>VLOOKUP($A165,'Depr Group Buckets'!$A:$J,CN$4,FALSE)</f>
        <v>POLK</v>
      </c>
      <c r="CO165" s="333" t="str">
        <f>VLOOKUP($A165,'Depr Group Buckets'!$A:$J,CO$4,FALSE)</f>
        <v>POLK UNIT 3</v>
      </c>
      <c r="CP165" s="333" t="str">
        <f>VLOOKUP($A165,'Depr Group Buckets'!$A:$J,CP$4,FALSE)</f>
        <v>Valid</v>
      </c>
      <c r="CQ165" s="333" t="str">
        <f>VLOOKUP($A165,'Depr Group Buckets'!$A:$J,CQ$4,FALSE)</f>
        <v>342</v>
      </c>
    </row>
    <row r="166" spans="1:95" ht="12.75" customHeight="1" x14ac:dyDescent="0.25">
      <c r="A166" s="335">
        <v>34284</v>
      </c>
      <c r="B166" s="336" t="s">
        <v>183</v>
      </c>
      <c r="C166" s="337">
        <v>2286731.6099999994</v>
      </c>
      <c r="D166" s="337">
        <v>2286731.6099999994</v>
      </c>
      <c r="E166" s="337">
        <v>2286731.6099999994</v>
      </c>
      <c r="F166" s="337">
        <v>2286731.6099999994</v>
      </c>
      <c r="G166" s="337">
        <v>2286731.6099999994</v>
      </c>
      <c r="H166" s="337">
        <v>2286731.6099999994</v>
      </c>
      <c r="I166" s="337">
        <v>2286731.6099999994</v>
      </c>
      <c r="J166" s="337">
        <v>2286731.6099999994</v>
      </c>
      <c r="K166" s="337">
        <v>2286731.6099999994</v>
      </c>
      <c r="L166" s="337">
        <v>2286731.6099999994</v>
      </c>
      <c r="M166" s="337">
        <v>2286731.6099999994</v>
      </c>
      <c r="N166" s="337">
        <v>2286731.6099999994</v>
      </c>
      <c r="O166" s="337">
        <v>2286731.6099999994</v>
      </c>
      <c r="P166" s="337">
        <v>2286731.6099999994</v>
      </c>
      <c r="Q166" s="337">
        <v>2286731.6099999994</v>
      </c>
      <c r="R166" s="337">
        <v>2341204.1849999991</v>
      </c>
      <c r="S166" s="337">
        <v>2367286.6949999994</v>
      </c>
      <c r="T166" s="337">
        <v>2367286.6949999994</v>
      </c>
      <c r="U166" s="337">
        <v>2410467.2699999996</v>
      </c>
      <c r="V166" s="337">
        <v>2410467.2699999996</v>
      </c>
      <c r="W166" s="337">
        <v>2429376.3649999998</v>
      </c>
      <c r="X166" s="337">
        <v>2431739.9999999995</v>
      </c>
      <c r="Y166" s="337">
        <v>2434103.6349999993</v>
      </c>
      <c r="Z166" s="337">
        <v>2436467.2699999991</v>
      </c>
      <c r="AA166" s="337">
        <v>2710665.564999999</v>
      </c>
      <c r="AB166" s="337">
        <v>2710665.564999999</v>
      </c>
      <c r="AC166" s="337">
        <v>2710665.564999999</v>
      </c>
      <c r="AD166" s="337">
        <v>2710665.564999999</v>
      </c>
      <c r="AE166" s="337">
        <v>2710665.564999999</v>
      </c>
      <c r="AF166" s="337">
        <v>2710665.564999999</v>
      </c>
      <c r="AG166" s="337">
        <v>2710665.564999999</v>
      </c>
      <c r="AH166" s="337">
        <v>2710665.564999999</v>
      </c>
      <c r="AI166" s="337">
        <v>2710665.564999999</v>
      </c>
      <c r="AJ166" s="337">
        <v>2710665.564999999</v>
      </c>
      <c r="AK166" s="337">
        <v>2710665.564999999</v>
      </c>
      <c r="AL166" s="337">
        <v>2710665.564999999</v>
      </c>
      <c r="AM166" s="337">
        <v>5276194.0799999991</v>
      </c>
      <c r="AN166" s="337"/>
      <c r="AO166" s="337"/>
      <c r="AP166" s="337"/>
      <c r="AQ166" s="337"/>
      <c r="AR166" s="337"/>
      <c r="AS166" s="337"/>
      <c r="AT166" s="337"/>
      <c r="AU166" s="337"/>
      <c r="AV166" s="337"/>
      <c r="AW166" s="337"/>
      <c r="AX166" s="337"/>
      <c r="AY166" s="337"/>
      <c r="AZ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9">
        <f t="shared" si="29"/>
        <v>2286731.6099999994</v>
      </c>
      <c r="BY166" s="9">
        <f t="shared" si="30"/>
        <v>2710665.564999999</v>
      </c>
      <c r="BZ166" s="9">
        <f t="shared" si="31"/>
        <v>5276194.0799999991</v>
      </c>
      <c r="CA166" s="9">
        <f t="shared" si="32"/>
        <v>0</v>
      </c>
      <c r="CB166" s="9">
        <f t="shared" si="33"/>
        <v>0</v>
      </c>
      <c r="CC166" s="9">
        <f t="shared" si="34"/>
        <v>0</v>
      </c>
      <c r="CD166" s="11">
        <f t="shared" si="35"/>
        <v>2286731.61</v>
      </c>
      <c r="CE166" s="11">
        <f t="shared" si="36"/>
        <v>2399943.06</v>
      </c>
      <c r="CF166" s="11">
        <f t="shared" si="37"/>
        <v>2908013.91</v>
      </c>
      <c r="CG166" s="11">
        <f t="shared" si="38"/>
        <v>405861.08</v>
      </c>
      <c r="CH166" s="11">
        <f t="shared" si="39"/>
        <v>0</v>
      </c>
      <c r="CI166" s="11">
        <f t="shared" si="40"/>
        <v>0</v>
      </c>
      <c r="CJ166" s="333" t="str">
        <f>VLOOKUP($A166,'Depr Group Buckets'!$A:$J,CJ$4,FALSE)</f>
        <v>PROD OTHER</v>
      </c>
      <c r="CK166" s="333" t="str">
        <f>VLOOKUP($A166,'Depr Group Buckets'!$A:$J,CK$4,FALSE)</f>
        <v>101/106</v>
      </c>
      <c r="CL166" s="333">
        <f>VLOOKUP($A166,'Depr Group Buckets'!$A:$J,CL$4,FALSE)</f>
        <v>108</v>
      </c>
      <c r="CM166" s="333">
        <f>VLOOKUP($A166,'Depr Group Buckets'!$A:$J,CM$4,FALSE)</f>
        <v>403</v>
      </c>
      <c r="CN166" s="333" t="str">
        <f>VLOOKUP($A166,'Depr Group Buckets'!$A:$J,CN$4,FALSE)</f>
        <v>POLK</v>
      </c>
      <c r="CO166" s="333" t="str">
        <f>VLOOKUP($A166,'Depr Group Buckets'!$A:$J,CO$4,FALSE)</f>
        <v>POLK UNIT 4</v>
      </c>
      <c r="CP166" s="333" t="str">
        <f>VLOOKUP($A166,'Depr Group Buckets'!$A:$J,CP$4,FALSE)</f>
        <v>Valid</v>
      </c>
      <c r="CQ166" s="333" t="str">
        <f>VLOOKUP($A166,'Depr Group Buckets'!$A:$J,CQ$4,FALSE)</f>
        <v>342</v>
      </c>
    </row>
    <row r="167" spans="1:95" ht="12.75" customHeight="1" x14ac:dyDescent="0.25">
      <c r="A167" s="335">
        <v>34285</v>
      </c>
      <c r="B167" s="336" t="s">
        <v>190</v>
      </c>
      <c r="C167" s="337">
        <v>2547968.3700000006</v>
      </c>
      <c r="D167" s="337">
        <v>2547968.3700000006</v>
      </c>
      <c r="E167" s="337">
        <v>2547968.3700000006</v>
      </c>
      <c r="F167" s="337">
        <v>2547968.3700000006</v>
      </c>
      <c r="G167" s="337">
        <v>2547968.3700000006</v>
      </c>
      <c r="H167" s="337">
        <v>2547968.3700000006</v>
      </c>
      <c r="I167" s="337">
        <v>2547968.3700000006</v>
      </c>
      <c r="J167" s="337">
        <v>2547968.3700000006</v>
      </c>
      <c r="K167" s="337">
        <v>2657353.0100000007</v>
      </c>
      <c r="L167" s="337">
        <v>2657353.0100000007</v>
      </c>
      <c r="M167" s="337">
        <v>2657353.0100000007</v>
      </c>
      <c r="N167" s="337">
        <v>2657353.0100000007</v>
      </c>
      <c r="O167" s="337">
        <v>2657353.0100000007</v>
      </c>
      <c r="P167" s="337">
        <v>2657900.7800000007</v>
      </c>
      <c r="Q167" s="337">
        <v>2657900.7800000007</v>
      </c>
      <c r="R167" s="337">
        <v>2701934.3000000007</v>
      </c>
      <c r="S167" s="337">
        <v>2748584.0150000006</v>
      </c>
      <c r="T167" s="337">
        <v>2748584.0150000006</v>
      </c>
      <c r="U167" s="337">
        <v>2790755.9150000005</v>
      </c>
      <c r="V167" s="337">
        <v>2790755.9150000005</v>
      </c>
      <c r="W167" s="337">
        <v>2809665.0100000007</v>
      </c>
      <c r="X167" s="337">
        <v>2812028.6450000005</v>
      </c>
      <c r="Y167" s="337">
        <v>2814392.2800000003</v>
      </c>
      <c r="Z167" s="337">
        <v>2816755.915</v>
      </c>
      <c r="AA167" s="337">
        <v>3090954.2100000004</v>
      </c>
      <c r="AB167" s="337">
        <v>3090954.2100000004</v>
      </c>
      <c r="AC167" s="337">
        <v>3090954.2100000004</v>
      </c>
      <c r="AD167" s="337">
        <v>3090954.2100000004</v>
      </c>
      <c r="AE167" s="337">
        <v>3090954.2100000004</v>
      </c>
      <c r="AF167" s="337">
        <v>3090954.2100000004</v>
      </c>
      <c r="AG167" s="337">
        <v>3090954.2100000004</v>
      </c>
      <c r="AH167" s="337">
        <v>3090954.2100000004</v>
      </c>
      <c r="AI167" s="337">
        <v>3090954.2100000004</v>
      </c>
      <c r="AJ167" s="337">
        <v>3090954.2100000004</v>
      </c>
      <c r="AK167" s="337">
        <v>3090954.2100000004</v>
      </c>
      <c r="AL167" s="337">
        <v>4765564.4050000003</v>
      </c>
      <c r="AM167" s="337">
        <v>5925405.8300000001</v>
      </c>
      <c r="AN167" s="337"/>
      <c r="AO167" s="337"/>
      <c r="AP167" s="337"/>
      <c r="AQ167" s="337"/>
      <c r="AR167" s="337"/>
      <c r="AS167" s="337"/>
      <c r="AT167" s="337"/>
      <c r="AU167" s="337"/>
      <c r="AV167" s="337"/>
      <c r="AW167" s="337"/>
      <c r="AX167" s="337"/>
      <c r="AY167" s="337"/>
      <c r="AZ167" s="337"/>
      <c r="BA167" s="337"/>
      <c r="BB167" s="337"/>
      <c r="BC167" s="337"/>
      <c r="BD167" s="337"/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337"/>
      <c r="BU167" s="337"/>
      <c r="BV167" s="337"/>
      <c r="BW167" s="337"/>
      <c r="BX167" s="9">
        <f t="shared" si="29"/>
        <v>2657353.0100000007</v>
      </c>
      <c r="BY167" s="9">
        <f t="shared" si="30"/>
        <v>3090954.2100000004</v>
      </c>
      <c r="BZ167" s="9">
        <f t="shared" si="31"/>
        <v>5925405.8300000001</v>
      </c>
      <c r="CA167" s="9">
        <f t="shared" si="32"/>
        <v>0</v>
      </c>
      <c r="CB167" s="9">
        <f t="shared" si="33"/>
        <v>0</v>
      </c>
      <c r="CC167" s="9">
        <f t="shared" si="34"/>
        <v>0</v>
      </c>
      <c r="CD167" s="11">
        <f t="shared" si="35"/>
        <v>2590039.39</v>
      </c>
      <c r="CE167" s="11">
        <f t="shared" si="36"/>
        <v>2776735.75</v>
      </c>
      <c r="CF167" s="11">
        <f t="shared" si="37"/>
        <v>3437805.12</v>
      </c>
      <c r="CG167" s="11">
        <f t="shared" si="38"/>
        <v>455800.45</v>
      </c>
      <c r="CH167" s="11">
        <f t="shared" si="39"/>
        <v>0</v>
      </c>
      <c r="CI167" s="11">
        <f t="shared" si="40"/>
        <v>0</v>
      </c>
      <c r="CJ167" s="333" t="str">
        <f>VLOOKUP($A167,'Depr Group Buckets'!$A:$J,CJ$4,FALSE)</f>
        <v>PROD OTHER</v>
      </c>
      <c r="CK167" s="333" t="str">
        <f>VLOOKUP($A167,'Depr Group Buckets'!$A:$J,CK$4,FALSE)</f>
        <v>101/106</v>
      </c>
      <c r="CL167" s="333">
        <f>VLOOKUP($A167,'Depr Group Buckets'!$A:$J,CL$4,FALSE)</f>
        <v>108</v>
      </c>
      <c r="CM167" s="333">
        <f>VLOOKUP($A167,'Depr Group Buckets'!$A:$J,CM$4,FALSE)</f>
        <v>403</v>
      </c>
      <c r="CN167" s="333" t="str">
        <f>VLOOKUP($A167,'Depr Group Buckets'!$A:$J,CN$4,FALSE)</f>
        <v>POLK</v>
      </c>
      <c r="CO167" s="333" t="str">
        <f>VLOOKUP($A167,'Depr Group Buckets'!$A:$J,CO$4,FALSE)</f>
        <v>POLK UNIT 5</v>
      </c>
      <c r="CP167" s="333" t="str">
        <f>VLOOKUP($A167,'Depr Group Buckets'!$A:$J,CP$4,FALSE)</f>
        <v>Valid</v>
      </c>
      <c r="CQ167" s="333" t="str">
        <f>VLOOKUP($A167,'Depr Group Buckets'!$A:$J,CQ$4,FALSE)</f>
        <v>342</v>
      </c>
    </row>
    <row r="168" spans="1:95" ht="12.75" customHeight="1" x14ac:dyDescent="0.25">
      <c r="A168" s="335">
        <v>34286</v>
      </c>
      <c r="B168" s="336" t="s">
        <v>197</v>
      </c>
      <c r="C168" s="337">
        <v>213989163.1699999</v>
      </c>
      <c r="D168" s="337">
        <v>213989163.1699999</v>
      </c>
      <c r="E168" s="337">
        <v>213968805.68999991</v>
      </c>
      <c r="F168" s="337">
        <v>213968805.68999991</v>
      </c>
      <c r="G168" s="337">
        <v>213968805.68999991</v>
      </c>
      <c r="H168" s="337">
        <v>213968805.68999991</v>
      </c>
      <c r="I168" s="337">
        <v>213968805.68999991</v>
      </c>
      <c r="J168" s="337">
        <v>213968805.68999991</v>
      </c>
      <c r="K168" s="337">
        <v>213814070.45999992</v>
      </c>
      <c r="L168" s="337">
        <v>213814169.00999993</v>
      </c>
      <c r="M168" s="337">
        <v>213814169.00999993</v>
      </c>
      <c r="N168" s="337">
        <v>213814169.00999993</v>
      </c>
      <c r="O168" s="337">
        <v>213841663.14999992</v>
      </c>
      <c r="P168" s="337">
        <v>214204371.48999992</v>
      </c>
      <c r="Q168" s="337">
        <v>214246964.08499992</v>
      </c>
      <c r="R168" s="337">
        <v>214289556.67999992</v>
      </c>
      <c r="S168" s="337">
        <v>214332149.27499992</v>
      </c>
      <c r="T168" s="337">
        <v>214374741.86999992</v>
      </c>
      <c r="U168" s="337">
        <v>214417334.46499991</v>
      </c>
      <c r="V168" s="337">
        <v>214459927.05999991</v>
      </c>
      <c r="W168" s="337">
        <v>214502519.65499991</v>
      </c>
      <c r="X168" s="337">
        <v>214545112.24999991</v>
      </c>
      <c r="Y168" s="337">
        <v>214587704.84499991</v>
      </c>
      <c r="Z168" s="337">
        <v>214886964.10499993</v>
      </c>
      <c r="AA168" s="337">
        <v>215270346.14499995</v>
      </c>
      <c r="AB168" s="337">
        <v>215338494.28499994</v>
      </c>
      <c r="AC168" s="337">
        <v>215406642.43499994</v>
      </c>
      <c r="AD168" s="337">
        <v>215474790.58499995</v>
      </c>
      <c r="AE168" s="337">
        <v>215542938.73499995</v>
      </c>
      <c r="AF168" s="337">
        <v>215611086.88499996</v>
      </c>
      <c r="AG168" s="337">
        <v>215679235.03499997</v>
      </c>
      <c r="AH168" s="337">
        <v>215747383.18499997</v>
      </c>
      <c r="AI168" s="337">
        <v>215815531.33499998</v>
      </c>
      <c r="AJ168" s="337">
        <v>215883679.48499998</v>
      </c>
      <c r="AK168" s="337">
        <v>215951827.63499999</v>
      </c>
      <c r="AL168" s="337">
        <v>216019975.785</v>
      </c>
      <c r="AM168" s="337">
        <v>218173832.64499998</v>
      </c>
      <c r="AN168" s="337"/>
      <c r="AO168" s="337"/>
      <c r="AP168" s="337"/>
      <c r="AQ168" s="337"/>
      <c r="AR168" s="337"/>
      <c r="AS168" s="337"/>
      <c r="AT168" s="337"/>
      <c r="AU168" s="337"/>
      <c r="AV168" s="337"/>
      <c r="AW168" s="337"/>
      <c r="AX168" s="337"/>
      <c r="AY168" s="337"/>
      <c r="AZ168" s="337"/>
      <c r="BA168" s="337"/>
      <c r="BB168" s="337"/>
      <c r="BC168" s="337"/>
      <c r="BD168" s="337"/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337"/>
      <c r="BU168" s="337"/>
      <c r="BV168" s="337"/>
      <c r="BW168" s="337"/>
      <c r="BX168" s="9">
        <f t="shared" si="29"/>
        <v>213841663.14999992</v>
      </c>
      <c r="BY168" s="9">
        <f t="shared" si="30"/>
        <v>215270346.14499995</v>
      </c>
      <c r="BZ168" s="9">
        <f t="shared" si="31"/>
        <v>218173832.64499998</v>
      </c>
      <c r="CA168" s="9">
        <f t="shared" si="32"/>
        <v>0</v>
      </c>
      <c r="CB168" s="9">
        <f t="shared" si="33"/>
        <v>0</v>
      </c>
      <c r="CC168" s="9">
        <f t="shared" si="34"/>
        <v>0</v>
      </c>
      <c r="CD168" s="11">
        <f t="shared" si="35"/>
        <v>213914569.31999999</v>
      </c>
      <c r="CE168" s="11">
        <f t="shared" si="36"/>
        <v>214458411.93000001</v>
      </c>
      <c r="CF168" s="11">
        <f t="shared" si="37"/>
        <v>215839674.16999999</v>
      </c>
      <c r="CG168" s="11">
        <f t="shared" si="38"/>
        <v>16782602.510000002</v>
      </c>
      <c r="CH168" s="11">
        <f t="shared" si="39"/>
        <v>0</v>
      </c>
      <c r="CI168" s="11">
        <f t="shared" si="40"/>
        <v>0</v>
      </c>
      <c r="CJ168" s="333" t="str">
        <f>VLOOKUP($A168,'Depr Group Buckets'!$A:$J,CJ$4,FALSE)</f>
        <v>PROD OTHER</v>
      </c>
      <c r="CK168" s="333" t="str">
        <f>VLOOKUP($A168,'Depr Group Buckets'!$A:$J,CK$4,FALSE)</f>
        <v>101/106</v>
      </c>
      <c r="CL168" s="333">
        <f>VLOOKUP($A168,'Depr Group Buckets'!$A:$J,CL$4,FALSE)</f>
        <v>108</v>
      </c>
      <c r="CM168" s="333">
        <f>VLOOKUP($A168,'Depr Group Buckets'!$A:$J,CM$4,FALSE)</f>
        <v>403</v>
      </c>
      <c r="CN168" s="333" t="str">
        <f>VLOOKUP($A168,'Depr Group Buckets'!$A:$J,CN$4,FALSE)</f>
        <v>POLK</v>
      </c>
      <c r="CO168" s="333" t="str">
        <f>VLOOKUP($A168,'Depr Group Buckets'!$A:$J,CO$4,FALSE)</f>
        <v>POLK CCST (2-5)</v>
      </c>
      <c r="CP168" s="333" t="str">
        <f>VLOOKUP($A168,'Depr Group Buckets'!$A:$J,CP$4,FALSE)</f>
        <v>Valid</v>
      </c>
      <c r="CQ168" s="333" t="str">
        <f>VLOOKUP($A168,'Depr Group Buckets'!$A:$J,CQ$4,FALSE)</f>
        <v>342</v>
      </c>
    </row>
    <row r="169" spans="1:95" ht="12.75" customHeight="1" x14ac:dyDescent="0.25">
      <c r="A169" s="335">
        <v>34287</v>
      </c>
      <c r="B169" s="336" t="s">
        <v>283</v>
      </c>
      <c r="C169" s="337">
        <v>0</v>
      </c>
      <c r="D169" s="337">
        <v>0</v>
      </c>
      <c r="E169" s="337">
        <v>0</v>
      </c>
      <c r="F169" s="337">
        <v>0</v>
      </c>
      <c r="G169" s="337">
        <v>0</v>
      </c>
      <c r="H169" s="337">
        <v>0</v>
      </c>
      <c r="I169" s="337">
        <v>0</v>
      </c>
      <c r="J169" s="337">
        <v>0</v>
      </c>
      <c r="K169" s="337">
        <v>0</v>
      </c>
      <c r="L169" s="337">
        <v>0</v>
      </c>
      <c r="M169" s="337">
        <v>0</v>
      </c>
      <c r="N169" s="337">
        <v>0</v>
      </c>
      <c r="O169" s="337">
        <v>0</v>
      </c>
      <c r="P169" s="337">
        <v>0</v>
      </c>
      <c r="Q169" s="337">
        <v>0</v>
      </c>
      <c r="R169" s="337">
        <v>0</v>
      </c>
      <c r="S169" s="337">
        <v>0</v>
      </c>
      <c r="T169" s="337">
        <v>0</v>
      </c>
      <c r="U169" s="337">
        <v>0</v>
      </c>
      <c r="V169" s="337">
        <v>0</v>
      </c>
      <c r="W169" s="337">
        <v>0</v>
      </c>
      <c r="X169" s="337">
        <v>0</v>
      </c>
      <c r="Y169" s="337">
        <v>0</v>
      </c>
      <c r="Z169" s="337">
        <v>0</v>
      </c>
      <c r="AA169" s="337">
        <v>0</v>
      </c>
      <c r="AB169" s="337">
        <v>0</v>
      </c>
      <c r="AC169" s="337">
        <v>0</v>
      </c>
      <c r="AD169" s="337">
        <v>0</v>
      </c>
      <c r="AE169" s="337">
        <v>0</v>
      </c>
      <c r="AF169" s="337">
        <v>0</v>
      </c>
      <c r="AG169" s="337">
        <v>0</v>
      </c>
      <c r="AH169" s="337">
        <v>0</v>
      </c>
      <c r="AI169" s="337">
        <v>0</v>
      </c>
      <c r="AJ169" s="337">
        <v>0</v>
      </c>
      <c r="AK169" s="337">
        <v>0</v>
      </c>
      <c r="AL169" s="337">
        <v>0</v>
      </c>
      <c r="AM169" s="337">
        <v>0</v>
      </c>
      <c r="AN169" s="337"/>
      <c r="AO169" s="337"/>
      <c r="AP169" s="337"/>
      <c r="AQ169" s="337"/>
      <c r="AR169" s="337"/>
      <c r="AS169" s="337"/>
      <c r="AT169" s="337"/>
      <c r="AU169" s="337"/>
      <c r="AV169" s="337"/>
      <c r="AW169" s="337"/>
      <c r="AX169" s="337"/>
      <c r="AY169" s="337"/>
      <c r="AZ169" s="337"/>
      <c r="BA169" s="337"/>
      <c r="BB169" s="337"/>
      <c r="BC169" s="337"/>
      <c r="BD169" s="337"/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337"/>
      <c r="BU169" s="337"/>
      <c r="BV169" s="337"/>
      <c r="BW169" s="337"/>
      <c r="BX169" s="9">
        <f t="shared" si="29"/>
        <v>0</v>
      </c>
      <c r="BY169" s="9">
        <f t="shared" si="30"/>
        <v>0</v>
      </c>
      <c r="BZ169" s="9">
        <f t="shared" si="31"/>
        <v>0</v>
      </c>
      <c r="CA169" s="9">
        <f t="shared" si="32"/>
        <v>0</v>
      </c>
      <c r="CB169" s="9">
        <f t="shared" si="33"/>
        <v>0</v>
      </c>
      <c r="CC169" s="9">
        <f t="shared" si="34"/>
        <v>0</v>
      </c>
      <c r="CD169" s="11">
        <f t="shared" si="35"/>
        <v>0</v>
      </c>
      <c r="CE169" s="11">
        <f t="shared" si="36"/>
        <v>0</v>
      </c>
      <c r="CF169" s="11">
        <f t="shared" si="37"/>
        <v>0</v>
      </c>
      <c r="CG169" s="11">
        <f t="shared" si="38"/>
        <v>0</v>
      </c>
      <c r="CH169" s="11">
        <f t="shared" si="39"/>
        <v>0</v>
      </c>
      <c r="CI169" s="11">
        <f t="shared" si="40"/>
        <v>0</v>
      </c>
      <c r="CJ169" s="333" t="str">
        <f>VLOOKUP($A169,'Depr Group Buckets'!$A:$J,CJ$4,FALSE)</f>
        <v>AMORT</v>
      </c>
      <c r="CK169" s="333" t="str">
        <f>VLOOKUP($A169,'Depr Group Buckets'!$A:$J,CK$4,FALSE)</f>
        <v>101/106</v>
      </c>
      <c r="CL169" s="333">
        <f>VLOOKUP($A169,'Depr Group Buckets'!$A:$J,CL$4,FALSE)</f>
        <v>108</v>
      </c>
      <c r="CM169" s="333">
        <f>VLOOKUP($A169,'Depr Group Buckets'!$A:$J,CM$4,FALSE)</f>
        <v>403</v>
      </c>
      <c r="CN169" s="333" t="str">
        <f>VLOOKUP($A169,'Depr Group Buckets'!$A:$J,CN$4,FALSE)</f>
        <v>AMORT</v>
      </c>
      <c r="CO169" s="333" t="str">
        <f>VLOOKUP($A169,'Depr Group Buckets'!$A:$J,CO$4,FALSE)</f>
        <v>AMORT</v>
      </c>
      <c r="CP169" s="333" t="str">
        <f>VLOOKUP($A169,'Depr Group Buckets'!$A:$J,CP$4,FALSE)</f>
        <v>Valid</v>
      </c>
      <c r="CQ169" s="333" t="str">
        <f>VLOOKUP($A169,'Depr Group Buckets'!$A:$J,CQ$4,FALSE)</f>
        <v>342</v>
      </c>
    </row>
    <row r="170" spans="1:95" ht="12.75" customHeight="1" x14ac:dyDescent="0.25">
      <c r="A170" s="335">
        <v>34320</v>
      </c>
      <c r="B170" s="336" t="s">
        <v>146</v>
      </c>
      <c r="C170" s="346">
        <v>0</v>
      </c>
      <c r="D170" s="337">
        <v>0</v>
      </c>
      <c r="E170" s="337">
        <v>0</v>
      </c>
      <c r="F170" s="337">
        <v>0</v>
      </c>
      <c r="G170" s="337">
        <v>0</v>
      </c>
      <c r="H170" s="337">
        <v>0</v>
      </c>
      <c r="I170" s="337">
        <v>0</v>
      </c>
      <c r="J170" s="337">
        <v>0</v>
      </c>
      <c r="K170" s="337">
        <v>0</v>
      </c>
      <c r="L170" s="337">
        <v>0</v>
      </c>
      <c r="M170" s="337">
        <v>0</v>
      </c>
      <c r="N170" s="337">
        <v>0</v>
      </c>
      <c r="O170" s="337">
        <v>0</v>
      </c>
      <c r="P170" s="337">
        <v>0</v>
      </c>
      <c r="Q170" s="337">
        <v>0</v>
      </c>
      <c r="R170" s="337">
        <v>0</v>
      </c>
      <c r="S170" s="337">
        <v>0</v>
      </c>
      <c r="T170" s="337">
        <v>0</v>
      </c>
      <c r="U170" s="337">
        <v>0</v>
      </c>
      <c r="V170" s="337">
        <v>0</v>
      </c>
      <c r="W170" s="337">
        <v>0</v>
      </c>
      <c r="X170" s="337">
        <v>0</v>
      </c>
      <c r="Y170" s="337">
        <v>0</v>
      </c>
      <c r="Z170" s="337">
        <v>0</v>
      </c>
      <c r="AA170" s="337">
        <v>0</v>
      </c>
      <c r="AB170" s="337">
        <v>0</v>
      </c>
      <c r="AC170" s="337">
        <v>0</v>
      </c>
      <c r="AD170" s="337">
        <v>0</v>
      </c>
      <c r="AE170" s="337">
        <v>50619715.479999997</v>
      </c>
      <c r="AF170" s="337">
        <v>51261975.469999999</v>
      </c>
      <c r="AG170" s="337">
        <v>51291891.969999999</v>
      </c>
      <c r="AH170" s="337">
        <v>52307118.670000002</v>
      </c>
      <c r="AI170" s="337">
        <v>52317498.170000002</v>
      </c>
      <c r="AJ170" s="337">
        <v>52320927.670000002</v>
      </c>
      <c r="AK170" s="337">
        <v>52323807.170000002</v>
      </c>
      <c r="AL170" s="337">
        <v>53056686.670000002</v>
      </c>
      <c r="AM170" s="337">
        <v>53790116.170000002</v>
      </c>
      <c r="AN170" s="337"/>
      <c r="AO170" s="337"/>
      <c r="AP170" s="337"/>
      <c r="AQ170" s="337"/>
      <c r="AR170" s="337"/>
      <c r="AS170" s="337"/>
      <c r="AT170" s="337"/>
      <c r="AU170" s="337"/>
      <c r="AV170" s="337"/>
      <c r="AW170" s="337"/>
      <c r="AX170" s="337"/>
      <c r="AY170" s="337"/>
      <c r="AZ170" s="337"/>
      <c r="BA170" s="337"/>
      <c r="BB170" s="337"/>
      <c r="BC170" s="337"/>
      <c r="BD170" s="337"/>
      <c r="BE170" s="337"/>
      <c r="BF170" s="337"/>
      <c r="BG170" s="337"/>
      <c r="BH170" s="337"/>
      <c r="BI170" s="337"/>
      <c r="BJ170" s="337"/>
      <c r="BK170" s="337"/>
      <c r="BL170" s="337"/>
      <c r="BM170" s="337"/>
      <c r="BN170" s="337"/>
      <c r="BO170" s="337"/>
      <c r="BP170" s="337"/>
      <c r="BQ170" s="337"/>
      <c r="BR170" s="337"/>
      <c r="BS170" s="337"/>
      <c r="BT170" s="337"/>
      <c r="BU170" s="337"/>
      <c r="BV170" s="337"/>
      <c r="BW170" s="337"/>
      <c r="BX170" s="9">
        <f t="shared" si="29"/>
        <v>0</v>
      </c>
      <c r="BY170" s="9">
        <f t="shared" si="30"/>
        <v>0</v>
      </c>
      <c r="BZ170" s="9">
        <f t="shared" si="31"/>
        <v>53790116.170000002</v>
      </c>
      <c r="CA170" s="9">
        <f t="shared" si="32"/>
        <v>0</v>
      </c>
      <c r="CB170" s="9">
        <f t="shared" si="33"/>
        <v>0</v>
      </c>
      <c r="CC170" s="9">
        <f t="shared" si="34"/>
        <v>0</v>
      </c>
      <c r="CD170" s="11">
        <f t="shared" si="35"/>
        <v>0</v>
      </c>
      <c r="CE170" s="11">
        <f t="shared" si="36"/>
        <v>0</v>
      </c>
      <c r="CF170" s="11">
        <f t="shared" si="37"/>
        <v>36099210.57</v>
      </c>
      <c r="CG170" s="11">
        <f t="shared" si="38"/>
        <v>4137701.24</v>
      </c>
      <c r="CH170" s="11">
        <f t="shared" si="39"/>
        <v>0</v>
      </c>
      <c r="CI170" s="11">
        <f t="shared" si="40"/>
        <v>0</v>
      </c>
      <c r="CJ170" s="333" t="str">
        <f>VLOOKUP($A170,'Depr Group Buckets'!$A:$J,CJ$4,FALSE)</f>
        <v>PROD OTHER</v>
      </c>
      <c r="CK170" s="333" t="str">
        <f>VLOOKUP($A170,'Depr Group Buckets'!$A:$J,CK$4,FALSE)</f>
        <v>101/106</v>
      </c>
      <c r="CL170" s="333">
        <f>VLOOKUP($A170,'Depr Group Buckets'!$A:$J,CL$4,FALSE)</f>
        <v>108</v>
      </c>
      <c r="CM170" s="333">
        <f>VLOOKUP($A170,'Depr Group Buckets'!$A:$J,CM$4,FALSE)</f>
        <v>403</v>
      </c>
      <c r="CN170" s="333" t="str">
        <f>VLOOKUP($A170,'Depr Group Buckets'!$A:$J,CN$4,FALSE)</f>
        <v>MACDILL AFB</v>
      </c>
      <c r="CO170" s="333" t="str">
        <f>VLOOKUP($A170,'Depr Group Buckets'!$A:$J,CO$4,FALSE)</f>
        <v>MACDILL AFB</v>
      </c>
      <c r="CP170" s="333" t="str">
        <f>VLOOKUP($A170,'Depr Group Buckets'!$A:$J,CP$4,FALSE)</f>
        <v>Valid</v>
      </c>
      <c r="CQ170" s="333" t="str">
        <f>VLOOKUP($A170,'Depr Group Buckets'!$A:$J,CQ$4,FALSE)</f>
        <v>343</v>
      </c>
    </row>
    <row r="171" spans="1:95" ht="12.75" customHeight="1" x14ac:dyDescent="0.25">
      <c r="A171" s="335">
        <v>34328</v>
      </c>
      <c r="B171" s="336" t="s">
        <v>636</v>
      </c>
      <c r="C171" s="337">
        <v>0</v>
      </c>
      <c r="D171" s="337">
        <v>0</v>
      </c>
      <c r="E171" s="337">
        <v>0</v>
      </c>
      <c r="F171" s="337">
        <v>0</v>
      </c>
      <c r="G171" s="337">
        <v>0</v>
      </c>
      <c r="H171" s="337">
        <v>0</v>
      </c>
      <c r="I171" s="337">
        <v>0</v>
      </c>
      <c r="J171" s="337">
        <v>0</v>
      </c>
      <c r="K171" s="337">
        <v>0</v>
      </c>
      <c r="L171" s="337">
        <v>0</v>
      </c>
      <c r="M171" s="337">
        <v>0</v>
      </c>
      <c r="N171" s="337">
        <v>0</v>
      </c>
      <c r="O171" s="337">
        <v>0</v>
      </c>
      <c r="P171" s="337">
        <v>0</v>
      </c>
      <c r="Q171" s="337">
        <v>0</v>
      </c>
      <c r="R171" s="337">
        <v>0</v>
      </c>
      <c r="S171" s="337">
        <v>0</v>
      </c>
      <c r="T171" s="337">
        <v>0</v>
      </c>
      <c r="U171" s="337">
        <v>0</v>
      </c>
      <c r="V171" s="337">
        <v>0</v>
      </c>
      <c r="W171" s="337">
        <v>0</v>
      </c>
      <c r="X171" s="337">
        <v>0</v>
      </c>
      <c r="Y171" s="337">
        <v>0</v>
      </c>
      <c r="Z171" s="337">
        <v>0</v>
      </c>
      <c r="AA171" s="337">
        <v>0</v>
      </c>
      <c r="AB171" s="337">
        <v>0</v>
      </c>
      <c r="AC171" s="337">
        <v>0</v>
      </c>
      <c r="AD171" s="337">
        <v>0</v>
      </c>
      <c r="AE171" s="337">
        <v>0</v>
      </c>
      <c r="AF171" s="337">
        <v>0</v>
      </c>
      <c r="AG171" s="337">
        <v>0</v>
      </c>
      <c r="AH171" s="337">
        <v>0</v>
      </c>
      <c r="AI171" s="337">
        <v>0</v>
      </c>
      <c r="AJ171" s="337">
        <v>0</v>
      </c>
      <c r="AK171" s="337">
        <v>0</v>
      </c>
      <c r="AL171" s="337">
        <v>0</v>
      </c>
      <c r="AM171" s="337">
        <v>0</v>
      </c>
      <c r="AN171" s="337"/>
      <c r="AO171" s="337"/>
      <c r="AP171" s="337"/>
      <c r="AQ171" s="337"/>
      <c r="AR171" s="337"/>
      <c r="AS171" s="337"/>
      <c r="AT171" s="337"/>
      <c r="AU171" s="337"/>
      <c r="AV171" s="337"/>
      <c r="AW171" s="337"/>
      <c r="AX171" s="337"/>
      <c r="AY171" s="337"/>
      <c r="AZ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9">
        <f t="shared" si="29"/>
        <v>0</v>
      </c>
      <c r="BY171" s="9">
        <f t="shared" si="30"/>
        <v>0</v>
      </c>
      <c r="BZ171" s="9">
        <f t="shared" si="31"/>
        <v>0</v>
      </c>
      <c r="CA171" s="9">
        <f t="shared" si="32"/>
        <v>0</v>
      </c>
      <c r="CB171" s="9">
        <f t="shared" si="33"/>
        <v>0</v>
      </c>
      <c r="CC171" s="9">
        <f t="shared" si="34"/>
        <v>0</v>
      </c>
      <c r="CD171" s="11">
        <f t="shared" si="35"/>
        <v>0</v>
      </c>
      <c r="CE171" s="11">
        <f t="shared" si="36"/>
        <v>0</v>
      </c>
      <c r="CF171" s="11">
        <f t="shared" si="37"/>
        <v>0</v>
      </c>
      <c r="CG171" s="11">
        <f t="shared" si="38"/>
        <v>0</v>
      </c>
      <c r="CH171" s="11">
        <f t="shared" si="39"/>
        <v>0</v>
      </c>
      <c r="CI171" s="11">
        <f t="shared" si="40"/>
        <v>0</v>
      </c>
      <c r="CJ171" s="333" t="str">
        <f>VLOOKUP($A171,'Depr Group Buckets'!$A:$J,CJ$4,FALSE)</f>
        <v>PROD OTHER</v>
      </c>
      <c r="CK171" s="333" t="str">
        <f>VLOOKUP($A171,'Depr Group Buckets'!$A:$J,CK$4,FALSE)</f>
        <v>101/106</v>
      </c>
      <c r="CL171" s="333">
        <f>VLOOKUP($A171,'Depr Group Buckets'!$A:$J,CL$4,FALSE)</f>
        <v>108</v>
      </c>
      <c r="CM171" s="333">
        <f>VLOOKUP($A171,'Depr Group Buckets'!$A:$J,CM$4,FALSE)</f>
        <v>403</v>
      </c>
      <c r="CN171" s="333" t="str">
        <f>VLOOKUP($A171,'Depr Group Buckets'!$A:$J,CN$4,FALSE)</f>
        <v>PHILLIPS</v>
      </c>
      <c r="CO171" s="333" t="str">
        <f>VLOOKUP($A171,'Depr Group Buckets'!$A:$J,CO$4,FALSE)</f>
        <v>INACTIVE ACCOUNT</v>
      </c>
      <c r="CP171" s="333" t="str">
        <f>VLOOKUP($A171,'Depr Group Buckets'!$A:$J,CP$4,FALSE)</f>
        <v>Invalid</v>
      </c>
      <c r="CQ171" s="333" t="str">
        <f>VLOOKUP($A171,'Depr Group Buckets'!$A:$J,CQ$4,FALSE)</f>
        <v>343</v>
      </c>
    </row>
    <row r="172" spans="1:95" ht="12.75" customHeight="1" x14ac:dyDescent="0.25">
      <c r="A172" s="335">
        <v>34330</v>
      </c>
      <c r="B172" s="336" t="s">
        <v>97</v>
      </c>
      <c r="C172" s="337">
        <v>38779394.590000004</v>
      </c>
      <c r="D172" s="337">
        <v>38615286.280000001</v>
      </c>
      <c r="E172" s="337">
        <v>38759246.090000004</v>
      </c>
      <c r="F172" s="337">
        <v>38759246.090000004</v>
      </c>
      <c r="G172" s="337">
        <v>38759047.490000002</v>
      </c>
      <c r="H172" s="337">
        <v>38759047.490000002</v>
      </c>
      <c r="I172" s="337">
        <v>38759047.490000002</v>
      </c>
      <c r="J172" s="337">
        <v>38759047.490000002</v>
      </c>
      <c r="K172" s="337">
        <v>38759047.490000002</v>
      </c>
      <c r="L172" s="337">
        <v>38759047.490000002</v>
      </c>
      <c r="M172" s="337">
        <v>39155737.010000005</v>
      </c>
      <c r="N172" s="337">
        <v>39418500.070000008</v>
      </c>
      <c r="O172" s="337">
        <v>39430136.840000011</v>
      </c>
      <c r="P172" s="337">
        <v>41067546.085000008</v>
      </c>
      <c r="Q172" s="337">
        <v>42531924.775000006</v>
      </c>
      <c r="R172" s="337">
        <v>51762825.844999999</v>
      </c>
      <c r="S172" s="337">
        <v>52489624.32</v>
      </c>
      <c r="T172" s="337">
        <v>54305952.664999999</v>
      </c>
      <c r="U172" s="337">
        <v>55263108.270000003</v>
      </c>
      <c r="V172" s="337">
        <v>55411469.365000002</v>
      </c>
      <c r="W172" s="337">
        <v>55559830.460000001</v>
      </c>
      <c r="X172" s="337">
        <v>55868191.555</v>
      </c>
      <c r="Y172" s="337">
        <v>56017352.649999999</v>
      </c>
      <c r="Z172" s="337">
        <v>56171313.744999997</v>
      </c>
      <c r="AA172" s="337">
        <v>56329274.839999996</v>
      </c>
      <c r="AB172" s="337">
        <v>57590549.074999996</v>
      </c>
      <c r="AC172" s="337">
        <v>58086982.704999998</v>
      </c>
      <c r="AD172" s="337">
        <v>59094766.469999999</v>
      </c>
      <c r="AE172" s="337">
        <v>59674533.434999995</v>
      </c>
      <c r="AF172" s="337">
        <v>60054300.399999991</v>
      </c>
      <c r="AG172" s="337">
        <v>60434067.364999987</v>
      </c>
      <c r="AH172" s="337">
        <v>60813834.329999983</v>
      </c>
      <c r="AI172" s="337">
        <v>61193601.294999979</v>
      </c>
      <c r="AJ172" s="337">
        <v>61788368.25499998</v>
      </c>
      <c r="AK172" s="337">
        <v>62189801.884999983</v>
      </c>
      <c r="AL172" s="337">
        <v>62591235.514999986</v>
      </c>
      <c r="AM172" s="337">
        <v>63507219.144999988</v>
      </c>
      <c r="AN172" s="337"/>
      <c r="AO172" s="337"/>
      <c r="AP172" s="337"/>
      <c r="AQ172" s="337"/>
      <c r="AR172" s="337"/>
      <c r="AS172" s="337"/>
      <c r="AT172" s="337"/>
      <c r="AU172" s="337"/>
      <c r="AV172" s="337"/>
      <c r="AW172" s="337"/>
      <c r="AX172" s="337"/>
      <c r="AY172" s="337"/>
      <c r="AZ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9">
        <f t="shared" si="29"/>
        <v>39430136.840000011</v>
      </c>
      <c r="BY172" s="9">
        <f t="shared" si="30"/>
        <v>56329274.839999996</v>
      </c>
      <c r="BZ172" s="9">
        <f t="shared" si="31"/>
        <v>63507219.144999988</v>
      </c>
      <c r="CA172" s="9">
        <f t="shared" si="32"/>
        <v>0</v>
      </c>
      <c r="CB172" s="9">
        <f t="shared" si="33"/>
        <v>0</v>
      </c>
      <c r="CC172" s="9">
        <f t="shared" si="34"/>
        <v>0</v>
      </c>
      <c r="CD172" s="11">
        <f t="shared" si="35"/>
        <v>38882448.609999999</v>
      </c>
      <c r="CE172" s="11">
        <f t="shared" si="36"/>
        <v>51708350.109999999</v>
      </c>
      <c r="CF172" s="11">
        <f t="shared" si="37"/>
        <v>60257579.590000004</v>
      </c>
      <c r="CG172" s="11">
        <f t="shared" si="38"/>
        <v>4885170.7</v>
      </c>
      <c r="CH172" s="11">
        <f t="shared" si="39"/>
        <v>0</v>
      </c>
      <c r="CI172" s="11">
        <f t="shared" si="40"/>
        <v>0</v>
      </c>
      <c r="CJ172" s="333" t="str">
        <f>VLOOKUP($A172,'Depr Group Buckets'!$A:$J,CJ$4,FALSE)</f>
        <v>PROD OTHER</v>
      </c>
      <c r="CK172" s="333" t="str">
        <f>VLOOKUP($A172,'Depr Group Buckets'!$A:$J,CK$4,FALSE)</f>
        <v>101/106</v>
      </c>
      <c r="CL172" s="333">
        <f>VLOOKUP($A172,'Depr Group Buckets'!$A:$J,CL$4,FALSE)</f>
        <v>108</v>
      </c>
      <c r="CM172" s="333">
        <f>VLOOKUP($A172,'Depr Group Buckets'!$A:$J,CM$4,FALSE)</f>
        <v>403</v>
      </c>
      <c r="CN172" s="333" t="str">
        <f>VLOOKUP($A172,'Depr Group Buckets'!$A:$J,CN$4,FALSE)</f>
        <v>BAYSIDE</v>
      </c>
      <c r="CO172" s="333" t="str">
        <f>VLOOKUP($A172,'Depr Group Buckets'!$A:$J,CO$4,FALSE)</f>
        <v>BAYSIDE COMMON</v>
      </c>
      <c r="CP172" s="333" t="str">
        <f>VLOOKUP($A172,'Depr Group Buckets'!$A:$J,CP$4,FALSE)</f>
        <v>Valid</v>
      </c>
      <c r="CQ172" s="333" t="str">
        <f>VLOOKUP($A172,'Depr Group Buckets'!$A:$J,CQ$4,FALSE)</f>
        <v>343</v>
      </c>
    </row>
    <row r="173" spans="1:95" ht="12.75" customHeight="1" x14ac:dyDescent="0.25">
      <c r="A173" s="335">
        <v>34331</v>
      </c>
      <c r="B173" s="336" t="s">
        <v>104</v>
      </c>
      <c r="C173" s="337">
        <v>215048371.42999998</v>
      </c>
      <c r="D173" s="337">
        <v>215474815.08999997</v>
      </c>
      <c r="E173" s="337">
        <v>240551296.00999996</v>
      </c>
      <c r="F173" s="337">
        <v>243610375.44999996</v>
      </c>
      <c r="G173" s="337">
        <v>245123159.96999997</v>
      </c>
      <c r="H173" s="337">
        <v>245118937.94999996</v>
      </c>
      <c r="I173" s="337">
        <v>245492840.70999995</v>
      </c>
      <c r="J173" s="337">
        <v>247769059.94999993</v>
      </c>
      <c r="K173" s="337">
        <v>247813598.37999994</v>
      </c>
      <c r="L173" s="337">
        <v>247868495.82999992</v>
      </c>
      <c r="M173" s="337">
        <v>247544144.92999995</v>
      </c>
      <c r="N173" s="337">
        <v>247582959.39999995</v>
      </c>
      <c r="O173" s="337">
        <v>249250108.59999996</v>
      </c>
      <c r="P173" s="337">
        <v>249656092.64499998</v>
      </c>
      <c r="Q173" s="337">
        <v>250969640.63499999</v>
      </c>
      <c r="R173" s="337">
        <v>251810990.36499998</v>
      </c>
      <c r="S173" s="337">
        <v>252133170.76999998</v>
      </c>
      <c r="T173" s="337">
        <v>255981881.67499998</v>
      </c>
      <c r="U173" s="337">
        <v>256038261.16999999</v>
      </c>
      <c r="V173" s="337">
        <v>256116976.39999998</v>
      </c>
      <c r="W173" s="337">
        <v>256141025.62999997</v>
      </c>
      <c r="X173" s="337">
        <v>257031267.13999996</v>
      </c>
      <c r="Y173" s="337">
        <v>257054898.36999995</v>
      </c>
      <c r="Z173" s="337">
        <v>257092929.59999993</v>
      </c>
      <c r="AA173" s="337">
        <v>257142960.82999992</v>
      </c>
      <c r="AB173" s="337">
        <v>257811464.20999992</v>
      </c>
      <c r="AC173" s="337">
        <v>257811464.20999992</v>
      </c>
      <c r="AD173" s="337">
        <v>262323341.44999993</v>
      </c>
      <c r="AE173" s="337">
        <v>262597481.04999992</v>
      </c>
      <c r="AF173" s="337">
        <v>264294119.44999993</v>
      </c>
      <c r="AG173" s="337">
        <v>265928427.97999993</v>
      </c>
      <c r="AH173" s="337">
        <v>266678492.59999993</v>
      </c>
      <c r="AI173" s="337">
        <v>266871137.21999994</v>
      </c>
      <c r="AJ173" s="337">
        <v>267606203.83999994</v>
      </c>
      <c r="AK173" s="337">
        <v>267626203.83999994</v>
      </c>
      <c r="AL173" s="337">
        <v>267646203.83999994</v>
      </c>
      <c r="AM173" s="337">
        <v>271162083.76999992</v>
      </c>
      <c r="AN173" s="337"/>
      <c r="AO173" s="337"/>
      <c r="AP173" s="337"/>
      <c r="AQ173" s="337"/>
      <c r="AR173" s="337"/>
      <c r="AS173" s="337"/>
      <c r="AT173" s="337"/>
      <c r="AU173" s="337"/>
      <c r="AV173" s="337"/>
      <c r="AW173" s="337"/>
      <c r="AX173" s="337"/>
      <c r="AY173" s="337"/>
      <c r="AZ173" s="337"/>
      <c r="BA173" s="337"/>
      <c r="BB173" s="337"/>
      <c r="BC173" s="337"/>
      <c r="BD173" s="337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337"/>
      <c r="BU173" s="337"/>
      <c r="BV173" s="337"/>
      <c r="BW173" s="337"/>
      <c r="BX173" s="9">
        <f t="shared" si="29"/>
        <v>249250108.59999996</v>
      </c>
      <c r="BY173" s="9">
        <f t="shared" si="30"/>
        <v>257142960.82999992</v>
      </c>
      <c r="BZ173" s="9">
        <f t="shared" si="31"/>
        <v>271162083.76999992</v>
      </c>
      <c r="CA173" s="9">
        <f t="shared" si="32"/>
        <v>0</v>
      </c>
      <c r="CB173" s="9">
        <f t="shared" si="33"/>
        <v>0</v>
      </c>
      <c r="CC173" s="9">
        <f t="shared" si="34"/>
        <v>0</v>
      </c>
      <c r="CD173" s="11">
        <f t="shared" si="35"/>
        <v>241403704.90000001</v>
      </c>
      <c r="CE173" s="11">
        <f t="shared" si="36"/>
        <v>254340015.68000001</v>
      </c>
      <c r="CF173" s="11">
        <f t="shared" si="37"/>
        <v>264269198.78999999</v>
      </c>
      <c r="CG173" s="11">
        <f t="shared" si="38"/>
        <v>20858621.829999998</v>
      </c>
      <c r="CH173" s="11">
        <f t="shared" si="39"/>
        <v>0</v>
      </c>
      <c r="CI173" s="11">
        <f t="shared" si="40"/>
        <v>0</v>
      </c>
      <c r="CJ173" s="333" t="str">
        <f>VLOOKUP($A173,'Depr Group Buckets'!$A:$J,CJ$4,FALSE)</f>
        <v>PROD OTHER</v>
      </c>
      <c r="CK173" s="333" t="str">
        <f>VLOOKUP($A173,'Depr Group Buckets'!$A:$J,CK$4,FALSE)</f>
        <v>101/106</v>
      </c>
      <c r="CL173" s="333">
        <f>VLOOKUP($A173,'Depr Group Buckets'!$A:$J,CL$4,FALSE)</f>
        <v>108</v>
      </c>
      <c r="CM173" s="333">
        <f>VLOOKUP($A173,'Depr Group Buckets'!$A:$J,CM$4,FALSE)</f>
        <v>403</v>
      </c>
      <c r="CN173" s="333" t="str">
        <f>VLOOKUP($A173,'Depr Group Buckets'!$A:$J,CN$4,FALSE)</f>
        <v>BAYSIDE</v>
      </c>
      <c r="CO173" s="333" t="str">
        <f>VLOOKUP($A173,'Depr Group Buckets'!$A:$J,CO$4,FALSE)</f>
        <v>BAYSIDE UNIT 1</v>
      </c>
      <c r="CP173" s="333" t="str">
        <f>VLOOKUP($A173,'Depr Group Buckets'!$A:$J,CP$4,FALSE)</f>
        <v>Valid</v>
      </c>
      <c r="CQ173" s="333" t="str">
        <f>VLOOKUP($A173,'Depr Group Buckets'!$A:$J,CQ$4,FALSE)</f>
        <v>343</v>
      </c>
    </row>
    <row r="174" spans="1:95" ht="12.75" customHeight="1" x14ac:dyDescent="0.25">
      <c r="A174" s="335">
        <v>34332</v>
      </c>
      <c r="B174" s="336" t="s">
        <v>111</v>
      </c>
      <c r="C174" s="337">
        <v>288524020.20999992</v>
      </c>
      <c r="D174" s="337">
        <v>288467163.90999991</v>
      </c>
      <c r="E174" s="337">
        <v>288470251.5999999</v>
      </c>
      <c r="F174" s="337">
        <v>288453665.8499999</v>
      </c>
      <c r="G174" s="337">
        <v>288453665.8499999</v>
      </c>
      <c r="H174" s="337">
        <v>288452792.56999993</v>
      </c>
      <c r="I174" s="337">
        <v>288452792.56999993</v>
      </c>
      <c r="J174" s="337">
        <v>288452792.56999993</v>
      </c>
      <c r="K174" s="337">
        <v>288452792.56999993</v>
      </c>
      <c r="L174" s="337">
        <v>288452792.56999993</v>
      </c>
      <c r="M174" s="337">
        <v>288514686.86999995</v>
      </c>
      <c r="N174" s="337">
        <v>288514686.86999995</v>
      </c>
      <c r="O174" s="337">
        <v>289022237.57999998</v>
      </c>
      <c r="P174" s="337">
        <v>289417758.065</v>
      </c>
      <c r="Q174" s="337">
        <v>290222369.29500002</v>
      </c>
      <c r="R174" s="337">
        <v>293464218.41500002</v>
      </c>
      <c r="S174" s="337">
        <v>293699092.55500007</v>
      </c>
      <c r="T174" s="337">
        <v>313428938.48000008</v>
      </c>
      <c r="U174" s="337">
        <v>317786784.10500008</v>
      </c>
      <c r="V174" s="337">
        <v>318818588.84500009</v>
      </c>
      <c r="W174" s="337">
        <v>319491308.32500011</v>
      </c>
      <c r="X174" s="337">
        <v>324860722.3900001</v>
      </c>
      <c r="Y174" s="337">
        <v>324955189.0200001</v>
      </c>
      <c r="Z174" s="337">
        <v>325051949.6500001</v>
      </c>
      <c r="AA174" s="337">
        <v>325379582.98500013</v>
      </c>
      <c r="AB174" s="337">
        <v>325381570.58500016</v>
      </c>
      <c r="AC174" s="337">
        <v>325488658.98500013</v>
      </c>
      <c r="AD174" s="337">
        <v>325696670.98500013</v>
      </c>
      <c r="AE174" s="337">
        <v>325698572.18500012</v>
      </c>
      <c r="AF174" s="337">
        <v>325700473.38500011</v>
      </c>
      <c r="AG174" s="337">
        <v>325707974.5850001</v>
      </c>
      <c r="AH174" s="337">
        <v>327667974.5850001</v>
      </c>
      <c r="AI174" s="337">
        <v>327947974.5850001</v>
      </c>
      <c r="AJ174" s="337">
        <v>328427974.5850001</v>
      </c>
      <c r="AK174" s="337">
        <v>328707974.5850001</v>
      </c>
      <c r="AL174" s="337">
        <v>328707974.5850001</v>
      </c>
      <c r="AM174" s="337">
        <v>330167974.5850001</v>
      </c>
      <c r="AN174" s="337"/>
      <c r="AO174" s="337"/>
      <c r="AP174" s="337"/>
      <c r="AQ174" s="337"/>
      <c r="AR174" s="337"/>
      <c r="AS174" s="337"/>
      <c r="AT174" s="337"/>
      <c r="AU174" s="337"/>
      <c r="AV174" s="337"/>
      <c r="AW174" s="337"/>
      <c r="AX174" s="337"/>
      <c r="AY174" s="337"/>
      <c r="AZ174" s="337"/>
      <c r="BA174" s="337"/>
      <c r="BB174" s="337"/>
      <c r="BC174" s="337"/>
      <c r="BD174" s="337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337"/>
      <c r="BU174" s="337"/>
      <c r="BV174" s="337"/>
      <c r="BW174" s="337"/>
      <c r="BX174" s="9">
        <f t="shared" si="29"/>
        <v>289022237.57999998</v>
      </c>
      <c r="BY174" s="9">
        <f t="shared" si="30"/>
        <v>325379582.98500013</v>
      </c>
      <c r="BZ174" s="9">
        <f t="shared" si="31"/>
        <v>330167974.5850001</v>
      </c>
      <c r="CA174" s="9">
        <f t="shared" si="32"/>
        <v>0</v>
      </c>
      <c r="CB174" s="9">
        <f t="shared" si="33"/>
        <v>0</v>
      </c>
      <c r="CC174" s="9">
        <f t="shared" si="34"/>
        <v>0</v>
      </c>
      <c r="CD174" s="11">
        <f t="shared" si="35"/>
        <v>288514180.12</v>
      </c>
      <c r="CE174" s="11">
        <f t="shared" si="36"/>
        <v>309661441.51999998</v>
      </c>
      <c r="CF174" s="11">
        <f t="shared" si="37"/>
        <v>326975488.55000001</v>
      </c>
      <c r="CG174" s="11">
        <f t="shared" si="38"/>
        <v>25397536.510000002</v>
      </c>
      <c r="CH174" s="11">
        <f t="shared" si="39"/>
        <v>0</v>
      </c>
      <c r="CI174" s="11">
        <f t="shared" si="40"/>
        <v>0</v>
      </c>
      <c r="CJ174" s="333" t="str">
        <f>VLOOKUP($A174,'Depr Group Buckets'!$A:$J,CJ$4,FALSE)</f>
        <v>PROD OTHER</v>
      </c>
      <c r="CK174" s="333" t="str">
        <f>VLOOKUP($A174,'Depr Group Buckets'!$A:$J,CK$4,FALSE)</f>
        <v>101/106</v>
      </c>
      <c r="CL174" s="333">
        <f>VLOOKUP($A174,'Depr Group Buckets'!$A:$J,CL$4,FALSE)</f>
        <v>108</v>
      </c>
      <c r="CM174" s="333">
        <f>VLOOKUP($A174,'Depr Group Buckets'!$A:$J,CM$4,FALSE)</f>
        <v>403</v>
      </c>
      <c r="CN174" s="333" t="str">
        <f>VLOOKUP($A174,'Depr Group Buckets'!$A:$J,CN$4,FALSE)</f>
        <v>BAYSIDE</v>
      </c>
      <c r="CO174" s="333" t="str">
        <f>VLOOKUP($A174,'Depr Group Buckets'!$A:$J,CO$4,FALSE)</f>
        <v>BAYSIDE UNIT 2</v>
      </c>
      <c r="CP174" s="333" t="str">
        <f>VLOOKUP($A174,'Depr Group Buckets'!$A:$J,CP$4,FALSE)</f>
        <v>Valid</v>
      </c>
      <c r="CQ174" s="333" t="str">
        <f>VLOOKUP($A174,'Depr Group Buckets'!$A:$J,CQ$4,FALSE)</f>
        <v>343</v>
      </c>
    </row>
    <row r="175" spans="1:95" ht="12.75" customHeight="1" x14ac:dyDescent="0.25">
      <c r="A175" s="335">
        <v>34333</v>
      </c>
      <c r="B175" s="336" t="s">
        <v>118</v>
      </c>
      <c r="C175" s="337">
        <v>15458703.200000001</v>
      </c>
      <c r="D175" s="337">
        <v>15458703.200000001</v>
      </c>
      <c r="E175" s="337">
        <v>15458703.200000001</v>
      </c>
      <c r="F175" s="337">
        <v>15458703.200000001</v>
      </c>
      <c r="G175" s="337">
        <v>15458703.200000001</v>
      </c>
      <c r="H175" s="337">
        <v>15458703.200000001</v>
      </c>
      <c r="I175" s="337">
        <v>15458703.200000001</v>
      </c>
      <c r="J175" s="337">
        <v>15458703.200000001</v>
      </c>
      <c r="K175" s="337">
        <v>15458703.200000001</v>
      </c>
      <c r="L175" s="337">
        <v>15458703.200000001</v>
      </c>
      <c r="M175" s="337">
        <v>15458703.200000001</v>
      </c>
      <c r="N175" s="337">
        <v>15602361.560000001</v>
      </c>
      <c r="O175" s="337">
        <v>15603993.880000001</v>
      </c>
      <c r="P175" s="337">
        <v>15605793.880000001</v>
      </c>
      <c r="Q175" s="337">
        <v>15607593.880000001</v>
      </c>
      <c r="R175" s="337">
        <v>15635381.050000003</v>
      </c>
      <c r="S175" s="337">
        <v>15638981.050000003</v>
      </c>
      <c r="T175" s="337">
        <v>16732976.360000001</v>
      </c>
      <c r="U175" s="337">
        <v>16740343.025</v>
      </c>
      <c r="V175" s="337">
        <v>16748309.689999999</v>
      </c>
      <c r="W175" s="337">
        <v>16756276.354999999</v>
      </c>
      <c r="X175" s="337">
        <v>16764243.019999998</v>
      </c>
      <c r="Y175" s="337">
        <v>16772809.684999997</v>
      </c>
      <c r="Z175" s="337">
        <v>16784976.349999994</v>
      </c>
      <c r="AA175" s="337">
        <v>16800143.014999993</v>
      </c>
      <c r="AB175" s="337">
        <v>16800143.014999993</v>
      </c>
      <c r="AC175" s="337">
        <v>16800143.014999993</v>
      </c>
      <c r="AD175" s="337">
        <v>16800143.014999993</v>
      </c>
      <c r="AE175" s="337">
        <v>16800143.014999993</v>
      </c>
      <c r="AF175" s="337">
        <v>16800143.014999993</v>
      </c>
      <c r="AG175" s="337">
        <v>16800143.014999993</v>
      </c>
      <c r="AH175" s="337">
        <v>16800143.014999993</v>
      </c>
      <c r="AI175" s="337">
        <v>16800143.014999993</v>
      </c>
      <c r="AJ175" s="337">
        <v>16800143.014999993</v>
      </c>
      <c r="AK175" s="337">
        <v>16800143.014999993</v>
      </c>
      <c r="AL175" s="337">
        <v>16800143.014999993</v>
      </c>
      <c r="AM175" s="337">
        <v>16800143.014999993</v>
      </c>
      <c r="AN175" s="337"/>
      <c r="AO175" s="337"/>
      <c r="AP175" s="337"/>
      <c r="AQ175" s="337"/>
      <c r="AR175" s="337"/>
      <c r="AS175" s="337"/>
      <c r="AT175" s="337"/>
      <c r="AU175" s="337"/>
      <c r="AV175" s="337"/>
      <c r="AW175" s="337"/>
      <c r="AX175" s="337"/>
      <c r="AY175" s="337"/>
      <c r="AZ175" s="337"/>
      <c r="BA175" s="337"/>
      <c r="BB175" s="337"/>
      <c r="BC175" s="337"/>
      <c r="BD175" s="337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337"/>
      <c r="BU175" s="337"/>
      <c r="BV175" s="337"/>
      <c r="BW175" s="337"/>
      <c r="BX175" s="9">
        <f t="shared" si="29"/>
        <v>15603993.880000001</v>
      </c>
      <c r="BY175" s="9">
        <f t="shared" si="30"/>
        <v>16800143.014999993</v>
      </c>
      <c r="BZ175" s="9">
        <f t="shared" si="31"/>
        <v>16800143.014999993</v>
      </c>
      <c r="CA175" s="9">
        <f t="shared" si="32"/>
        <v>0</v>
      </c>
      <c r="CB175" s="9">
        <f t="shared" si="33"/>
        <v>0</v>
      </c>
      <c r="CC175" s="9">
        <f t="shared" si="34"/>
        <v>0</v>
      </c>
      <c r="CD175" s="11">
        <f t="shared" si="35"/>
        <v>15480930.050000001</v>
      </c>
      <c r="CE175" s="11">
        <f t="shared" si="36"/>
        <v>16322447.789999999</v>
      </c>
      <c r="CF175" s="11">
        <f t="shared" si="37"/>
        <v>16800143.02</v>
      </c>
      <c r="CG175" s="11">
        <f t="shared" si="38"/>
        <v>1292318.69</v>
      </c>
      <c r="CH175" s="11">
        <f t="shared" si="39"/>
        <v>0</v>
      </c>
      <c r="CI175" s="11">
        <f t="shared" si="40"/>
        <v>0</v>
      </c>
      <c r="CJ175" s="333" t="str">
        <f>VLOOKUP($A175,'Depr Group Buckets'!$A:$J,CJ$4,FALSE)</f>
        <v>PROD OTHER</v>
      </c>
      <c r="CK175" s="333" t="str">
        <f>VLOOKUP($A175,'Depr Group Buckets'!$A:$J,CK$4,FALSE)</f>
        <v>101/106</v>
      </c>
      <c r="CL175" s="333">
        <f>VLOOKUP($A175,'Depr Group Buckets'!$A:$J,CL$4,FALSE)</f>
        <v>108</v>
      </c>
      <c r="CM175" s="333">
        <f>VLOOKUP($A175,'Depr Group Buckets'!$A:$J,CM$4,FALSE)</f>
        <v>403</v>
      </c>
      <c r="CN175" s="333" t="str">
        <f>VLOOKUP($A175,'Depr Group Buckets'!$A:$J,CN$4,FALSE)</f>
        <v>BAYSIDE</v>
      </c>
      <c r="CO175" s="333" t="str">
        <f>VLOOKUP($A175,'Depr Group Buckets'!$A:$J,CO$4,FALSE)</f>
        <v>BAYSIDE CT 3</v>
      </c>
      <c r="CP175" s="333" t="str">
        <f>VLOOKUP($A175,'Depr Group Buckets'!$A:$J,CP$4,FALSE)</f>
        <v>Valid</v>
      </c>
      <c r="CQ175" s="333" t="str">
        <f>VLOOKUP($A175,'Depr Group Buckets'!$A:$J,CQ$4,FALSE)</f>
        <v>343</v>
      </c>
    </row>
    <row r="176" spans="1:95" ht="12.75" customHeight="1" x14ac:dyDescent="0.25">
      <c r="A176" s="335">
        <v>34334</v>
      </c>
      <c r="B176" s="336" t="s">
        <v>125</v>
      </c>
      <c r="C176" s="337">
        <v>15883016.889999999</v>
      </c>
      <c r="D176" s="337">
        <v>15883016.889999999</v>
      </c>
      <c r="E176" s="337">
        <v>15883016.889999999</v>
      </c>
      <c r="F176" s="337">
        <v>15883016.889999999</v>
      </c>
      <c r="G176" s="337">
        <v>15883016.889999999</v>
      </c>
      <c r="H176" s="337">
        <v>15883016.889999999</v>
      </c>
      <c r="I176" s="337">
        <v>15883016.889999999</v>
      </c>
      <c r="J176" s="337">
        <v>15883016.889999999</v>
      </c>
      <c r="K176" s="337">
        <v>15883016.889999999</v>
      </c>
      <c r="L176" s="337">
        <v>15883016.889999999</v>
      </c>
      <c r="M176" s="337">
        <v>15883016.889999999</v>
      </c>
      <c r="N176" s="337">
        <v>16028457.58</v>
      </c>
      <c r="O176" s="337">
        <v>16030090</v>
      </c>
      <c r="P176" s="337">
        <v>16030090</v>
      </c>
      <c r="Q176" s="337">
        <v>16030090</v>
      </c>
      <c r="R176" s="337">
        <v>16052104.970000001</v>
      </c>
      <c r="S176" s="337">
        <v>16052104.970000001</v>
      </c>
      <c r="T176" s="337">
        <v>16052104.970000001</v>
      </c>
      <c r="U176" s="337">
        <v>16052104.970000001</v>
      </c>
      <c r="V176" s="337">
        <v>16052104.970000001</v>
      </c>
      <c r="W176" s="337">
        <v>16052104.970000001</v>
      </c>
      <c r="X176" s="337">
        <v>16052104.970000001</v>
      </c>
      <c r="Y176" s="337">
        <v>16052104.970000001</v>
      </c>
      <c r="Z176" s="337">
        <v>16052104.970000001</v>
      </c>
      <c r="AA176" s="337">
        <v>16052104.970000001</v>
      </c>
      <c r="AB176" s="337">
        <v>16052104.970000001</v>
      </c>
      <c r="AC176" s="337">
        <v>16052104.970000001</v>
      </c>
      <c r="AD176" s="337">
        <v>16052104.970000001</v>
      </c>
      <c r="AE176" s="337">
        <v>16052104.970000001</v>
      </c>
      <c r="AF176" s="337">
        <v>16052104.970000001</v>
      </c>
      <c r="AG176" s="337">
        <v>16052104.970000001</v>
      </c>
      <c r="AH176" s="337">
        <v>16052104.970000001</v>
      </c>
      <c r="AI176" s="337">
        <v>16052104.970000001</v>
      </c>
      <c r="AJ176" s="337">
        <v>16052104.970000001</v>
      </c>
      <c r="AK176" s="337">
        <v>16052104.970000001</v>
      </c>
      <c r="AL176" s="337">
        <v>16052104.970000001</v>
      </c>
      <c r="AM176" s="337">
        <v>16052104.970000001</v>
      </c>
      <c r="AN176" s="337"/>
      <c r="AO176" s="337"/>
      <c r="AP176" s="337"/>
      <c r="AQ176" s="337"/>
      <c r="AR176" s="337"/>
      <c r="AS176" s="337"/>
      <c r="AT176" s="337"/>
      <c r="AU176" s="337"/>
      <c r="AV176" s="337"/>
      <c r="AW176" s="337"/>
      <c r="AX176" s="337"/>
      <c r="AY176" s="337"/>
      <c r="AZ176" s="337"/>
      <c r="BA176" s="337"/>
      <c r="BB176" s="337"/>
      <c r="BC176" s="337"/>
      <c r="BD176" s="337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337"/>
      <c r="BU176" s="337"/>
      <c r="BV176" s="337"/>
      <c r="BW176" s="337"/>
      <c r="BX176" s="9">
        <f t="shared" si="29"/>
        <v>16030090</v>
      </c>
      <c r="BY176" s="9">
        <f t="shared" si="30"/>
        <v>16052104.970000001</v>
      </c>
      <c r="BZ176" s="9">
        <f t="shared" si="31"/>
        <v>16052104.970000001</v>
      </c>
      <c r="CA176" s="9">
        <f t="shared" si="32"/>
        <v>0</v>
      </c>
      <c r="CB176" s="9">
        <f t="shared" si="33"/>
        <v>0</v>
      </c>
      <c r="CC176" s="9">
        <f t="shared" si="34"/>
        <v>0</v>
      </c>
      <c r="CD176" s="11">
        <f t="shared" si="35"/>
        <v>15905517.949999999</v>
      </c>
      <c r="CE176" s="11">
        <f t="shared" si="36"/>
        <v>16047024.59</v>
      </c>
      <c r="CF176" s="11">
        <f t="shared" si="37"/>
        <v>16052104.970000001</v>
      </c>
      <c r="CG176" s="11">
        <f t="shared" si="38"/>
        <v>1234777.31</v>
      </c>
      <c r="CH176" s="11">
        <f t="shared" si="39"/>
        <v>0</v>
      </c>
      <c r="CI176" s="11">
        <f t="shared" si="40"/>
        <v>0</v>
      </c>
      <c r="CJ176" s="333" t="str">
        <f>VLOOKUP($A176,'Depr Group Buckets'!$A:$J,CJ$4,FALSE)</f>
        <v>PROD OTHER</v>
      </c>
      <c r="CK176" s="333" t="str">
        <f>VLOOKUP($A176,'Depr Group Buckets'!$A:$J,CK$4,FALSE)</f>
        <v>101/106</v>
      </c>
      <c r="CL176" s="333">
        <f>VLOOKUP($A176,'Depr Group Buckets'!$A:$J,CL$4,FALSE)</f>
        <v>108</v>
      </c>
      <c r="CM176" s="333">
        <f>VLOOKUP($A176,'Depr Group Buckets'!$A:$J,CM$4,FALSE)</f>
        <v>403</v>
      </c>
      <c r="CN176" s="333" t="str">
        <f>VLOOKUP($A176,'Depr Group Buckets'!$A:$J,CN$4,FALSE)</f>
        <v>BAYSIDE</v>
      </c>
      <c r="CO176" s="333" t="str">
        <f>VLOOKUP($A176,'Depr Group Buckets'!$A:$J,CO$4,FALSE)</f>
        <v>BAYSIDE CT 4</v>
      </c>
      <c r="CP176" s="333" t="str">
        <f>VLOOKUP($A176,'Depr Group Buckets'!$A:$J,CP$4,FALSE)</f>
        <v>Valid</v>
      </c>
      <c r="CQ176" s="333" t="str">
        <f>VLOOKUP($A176,'Depr Group Buckets'!$A:$J,CQ$4,FALSE)</f>
        <v>343</v>
      </c>
    </row>
    <row r="177" spans="1:95" ht="12.75" customHeight="1" x14ac:dyDescent="0.25">
      <c r="A177" s="335">
        <v>34335</v>
      </c>
      <c r="B177" s="336" t="s">
        <v>132</v>
      </c>
      <c r="C177" s="337">
        <v>18623181.41</v>
      </c>
      <c r="D177" s="337">
        <v>18623181.41</v>
      </c>
      <c r="E177" s="337">
        <v>18623181.41</v>
      </c>
      <c r="F177" s="337">
        <v>18623181.41</v>
      </c>
      <c r="G177" s="337">
        <v>18623181.41</v>
      </c>
      <c r="H177" s="337">
        <v>18623181.41</v>
      </c>
      <c r="I177" s="337">
        <v>18623181.41</v>
      </c>
      <c r="J177" s="337">
        <v>18623181.41</v>
      </c>
      <c r="K177" s="337">
        <v>18623181.41</v>
      </c>
      <c r="L177" s="337">
        <v>18623181.41</v>
      </c>
      <c r="M177" s="337">
        <v>18623181.41</v>
      </c>
      <c r="N177" s="337">
        <v>18623181.41</v>
      </c>
      <c r="O177" s="337">
        <v>18623181.41</v>
      </c>
      <c r="P177" s="337">
        <v>18769219.710000001</v>
      </c>
      <c r="Q177" s="337">
        <v>18769219.710000001</v>
      </c>
      <c r="R177" s="337">
        <v>18801752.445</v>
      </c>
      <c r="S177" s="337">
        <v>18801752.445</v>
      </c>
      <c r="T177" s="337">
        <v>18801752.445</v>
      </c>
      <c r="U177" s="337">
        <v>18801752.445</v>
      </c>
      <c r="V177" s="337">
        <v>18801752.445</v>
      </c>
      <c r="W177" s="337">
        <v>18801752.445</v>
      </c>
      <c r="X177" s="337">
        <v>18801752.445</v>
      </c>
      <c r="Y177" s="337">
        <v>18801752.445</v>
      </c>
      <c r="Z177" s="337">
        <v>18801752.445</v>
      </c>
      <c r="AA177" s="337">
        <v>18801752.445</v>
      </c>
      <c r="AB177" s="337">
        <v>18801752.445</v>
      </c>
      <c r="AC177" s="337">
        <v>18801752.445</v>
      </c>
      <c r="AD177" s="337">
        <v>18801752.445</v>
      </c>
      <c r="AE177" s="337">
        <v>18801752.445</v>
      </c>
      <c r="AF177" s="337">
        <v>18801752.445</v>
      </c>
      <c r="AG177" s="337">
        <v>18801752.445</v>
      </c>
      <c r="AH177" s="337">
        <v>18801752.445</v>
      </c>
      <c r="AI177" s="337">
        <v>18801752.445</v>
      </c>
      <c r="AJ177" s="337">
        <v>18801752.445</v>
      </c>
      <c r="AK177" s="337">
        <v>18801752.445</v>
      </c>
      <c r="AL177" s="337">
        <v>18801752.445</v>
      </c>
      <c r="AM177" s="337">
        <v>18801752.445</v>
      </c>
      <c r="AN177" s="337"/>
      <c r="AO177" s="337"/>
      <c r="AP177" s="337"/>
      <c r="AQ177" s="337"/>
      <c r="AR177" s="337"/>
      <c r="AS177" s="337"/>
      <c r="AT177" s="337"/>
      <c r="AU177" s="337"/>
      <c r="AV177" s="337"/>
      <c r="AW177" s="337"/>
      <c r="AX177" s="337"/>
      <c r="AY177" s="337"/>
      <c r="AZ177" s="337"/>
      <c r="BA177" s="337"/>
      <c r="BB177" s="337"/>
      <c r="BC177" s="337"/>
      <c r="BD177" s="337"/>
      <c r="BE177" s="337"/>
      <c r="BF177" s="337"/>
      <c r="BG177" s="337"/>
      <c r="BH177" s="337"/>
      <c r="BI177" s="337"/>
      <c r="BJ177" s="337"/>
      <c r="BK177" s="337"/>
      <c r="BL177" s="337"/>
      <c r="BM177" s="337"/>
      <c r="BN177" s="337"/>
      <c r="BO177" s="337"/>
      <c r="BP177" s="337"/>
      <c r="BQ177" s="337"/>
      <c r="BR177" s="337"/>
      <c r="BS177" s="337"/>
      <c r="BT177" s="337"/>
      <c r="BU177" s="337"/>
      <c r="BV177" s="337"/>
      <c r="BW177" s="337"/>
      <c r="BX177" s="9">
        <f t="shared" si="29"/>
        <v>18623181.41</v>
      </c>
      <c r="BY177" s="9">
        <f t="shared" si="30"/>
        <v>18801752.445</v>
      </c>
      <c r="BZ177" s="9">
        <f t="shared" si="31"/>
        <v>18801752.445</v>
      </c>
      <c r="CA177" s="9">
        <f t="shared" si="32"/>
        <v>0</v>
      </c>
      <c r="CB177" s="9">
        <f t="shared" si="33"/>
        <v>0</v>
      </c>
      <c r="CC177" s="9">
        <f t="shared" si="34"/>
        <v>0</v>
      </c>
      <c r="CD177" s="11">
        <f t="shared" si="35"/>
        <v>18623181.41</v>
      </c>
      <c r="CE177" s="11">
        <f t="shared" si="36"/>
        <v>18783011.18</v>
      </c>
      <c r="CF177" s="11">
        <f t="shared" si="37"/>
        <v>18801752.449999999</v>
      </c>
      <c r="CG177" s="11">
        <f t="shared" si="38"/>
        <v>1446288.65</v>
      </c>
      <c r="CH177" s="11">
        <f t="shared" si="39"/>
        <v>0</v>
      </c>
      <c r="CI177" s="11">
        <f t="shared" si="40"/>
        <v>0</v>
      </c>
      <c r="CJ177" s="333" t="str">
        <f>VLOOKUP($A177,'Depr Group Buckets'!$A:$J,CJ$4,FALSE)</f>
        <v>PROD OTHER</v>
      </c>
      <c r="CK177" s="333" t="str">
        <f>VLOOKUP($A177,'Depr Group Buckets'!$A:$J,CK$4,FALSE)</f>
        <v>101/106</v>
      </c>
      <c r="CL177" s="333">
        <f>VLOOKUP($A177,'Depr Group Buckets'!$A:$J,CL$4,FALSE)</f>
        <v>108</v>
      </c>
      <c r="CM177" s="333">
        <f>VLOOKUP($A177,'Depr Group Buckets'!$A:$J,CM$4,FALSE)</f>
        <v>403</v>
      </c>
      <c r="CN177" s="333" t="str">
        <f>VLOOKUP($A177,'Depr Group Buckets'!$A:$J,CN$4,FALSE)</f>
        <v>BAYSIDE</v>
      </c>
      <c r="CO177" s="333" t="str">
        <f>VLOOKUP($A177,'Depr Group Buckets'!$A:$J,CO$4,FALSE)</f>
        <v>BAYSIDE CT 5</v>
      </c>
      <c r="CP177" s="333" t="str">
        <f>VLOOKUP($A177,'Depr Group Buckets'!$A:$J,CP$4,FALSE)</f>
        <v>Valid</v>
      </c>
      <c r="CQ177" s="333" t="str">
        <f>VLOOKUP($A177,'Depr Group Buckets'!$A:$J,CQ$4,FALSE)</f>
        <v>343</v>
      </c>
    </row>
    <row r="178" spans="1:95" ht="12.75" customHeight="1" x14ac:dyDescent="0.25">
      <c r="A178" s="335">
        <v>34336</v>
      </c>
      <c r="B178" s="336" t="s">
        <v>139</v>
      </c>
      <c r="C178" s="337">
        <v>17516480.329999998</v>
      </c>
      <c r="D178" s="337">
        <v>17516480.329999998</v>
      </c>
      <c r="E178" s="337">
        <v>17516480.329999998</v>
      </c>
      <c r="F178" s="337">
        <v>17516480.329999998</v>
      </c>
      <c r="G178" s="337">
        <v>17516480.329999998</v>
      </c>
      <c r="H178" s="337">
        <v>17516480.329999998</v>
      </c>
      <c r="I178" s="337">
        <v>17516480.329999998</v>
      </c>
      <c r="J178" s="337">
        <v>17516480.329999998</v>
      </c>
      <c r="K178" s="337">
        <v>17516480.329999998</v>
      </c>
      <c r="L178" s="337">
        <v>17516480.329999998</v>
      </c>
      <c r="M178" s="337">
        <v>17516480.329999998</v>
      </c>
      <c r="N178" s="337">
        <v>17516480.329999998</v>
      </c>
      <c r="O178" s="337">
        <v>17516480.329999998</v>
      </c>
      <c r="P178" s="337">
        <v>17516480.329999998</v>
      </c>
      <c r="Q178" s="337">
        <v>17516480.329999998</v>
      </c>
      <c r="R178" s="337">
        <v>17542092.239999998</v>
      </c>
      <c r="S178" s="337">
        <v>17542092.239999998</v>
      </c>
      <c r="T178" s="337">
        <v>17542092.239999998</v>
      </c>
      <c r="U178" s="337">
        <v>17542092.239999998</v>
      </c>
      <c r="V178" s="337">
        <v>17542092.239999998</v>
      </c>
      <c r="W178" s="337">
        <v>17542092.239999998</v>
      </c>
      <c r="X178" s="337">
        <v>17542092.239999998</v>
      </c>
      <c r="Y178" s="337">
        <v>17542092.239999998</v>
      </c>
      <c r="Z178" s="337">
        <v>17542092.239999998</v>
      </c>
      <c r="AA178" s="337">
        <v>17542092.239999998</v>
      </c>
      <c r="AB178" s="337">
        <v>17542092.239999998</v>
      </c>
      <c r="AC178" s="337">
        <v>17542092.239999998</v>
      </c>
      <c r="AD178" s="337">
        <v>17542092.239999998</v>
      </c>
      <c r="AE178" s="337">
        <v>17542092.239999998</v>
      </c>
      <c r="AF178" s="337">
        <v>17542092.239999998</v>
      </c>
      <c r="AG178" s="337">
        <v>17542092.239999998</v>
      </c>
      <c r="AH178" s="337">
        <v>17542092.239999998</v>
      </c>
      <c r="AI178" s="337">
        <v>17542092.239999998</v>
      </c>
      <c r="AJ178" s="337">
        <v>17542092.239999998</v>
      </c>
      <c r="AK178" s="337">
        <v>17542092.239999998</v>
      </c>
      <c r="AL178" s="337">
        <v>17542092.239999998</v>
      </c>
      <c r="AM178" s="337">
        <v>17542092.239999998</v>
      </c>
      <c r="AN178" s="337"/>
      <c r="AO178" s="337"/>
      <c r="AP178" s="337"/>
      <c r="AQ178" s="337"/>
      <c r="AR178" s="337"/>
      <c r="AS178" s="337"/>
      <c r="AT178" s="337"/>
      <c r="AU178" s="337"/>
      <c r="AV178" s="337"/>
      <c r="AW178" s="337"/>
      <c r="AX178" s="337"/>
      <c r="AY178" s="337"/>
      <c r="AZ178" s="337"/>
      <c r="BA178" s="337"/>
      <c r="BB178" s="337"/>
      <c r="BC178" s="337"/>
      <c r="BD178" s="337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9">
        <f t="shared" si="29"/>
        <v>17516480.329999998</v>
      </c>
      <c r="BY178" s="9">
        <f t="shared" si="30"/>
        <v>17542092.239999998</v>
      </c>
      <c r="BZ178" s="9">
        <f t="shared" si="31"/>
        <v>17542092.239999998</v>
      </c>
      <c r="CA178" s="9">
        <f t="shared" si="32"/>
        <v>0</v>
      </c>
      <c r="CB178" s="9">
        <f t="shared" si="33"/>
        <v>0</v>
      </c>
      <c r="CC178" s="9">
        <f t="shared" si="34"/>
        <v>0</v>
      </c>
      <c r="CD178" s="11">
        <f t="shared" si="35"/>
        <v>17516480.329999998</v>
      </c>
      <c r="CE178" s="11">
        <f t="shared" si="36"/>
        <v>17536181.800000001</v>
      </c>
      <c r="CF178" s="11">
        <f t="shared" si="37"/>
        <v>17542092.239999998</v>
      </c>
      <c r="CG178" s="11">
        <f t="shared" si="38"/>
        <v>1349391.71</v>
      </c>
      <c r="CH178" s="11">
        <f t="shared" si="39"/>
        <v>0</v>
      </c>
      <c r="CI178" s="11">
        <f t="shared" si="40"/>
        <v>0</v>
      </c>
      <c r="CJ178" s="333" t="str">
        <f>VLOOKUP($A178,'Depr Group Buckets'!$A:$J,CJ$4,FALSE)</f>
        <v>PROD OTHER</v>
      </c>
      <c r="CK178" s="333" t="str">
        <f>VLOOKUP($A178,'Depr Group Buckets'!$A:$J,CK$4,FALSE)</f>
        <v>101/106</v>
      </c>
      <c r="CL178" s="333">
        <f>VLOOKUP($A178,'Depr Group Buckets'!$A:$J,CL$4,FALSE)</f>
        <v>108</v>
      </c>
      <c r="CM178" s="333">
        <f>VLOOKUP($A178,'Depr Group Buckets'!$A:$J,CM$4,FALSE)</f>
        <v>403</v>
      </c>
      <c r="CN178" s="333" t="str">
        <f>VLOOKUP($A178,'Depr Group Buckets'!$A:$J,CN$4,FALSE)</f>
        <v>BAYSIDE</v>
      </c>
      <c r="CO178" s="333" t="str">
        <f>VLOOKUP($A178,'Depr Group Buckets'!$A:$J,CO$4,FALSE)</f>
        <v>BAYSIDE CT 6</v>
      </c>
      <c r="CP178" s="333" t="str">
        <f>VLOOKUP($A178,'Depr Group Buckets'!$A:$J,CP$4,FALSE)</f>
        <v>Valid</v>
      </c>
      <c r="CQ178" s="333" t="str">
        <f>VLOOKUP($A178,'Depr Group Buckets'!$A:$J,CQ$4,FALSE)</f>
        <v>343</v>
      </c>
    </row>
    <row r="179" spans="1:95" ht="12.75" customHeight="1" x14ac:dyDescent="0.25">
      <c r="A179" s="335">
        <v>34341</v>
      </c>
      <c r="B179" s="336" t="s">
        <v>637</v>
      </c>
      <c r="C179" s="337">
        <v>0</v>
      </c>
      <c r="D179" s="337">
        <v>0</v>
      </c>
      <c r="E179" s="337">
        <v>0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K179" s="337">
        <v>0</v>
      </c>
      <c r="L179" s="337">
        <v>0</v>
      </c>
      <c r="M179" s="337">
        <v>0</v>
      </c>
      <c r="N179" s="337">
        <v>0</v>
      </c>
      <c r="O179" s="337">
        <v>0</v>
      </c>
      <c r="P179" s="337">
        <v>0</v>
      </c>
      <c r="Q179" s="337">
        <v>0</v>
      </c>
      <c r="R179" s="337">
        <v>0</v>
      </c>
      <c r="S179" s="337">
        <v>0</v>
      </c>
      <c r="T179" s="337">
        <v>0</v>
      </c>
      <c r="U179" s="337">
        <v>0</v>
      </c>
      <c r="V179" s="337">
        <v>0</v>
      </c>
      <c r="W179" s="337">
        <v>0</v>
      </c>
      <c r="X179" s="337">
        <v>0</v>
      </c>
      <c r="Y179" s="337">
        <v>0</v>
      </c>
      <c r="Z179" s="337">
        <v>0</v>
      </c>
      <c r="AA179" s="337">
        <v>0</v>
      </c>
      <c r="AB179" s="337">
        <v>0</v>
      </c>
      <c r="AC179" s="337">
        <v>0</v>
      </c>
      <c r="AD179" s="337">
        <v>0</v>
      </c>
      <c r="AE179" s="337">
        <v>0</v>
      </c>
      <c r="AF179" s="337">
        <v>0</v>
      </c>
      <c r="AG179" s="337">
        <v>0</v>
      </c>
      <c r="AH179" s="337">
        <v>0</v>
      </c>
      <c r="AI179" s="337">
        <v>0</v>
      </c>
      <c r="AJ179" s="337">
        <v>0</v>
      </c>
      <c r="AK179" s="337">
        <v>0</v>
      </c>
      <c r="AL179" s="337">
        <v>0</v>
      </c>
      <c r="AM179" s="337">
        <v>0</v>
      </c>
      <c r="AN179" s="337"/>
      <c r="AO179" s="337"/>
      <c r="AP179" s="337"/>
      <c r="AQ179" s="337"/>
      <c r="AR179" s="337"/>
      <c r="AS179" s="337"/>
      <c r="AT179" s="337"/>
      <c r="AU179" s="337"/>
      <c r="AV179" s="337"/>
      <c r="AW179" s="337"/>
      <c r="AX179" s="337"/>
      <c r="AY179" s="337"/>
      <c r="AZ179" s="337"/>
      <c r="BA179" s="337"/>
      <c r="BB179" s="337"/>
      <c r="BC179" s="337"/>
      <c r="BD179" s="337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9">
        <f t="shared" si="29"/>
        <v>0</v>
      </c>
      <c r="BY179" s="9">
        <f t="shared" si="30"/>
        <v>0</v>
      </c>
      <c r="BZ179" s="9">
        <f t="shared" si="31"/>
        <v>0</v>
      </c>
      <c r="CA179" s="9">
        <f t="shared" si="32"/>
        <v>0</v>
      </c>
      <c r="CB179" s="9">
        <f t="shared" si="33"/>
        <v>0</v>
      </c>
      <c r="CC179" s="9">
        <f t="shared" si="34"/>
        <v>0</v>
      </c>
      <c r="CD179" s="11">
        <f t="shared" si="35"/>
        <v>0</v>
      </c>
      <c r="CE179" s="11">
        <f t="shared" si="36"/>
        <v>0</v>
      </c>
      <c r="CF179" s="11">
        <f t="shared" si="37"/>
        <v>0</v>
      </c>
      <c r="CG179" s="11">
        <f t="shared" si="38"/>
        <v>0</v>
      </c>
      <c r="CH179" s="11">
        <f t="shared" si="39"/>
        <v>0</v>
      </c>
      <c r="CI179" s="11">
        <f t="shared" si="40"/>
        <v>0</v>
      </c>
      <c r="CJ179" s="333" t="str">
        <f>VLOOKUP($A179,'Depr Group Buckets'!$A:$J,CJ$4,FALSE)</f>
        <v>PROD OTHER</v>
      </c>
      <c r="CK179" s="333" t="str">
        <f>VLOOKUP($A179,'Depr Group Buckets'!$A:$J,CK$4,FALSE)</f>
        <v>101/106</v>
      </c>
      <c r="CL179" s="333">
        <f>VLOOKUP($A179,'Depr Group Buckets'!$A:$J,CL$4,FALSE)</f>
        <v>108</v>
      </c>
      <c r="CM179" s="333">
        <f>VLOOKUP($A179,'Depr Group Buckets'!$A:$J,CM$4,FALSE)</f>
        <v>403</v>
      </c>
      <c r="CN179" s="333" t="str">
        <f>VLOOKUP($A179,'Depr Group Buckets'!$A:$J,CN$4,FALSE)</f>
        <v>BIG BEND</v>
      </c>
      <c r="CO179" s="333" t="str">
        <f>VLOOKUP($A179,'Depr Group Buckets'!$A:$J,CO$4,FALSE)</f>
        <v>INACTIVE ACCOUNT</v>
      </c>
      <c r="CP179" s="333" t="str">
        <f>VLOOKUP($A179,'Depr Group Buckets'!$A:$J,CP$4,FALSE)</f>
        <v>Invalid</v>
      </c>
      <c r="CQ179" s="333" t="str">
        <f>VLOOKUP($A179,'Depr Group Buckets'!$A:$J,CQ$4,FALSE)</f>
        <v>343</v>
      </c>
    </row>
    <row r="180" spans="1:95" ht="12.75" customHeight="1" x14ac:dyDescent="0.25">
      <c r="A180" s="335">
        <v>34342</v>
      </c>
      <c r="B180" s="336" t="s">
        <v>638</v>
      </c>
      <c r="C180" s="337">
        <v>0</v>
      </c>
      <c r="D180" s="337">
        <v>0</v>
      </c>
      <c r="E180" s="337">
        <v>0</v>
      </c>
      <c r="F180" s="337">
        <v>0</v>
      </c>
      <c r="G180" s="337">
        <v>0</v>
      </c>
      <c r="H180" s="337">
        <v>0</v>
      </c>
      <c r="I180" s="337">
        <v>0</v>
      </c>
      <c r="J180" s="337">
        <v>0</v>
      </c>
      <c r="K180" s="337">
        <v>0</v>
      </c>
      <c r="L180" s="337">
        <v>0</v>
      </c>
      <c r="M180" s="337">
        <v>0</v>
      </c>
      <c r="N180" s="337">
        <v>0</v>
      </c>
      <c r="O180" s="337">
        <v>0</v>
      </c>
      <c r="P180" s="337">
        <v>0</v>
      </c>
      <c r="Q180" s="337">
        <v>0</v>
      </c>
      <c r="R180" s="337">
        <v>0</v>
      </c>
      <c r="S180" s="337">
        <v>0</v>
      </c>
      <c r="T180" s="337">
        <v>0</v>
      </c>
      <c r="U180" s="337">
        <v>0</v>
      </c>
      <c r="V180" s="337">
        <v>0</v>
      </c>
      <c r="W180" s="337">
        <v>0</v>
      </c>
      <c r="X180" s="337">
        <v>0</v>
      </c>
      <c r="Y180" s="337">
        <v>0</v>
      </c>
      <c r="Z180" s="337">
        <v>0</v>
      </c>
      <c r="AA180" s="337">
        <v>0</v>
      </c>
      <c r="AB180" s="337">
        <v>0</v>
      </c>
      <c r="AC180" s="337">
        <v>0</v>
      </c>
      <c r="AD180" s="337">
        <v>0</v>
      </c>
      <c r="AE180" s="337">
        <v>0</v>
      </c>
      <c r="AF180" s="337">
        <v>0</v>
      </c>
      <c r="AG180" s="337">
        <v>0</v>
      </c>
      <c r="AH180" s="337">
        <v>0</v>
      </c>
      <c r="AI180" s="337">
        <v>0</v>
      </c>
      <c r="AJ180" s="337">
        <v>0</v>
      </c>
      <c r="AK180" s="337">
        <v>0</v>
      </c>
      <c r="AL180" s="337">
        <v>0</v>
      </c>
      <c r="AM180" s="337">
        <v>0</v>
      </c>
      <c r="AN180" s="337"/>
      <c r="AO180" s="337"/>
      <c r="AP180" s="337"/>
      <c r="AQ180" s="337"/>
      <c r="AR180" s="337"/>
      <c r="AS180" s="337"/>
      <c r="AT180" s="337"/>
      <c r="AU180" s="337"/>
      <c r="AV180" s="337"/>
      <c r="AW180" s="337"/>
      <c r="AX180" s="337"/>
      <c r="AY180" s="337"/>
      <c r="AZ180" s="337"/>
      <c r="BA180" s="337"/>
      <c r="BB180" s="337"/>
      <c r="BC180" s="337"/>
      <c r="BD180" s="337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9">
        <f t="shared" si="29"/>
        <v>0</v>
      </c>
      <c r="BY180" s="9">
        <f t="shared" si="30"/>
        <v>0</v>
      </c>
      <c r="BZ180" s="9">
        <f t="shared" si="31"/>
        <v>0</v>
      </c>
      <c r="CA180" s="9">
        <f t="shared" si="32"/>
        <v>0</v>
      </c>
      <c r="CB180" s="9">
        <f t="shared" si="33"/>
        <v>0</v>
      </c>
      <c r="CC180" s="9">
        <f t="shared" si="34"/>
        <v>0</v>
      </c>
      <c r="CD180" s="11">
        <f t="shared" si="35"/>
        <v>0</v>
      </c>
      <c r="CE180" s="11">
        <f t="shared" si="36"/>
        <v>0</v>
      </c>
      <c r="CF180" s="11">
        <f t="shared" si="37"/>
        <v>0</v>
      </c>
      <c r="CG180" s="11">
        <f t="shared" si="38"/>
        <v>0</v>
      </c>
      <c r="CH180" s="11">
        <f t="shared" si="39"/>
        <v>0</v>
      </c>
      <c r="CI180" s="11">
        <f t="shared" si="40"/>
        <v>0</v>
      </c>
      <c r="CJ180" s="333" t="str">
        <f>VLOOKUP($A180,'Depr Group Buckets'!$A:$J,CJ$4,FALSE)</f>
        <v>PROD OTHER</v>
      </c>
      <c r="CK180" s="333" t="str">
        <f>VLOOKUP($A180,'Depr Group Buckets'!$A:$J,CK$4,FALSE)</f>
        <v>101/106</v>
      </c>
      <c r="CL180" s="333">
        <f>VLOOKUP($A180,'Depr Group Buckets'!$A:$J,CL$4,FALSE)</f>
        <v>108</v>
      </c>
      <c r="CM180" s="333">
        <f>VLOOKUP($A180,'Depr Group Buckets'!$A:$J,CM$4,FALSE)</f>
        <v>403</v>
      </c>
      <c r="CN180" s="333" t="str">
        <f>VLOOKUP($A180,'Depr Group Buckets'!$A:$J,CN$4,FALSE)</f>
        <v>BIG BEND</v>
      </c>
      <c r="CO180" s="333" t="str">
        <f>VLOOKUP($A180,'Depr Group Buckets'!$A:$J,CO$4,FALSE)</f>
        <v>INACTIVE ACCOUNT</v>
      </c>
      <c r="CP180" s="333" t="str">
        <f>VLOOKUP($A180,'Depr Group Buckets'!$A:$J,CP$4,FALSE)</f>
        <v>Invalid</v>
      </c>
      <c r="CQ180" s="333" t="str">
        <f>VLOOKUP($A180,'Depr Group Buckets'!$A:$J,CQ$4,FALSE)</f>
        <v>343</v>
      </c>
    </row>
    <row r="181" spans="1:95" ht="12.75" customHeight="1" x14ac:dyDescent="0.25">
      <c r="A181" s="335">
        <v>34343</v>
      </c>
      <c r="B181" s="336" t="s">
        <v>89</v>
      </c>
      <c r="C181" s="337">
        <v>452412231.76999998</v>
      </c>
      <c r="D181" s="337">
        <v>453340001.18000001</v>
      </c>
      <c r="E181" s="337">
        <v>453965182.11000001</v>
      </c>
      <c r="F181" s="337">
        <v>454786644.85000002</v>
      </c>
      <c r="G181" s="337">
        <v>456565325.20000005</v>
      </c>
      <c r="H181" s="337">
        <v>457776359.68000007</v>
      </c>
      <c r="I181" s="337">
        <v>457967139.67000008</v>
      </c>
      <c r="J181" s="337">
        <v>458441215.60000008</v>
      </c>
      <c r="K181" s="337">
        <v>458718901.17000008</v>
      </c>
      <c r="L181" s="337">
        <v>458682777.32000005</v>
      </c>
      <c r="M181" s="337">
        <v>458703021.17000008</v>
      </c>
      <c r="N181" s="337">
        <v>458737459.73000008</v>
      </c>
      <c r="O181" s="337">
        <v>458756447.25000006</v>
      </c>
      <c r="P181" s="337">
        <v>458775197.25000006</v>
      </c>
      <c r="Q181" s="337">
        <v>458793947.25000006</v>
      </c>
      <c r="R181" s="337">
        <v>458812697.25000006</v>
      </c>
      <c r="S181" s="337">
        <v>458831447.25000006</v>
      </c>
      <c r="T181" s="337">
        <v>459104146.42500007</v>
      </c>
      <c r="U181" s="337">
        <v>459122896.42500007</v>
      </c>
      <c r="V181" s="337">
        <v>459141646.42500007</v>
      </c>
      <c r="W181" s="337">
        <v>459160396.42500007</v>
      </c>
      <c r="X181" s="337">
        <v>459179146.42500007</v>
      </c>
      <c r="Y181" s="337">
        <v>459197896.42500007</v>
      </c>
      <c r="Z181" s="337">
        <v>459216646.42500007</v>
      </c>
      <c r="AA181" s="337">
        <v>459235396.42500007</v>
      </c>
      <c r="AB181" s="337">
        <v>459235396.42500007</v>
      </c>
      <c r="AC181" s="337">
        <v>459235396.42500007</v>
      </c>
      <c r="AD181" s="337">
        <v>459235396.42500007</v>
      </c>
      <c r="AE181" s="337">
        <v>459235396.42500007</v>
      </c>
      <c r="AF181" s="337">
        <v>459235396.42500007</v>
      </c>
      <c r="AG181" s="337">
        <v>459258070.06000006</v>
      </c>
      <c r="AH181" s="337">
        <v>459258070.06000006</v>
      </c>
      <c r="AI181" s="337">
        <v>459258070.06000006</v>
      </c>
      <c r="AJ181" s="337">
        <v>459258070.06000006</v>
      </c>
      <c r="AK181" s="337">
        <v>459258070.06000006</v>
      </c>
      <c r="AL181" s="337">
        <v>459258070.06000006</v>
      </c>
      <c r="AM181" s="337">
        <v>459258070.06000006</v>
      </c>
      <c r="AN181" s="337"/>
      <c r="AO181" s="337"/>
      <c r="AP181" s="337"/>
      <c r="AQ181" s="337"/>
      <c r="AR181" s="337"/>
      <c r="AS181" s="337"/>
      <c r="AT181" s="337"/>
      <c r="AU181" s="337"/>
      <c r="AV181" s="337"/>
      <c r="AW181" s="337"/>
      <c r="AX181" s="337"/>
      <c r="AY181" s="337"/>
      <c r="AZ181" s="337"/>
      <c r="BA181" s="337"/>
      <c r="BB181" s="337"/>
      <c r="BC181" s="337"/>
      <c r="BD181" s="337"/>
      <c r="BE181" s="337"/>
      <c r="BF181" s="337"/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337"/>
      <c r="BU181" s="337"/>
      <c r="BV181" s="337"/>
      <c r="BW181" s="337"/>
      <c r="BX181" s="9">
        <f t="shared" si="29"/>
        <v>458756447.25000006</v>
      </c>
      <c r="BY181" s="9">
        <f t="shared" si="30"/>
        <v>459235396.42500007</v>
      </c>
      <c r="BZ181" s="9">
        <f t="shared" si="31"/>
        <v>459258070.06000006</v>
      </c>
      <c r="CA181" s="9">
        <f t="shared" si="32"/>
        <v>0</v>
      </c>
      <c r="CB181" s="9">
        <f t="shared" si="33"/>
        <v>0</v>
      </c>
      <c r="CC181" s="9">
        <f t="shared" si="34"/>
        <v>0</v>
      </c>
      <c r="CD181" s="11">
        <f t="shared" si="35"/>
        <v>456834823.58999997</v>
      </c>
      <c r="CE181" s="11">
        <f t="shared" si="36"/>
        <v>459025223.67000002</v>
      </c>
      <c r="CF181" s="11">
        <f t="shared" si="37"/>
        <v>459247605.31</v>
      </c>
      <c r="CG181" s="11">
        <f t="shared" si="38"/>
        <v>35327543.850000001</v>
      </c>
      <c r="CH181" s="11">
        <f t="shared" si="39"/>
        <v>0</v>
      </c>
      <c r="CI181" s="11">
        <f t="shared" si="40"/>
        <v>0</v>
      </c>
      <c r="CJ181" s="333" t="str">
        <f>VLOOKUP($A181,'Depr Group Buckets'!$A:$J,CJ$4,FALSE)</f>
        <v>PROD OTHER</v>
      </c>
      <c r="CK181" s="333" t="str">
        <f>VLOOKUP($A181,'Depr Group Buckets'!$A:$J,CK$4,FALSE)</f>
        <v>101/106</v>
      </c>
      <c r="CL181" s="333">
        <f>VLOOKUP($A181,'Depr Group Buckets'!$A:$J,CL$4,FALSE)</f>
        <v>108</v>
      </c>
      <c r="CM181" s="333">
        <f>VLOOKUP($A181,'Depr Group Buckets'!$A:$J,CM$4,FALSE)</f>
        <v>403</v>
      </c>
      <c r="CN181" s="333" t="str">
        <f>VLOOKUP($A181,'Depr Group Buckets'!$A:$J,CN$4,FALSE)</f>
        <v>BIG BEND</v>
      </c>
      <c r="CO181" s="333" t="str">
        <f>VLOOKUP($A181,'Depr Group Buckets'!$A:$J,CO$4,FALSE)</f>
        <v>BIG BEND NEW STEAM TURBINE 1</v>
      </c>
      <c r="CP181" s="333" t="str">
        <f>VLOOKUP($A181,'Depr Group Buckets'!$A:$J,CP$4,FALSE)</f>
        <v>Valid</v>
      </c>
      <c r="CQ181" s="333" t="str">
        <f>VLOOKUP($A181,'Depr Group Buckets'!$A:$J,CQ$4,FALSE)</f>
        <v>343</v>
      </c>
    </row>
    <row r="182" spans="1:95" ht="12.75" customHeight="1" x14ac:dyDescent="0.25">
      <c r="A182" s="335">
        <v>34344</v>
      </c>
      <c r="B182" s="336" t="s">
        <v>66</v>
      </c>
      <c r="C182" s="337">
        <v>20433617.430000003</v>
      </c>
      <c r="D182" s="337">
        <v>20435342.790000003</v>
      </c>
      <c r="E182" s="337">
        <v>20435342.790000003</v>
      </c>
      <c r="F182" s="337">
        <v>20624366.520000003</v>
      </c>
      <c r="G182" s="337">
        <v>20624366.520000003</v>
      </c>
      <c r="H182" s="337">
        <v>20624366.520000003</v>
      </c>
      <c r="I182" s="337">
        <v>20624366.520000003</v>
      </c>
      <c r="J182" s="337">
        <v>20320064.790000003</v>
      </c>
      <c r="K182" s="337">
        <v>20320064.790000003</v>
      </c>
      <c r="L182" s="337">
        <v>20327474.790000003</v>
      </c>
      <c r="M182" s="337">
        <v>20320064.790000003</v>
      </c>
      <c r="N182" s="337">
        <v>20320064.790000003</v>
      </c>
      <c r="O182" s="337">
        <v>20332638.970000003</v>
      </c>
      <c r="P182" s="337">
        <v>21563516.500000004</v>
      </c>
      <c r="Q182" s="337">
        <v>21567296.500000004</v>
      </c>
      <c r="R182" s="337">
        <v>21599388.795000002</v>
      </c>
      <c r="S182" s="337">
        <v>21606948.795000002</v>
      </c>
      <c r="T182" s="337">
        <v>21615768.795000002</v>
      </c>
      <c r="U182" s="337">
        <v>21624588.795000002</v>
      </c>
      <c r="V182" s="337">
        <v>21634668.795000002</v>
      </c>
      <c r="W182" s="337">
        <v>21644748.795000002</v>
      </c>
      <c r="X182" s="337">
        <v>21654828.795000002</v>
      </c>
      <c r="Y182" s="337">
        <v>21666168.795000002</v>
      </c>
      <c r="Z182" s="337">
        <v>21685068.795000002</v>
      </c>
      <c r="AA182" s="337">
        <v>21710268.795000002</v>
      </c>
      <c r="AB182" s="337">
        <v>21710268.795000002</v>
      </c>
      <c r="AC182" s="337">
        <v>21710268.795000002</v>
      </c>
      <c r="AD182" s="337">
        <v>21710268.795000002</v>
      </c>
      <c r="AE182" s="337">
        <v>21710268.795000002</v>
      </c>
      <c r="AF182" s="337">
        <v>21710268.795000002</v>
      </c>
      <c r="AG182" s="337">
        <v>21710268.795000002</v>
      </c>
      <c r="AH182" s="337">
        <v>21710268.795000002</v>
      </c>
      <c r="AI182" s="337">
        <v>21710268.795000002</v>
      </c>
      <c r="AJ182" s="337">
        <v>21710268.795000002</v>
      </c>
      <c r="AK182" s="337">
        <v>21710268.795000002</v>
      </c>
      <c r="AL182" s="337">
        <v>21710268.795000002</v>
      </c>
      <c r="AM182" s="337">
        <v>21710268.795000002</v>
      </c>
      <c r="AN182" s="337"/>
      <c r="AO182" s="337"/>
      <c r="AP182" s="337"/>
      <c r="AQ182" s="337"/>
      <c r="AR182" s="337"/>
      <c r="AS182" s="337"/>
      <c r="AT182" s="337"/>
      <c r="AU182" s="337"/>
      <c r="AV182" s="337"/>
      <c r="AW182" s="337"/>
      <c r="AX182" s="337"/>
      <c r="AY182" s="337"/>
      <c r="AZ182" s="337"/>
      <c r="BA182" s="337"/>
      <c r="BB182" s="337"/>
      <c r="BC182" s="337"/>
      <c r="BD182" s="337"/>
      <c r="BE182" s="337"/>
      <c r="BF182" s="337"/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337"/>
      <c r="BU182" s="337"/>
      <c r="BV182" s="337"/>
      <c r="BW182" s="337"/>
      <c r="BX182" s="9">
        <f t="shared" si="29"/>
        <v>20332638.970000003</v>
      </c>
      <c r="BY182" s="9">
        <f t="shared" si="30"/>
        <v>21710268.795000002</v>
      </c>
      <c r="BZ182" s="9">
        <f t="shared" si="31"/>
        <v>21710268.795000002</v>
      </c>
      <c r="CA182" s="9">
        <f t="shared" si="32"/>
        <v>0</v>
      </c>
      <c r="CB182" s="9">
        <f t="shared" si="33"/>
        <v>0</v>
      </c>
      <c r="CC182" s="9">
        <f t="shared" si="34"/>
        <v>0</v>
      </c>
      <c r="CD182" s="11">
        <f t="shared" si="35"/>
        <v>20441703.23</v>
      </c>
      <c r="CE182" s="11">
        <f t="shared" si="36"/>
        <v>21531223.07</v>
      </c>
      <c r="CF182" s="11">
        <f t="shared" si="37"/>
        <v>21710268.800000001</v>
      </c>
      <c r="CG182" s="11">
        <f t="shared" si="38"/>
        <v>1670020.68</v>
      </c>
      <c r="CH182" s="11">
        <f t="shared" si="39"/>
        <v>0</v>
      </c>
      <c r="CI182" s="11">
        <f t="shared" si="40"/>
        <v>0</v>
      </c>
      <c r="CJ182" s="333" t="str">
        <f>VLOOKUP($A182,'Depr Group Buckets'!$A:$J,CJ$4,FALSE)</f>
        <v>PROD OTHER</v>
      </c>
      <c r="CK182" s="333" t="str">
        <f>VLOOKUP($A182,'Depr Group Buckets'!$A:$J,CK$4,FALSE)</f>
        <v>101/106</v>
      </c>
      <c r="CL182" s="333">
        <f>VLOOKUP($A182,'Depr Group Buckets'!$A:$J,CL$4,FALSE)</f>
        <v>108</v>
      </c>
      <c r="CM182" s="333">
        <f>VLOOKUP($A182,'Depr Group Buckets'!$A:$J,CM$4,FALSE)</f>
        <v>403</v>
      </c>
      <c r="CN182" s="333" t="str">
        <f>VLOOKUP($A182,'Depr Group Buckets'!$A:$J,CN$4,FALSE)</f>
        <v>BIG BEND</v>
      </c>
      <c r="CO182" s="333" t="str">
        <f>VLOOKUP($A182,'Depr Group Buckets'!$A:$J,CO$4,FALSE)</f>
        <v>BIG BEND CT 4</v>
      </c>
      <c r="CP182" s="333" t="str">
        <f>VLOOKUP($A182,'Depr Group Buckets'!$A:$J,CP$4,FALSE)</f>
        <v>Valid</v>
      </c>
      <c r="CQ182" s="333" t="str">
        <f>VLOOKUP($A182,'Depr Group Buckets'!$A:$J,CQ$4,FALSE)</f>
        <v>343</v>
      </c>
    </row>
    <row r="183" spans="1:95" ht="12.75" customHeight="1" x14ac:dyDescent="0.25">
      <c r="A183" s="335">
        <v>34345</v>
      </c>
      <c r="B183" s="336" t="s">
        <v>75</v>
      </c>
      <c r="C183" s="337">
        <v>176174620.63999999</v>
      </c>
      <c r="D183" s="337">
        <v>176174276.44</v>
      </c>
      <c r="E183" s="337">
        <v>176011789.07999998</v>
      </c>
      <c r="F183" s="337">
        <v>176119277.96999997</v>
      </c>
      <c r="G183" s="337">
        <v>176119277.96999997</v>
      </c>
      <c r="H183" s="337">
        <v>176119277.96999997</v>
      </c>
      <c r="I183" s="337">
        <v>176171264.74999997</v>
      </c>
      <c r="J183" s="337">
        <v>176172464.74999997</v>
      </c>
      <c r="K183" s="337">
        <v>176172464.74999997</v>
      </c>
      <c r="L183" s="337">
        <v>176172464.74999997</v>
      </c>
      <c r="M183" s="337">
        <v>176518355.11999997</v>
      </c>
      <c r="N183" s="337">
        <v>176518355.11999997</v>
      </c>
      <c r="O183" s="337">
        <v>176518355.11999997</v>
      </c>
      <c r="P183" s="337">
        <v>176601824.64499998</v>
      </c>
      <c r="Q183" s="337">
        <v>176609257.97499999</v>
      </c>
      <c r="R183" s="337">
        <v>176621416.31</v>
      </c>
      <c r="S183" s="337">
        <v>176633574.64500001</v>
      </c>
      <c r="T183" s="337">
        <v>176688299.91500002</v>
      </c>
      <c r="U183" s="337">
        <v>176702033.25000003</v>
      </c>
      <c r="V183" s="337">
        <v>176717341.58500004</v>
      </c>
      <c r="W183" s="337">
        <v>176732649.91500005</v>
      </c>
      <c r="X183" s="337">
        <v>176747958.25000006</v>
      </c>
      <c r="Y183" s="337">
        <v>176764841.58500007</v>
      </c>
      <c r="Z183" s="337">
        <v>176791174.91500008</v>
      </c>
      <c r="AA183" s="337">
        <v>176825383.25000009</v>
      </c>
      <c r="AB183" s="337">
        <v>176825383.25000009</v>
      </c>
      <c r="AC183" s="337">
        <v>176825383.25000009</v>
      </c>
      <c r="AD183" s="337">
        <v>176825383.25000009</v>
      </c>
      <c r="AE183" s="337">
        <v>176825383.25000009</v>
      </c>
      <c r="AF183" s="337">
        <v>176825383.25000009</v>
      </c>
      <c r="AG183" s="337">
        <v>176937883.25000009</v>
      </c>
      <c r="AH183" s="337">
        <v>176952883.25000009</v>
      </c>
      <c r="AI183" s="337">
        <v>176967883.25000009</v>
      </c>
      <c r="AJ183" s="337">
        <v>176982883.25000009</v>
      </c>
      <c r="AK183" s="337">
        <v>176997883.25000009</v>
      </c>
      <c r="AL183" s="337">
        <v>177012883.25000009</v>
      </c>
      <c r="AM183" s="337">
        <v>177027883.25000009</v>
      </c>
      <c r="AN183" s="337"/>
      <c r="AO183" s="337"/>
      <c r="AP183" s="337"/>
      <c r="AQ183" s="337"/>
      <c r="AR183" s="337"/>
      <c r="AS183" s="337"/>
      <c r="AT183" s="337"/>
      <c r="AU183" s="337"/>
      <c r="AV183" s="337"/>
      <c r="AW183" s="337"/>
      <c r="AX183" s="337"/>
      <c r="AY183" s="337"/>
      <c r="AZ183" s="337"/>
      <c r="BA183" s="337"/>
      <c r="BB183" s="337"/>
      <c r="BC183" s="337"/>
      <c r="BD183" s="337"/>
      <c r="BE183" s="337"/>
      <c r="BF183" s="337"/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337"/>
      <c r="BU183" s="337"/>
      <c r="BV183" s="337"/>
      <c r="BW183" s="337"/>
      <c r="BX183" s="9">
        <f t="shared" si="29"/>
        <v>176518355.11999997</v>
      </c>
      <c r="BY183" s="9">
        <f t="shared" si="30"/>
        <v>176825383.25000009</v>
      </c>
      <c r="BZ183" s="9">
        <f t="shared" si="31"/>
        <v>177027883.25000009</v>
      </c>
      <c r="CA183" s="9">
        <f t="shared" si="32"/>
        <v>0</v>
      </c>
      <c r="CB183" s="9">
        <f t="shared" si="33"/>
        <v>0</v>
      </c>
      <c r="CC183" s="9">
        <f t="shared" si="34"/>
        <v>0</v>
      </c>
      <c r="CD183" s="11">
        <f t="shared" si="35"/>
        <v>176227864.96000001</v>
      </c>
      <c r="CE183" s="11">
        <f t="shared" si="36"/>
        <v>176688777.80000001</v>
      </c>
      <c r="CF183" s="11">
        <f t="shared" si="37"/>
        <v>176910190.94</v>
      </c>
      <c r="CG183" s="11">
        <f t="shared" si="38"/>
        <v>13617529.48</v>
      </c>
      <c r="CH183" s="11">
        <f t="shared" si="39"/>
        <v>0</v>
      </c>
      <c r="CI183" s="11">
        <f t="shared" si="40"/>
        <v>0</v>
      </c>
      <c r="CJ183" s="333" t="str">
        <f>VLOOKUP($A183,'Depr Group Buckets'!$A:$J,CJ$4,FALSE)</f>
        <v>PROD OTHER</v>
      </c>
      <c r="CK183" s="333" t="str">
        <f>VLOOKUP($A183,'Depr Group Buckets'!$A:$J,CK$4,FALSE)</f>
        <v>101/106</v>
      </c>
      <c r="CL183" s="333">
        <f>VLOOKUP($A183,'Depr Group Buckets'!$A:$J,CL$4,FALSE)</f>
        <v>108</v>
      </c>
      <c r="CM183" s="333">
        <f>VLOOKUP($A183,'Depr Group Buckets'!$A:$J,CM$4,FALSE)</f>
        <v>403</v>
      </c>
      <c r="CN183" s="333" t="str">
        <f>VLOOKUP($A183,'Depr Group Buckets'!$A:$J,CN$4,FALSE)</f>
        <v>BIG BEND</v>
      </c>
      <c r="CO183" s="333" t="str">
        <f>VLOOKUP($A183,'Depr Group Buckets'!$A:$J,CO$4,FALSE)</f>
        <v xml:space="preserve">BIG BEND CT 5 </v>
      </c>
      <c r="CP183" s="333" t="str">
        <f>VLOOKUP($A183,'Depr Group Buckets'!$A:$J,CP$4,FALSE)</f>
        <v>Valid</v>
      </c>
      <c r="CQ183" s="333" t="str">
        <f>VLOOKUP($A183,'Depr Group Buckets'!$A:$J,CQ$4,FALSE)</f>
        <v>343</v>
      </c>
    </row>
    <row r="184" spans="1:95" ht="12.75" customHeight="1" x14ac:dyDescent="0.25">
      <c r="A184" s="335">
        <v>34346</v>
      </c>
      <c r="B184" s="336" t="s">
        <v>82</v>
      </c>
      <c r="C184" s="337">
        <v>174866347.28</v>
      </c>
      <c r="D184" s="337">
        <v>174866691.47999999</v>
      </c>
      <c r="E184" s="337">
        <v>174792399.47999999</v>
      </c>
      <c r="F184" s="337">
        <v>174846842.06</v>
      </c>
      <c r="G184" s="337">
        <v>174846842.06</v>
      </c>
      <c r="H184" s="337">
        <v>174846842.06</v>
      </c>
      <c r="I184" s="337">
        <v>174898828.83000001</v>
      </c>
      <c r="J184" s="337">
        <v>174902428.83000001</v>
      </c>
      <c r="K184" s="337">
        <v>174902428.83000001</v>
      </c>
      <c r="L184" s="337">
        <v>174902428.83000001</v>
      </c>
      <c r="M184" s="337">
        <v>175248319.20000002</v>
      </c>
      <c r="N184" s="337">
        <v>175248319.20000002</v>
      </c>
      <c r="O184" s="337">
        <v>175248319.20000002</v>
      </c>
      <c r="P184" s="337">
        <v>175255752.53500003</v>
      </c>
      <c r="Q184" s="337">
        <v>175263185.86500004</v>
      </c>
      <c r="R184" s="337">
        <v>175396808.21500003</v>
      </c>
      <c r="S184" s="337">
        <v>175458615.96000004</v>
      </c>
      <c r="T184" s="337">
        <v>175499349.29000005</v>
      </c>
      <c r="U184" s="337">
        <v>175513082.62500006</v>
      </c>
      <c r="V184" s="337">
        <v>175528390.96000007</v>
      </c>
      <c r="W184" s="337">
        <v>175543699.29000008</v>
      </c>
      <c r="X184" s="337">
        <v>175559007.62500009</v>
      </c>
      <c r="Y184" s="337">
        <v>175575890.9600001</v>
      </c>
      <c r="Z184" s="337">
        <v>175602224.29000011</v>
      </c>
      <c r="AA184" s="337">
        <v>175636432.62500012</v>
      </c>
      <c r="AB184" s="337">
        <v>175636432.62500012</v>
      </c>
      <c r="AC184" s="337">
        <v>175636432.62500012</v>
      </c>
      <c r="AD184" s="337">
        <v>175636432.62500012</v>
      </c>
      <c r="AE184" s="337">
        <v>175636432.62500012</v>
      </c>
      <c r="AF184" s="337">
        <v>175636432.62500012</v>
      </c>
      <c r="AG184" s="337">
        <v>175636432.62500012</v>
      </c>
      <c r="AH184" s="337">
        <v>175636432.62500012</v>
      </c>
      <c r="AI184" s="337">
        <v>175636432.62500012</v>
      </c>
      <c r="AJ184" s="337">
        <v>175636432.62500012</v>
      </c>
      <c r="AK184" s="337">
        <v>175636432.62500012</v>
      </c>
      <c r="AL184" s="337">
        <v>175636432.62500012</v>
      </c>
      <c r="AM184" s="337">
        <v>175636432.62500012</v>
      </c>
      <c r="AN184" s="337"/>
      <c r="AO184" s="337"/>
      <c r="AP184" s="337"/>
      <c r="AQ184" s="337"/>
      <c r="AR184" s="337"/>
      <c r="AS184" s="337"/>
      <c r="AT184" s="337"/>
      <c r="AU184" s="337"/>
      <c r="AV184" s="337"/>
      <c r="AW184" s="337"/>
      <c r="AX184" s="337"/>
      <c r="AY184" s="337"/>
      <c r="AZ184" s="337"/>
      <c r="BA184" s="337"/>
      <c r="BB184" s="337"/>
      <c r="BC184" s="337"/>
      <c r="BD184" s="337"/>
      <c r="BE184" s="337"/>
      <c r="BF184" s="337"/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337"/>
      <c r="BU184" s="337"/>
      <c r="BV184" s="337"/>
      <c r="BW184" s="337"/>
      <c r="BX184" s="9">
        <f t="shared" si="29"/>
        <v>175248319.20000002</v>
      </c>
      <c r="BY184" s="9">
        <f t="shared" si="30"/>
        <v>175636432.62500012</v>
      </c>
      <c r="BZ184" s="9">
        <f t="shared" si="31"/>
        <v>175636432.62500012</v>
      </c>
      <c r="CA184" s="9">
        <f t="shared" si="32"/>
        <v>0</v>
      </c>
      <c r="CB184" s="9">
        <f t="shared" si="33"/>
        <v>0</v>
      </c>
      <c r="CC184" s="9">
        <f t="shared" si="34"/>
        <v>0</v>
      </c>
      <c r="CD184" s="11">
        <f t="shared" si="35"/>
        <v>174955156.72</v>
      </c>
      <c r="CE184" s="11">
        <f t="shared" si="36"/>
        <v>175467750.72999999</v>
      </c>
      <c r="CF184" s="11">
        <f t="shared" si="37"/>
        <v>175636432.63</v>
      </c>
      <c r="CG184" s="11">
        <f t="shared" si="38"/>
        <v>13510494.82</v>
      </c>
      <c r="CH184" s="11">
        <f t="shared" si="39"/>
        <v>0</v>
      </c>
      <c r="CI184" s="11">
        <f t="shared" si="40"/>
        <v>0</v>
      </c>
      <c r="CJ184" s="333" t="str">
        <f>VLOOKUP($A184,'Depr Group Buckets'!$A:$J,CJ$4,FALSE)</f>
        <v>PROD OTHER</v>
      </c>
      <c r="CK184" s="333" t="str">
        <f>VLOOKUP($A184,'Depr Group Buckets'!$A:$J,CK$4,FALSE)</f>
        <v>101/106</v>
      </c>
      <c r="CL184" s="333">
        <f>VLOOKUP($A184,'Depr Group Buckets'!$A:$J,CL$4,FALSE)</f>
        <v>108</v>
      </c>
      <c r="CM184" s="333">
        <f>VLOOKUP($A184,'Depr Group Buckets'!$A:$J,CM$4,FALSE)</f>
        <v>403</v>
      </c>
      <c r="CN184" s="333" t="str">
        <f>VLOOKUP($A184,'Depr Group Buckets'!$A:$J,CN$4,FALSE)</f>
        <v>BIG BEND</v>
      </c>
      <c r="CO184" s="333" t="str">
        <f>VLOOKUP($A184,'Depr Group Buckets'!$A:$J,CO$4,FALSE)</f>
        <v>BIG BEND CT 6</v>
      </c>
      <c r="CP184" s="333" t="str">
        <f>VLOOKUP($A184,'Depr Group Buckets'!$A:$J,CP$4,FALSE)</f>
        <v>Valid</v>
      </c>
      <c r="CQ184" s="333" t="str">
        <f>VLOOKUP($A184,'Depr Group Buckets'!$A:$J,CQ$4,FALSE)</f>
        <v>343</v>
      </c>
    </row>
    <row r="185" spans="1:95" ht="12.75" customHeight="1" x14ac:dyDescent="0.25">
      <c r="A185" s="335">
        <v>34352</v>
      </c>
      <c r="B185" s="336" t="s">
        <v>639</v>
      </c>
      <c r="C185" s="337">
        <v>0</v>
      </c>
      <c r="D185" s="337">
        <v>0</v>
      </c>
      <c r="E185" s="337">
        <v>0</v>
      </c>
      <c r="F185" s="337">
        <v>0</v>
      </c>
      <c r="G185" s="337">
        <v>0</v>
      </c>
      <c r="H185" s="337">
        <v>0</v>
      </c>
      <c r="I185" s="337">
        <v>0</v>
      </c>
      <c r="J185" s="337">
        <v>0</v>
      </c>
      <c r="K185" s="337">
        <v>0</v>
      </c>
      <c r="L185" s="337">
        <v>0</v>
      </c>
      <c r="M185" s="337">
        <v>0</v>
      </c>
      <c r="N185" s="337">
        <v>0</v>
      </c>
      <c r="O185" s="337">
        <v>0</v>
      </c>
      <c r="P185" s="337">
        <v>0</v>
      </c>
      <c r="Q185" s="337">
        <v>0</v>
      </c>
      <c r="R185" s="337">
        <v>0</v>
      </c>
      <c r="S185" s="337">
        <v>0</v>
      </c>
      <c r="T185" s="337">
        <v>0</v>
      </c>
      <c r="U185" s="337">
        <v>0</v>
      </c>
      <c r="V185" s="337">
        <v>0</v>
      </c>
      <c r="W185" s="337">
        <v>0</v>
      </c>
      <c r="X185" s="337">
        <v>0</v>
      </c>
      <c r="Y185" s="337">
        <v>0</v>
      </c>
      <c r="Z185" s="337">
        <v>0</v>
      </c>
      <c r="AA185" s="337">
        <v>0</v>
      </c>
      <c r="AB185" s="337">
        <v>0</v>
      </c>
      <c r="AC185" s="337">
        <v>0</v>
      </c>
      <c r="AD185" s="337">
        <v>0</v>
      </c>
      <c r="AE185" s="337">
        <v>0</v>
      </c>
      <c r="AF185" s="337">
        <v>0</v>
      </c>
      <c r="AG185" s="337">
        <v>0</v>
      </c>
      <c r="AH185" s="337">
        <v>0</v>
      </c>
      <c r="AI185" s="337">
        <v>0</v>
      </c>
      <c r="AJ185" s="337">
        <v>0</v>
      </c>
      <c r="AK185" s="337">
        <v>0</v>
      </c>
      <c r="AL185" s="337">
        <v>0</v>
      </c>
      <c r="AM185" s="337">
        <v>0</v>
      </c>
      <c r="AN185" s="337"/>
      <c r="AO185" s="337"/>
      <c r="AP185" s="337"/>
      <c r="AQ185" s="337"/>
      <c r="AR185" s="337"/>
      <c r="AS185" s="337"/>
      <c r="AT185" s="337"/>
      <c r="AU185" s="337"/>
      <c r="AV185" s="337"/>
      <c r="AW185" s="337"/>
      <c r="AX185" s="337"/>
      <c r="AY185" s="337"/>
      <c r="AZ185" s="337"/>
      <c r="BA185" s="337"/>
      <c r="BB185" s="337"/>
      <c r="BC185" s="337"/>
      <c r="BD185" s="337"/>
      <c r="BE185" s="337"/>
      <c r="BF185" s="337"/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337"/>
      <c r="BU185" s="337"/>
      <c r="BV185" s="337"/>
      <c r="BW185" s="337"/>
      <c r="BX185" s="9">
        <f t="shared" si="29"/>
        <v>0</v>
      </c>
      <c r="BY185" s="9">
        <f t="shared" si="30"/>
        <v>0</v>
      </c>
      <c r="BZ185" s="9">
        <f t="shared" si="31"/>
        <v>0</v>
      </c>
      <c r="CA185" s="9">
        <f t="shared" si="32"/>
        <v>0</v>
      </c>
      <c r="CB185" s="9">
        <f t="shared" si="33"/>
        <v>0</v>
      </c>
      <c r="CC185" s="9">
        <f t="shared" si="34"/>
        <v>0</v>
      </c>
      <c r="CD185" s="11">
        <f t="shared" si="35"/>
        <v>0</v>
      </c>
      <c r="CE185" s="11">
        <f t="shared" si="36"/>
        <v>0</v>
      </c>
      <c r="CF185" s="11">
        <f t="shared" si="37"/>
        <v>0</v>
      </c>
      <c r="CG185" s="11">
        <f t="shared" si="38"/>
        <v>0</v>
      </c>
      <c r="CH185" s="11">
        <f t="shared" si="39"/>
        <v>0</v>
      </c>
      <c r="CI185" s="11">
        <f t="shared" si="40"/>
        <v>0</v>
      </c>
      <c r="CJ185" s="333" t="str">
        <f>VLOOKUP($A185,'Depr Group Buckets'!$A:$J,CJ$4,FALSE)</f>
        <v>PROD OTHER</v>
      </c>
      <c r="CK185" s="333" t="str">
        <f>VLOOKUP($A185,'Depr Group Buckets'!$A:$J,CK$4,FALSE)</f>
        <v>101/106</v>
      </c>
      <c r="CL185" s="333">
        <f>VLOOKUP($A185,'Depr Group Buckets'!$A:$J,CL$4,FALSE)</f>
        <v>108</v>
      </c>
      <c r="CM185" s="333">
        <f>VLOOKUP($A185,'Depr Group Buckets'!$A:$J,CM$4,FALSE)</f>
        <v>403</v>
      </c>
      <c r="CN185" s="333" t="str">
        <f>VLOOKUP($A185,'Depr Group Buckets'!$A:$J,CN$4,FALSE)</f>
        <v>BAYSIDE</v>
      </c>
      <c r="CO185" s="333" t="str">
        <f>VLOOKUP($A185,'Depr Group Buckets'!$A:$J,CO$4,FALSE)</f>
        <v>INACTIVE ACCOUNT</v>
      </c>
      <c r="CP185" s="333" t="str">
        <f>VLOOKUP($A185,'Depr Group Buckets'!$A:$J,CP$4,FALSE)</f>
        <v>Invalid</v>
      </c>
      <c r="CQ185" s="333" t="str">
        <f>VLOOKUP($A185,'Depr Group Buckets'!$A:$J,CQ$4,FALSE)</f>
        <v>343</v>
      </c>
    </row>
    <row r="186" spans="1:95" ht="12.75" customHeight="1" x14ac:dyDescent="0.25">
      <c r="A186" s="335">
        <v>34380</v>
      </c>
      <c r="B186" s="336" t="s">
        <v>156</v>
      </c>
      <c r="C186" s="337">
        <v>11147795.01</v>
      </c>
      <c r="D186" s="337">
        <v>11147917.369999999</v>
      </c>
      <c r="E186" s="337">
        <v>11147965.5</v>
      </c>
      <c r="F186" s="337">
        <v>11152738.689999999</v>
      </c>
      <c r="G186" s="337">
        <v>11152738.689999999</v>
      </c>
      <c r="H186" s="337">
        <v>11152738.689999999</v>
      </c>
      <c r="I186" s="337">
        <v>11157035.189999999</v>
      </c>
      <c r="J186" s="337">
        <v>11157035.189999999</v>
      </c>
      <c r="K186" s="337">
        <v>11157035.189999999</v>
      </c>
      <c r="L186" s="337">
        <v>11157035.189999999</v>
      </c>
      <c r="M186" s="337">
        <v>11157035.189999999</v>
      </c>
      <c r="N186" s="337">
        <v>11157035.189999999</v>
      </c>
      <c r="O186" s="337">
        <v>11707842.43</v>
      </c>
      <c r="P186" s="337">
        <v>11982812.994999999</v>
      </c>
      <c r="Q186" s="337">
        <v>12027905.579999998</v>
      </c>
      <c r="R186" s="337">
        <v>12113346.214999998</v>
      </c>
      <c r="S186" s="337">
        <v>12288695.114999998</v>
      </c>
      <c r="T186" s="337">
        <v>12342040.834999999</v>
      </c>
      <c r="U186" s="337">
        <v>12472218.59</v>
      </c>
      <c r="V186" s="337">
        <v>12537739.799999999</v>
      </c>
      <c r="W186" s="337">
        <v>12582832.384999998</v>
      </c>
      <c r="X186" s="337">
        <v>12627924.969999997</v>
      </c>
      <c r="Y186" s="337">
        <v>12673017.554999996</v>
      </c>
      <c r="Z186" s="337">
        <v>12718110.139999995</v>
      </c>
      <c r="AA186" s="337">
        <v>13374221.219999995</v>
      </c>
      <c r="AB186" s="337">
        <v>13441376.794999994</v>
      </c>
      <c r="AC186" s="337">
        <v>13508532.349999994</v>
      </c>
      <c r="AD186" s="337">
        <v>13575687.904999994</v>
      </c>
      <c r="AE186" s="337">
        <v>13864887.904999994</v>
      </c>
      <c r="AF186" s="337">
        <v>13919332.349999994</v>
      </c>
      <c r="AG186" s="337">
        <v>13973776.794999994</v>
      </c>
      <c r="AH186" s="337">
        <v>14028221.239999995</v>
      </c>
      <c r="AI186" s="337">
        <v>14082665.684999995</v>
      </c>
      <c r="AJ186" s="337">
        <v>14317110.129999995</v>
      </c>
      <c r="AK186" s="337">
        <v>14384265.684999995</v>
      </c>
      <c r="AL186" s="337">
        <v>14563421.229999995</v>
      </c>
      <c r="AM186" s="337">
        <v>15850095.604999995</v>
      </c>
      <c r="AN186" s="337"/>
      <c r="AO186" s="337"/>
      <c r="AP186" s="337"/>
      <c r="AQ186" s="337"/>
      <c r="AR186" s="337"/>
      <c r="AS186" s="337"/>
      <c r="AT186" s="337"/>
      <c r="AU186" s="337"/>
      <c r="AV186" s="337"/>
      <c r="AW186" s="337"/>
      <c r="AX186" s="337"/>
      <c r="AY186" s="337"/>
      <c r="AZ186" s="337"/>
      <c r="BA186" s="337"/>
      <c r="BB186" s="337"/>
      <c r="BC186" s="337"/>
      <c r="BD186" s="337"/>
      <c r="BE186" s="337"/>
      <c r="BF186" s="337"/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337"/>
      <c r="BU186" s="337"/>
      <c r="BV186" s="337"/>
      <c r="BW186" s="337"/>
      <c r="BX186" s="9">
        <f t="shared" si="29"/>
        <v>11707842.43</v>
      </c>
      <c r="BY186" s="9">
        <f t="shared" si="30"/>
        <v>13374221.219999995</v>
      </c>
      <c r="BZ186" s="9">
        <f t="shared" si="31"/>
        <v>15850095.604999995</v>
      </c>
      <c r="CA186" s="9">
        <f t="shared" si="32"/>
        <v>0</v>
      </c>
      <c r="CB186" s="9">
        <f t="shared" si="33"/>
        <v>0</v>
      </c>
      <c r="CC186" s="9">
        <f t="shared" si="34"/>
        <v>0</v>
      </c>
      <c r="CD186" s="11">
        <f t="shared" si="35"/>
        <v>11196303.66</v>
      </c>
      <c r="CE186" s="11">
        <f t="shared" si="36"/>
        <v>12419131.369999999</v>
      </c>
      <c r="CF186" s="11">
        <f t="shared" si="37"/>
        <v>14067968.84</v>
      </c>
      <c r="CG186" s="11">
        <f t="shared" si="38"/>
        <v>1219238.1200000001</v>
      </c>
      <c r="CH186" s="11">
        <f t="shared" si="39"/>
        <v>0</v>
      </c>
      <c r="CI186" s="11">
        <f t="shared" si="40"/>
        <v>0</v>
      </c>
      <c r="CJ186" s="333" t="str">
        <f>VLOOKUP($A186,'Depr Group Buckets'!$A:$J,CJ$4,FALSE)</f>
        <v>PROD OTHER</v>
      </c>
      <c r="CK186" s="333" t="str">
        <f>VLOOKUP($A186,'Depr Group Buckets'!$A:$J,CK$4,FALSE)</f>
        <v>101/106</v>
      </c>
      <c r="CL186" s="333">
        <f>VLOOKUP($A186,'Depr Group Buckets'!$A:$J,CL$4,FALSE)</f>
        <v>108</v>
      </c>
      <c r="CM186" s="333">
        <f>VLOOKUP($A186,'Depr Group Buckets'!$A:$J,CM$4,FALSE)</f>
        <v>403</v>
      </c>
      <c r="CN186" s="333" t="str">
        <f>VLOOKUP($A186,'Depr Group Buckets'!$A:$J,CN$4,FALSE)</f>
        <v>POLK</v>
      </c>
      <c r="CO186" s="333" t="str">
        <f>VLOOKUP($A186,'Depr Group Buckets'!$A:$J,CO$4,FALSE)</f>
        <v>POLK COMMON</v>
      </c>
      <c r="CP186" s="333" t="str">
        <f>VLOOKUP($A186,'Depr Group Buckets'!$A:$J,CP$4,FALSE)</f>
        <v>Valid</v>
      </c>
      <c r="CQ186" s="333" t="str">
        <f>VLOOKUP($A186,'Depr Group Buckets'!$A:$J,CQ$4,FALSE)</f>
        <v>343</v>
      </c>
    </row>
    <row r="187" spans="1:95" ht="12.75" customHeight="1" x14ac:dyDescent="0.25">
      <c r="A187" s="335">
        <v>34381</v>
      </c>
      <c r="B187" s="336" t="s">
        <v>163</v>
      </c>
      <c r="C187" s="337">
        <v>161152426.04999995</v>
      </c>
      <c r="D187" s="337">
        <v>161129421.07999995</v>
      </c>
      <c r="E187" s="337">
        <v>159314161.70999995</v>
      </c>
      <c r="F187" s="337">
        <v>159314161.70999995</v>
      </c>
      <c r="G187" s="337">
        <v>159314161.70999995</v>
      </c>
      <c r="H187" s="337">
        <v>159314161.70999995</v>
      </c>
      <c r="I187" s="337">
        <v>159314161.70999995</v>
      </c>
      <c r="J187" s="337">
        <v>159314161.70999995</v>
      </c>
      <c r="K187" s="337">
        <v>160593787.04999992</v>
      </c>
      <c r="L187" s="337">
        <v>160416895.04999992</v>
      </c>
      <c r="M187" s="337">
        <v>160653467.2599999</v>
      </c>
      <c r="N187" s="337">
        <v>160653467.2599999</v>
      </c>
      <c r="O187" s="337">
        <v>160695371.31999987</v>
      </c>
      <c r="P187" s="337">
        <v>161613214.05499989</v>
      </c>
      <c r="Q187" s="337">
        <v>161760280.23999989</v>
      </c>
      <c r="R187" s="337">
        <v>162085983.53499991</v>
      </c>
      <c r="S187" s="337">
        <v>162264701.40499991</v>
      </c>
      <c r="T187" s="337">
        <v>162635444.97499993</v>
      </c>
      <c r="U187" s="337">
        <v>162694590.64499995</v>
      </c>
      <c r="V187" s="337">
        <v>162723022.12499994</v>
      </c>
      <c r="W187" s="337">
        <v>162751453.60499993</v>
      </c>
      <c r="X187" s="337">
        <v>162783504.17999992</v>
      </c>
      <c r="Y187" s="337">
        <v>162814120.41999993</v>
      </c>
      <c r="Z187" s="337">
        <v>162842551.89999992</v>
      </c>
      <c r="AA187" s="337">
        <v>164019280.71499991</v>
      </c>
      <c r="AB187" s="337">
        <v>164048910.35499993</v>
      </c>
      <c r="AC187" s="337">
        <v>164078539.99499995</v>
      </c>
      <c r="AD187" s="337">
        <v>164108169.63499996</v>
      </c>
      <c r="AE187" s="337">
        <v>164137799.27499998</v>
      </c>
      <c r="AF187" s="337">
        <v>204422247.79499999</v>
      </c>
      <c r="AG187" s="337">
        <v>204451877.435</v>
      </c>
      <c r="AH187" s="337">
        <v>204481507.07500002</v>
      </c>
      <c r="AI187" s="337">
        <v>204511136.71500003</v>
      </c>
      <c r="AJ187" s="337">
        <v>204540766.35500005</v>
      </c>
      <c r="AK187" s="337">
        <v>204570395.99500006</v>
      </c>
      <c r="AL187" s="337">
        <v>204600025.63500008</v>
      </c>
      <c r="AM187" s="337">
        <v>205435432.34000006</v>
      </c>
      <c r="AN187" s="337"/>
      <c r="AO187" s="337"/>
      <c r="AP187" s="337"/>
      <c r="AQ187" s="337"/>
      <c r="AR187" s="337"/>
      <c r="AS187" s="337"/>
      <c r="AT187" s="337"/>
      <c r="AU187" s="337"/>
      <c r="AV187" s="337"/>
      <c r="AW187" s="337"/>
      <c r="AX187" s="337"/>
      <c r="AY187" s="337"/>
      <c r="AZ187" s="337"/>
      <c r="BA187" s="337"/>
      <c r="BB187" s="337"/>
      <c r="BC187" s="337"/>
      <c r="BD187" s="337"/>
      <c r="BE187" s="337"/>
      <c r="BF187" s="337"/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337"/>
      <c r="BU187" s="337"/>
      <c r="BV187" s="337"/>
      <c r="BW187" s="337"/>
      <c r="BX187" s="9">
        <f t="shared" si="29"/>
        <v>160695371.31999987</v>
      </c>
      <c r="BY187" s="9">
        <f t="shared" si="30"/>
        <v>164019280.71499991</v>
      </c>
      <c r="BZ187" s="9">
        <f t="shared" si="31"/>
        <v>205435432.34000006</v>
      </c>
      <c r="CA187" s="9">
        <f t="shared" si="32"/>
        <v>0</v>
      </c>
      <c r="CB187" s="9">
        <f t="shared" si="33"/>
        <v>0</v>
      </c>
      <c r="CC187" s="9">
        <f t="shared" si="34"/>
        <v>0</v>
      </c>
      <c r="CD187" s="11">
        <f t="shared" si="35"/>
        <v>160090754.25999999</v>
      </c>
      <c r="CE187" s="11">
        <f t="shared" si="36"/>
        <v>162437193.78</v>
      </c>
      <c r="CF187" s="11">
        <f t="shared" si="37"/>
        <v>189031237.63999999</v>
      </c>
      <c r="CG187" s="11">
        <f t="shared" si="38"/>
        <v>15802725.560000001</v>
      </c>
      <c r="CH187" s="11">
        <f t="shared" si="39"/>
        <v>0</v>
      </c>
      <c r="CI187" s="11">
        <f t="shared" si="40"/>
        <v>0</v>
      </c>
      <c r="CJ187" s="333" t="str">
        <f>VLOOKUP($A187,'Depr Group Buckets'!$A:$J,CJ$4,FALSE)</f>
        <v>PROD OTHER</v>
      </c>
      <c r="CK187" s="333" t="str">
        <f>VLOOKUP($A187,'Depr Group Buckets'!$A:$J,CK$4,FALSE)</f>
        <v>101/106</v>
      </c>
      <c r="CL187" s="333">
        <f>VLOOKUP($A187,'Depr Group Buckets'!$A:$J,CL$4,FALSE)</f>
        <v>108</v>
      </c>
      <c r="CM187" s="333">
        <f>VLOOKUP($A187,'Depr Group Buckets'!$A:$J,CM$4,FALSE)</f>
        <v>403</v>
      </c>
      <c r="CN187" s="333" t="str">
        <f>VLOOKUP($A187,'Depr Group Buckets'!$A:$J,CN$4,FALSE)</f>
        <v>POLK</v>
      </c>
      <c r="CO187" s="333" t="str">
        <f>VLOOKUP($A187,'Depr Group Buckets'!$A:$J,CO$4,FALSE)</f>
        <v>POLK UNIT 1</v>
      </c>
      <c r="CP187" s="333" t="str">
        <f>VLOOKUP($A187,'Depr Group Buckets'!$A:$J,CP$4,FALSE)</f>
        <v>Valid</v>
      </c>
      <c r="CQ187" s="333" t="str">
        <f>VLOOKUP($A187,'Depr Group Buckets'!$A:$J,CQ$4,FALSE)</f>
        <v>343</v>
      </c>
    </row>
    <row r="188" spans="1:95" ht="12.75" customHeight="1" x14ac:dyDescent="0.25">
      <c r="A188" s="335">
        <v>34382</v>
      </c>
      <c r="B188" s="336" t="s">
        <v>170</v>
      </c>
      <c r="C188" s="337">
        <v>35889881.910000004</v>
      </c>
      <c r="D188" s="337">
        <v>35892817.630000003</v>
      </c>
      <c r="E188" s="337">
        <v>35892817.630000003</v>
      </c>
      <c r="F188" s="337">
        <v>35892817.630000003</v>
      </c>
      <c r="G188" s="337">
        <v>35892817.630000003</v>
      </c>
      <c r="H188" s="337">
        <v>35892817.630000003</v>
      </c>
      <c r="I188" s="337">
        <v>35892817.630000003</v>
      </c>
      <c r="J188" s="337">
        <v>35892817.630000003</v>
      </c>
      <c r="K188" s="337">
        <v>35892817.630000003</v>
      </c>
      <c r="L188" s="337">
        <v>35892817.630000003</v>
      </c>
      <c r="M188" s="337">
        <v>35937688</v>
      </c>
      <c r="N188" s="337">
        <v>35937688</v>
      </c>
      <c r="O188" s="337">
        <v>35942249.07</v>
      </c>
      <c r="P188" s="337">
        <v>35957340.690000005</v>
      </c>
      <c r="Q188" s="337">
        <v>35959340.690000005</v>
      </c>
      <c r="R188" s="337">
        <v>35976401.585000008</v>
      </c>
      <c r="S188" s="337">
        <v>36007800.040000014</v>
      </c>
      <c r="T188" s="337">
        <v>36009800.040000014</v>
      </c>
      <c r="U188" s="337">
        <v>36011800.040000014</v>
      </c>
      <c r="V188" s="337">
        <v>36013800.040000014</v>
      </c>
      <c r="W188" s="337">
        <v>36034709.135000013</v>
      </c>
      <c r="X188" s="337">
        <v>36039072.770000018</v>
      </c>
      <c r="Y188" s="337">
        <v>36043436.405000024</v>
      </c>
      <c r="Z188" s="337">
        <v>36047800.040000029</v>
      </c>
      <c r="AA188" s="337">
        <v>37467329.220000029</v>
      </c>
      <c r="AB188" s="337">
        <v>37485656.275000028</v>
      </c>
      <c r="AC188" s="337">
        <v>37502136.14000003</v>
      </c>
      <c r="AD188" s="337">
        <v>37519231.605000034</v>
      </c>
      <c r="AE188" s="337">
        <v>37536943.070000038</v>
      </c>
      <c r="AF188" s="337">
        <v>37554654.535000041</v>
      </c>
      <c r="AG188" s="337">
        <v>37571750.000000045</v>
      </c>
      <c r="AH188" s="337">
        <v>37590077.065000042</v>
      </c>
      <c r="AI188" s="337">
        <v>37607172.530000046</v>
      </c>
      <c r="AJ188" s="337">
        <v>37624883.995000049</v>
      </c>
      <c r="AK188" s="337">
        <v>37716601.460000053</v>
      </c>
      <c r="AL188" s="337">
        <v>39053042.150000051</v>
      </c>
      <c r="AM188" s="337">
        <v>41565273.845000051</v>
      </c>
      <c r="AN188" s="337"/>
      <c r="AO188" s="337"/>
      <c r="AP188" s="337"/>
      <c r="AQ188" s="337"/>
      <c r="AR188" s="337"/>
      <c r="AS188" s="337"/>
      <c r="AT188" s="337"/>
      <c r="AU188" s="337"/>
      <c r="AV188" s="337"/>
      <c r="AW188" s="337"/>
      <c r="AX188" s="337"/>
      <c r="AY188" s="337"/>
      <c r="AZ188" s="337"/>
      <c r="BA188" s="337"/>
      <c r="BB188" s="337"/>
      <c r="BC188" s="337"/>
      <c r="BD188" s="337"/>
      <c r="BE188" s="337"/>
      <c r="BF188" s="337"/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337"/>
      <c r="BU188" s="337"/>
      <c r="BV188" s="337"/>
      <c r="BW188" s="337"/>
      <c r="BX188" s="9">
        <f t="shared" si="29"/>
        <v>35942249.07</v>
      </c>
      <c r="BY188" s="9">
        <f t="shared" si="30"/>
        <v>37467329.220000029</v>
      </c>
      <c r="BZ188" s="9">
        <f t="shared" si="31"/>
        <v>41565273.845000051</v>
      </c>
      <c r="CA188" s="9">
        <f t="shared" si="32"/>
        <v>0</v>
      </c>
      <c r="CB188" s="9">
        <f t="shared" si="33"/>
        <v>0</v>
      </c>
      <c r="CC188" s="9">
        <f t="shared" si="34"/>
        <v>0</v>
      </c>
      <c r="CD188" s="11">
        <f t="shared" si="35"/>
        <v>35903297.359999999</v>
      </c>
      <c r="CE188" s="11">
        <f t="shared" si="36"/>
        <v>36116221.520000003</v>
      </c>
      <c r="CF188" s="11">
        <f t="shared" si="37"/>
        <v>37984211.68</v>
      </c>
      <c r="CG188" s="11">
        <f t="shared" si="38"/>
        <v>3197328.76</v>
      </c>
      <c r="CH188" s="11">
        <f t="shared" si="39"/>
        <v>0</v>
      </c>
      <c r="CI188" s="11">
        <f t="shared" si="40"/>
        <v>0</v>
      </c>
      <c r="CJ188" s="333" t="str">
        <f>VLOOKUP($A188,'Depr Group Buckets'!$A:$J,CJ$4,FALSE)</f>
        <v>PROD OTHER</v>
      </c>
      <c r="CK188" s="333" t="str">
        <f>VLOOKUP($A188,'Depr Group Buckets'!$A:$J,CK$4,FALSE)</f>
        <v>101/106</v>
      </c>
      <c r="CL188" s="333">
        <f>VLOOKUP($A188,'Depr Group Buckets'!$A:$J,CL$4,FALSE)</f>
        <v>108</v>
      </c>
      <c r="CM188" s="333">
        <f>VLOOKUP($A188,'Depr Group Buckets'!$A:$J,CM$4,FALSE)</f>
        <v>403</v>
      </c>
      <c r="CN188" s="333" t="str">
        <f>VLOOKUP($A188,'Depr Group Buckets'!$A:$J,CN$4,FALSE)</f>
        <v>POLK</v>
      </c>
      <c r="CO188" s="333" t="str">
        <f>VLOOKUP($A188,'Depr Group Buckets'!$A:$J,CO$4,FALSE)</f>
        <v>POLK UNIT 2</v>
      </c>
      <c r="CP188" s="333" t="str">
        <f>VLOOKUP($A188,'Depr Group Buckets'!$A:$J,CP$4,FALSE)</f>
        <v>Valid</v>
      </c>
      <c r="CQ188" s="333" t="str">
        <f>VLOOKUP($A188,'Depr Group Buckets'!$A:$J,CQ$4,FALSE)</f>
        <v>343</v>
      </c>
    </row>
    <row r="189" spans="1:95" ht="12.75" customHeight="1" x14ac:dyDescent="0.25">
      <c r="A189" s="335">
        <v>34383</v>
      </c>
      <c r="B189" s="336" t="s">
        <v>177</v>
      </c>
      <c r="C189" s="337">
        <v>38341787.499999985</v>
      </c>
      <c r="D189" s="337">
        <v>38341787.499999985</v>
      </c>
      <c r="E189" s="337">
        <v>38341787.499999985</v>
      </c>
      <c r="F189" s="337">
        <v>38341787.499999985</v>
      </c>
      <c r="G189" s="337">
        <v>38341787.499999985</v>
      </c>
      <c r="H189" s="337">
        <v>38341787.499999985</v>
      </c>
      <c r="I189" s="337">
        <v>38341787.499999985</v>
      </c>
      <c r="J189" s="337">
        <v>38341787.499999985</v>
      </c>
      <c r="K189" s="337">
        <v>38341787.499999985</v>
      </c>
      <c r="L189" s="337">
        <v>38341787.499999985</v>
      </c>
      <c r="M189" s="337">
        <v>38320836.579999983</v>
      </c>
      <c r="N189" s="337">
        <v>38320836.579999983</v>
      </c>
      <c r="O189" s="337">
        <v>38320836.579999983</v>
      </c>
      <c r="P189" s="337">
        <v>38320836.579999983</v>
      </c>
      <c r="Q189" s="337">
        <v>38323731.399999984</v>
      </c>
      <c r="R189" s="337">
        <v>38340880.199999981</v>
      </c>
      <c r="S189" s="337">
        <v>38367603.689999983</v>
      </c>
      <c r="T189" s="337">
        <v>38367603.689999983</v>
      </c>
      <c r="U189" s="337">
        <v>38411331.674999982</v>
      </c>
      <c r="V189" s="337">
        <v>38411331.674999982</v>
      </c>
      <c r="W189" s="337">
        <v>38430240.769999981</v>
      </c>
      <c r="X189" s="337">
        <v>38432604.404999986</v>
      </c>
      <c r="Y189" s="337">
        <v>38434968.039999992</v>
      </c>
      <c r="Z189" s="337">
        <v>38437331.674999997</v>
      </c>
      <c r="AA189" s="337">
        <v>38711529.969999999</v>
      </c>
      <c r="AB189" s="337">
        <v>38711529.969999999</v>
      </c>
      <c r="AC189" s="337">
        <v>38711529.969999999</v>
      </c>
      <c r="AD189" s="337">
        <v>38711529.969999999</v>
      </c>
      <c r="AE189" s="337">
        <v>38711529.969999999</v>
      </c>
      <c r="AF189" s="337">
        <v>38711529.969999999</v>
      </c>
      <c r="AG189" s="337">
        <v>38711529.969999999</v>
      </c>
      <c r="AH189" s="337">
        <v>38711529.969999999</v>
      </c>
      <c r="AI189" s="337">
        <v>38711529.969999999</v>
      </c>
      <c r="AJ189" s="337">
        <v>38711529.969999999</v>
      </c>
      <c r="AK189" s="337">
        <v>38711529.969999999</v>
      </c>
      <c r="AL189" s="337">
        <v>38711529.969999999</v>
      </c>
      <c r="AM189" s="337">
        <v>40271371.379999995</v>
      </c>
      <c r="AN189" s="337"/>
      <c r="AO189" s="337"/>
      <c r="AP189" s="337"/>
      <c r="AQ189" s="337"/>
      <c r="AR189" s="337"/>
      <c r="AS189" s="337"/>
      <c r="AT189" s="337"/>
      <c r="AU189" s="337"/>
      <c r="AV189" s="337"/>
      <c r="AW189" s="337"/>
      <c r="AX189" s="337"/>
      <c r="AY189" s="337"/>
      <c r="AZ189" s="337"/>
      <c r="BA189" s="337"/>
      <c r="BB189" s="337"/>
      <c r="BC189" s="337"/>
      <c r="BD189" s="337"/>
      <c r="BE189" s="337"/>
      <c r="BF189" s="337"/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337"/>
      <c r="BU189" s="337"/>
      <c r="BV189" s="337"/>
      <c r="BW189" s="337"/>
      <c r="BX189" s="9">
        <f t="shared" si="29"/>
        <v>38320836.579999983</v>
      </c>
      <c r="BY189" s="9">
        <f t="shared" si="30"/>
        <v>38711529.969999999</v>
      </c>
      <c r="BZ189" s="9">
        <f t="shared" si="31"/>
        <v>40271371.379999995</v>
      </c>
      <c r="CA189" s="9">
        <f t="shared" si="32"/>
        <v>0</v>
      </c>
      <c r="CB189" s="9">
        <f t="shared" si="33"/>
        <v>0</v>
      </c>
      <c r="CC189" s="9">
        <f t="shared" si="34"/>
        <v>0</v>
      </c>
      <c r="CD189" s="11">
        <f t="shared" si="35"/>
        <v>38336952.670000002</v>
      </c>
      <c r="CE189" s="11">
        <f t="shared" si="36"/>
        <v>38408525.409999996</v>
      </c>
      <c r="CF189" s="11">
        <f t="shared" si="37"/>
        <v>38831517.770000003</v>
      </c>
      <c r="CG189" s="11">
        <f t="shared" si="38"/>
        <v>3097797.8</v>
      </c>
      <c r="CH189" s="11">
        <f t="shared" si="39"/>
        <v>0</v>
      </c>
      <c r="CI189" s="11">
        <f t="shared" si="40"/>
        <v>0</v>
      </c>
      <c r="CJ189" s="333" t="str">
        <f>VLOOKUP($A189,'Depr Group Buckets'!$A:$J,CJ$4,FALSE)</f>
        <v>PROD OTHER</v>
      </c>
      <c r="CK189" s="333" t="str">
        <f>VLOOKUP($A189,'Depr Group Buckets'!$A:$J,CK$4,FALSE)</f>
        <v>101/106</v>
      </c>
      <c r="CL189" s="333">
        <f>VLOOKUP($A189,'Depr Group Buckets'!$A:$J,CL$4,FALSE)</f>
        <v>108</v>
      </c>
      <c r="CM189" s="333">
        <f>VLOOKUP($A189,'Depr Group Buckets'!$A:$J,CM$4,FALSE)</f>
        <v>403</v>
      </c>
      <c r="CN189" s="333" t="str">
        <f>VLOOKUP($A189,'Depr Group Buckets'!$A:$J,CN$4,FALSE)</f>
        <v>POLK</v>
      </c>
      <c r="CO189" s="333" t="str">
        <f>VLOOKUP($A189,'Depr Group Buckets'!$A:$J,CO$4,FALSE)</f>
        <v>POLK UNIT 3</v>
      </c>
      <c r="CP189" s="333" t="str">
        <f>VLOOKUP($A189,'Depr Group Buckets'!$A:$J,CP$4,FALSE)</f>
        <v>Valid</v>
      </c>
      <c r="CQ189" s="333" t="str">
        <f>VLOOKUP($A189,'Depr Group Buckets'!$A:$J,CQ$4,FALSE)</f>
        <v>343</v>
      </c>
    </row>
    <row r="190" spans="1:95" ht="12.75" customHeight="1" x14ac:dyDescent="0.25">
      <c r="A190" s="335">
        <v>34384</v>
      </c>
      <c r="B190" s="336" t="s">
        <v>184</v>
      </c>
      <c r="C190" s="337">
        <v>28332610.960000001</v>
      </c>
      <c r="D190" s="337">
        <v>28332610.960000001</v>
      </c>
      <c r="E190" s="337">
        <v>28332610.960000001</v>
      </c>
      <c r="F190" s="337">
        <v>28332610.960000001</v>
      </c>
      <c r="G190" s="337">
        <v>28332610.960000001</v>
      </c>
      <c r="H190" s="337">
        <v>28332610.960000001</v>
      </c>
      <c r="I190" s="337">
        <v>28332610.960000001</v>
      </c>
      <c r="J190" s="337">
        <v>28332610.960000001</v>
      </c>
      <c r="K190" s="337">
        <v>28332610.960000001</v>
      </c>
      <c r="L190" s="337">
        <v>28332610.960000001</v>
      </c>
      <c r="M190" s="337">
        <v>28335606.440000001</v>
      </c>
      <c r="N190" s="337">
        <v>28306281.440000001</v>
      </c>
      <c r="O190" s="337">
        <v>28306281.440000001</v>
      </c>
      <c r="P190" s="337">
        <v>28306281.440000001</v>
      </c>
      <c r="Q190" s="337">
        <v>28306281.440000001</v>
      </c>
      <c r="R190" s="337">
        <v>28360754.015000001</v>
      </c>
      <c r="S190" s="337">
        <v>28386836.525000002</v>
      </c>
      <c r="T190" s="337">
        <v>28386836.525000002</v>
      </c>
      <c r="U190" s="337">
        <v>28430017.100000005</v>
      </c>
      <c r="V190" s="337">
        <v>28430017.100000005</v>
      </c>
      <c r="W190" s="337">
        <v>28448926.195000004</v>
      </c>
      <c r="X190" s="337">
        <v>28451289.830000006</v>
      </c>
      <c r="Y190" s="337">
        <v>28453653.465000007</v>
      </c>
      <c r="Z190" s="337">
        <v>28456017.100000009</v>
      </c>
      <c r="AA190" s="337">
        <v>28730215.395000007</v>
      </c>
      <c r="AB190" s="337">
        <v>28730215.395000007</v>
      </c>
      <c r="AC190" s="337">
        <v>28730215.395000007</v>
      </c>
      <c r="AD190" s="337">
        <v>28730215.395000007</v>
      </c>
      <c r="AE190" s="337">
        <v>28730215.395000007</v>
      </c>
      <c r="AF190" s="337">
        <v>28730215.395000007</v>
      </c>
      <c r="AG190" s="337">
        <v>28730215.395000007</v>
      </c>
      <c r="AH190" s="337">
        <v>28730215.395000007</v>
      </c>
      <c r="AI190" s="337">
        <v>28730215.395000007</v>
      </c>
      <c r="AJ190" s="337">
        <v>28730215.395000007</v>
      </c>
      <c r="AK190" s="337">
        <v>28730215.395000007</v>
      </c>
      <c r="AL190" s="337">
        <v>28730215.395000007</v>
      </c>
      <c r="AM190" s="337">
        <v>31295743.910000008</v>
      </c>
      <c r="AN190" s="337"/>
      <c r="AO190" s="337"/>
      <c r="AP190" s="337"/>
      <c r="AQ190" s="337"/>
      <c r="AR190" s="337"/>
      <c r="AS190" s="337"/>
      <c r="AT190" s="337"/>
      <c r="AU190" s="337"/>
      <c r="AV190" s="337"/>
      <c r="AW190" s="337"/>
      <c r="AX190" s="337"/>
      <c r="AY190" s="337"/>
      <c r="AZ190" s="337"/>
      <c r="BA190" s="337"/>
      <c r="BB190" s="337"/>
      <c r="BC190" s="337"/>
      <c r="BD190" s="337"/>
      <c r="BE190" s="337"/>
      <c r="BF190" s="337"/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337"/>
      <c r="BU190" s="337"/>
      <c r="BV190" s="337"/>
      <c r="BW190" s="337"/>
      <c r="BX190" s="9">
        <f t="shared" si="29"/>
        <v>28306281.440000001</v>
      </c>
      <c r="BY190" s="9">
        <f t="shared" si="30"/>
        <v>28730215.395000007</v>
      </c>
      <c r="BZ190" s="9">
        <f t="shared" si="31"/>
        <v>31295743.910000008</v>
      </c>
      <c r="CA190" s="9">
        <f t="shared" si="32"/>
        <v>0</v>
      </c>
      <c r="CB190" s="9">
        <f t="shared" si="33"/>
        <v>0</v>
      </c>
      <c r="CC190" s="9">
        <f t="shared" si="34"/>
        <v>0</v>
      </c>
      <c r="CD190" s="11">
        <f t="shared" si="35"/>
        <v>28328790.690000001</v>
      </c>
      <c r="CE190" s="11">
        <f t="shared" si="36"/>
        <v>28419492.890000001</v>
      </c>
      <c r="CF190" s="11">
        <f t="shared" si="37"/>
        <v>28927563.739999998</v>
      </c>
      <c r="CG190" s="11">
        <f t="shared" si="38"/>
        <v>2407364.92</v>
      </c>
      <c r="CH190" s="11">
        <f t="shared" si="39"/>
        <v>0</v>
      </c>
      <c r="CI190" s="11">
        <f t="shared" si="40"/>
        <v>0</v>
      </c>
      <c r="CJ190" s="333" t="str">
        <f>VLOOKUP($A190,'Depr Group Buckets'!$A:$J,CJ$4,FALSE)</f>
        <v>PROD OTHER</v>
      </c>
      <c r="CK190" s="333" t="str">
        <f>VLOOKUP($A190,'Depr Group Buckets'!$A:$J,CK$4,FALSE)</f>
        <v>101/106</v>
      </c>
      <c r="CL190" s="333">
        <f>VLOOKUP($A190,'Depr Group Buckets'!$A:$J,CL$4,FALSE)</f>
        <v>108</v>
      </c>
      <c r="CM190" s="333">
        <f>VLOOKUP($A190,'Depr Group Buckets'!$A:$J,CM$4,FALSE)</f>
        <v>403</v>
      </c>
      <c r="CN190" s="333" t="str">
        <f>VLOOKUP($A190,'Depr Group Buckets'!$A:$J,CN$4,FALSE)</f>
        <v>POLK</v>
      </c>
      <c r="CO190" s="333" t="str">
        <f>VLOOKUP($A190,'Depr Group Buckets'!$A:$J,CO$4,FALSE)</f>
        <v>POLK UNIT 4</v>
      </c>
      <c r="CP190" s="333" t="str">
        <f>VLOOKUP($A190,'Depr Group Buckets'!$A:$J,CP$4,FALSE)</f>
        <v>Valid</v>
      </c>
      <c r="CQ190" s="333" t="str">
        <f>VLOOKUP($A190,'Depr Group Buckets'!$A:$J,CQ$4,FALSE)</f>
        <v>343</v>
      </c>
    </row>
    <row r="191" spans="1:95" ht="12.75" customHeight="1" x14ac:dyDescent="0.25">
      <c r="A191" s="335">
        <v>34385</v>
      </c>
      <c r="B191" s="336" t="s">
        <v>191</v>
      </c>
      <c r="C191" s="337">
        <v>25226668.699999999</v>
      </c>
      <c r="D191" s="337">
        <v>25229112.669999998</v>
      </c>
      <c r="E191" s="337">
        <v>25229892.909999996</v>
      </c>
      <c r="F191" s="337">
        <v>25230266.229999997</v>
      </c>
      <c r="G191" s="337">
        <v>25230266.229999997</v>
      </c>
      <c r="H191" s="337">
        <v>25230266.229999997</v>
      </c>
      <c r="I191" s="337">
        <v>25230266.229999997</v>
      </c>
      <c r="J191" s="337">
        <v>25230266.229999997</v>
      </c>
      <c r="K191" s="337">
        <v>25120881.589999996</v>
      </c>
      <c r="L191" s="337">
        <v>25120881.589999996</v>
      </c>
      <c r="M191" s="337">
        <v>25103996.219999995</v>
      </c>
      <c r="N191" s="337">
        <v>25103996.219999995</v>
      </c>
      <c r="O191" s="337">
        <v>25103996.219999995</v>
      </c>
      <c r="P191" s="337">
        <v>25104543.989999995</v>
      </c>
      <c r="Q191" s="337">
        <v>25104543.989999995</v>
      </c>
      <c r="R191" s="337">
        <v>25148577.509999994</v>
      </c>
      <c r="S191" s="337">
        <v>25195227.224999994</v>
      </c>
      <c r="T191" s="337">
        <v>25195227.224999994</v>
      </c>
      <c r="U191" s="337">
        <v>25237399.124999993</v>
      </c>
      <c r="V191" s="337">
        <v>25237399.124999993</v>
      </c>
      <c r="W191" s="337">
        <v>25256308.219999991</v>
      </c>
      <c r="X191" s="337">
        <v>25258671.854999993</v>
      </c>
      <c r="Y191" s="337">
        <v>25261035.489999995</v>
      </c>
      <c r="Z191" s="337">
        <v>25263399.124999996</v>
      </c>
      <c r="AA191" s="337">
        <v>25537597.419999994</v>
      </c>
      <c r="AB191" s="337">
        <v>25537597.419999994</v>
      </c>
      <c r="AC191" s="337">
        <v>25537597.419999994</v>
      </c>
      <c r="AD191" s="337">
        <v>25537597.419999994</v>
      </c>
      <c r="AE191" s="337">
        <v>25537597.419999994</v>
      </c>
      <c r="AF191" s="337">
        <v>25537597.419999994</v>
      </c>
      <c r="AG191" s="337">
        <v>25537597.419999994</v>
      </c>
      <c r="AH191" s="337">
        <v>25537597.419999994</v>
      </c>
      <c r="AI191" s="337">
        <v>25537597.419999994</v>
      </c>
      <c r="AJ191" s="337">
        <v>25537597.419999994</v>
      </c>
      <c r="AK191" s="337">
        <v>25537597.419999994</v>
      </c>
      <c r="AL191" s="337">
        <v>27212207.614999995</v>
      </c>
      <c r="AM191" s="337">
        <v>28372049.039999995</v>
      </c>
      <c r="AN191" s="337"/>
      <c r="AO191" s="337"/>
      <c r="AP191" s="337"/>
      <c r="AQ191" s="337"/>
      <c r="AR191" s="337"/>
      <c r="AS191" s="337"/>
      <c r="AT191" s="337"/>
      <c r="AU191" s="337"/>
      <c r="AV191" s="337"/>
      <c r="AW191" s="337"/>
      <c r="AX191" s="337"/>
      <c r="AY191" s="337"/>
      <c r="AZ191" s="337"/>
      <c r="BA191" s="337"/>
      <c r="BB191" s="337"/>
      <c r="BC191" s="337"/>
      <c r="BD191" s="337"/>
      <c r="BE191" s="337"/>
      <c r="BF191" s="337"/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337"/>
      <c r="BU191" s="337"/>
      <c r="BV191" s="337"/>
      <c r="BW191" s="337"/>
      <c r="BX191" s="9">
        <f t="shared" si="29"/>
        <v>25103996.219999995</v>
      </c>
      <c r="BY191" s="9">
        <f t="shared" si="30"/>
        <v>25537597.419999994</v>
      </c>
      <c r="BZ191" s="9">
        <f t="shared" si="31"/>
        <v>28372049.039999995</v>
      </c>
      <c r="CA191" s="9">
        <f t="shared" si="32"/>
        <v>0</v>
      </c>
      <c r="CB191" s="9">
        <f t="shared" si="33"/>
        <v>0</v>
      </c>
      <c r="CC191" s="9">
        <f t="shared" si="34"/>
        <v>0</v>
      </c>
      <c r="CD191" s="11">
        <f t="shared" si="35"/>
        <v>25183904.41</v>
      </c>
      <c r="CE191" s="11">
        <f t="shared" si="36"/>
        <v>25223378.960000001</v>
      </c>
      <c r="CF191" s="11">
        <f t="shared" si="37"/>
        <v>25884448.329999998</v>
      </c>
      <c r="CG191" s="11">
        <f t="shared" si="38"/>
        <v>2182465.31</v>
      </c>
      <c r="CH191" s="11">
        <f t="shared" si="39"/>
        <v>0</v>
      </c>
      <c r="CI191" s="11">
        <f t="shared" si="40"/>
        <v>0</v>
      </c>
      <c r="CJ191" s="333" t="str">
        <f>VLOOKUP($A191,'Depr Group Buckets'!$A:$J,CJ$4,FALSE)</f>
        <v>PROD OTHER</v>
      </c>
      <c r="CK191" s="333" t="str">
        <f>VLOOKUP($A191,'Depr Group Buckets'!$A:$J,CK$4,FALSE)</f>
        <v>101/106</v>
      </c>
      <c r="CL191" s="333">
        <f>VLOOKUP($A191,'Depr Group Buckets'!$A:$J,CL$4,FALSE)</f>
        <v>108</v>
      </c>
      <c r="CM191" s="333">
        <f>VLOOKUP($A191,'Depr Group Buckets'!$A:$J,CM$4,FALSE)</f>
        <v>403</v>
      </c>
      <c r="CN191" s="333" t="str">
        <f>VLOOKUP($A191,'Depr Group Buckets'!$A:$J,CN$4,FALSE)</f>
        <v>POLK</v>
      </c>
      <c r="CO191" s="333" t="str">
        <f>VLOOKUP($A191,'Depr Group Buckets'!$A:$J,CO$4,FALSE)</f>
        <v>POLK UNIT 5</v>
      </c>
      <c r="CP191" s="333" t="str">
        <f>VLOOKUP($A191,'Depr Group Buckets'!$A:$J,CP$4,FALSE)</f>
        <v>Valid</v>
      </c>
      <c r="CQ191" s="333" t="str">
        <f>VLOOKUP($A191,'Depr Group Buckets'!$A:$J,CQ$4,FALSE)</f>
        <v>343</v>
      </c>
    </row>
    <row r="192" spans="1:95" ht="12.75" customHeight="1" x14ac:dyDescent="0.25">
      <c r="A192" s="335">
        <v>34386</v>
      </c>
      <c r="B192" s="336" t="s">
        <v>198</v>
      </c>
      <c r="C192" s="337">
        <v>224045533.36000001</v>
      </c>
      <c r="D192" s="337">
        <v>224045533.36000001</v>
      </c>
      <c r="E192" s="337">
        <v>224045533.36000001</v>
      </c>
      <c r="F192" s="337">
        <v>224045307.86000001</v>
      </c>
      <c r="G192" s="337">
        <v>224040307.86000001</v>
      </c>
      <c r="H192" s="337">
        <v>224040307.86000001</v>
      </c>
      <c r="I192" s="337">
        <v>224040307.86000001</v>
      </c>
      <c r="J192" s="337">
        <v>224040307.86000001</v>
      </c>
      <c r="K192" s="337">
        <v>223922332.48000002</v>
      </c>
      <c r="L192" s="337">
        <v>223922332.48000002</v>
      </c>
      <c r="M192" s="337">
        <v>223922332.48000002</v>
      </c>
      <c r="N192" s="337">
        <v>223922332.48000002</v>
      </c>
      <c r="O192" s="337">
        <v>223922332.48000002</v>
      </c>
      <c r="P192" s="337">
        <v>224285040.82000002</v>
      </c>
      <c r="Q192" s="337">
        <v>224327633.41500002</v>
      </c>
      <c r="R192" s="337">
        <v>224370226.01000002</v>
      </c>
      <c r="S192" s="337">
        <v>224412818.60500002</v>
      </c>
      <c r="T192" s="337">
        <v>224455411.20000002</v>
      </c>
      <c r="U192" s="337">
        <v>224498003.79500002</v>
      </c>
      <c r="V192" s="337">
        <v>224540596.39000002</v>
      </c>
      <c r="W192" s="337">
        <v>224583188.98500001</v>
      </c>
      <c r="X192" s="337">
        <v>224625781.58000001</v>
      </c>
      <c r="Y192" s="337">
        <v>224668374.17500001</v>
      </c>
      <c r="Z192" s="337">
        <v>224967633.43500003</v>
      </c>
      <c r="AA192" s="337">
        <v>225351015.47500005</v>
      </c>
      <c r="AB192" s="337">
        <v>225419163.61500004</v>
      </c>
      <c r="AC192" s="337">
        <v>225487311.76500005</v>
      </c>
      <c r="AD192" s="337">
        <v>225555459.91500005</v>
      </c>
      <c r="AE192" s="337">
        <v>225623608.06500006</v>
      </c>
      <c r="AF192" s="337">
        <v>225691756.21500006</v>
      </c>
      <c r="AG192" s="337">
        <v>225759904.36500007</v>
      </c>
      <c r="AH192" s="337">
        <v>225828052.51500008</v>
      </c>
      <c r="AI192" s="337">
        <v>225896200.66500008</v>
      </c>
      <c r="AJ192" s="337">
        <v>225964348.81500009</v>
      </c>
      <c r="AK192" s="337">
        <v>226032496.96500009</v>
      </c>
      <c r="AL192" s="337">
        <v>226100645.1150001</v>
      </c>
      <c r="AM192" s="337">
        <v>228254501.97500008</v>
      </c>
      <c r="AN192" s="337"/>
      <c r="AO192" s="337"/>
      <c r="AP192" s="337"/>
      <c r="AQ192" s="337"/>
      <c r="AR192" s="337"/>
      <c r="AS192" s="337"/>
      <c r="AT192" s="337"/>
      <c r="AU192" s="337"/>
      <c r="AV192" s="337"/>
      <c r="AW192" s="337"/>
      <c r="AX192" s="337"/>
      <c r="AY192" s="337"/>
      <c r="AZ192" s="337"/>
      <c r="BA192" s="337"/>
      <c r="BB192" s="337"/>
      <c r="BC192" s="337"/>
      <c r="BD192" s="337"/>
      <c r="BE192" s="337"/>
      <c r="BF192" s="337"/>
      <c r="BG192" s="337"/>
      <c r="BH192" s="337"/>
      <c r="BI192" s="337"/>
      <c r="BJ192" s="337"/>
      <c r="BK192" s="337"/>
      <c r="BL192" s="337"/>
      <c r="BM192" s="337"/>
      <c r="BN192" s="337"/>
      <c r="BO192" s="337"/>
      <c r="BP192" s="337"/>
      <c r="BQ192" s="337"/>
      <c r="BR192" s="337"/>
      <c r="BS192" s="337"/>
      <c r="BT192" s="337"/>
      <c r="BU192" s="337"/>
      <c r="BV192" s="337"/>
      <c r="BW192" s="337"/>
      <c r="BX192" s="9">
        <f t="shared" si="29"/>
        <v>223922332.48000002</v>
      </c>
      <c r="BY192" s="9">
        <f t="shared" si="30"/>
        <v>225351015.47500005</v>
      </c>
      <c r="BZ192" s="9">
        <f t="shared" si="31"/>
        <v>228254501.97500008</v>
      </c>
      <c r="CA192" s="9">
        <f t="shared" si="32"/>
        <v>0</v>
      </c>
      <c r="CB192" s="9">
        <f t="shared" si="33"/>
        <v>0</v>
      </c>
      <c r="CC192" s="9">
        <f t="shared" si="34"/>
        <v>0</v>
      </c>
      <c r="CD192" s="11">
        <f t="shared" si="35"/>
        <v>223996523.21000001</v>
      </c>
      <c r="CE192" s="11">
        <f t="shared" si="36"/>
        <v>224539081.25999999</v>
      </c>
      <c r="CF192" s="11">
        <f t="shared" si="37"/>
        <v>225920343.5</v>
      </c>
      <c r="CG192" s="11">
        <f t="shared" si="38"/>
        <v>17558038.609999999</v>
      </c>
      <c r="CH192" s="11">
        <f t="shared" si="39"/>
        <v>0</v>
      </c>
      <c r="CI192" s="11">
        <f t="shared" si="40"/>
        <v>0</v>
      </c>
      <c r="CJ192" s="333" t="str">
        <f>VLOOKUP($A192,'Depr Group Buckets'!$A:$J,CJ$4,FALSE)</f>
        <v>PROD OTHER</v>
      </c>
      <c r="CK192" s="333" t="str">
        <f>VLOOKUP($A192,'Depr Group Buckets'!$A:$J,CK$4,FALSE)</f>
        <v>101/106</v>
      </c>
      <c r="CL192" s="333">
        <f>VLOOKUP($A192,'Depr Group Buckets'!$A:$J,CL$4,FALSE)</f>
        <v>108</v>
      </c>
      <c r="CM192" s="333">
        <f>VLOOKUP($A192,'Depr Group Buckets'!$A:$J,CM$4,FALSE)</f>
        <v>403</v>
      </c>
      <c r="CN192" s="333" t="str">
        <f>VLOOKUP($A192,'Depr Group Buckets'!$A:$J,CN$4,FALSE)</f>
        <v>POLK</v>
      </c>
      <c r="CO192" s="333" t="str">
        <f>VLOOKUP($A192,'Depr Group Buckets'!$A:$J,CO$4,FALSE)</f>
        <v>POLK CCST (2-5)</v>
      </c>
      <c r="CP192" s="333" t="str">
        <f>VLOOKUP($A192,'Depr Group Buckets'!$A:$J,CP$4,FALSE)</f>
        <v>Valid</v>
      </c>
      <c r="CQ192" s="333" t="str">
        <f>VLOOKUP($A192,'Depr Group Buckets'!$A:$J,CQ$4,FALSE)</f>
        <v>343</v>
      </c>
    </row>
    <row r="193" spans="1:95" ht="12.75" customHeight="1" x14ac:dyDescent="0.25">
      <c r="A193" s="335">
        <v>34390</v>
      </c>
      <c r="B193" s="336" t="s">
        <v>640</v>
      </c>
      <c r="C193" s="337">
        <v>0</v>
      </c>
      <c r="D193" s="337">
        <v>0</v>
      </c>
      <c r="E193" s="337">
        <v>0</v>
      </c>
      <c r="F193" s="337">
        <v>0</v>
      </c>
      <c r="G193" s="337">
        <v>0</v>
      </c>
      <c r="H193" s="337">
        <v>0</v>
      </c>
      <c r="I193" s="337">
        <v>0</v>
      </c>
      <c r="J193" s="337">
        <v>0</v>
      </c>
      <c r="K193" s="337">
        <v>0</v>
      </c>
      <c r="L193" s="337">
        <v>0</v>
      </c>
      <c r="M193" s="337">
        <v>0</v>
      </c>
      <c r="N193" s="337">
        <v>0</v>
      </c>
      <c r="O193" s="337">
        <v>0</v>
      </c>
      <c r="P193" s="337">
        <v>0</v>
      </c>
      <c r="Q193" s="337">
        <v>0</v>
      </c>
      <c r="R193" s="337">
        <v>0</v>
      </c>
      <c r="S193" s="337">
        <v>0</v>
      </c>
      <c r="T193" s="337">
        <v>0</v>
      </c>
      <c r="U193" s="337">
        <v>0</v>
      </c>
      <c r="V193" s="337">
        <v>0</v>
      </c>
      <c r="W193" s="337">
        <v>0</v>
      </c>
      <c r="X193" s="337">
        <v>0</v>
      </c>
      <c r="Y193" s="337">
        <v>0</v>
      </c>
      <c r="Z193" s="337">
        <v>0</v>
      </c>
      <c r="AA193" s="337">
        <v>0</v>
      </c>
      <c r="AB193" s="337">
        <v>0</v>
      </c>
      <c r="AC193" s="337">
        <v>0</v>
      </c>
      <c r="AD193" s="337">
        <v>0</v>
      </c>
      <c r="AE193" s="337">
        <v>0</v>
      </c>
      <c r="AF193" s="337">
        <v>0</v>
      </c>
      <c r="AG193" s="337">
        <v>0</v>
      </c>
      <c r="AH193" s="337">
        <v>0</v>
      </c>
      <c r="AI193" s="337">
        <v>0</v>
      </c>
      <c r="AJ193" s="337">
        <v>0</v>
      </c>
      <c r="AK193" s="337">
        <v>0</v>
      </c>
      <c r="AL193" s="337">
        <v>0</v>
      </c>
      <c r="AM193" s="337">
        <v>0</v>
      </c>
      <c r="AN193" s="337"/>
      <c r="AO193" s="337"/>
      <c r="AP193" s="337"/>
      <c r="AQ193" s="337"/>
      <c r="AR193" s="337"/>
      <c r="AS193" s="337"/>
      <c r="AT193" s="337"/>
      <c r="AU193" s="337"/>
      <c r="AV193" s="337"/>
      <c r="AW193" s="337"/>
      <c r="AX193" s="337"/>
      <c r="AY193" s="337"/>
      <c r="AZ193" s="337"/>
      <c r="BA193" s="337"/>
      <c r="BB193" s="337"/>
      <c r="BC193" s="337"/>
      <c r="BD193" s="337"/>
      <c r="BE193" s="337"/>
      <c r="BF193" s="337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9">
        <f t="shared" si="29"/>
        <v>0</v>
      </c>
      <c r="BY193" s="9">
        <f t="shared" si="30"/>
        <v>0</v>
      </c>
      <c r="BZ193" s="9">
        <f t="shared" si="31"/>
        <v>0</v>
      </c>
      <c r="CA193" s="9">
        <f t="shared" si="32"/>
        <v>0</v>
      </c>
      <c r="CB193" s="9">
        <f t="shared" si="33"/>
        <v>0</v>
      </c>
      <c r="CC193" s="9">
        <f t="shared" si="34"/>
        <v>0</v>
      </c>
      <c r="CD193" s="11">
        <f t="shared" si="35"/>
        <v>0</v>
      </c>
      <c r="CE193" s="11">
        <f t="shared" si="36"/>
        <v>0</v>
      </c>
      <c r="CF193" s="11">
        <f t="shared" si="37"/>
        <v>0</v>
      </c>
      <c r="CG193" s="11">
        <f t="shared" si="38"/>
        <v>0</v>
      </c>
      <c r="CH193" s="11">
        <f t="shared" si="39"/>
        <v>0</v>
      </c>
      <c r="CI193" s="11">
        <f t="shared" si="40"/>
        <v>0</v>
      </c>
      <c r="CJ193" s="333" t="str">
        <f>VLOOKUP($A193,'Depr Group Buckets'!$A:$J,CJ$4,FALSE)</f>
        <v>PROD OTHER</v>
      </c>
      <c r="CK193" s="333" t="str">
        <f>VLOOKUP($A193,'Depr Group Buckets'!$A:$J,CK$4,FALSE)</f>
        <v>101/106</v>
      </c>
      <c r="CL193" s="333">
        <f>VLOOKUP($A193,'Depr Group Buckets'!$A:$J,CL$4,FALSE)</f>
        <v>108</v>
      </c>
      <c r="CM193" s="333">
        <f>VLOOKUP($A193,'Depr Group Buckets'!$A:$J,CM$4,FALSE)</f>
        <v>403</v>
      </c>
      <c r="CN193" s="333" t="str">
        <f>VLOOKUP($A193,'Depr Group Buckets'!$A:$J,CN$4,FALSE)</f>
        <v>COT</v>
      </c>
      <c r="CO193" s="333" t="str">
        <f>VLOOKUP($A193,'Depr Group Buckets'!$A:$J,CO$4,FALSE)</f>
        <v>INACTIVE ACCOUNT</v>
      </c>
      <c r="CP193" s="333" t="str">
        <f>VLOOKUP($A193,'Depr Group Buckets'!$A:$J,CP$4,FALSE)</f>
        <v>Invalid</v>
      </c>
      <c r="CQ193" s="333" t="str">
        <f>VLOOKUP($A193,'Depr Group Buckets'!$A:$J,CQ$4,FALSE)</f>
        <v>343</v>
      </c>
    </row>
    <row r="194" spans="1:95" ht="12.75" customHeight="1" x14ac:dyDescent="0.25">
      <c r="A194" s="335">
        <v>34398</v>
      </c>
      <c r="B194" s="336" t="s">
        <v>212</v>
      </c>
      <c r="C194" s="347">
        <v>903932.32000000007</v>
      </c>
      <c r="D194" s="337">
        <v>906702.14</v>
      </c>
      <c r="E194" s="337">
        <v>912128.15</v>
      </c>
      <c r="F194" s="337">
        <v>915563.64</v>
      </c>
      <c r="G194" s="337">
        <v>918267.88</v>
      </c>
      <c r="H194" s="337">
        <v>922871.07</v>
      </c>
      <c r="I194" s="337">
        <v>925553.48</v>
      </c>
      <c r="J194" s="337">
        <v>927003.44</v>
      </c>
      <c r="K194" s="337">
        <v>929494.74</v>
      </c>
      <c r="L194" s="337">
        <v>933263.55</v>
      </c>
      <c r="M194" s="337">
        <v>935790.85000000009</v>
      </c>
      <c r="N194" s="337">
        <v>939191.14000000013</v>
      </c>
      <c r="O194" s="337">
        <v>940672.19000000018</v>
      </c>
      <c r="P194" s="337">
        <v>940672.19000000018</v>
      </c>
      <c r="Q194" s="337">
        <v>940672.19000000018</v>
      </c>
      <c r="R194" s="337">
        <v>940672.19000000018</v>
      </c>
      <c r="S194" s="337">
        <v>940672.19000000018</v>
      </c>
      <c r="T194" s="337">
        <v>940672.19000000018</v>
      </c>
      <c r="U194" s="337">
        <v>940672.19000000018</v>
      </c>
      <c r="V194" s="337">
        <v>940672.19000000018</v>
      </c>
      <c r="W194" s="337">
        <v>940672.19000000018</v>
      </c>
      <c r="X194" s="337">
        <v>940672.19000000018</v>
      </c>
      <c r="Y194" s="337">
        <v>940672.19000000018</v>
      </c>
      <c r="Z194" s="337">
        <v>940672.19000000018</v>
      </c>
      <c r="AA194" s="337">
        <v>940672.19000000018</v>
      </c>
      <c r="AB194" s="337">
        <v>940672.19000000018</v>
      </c>
      <c r="AC194" s="337">
        <v>940672.19000000018</v>
      </c>
      <c r="AD194" s="337">
        <v>940672.19000000018</v>
      </c>
      <c r="AE194" s="337">
        <v>940672.19000000018</v>
      </c>
      <c r="AF194" s="337">
        <v>940672.19000000018</v>
      </c>
      <c r="AG194" s="337">
        <v>940672.19000000018</v>
      </c>
      <c r="AH194" s="337">
        <v>940672.19000000018</v>
      </c>
      <c r="AI194" s="337">
        <v>940672.19000000018</v>
      </c>
      <c r="AJ194" s="337">
        <v>940672.19000000018</v>
      </c>
      <c r="AK194" s="337">
        <v>940672.19000000018</v>
      </c>
      <c r="AL194" s="337">
        <v>940672.19000000018</v>
      </c>
      <c r="AM194" s="337">
        <v>940672.19000000018</v>
      </c>
      <c r="AN194" s="337"/>
      <c r="AO194" s="337"/>
      <c r="AP194" s="337"/>
      <c r="AQ194" s="337"/>
      <c r="AR194" s="337"/>
      <c r="AS194" s="337"/>
      <c r="AT194" s="337"/>
      <c r="AU194" s="337"/>
      <c r="AV194" s="337"/>
      <c r="AW194" s="337"/>
      <c r="AX194" s="337"/>
      <c r="AY194" s="337"/>
      <c r="AZ194" s="337"/>
      <c r="BA194" s="337"/>
      <c r="BB194" s="337"/>
      <c r="BC194" s="337"/>
      <c r="BD194" s="337"/>
      <c r="BE194" s="337"/>
      <c r="BF194" s="337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9">
        <f t="shared" si="29"/>
        <v>940672.19000000018</v>
      </c>
      <c r="BY194" s="9">
        <f t="shared" si="30"/>
        <v>940672.19000000018</v>
      </c>
      <c r="BZ194" s="9">
        <f t="shared" si="31"/>
        <v>940672.19000000018</v>
      </c>
      <c r="CA194" s="9">
        <f t="shared" si="32"/>
        <v>0</v>
      </c>
      <c r="CB194" s="9">
        <f t="shared" si="33"/>
        <v>0</v>
      </c>
      <c r="CC194" s="9">
        <f t="shared" si="34"/>
        <v>0</v>
      </c>
      <c r="CD194" s="11">
        <f t="shared" si="35"/>
        <v>923879.58</v>
      </c>
      <c r="CE194" s="11">
        <f t="shared" si="36"/>
        <v>940672.19</v>
      </c>
      <c r="CF194" s="11">
        <f t="shared" si="37"/>
        <v>940672.19</v>
      </c>
      <c r="CG194" s="11">
        <f t="shared" si="38"/>
        <v>72359.399999999994</v>
      </c>
      <c r="CH194" s="11">
        <f t="shared" si="39"/>
        <v>0</v>
      </c>
      <c r="CI194" s="11">
        <f t="shared" si="40"/>
        <v>0</v>
      </c>
      <c r="CJ194" s="333" t="str">
        <f>VLOOKUP($A194,'Depr Group Buckets'!$A:$J,CJ$4,FALSE)</f>
        <v>PROD OTHER</v>
      </c>
      <c r="CK194" s="333" t="str">
        <f>VLOOKUP($A194,'Depr Group Buckets'!$A:$J,CK$4,FALSE)</f>
        <v>101/106</v>
      </c>
      <c r="CL194" s="333">
        <f>VLOOKUP($A194,'Depr Group Buckets'!$A:$J,CL$4,FALSE)</f>
        <v>108</v>
      </c>
      <c r="CM194" s="333">
        <f>VLOOKUP($A194,'Depr Group Buckets'!$A:$J,CM$4,FALSE)</f>
        <v>403</v>
      </c>
      <c r="CN194" s="333" t="str">
        <f>VLOOKUP($A194,'Depr Group Buckets'!$A:$J,CN$4,FALSE)</f>
        <v>DC MICROGRID</v>
      </c>
      <c r="CO194" s="333" t="str">
        <f>VLOOKUP($A194,'Depr Group Buckets'!$A:$J,CO$4,FALSE)</f>
        <v>DC MICRO GRID</v>
      </c>
      <c r="CP194" s="333" t="str">
        <f>VLOOKUP($A194,'Depr Group Buckets'!$A:$J,CP$4,FALSE)</f>
        <v>Valid</v>
      </c>
      <c r="CQ194" s="333" t="str">
        <f>VLOOKUP($A194,'Depr Group Buckets'!$A:$J,CQ$4,FALSE)</f>
        <v>343</v>
      </c>
    </row>
    <row r="195" spans="1:95" ht="12.75" customHeight="1" x14ac:dyDescent="0.25">
      <c r="A195" s="335">
        <v>34399</v>
      </c>
      <c r="B195" s="336" t="s">
        <v>205</v>
      </c>
      <c r="C195" s="337">
        <v>651410530.79999995</v>
      </c>
      <c r="D195" s="337">
        <v>652082337.63999999</v>
      </c>
      <c r="E195" s="337">
        <v>652164928.40999997</v>
      </c>
      <c r="F195" s="337">
        <v>653690777.40999997</v>
      </c>
      <c r="G195" s="337">
        <v>653817763.81999993</v>
      </c>
      <c r="H195" s="337">
        <v>653305187.43999994</v>
      </c>
      <c r="I195" s="337">
        <v>653647387.88</v>
      </c>
      <c r="J195" s="337">
        <v>653987650.79999995</v>
      </c>
      <c r="K195" s="337">
        <v>653960494.19999993</v>
      </c>
      <c r="L195" s="337">
        <v>653970005.48999989</v>
      </c>
      <c r="M195" s="337">
        <v>654281629.03999984</v>
      </c>
      <c r="N195" s="337">
        <v>654119123.16999984</v>
      </c>
      <c r="O195" s="337">
        <v>802866083.21999979</v>
      </c>
      <c r="P195" s="337">
        <v>806498701.85999978</v>
      </c>
      <c r="Q195" s="337">
        <v>808107146.54999983</v>
      </c>
      <c r="R195" s="337">
        <v>808974807.42999983</v>
      </c>
      <c r="S195" s="337">
        <v>811766580.0799998</v>
      </c>
      <c r="T195" s="337">
        <v>812833049.59999979</v>
      </c>
      <c r="U195" s="337">
        <v>813281597.38999975</v>
      </c>
      <c r="V195" s="337">
        <v>813697195.71999979</v>
      </c>
      <c r="W195" s="337">
        <v>814012794.04999983</v>
      </c>
      <c r="X195" s="337">
        <v>814328392.37999988</v>
      </c>
      <c r="Y195" s="337">
        <v>815679596.13999987</v>
      </c>
      <c r="Z195" s="337">
        <v>815995194.46999991</v>
      </c>
      <c r="AA195" s="337">
        <v>960796152.64999998</v>
      </c>
      <c r="AB195" s="337">
        <v>969776521.56999993</v>
      </c>
      <c r="AC195" s="337">
        <v>970420524.25999999</v>
      </c>
      <c r="AD195" s="337">
        <v>971009689.5</v>
      </c>
      <c r="AE195" s="337">
        <v>971569354.74000001</v>
      </c>
      <c r="AF195" s="337">
        <v>972116477.36000001</v>
      </c>
      <c r="AG195" s="337">
        <v>974700776.81000006</v>
      </c>
      <c r="AH195" s="337">
        <v>975189942.05000007</v>
      </c>
      <c r="AI195" s="337">
        <v>975679107.33000004</v>
      </c>
      <c r="AJ195" s="337">
        <v>976168272.57000005</v>
      </c>
      <c r="AK195" s="337">
        <v>976657437.81000006</v>
      </c>
      <c r="AL195" s="337">
        <v>977146603.05000007</v>
      </c>
      <c r="AM195" s="337">
        <v>1183290068.4200001</v>
      </c>
      <c r="AN195" s="337"/>
      <c r="AO195" s="337"/>
      <c r="AP195" s="337"/>
      <c r="AQ195" s="337"/>
      <c r="AR195" s="337"/>
      <c r="AS195" s="337"/>
      <c r="AT195" s="337"/>
      <c r="AU195" s="337"/>
      <c r="AV195" s="337"/>
      <c r="AW195" s="337"/>
      <c r="AX195" s="337"/>
      <c r="AY195" s="337"/>
      <c r="AZ195" s="337"/>
      <c r="BA195" s="337"/>
      <c r="BB195" s="337"/>
      <c r="BC195" s="337"/>
      <c r="BD195" s="337"/>
      <c r="BE195" s="337"/>
      <c r="BF195" s="337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9">
        <f t="shared" si="29"/>
        <v>802866083.21999979</v>
      </c>
      <c r="BY195" s="9">
        <f t="shared" si="30"/>
        <v>960796152.64999998</v>
      </c>
      <c r="BZ195" s="9">
        <f t="shared" si="31"/>
        <v>1183290068.4200001</v>
      </c>
      <c r="CA195" s="9">
        <f t="shared" si="32"/>
        <v>0</v>
      </c>
      <c r="CB195" s="9">
        <f t="shared" si="33"/>
        <v>0</v>
      </c>
      <c r="CC195" s="9">
        <f t="shared" si="34"/>
        <v>0</v>
      </c>
      <c r="CD195" s="11">
        <f t="shared" si="35"/>
        <v>664869530.72000003</v>
      </c>
      <c r="CE195" s="11">
        <f t="shared" si="36"/>
        <v>822987483.96000004</v>
      </c>
      <c r="CF195" s="11">
        <f t="shared" si="37"/>
        <v>988809302.15999997</v>
      </c>
      <c r="CG195" s="11">
        <f t="shared" si="38"/>
        <v>91022312.959999993</v>
      </c>
      <c r="CH195" s="11">
        <f t="shared" si="39"/>
        <v>0</v>
      </c>
      <c r="CI195" s="11">
        <f t="shared" si="40"/>
        <v>0</v>
      </c>
      <c r="CJ195" s="333" t="str">
        <f>VLOOKUP($A195,'Depr Group Buckets'!$A:$J,CJ$4,FALSE)</f>
        <v>PROD OTHER</v>
      </c>
      <c r="CK195" s="333" t="str">
        <f>VLOOKUP($A195,'Depr Group Buckets'!$A:$J,CK$4,FALSE)</f>
        <v>101/106</v>
      </c>
      <c r="CL195" s="333">
        <f>VLOOKUP($A195,'Depr Group Buckets'!$A:$J,CL$4,FALSE)</f>
        <v>108</v>
      </c>
      <c r="CM195" s="333">
        <f>VLOOKUP($A195,'Depr Group Buckets'!$A:$J,CM$4,FALSE)</f>
        <v>403</v>
      </c>
      <c r="CN195" s="333" t="str">
        <f>VLOOKUP($A195,'Depr Group Buckets'!$A:$J,CN$4,FALSE)</f>
        <v>SOLAR</v>
      </c>
      <c r="CO195" s="333" t="str">
        <f>VLOOKUP($A195,'Depr Group Buckets'!$A:$J,CO$4,FALSE)</f>
        <v>SOLAR SITES</v>
      </c>
      <c r="CP195" s="333" t="str">
        <f>VLOOKUP($A195,'Depr Group Buckets'!$A:$J,CP$4,FALSE)</f>
        <v>Valid</v>
      </c>
      <c r="CQ195" s="333" t="str">
        <f>VLOOKUP($A195,'Depr Group Buckets'!$A:$J,CQ$4,FALSE)</f>
        <v>343</v>
      </c>
    </row>
    <row r="196" spans="1:95" ht="12.75" customHeight="1" x14ac:dyDescent="0.25">
      <c r="A196" s="335">
        <v>34520</v>
      </c>
      <c r="B196" s="336" t="s">
        <v>147</v>
      </c>
      <c r="C196" s="346">
        <v>0</v>
      </c>
      <c r="D196" s="337">
        <v>0</v>
      </c>
      <c r="E196" s="337">
        <v>0</v>
      </c>
      <c r="F196" s="337">
        <v>0</v>
      </c>
      <c r="G196" s="337">
        <v>0</v>
      </c>
      <c r="H196" s="337">
        <v>0</v>
      </c>
      <c r="I196" s="337">
        <v>0</v>
      </c>
      <c r="J196" s="337">
        <v>0</v>
      </c>
      <c r="K196" s="337">
        <v>0</v>
      </c>
      <c r="L196" s="337">
        <v>0</v>
      </c>
      <c r="M196" s="337">
        <v>0</v>
      </c>
      <c r="N196" s="337">
        <v>0</v>
      </c>
      <c r="O196" s="337">
        <v>0</v>
      </c>
      <c r="P196" s="337">
        <v>0</v>
      </c>
      <c r="Q196" s="337">
        <v>0</v>
      </c>
      <c r="R196" s="337">
        <v>0</v>
      </c>
      <c r="S196" s="337">
        <v>0</v>
      </c>
      <c r="T196" s="337">
        <v>0</v>
      </c>
      <c r="U196" s="337">
        <v>0</v>
      </c>
      <c r="V196" s="337">
        <v>0</v>
      </c>
      <c r="W196" s="337">
        <v>0</v>
      </c>
      <c r="X196" s="337">
        <v>0</v>
      </c>
      <c r="Y196" s="337">
        <v>0</v>
      </c>
      <c r="Z196" s="337">
        <v>0</v>
      </c>
      <c r="AA196" s="337">
        <v>0</v>
      </c>
      <c r="AB196" s="337">
        <v>0</v>
      </c>
      <c r="AC196" s="337">
        <v>0</v>
      </c>
      <c r="AD196" s="337">
        <v>0</v>
      </c>
      <c r="AE196" s="337">
        <v>0</v>
      </c>
      <c r="AF196" s="337">
        <v>0</v>
      </c>
      <c r="AG196" s="337">
        <v>0</v>
      </c>
      <c r="AH196" s="337">
        <v>0</v>
      </c>
      <c r="AI196" s="337">
        <v>0</v>
      </c>
      <c r="AJ196" s="337">
        <v>0</v>
      </c>
      <c r="AK196" s="337">
        <v>0</v>
      </c>
      <c r="AL196" s="337">
        <v>0</v>
      </c>
      <c r="AM196" s="337">
        <v>0</v>
      </c>
      <c r="AN196" s="337"/>
      <c r="AO196" s="337"/>
      <c r="AP196" s="337"/>
      <c r="AQ196" s="337"/>
      <c r="AR196" s="337"/>
      <c r="AS196" s="337"/>
      <c r="AT196" s="337"/>
      <c r="AU196" s="337"/>
      <c r="AV196" s="337"/>
      <c r="AW196" s="337"/>
      <c r="AX196" s="337"/>
      <c r="AY196" s="337"/>
      <c r="AZ196" s="337"/>
      <c r="BA196" s="337"/>
      <c r="BB196" s="337"/>
      <c r="BC196" s="337"/>
      <c r="BD196" s="337"/>
      <c r="BE196" s="337"/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337"/>
      <c r="BU196" s="337"/>
      <c r="BV196" s="337"/>
      <c r="BW196" s="337"/>
      <c r="BX196" s="9">
        <f t="shared" si="29"/>
        <v>0</v>
      </c>
      <c r="BY196" s="9">
        <f t="shared" si="30"/>
        <v>0</v>
      </c>
      <c r="BZ196" s="9">
        <f t="shared" si="31"/>
        <v>0</v>
      </c>
      <c r="CA196" s="9">
        <f t="shared" si="32"/>
        <v>0</v>
      </c>
      <c r="CB196" s="9">
        <f t="shared" si="33"/>
        <v>0</v>
      </c>
      <c r="CC196" s="9">
        <f t="shared" si="34"/>
        <v>0</v>
      </c>
      <c r="CD196" s="11">
        <f t="shared" si="35"/>
        <v>0</v>
      </c>
      <c r="CE196" s="11">
        <f t="shared" si="36"/>
        <v>0</v>
      </c>
      <c r="CF196" s="11">
        <f t="shared" si="37"/>
        <v>0</v>
      </c>
      <c r="CG196" s="11">
        <f t="shared" si="38"/>
        <v>0</v>
      </c>
      <c r="CH196" s="11">
        <f t="shared" si="39"/>
        <v>0</v>
      </c>
      <c r="CI196" s="11">
        <f t="shared" si="40"/>
        <v>0</v>
      </c>
      <c r="CJ196" s="333" t="str">
        <f>VLOOKUP($A196,'Depr Group Buckets'!$A:$J,CJ$4,FALSE)</f>
        <v>PROD OTHER</v>
      </c>
      <c r="CK196" s="333" t="str">
        <f>VLOOKUP($A196,'Depr Group Buckets'!$A:$J,CK$4,FALSE)</f>
        <v>101/106</v>
      </c>
      <c r="CL196" s="333">
        <f>VLOOKUP($A196,'Depr Group Buckets'!$A:$J,CL$4,FALSE)</f>
        <v>108</v>
      </c>
      <c r="CM196" s="333">
        <f>VLOOKUP($A196,'Depr Group Buckets'!$A:$J,CM$4,FALSE)</f>
        <v>403</v>
      </c>
      <c r="CN196" s="333" t="str">
        <f>VLOOKUP($A196,'Depr Group Buckets'!$A:$J,CN$4,FALSE)</f>
        <v>MACDILL AFB</v>
      </c>
      <c r="CO196" s="333" t="str">
        <f>VLOOKUP($A196,'Depr Group Buckets'!$A:$J,CO$4,FALSE)</f>
        <v>MACDILL AFB</v>
      </c>
      <c r="CP196" s="333" t="str">
        <f>VLOOKUP($A196,'Depr Group Buckets'!$A:$J,CP$4,FALSE)</f>
        <v>Valid</v>
      </c>
      <c r="CQ196" s="333" t="str">
        <f>VLOOKUP($A196,'Depr Group Buckets'!$A:$J,CQ$4,FALSE)</f>
        <v>345</v>
      </c>
    </row>
    <row r="197" spans="1:95" ht="12.75" customHeight="1" x14ac:dyDescent="0.25">
      <c r="A197" s="335">
        <v>34528</v>
      </c>
      <c r="B197" s="336" t="s">
        <v>641</v>
      </c>
      <c r="C197" s="337">
        <v>0</v>
      </c>
      <c r="D197" s="337">
        <v>0</v>
      </c>
      <c r="E197" s="337">
        <v>0</v>
      </c>
      <c r="F197" s="337">
        <v>0</v>
      </c>
      <c r="G197" s="337">
        <v>0</v>
      </c>
      <c r="H197" s="337">
        <v>0</v>
      </c>
      <c r="I197" s="337">
        <v>0</v>
      </c>
      <c r="J197" s="337">
        <v>0</v>
      </c>
      <c r="K197" s="337">
        <v>0</v>
      </c>
      <c r="L197" s="337">
        <v>0</v>
      </c>
      <c r="M197" s="337">
        <v>0</v>
      </c>
      <c r="N197" s="337">
        <v>0</v>
      </c>
      <c r="O197" s="337">
        <v>0</v>
      </c>
      <c r="P197" s="337">
        <v>0</v>
      </c>
      <c r="Q197" s="337">
        <v>0</v>
      </c>
      <c r="R197" s="337">
        <v>0</v>
      </c>
      <c r="S197" s="337">
        <v>0</v>
      </c>
      <c r="T197" s="337">
        <v>0</v>
      </c>
      <c r="U197" s="337">
        <v>0</v>
      </c>
      <c r="V197" s="337">
        <v>0</v>
      </c>
      <c r="W197" s="337">
        <v>0</v>
      </c>
      <c r="X197" s="337">
        <v>0</v>
      </c>
      <c r="Y197" s="337">
        <v>0</v>
      </c>
      <c r="Z197" s="337">
        <v>0</v>
      </c>
      <c r="AA197" s="337">
        <v>0</v>
      </c>
      <c r="AB197" s="337">
        <v>0</v>
      </c>
      <c r="AC197" s="337">
        <v>0</v>
      </c>
      <c r="AD197" s="337">
        <v>0</v>
      </c>
      <c r="AE197" s="337">
        <v>0</v>
      </c>
      <c r="AF197" s="337">
        <v>0</v>
      </c>
      <c r="AG197" s="337">
        <v>0</v>
      </c>
      <c r="AH197" s="337">
        <v>0</v>
      </c>
      <c r="AI197" s="337">
        <v>0</v>
      </c>
      <c r="AJ197" s="337">
        <v>0</v>
      </c>
      <c r="AK197" s="337">
        <v>0</v>
      </c>
      <c r="AL197" s="337">
        <v>0</v>
      </c>
      <c r="AM197" s="337">
        <v>0</v>
      </c>
      <c r="AN197" s="337"/>
      <c r="AO197" s="337"/>
      <c r="AP197" s="337"/>
      <c r="AQ197" s="337"/>
      <c r="AR197" s="337"/>
      <c r="AS197" s="337"/>
      <c r="AT197" s="337"/>
      <c r="AU197" s="337"/>
      <c r="AV197" s="337"/>
      <c r="AW197" s="337"/>
      <c r="AX197" s="337"/>
      <c r="AY197" s="337"/>
      <c r="AZ197" s="337"/>
      <c r="BA197" s="337"/>
      <c r="BB197" s="337"/>
      <c r="BC197" s="337"/>
      <c r="BD197" s="337"/>
      <c r="BE197" s="337"/>
      <c r="BF197" s="337"/>
      <c r="BG197" s="337"/>
      <c r="BH197" s="337"/>
      <c r="BI197" s="337"/>
      <c r="BJ197" s="337"/>
      <c r="BK197" s="337"/>
      <c r="BL197" s="337"/>
      <c r="BM197" s="337"/>
      <c r="BN197" s="337"/>
      <c r="BO197" s="337"/>
      <c r="BP197" s="337"/>
      <c r="BQ197" s="337"/>
      <c r="BR197" s="337"/>
      <c r="BS197" s="337"/>
      <c r="BT197" s="337"/>
      <c r="BU197" s="337"/>
      <c r="BV197" s="337"/>
      <c r="BW197" s="337"/>
      <c r="BX197" s="9">
        <f t="shared" si="29"/>
        <v>0</v>
      </c>
      <c r="BY197" s="9">
        <f t="shared" si="30"/>
        <v>0</v>
      </c>
      <c r="BZ197" s="9">
        <f t="shared" si="31"/>
        <v>0</v>
      </c>
      <c r="CA197" s="9">
        <f t="shared" si="32"/>
        <v>0</v>
      </c>
      <c r="CB197" s="9">
        <f t="shared" si="33"/>
        <v>0</v>
      </c>
      <c r="CC197" s="9">
        <f t="shared" si="34"/>
        <v>0</v>
      </c>
      <c r="CD197" s="11">
        <f t="shared" si="35"/>
        <v>0</v>
      </c>
      <c r="CE197" s="11">
        <f t="shared" si="36"/>
        <v>0</v>
      </c>
      <c r="CF197" s="11">
        <f t="shared" si="37"/>
        <v>0</v>
      </c>
      <c r="CG197" s="11">
        <f t="shared" si="38"/>
        <v>0</v>
      </c>
      <c r="CH197" s="11">
        <f t="shared" si="39"/>
        <v>0</v>
      </c>
      <c r="CI197" s="11">
        <f t="shared" si="40"/>
        <v>0</v>
      </c>
      <c r="CJ197" s="333" t="str">
        <f>VLOOKUP($A197,'Depr Group Buckets'!$A:$J,CJ$4,FALSE)</f>
        <v>PROD OTHER</v>
      </c>
      <c r="CK197" s="333" t="str">
        <f>VLOOKUP($A197,'Depr Group Buckets'!$A:$J,CK$4,FALSE)</f>
        <v>101/106</v>
      </c>
      <c r="CL197" s="333">
        <f>VLOOKUP($A197,'Depr Group Buckets'!$A:$J,CL$4,FALSE)</f>
        <v>108</v>
      </c>
      <c r="CM197" s="333">
        <f>VLOOKUP($A197,'Depr Group Buckets'!$A:$J,CM$4,FALSE)</f>
        <v>403</v>
      </c>
      <c r="CN197" s="333" t="str">
        <f>VLOOKUP($A197,'Depr Group Buckets'!$A:$J,CN$4,FALSE)</f>
        <v>PHILLIPS</v>
      </c>
      <c r="CO197" s="333" t="str">
        <f>VLOOKUP($A197,'Depr Group Buckets'!$A:$J,CO$4,FALSE)</f>
        <v>INACTIVE ACCOUNT</v>
      </c>
      <c r="CP197" s="333" t="str">
        <f>VLOOKUP($A197,'Depr Group Buckets'!$A:$J,CP$4,FALSE)</f>
        <v>Invalid</v>
      </c>
      <c r="CQ197" s="333" t="str">
        <f>VLOOKUP($A197,'Depr Group Buckets'!$A:$J,CQ$4,FALSE)</f>
        <v>345</v>
      </c>
    </row>
    <row r="198" spans="1:95" ht="12.75" customHeight="1" x14ac:dyDescent="0.25">
      <c r="A198" s="335">
        <v>34530</v>
      </c>
      <c r="B198" s="336" t="s">
        <v>98</v>
      </c>
      <c r="C198" s="337">
        <v>31440017.359999999</v>
      </c>
      <c r="D198" s="337">
        <v>31625485.93</v>
      </c>
      <c r="E198" s="337">
        <v>29133479.18</v>
      </c>
      <c r="F198" s="337">
        <v>29133479.18</v>
      </c>
      <c r="G198" s="337">
        <v>29133479.18</v>
      </c>
      <c r="H198" s="337">
        <v>29133479.18</v>
      </c>
      <c r="I198" s="337">
        <v>29133479.18</v>
      </c>
      <c r="J198" s="337">
        <v>29464571.509999998</v>
      </c>
      <c r="K198" s="337">
        <v>29466322.859999999</v>
      </c>
      <c r="L198" s="337">
        <v>29478588.41</v>
      </c>
      <c r="M198" s="337">
        <v>29478588.41</v>
      </c>
      <c r="N198" s="337">
        <v>29479489.580000002</v>
      </c>
      <c r="O198" s="337">
        <v>32858830.609999999</v>
      </c>
      <c r="P198" s="337">
        <v>32858830.609999999</v>
      </c>
      <c r="Q198" s="337">
        <v>32858830.609999999</v>
      </c>
      <c r="R198" s="337">
        <v>32858830.609999999</v>
      </c>
      <c r="S198" s="337">
        <v>32858830.609999999</v>
      </c>
      <c r="T198" s="337">
        <v>32858830.609999999</v>
      </c>
      <c r="U198" s="337">
        <v>32858830.609999999</v>
      </c>
      <c r="V198" s="337">
        <v>32858830.609999999</v>
      </c>
      <c r="W198" s="337">
        <v>32858830.609999999</v>
      </c>
      <c r="X198" s="337">
        <v>32858830.609999999</v>
      </c>
      <c r="Y198" s="337">
        <v>32858830.609999999</v>
      </c>
      <c r="Z198" s="337">
        <v>32858830.609999999</v>
      </c>
      <c r="AA198" s="337">
        <v>32858830.609999999</v>
      </c>
      <c r="AB198" s="337">
        <v>32858830.609999999</v>
      </c>
      <c r="AC198" s="337">
        <v>32858830.609999999</v>
      </c>
      <c r="AD198" s="337">
        <v>32858830.609999999</v>
      </c>
      <c r="AE198" s="337">
        <v>32858830.609999999</v>
      </c>
      <c r="AF198" s="337">
        <v>32858830.609999999</v>
      </c>
      <c r="AG198" s="337">
        <v>32858830.609999999</v>
      </c>
      <c r="AH198" s="337">
        <v>32858830.609999999</v>
      </c>
      <c r="AI198" s="337">
        <v>32858830.609999999</v>
      </c>
      <c r="AJ198" s="337">
        <v>32858830.609999999</v>
      </c>
      <c r="AK198" s="337">
        <v>32858830.609999999</v>
      </c>
      <c r="AL198" s="337">
        <v>32858830.609999999</v>
      </c>
      <c r="AM198" s="337">
        <v>32858830.609999999</v>
      </c>
      <c r="AN198" s="337"/>
      <c r="AO198" s="337"/>
      <c r="AP198" s="337"/>
      <c r="AQ198" s="337"/>
      <c r="AR198" s="337"/>
      <c r="AS198" s="337"/>
      <c r="AT198" s="337"/>
      <c r="AU198" s="337"/>
      <c r="AV198" s="337"/>
      <c r="AW198" s="337"/>
      <c r="AX198" s="337"/>
      <c r="AY198" s="337"/>
      <c r="AZ198" s="337"/>
      <c r="BA198" s="337"/>
      <c r="BB198" s="337"/>
      <c r="BC198" s="337"/>
      <c r="BD198" s="337"/>
      <c r="BE198" s="337"/>
      <c r="BF198" s="337"/>
      <c r="BG198" s="337"/>
      <c r="BH198" s="337"/>
      <c r="BI198" s="337"/>
      <c r="BJ198" s="337"/>
      <c r="BK198" s="337"/>
      <c r="BL198" s="337"/>
      <c r="BM198" s="337"/>
      <c r="BN198" s="337"/>
      <c r="BO198" s="337"/>
      <c r="BP198" s="337"/>
      <c r="BQ198" s="337"/>
      <c r="BR198" s="337"/>
      <c r="BS198" s="337"/>
      <c r="BT198" s="337"/>
      <c r="BU198" s="337"/>
      <c r="BV198" s="337"/>
      <c r="BW198" s="337"/>
      <c r="BX198" s="9">
        <f t="shared" si="29"/>
        <v>32858830.609999999</v>
      </c>
      <c r="BY198" s="9">
        <f t="shared" si="30"/>
        <v>32858830.609999999</v>
      </c>
      <c r="BZ198" s="9">
        <f t="shared" si="31"/>
        <v>32858830.609999999</v>
      </c>
      <c r="CA198" s="9">
        <f t="shared" si="32"/>
        <v>0</v>
      </c>
      <c r="CB198" s="9">
        <f t="shared" si="33"/>
        <v>0</v>
      </c>
      <c r="CC198" s="9">
        <f t="shared" si="34"/>
        <v>0</v>
      </c>
      <c r="CD198" s="11">
        <f t="shared" si="35"/>
        <v>29919945.43</v>
      </c>
      <c r="CE198" s="11">
        <f t="shared" si="36"/>
        <v>32858830.609999999</v>
      </c>
      <c r="CF198" s="11">
        <f t="shared" si="37"/>
        <v>32858830.609999999</v>
      </c>
      <c r="CG198" s="11">
        <f t="shared" si="38"/>
        <v>2527602.35</v>
      </c>
      <c r="CH198" s="11">
        <f t="shared" si="39"/>
        <v>0</v>
      </c>
      <c r="CI198" s="11">
        <f t="shared" si="40"/>
        <v>0</v>
      </c>
      <c r="CJ198" s="333" t="str">
        <f>VLOOKUP($A198,'Depr Group Buckets'!$A:$J,CJ$4,FALSE)</f>
        <v>PROD OTHER</v>
      </c>
      <c r="CK198" s="333" t="str">
        <f>VLOOKUP($A198,'Depr Group Buckets'!$A:$J,CK$4,FALSE)</f>
        <v>101/106</v>
      </c>
      <c r="CL198" s="333">
        <f>VLOOKUP($A198,'Depr Group Buckets'!$A:$J,CL$4,FALSE)</f>
        <v>108</v>
      </c>
      <c r="CM198" s="333">
        <f>VLOOKUP($A198,'Depr Group Buckets'!$A:$J,CM$4,FALSE)</f>
        <v>403</v>
      </c>
      <c r="CN198" s="333" t="str">
        <f>VLOOKUP($A198,'Depr Group Buckets'!$A:$J,CN$4,FALSE)</f>
        <v>BAYSIDE</v>
      </c>
      <c r="CO198" s="333" t="str">
        <f>VLOOKUP($A198,'Depr Group Buckets'!$A:$J,CO$4,FALSE)</f>
        <v>BAYSIDE COMMON</v>
      </c>
      <c r="CP198" s="333" t="str">
        <f>VLOOKUP($A198,'Depr Group Buckets'!$A:$J,CP$4,FALSE)</f>
        <v>Valid</v>
      </c>
      <c r="CQ198" s="333" t="str">
        <f>VLOOKUP($A198,'Depr Group Buckets'!$A:$J,CQ$4,FALSE)</f>
        <v>345</v>
      </c>
    </row>
    <row r="199" spans="1:95" ht="12.75" customHeight="1" x14ac:dyDescent="0.25">
      <c r="A199" s="335">
        <v>34531</v>
      </c>
      <c r="B199" s="336" t="s">
        <v>105</v>
      </c>
      <c r="C199" s="337">
        <v>39225695.200000003</v>
      </c>
      <c r="D199" s="337">
        <v>39225695.200000003</v>
      </c>
      <c r="E199" s="337">
        <v>39266811.390000001</v>
      </c>
      <c r="F199" s="337">
        <v>39266811.390000001</v>
      </c>
      <c r="G199" s="337">
        <v>39525206.890000001</v>
      </c>
      <c r="H199" s="337">
        <v>39502557.100000001</v>
      </c>
      <c r="I199" s="337">
        <v>39521016.57</v>
      </c>
      <c r="J199" s="337">
        <v>39466425.969999999</v>
      </c>
      <c r="K199" s="337">
        <v>39466425.969999999</v>
      </c>
      <c r="L199" s="337">
        <v>39466425.969999999</v>
      </c>
      <c r="M199" s="337">
        <v>39466425.969999999</v>
      </c>
      <c r="N199" s="337">
        <v>39491605.609999999</v>
      </c>
      <c r="O199" s="337">
        <v>40601976.5</v>
      </c>
      <c r="P199" s="337">
        <v>40601976.5</v>
      </c>
      <c r="Q199" s="337">
        <v>40601976.5</v>
      </c>
      <c r="R199" s="337">
        <v>40601976.5</v>
      </c>
      <c r="S199" s="337">
        <v>40601976.5</v>
      </c>
      <c r="T199" s="337">
        <v>40601976.5</v>
      </c>
      <c r="U199" s="337">
        <v>40601976.5</v>
      </c>
      <c r="V199" s="337">
        <v>40601976.5</v>
      </c>
      <c r="W199" s="337">
        <v>40601976.5</v>
      </c>
      <c r="X199" s="337">
        <v>40601976.5</v>
      </c>
      <c r="Y199" s="337">
        <v>40601976.5</v>
      </c>
      <c r="Z199" s="337">
        <v>40601976.5</v>
      </c>
      <c r="AA199" s="337">
        <v>40601976.5</v>
      </c>
      <c r="AB199" s="337">
        <v>40601976.5</v>
      </c>
      <c r="AC199" s="337">
        <v>40601976.5</v>
      </c>
      <c r="AD199" s="337">
        <v>40601976.5</v>
      </c>
      <c r="AE199" s="337">
        <v>40601976.5</v>
      </c>
      <c r="AF199" s="337">
        <v>40601976.5</v>
      </c>
      <c r="AG199" s="337">
        <v>40601976.5</v>
      </c>
      <c r="AH199" s="337">
        <v>40601976.5</v>
      </c>
      <c r="AI199" s="337">
        <v>40601976.5</v>
      </c>
      <c r="AJ199" s="337">
        <v>40601976.5</v>
      </c>
      <c r="AK199" s="337">
        <v>40601976.5</v>
      </c>
      <c r="AL199" s="337">
        <v>40601976.5</v>
      </c>
      <c r="AM199" s="337">
        <v>40601976.5</v>
      </c>
      <c r="AN199" s="337"/>
      <c r="AO199" s="337"/>
      <c r="AP199" s="337"/>
      <c r="AQ199" s="337"/>
      <c r="AR199" s="337"/>
      <c r="AS199" s="337"/>
      <c r="AT199" s="337"/>
      <c r="AU199" s="337"/>
      <c r="AV199" s="337"/>
      <c r="AW199" s="337"/>
      <c r="AX199" s="337"/>
      <c r="AY199" s="337"/>
      <c r="AZ199" s="337"/>
      <c r="BA199" s="337"/>
      <c r="BB199" s="337"/>
      <c r="BC199" s="337"/>
      <c r="BD199" s="337"/>
      <c r="BE199" s="337"/>
      <c r="BF199" s="337"/>
      <c r="BG199" s="337"/>
      <c r="BH199" s="337"/>
      <c r="BI199" s="337"/>
      <c r="BJ199" s="337"/>
      <c r="BK199" s="337"/>
      <c r="BL199" s="337"/>
      <c r="BM199" s="337"/>
      <c r="BN199" s="337"/>
      <c r="BO199" s="337"/>
      <c r="BP199" s="337"/>
      <c r="BQ199" s="337"/>
      <c r="BR199" s="337"/>
      <c r="BS199" s="337"/>
      <c r="BT199" s="337"/>
      <c r="BU199" s="337"/>
      <c r="BV199" s="337"/>
      <c r="BW199" s="337"/>
      <c r="BX199" s="9">
        <f t="shared" si="29"/>
        <v>40601976.5</v>
      </c>
      <c r="BY199" s="9">
        <f t="shared" si="30"/>
        <v>40601976.5</v>
      </c>
      <c r="BZ199" s="9">
        <f t="shared" si="31"/>
        <v>40601976.5</v>
      </c>
      <c r="CA199" s="9">
        <f t="shared" si="32"/>
        <v>0</v>
      </c>
      <c r="CB199" s="9">
        <f t="shared" si="33"/>
        <v>0</v>
      </c>
      <c r="CC199" s="9">
        <f t="shared" si="34"/>
        <v>0</v>
      </c>
      <c r="CD199" s="11">
        <f t="shared" si="35"/>
        <v>39499467.670000002</v>
      </c>
      <c r="CE199" s="11">
        <f t="shared" si="36"/>
        <v>40601976.5</v>
      </c>
      <c r="CF199" s="11">
        <f t="shared" si="37"/>
        <v>40601976.5</v>
      </c>
      <c r="CG199" s="11">
        <f t="shared" si="38"/>
        <v>3123228.96</v>
      </c>
      <c r="CH199" s="11">
        <f t="shared" si="39"/>
        <v>0</v>
      </c>
      <c r="CI199" s="11">
        <f t="shared" si="40"/>
        <v>0</v>
      </c>
      <c r="CJ199" s="333" t="str">
        <f>VLOOKUP($A199,'Depr Group Buckets'!$A:$J,CJ$4,FALSE)</f>
        <v>PROD OTHER</v>
      </c>
      <c r="CK199" s="333" t="str">
        <f>VLOOKUP($A199,'Depr Group Buckets'!$A:$J,CK$4,FALSE)</f>
        <v>101/106</v>
      </c>
      <c r="CL199" s="333">
        <f>VLOOKUP($A199,'Depr Group Buckets'!$A:$J,CL$4,FALSE)</f>
        <v>108</v>
      </c>
      <c r="CM199" s="333">
        <f>VLOOKUP($A199,'Depr Group Buckets'!$A:$J,CM$4,FALSE)</f>
        <v>403</v>
      </c>
      <c r="CN199" s="333" t="str">
        <f>VLOOKUP($A199,'Depr Group Buckets'!$A:$J,CN$4,FALSE)</f>
        <v>BAYSIDE</v>
      </c>
      <c r="CO199" s="333" t="str">
        <f>VLOOKUP($A199,'Depr Group Buckets'!$A:$J,CO$4,FALSE)</f>
        <v>BAYSIDE UNIT 1</v>
      </c>
      <c r="CP199" s="333" t="str">
        <f>VLOOKUP($A199,'Depr Group Buckets'!$A:$J,CP$4,FALSE)</f>
        <v>Valid</v>
      </c>
      <c r="CQ199" s="333" t="str">
        <f>VLOOKUP($A199,'Depr Group Buckets'!$A:$J,CQ$4,FALSE)</f>
        <v>345</v>
      </c>
    </row>
    <row r="200" spans="1:95" ht="12.75" customHeight="1" x14ac:dyDescent="0.25">
      <c r="A200" s="335">
        <v>34532</v>
      </c>
      <c r="B200" s="336" t="s">
        <v>112</v>
      </c>
      <c r="C200" s="337">
        <v>44481415.030000001</v>
      </c>
      <c r="D200" s="337">
        <v>44458934.18</v>
      </c>
      <c r="E200" s="337">
        <v>44460030.549999997</v>
      </c>
      <c r="F200" s="337">
        <v>44476616.299999997</v>
      </c>
      <c r="G200" s="337">
        <v>44534612.769999996</v>
      </c>
      <c r="H200" s="337">
        <v>44574706.879999995</v>
      </c>
      <c r="I200" s="337">
        <v>44575958.649999999</v>
      </c>
      <c r="J200" s="337">
        <v>44568631.539999999</v>
      </c>
      <c r="K200" s="337">
        <v>44568631.539999999</v>
      </c>
      <c r="L200" s="337">
        <v>44580576.859999999</v>
      </c>
      <c r="M200" s="337">
        <v>44580576.859999999</v>
      </c>
      <c r="N200" s="337">
        <v>44600816.68</v>
      </c>
      <c r="O200" s="337">
        <v>44600816.68</v>
      </c>
      <c r="P200" s="337">
        <v>44698672.580000006</v>
      </c>
      <c r="Q200" s="337">
        <v>44698672.580000006</v>
      </c>
      <c r="R200" s="337">
        <v>44698672.580000006</v>
      </c>
      <c r="S200" s="337">
        <v>44698672.580000006</v>
      </c>
      <c r="T200" s="337">
        <v>44698672.580000006</v>
      </c>
      <c r="U200" s="337">
        <v>44698672.580000006</v>
      </c>
      <c r="V200" s="337">
        <v>44698672.580000006</v>
      </c>
      <c r="W200" s="337">
        <v>44698672.580000006</v>
      </c>
      <c r="X200" s="337">
        <v>44698672.580000006</v>
      </c>
      <c r="Y200" s="337">
        <v>44698672.580000006</v>
      </c>
      <c r="Z200" s="337">
        <v>44698672.580000006</v>
      </c>
      <c r="AA200" s="337">
        <v>44698672.580000006</v>
      </c>
      <c r="AB200" s="337">
        <v>44698672.580000006</v>
      </c>
      <c r="AC200" s="337">
        <v>44698672.580000006</v>
      </c>
      <c r="AD200" s="337">
        <v>44698672.580000006</v>
      </c>
      <c r="AE200" s="337">
        <v>44698672.580000006</v>
      </c>
      <c r="AF200" s="337">
        <v>44698672.580000006</v>
      </c>
      <c r="AG200" s="337">
        <v>44698672.580000006</v>
      </c>
      <c r="AH200" s="337">
        <v>44698672.580000006</v>
      </c>
      <c r="AI200" s="337">
        <v>44698672.580000006</v>
      </c>
      <c r="AJ200" s="337">
        <v>44698672.580000006</v>
      </c>
      <c r="AK200" s="337">
        <v>44698672.580000006</v>
      </c>
      <c r="AL200" s="337">
        <v>44698672.580000006</v>
      </c>
      <c r="AM200" s="337">
        <v>44698672.580000006</v>
      </c>
      <c r="AN200" s="337"/>
      <c r="AO200" s="337"/>
      <c r="AP200" s="337"/>
      <c r="AQ200" s="337"/>
      <c r="AR200" s="337"/>
      <c r="AS200" s="337"/>
      <c r="AT200" s="337"/>
      <c r="AU200" s="337"/>
      <c r="AV200" s="337"/>
      <c r="AW200" s="337"/>
      <c r="AX200" s="337"/>
      <c r="AY200" s="337"/>
      <c r="AZ200" s="337"/>
      <c r="BA200" s="337"/>
      <c r="BB200" s="337"/>
      <c r="BC200" s="337"/>
      <c r="BD200" s="337"/>
      <c r="BE200" s="337"/>
      <c r="BF200" s="337"/>
      <c r="BG200" s="337"/>
      <c r="BH200" s="337"/>
      <c r="BI200" s="337"/>
      <c r="BJ200" s="337"/>
      <c r="BK200" s="337"/>
      <c r="BL200" s="337"/>
      <c r="BM200" s="337"/>
      <c r="BN200" s="337"/>
      <c r="BO200" s="337"/>
      <c r="BP200" s="337"/>
      <c r="BQ200" s="337"/>
      <c r="BR200" s="337"/>
      <c r="BS200" s="337"/>
      <c r="BT200" s="337"/>
      <c r="BU200" s="337"/>
      <c r="BV200" s="337"/>
      <c r="BW200" s="337"/>
      <c r="BX200" s="9">
        <f t="shared" si="29"/>
        <v>44600816.68</v>
      </c>
      <c r="BY200" s="9">
        <f t="shared" si="30"/>
        <v>44698672.580000006</v>
      </c>
      <c r="BZ200" s="9">
        <f t="shared" si="31"/>
        <v>44698672.580000006</v>
      </c>
      <c r="CA200" s="9">
        <f t="shared" si="32"/>
        <v>0</v>
      </c>
      <c r="CB200" s="9">
        <f t="shared" si="33"/>
        <v>0</v>
      </c>
      <c r="CC200" s="9">
        <f t="shared" si="34"/>
        <v>0</v>
      </c>
      <c r="CD200" s="11">
        <f t="shared" si="35"/>
        <v>44543255.729999997</v>
      </c>
      <c r="CE200" s="11">
        <f t="shared" si="36"/>
        <v>44691145.200000003</v>
      </c>
      <c r="CF200" s="11">
        <f t="shared" si="37"/>
        <v>44698672.579999998</v>
      </c>
      <c r="CG200" s="11">
        <f t="shared" si="38"/>
        <v>3438359.43</v>
      </c>
      <c r="CH200" s="11">
        <f t="shared" si="39"/>
        <v>0</v>
      </c>
      <c r="CI200" s="11">
        <f t="shared" si="40"/>
        <v>0</v>
      </c>
      <c r="CJ200" s="333" t="str">
        <f>VLOOKUP($A200,'Depr Group Buckets'!$A:$J,CJ$4,FALSE)</f>
        <v>PROD OTHER</v>
      </c>
      <c r="CK200" s="333" t="str">
        <f>VLOOKUP($A200,'Depr Group Buckets'!$A:$J,CK$4,FALSE)</f>
        <v>101/106</v>
      </c>
      <c r="CL200" s="333">
        <f>VLOOKUP($A200,'Depr Group Buckets'!$A:$J,CL$4,FALSE)</f>
        <v>108</v>
      </c>
      <c r="CM200" s="333">
        <f>VLOOKUP($A200,'Depr Group Buckets'!$A:$J,CM$4,FALSE)</f>
        <v>403</v>
      </c>
      <c r="CN200" s="333" t="str">
        <f>VLOOKUP($A200,'Depr Group Buckets'!$A:$J,CN$4,FALSE)</f>
        <v>BAYSIDE</v>
      </c>
      <c r="CO200" s="333" t="str">
        <f>VLOOKUP($A200,'Depr Group Buckets'!$A:$J,CO$4,FALSE)</f>
        <v>BAYSIDE UNIT 2</v>
      </c>
      <c r="CP200" s="333" t="str">
        <f>VLOOKUP($A200,'Depr Group Buckets'!$A:$J,CP$4,FALSE)</f>
        <v>Valid</v>
      </c>
      <c r="CQ200" s="333" t="str">
        <f>VLOOKUP($A200,'Depr Group Buckets'!$A:$J,CQ$4,FALSE)</f>
        <v>345</v>
      </c>
    </row>
    <row r="201" spans="1:95" ht="12.75" customHeight="1" x14ac:dyDescent="0.25">
      <c r="A201" s="335">
        <v>34533</v>
      </c>
      <c r="B201" s="336" t="s">
        <v>119</v>
      </c>
      <c r="C201" s="337">
        <v>14153816.049999999</v>
      </c>
      <c r="D201" s="337">
        <v>14153816.049999999</v>
      </c>
      <c r="E201" s="337">
        <v>14153816.049999999</v>
      </c>
      <c r="F201" s="337">
        <v>14153816.049999999</v>
      </c>
      <c r="G201" s="337">
        <v>14153816.049999999</v>
      </c>
      <c r="H201" s="337">
        <v>14153816.049999999</v>
      </c>
      <c r="I201" s="337">
        <v>14153816.049999999</v>
      </c>
      <c r="J201" s="337">
        <v>14153816.049999999</v>
      </c>
      <c r="K201" s="337">
        <v>14153816.049999999</v>
      </c>
      <c r="L201" s="337">
        <v>14153816.049999999</v>
      </c>
      <c r="M201" s="337">
        <v>14153816.049999999</v>
      </c>
      <c r="N201" s="337">
        <v>14153816.049999999</v>
      </c>
      <c r="O201" s="337">
        <v>14174190.639999999</v>
      </c>
      <c r="P201" s="337">
        <v>14174190.639999999</v>
      </c>
      <c r="Q201" s="337">
        <v>14174190.639999999</v>
      </c>
      <c r="R201" s="337">
        <v>14174190.639999999</v>
      </c>
      <c r="S201" s="337">
        <v>14174190.639999999</v>
      </c>
      <c r="T201" s="337">
        <v>14174190.639999999</v>
      </c>
      <c r="U201" s="337">
        <v>14174190.639999999</v>
      </c>
      <c r="V201" s="337">
        <v>14174190.639999999</v>
      </c>
      <c r="W201" s="337">
        <v>14174190.639999999</v>
      </c>
      <c r="X201" s="337">
        <v>14174190.639999999</v>
      </c>
      <c r="Y201" s="337">
        <v>14174190.639999999</v>
      </c>
      <c r="Z201" s="337">
        <v>14174190.639999999</v>
      </c>
      <c r="AA201" s="337">
        <v>14174190.639999999</v>
      </c>
      <c r="AB201" s="337">
        <v>14174190.639999999</v>
      </c>
      <c r="AC201" s="337">
        <v>14174190.639999999</v>
      </c>
      <c r="AD201" s="337">
        <v>14174190.639999999</v>
      </c>
      <c r="AE201" s="337">
        <v>14174190.639999999</v>
      </c>
      <c r="AF201" s="337">
        <v>14174190.639999999</v>
      </c>
      <c r="AG201" s="337">
        <v>14174190.639999999</v>
      </c>
      <c r="AH201" s="337">
        <v>14174190.639999999</v>
      </c>
      <c r="AI201" s="337">
        <v>14174190.639999999</v>
      </c>
      <c r="AJ201" s="337">
        <v>14174190.639999999</v>
      </c>
      <c r="AK201" s="337">
        <v>14174190.639999999</v>
      </c>
      <c r="AL201" s="337">
        <v>14174190.639999999</v>
      </c>
      <c r="AM201" s="337">
        <v>14174190.639999999</v>
      </c>
      <c r="AN201" s="337"/>
      <c r="AO201" s="337"/>
      <c r="AP201" s="337"/>
      <c r="AQ201" s="337"/>
      <c r="AR201" s="337"/>
      <c r="AS201" s="337"/>
      <c r="AT201" s="337"/>
      <c r="AU201" s="337"/>
      <c r="AV201" s="337"/>
      <c r="AW201" s="337"/>
      <c r="AX201" s="337"/>
      <c r="AY201" s="337"/>
      <c r="AZ201" s="337"/>
      <c r="BA201" s="337"/>
      <c r="BB201" s="337"/>
      <c r="BC201" s="337"/>
      <c r="BD201" s="337"/>
      <c r="BE201" s="337"/>
      <c r="BF201" s="337"/>
      <c r="BG201" s="337"/>
      <c r="BH201" s="337"/>
      <c r="BI201" s="337"/>
      <c r="BJ201" s="337"/>
      <c r="BK201" s="337"/>
      <c r="BL201" s="337"/>
      <c r="BM201" s="337"/>
      <c r="BN201" s="337"/>
      <c r="BO201" s="337"/>
      <c r="BP201" s="337"/>
      <c r="BQ201" s="337"/>
      <c r="BR201" s="337"/>
      <c r="BS201" s="337"/>
      <c r="BT201" s="337"/>
      <c r="BU201" s="337"/>
      <c r="BV201" s="337"/>
      <c r="BW201" s="337"/>
      <c r="BX201" s="9">
        <f t="shared" si="29"/>
        <v>14174190.639999999</v>
      </c>
      <c r="BY201" s="9">
        <f t="shared" si="30"/>
        <v>14174190.639999999</v>
      </c>
      <c r="BZ201" s="9">
        <f t="shared" si="31"/>
        <v>14174190.639999999</v>
      </c>
      <c r="CA201" s="9">
        <f t="shared" si="32"/>
        <v>0</v>
      </c>
      <c r="CB201" s="9">
        <f t="shared" si="33"/>
        <v>0</v>
      </c>
      <c r="CC201" s="9">
        <f t="shared" si="34"/>
        <v>0</v>
      </c>
      <c r="CD201" s="11">
        <f t="shared" si="35"/>
        <v>14155383.33</v>
      </c>
      <c r="CE201" s="11">
        <f t="shared" si="36"/>
        <v>14174190.640000001</v>
      </c>
      <c r="CF201" s="11">
        <f t="shared" si="37"/>
        <v>14174190.640000001</v>
      </c>
      <c r="CG201" s="11">
        <f t="shared" si="38"/>
        <v>1090322.3600000001</v>
      </c>
      <c r="CH201" s="11">
        <f t="shared" si="39"/>
        <v>0</v>
      </c>
      <c r="CI201" s="11">
        <f t="shared" si="40"/>
        <v>0</v>
      </c>
      <c r="CJ201" s="333" t="str">
        <f>VLOOKUP($A201,'Depr Group Buckets'!$A:$J,CJ$4,FALSE)</f>
        <v>PROD OTHER</v>
      </c>
      <c r="CK201" s="333" t="str">
        <f>VLOOKUP($A201,'Depr Group Buckets'!$A:$J,CK$4,FALSE)</f>
        <v>101/106</v>
      </c>
      <c r="CL201" s="333">
        <f>VLOOKUP($A201,'Depr Group Buckets'!$A:$J,CL$4,FALSE)</f>
        <v>108</v>
      </c>
      <c r="CM201" s="333">
        <f>VLOOKUP($A201,'Depr Group Buckets'!$A:$J,CM$4,FALSE)</f>
        <v>403</v>
      </c>
      <c r="CN201" s="333" t="str">
        <f>VLOOKUP($A201,'Depr Group Buckets'!$A:$J,CN$4,FALSE)</f>
        <v>BAYSIDE</v>
      </c>
      <c r="CO201" s="333" t="str">
        <f>VLOOKUP($A201,'Depr Group Buckets'!$A:$J,CO$4,FALSE)</f>
        <v>BAYSIDE CT 3</v>
      </c>
      <c r="CP201" s="333" t="str">
        <f>VLOOKUP($A201,'Depr Group Buckets'!$A:$J,CP$4,FALSE)</f>
        <v>Valid</v>
      </c>
      <c r="CQ201" s="333" t="str">
        <f>VLOOKUP($A201,'Depr Group Buckets'!$A:$J,CQ$4,FALSE)</f>
        <v>345</v>
      </c>
    </row>
    <row r="202" spans="1:95" ht="12.75" customHeight="1" x14ac:dyDescent="0.25">
      <c r="A202" s="335">
        <v>34534</v>
      </c>
      <c r="B202" s="336" t="s">
        <v>126</v>
      </c>
      <c r="C202" s="337">
        <v>4168999</v>
      </c>
      <c r="D202" s="337">
        <v>4168999</v>
      </c>
      <c r="E202" s="337">
        <v>4168999</v>
      </c>
      <c r="F202" s="337">
        <v>4168999</v>
      </c>
      <c r="G202" s="337">
        <v>4168999</v>
      </c>
      <c r="H202" s="337">
        <v>4168999</v>
      </c>
      <c r="I202" s="337">
        <v>4168999</v>
      </c>
      <c r="J202" s="337">
        <v>4168999</v>
      </c>
      <c r="K202" s="337">
        <v>4168999</v>
      </c>
      <c r="L202" s="337">
        <v>4168999</v>
      </c>
      <c r="M202" s="337">
        <v>4168999</v>
      </c>
      <c r="N202" s="337">
        <v>4168999</v>
      </c>
      <c r="O202" s="337">
        <v>4189431.02</v>
      </c>
      <c r="P202" s="337">
        <v>4189431.02</v>
      </c>
      <c r="Q202" s="337">
        <v>4189431.02</v>
      </c>
      <c r="R202" s="337">
        <v>4189431.02</v>
      </c>
      <c r="S202" s="337">
        <v>4189431.02</v>
      </c>
      <c r="T202" s="337">
        <v>4189431.02</v>
      </c>
      <c r="U202" s="337">
        <v>4189431.02</v>
      </c>
      <c r="V202" s="337">
        <v>4189431.02</v>
      </c>
      <c r="W202" s="337">
        <v>4189431.02</v>
      </c>
      <c r="X202" s="337">
        <v>4189431.02</v>
      </c>
      <c r="Y202" s="337">
        <v>4189431.02</v>
      </c>
      <c r="Z202" s="337">
        <v>4189431.02</v>
      </c>
      <c r="AA202" s="337">
        <v>4189431.02</v>
      </c>
      <c r="AB202" s="337">
        <v>4189431.02</v>
      </c>
      <c r="AC202" s="337">
        <v>4189431.02</v>
      </c>
      <c r="AD202" s="337">
        <v>4189431.02</v>
      </c>
      <c r="AE202" s="337">
        <v>4189431.02</v>
      </c>
      <c r="AF202" s="337">
        <v>4189431.02</v>
      </c>
      <c r="AG202" s="337">
        <v>4189431.02</v>
      </c>
      <c r="AH202" s="337">
        <v>4189431.02</v>
      </c>
      <c r="AI202" s="337">
        <v>4189431.02</v>
      </c>
      <c r="AJ202" s="337">
        <v>4189431.02</v>
      </c>
      <c r="AK202" s="337">
        <v>4189431.02</v>
      </c>
      <c r="AL202" s="337">
        <v>4189431.02</v>
      </c>
      <c r="AM202" s="337">
        <v>4189431.02</v>
      </c>
      <c r="AN202" s="337"/>
      <c r="AO202" s="337"/>
      <c r="AP202" s="337"/>
      <c r="AQ202" s="337"/>
      <c r="AR202" s="337"/>
      <c r="AS202" s="337"/>
      <c r="AT202" s="337"/>
      <c r="AU202" s="337"/>
      <c r="AV202" s="337"/>
      <c r="AW202" s="337"/>
      <c r="AX202" s="337"/>
      <c r="AY202" s="337"/>
      <c r="AZ202" s="337"/>
      <c r="BA202" s="337"/>
      <c r="BB202" s="337"/>
      <c r="BC202" s="337"/>
      <c r="BD202" s="337"/>
      <c r="BE202" s="337"/>
      <c r="BF202" s="337"/>
      <c r="BG202" s="337"/>
      <c r="BH202" s="337"/>
      <c r="BI202" s="337"/>
      <c r="BJ202" s="337"/>
      <c r="BK202" s="337"/>
      <c r="BL202" s="337"/>
      <c r="BM202" s="337"/>
      <c r="BN202" s="337"/>
      <c r="BO202" s="337"/>
      <c r="BP202" s="337"/>
      <c r="BQ202" s="337"/>
      <c r="BR202" s="337"/>
      <c r="BS202" s="337"/>
      <c r="BT202" s="337"/>
      <c r="BU202" s="337"/>
      <c r="BV202" s="337"/>
      <c r="BW202" s="337"/>
      <c r="BX202" s="9">
        <f t="shared" si="29"/>
        <v>4189431.02</v>
      </c>
      <c r="BY202" s="9">
        <f t="shared" si="30"/>
        <v>4189431.02</v>
      </c>
      <c r="BZ202" s="9">
        <f t="shared" si="31"/>
        <v>4189431.02</v>
      </c>
      <c r="CA202" s="9">
        <f t="shared" si="32"/>
        <v>0</v>
      </c>
      <c r="CB202" s="9">
        <f t="shared" si="33"/>
        <v>0</v>
      </c>
      <c r="CC202" s="9">
        <f t="shared" si="34"/>
        <v>0</v>
      </c>
      <c r="CD202" s="11">
        <f t="shared" si="35"/>
        <v>4170570.69</v>
      </c>
      <c r="CE202" s="11">
        <f t="shared" si="36"/>
        <v>4189431.02</v>
      </c>
      <c r="CF202" s="11">
        <f t="shared" si="37"/>
        <v>4189431.02</v>
      </c>
      <c r="CG202" s="11">
        <f t="shared" si="38"/>
        <v>322263.92</v>
      </c>
      <c r="CH202" s="11">
        <f t="shared" si="39"/>
        <v>0</v>
      </c>
      <c r="CI202" s="11">
        <f t="shared" si="40"/>
        <v>0</v>
      </c>
      <c r="CJ202" s="333" t="str">
        <f>VLOOKUP($A202,'Depr Group Buckets'!$A:$J,CJ$4,FALSE)</f>
        <v>PROD OTHER</v>
      </c>
      <c r="CK202" s="333" t="str">
        <f>VLOOKUP($A202,'Depr Group Buckets'!$A:$J,CK$4,FALSE)</f>
        <v>101/106</v>
      </c>
      <c r="CL202" s="333">
        <f>VLOOKUP($A202,'Depr Group Buckets'!$A:$J,CL$4,FALSE)</f>
        <v>108</v>
      </c>
      <c r="CM202" s="333">
        <f>VLOOKUP($A202,'Depr Group Buckets'!$A:$J,CM$4,FALSE)</f>
        <v>403</v>
      </c>
      <c r="CN202" s="333" t="str">
        <f>VLOOKUP($A202,'Depr Group Buckets'!$A:$J,CN$4,FALSE)</f>
        <v>BAYSIDE</v>
      </c>
      <c r="CO202" s="333" t="str">
        <f>VLOOKUP($A202,'Depr Group Buckets'!$A:$J,CO$4,FALSE)</f>
        <v>BAYSIDE CT 4</v>
      </c>
      <c r="CP202" s="333" t="str">
        <f>VLOOKUP($A202,'Depr Group Buckets'!$A:$J,CP$4,FALSE)</f>
        <v>Valid</v>
      </c>
      <c r="CQ202" s="333" t="str">
        <f>VLOOKUP($A202,'Depr Group Buckets'!$A:$J,CQ$4,FALSE)</f>
        <v>345</v>
      </c>
    </row>
    <row r="203" spans="1:95" ht="12.75" customHeight="1" x14ac:dyDescent="0.25">
      <c r="A203" s="335">
        <v>34535</v>
      </c>
      <c r="B203" s="336" t="s">
        <v>133</v>
      </c>
      <c r="C203" s="337">
        <v>10386138.189999998</v>
      </c>
      <c r="D203" s="337">
        <v>10386138.189999998</v>
      </c>
      <c r="E203" s="337">
        <v>10386138.189999998</v>
      </c>
      <c r="F203" s="337">
        <v>10386138.189999998</v>
      </c>
      <c r="G203" s="337">
        <v>10386138.189999998</v>
      </c>
      <c r="H203" s="337">
        <v>10386138.189999998</v>
      </c>
      <c r="I203" s="337">
        <v>10386138.189999998</v>
      </c>
      <c r="J203" s="337">
        <v>10386138.189999998</v>
      </c>
      <c r="K203" s="337">
        <v>10386138.189999998</v>
      </c>
      <c r="L203" s="337">
        <v>10386138.189999998</v>
      </c>
      <c r="M203" s="337">
        <v>10386138.189999998</v>
      </c>
      <c r="N203" s="337">
        <v>10388253.019999998</v>
      </c>
      <c r="O203" s="337">
        <v>10408627.609999998</v>
      </c>
      <c r="P203" s="337">
        <v>10408627.609999998</v>
      </c>
      <c r="Q203" s="337">
        <v>10408627.609999998</v>
      </c>
      <c r="R203" s="337">
        <v>10408627.609999998</v>
      </c>
      <c r="S203" s="337">
        <v>10408627.609999998</v>
      </c>
      <c r="T203" s="337">
        <v>10408627.609999998</v>
      </c>
      <c r="U203" s="337">
        <v>10408627.609999998</v>
      </c>
      <c r="V203" s="337">
        <v>10408627.609999998</v>
      </c>
      <c r="W203" s="337">
        <v>10408627.609999998</v>
      </c>
      <c r="X203" s="337">
        <v>10408627.609999998</v>
      </c>
      <c r="Y203" s="337">
        <v>10408627.609999998</v>
      </c>
      <c r="Z203" s="337">
        <v>10408627.609999998</v>
      </c>
      <c r="AA203" s="337">
        <v>10408627.609999998</v>
      </c>
      <c r="AB203" s="337">
        <v>10408627.609999998</v>
      </c>
      <c r="AC203" s="337">
        <v>10408627.609999998</v>
      </c>
      <c r="AD203" s="337">
        <v>10408627.609999998</v>
      </c>
      <c r="AE203" s="337">
        <v>10408627.609999998</v>
      </c>
      <c r="AF203" s="337">
        <v>10408627.609999998</v>
      </c>
      <c r="AG203" s="337">
        <v>10408627.609999998</v>
      </c>
      <c r="AH203" s="337">
        <v>10408627.609999998</v>
      </c>
      <c r="AI203" s="337">
        <v>10408627.609999998</v>
      </c>
      <c r="AJ203" s="337">
        <v>10408627.609999998</v>
      </c>
      <c r="AK203" s="337">
        <v>10408627.609999998</v>
      </c>
      <c r="AL203" s="337">
        <v>10408627.609999998</v>
      </c>
      <c r="AM203" s="337">
        <v>10408627.609999998</v>
      </c>
      <c r="AN203" s="337"/>
      <c r="AO203" s="337"/>
      <c r="AP203" s="337"/>
      <c r="AQ203" s="337"/>
      <c r="AR203" s="337"/>
      <c r="AS203" s="337"/>
      <c r="AT203" s="337"/>
      <c r="AU203" s="337"/>
      <c r="AV203" s="337"/>
      <c r="AW203" s="337"/>
      <c r="AX203" s="337"/>
      <c r="AY203" s="337"/>
      <c r="AZ203" s="337"/>
      <c r="BA203" s="337"/>
      <c r="BB203" s="337"/>
      <c r="BC203" s="337"/>
      <c r="BD203" s="337"/>
      <c r="BE203" s="337"/>
      <c r="BF203" s="337"/>
      <c r="BG203" s="337"/>
      <c r="BH203" s="337"/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9">
        <f t="shared" ref="BX203:BX268" si="41">O203</f>
        <v>10408627.609999998</v>
      </c>
      <c r="BY203" s="9">
        <f t="shared" ref="BY203:BY268" si="42">AA203</f>
        <v>10408627.609999998</v>
      </c>
      <c r="BZ203" s="9">
        <f t="shared" ref="BZ203:BZ268" si="43">AM203</f>
        <v>10408627.609999998</v>
      </c>
      <c r="CA203" s="9">
        <f t="shared" ref="CA203:CA268" si="44">AY203</f>
        <v>0</v>
      </c>
      <c r="CB203" s="9">
        <f t="shared" ref="CB203:CB268" si="45">BK203</f>
        <v>0</v>
      </c>
      <c r="CC203" s="9">
        <f t="shared" ref="CC203:CC268" si="46">BW203</f>
        <v>0</v>
      </c>
      <c r="CD203" s="11">
        <f t="shared" ref="CD203:CD268" si="47">ROUND(SUM(C203:O203)/13,2)</f>
        <v>10388030.82</v>
      </c>
      <c r="CE203" s="11">
        <f t="shared" ref="CE203:CE268" si="48">ROUND(SUM(O203:AA203)/13,2)</f>
        <v>10408627.609999999</v>
      </c>
      <c r="CF203" s="11">
        <f t="shared" ref="CF203:CF268" si="49">ROUND(SUM(AA203:AM203)/13,2)</f>
        <v>10408627.609999999</v>
      </c>
      <c r="CG203" s="11">
        <f t="shared" ref="CG203:CG268" si="50">ROUND(SUM(AM203:AY203)/13,2)</f>
        <v>800663.66</v>
      </c>
      <c r="CH203" s="11">
        <f t="shared" ref="CH203:CH268" si="51">ROUND(SUM(AY203:BK203)/13,2)</f>
        <v>0</v>
      </c>
      <c r="CI203" s="11">
        <f t="shared" ref="CI203:CI268" si="52">ROUND(SUM(BK203:BW203)/13,2)</f>
        <v>0</v>
      </c>
      <c r="CJ203" s="333" t="str">
        <f>VLOOKUP($A203,'Depr Group Buckets'!$A:$J,CJ$4,FALSE)</f>
        <v>PROD OTHER</v>
      </c>
      <c r="CK203" s="333" t="str">
        <f>VLOOKUP($A203,'Depr Group Buckets'!$A:$J,CK$4,FALSE)</f>
        <v>101/106</v>
      </c>
      <c r="CL203" s="333">
        <f>VLOOKUP($A203,'Depr Group Buckets'!$A:$J,CL$4,FALSE)</f>
        <v>108</v>
      </c>
      <c r="CM203" s="333">
        <f>VLOOKUP($A203,'Depr Group Buckets'!$A:$J,CM$4,FALSE)</f>
        <v>403</v>
      </c>
      <c r="CN203" s="333" t="str">
        <f>VLOOKUP($A203,'Depr Group Buckets'!$A:$J,CN$4,FALSE)</f>
        <v>BAYSIDE</v>
      </c>
      <c r="CO203" s="333" t="str">
        <f>VLOOKUP($A203,'Depr Group Buckets'!$A:$J,CO$4,FALSE)</f>
        <v>BAYSIDE CT 5</v>
      </c>
      <c r="CP203" s="333" t="str">
        <f>VLOOKUP($A203,'Depr Group Buckets'!$A:$J,CP$4,FALSE)</f>
        <v>Valid</v>
      </c>
      <c r="CQ203" s="333" t="str">
        <f>VLOOKUP($A203,'Depr Group Buckets'!$A:$J,CQ$4,FALSE)</f>
        <v>345</v>
      </c>
    </row>
    <row r="204" spans="1:95" ht="12.75" customHeight="1" x14ac:dyDescent="0.25">
      <c r="A204" s="335">
        <v>34536</v>
      </c>
      <c r="B204" s="336" t="s">
        <v>140</v>
      </c>
      <c r="C204" s="337">
        <v>14326607.549999999</v>
      </c>
      <c r="D204" s="337">
        <v>14326607.549999999</v>
      </c>
      <c r="E204" s="337">
        <v>14326607.549999999</v>
      </c>
      <c r="F204" s="337">
        <v>14326607.549999999</v>
      </c>
      <c r="G204" s="337">
        <v>14326607.549999999</v>
      </c>
      <c r="H204" s="337">
        <v>14326607.549999999</v>
      </c>
      <c r="I204" s="337">
        <v>14326607.549999999</v>
      </c>
      <c r="J204" s="337">
        <v>14326607.549999999</v>
      </c>
      <c r="K204" s="337">
        <v>14326607.549999999</v>
      </c>
      <c r="L204" s="337">
        <v>14326607.549999999</v>
      </c>
      <c r="M204" s="337">
        <v>14326607.549999999</v>
      </c>
      <c r="N204" s="337">
        <v>14332992.479999999</v>
      </c>
      <c r="O204" s="337">
        <v>14353367.069999998</v>
      </c>
      <c r="P204" s="337">
        <v>14353367.069999998</v>
      </c>
      <c r="Q204" s="337">
        <v>14353367.069999998</v>
      </c>
      <c r="R204" s="337">
        <v>14353367.069999998</v>
      </c>
      <c r="S204" s="337">
        <v>14353367.069999998</v>
      </c>
      <c r="T204" s="337">
        <v>14353367.069999998</v>
      </c>
      <c r="U204" s="337">
        <v>14353367.069999998</v>
      </c>
      <c r="V204" s="337">
        <v>14353367.069999998</v>
      </c>
      <c r="W204" s="337">
        <v>14353367.069999998</v>
      </c>
      <c r="X204" s="337">
        <v>14353367.069999998</v>
      </c>
      <c r="Y204" s="337">
        <v>14353367.069999998</v>
      </c>
      <c r="Z204" s="337">
        <v>14353367.069999998</v>
      </c>
      <c r="AA204" s="337">
        <v>14353367.069999998</v>
      </c>
      <c r="AB204" s="337">
        <v>14353367.069999998</v>
      </c>
      <c r="AC204" s="337">
        <v>14353367.069999998</v>
      </c>
      <c r="AD204" s="337">
        <v>14353367.069999998</v>
      </c>
      <c r="AE204" s="337">
        <v>14353367.069999998</v>
      </c>
      <c r="AF204" s="337">
        <v>14353367.069999998</v>
      </c>
      <c r="AG204" s="337">
        <v>14353367.069999998</v>
      </c>
      <c r="AH204" s="337">
        <v>14353367.069999998</v>
      </c>
      <c r="AI204" s="337">
        <v>14353367.069999998</v>
      </c>
      <c r="AJ204" s="337">
        <v>14353367.069999998</v>
      </c>
      <c r="AK204" s="337">
        <v>14353367.069999998</v>
      </c>
      <c r="AL204" s="337">
        <v>14353367.069999998</v>
      </c>
      <c r="AM204" s="337">
        <v>14353367.069999998</v>
      </c>
      <c r="AN204" s="337"/>
      <c r="AO204" s="337"/>
      <c r="AP204" s="337"/>
      <c r="AQ204" s="337"/>
      <c r="AR204" s="337"/>
      <c r="AS204" s="337"/>
      <c r="AT204" s="337"/>
      <c r="AU204" s="337"/>
      <c r="AV204" s="337"/>
      <c r="AW204" s="337"/>
      <c r="AX204" s="337"/>
      <c r="AY204" s="337"/>
      <c r="AZ204" s="337"/>
      <c r="BA204" s="337"/>
      <c r="BB204" s="337"/>
      <c r="BC204" s="337"/>
      <c r="BD204" s="337"/>
      <c r="BE204" s="337"/>
      <c r="BF204" s="337"/>
      <c r="BG204" s="337"/>
      <c r="BH204" s="337"/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9">
        <f t="shared" si="41"/>
        <v>14353367.069999998</v>
      </c>
      <c r="BY204" s="9">
        <f t="shared" si="42"/>
        <v>14353367.069999998</v>
      </c>
      <c r="BZ204" s="9">
        <f t="shared" si="43"/>
        <v>14353367.069999998</v>
      </c>
      <c r="CA204" s="9">
        <f t="shared" si="44"/>
        <v>0</v>
      </c>
      <c r="CB204" s="9">
        <f t="shared" si="45"/>
        <v>0</v>
      </c>
      <c r="CC204" s="9">
        <f t="shared" si="46"/>
        <v>0</v>
      </c>
      <c r="CD204" s="11">
        <f t="shared" si="47"/>
        <v>14329157.119999999</v>
      </c>
      <c r="CE204" s="11">
        <f t="shared" si="48"/>
        <v>14353367.07</v>
      </c>
      <c r="CF204" s="11">
        <f t="shared" si="49"/>
        <v>14353367.07</v>
      </c>
      <c r="CG204" s="11">
        <f t="shared" si="50"/>
        <v>1104105.1599999999</v>
      </c>
      <c r="CH204" s="11">
        <f t="shared" si="51"/>
        <v>0</v>
      </c>
      <c r="CI204" s="11">
        <f t="shared" si="52"/>
        <v>0</v>
      </c>
      <c r="CJ204" s="333" t="str">
        <f>VLOOKUP($A204,'Depr Group Buckets'!$A:$J,CJ$4,FALSE)</f>
        <v>PROD OTHER</v>
      </c>
      <c r="CK204" s="333" t="str">
        <f>VLOOKUP($A204,'Depr Group Buckets'!$A:$J,CK$4,FALSE)</f>
        <v>101/106</v>
      </c>
      <c r="CL204" s="333">
        <f>VLOOKUP($A204,'Depr Group Buckets'!$A:$J,CL$4,FALSE)</f>
        <v>108</v>
      </c>
      <c r="CM204" s="333">
        <f>VLOOKUP($A204,'Depr Group Buckets'!$A:$J,CM$4,FALSE)</f>
        <v>403</v>
      </c>
      <c r="CN204" s="333" t="str">
        <f>VLOOKUP($A204,'Depr Group Buckets'!$A:$J,CN$4,FALSE)</f>
        <v>BAYSIDE</v>
      </c>
      <c r="CO204" s="333" t="str">
        <f>VLOOKUP($A204,'Depr Group Buckets'!$A:$J,CO$4,FALSE)</f>
        <v>BAYSIDE CT 6</v>
      </c>
      <c r="CP204" s="333" t="str">
        <f>VLOOKUP($A204,'Depr Group Buckets'!$A:$J,CP$4,FALSE)</f>
        <v>Valid</v>
      </c>
      <c r="CQ204" s="333" t="str">
        <f>VLOOKUP($A204,'Depr Group Buckets'!$A:$J,CQ$4,FALSE)</f>
        <v>345</v>
      </c>
    </row>
    <row r="205" spans="1:95" ht="12.75" customHeight="1" x14ac:dyDescent="0.25">
      <c r="A205" s="335">
        <v>34541</v>
      </c>
      <c r="B205" s="336" t="s">
        <v>642</v>
      </c>
      <c r="C205" s="337">
        <v>0</v>
      </c>
      <c r="D205" s="337">
        <v>0</v>
      </c>
      <c r="E205" s="337">
        <v>0</v>
      </c>
      <c r="F205" s="337">
        <v>0</v>
      </c>
      <c r="G205" s="337">
        <v>0</v>
      </c>
      <c r="H205" s="337">
        <v>0</v>
      </c>
      <c r="I205" s="337">
        <v>0</v>
      </c>
      <c r="J205" s="337">
        <v>0</v>
      </c>
      <c r="K205" s="337">
        <v>0</v>
      </c>
      <c r="L205" s="337">
        <v>0</v>
      </c>
      <c r="M205" s="337">
        <v>0</v>
      </c>
      <c r="N205" s="337">
        <v>0</v>
      </c>
      <c r="O205" s="337">
        <v>0</v>
      </c>
      <c r="P205" s="337">
        <v>0</v>
      </c>
      <c r="Q205" s="337">
        <v>0</v>
      </c>
      <c r="R205" s="337">
        <v>0</v>
      </c>
      <c r="S205" s="337">
        <v>0</v>
      </c>
      <c r="T205" s="337">
        <v>0</v>
      </c>
      <c r="U205" s="337">
        <v>0</v>
      </c>
      <c r="V205" s="337">
        <v>0</v>
      </c>
      <c r="W205" s="337">
        <v>0</v>
      </c>
      <c r="X205" s="337">
        <v>0</v>
      </c>
      <c r="Y205" s="337">
        <v>0</v>
      </c>
      <c r="Z205" s="337">
        <v>0</v>
      </c>
      <c r="AA205" s="337">
        <v>0</v>
      </c>
      <c r="AB205" s="337">
        <v>0</v>
      </c>
      <c r="AC205" s="337">
        <v>0</v>
      </c>
      <c r="AD205" s="337">
        <v>0</v>
      </c>
      <c r="AE205" s="337">
        <v>0</v>
      </c>
      <c r="AF205" s="337">
        <v>0</v>
      </c>
      <c r="AG205" s="337">
        <v>0</v>
      </c>
      <c r="AH205" s="337">
        <v>0</v>
      </c>
      <c r="AI205" s="337">
        <v>0</v>
      </c>
      <c r="AJ205" s="337">
        <v>0</v>
      </c>
      <c r="AK205" s="337">
        <v>0</v>
      </c>
      <c r="AL205" s="337">
        <v>0</v>
      </c>
      <c r="AM205" s="337">
        <v>0</v>
      </c>
      <c r="AN205" s="337"/>
      <c r="AO205" s="337"/>
      <c r="AP205" s="337"/>
      <c r="AQ205" s="337"/>
      <c r="AR205" s="337"/>
      <c r="AS205" s="337"/>
      <c r="AT205" s="337"/>
      <c r="AU205" s="337"/>
      <c r="AV205" s="337"/>
      <c r="AW205" s="337"/>
      <c r="AX205" s="337"/>
      <c r="AY205" s="337"/>
      <c r="AZ205" s="337"/>
      <c r="BA205" s="337"/>
      <c r="BB205" s="337"/>
      <c r="BC205" s="337"/>
      <c r="BD205" s="337"/>
      <c r="BE205" s="337"/>
      <c r="BF205" s="337"/>
      <c r="BG205" s="337"/>
      <c r="BH205" s="337"/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9">
        <f t="shared" si="41"/>
        <v>0</v>
      </c>
      <c r="BY205" s="9">
        <f t="shared" si="42"/>
        <v>0</v>
      </c>
      <c r="BZ205" s="9">
        <f t="shared" si="43"/>
        <v>0</v>
      </c>
      <c r="CA205" s="9">
        <f t="shared" si="44"/>
        <v>0</v>
      </c>
      <c r="CB205" s="9">
        <f t="shared" si="45"/>
        <v>0</v>
      </c>
      <c r="CC205" s="9">
        <f t="shared" si="46"/>
        <v>0</v>
      </c>
      <c r="CD205" s="11">
        <f t="shared" si="47"/>
        <v>0</v>
      </c>
      <c r="CE205" s="11">
        <f t="shared" si="48"/>
        <v>0</v>
      </c>
      <c r="CF205" s="11">
        <f t="shared" si="49"/>
        <v>0</v>
      </c>
      <c r="CG205" s="11">
        <f t="shared" si="50"/>
        <v>0</v>
      </c>
      <c r="CH205" s="11">
        <f t="shared" si="51"/>
        <v>0</v>
      </c>
      <c r="CI205" s="11">
        <f t="shared" si="52"/>
        <v>0</v>
      </c>
      <c r="CJ205" s="333" t="str">
        <f>VLOOKUP($A205,'Depr Group Buckets'!$A:$J,CJ$4,FALSE)</f>
        <v>PROD OTHER</v>
      </c>
      <c r="CK205" s="333" t="str">
        <f>VLOOKUP($A205,'Depr Group Buckets'!$A:$J,CK$4,FALSE)</f>
        <v>101/106</v>
      </c>
      <c r="CL205" s="333">
        <f>VLOOKUP($A205,'Depr Group Buckets'!$A:$J,CL$4,FALSE)</f>
        <v>108</v>
      </c>
      <c r="CM205" s="333">
        <f>VLOOKUP($A205,'Depr Group Buckets'!$A:$J,CM$4,FALSE)</f>
        <v>403</v>
      </c>
      <c r="CN205" s="333" t="str">
        <f>VLOOKUP($A205,'Depr Group Buckets'!$A:$J,CN$4,FALSE)</f>
        <v>BIG BEND</v>
      </c>
      <c r="CO205" s="333" t="str">
        <f>VLOOKUP($A205,'Depr Group Buckets'!$A:$J,CO$4,FALSE)</f>
        <v>INACTIVE ACCOUNT</v>
      </c>
      <c r="CP205" s="333" t="str">
        <f>VLOOKUP($A205,'Depr Group Buckets'!$A:$J,CP$4,FALSE)</f>
        <v>Invalid</v>
      </c>
      <c r="CQ205" s="333" t="str">
        <f>VLOOKUP($A205,'Depr Group Buckets'!$A:$J,CQ$4,FALSE)</f>
        <v>345</v>
      </c>
    </row>
    <row r="206" spans="1:95" ht="12.75" customHeight="1" x14ac:dyDescent="0.25">
      <c r="A206" s="335">
        <v>34542</v>
      </c>
      <c r="B206" s="336" t="s">
        <v>643</v>
      </c>
      <c r="C206" s="337">
        <v>0</v>
      </c>
      <c r="D206" s="337">
        <v>0</v>
      </c>
      <c r="E206" s="337">
        <v>0</v>
      </c>
      <c r="F206" s="337">
        <v>0</v>
      </c>
      <c r="G206" s="337">
        <v>0</v>
      </c>
      <c r="H206" s="337">
        <v>0</v>
      </c>
      <c r="I206" s="337">
        <v>0</v>
      </c>
      <c r="J206" s="337">
        <v>0</v>
      </c>
      <c r="K206" s="337">
        <v>0</v>
      </c>
      <c r="L206" s="337">
        <v>0</v>
      </c>
      <c r="M206" s="337">
        <v>0</v>
      </c>
      <c r="N206" s="337">
        <v>0</v>
      </c>
      <c r="O206" s="337">
        <v>0</v>
      </c>
      <c r="P206" s="337">
        <v>0</v>
      </c>
      <c r="Q206" s="337">
        <v>0</v>
      </c>
      <c r="R206" s="337">
        <v>0</v>
      </c>
      <c r="S206" s="337">
        <v>0</v>
      </c>
      <c r="T206" s="337">
        <v>0</v>
      </c>
      <c r="U206" s="337">
        <v>0</v>
      </c>
      <c r="V206" s="337">
        <v>0</v>
      </c>
      <c r="W206" s="337">
        <v>0</v>
      </c>
      <c r="X206" s="337">
        <v>0</v>
      </c>
      <c r="Y206" s="337">
        <v>0</v>
      </c>
      <c r="Z206" s="337">
        <v>0</v>
      </c>
      <c r="AA206" s="337">
        <v>0</v>
      </c>
      <c r="AB206" s="337">
        <v>0</v>
      </c>
      <c r="AC206" s="337">
        <v>0</v>
      </c>
      <c r="AD206" s="337">
        <v>0</v>
      </c>
      <c r="AE206" s="337">
        <v>0</v>
      </c>
      <c r="AF206" s="337">
        <v>0</v>
      </c>
      <c r="AG206" s="337">
        <v>0</v>
      </c>
      <c r="AH206" s="337">
        <v>0</v>
      </c>
      <c r="AI206" s="337">
        <v>0</v>
      </c>
      <c r="AJ206" s="337">
        <v>0</v>
      </c>
      <c r="AK206" s="337">
        <v>0</v>
      </c>
      <c r="AL206" s="337">
        <v>0</v>
      </c>
      <c r="AM206" s="337">
        <v>0</v>
      </c>
      <c r="AN206" s="337"/>
      <c r="AO206" s="337"/>
      <c r="AP206" s="337"/>
      <c r="AQ206" s="337"/>
      <c r="AR206" s="337"/>
      <c r="AS206" s="337"/>
      <c r="AT206" s="337"/>
      <c r="AU206" s="337"/>
      <c r="AV206" s="337"/>
      <c r="AW206" s="337"/>
      <c r="AX206" s="337"/>
      <c r="AY206" s="337"/>
      <c r="AZ206" s="337"/>
      <c r="BA206" s="337"/>
      <c r="BB206" s="337"/>
      <c r="BC206" s="337"/>
      <c r="BD206" s="337"/>
      <c r="BE206" s="337"/>
      <c r="BF206" s="337"/>
      <c r="BG206" s="337"/>
      <c r="BH206" s="337"/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337"/>
      <c r="BU206" s="337"/>
      <c r="BV206" s="337"/>
      <c r="BW206" s="337"/>
      <c r="BX206" s="9">
        <f t="shared" si="41"/>
        <v>0</v>
      </c>
      <c r="BY206" s="9">
        <f t="shared" si="42"/>
        <v>0</v>
      </c>
      <c r="BZ206" s="9">
        <f t="shared" si="43"/>
        <v>0</v>
      </c>
      <c r="CA206" s="9">
        <f t="shared" si="44"/>
        <v>0</v>
      </c>
      <c r="CB206" s="9">
        <f t="shared" si="45"/>
        <v>0</v>
      </c>
      <c r="CC206" s="9">
        <f t="shared" si="46"/>
        <v>0</v>
      </c>
      <c r="CD206" s="11">
        <f t="shared" si="47"/>
        <v>0</v>
      </c>
      <c r="CE206" s="11">
        <f t="shared" si="48"/>
        <v>0</v>
      </c>
      <c r="CF206" s="11">
        <f t="shared" si="49"/>
        <v>0</v>
      </c>
      <c r="CG206" s="11">
        <f t="shared" si="50"/>
        <v>0</v>
      </c>
      <c r="CH206" s="11">
        <f t="shared" si="51"/>
        <v>0</v>
      </c>
      <c r="CI206" s="11">
        <f t="shared" si="52"/>
        <v>0</v>
      </c>
      <c r="CJ206" s="333" t="str">
        <f>VLOOKUP($A206,'Depr Group Buckets'!$A:$J,CJ$4,FALSE)</f>
        <v>PROD OTHER</v>
      </c>
      <c r="CK206" s="333" t="str">
        <f>VLOOKUP($A206,'Depr Group Buckets'!$A:$J,CK$4,FALSE)</f>
        <v>101/106</v>
      </c>
      <c r="CL206" s="333">
        <f>VLOOKUP($A206,'Depr Group Buckets'!$A:$J,CL$4,FALSE)</f>
        <v>108</v>
      </c>
      <c r="CM206" s="333">
        <f>VLOOKUP($A206,'Depr Group Buckets'!$A:$J,CM$4,FALSE)</f>
        <v>403</v>
      </c>
      <c r="CN206" s="333" t="str">
        <f>VLOOKUP($A206,'Depr Group Buckets'!$A:$J,CN$4,FALSE)</f>
        <v>BIG BEND</v>
      </c>
      <c r="CO206" s="333" t="str">
        <f>VLOOKUP($A206,'Depr Group Buckets'!$A:$J,CO$4,FALSE)</f>
        <v>INACTIVE ACCOUNT</v>
      </c>
      <c r="CP206" s="333" t="str">
        <f>VLOOKUP($A206,'Depr Group Buckets'!$A:$J,CP$4,FALSE)</f>
        <v>Invalid</v>
      </c>
      <c r="CQ206" s="333" t="str">
        <f>VLOOKUP($A206,'Depr Group Buckets'!$A:$J,CQ$4,FALSE)</f>
        <v>345</v>
      </c>
    </row>
    <row r="207" spans="1:95" ht="12.75" customHeight="1" x14ac:dyDescent="0.25">
      <c r="A207" s="335">
        <v>34543</v>
      </c>
      <c r="B207" s="336" t="s">
        <v>90</v>
      </c>
      <c r="C207" s="337">
        <v>535237.65</v>
      </c>
      <c r="D207" s="337">
        <v>535484.79</v>
      </c>
      <c r="E207" s="337">
        <v>535820.86</v>
      </c>
      <c r="F207" s="337">
        <v>537439.22</v>
      </c>
      <c r="G207" s="337">
        <v>538414.09</v>
      </c>
      <c r="H207" s="337">
        <v>538454.24</v>
      </c>
      <c r="I207" s="337">
        <v>538767.9</v>
      </c>
      <c r="J207" s="337">
        <v>539063.41</v>
      </c>
      <c r="K207" s="337">
        <v>546961.13</v>
      </c>
      <c r="L207" s="337">
        <v>549928.52</v>
      </c>
      <c r="M207" s="337">
        <v>574206.17000000004</v>
      </c>
      <c r="N207" s="337">
        <v>574206.17000000004</v>
      </c>
      <c r="O207" s="337">
        <v>700677.02</v>
      </c>
      <c r="P207" s="337">
        <v>700677.02</v>
      </c>
      <c r="Q207" s="337">
        <v>700677.02</v>
      </c>
      <c r="R207" s="337">
        <v>700677.02</v>
      </c>
      <c r="S207" s="337">
        <v>700677.02</v>
      </c>
      <c r="T207" s="337">
        <v>700677.02</v>
      </c>
      <c r="U207" s="337">
        <v>700677.02</v>
      </c>
      <c r="V207" s="337">
        <v>700677.02</v>
      </c>
      <c r="W207" s="337">
        <v>700677.02</v>
      </c>
      <c r="X207" s="337">
        <v>700677.02</v>
      </c>
      <c r="Y207" s="337">
        <v>700677.02</v>
      </c>
      <c r="Z207" s="337">
        <v>700677.02</v>
      </c>
      <c r="AA207" s="337">
        <v>700677.02</v>
      </c>
      <c r="AB207" s="337">
        <v>700677.02</v>
      </c>
      <c r="AC207" s="337">
        <v>700677.02</v>
      </c>
      <c r="AD207" s="337">
        <v>700677.02</v>
      </c>
      <c r="AE207" s="337">
        <v>700677.02</v>
      </c>
      <c r="AF207" s="337">
        <v>700677.02</v>
      </c>
      <c r="AG207" s="337">
        <v>700677.02</v>
      </c>
      <c r="AH207" s="337">
        <v>700677.02</v>
      </c>
      <c r="AI207" s="337">
        <v>700677.02</v>
      </c>
      <c r="AJ207" s="337">
        <v>700677.02</v>
      </c>
      <c r="AK207" s="337">
        <v>700677.02</v>
      </c>
      <c r="AL207" s="337">
        <v>700677.02</v>
      </c>
      <c r="AM207" s="337">
        <v>700677.02</v>
      </c>
      <c r="AN207" s="337"/>
      <c r="AO207" s="337"/>
      <c r="AP207" s="337"/>
      <c r="AQ207" s="337"/>
      <c r="AR207" s="337"/>
      <c r="AS207" s="337"/>
      <c r="AT207" s="337"/>
      <c r="AU207" s="337"/>
      <c r="AV207" s="337"/>
      <c r="AW207" s="337"/>
      <c r="AX207" s="337"/>
      <c r="AY207" s="337"/>
      <c r="AZ207" s="337"/>
      <c r="BA207" s="337"/>
      <c r="BB207" s="337"/>
      <c r="BC207" s="337"/>
      <c r="BD207" s="337"/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337"/>
      <c r="BU207" s="337"/>
      <c r="BV207" s="337"/>
      <c r="BW207" s="337"/>
      <c r="BX207" s="9">
        <f t="shared" si="41"/>
        <v>700677.02</v>
      </c>
      <c r="BY207" s="9">
        <f t="shared" si="42"/>
        <v>700677.02</v>
      </c>
      <c r="BZ207" s="9">
        <f t="shared" si="43"/>
        <v>700677.02</v>
      </c>
      <c r="CA207" s="9">
        <f t="shared" si="44"/>
        <v>0</v>
      </c>
      <c r="CB207" s="9">
        <f t="shared" si="45"/>
        <v>0</v>
      </c>
      <c r="CC207" s="9">
        <f t="shared" si="46"/>
        <v>0</v>
      </c>
      <c r="CD207" s="11">
        <f t="shared" si="47"/>
        <v>557281.63</v>
      </c>
      <c r="CE207" s="11">
        <f t="shared" si="48"/>
        <v>700677.02</v>
      </c>
      <c r="CF207" s="11">
        <f t="shared" si="49"/>
        <v>700677.02</v>
      </c>
      <c r="CG207" s="11">
        <f t="shared" si="50"/>
        <v>53898.23</v>
      </c>
      <c r="CH207" s="11">
        <f t="shared" si="51"/>
        <v>0</v>
      </c>
      <c r="CI207" s="11">
        <f t="shared" si="52"/>
        <v>0</v>
      </c>
      <c r="CJ207" s="333" t="str">
        <f>VLOOKUP($A207,'Depr Group Buckets'!$A:$J,CJ$4,FALSE)</f>
        <v>PROD OTHER</v>
      </c>
      <c r="CK207" s="333" t="str">
        <f>VLOOKUP($A207,'Depr Group Buckets'!$A:$J,CK$4,FALSE)</f>
        <v>101/106</v>
      </c>
      <c r="CL207" s="333">
        <f>VLOOKUP($A207,'Depr Group Buckets'!$A:$J,CL$4,FALSE)</f>
        <v>108</v>
      </c>
      <c r="CM207" s="333">
        <f>VLOOKUP($A207,'Depr Group Buckets'!$A:$J,CM$4,FALSE)</f>
        <v>403</v>
      </c>
      <c r="CN207" s="333" t="str">
        <f>VLOOKUP($A207,'Depr Group Buckets'!$A:$J,CN$4,FALSE)</f>
        <v>BIG BEND</v>
      </c>
      <c r="CO207" s="333" t="str">
        <f>VLOOKUP($A207,'Depr Group Buckets'!$A:$J,CO$4,FALSE)</f>
        <v>BIG BEND NEW STEAM TURBINE 1</v>
      </c>
      <c r="CP207" s="333" t="str">
        <f>VLOOKUP($A207,'Depr Group Buckets'!$A:$J,CP$4,FALSE)</f>
        <v>Valid</v>
      </c>
      <c r="CQ207" s="333" t="str">
        <f>VLOOKUP($A207,'Depr Group Buckets'!$A:$J,CQ$4,FALSE)</f>
        <v>345</v>
      </c>
    </row>
    <row r="208" spans="1:95" ht="12.75" customHeight="1" x14ac:dyDescent="0.25">
      <c r="A208" s="335">
        <v>34544</v>
      </c>
      <c r="B208" s="336" t="s">
        <v>68</v>
      </c>
      <c r="C208" s="337">
        <v>15324704.390000001</v>
      </c>
      <c r="D208" s="337">
        <v>15324704.390000001</v>
      </c>
      <c r="E208" s="337">
        <v>15324704.390000001</v>
      </c>
      <c r="F208" s="337">
        <v>15258221.630000001</v>
      </c>
      <c r="G208" s="337">
        <v>15258221.630000001</v>
      </c>
      <c r="H208" s="337">
        <v>15256508.470000001</v>
      </c>
      <c r="I208" s="337">
        <v>15256508.470000001</v>
      </c>
      <c r="J208" s="337">
        <v>15256508.470000001</v>
      </c>
      <c r="K208" s="337">
        <v>15256508.470000001</v>
      </c>
      <c r="L208" s="337">
        <v>15256508.470000001</v>
      </c>
      <c r="M208" s="337">
        <v>15257675.380000001</v>
      </c>
      <c r="N208" s="337">
        <v>15257675.380000001</v>
      </c>
      <c r="O208" s="337">
        <v>16328713.470000001</v>
      </c>
      <c r="P208" s="337">
        <v>16328713.470000001</v>
      </c>
      <c r="Q208" s="337">
        <v>16328713.470000001</v>
      </c>
      <c r="R208" s="337">
        <v>16328713.470000001</v>
      </c>
      <c r="S208" s="337">
        <v>16328713.470000001</v>
      </c>
      <c r="T208" s="337">
        <v>16328713.470000001</v>
      </c>
      <c r="U208" s="337">
        <v>16328713.470000001</v>
      </c>
      <c r="V208" s="337">
        <v>16328713.470000001</v>
      </c>
      <c r="W208" s="337">
        <v>16328713.470000001</v>
      </c>
      <c r="X208" s="337">
        <v>16328713.470000001</v>
      </c>
      <c r="Y208" s="337">
        <v>16328713.470000001</v>
      </c>
      <c r="Z208" s="337">
        <v>16328713.470000001</v>
      </c>
      <c r="AA208" s="337">
        <v>16328713.470000001</v>
      </c>
      <c r="AB208" s="337">
        <v>16328713.470000001</v>
      </c>
      <c r="AC208" s="337">
        <v>16328713.470000001</v>
      </c>
      <c r="AD208" s="337">
        <v>16328713.470000001</v>
      </c>
      <c r="AE208" s="337">
        <v>16328713.470000001</v>
      </c>
      <c r="AF208" s="337">
        <v>16328713.470000001</v>
      </c>
      <c r="AG208" s="337">
        <v>16328713.470000001</v>
      </c>
      <c r="AH208" s="337">
        <v>16328713.470000001</v>
      </c>
      <c r="AI208" s="337">
        <v>16328713.470000001</v>
      </c>
      <c r="AJ208" s="337">
        <v>16328713.470000001</v>
      </c>
      <c r="AK208" s="337">
        <v>16328713.470000001</v>
      </c>
      <c r="AL208" s="337">
        <v>16328713.470000001</v>
      </c>
      <c r="AM208" s="337">
        <v>16328713.470000001</v>
      </c>
      <c r="AN208" s="337"/>
      <c r="AO208" s="337"/>
      <c r="AP208" s="337"/>
      <c r="AQ208" s="337"/>
      <c r="AR208" s="337"/>
      <c r="AS208" s="337"/>
      <c r="AT208" s="337"/>
      <c r="AU208" s="337"/>
      <c r="AV208" s="337"/>
      <c r="AW208" s="337"/>
      <c r="AX208" s="337"/>
      <c r="AY208" s="337"/>
      <c r="AZ208" s="337"/>
      <c r="BA208" s="337"/>
      <c r="BB208" s="337"/>
      <c r="BC208" s="337"/>
      <c r="BD208" s="337"/>
      <c r="BE208" s="337"/>
      <c r="BF208" s="337"/>
      <c r="BG208" s="337"/>
      <c r="BH208" s="337"/>
      <c r="BI208" s="337"/>
      <c r="BJ208" s="337"/>
      <c r="BK208" s="337"/>
      <c r="BL208" s="337"/>
      <c r="BM208" s="337"/>
      <c r="BN208" s="337"/>
      <c r="BO208" s="337"/>
      <c r="BP208" s="337"/>
      <c r="BQ208" s="337"/>
      <c r="BR208" s="337"/>
      <c r="BS208" s="337"/>
      <c r="BT208" s="337"/>
      <c r="BU208" s="337"/>
      <c r="BV208" s="337"/>
      <c r="BW208" s="337"/>
      <c r="BX208" s="9">
        <f t="shared" si="41"/>
        <v>16328713.470000001</v>
      </c>
      <c r="BY208" s="9">
        <f t="shared" si="42"/>
        <v>16328713.470000001</v>
      </c>
      <c r="BZ208" s="9">
        <f t="shared" si="43"/>
        <v>16328713.470000001</v>
      </c>
      <c r="CA208" s="9">
        <f t="shared" si="44"/>
        <v>0</v>
      </c>
      <c r="CB208" s="9">
        <f t="shared" si="45"/>
        <v>0</v>
      </c>
      <c r="CC208" s="9">
        <f t="shared" si="46"/>
        <v>0</v>
      </c>
      <c r="CD208" s="11">
        <f t="shared" si="47"/>
        <v>15355166.390000001</v>
      </c>
      <c r="CE208" s="11">
        <f t="shared" si="48"/>
        <v>16328713.470000001</v>
      </c>
      <c r="CF208" s="11">
        <f t="shared" si="49"/>
        <v>16328713.470000001</v>
      </c>
      <c r="CG208" s="11">
        <f t="shared" si="50"/>
        <v>1256054.8799999999</v>
      </c>
      <c r="CH208" s="11">
        <f t="shared" si="51"/>
        <v>0</v>
      </c>
      <c r="CI208" s="11">
        <f t="shared" si="52"/>
        <v>0</v>
      </c>
      <c r="CJ208" s="333" t="str">
        <f>VLOOKUP($A208,'Depr Group Buckets'!$A:$J,CJ$4,FALSE)</f>
        <v>PROD OTHER</v>
      </c>
      <c r="CK208" s="333" t="str">
        <f>VLOOKUP($A208,'Depr Group Buckets'!$A:$J,CK$4,FALSE)</f>
        <v>101/106</v>
      </c>
      <c r="CL208" s="333">
        <f>VLOOKUP($A208,'Depr Group Buckets'!$A:$J,CL$4,FALSE)</f>
        <v>108</v>
      </c>
      <c r="CM208" s="333">
        <f>VLOOKUP($A208,'Depr Group Buckets'!$A:$J,CM$4,FALSE)</f>
        <v>403</v>
      </c>
      <c r="CN208" s="333" t="str">
        <f>VLOOKUP($A208,'Depr Group Buckets'!$A:$J,CN$4,FALSE)</f>
        <v>BIG BEND</v>
      </c>
      <c r="CO208" s="333" t="str">
        <f>VLOOKUP($A208,'Depr Group Buckets'!$A:$J,CO$4,FALSE)</f>
        <v>BIG BEND CT 4</v>
      </c>
      <c r="CP208" s="333" t="str">
        <f>VLOOKUP($A208,'Depr Group Buckets'!$A:$J,CP$4,FALSE)</f>
        <v>Valid</v>
      </c>
      <c r="CQ208" s="333" t="str">
        <f>VLOOKUP($A208,'Depr Group Buckets'!$A:$J,CQ$4,FALSE)</f>
        <v>345</v>
      </c>
    </row>
    <row r="209" spans="1:95" ht="12.75" customHeight="1" x14ac:dyDescent="0.25">
      <c r="A209" s="335">
        <v>34545</v>
      </c>
      <c r="B209" s="336" t="s">
        <v>76</v>
      </c>
      <c r="C209" s="337">
        <v>0</v>
      </c>
      <c r="D209" s="337">
        <v>0</v>
      </c>
      <c r="E209" s="337">
        <v>0</v>
      </c>
      <c r="F209" s="337">
        <v>0</v>
      </c>
      <c r="G209" s="337">
        <v>0</v>
      </c>
      <c r="H209" s="337">
        <v>0</v>
      </c>
      <c r="I209" s="337">
        <v>0</v>
      </c>
      <c r="J209" s="337">
        <v>0</v>
      </c>
      <c r="K209" s="337">
        <v>0</v>
      </c>
      <c r="L209" s="337">
        <v>0</v>
      </c>
      <c r="M209" s="337">
        <v>0</v>
      </c>
      <c r="N209" s="337">
        <v>39342.99</v>
      </c>
      <c r="O209" s="337">
        <v>58769.36</v>
      </c>
      <c r="P209" s="337">
        <v>58769.36</v>
      </c>
      <c r="Q209" s="337">
        <v>58769.36</v>
      </c>
      <c r="R209" s="337">
        <v>58769.36</v>
      </c>
      <c r="S209" s="337">
        <v>58769.36</v>
      </c>
      <c r="T209" s="337">
        <v>58769.36</v>
      </c>
      <c r="U209" s="337">
        <v>58769.36</v>
      </c>
      <c r="V209" s="337">
        <v>58769.36</v>
      </c>
      <c r="W209" s="337">
        <v>58769.36</v>
      </c>
      <c r="X209" s="337">
        <v>58769.36</v>
      </c>
      <c r="Y209" s="337">
        <v>58769.36</v>
      </c>
      <c r="Z209" s="337">
        <v>58769.36</v>
      </c>
      <c r="AA209" s="337">
        <v>58769.36</v>
      </c>
      <c r="AB209" s="337">
        <v>58769.36</v>
      </c>
      <c r="AC209" s="337">
        <v>58769.36</v>
      </c>
      <c r="AD209" s="337">
        <v>58769.36</v>
      </c>
      <c r="AE209" s="337">
        <v>58769.36</v>
      </c>
      <c r="AF209" s="337">
        <v>58769.36</v>
      </c>
      <c r="AG209" s="337">
        <v>58769.36</v>
      </c>
      <c r="AH209" s="337">
        <v>58769.36</v>
      </c>
      <c r="AI209" s="337">
        <v>58769.36</v>
      </c>
      <c r="AJ209" s="337">
        <v>58769.36</v>
      </c>
      <c r="AK209" s="337">
        <v>58769.36</v>
      </c>
      <c r="AL209" s="337">
        <v>58769.36</v>
      </c>
      <c r="AM209" s="337">
        <v>58769.36</v>
      </c>
      <c r="AN209" s="337"/>
      <c r="AO209" s="337"/>
      <c r="AP209" s="337"/>
      <c r="AQ209" s="337"/>
      <c r="AR209" s="337"/>
      <c r="AS209" s="337"/>
      <c r="AT209" s="337"/>
      <c r="AU209" s="337"/>
      <c r="AV209" s="337"/>
      <c r="AW209" s="337"/>
      <c r="AX209" s="337"/>
      <c r="AY209" s="337"/>
      <c r="AZ209" s="337"/>
      <c r="BA209" s="337"/>
      <c r="BB209" s="337"/>
      <c r="BC209" s="337"/>
      <c r="BD209" s="337"/>
      <c r="BE209" s="337"/>
      <c r="BF209" s="337"/>
      <c r="BG209" s="337"/>
      <c r="BH209" s="337"/>
      <c r="BI209" s="337"/>
      <c r="BJ209" s="337"/>
      <c r="BK209" s="337"/>
      <c r="BL209" s="337"/>
      <c r="BM209" s="337"/>
      <c r="BN209" s="337"/>
      <c r="BO209" s="337"/>
      <c r="BP209" s="337"/>
      <c r="BQ209" s="337"/>
      <c r="BR209" s="337"/>
      <c r="BS209" s="337"/>
      <c r="BT209" s="337"/>
      <c r="BU209" s="337"/>
      <c r="BV209" s="337"/>
      <c r="BW209" s="337"/>
      <c r="BX209" s="9">
        <f t="shared" si="41"/>
        <v>58769.36</v>
      </c>
      <c r="BY209" s="9">
        <f t="shared" si="42"/>
        <v>58769.36</v>
      </c>
      <c r="BZ209" s="9">
        <f t="shared" si="43"/>
        <v>58769.36</v>
      </c>
      <c r="CA209" s="9">
        <f t="shared" si="44"/>
        <v>0</v>
      </c>
      <c r="CB209" s="9">
        <f t="shared" si="45"/>
        <v>0</v>
      </c>
      <c r="CC209" s="9">
        <f t="shared" si="46"/>
        <v>0</v>
      </c>
      <c r="CD209" s="11">
        <f t="shared" si="47"/>
        <v>7547.1</v>
      </c>
      <c r="CE209" s="11">
        <f t="shared" si="48"/>
        <v>58769.36</v>
      </c>
      <c r="CF209" s="11">
        <f t="shared" si="49"/>
        <v>58769.36</v>
      </c>
      <c r="CG209" s="11">
        <f t="shared" si="50"/>
        <v>4520.72</v>
      </c>
      <c r="CH209" s="11">
        <f t="shared" si="51"/>
        <v>0</v>
      </c>
      <c r="CI209" s="11">
        <f t="shared" si="52"/>
        <v>0</v>
      </c>
      <c r="CJ209" s="333" t="str">
        <f>VLOOKUP($A209,'Depr Group Buckets'!$A:$J,CJ$4,FALSE)</f>
        <v>PROD OTHER</v>
      </c>
      <c r="CK209" s="333" t="str">
        <f>VLOOKUP($A209,'Depr Group Buckets'!$A:$J,CK$4,FALSE)</f>
        <v>101/106</v>
      </c>
      <c r="CL209" s="333">
        <f>VLOOKUP($A209,'Depr Group Buckets'!$A:$J,CL$4,FALSE)</f>
        <v>108</v>
      </c>
      <c r="CM209" s="333">
        <f>VLOOKUP($A209,'Depr Group Buckets'!$A:$J,CM$4,FALSE)</f>
        <v>403</v>
      </c>
      <c r="CN209" s="333" t="str">
        <f>VLOOKUP($A209,'Depr Group Buckets'!$A:$J,CN$4,FALSE)</f>
        <v>BIG BEND</v>
      </c>
      <c r="CO209" s="333" t="str">
        <f>VLOOKUP($A209,'Depr Group Buckets'!$A:$J,CO$4,FALSE)</f>
        <v xml:space="preserve">BIG BEND CT 5 </v>
      </c>
      <c r="CP209" s="333" t="str">
        <f>VLOOKUP($A209,'Depr Group Buckets'!$A:$J,CP$4,FALSE)</f>
        <v>Valid</v>
      </c>
      <c r="CQ209" s="333" t="str">
        <f>VLOOKUP($A209,'Depr Group Buckets'!$A:$J,CQ$4,FALSE)</f>
        <v>345</v>
      </c>
    </row>
    <row r="210" spans="1:95" ht="12.75" customHeight="1" x14ac:dyDescent="0.25">
      <c r="A210" s="335">
        <v>34546</v>
      </c>
      <c r="B210" s="336" t="s">
        <v>83</v>
      </c>
      <c r="C210" s="337">
        <v>0</v>
      </c>
      <c r="D210" s="337">
        <v>0</v>
      </c>
      <c r="E210" s="337">
        <v>0</v>
      </c>
      <c r="F210" s="337">
        <v>0</v>
      </c>
      <c r="G210" s="337">
        <v>35769.599999999999</v>
      </c>
      <c r="H210" s="337">
        <v>0</v>
      </c>
      <c r="I210" s="337">
        <v>0</v>
      </c>
      <c r="J210" s="337">
        <v>0</v>
      </c>
      <c r="K210" s="337">
        <v>0</v>
      </c>
      <c r="L210" s="337">
        <v>19190.82</v>
      </c>
      <c r="M210" s="337">
        <v>19190.82</v>
      </c>
      <c r="N210" s="337">
        <v>19190.82</v>
      </c>
      <c r="O210" s="337">
        <v>19190.82</v>
      </c>
      <c r="P210" s="337">
        <v>19190.82</v>
      </c>
      <c r="Q210" s="337">
        <v>19190.82</v>
      </c>
      <c r="R210" s="337">
        <v>19190.82</v>
      </c>
      <c r="S210" s="337">
        <v>19190.82</v>
      </c>
      <c r="T210" s="337">
        <v>19190.82</v>
      </c>
      <c r="U210" s="337">
        <v>19190.82</v>
      </c>
      <c r="V210" s="337">
        <v>19190.82</v>
      </c>
      <c r="W210" s="337">
        <v>19190.82</v>
      </c>
      <c r="X210" s="337">
        <v>19190.82</v>
      </c>
      <c r="Y210" s="337">
        <v>19190.82</v>
      </c>
      <c r="Z210" s="337">
        <v>19190.82</v>
      </c>
      <c r="AA210" s="337">
        <v>19190.82</v>
      </c>
      <c r="AB210" s="337">
        <v>19190.82</v>
      </c>
      <c r="AC210" s="337">
        <v>19190.82</v>
      </c>
      <c r="AD210" s="337">
        <v>19190.82</v>
      </c>
      <c r="AE210" s="337">
        <v>19190.82</v>
      </c>
      <c r="AF210" s="337">
        <v>19190.82</v>
      </c>
      <c r="AG210" s="337">
        <v>19190.82</v>
      </c>
      <c r="AH210" s="337">
        <v>19190.82</v>
      </c>
      <c r="AI210" s="337">
        <v>19190.82</v>
      </c>
      <c r="AJ210" s="337">
        <v>19190.82</v>
      </c>
      <c r="AK210" s="337">
        <v>19190.82</v>
      </c>
      <c r="AL210" s="337">
        <v>19190.82</v>
      </c>
      <c r="AM210" s="337">
        <v>19190.82</v>
      </c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9">
        <f t="shared" si="41"/>
        <v>19190.82</v>
      </c>
      <c r="BY210" s="9">
        <f t="shared" si="42"/>
        <v>19190.82</v>
      </c>
      <c r="BZ210" s="9">
        <f t="shared" si="43"/>
        <v>19190.82</v>
      </c>
      <c r="CA210" s="9">
        <f t="shared" si="44"/>
        <v>0</v>
      </c>
      <c r="CB210" s="9">
        <f t="shared" si="45"/>
        <v>0</v>
      </c>
      <c r="CC210" s="9">
        <f t="shared" si="46"/>
        <v>0</v>
      </c>
      <c r="CD210" s="11">
        <f t="shared" si="47"/>
        <v>8656.3799999999992</v>
      </c>
      <c r="CE210" s="11">
        <f t="shared" si="48"/>
        <v>19190.82</v>
      </c>
      <c r="CF210" s="11">
        <f t="shared" si="49"/>
        <v>19190.82</v>
      </c>
      <c r="CG210" s="11">
        <f t="shared" si="50"/>
        <v>1476.22</v>
      </c>
      <c r="CH210" s="11">
        <f t="shared" si="51"/>
        <v>0</v>
      </c>
      <c r="CI210" s="11">
        <f t="shared" si="52"/>
        <v>0</v>
      </c>
      <c r="CJ210" s="333" t="str">
        <f>VLOOKUP($A210,'Depr Group Buckets'!$A:$J,CJ$4,FALSE)</f>
        <v>PROD OTHER</v>
      </c>
      <c r="CK210" s="333" t="str">
        <f>VLOOKUP($A210,'Depr Group Buckets'!$A:$J,CK$4,FALSE)</f>
        <v>101/106</v>
      </c>
      <c r="CL210" s="333">
        <f>VLOOKUP($A210,'Depr Group Buckets'!$A:$J,CL$4,FALSE)</f>
        <v>108</v>
      </c>
      <c r="CM210" s="333">
        <f>VLOOKUP($A210,'Depr Group Buckets'!$A:$J,CM$4,FALSE)</f>
        <v>403</v>
      </c>
      <c r="CN210" s="333" t="str">
        <f>VLOOKUP($A210,'Depr Group Buckets'!$A:$J,CN$4,FALSE)</f>
        <v>BIG BEND</v>
      </c>
      <c r="CO210" s="333" t="str">
        <f>VLOOKUP($A210,'Depr Group Buckets'!$A:$J,CO$4,FALSE)</f>
        <v>BIG BEND CT 6</v>
      </c>
      <c r="CP210" s="333" t="str">
        <f>VLOOKUP($A210,'Depr Group Buckets'!$A:$J,CP$4,FALSE)</f>
        <v>Valid</v>
      </c>
      <c r="CQ210" s="333" t="str">
        <f>VLOOKUP($A210,'Depr Group Buckets'!$A:$J,CQ$4,FALSE)</f>
        <v>345</v>
      </c>
    </row>
    <row r="211" spans="1:95" ht="12.75" customHeight="1" x14ac:dyDescent="0.25">
      <c r="A211" s="335">
        <v>34580</v>
      </c>
      <c r="B211" s="336" t="s">
        <v>157</v>
      </c>
      <c r="C211" s="337">
        <v>14450226.379999997</v>
      </c>
      <c r="D211" s="337">
        <v>14450226.379999997</v>
      </c>
      <c r="E211" s="337">
        <v>14452101.639999997</v>
      </c>
      <c r="F211" s="337">
        <v>14452101.639999997</v>
      </c>
      <c r="G211" s="337">
        <v>14519008.439999998</v>
      </c>
      <c r="H211" s="337">
        <v>14519008.439999998</v>
      </c>
      <c r="I211" s="337">
        <v>14519008.439999998</v>
      </c>
      <c r="J211" s="337">
        <v>14519008.439999998</v>
      </c>
      <c r="K211" s="337">
        <v>14519008.439999998</v>
      </c>
      <c r="L211" s="337">
        <v>14519008.439999998</v>
      </c>
      <c r="M211" s="337">
        <v>14500596.529999997</v>
      </c>
      <c r="N211" s="337">
        <v>14500596.529999997</v>
      </c>
      <c r="O211" s="337">
        <v>14500596.529999997</v>
      </c>
      <c r="P211" s="337">
        <v>14500596.529999997</v>
      </c>
      <c r="Q211" s="337">
        <v>14500596.529999997</v>
      </c>
      <c r="R211" s="337">
        <v>14500596.529999997</v>
      </c>
      <c r="S211" s="337">
        <v>14500596.529999997</v>
      </c>
      <c r="T211" s="337">
        <v>14500596.529999997</v>
      </c>
      <c r="U211" s="337">
        <v>14500596.529999997</v>
      </c>
      <c r="V211" s="337">
        <v>14500596.529999997</v>
      </c>
      <c r="W211" s="337">
        <v>14500596.529999997</v>
      </c>
      <c r="X211" s="337">
        <v>14500596.529999997</v>
      </c>
      <c r="Y211" s="337">
        <v>14500596.529999997</v>
      </c>
      <c r="Z211" s="337">
        <v>14500596.529999997</v>
      </c>
      <c r="AA211" s="337">
        <v>14500596.529999997</v>
      </c>
      <c r="AB211" s="337">
        <v>14500596.529999997</v>
      </c>
      <c r="AC211" s="337">
        <v>14500596.529999997</v>
      </c>
      <c r="AD211" s="337">
        <v>14500596.529999997</v>
      </c>
      <c r="AE211" s="337">
        <v>14500596.529999997</v>
      </c>
      <c r="AF211" s="337">
        <v>14500596.529999997</v>
      </c>
      <c r="AG211" s="337">
        <v>14500596.529999997</v>
      </c>
      <c r="AH211" s="337">
        <v>14500596.529999997</v>
      </c>
      <c r="AI211" s="337">
        <v>14500596.529999997</v>
      </c>
      <c r="AJ211" s="337">
        <v>14500596.529999997</v>
      </c>
      <c r="AK211" s="337">
        <v>14500596.529999997</v>
      </c>
      <c r="AL211" s="337">
        <v>14500596.529999997</v>
      </c>
      <c r="AM211" s="337">
        <v>14500596.529999997</v>
      </c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9">
        <f t="shared" si="41"/>
        <v>14500596.529999997</v>
      </c>
      <c r="BY211" s="9">
        <f t="shared" si="42"/>
        <v>14500596.529999997</v>
      </c>
      <c r="BZ211" s="9">
        <f t="shared" si="43"/>
        <v>14500596.529999997</v>
      </c>
      <c r="CA211" s="9">
        <f t="shared" si="44"/>
        <v>0</v>
      </c>
      <c r="CB211" s="9">
        <f t="shared" si="45"/>
        <v>0</v>
      </c>
      <c r="CC211" s="9">
        <f t="shared" si="46"/>
        <v>0</v>
      </c>
      <c r="CD211" s="11">
        <f t="shared" si="47"/>
        <v>14493884.33</v>
      </c>
      <c r="CE211" s="11">
        <f t="shared" si="48"/>
        <v>14500596.529999999</v>
      </c>
      <c r="CF211" s="11">
        <f t="shared" si="49"/>
        <v>14500596.529999999</v>
      </c>
      <c r="CG211" s="11">
        <f t="shared" si="50"/>
        <v>1115430.5</v>
      </c>
      <c r="CH211" s="11">
        <f t="shared" si="51"/>
        <v>0</v>
      </c>
      <c r="CI211" s="11">
        <f t="shared" si="52"/>
        <v>0</v>
      </c>
      <c r="CJ211" s="333" t="str">
        <f>VLOOKUP($A211,'Depr Group Buckets'!$A:$J,CJ$4,FALSE)</f>
        <v>PROD OTHER</v>
      </c>
      <c r="CK211" s="333" t="str">
        <f>VLOOKUP($A211,'Depr Group Buckets'!$A:$J,CK$4,FALSE)</f>
        <v>101/106</v>
      </c>
      <c r="CL211" s="333">
        <f>VLOOKUP($A211,'Depr Group Buckets'!$A:$J,CL$4,FALSE)</f>
        <v>108</v>
      </c>
      <c r="CM211" s="333">
        <f>VLOOKUP($A211,'Depr Group Buckets'!$A:$J,CM$4,FALSE)</f>
        <v>403</v>
      </c>
      <c r="CN211" s="333" t="str">
        <f>VLOOKUP($A211,'Depr Group Buckets'!$A:$J,CN$4,FALSE)</f>
        <v>POLK</v>
      </c>
      <c r="CO211" s="333" t="str">
        <f>VLOOKUP($A211,'Depr Group Buckets'!$A:$J,CO$4,FALSE)</f>
        <v>POLK COMMON</v>
      </c>
      <c r="CP211" s="333" t="str">
        <f>VLOOKUP($A211,'Depr Group Buckets'!$A:$J,CP$4,FALSE)</f>
        <v>Valid</v>
      </c>
      <c r="CQ211" s="333" t="str">
        <f>VLOOKUP($A211,'Depr Group Buckets'!$A:$J,CQ$4,FALSE)</f>
        <v>345</v>
      </c>
    </row>
    <row r="212" spans="1:95" ht="12.75" customHeight="1" x14ac:dyDescent="0.25">
      <c r="A212" s="335">
        <v>34581</v>
      </c>
      <c r="B212" s="336" t="s">
        <v>164</v>
      </c>
      <c r="C212" s="337">
        <v>60537995.460000001</v>
      </c>
      <c r="D212" s="337">
        <v>60542115.329999998</v>
      </c>
      <c r="E212" s="337">
        <v>60542263.829999998</v>
      </c>
      <c r="F212" s="337">
        <v>60542263.829999998</v>
      </c>
      <c r="G212" s="337">
        <v>60549066.710000001</v>
      </c>
      <c r="H212" s="337">
        <v>60548846.730000004</v>
      </c>
      <c r="I212" s="337">
        <v>60548846.730000004</v>
      </c>
      <c r="J212" s="337">
        <v>60548846.730000004</v>
      </c>
      <c r="K212" s="337">
        <v>60548846.730000004</v>
      </c>
      <c r="L212" s="337">
        <v>60548811.000000007</v>
      </c>
      <c r="M212" s="337">
        <v>60502604.230000012</v>
      </c>
      <c r="N212" s="337">
        <v>60502604.230000012</v>
      </c>
      <c r="O212" s="337">
        <v>60502604.230000012</v>
      </c>
      <c r="P212" s="337">
        <v>60502604.230000012</v>
      </c>
      <c r="Q212" s="337">
        <v>60502604.230000012</v>
      </c>
      <c r="R212" s="337">
        <v>60502604.230000012</v>
      </c>
      <c r="S212" s="337">
        <v>60502604.230000012</v>
      </c>
      <c r="T212" s="337">
        <v>60502604.230000012</v>
      </c>
      <c r="U212" s="337">
        <v>60502604.230000012</v>
      </c>
      <c r="V212" s="337">
        <v>60502604.230000012</v>
      </c>
      <c r="W212" s="337">
        <v>60502604.230000012</v>
      </c>
      <c r="X212" s="337">
        <v>60502604.230000012</v>
      </c>
      <c r="Y212" s="337">
        <v>60502604.230000012</v>
      </c>
      <c r="Z212" s="337">
        <v>60502604.230000012</v>
      </c>
      <c r="AA212" s="337">
        <v>60502604.230000012</v>
      </c>
      <c r="AB212" s="337">
        <v>60502604.230000012</v>
      </c>
      <c r="AC212" s="337">
        <v>60502604.230000012</v>
      </c>
      <c r="AD212" s="337">
        <v>60502604.230000012</v>
      </c>
      <c r="AE212" s="337">
        <v>60502604.230000012</v>
      </c>
      <c r="AF212" s="337">
        <v>60502604.230000012</v>
      </c>
      <c r="AG212" s="337">
        <v>60502604.230000012</v>
      </c>
      <c r="AH212" s="337">
        <v>60502604.230000012</v>
      </c>
      <c r="AI212" s="337">
        <v>60502604.230000012</v>
      </c>
      <c r="AJ212" s="337">
        <v>60502604.230000012</v>
      </c>
      <c r="AK212" s="337">
        <v>60502604.230000012</v>
      </c>
      <c r="AL212" s="337">
        <v>60502604.230000012</v>
      </c>
      <c r="AM212" s="337">
        <v>60502604.230000012</v>
      </c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37"/>
      <c r="BU212" s="337"/>
      <c r="BV212" s="337"/>
      <c r="BW212" s="337"/>
      <c r="BX212" s="9">
        <f t="shared" si="41"/>
        <v>60502604.230000012</v>
      </c>
      <c r="BY212" s="9">
        <f t="shared" si="42"/>
        <v>60502604.230000012</v>
      </c>
      <c r="BZ212" s="9">
        <f t="shared" si="43"/>
        <v>60502604.230000012</v>
      </c>
      <c r="CA212" s="9">
        <f t="shared" si="44"/>
        <v>0</v>
      </c>
      <c r="CB212" s="9">
        <f t="shared" si="45"/>
        <v>0</v>
      </c>
      <c r="CC212" s="9">
        <f t="shared" si="46"/>
        <v>0</v>
      </c>
      <c r="CD212" s="11">
        <f t="shared" si="47"/>
        <v>60535824.289999999</v>
      </c>
      <c r="CE212" s="11">
        <f t="shared" si="48"/>
        <v>60502604.229999997</v>
      </c>
      <c r="CF212" s="11">
        <f t="shared" si="49"/>
        <v>60502604.229999997</v>
      </c>
      <c r="CG212" s="11">
        <f t="shared" si="50"/>
        <v>4654046.4800000004</v>
      </c>
      <c r="CH212" s="11">
        <f t="shared" si="51"/>
        <v>0</v>
      </c>
      <c r="CI212" s="11">
        <f t="shared" si="52"/>
        <v>0</v>
      </c>
      <c r="CJ212" s="333" t="str">
        <f>VLOOKUP($A212,'Depr Group Buckets'!$A:$J,CJ$4,FALSE)</f>
        <v>PROD OTHER</v>
      </c>
      <c r="CK212" s="333" t="str">
        <f>VLOOKUP($A212,'Depr Group Buckets'!$A:$J,CK$4,FALSE)</f>
        <v>101/106</v>
      </c>
      <c r="CL212" s="333">
        <f>VLOOKUP($A212,'Depr Group Buckets'!$A:$J,CL$4,FALSE)</f>
        <v>108</v>
      </c>
      <c r="CM212" s="333">
        <f>VLOOKUP($A212,'Depr Group Buckets'!$A:$J,CM$4,FALSE)</f>
        <v>403</v>
      </c>
      <c r="CN212" s="333" t="str">
        <f>VLOOKUP($A212,'Depr Group Buckets'!$A:$J,CN$4,FALSE)</f>
        <v>POLK</v>
      </c>
      <c r="CO212" s="333" t="str">
        <f>VLOOKUP($A212,'Depr Group Buckets'!$A:$J,CO$4,FALSE)</f>
        <v>POLK UNIT 1</v>
      </c>
      <c r="CP212" s="333" t="str">
        <f>VLOOKUP($A212,'Depr Group Buckets'!$A:$J,CP$4,FALSE)</f>
        <v>Valid</v>
      </c>
      <c r="CQ212" s="333" t="str">
        <f>VLOOKUP($A212,'Depr Group Buckets'!$A:$J,CQ$4,FALSE)</f>
        <v>345</v>
      </c>
    </row>
    <row r="213" spans="1:95" ht="12.75" customHeight="1" x14ac:dyDescent="0.25">
      <c r="A213" s="335">
        <v>34582</v>
      </c>
      <c r="B213" s="336" t="s">
        <v>171</v>
      </c>
      <c r="C213" s="337">
        <v>19166367.610000011</v>
      </c>
      <c r="D213" s="337">
        <v>19168855.190000009</v>
      </c>
      <c r="E213" s="337">
        <v>19186270.430000007</v>
      </c>
      <c r="F213" s="337">
        <v>19204893.740000006</v>
      </c>
      <c r="G213" s="337">
        <v>19205949.320000004</v>
      </c>
      <c r="H213" s="337">
        <v>19207748.650000002</v>
      </c>
      <c r="I213" s="337">
        <v>19207796.380000003</v>
      </c>
      <c r="J213" s="337">
        <v>19207796.380000003</v>
      </c>
      <c r="K213" s="337">
        <v>19207796.380000003</v>
      </c>
      <c r="L213" s="337">
        <v>19207796.380000003</v>
      </c>
      <c r="M213" s="337">
        <v>19207796.380000003</v>
      </c>
      <c r="N213" s="337">
        <v>19208058.740000002</v>
      </c>
      <c r="O213" s="337">
        <v>19218097.860000003</v>
      </c>
      <c r="P213" s="337">
        <v>19218097.860000003</v>
      </c>
      <c r="Q213" s="337">
        <v>19218097.860000003</v>
      </c>
      <c r="R213" s="337">
        <v>19218097.860000003</v>
      </c>
      <c r="S213" s="337">
        <v>19218097.860000003</v>
      </c>
      <c r="T213" s="337">
        <v>19218097.860000003</v>
      </c>
      <c r="U213" s="337">
        <v>19218097.860000003</v>
      </c>
      <c r="V213" s="337">
        <v>19218097.860000003</v>
      </c>
      <c r="W213" s="337">
        <v>19218097.860000003</v>
      </c>
      <c r="X213" s="337">
        <v>19218097.860000003</v>
      </c>
      <c r="Y213" s="337">
        <v>19218097.860000003</v>
      </c>
      <c r="Z213" s="337">
        <v>19218097.860000003</v>
      </c>
      <c r="AA213" s="337">
        <v>19218097.860000003</v>
      </c>
      <c r="AB213" s="337">
        <v>19218097.860000003</v>
      </c>
      <c r="AC213" s="337">
        <v>19218097.860000003</v>
      </c>
      <c r="AD213" s="337">
        <v>19218097.860000003</v>
      </c>
      <c r="AE213" s="337">
        <v>19218097.860000003</v>
      </c>
      <c r="AF213" s="337">
        <v>19218097.860000003</v>
      </c>
      <c r="AG213" s="337">
        <v>19218097.860000003</v>
      </c>
      <c r="AH213" s="337">
        <v>19218097.860000003</v>
      </c>
      <c r="AI213" s="337">
        <v>19218097.860000003</v>
      </c>
      <c r="AJ213" s="337">
        <v>19218097.860000003</v>
      </c>
      <c r="AK213" s="337">
        <v>19218097.860000003</v>
      </c>
      <c r="AL213" s="337">
        <v>19218097.860000003</v>
      </c>
      <c r="AM213" s="337">
        <v>19218097.860000003</v>
      </c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37"/>
      <c r="BB213" s="337"/>
      <c r="BC213" s="337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37"/>
      <c r="BU213" s="337"/>
      <c r="BV213" s="337"/>
      <c r="BW213" s="337"/>
      <c r="BX213" s="9">
        <f t="shared" si="41"/>
        <v>19218097.860000003</v>
      </c>
      <c r="BY213" s="9">
        <f t="shared" si="42"/>
        <v>19218097.860000003</v>
      </c>
      <c r="BZ213" s="9">
        <f t="shared" si="43"/>
        <v>19218097.860000003</v>
      </c>
      <c r="CA213" s="9">
        <f t="shared" si="44"/>
        <v>0</v>
      </c>
      <c r="CB213" s="9">
        <f t="shared" si="45"/>
        <v>0</v>
      </c>
      <c r="CC213" s="9">
        <f t="shared" si="46"/>
        <v>0</v>
      </c>
      <c r="CD213" s="11">
        <f t="shared" si="47"/>
        <v>19200401.800000001</v>
      </c>
      <c r="CE213" s="11">
        <f t="shared" si="48"/>
        <v>19218097.859999999</v>
      </c>
      <c r="CF213" s="11">
        <f t="shared" si="49"/>
        <v>19218097.859999999</v>
      </c>
      <c r="CG213" s="11">
        <f t="shared" si="50"/>
        <v>1478315.22</v>
      </c>
      <c r="CH213" s="11">
        <f t="shared" si="51"/>
        <v>0</v>
      </c>
      <c r="CI213" s="11">
        <f t="shared" si="52"/>
        <v>0</v>
      </c>
      <c r="CJ213" s="333" t="str">
        <f>VLOOKUP($A213,'Depr Group Buckets'!$A:$J,CJ$4,FALSE)</f>
        <v>PROD OTHER</v>
      </c>
      <c r="CK213" s="333" t="str">
        <f>VLOOKUP($A213,'Depr Group Buckets'!$A:$J,CK$4,FALSE)</f>
        <v>101/106</v>
      </c>
      <c r="CL213" s="333">
        <f>VLOOKUP($A213,'Depr Group Buckets'!$A:$J,CL$4,FALSE)</f>
        <v>108</v>
      </c>
      <c r="CM213" s="333">
        <f>VLOOKUP($A213,'Depr Group Buckets'!$A:$J,CM$4,FALSE)</f>
        <v>403</v>
      </c>
      <c r="CN213" s="333" t="str">
        <f>VLOOKUP($A213,'Depr Group Buckets'!$A:$J,CN$4,FALSE)</f>
        <v>POLK</v>
      </c>
      <c r="CO213" s="333" t="str">
        <f>VLOOKUP($A213,'Depr Group Buckets'!$A:$J,CO$4,FALSE)</f>
        <v>POLK UNIT 2</v>
      </c>
      <c r="CP213" s="333" t="str">
        <f>VLOOKUP($A213,'Depr Group Buckets'!$A:$J,CP$4,FALSE)</f>
        <v>Valid</v>
      </c>
      <c r="CQ213" s="333" t="str">
        <f>VLOOKUP($A213,'Depr Group Buckets'!$A:$J,CQ$4,FALSE)</f>
        <v>345</v>
      </c>
    </row>
    <row r="214" spans="1:95" ht="12.75" customHeight="1" x14ac:dyDescent="0.25">
      <c r="A214" s="335">
        <v>34583</v>
      </c>
      <c r="B214" s="336" t="s">
        <v>178</v>
      </c>
      <c r="C214" s="337">
        <v>9117266.8699999992</v>
      </c>
      <c r="D214" s="337">
        <v>9117266.8699999992</v>
      </c>
      <c r="E214" s="337">
        <v>9117266.8699999992</v>
      </c>
      <c r="F214" s="337">
        <v>9117266.8699999992</v>
      </c>
      <c r="G214" s="337">
        <v>9117266.8699999992</v>
      </c>
      <c r="H214" s="337">
        <v>9125740.629999999</v>
      </c>
      <c r="I214" s="337">
        <v>9125740.629999999</v>
      </c>
      <c r="J214" s="337">
        <v>9125740.629999999</v>
      </c>
      <c r="K214" s="337">
        <v>9125740.629999999</v>
      </c>
      <c r="L214" s="337">
        <v>9125740.629999999</v>
      </c>
      <c r="M214" s="337">
        <v>9146691.5499999989</v>
      </c>
      <c r="N214" s="337">
        <v>9146691.5499999989</v>
      </c>
      <c r="O214" s="337">
        <v>9146691.5499999989</v>
      </c>
      <c r="P214" s="337">
        <v>9146691.5499999989</v>
      </c>
      <c r="Q214" s="337">
        <v>9146691.5499999989</v>
      </c>
      <c r="R214" s="337">
        <v>9146691.5499999989</v>
      </c>
      <c r="S214" s="337">
        <v>9146691.5499999989</v>
      </c>
      <c r="T214" s="337">
        <v>9146691.5499999989</v>
      </c>
      <c r="U214" s="337">
        <v>9146691.5499999989</v>
      </c>
      <c r="V214" s="337">
        <v>9146691.5499999989</v>
      </c>
      <c r="W214" s="337">
        <v>9146691.5499999989</v>
      </c>
      <c r="X214" s="337">
        <v>9146691.5499999989</v>
      </c>
      <c r="Y214" s="337">
        <v>9146691.5499999989</v>
      </c>
      <c r="Z214" s="337">
        <v>9146691.5499999989</v>
      </c>
      <c r="AA214" s="337">
        <v>9146691.5499999989</v>
      </c>
      <c r="AB214" s="337">
        <v>9146691.5499999989</v>
      </c>
      <c r="AC214" s="337">
        <v>9146691.5499999989</v>
      </c>
      <c r="AD214" s="337">
        <v>9146691.5499999989</v>
      </c>
      <c r="AE214" s="337">
        <v>9146691.5499999989</v>
      </c>
      <c r="AF214" s="337">
        <v>9146691.5499999989</v>
      </c>
      <c r="AG214" s="337">
        <v>9146691.5499999989</v>
      </c>
      <c r="AH214" s="337">
        <v>9146691.5499999989</v>
      </c>
      <c r="AI214" s="337">
        <v>9146691.5499999989</v>
      </c>
      <c r="AJ214" s="337">
        <v>9146691.5499999989</v>
      </c>
      <c r="AK214" s="337">
        <v>9146691.5499999989</v>
      </c>
      <c r="AL214" s="337">
        <v>9146691.5499999989</v>
      </c>
      <c r="AM214" s="337">
        <v>9146691.5499999989</v>
      </c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37"/>
      <c r="BB214" s="337"/>
      <c r="BC214" s="337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37"/>
      <c r="BU214" s="337"/>
      <c r="BV214" s="337"/>
      <c r="BW214" s="337"/>
      <c r="BX214" s="9">
        <f t="shared" si="41"/>
        <v>9146691.5499999989</v>
      </c>
      <c r="BY214" s="9">
        <f t="shared" si="42"/>
        <v>9146691.5499999989</v>
      </c>
      <c r="BZ214" s="9">
        <f t="shared" si="43"/>
        <v>9146691.5499999989</v>
      </c>
      <c r="CA214" s="9">
        <f t="shared" si="44"/>
        <v>0</v>
      </c>
      <c r="CB214" s="9">
        <f t="shared" si="45"/>
        <v>0</v>
      </c>
      <c r="CC214" s="9">
        <f t="shared" si="46"/>
        <v>0</v>
      </c>
      <c r="CD214" s="11">
        <f t="shared" si="47"/>
        <v>9127316.3200000003</v>
      </c>
      <c r="CE214" s="11">
        <f t="shared" si="48"/>
        <v>9146691.5500000007</v>
      </c>
      <c r="CF214" s="11">
        <f t="shared" si="49"/>
        <v>9146691.5500000007</v>
      </c>
      <c r="CG214" s="11">
        <f t="shared" si="50"/>
        <v>703591.66</v>
      </c>
      <c r="CH214" s="11">
        <f t="shared" si="51"/>
        <v>0</v>
      </c>
      <c r="CI214" s="11">
        <f t="shared" si="52"/>
        <v>0</v>
      </c>
      <c r="CJ214" s="333" t="str">
        <f>VLOOKUP($A214,'Depr Group Buckets'!$A:$J,CJ$4,FALSE)</f>
        <v>PROD OTHER</v>
      </c>
      <c r="CK214" s="333" t="str">
        <f>VLOOKUP($A214,'Depr Group Buckets'!$A:$J,CK$4,FALSE)</f>
        <v>101/106</v>
      </c>
      <c r="CL214" s="333">
        <f>VLOOKUP($A214,'Depr Group Buckets'!$A:$J,CL$4,FALSE)</f>
        <v>108</v>
      </c>
      <c r="CM214" s="333">
        <f>VLOOKUP($A214,'Depr Group Buckets'!$A:$J,CM$4,FALSE)</f>
        <v>403</v>
      </c>
      <c r="CN214" s="333" t="str">
        <f>VLOOKUP($A214,'Depr Group Buckets'!$A:$J,CN$4,FALSE)</f>
        <v>POLK</v>
      </c>
      <c r="CO214" s="333" t="str">
        <f>VLOOKUP($A214,'Depr Group Buckets'!$A:$J,CO$4,FALSE)</f>
        <v>POLK UNIT 3</v>
      </c>
      <c r="CP214" s="333" t="str">
        <f>VLOOKUP($A214,'Depr Group Buckets'!$A:$J,CP$4,FALSE)</f>
        <v>Valid</v>
      </c>
      <c r="CQ214" s="333" t="str">
        <f>VLOOKUP($A214,'Depr Group Buckets'!$A:$J,CQ$4,FALSE)</f>
        <v>345</v>
      </c>
    </row>
    <row r="215" spans="1:95" ht="12.75" customHeight="1" x14ac:dyDescent="0.25">
      <c r="A215" s="335">
        <v>34584</v>
      </c>
      <c r="B215" s="336" t="s">
        <v>185</v>
      </c>
      <c r="C215" s="337">
        <v>5586747.4299999997</v>
      </c>
      <c r="D215" s="337">
        <v>5586747.4299999997</v>
      </c>
      <c r="E215" s="337">
        <v>5586747.4299999997</v>
      </c>
      <c r="F215" s="337">
        <v>5586747.4299999997</v>
      </c>
      <c r="G215" s="337">
        <v>5586747.4299999997</v>
      </c>
      <c r="H215" s="337">
        <v>5586747.4299999997</v>
      </c>
      <c r="I215" s="337">
        <v>5586747.4299999997</v>
      </c>
      <c r="J215" s="337">
        <v>5586747.4299999997</v>
      </c>
      <c r="K215" s="337">
        <v>5586747.4299999997</v>
      </c>
      <c r="L215" s="337">
        <v>5586747.4299999997</v>
      </c>
      <c r="M215" s="337">
        <v>5586747.4299999997</v>
      </c>
      <c r="N215" s="337">
        <v>5586747.4299999997</v>
      </c>
      <c r="O215" s="337">
        <v>5586747.4299999997</v>
      </c>
      <c r="P215" s="337">
        <v>5586747.4299999997</v>
      </c>
      <c r="Q215" s="337">
        <v>5586747.4299999997</v>
      </c>
      <c r="R215" s="337">
        <v>5586747.4299999997</v>
      </c>
      <c r="S215" s="337">
        <v>5586747.4299999997</v>
      </c>
      <c r="T215" s="337">
        <v>5586747.4299999997</v>
      </c>
      <c r="U215" s="337">
        <v>5586747.4299999997</v>
      </c>
      <c r="V215" s="337">
        <v>5586747.4299999997</v>
      </c>
      <c r="W215" s="337">
        <v>5586747.4299999997</v>
      </c>
      <c r="X215" s="337">
        <v>5586747.4299999997</v>
      </c>
      <c r="Y215" s="337">
        <v>5586747.4299999997</v>
      </c>
      <c r="Z215" s="337">
        <v>5586747.4299999997</v>
      </c>
      <c r="AA215" s="337">
        <v>5586747.4299999997</v>
      </c>
      <c r="AB215" s="337">
        <v>5586747.4299999997</v>
      </c>
      <c r="AC215" s="337">
        <v>5586747.4299999997</v>
      </c>
      <c r="AD215" s="337">
        <v>5586747.4299999997</v>
      </c>
      <c r="AE215" s="337">
        <v>5586747.4299999997</v>
      </c>
      <c r="AF215" s="337">
        <v>5586747.4299999997</v>
      </c>
      <c r="AG215" s="337">
        <v>5586747.4299999997</v>
      </c>
      <c r="AH215" s="337">
        <v>5586747.4299999997</v>
      </c>
      <c r="AI215" s="337">
        <v>5586747.4299999997</v>
      </c>
      <c r="AJ215" s="337">
        <v>5586747.4299999997</v>
      </c>
      <c r="AK215" s="337">
        <v>5586747.4299999997</v>
      </c>
      <c r="AL215" s="337">
        <v>5586747.4299999997</v>
      </c>
      <c r="AM215" s="337">
        <v>5586747.4299999997</v>
      </c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37"/>
      <c r="BB215" s="337"/>
      <c r="BC215" s="337"/>
      <c r="BD215" s="337"/>
      <c r="BE215" s="337"/>
      <c r="BF215" s="337"/>
      <c r="BG215" s="337"/>
      <c r="BH215" s="337"/>
      <c r="BI215" s="337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37"/>
      <c r="BU215" s="337"/>
      <c r="BV215" s="337"/>
      <c r="BW215" s="337"/>
      <c r="BX215" s="9">
        <f t="shared" si="41"/>
        <v>5586747.4299999997</v>
      </c>
      <c r="BY215" s="9">
        <f t="shared" si="42"/>
        <v>5586747.4299999997</v>
      </c>
      <c r="BZ215" s="9">
        <f t="shared" si="43"/>
        <v>5586747.4299999997</v>
      </c>
      <c r="CA215" s="9">
        <f t="shared" si="44"/>
        <v>0</v>
      </c>
      <c r="CB215" s="9">
        <f t="shared" si="45"/>
        <v>0</v>
      </c>
      <c r="CC215" s="9">
        <f t="shared" si="46"/>
        <v>0</v>
      </c>
      <c r="CD215" s="11">
        <f t="shared" si="47"/>
        <v>5586747.4299999997</v>
      </c>
      <c r="CE215" s="11">
        <f t="shared" si="48"/>
        <v>5586747.4299999997</v>
      </c>
      <c r="CF215" s="11">
        <f t="shared" si="49"/>
        <v>5586747.4299999997</v>
      </c>
      <c r="CG215" s="11">
        <f t="shared" si="50"/>
        <v>429749.8</v>
      </c>
      <c r="CH215" s="11">
        <f t="shared" si="51"/>
        <v>0</v>
      </c>
      <c r="CI215" s="11">
        <f t="shared" si="52"/>
        <v>0</v>
      </c>
      <c r="CJ215" s="333" t="str">
        <f>VLOOKUP($A215,'Depr Group Buckets'!$A:$J,CJ$4,FALSE)</f>
        <v>PROD OTHER</v>
      </c>
      <c r="CK215" s="333" t="str">
        <f>VLOOKUP($A215,'Depr Group Buckets'!$A:$J,CK$4,FALSE)</f>
        <v>101/106</v>
      </c>
      <c r="CL215" s="333">
        <f>VLOOKUP($A215,'Depr Group Buckets'!$A:$J,CL$4,FALSE)</f>
        <v>108</v>
      </c>
      <c r="CM215" s="333">
        <f>VLOOKUP($A215,'Depr Group Buckets'!$A:$J,CM$4,FALSE)</f>
        <v>403</v>
      </c>
      <c r="CN215" s="333" t="str">
        <f>VLOOKUP($A215,'Depr Group Buckets'!$A:$J,CN$4,FALSE)</f>
        <v>POLK</v>
      </c>
      <c r="CO215" s="333" t="str">
        <f>VLOOKUP($A215,'Depr Group Buckets'!$A:$J,CO$4,FALSE)</f>
        <v>POLK UNIT 4</v>
      </c>
      <c r="CP215" s="333" t="str">
        <f>VLOOKUP($A215,'Depr Group Buckets'!$A:$J,CP$4,FALSE)</f>
        <v>Valid</v>
      </c>
      <c r="CQ215" s="333" t="str">
        <f>VLOOKUP($A215,'Depr Group Buckets'!$A:$J,CQ$4,FALSE)</f>
        <v>345</v>
      </c>
    </row>
    <row r="216" spans="1:95" ht="12.75" customHeight="1" x14ac:dyDescent="0.25">
      <c r="A216" s="335">
        <v>34585</v>
      </c>
      <c r="B216" s="336" t="s">
        <v>192</v>
      </c>
      <c r="C216" s="337">
        <v>5471617.1000000006</v>
      </c>
      <c r="D216" s="337">
        <v>5471617.1000000006</v>
      </c>
      <c r="E216" s="337">
        <v>5471617.1000000006</v>
      </c>
      <c r="F216" s="337">
        <v>5471617.1000000006</v>
      </c>
      <c r="G216" s="337">
        <v>5471617.1000000006</v>
      </c>
      <c r="H216" s="337">
        <v>5471617.1000000006</v>
      </c>
      <c r="I216" s="337">
        <v>5471617.1000000006</v>
      </c>
      <c r="J216" s="337">
        <v>5471617.1000000006</v>
      </c>
      <c r="K216" s="337">
        <v>5471617.1000000006</v>
      </c>
      <c r="L216" s="337">
        <v>5471617.1000000006</v>
      </c>
      <c r="M216" s="337">
        <v>5489268.9800000014</v>
      </c>
      <c r="N216" s="337">
        <v>5489268.9800000014</v>
      </c>
      <c r="O216" s="337">
        <v>5489268.9800000014</v>
      </c>
      <c r="P216" s="337">
        <v>5489268.9800000014</v>
      </c>
      <c r="Q216" s="337">
        <v>5489268.9800000014</v>
      </c>
      <c r="R216" s="337">
        <v>5489268.9800000014</v>
      </c>
      <c r="S216" s="337">
        <v>5489268.9800000014</v>
      </c>
      <c r="T216" s="337">
        <v>5489268.9800000014</v>
      </c>
      <c r="U216" s="337">
        <v>5489268.9800000014</v>
      </c>
      <c r="V216" s="337">
        <v>5489268.9800000014</v>
      </c>
      <c r="W216" s="337">
        <v>5489268.9800000014</v>
      </c>
      <c r="X216" s="337">
        <v>5489268.9800000014</v>
      </c>
      <c r="Y216" s="337">
        <v>5489268.9800000014</v>
      </c>
      <c r="Z216" s="337">
        <v>5489268.9800000014</v>
      </c>
      <c r="AA216" s="337">
        <v>5489268.9800000014</v>
      </c>
      <c r="AB216" s="337">
        <v>5489268.9800000014</v>
      </c>
      <c r="AC216" s="337">
        <v>5489268.9800000014</v>
      </c>
      <c r="AD216" s="337">
        <v>5489268.9800000014</v>
      </c>
      <c r="AE216" s="337">
        <v>5489268.9800000014</v>
      </c>
      <c r="AF216" s="337">
        <v>5489268.9800000014</v>
      </c>
      <c r="AG216" s="337">
        <v>5489268.9800000014</v>
      </c>
      <c r="AH216" s="337">
        <v>5489268.9800000014</v>
      </c>
      <c r="AI216" s="337">
        <v>5489268.9800000014</v>
      </c>
      <c r="AJ216" s="337">
        <v>5489268.9800000014</v>
      </c>
      <c r="AK216" s="337">
        <v>5489268.9800000014</v>
      </c>
      <c r="AL216" s="337">
        <v>5489268.9800000014</v>
      </c>
      <c r="AM216" s="337">
        <v>5489268.9800000014</v>
      </c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37"/>
      <c r="BB216" s="337"/>
      <c r="BC216" s="337"/>
      <c r="BD216" s="337"/>
      <c r="BE216" s="337"/>
      <c r="BF216" s="337"/>
      <c r="BG216" s="337"/>
      <c r="BH216" s="337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37"/>
      <c r="BU216" s="337"/>
      <c r="BV216" s="337"/>
      <c r="BW216" s="337"/>
      <c r="BX216" s="9">
        <f t="shared" si="41"/>
        <v>5489268.9800000014</v>
      </c>
      <c r="BY216" s="9">
        <f t="shared" si="42"/>
        <v>5489268.9800000014</v>
      </c>
      <c r="BZ216" s="9">
        <f t="shared" si="43"/>
        <v>5489268.9800000014</v>
      </c>
      <c r="CA216" s="9">
        <f t="shared" si="44"/>
        <v>0</v>
      </c>
      <c r="CB216" s="9">
        <f t="shared" si="45"/>
        <v>0</v>
      </c>
      <c r="CC216" s="9">
        <f t="shared" si="46"/>
        <v>0</v>
      </c>
      <c r="CD216" s="11">
        <f t="shared" si="47"/>
        <v>5475690.6100000003</v>
      </c>
      <c r="CE216" s="11">
        <f t="shared" si="48"/>
        <v>5489268.9800000004</v>
      </c>
      <c r="CF216" s="11">
        <f t="shared" si="49"/>
        <v>5489268.9800000004</v>
      </c>
      <c r="CG216" s="11">
        <f t="shared" si="50"/>
        <v>422251.46</v>
      </c>
      <c r="CH216" s="11">
        <f t="shared" si="51"/>
        <v>0</v>
      </c>
      <c r="CI216" s="11">
        <f t="shared" si="52"/>
        <v>0</v>
      </c>
      <c r="CJ216" s="333" t="str">
        <f>VLOOKUP($A216,'Depr Group Buckets'!$A:$J,CJ$4,FALSE)</f>
        <v>PROD OTHER</v>
      </c>
      <c r="CK216" s="333" t="str">
        <f>VLOOKUP($A216,'Depr Group Buckets'!$A:$J,CK$4,FALSE)</f>
        <v>101/106</v>
      </c>
      <c r="CL216" s="333">
        <f>VLOOKUP($A216,'Depr Group Buckets'!$A:$J,CL$4,FALSE)</f>
        <v>108</v>
      </c>
      <c r="CM216" s="333">
        <f>VLOOKUP($A216,'Depr Group Buckets'!$A:$J,CM$4,FALSE)</f>
        <v>403</v>
      </c>
      <c r="CN216" s="333" t="str">
        <f>VLOOKUP($A216,'Depr Group Buckets'!$A:$J,CN$4,FALSE)</f>
        <v>POLK</v>
      </c>
      <c r="CO216" s="333" t="str">
        <f>VLOOKUP($A216,'Depr Group Buckets'!$A:$J,CO$4,FALSE)</f>
        <v>POLK UNIT 5</v>
      </c>
      <c r="CP216" s="333" t="str">
        <f>VLOOKUP($A216,'Depr Group Buckets'!$A:$J,CP$4,FALSE)</f>
        <v>Valid</v>
      </c>
      <c r="CQ216" s="333" t="str">
        <f>VLOOKUP($A216,'Depr Group Buckets'!$A:$J,CQ$4,FALSE)</f>
        <v>345</v>
      </c>
    </row>
    <row r="217" spans="1:95" ht="12.75" customHeight="1" x14ac:dyDescent="0.25">
      <c r="A217" s="335">
        <v>34586</v>
      </c>
      <c r="B217" s="336" t="s">
        <v>199</v>
      </c>
      <c r="C217" s="337">
        <v>18338595.009999998</v>
      </c>
      <c r="D217" s="337">
        <v>18338595.009999998</v>
      </c>
      <c r="E217" s="337">
        <v>18338595.009999998</v>
      </c>
      <c r="F217" s="337">
        <v>18338595.009999998</v>
      </c>
      <c r="G217" s="337">
        <v>18338595.009999998</v>
      </c>
      <c r="H217" s="337">
        <v>18338595.009999998</v>
      </c>
      <c r="I217" s="337">
        <v>18338595.009999998</v>
      </c>
      <c r="J217" s="337">
        <v>18338595.009999998</v>
      </c>
      <c r="K217" s="337">
        <v>18338595.009999998</v>
      </c>
      <c r="L217" s="337">
        <v>18338595.009999998</v>
      </c>
      <c r="M217" s="337">
        <v>18338595.009999998</v>
      </c>
      <c r="N217" s="337">
        <v>18338595.009999998</v>
      </c>
      <c r="O217" s="337">
        <v>18338595.009999998</v>
      </c>
      <c r="P217" s="337">
        <v>18338595.009999998</v>
      </c>
      <c r="Q217" s="337">
        <v>18338595.009999998</v>
      </c>
      <c r="R217" s="337">
        <v>18338595.009999998</v>
      </c>
      <c r="S217" s="337">
        <v>18338595.009999998</v>
      </c>
      <c r="T217" s="337">
        <v>18338595.009999998</v>
      </c>
      <c r="U217" s="337">
        <v>18338595.009999998</v>
      </c>
      <c r="V217" s="337">
        <v>18338595.009999998</v>
      </c>
      <c r="W217" s="337">
        <v>18338595.009999998</v>
      </c>
      <c r="X217" s="337">
        <v>18338595.009999998</v>
      </c>
      <c r="Y217" s="337">
        <v>18338595.009999998</v>
      </c>
      <c r="Z217" s="337">
        <v>18338595.009999998</v>
      </c>
      <c r="AA217" s="337">
        <v>18338595.009999998</v>
      </c>
      <c r="AB217" s="337">
        <v>18338595.009999998</v>
      </c>
      <c r="AC217" s="337">
        <v>18338595.009999998</v>
      </c>
      <c r="AD217" s="337">
        <v>18338595.009999998</v>
      </c>
      <c r="AE217" s="337">
        <v>18338595.009999998</v>
      </c>
      <c r="AF217" s="337">
        <v>18338595.009999998</v>
      </c>
      <c r="AG217" s="337">
        <v>18338595.009999998</v>
      </c>
      <c r="AH217" s="337">
        <v>18338595.009999998</v>
      </c>
      <c r="AI217" s="337">
        <v>18338595.009999998</v>
      </c>
      <c r="AJ217" s="337">
        <v>18338595.009999998</v>
      </c>
      <c r="AK217" s="337">
        <v>18338595.009999998</v>
      </c>
      <c r="AL217" s="337">
        <v>18338595.009999998</v>
      </c>
      <c r="AM217" s="337">
        <v>18338595.009999998</v>
      </c>
      <c r="AN217" s="337"/>
      <c r="AO217" s="337"/>
      <c r="AP217" s="337"/>
      <c r="AQ217" s="337"/>
      <c r="AR217" s="337"/>
      <c r="AS217" s="337"/>
      <c r="AT217" s="337"/>
      <c r="AU217" s="337"/>
      <c r="AV217" s="337"/>
      <c r="AW217" s="337"/>
      <c r="AX217" s="337"/>
      <c r="AY217" s="337"/>
      <c r="AZ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9">
        <f t="shared" si="41"/>
        <v>18338595.009999998</v>
      </c>
      <c r="BY217" s="9">
        <f t="shared" si="42"/>
        <v>18338595.009999998</v>
      </c>
      <c r="BZ217" s="9">
        <f t="shared" si="43"/>
        <v>18338595.009999998</v>
      </c>
      <c r="CA217" s="9">
        <f t="shared" si="44"/>
        <v>0</v>
      </c>
      <c r="CB217" s="9">
        <f t="shared" si="45"/>
        <v>0</v>
      </c>
      <c r="CC217" s="9">
        <f t="shared" si="46"/>
        <v>0</v>
      </c>
      <c r="CD217" s="11">
        <f t="shared" si="47"/>
        <v>18338595.010000002</v>
      </c>
      <c r="CE217" s="11">
        <f t="shared" si="48"/>
        <v>18338595.010000002</v>
      </c>
      <c r="CF217" s="11">
        <f t="shared" si="49"/>
        <v>18338595.010000002</v>
      </c>
      <c r="CG217" s="11">
        <f t="shared" si="50"/>
        <v>1410661.15</v>
      </c>
      <c r="CH217" s="11">
        <f t="shared" si="51"/>
        <v>0</v>
      </c>
      <c r="CI217" s="11">
        <f t="shared" si="52"/>
        <v>0</v>
      </c>
      <c r="CJ217" s="333" t="str">
        <f>VLOOKUP($A217,'Depr Group Buckets'!$A:$J,CJ$4,FALSE)</f>
        <v>PROD OTHER</v>
      </c>
      <c r="CK217" s="333" t="str">
        <f>VLOOKUP($A217,'Depr Group Buckets'!$A:$J,CK$4,FALSE)</f>
        <v>101/106</v>
      </c>
      <c r="CL217" s="333">
        <f>VLOOKUP($A217,'Depr Group Buckets'!$A:$J,CL$4,FALSE)</f>
        <v>108</v>
      </c>
      <c r="CM217" s="333">
        <f>VLOOKUP($A217,'Depr Group Buckets'!$A:$J,CM$4,FALSE)</f>
        <v>403</v>
      </c>
      <c r="CN217" s="333" t="str">
        <f>VLOOKUP($A217,'Depr Group Buckets'!$A:$J,CN$4,FALSE)</f>
        <v>POLK</v>
      </c>
      <c r="CO217" s="333" t="str">
        <f>VLOOKUP($A217,'Depr Group Buckets'!$A:$J,CO$4,FALSE)</f>
        <v>POLK CCST (2-5)</v>
      </c>
      <c r="CP217" s="333" t="str">
        <f>VLOOKUP($A217,'Depr Group Buckets'!$A:$J,CP$4,FALSE)</f>
        <v>Valid</v>
      </c>
      <c r="CQ217" s="333" t="str">
        <f>VLOOKUP($A217,'Depr Group Buckets'!$A:$J,CQ$4,FALSE)</f>
        <v>345</v>
      </c>
    </row>
    <row r="218" spans="1:95" ht="12.75" customHeight="1" x14ac:dyDescent="0.25">
      <c r="A218" s="335">
        <v>34598</v>
      </c>
      <c r="B218" s="336" t="s">
        <v>213</v>
      </c>
      <c r="C218" s="347">
        <v>0</v>
      </c>
      <c r="D218" s="337">
        <v>0</v>
      </c>
      <c r="E218" s="337">
        <v>0</v>
      </c>
      <c r="F218" s="337">
        <v>0</v>
      </c>
      <c r="G218" s="337">
        <v>0</v>
      </c>
      <c r="H218" s="337">
        <v>0</v>
      </c>
      <c r="I218" s="337">
        <v>0</v>
      </c>
      <c r="J218" s="337">
        <v>0</v>
      </c>
      <c r="K218" s="337">
        <v>0</v>
      </c>
      <c r="L218" s="337">
        <v>0</v>
      </c>
      <c r="M218" s="337">
        <v>0</v>
      </c>
      <c r="N218" s="337">
        <v>0</v>
      </c>
      <c r="O218" s="337">
        <v>0</v>
      </c>
      <c r="P218" s="337">
        <v>0</v>
      </c>
      <c r="Q218" s="337">
        <v>0</v>
      </c>
      <c r="R218" s="337">
        <v>0</v>
      </c>
      <c r="S218" s="337">
        <v>0</v>
      </c>
      <c r="T218" s="337">
        <v>0</v>
      </c>
      <c r="U218" s="337">
        <v>0</v>
      </c>
      <c r="V218" s="337">
        <v>0</v>
      </c>
      <c r="W218" s="337">
        <v>0</v>
      </c>
      <c r="X218" s="337">
        <v>0</v>
      </c>
      <c r="Y218" s="337">
        <v>0</v>
      </c>
      <c r="Z218" s="337">
        <v>0</v>
      </c>
      <c r="AA218" s="337">
        <v>0</v>
      </c>
      <c r="AB218" s="337">
        <v>0</v>
      </c>
      <c r="AC218" s="337">
        <v>0</v>
      </c>
      <c r="AD218" s="337">
        <v>0</v>
      </c>
      <c r="AE218" s="337">
        <v>0</v>
      </c>
      <c r="AF218" s="337">
        <v>0</v>
      </c>
      <c r="AG218" s="337">
        <v>0</v>
      </c>
      <c r="AH218" s="337">
        <v>0</v>
      </c>
      <c r="AI218" s="337">
        <v>0</v>
      </c>
      <c r="AJ218" s="337">
        <v>0</v>
      </c>
      <c r="AK218" s="337">
        <v>0</v>
      </c>
      <c r="AL218" s="337">
        <v>0</v>
      </c>
      <c r="AM218" s="337">
        <v>0</v>
      </c>
      <c r="AN218" s="337"/>
      <c r="AO218" s="337"/>
      <c r="AP218" s="337"/>
      <c r="AQ218" s="337"/>
      <c r="AR218" s="337"/>
      <c r="AS218" s="337"/>
      <c r="AT218" s="337"/>
      <c r="AU218" s="337"/>
      <c r="AV218" s="337"/>
      <c r="AW218" s="337"/>
      <c r="AX218" s="337"/>
      <c r="AY218" s="337"/>
      <c r="AZ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9">
        <f t="shared" si="41"/>
        <v>0</v>
      </c>
      <c r="BY218" s="9">
        <f t="shared" si="42"/>
        <v>0</v>
      </c>
      <c r="BZ218" s="9">
        <f t="shared" si="43"/>
        <v>0</v>
      </c>
      <c r="CA218" s="9">
        <f t="shared" si="44"/>
        <v>0</v>
      </c>
      <c r="CB218" s="9">
        <f t="shared" si="45"/>
        <v>0</v>
      </c>
      <c r="CC218" s="9">
        <f t="shared" si="46"/>
        <v>0</v>
      </c>
      <c r="CD218" s="11">
        <f t="shared" si="47"/>
        <v>0</v>
      </c>
      <c r="CE218" s="11">
        <f t="shared" si="48"/>
        <v>0</v>
      </c>
      <c r="CF218" s="11">
        <f t="shared" si="49"/>
        <v>0</v>
      </c>
      <c r="CG218" s="11">
        <f t="shared" si="50"/>
        <v>0</v>
      </c>
      <c r="CH218" s="11">
        <f t="shared" si="51"/>
        <v>0</v>
      </c>
      <c r="CI218" s="11">
        <f t="shared" si="52"/>
        <v>0</v>
      </c>
      <c r="CJ218" s="333" t="str">
        <f>VLOOKUP($A218,'Depr Group Buckets'!$A:$J,CJ$4,FALSE)</f>
        <v>PROD OTHER</v>
      </c>
      <c r="CK218" s="333" t="str">
        <f>VLOOKUP($A218,'Depr Group Buckets'!$A:$J,CK$4,FALSE)</f>
        <v>101/106</v>
      </c>
      <c r="CL218" s="333">
        <f>VLOOKUP($A218,'Depr Group Buckets'!$A:$J,CL$4,FALSE)</f>
        <v>108</v>
      </c>
      <c r="CM218" s="333">
        <f>VLOOKUP($A218,'Depr Group Buckets'!$A:$J,CM$4,FALSE)</f>
        <v>403</v>
      </c>
      <c r="CN218" s="333" t="str">
        <f>VLOOKUP($A218,'Depr Group Buckets'!$A:$J,CN$4,FALSE)</f>
        <v>DC MICROGRID</v>
      </c>
      <c r="CO218" s="333" t="str">
        <f>VLOOKUP($A218,'Depr Group Buckets'!$A:$J,CO$4,FALSE)</f>
        <v>DC MICRO GRID</v>
      </c>
      <c r="CP218" s="333" t="str">
        <f>VLOOKUP($A218,'Depr Group Buckets'!$A:$J,CP$4,FALSE)</f>
        <v>Valid</v>
      </c>
      <c r="CQ218" s="333" t="str">
        <f>VLOOKUP($A218,'Depr Group Buckets'!$A:$J,CQ$4,FALSE)</f>
        <v>345</v>
      </c>
    </row>
    <row r="219" spans="1:95" ht="12.75" customHeight="1" x14ac:dyDescent="0.25">
      <c r="A219" s="335">
        <v>34599</v>
      </c>
      <c r="B219" s="336" t="s">
        <v>206</v>
      </c>
      <c r="C219" s="337">
        <v>265591754.31000009</v>
      </c>
      <c r="D219" s="337">
        <v>265865580.8900001</v>
      </c>
      <c r="E219" s="337">
        <v>265895844.3600001</v>
      </c>
      <c r="F219" s="337">
        <v>266604236.47000012</v>
      </c>
      <c r="G219" s="337">
        <v>266657842.80000013</v>
      </c>
      <c r="H219" s="337">
        <v>266808320.52000013</v>
      </c>
      <c r="I219" s="337">
        <v>266919556.80000013</v>
      </c>
      <c r="J219" s="337">
        <v>267061803.17000014</v>
      </c>
      <c r="K219" s="337">
        <v>267079627.97000015</v>
      </c>
      <c r="L219" s="337">
        <v>267084730.68000016</v>
      </c>
      <c r="M219" s="337">
        <v>267101453.96000016</v>
      </c>
      <c r="N219" s="337">
        <v>267228670.26000017</v>
      </c>
      <c r="O219" s="337">
        <v>324613475.78000015</v>
      </c>
      <c r="P219" s="337">
        <v>324613475.78000015</v>
      </c>
      <c r="Q219" s="337">
        <v>324613475.78000015</v>
      </c>
      <c r="R219" s="337">
        <v>324613475.78000015</v>
      </c>
      <c r="S219" s="337">
        <v>324613475.78000015</v>
      </c>
      <c r="T219" s="337">
        <v>324613475.78000015</v>
      </c>
      <c r="U219" s="337">
        <v>324613475.78000015</v>
      </c>
      <c r="V219" s="337">
        <v>324613475.78000015</v>
      </c>
      <c r="W219" s="337">
        <v>324613475.78000015</v>
      </c>
      <c r="X219" s="337">
        <v>324613475.78000015</v>
      </c>
      <c r="Y219" s="337">
        <v>324613475.78000015</v>
      </c>
      <c r="Z219" s="337">
        <v>324613475.78000015</v>
      </c>
      <c r="AA219" s="337">
        <v>324613475.78000015</v>
      </c>
      <c r="AB219" s="337">
        <v>324613475.78000015</v>
      </c>
      <c r="AC219" s="337">
        <v>324613475.78000015</v>
      </c>
      <c r="AD219" s="337">
        <v>324613475.78000015</v>
      </c>
      <c r="AE219" s="337">
        <v>324613475.78000015</v>
      </c>
      <c r="AF219" s="337">
        <v>324613475.78000015</v>
      </c>
      <c r="AG219" s="337">
        <v>324613475.78000015</v>
      </c>
      <c r="AH219" s="337">
        <v>324613475.78000015</v>
      </c>
      <c r="AI219" s="337">
        <v>324613475.78000015</v>
      </c>
      <c r="AJ219" s="337">
        <v>324613475.78000015</v>
      </c>
      <c r="AK219" s="337">
        <v>324613475.78000015</v>
      </c>
      <c r="AL219" s="337">
        <v>324613475.78000015</v>
      </c>
      <c r="AM219" s="337">
        <v>324613475.78000015</v>
      </c>
      <c r="AN219" s="337"/>
      <c r="AO219" s="337"/>
      <c r="AP219" s="337"/>
      <c r="AQ219" s="337"/>
      <c r="AR219" s="337"/>
      <c r="AS219" s="337"/>
      <c r="AT219" s="337"/>
      <c r="AU219" s="337"/>
      <c r="AV219" s="337"/>
      <c r="AW219" s="337"/>
      <c r="AX219" s="337"/>
      <c r="AY219" s="337"/>
      <c r="AZ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9">
        <f t="shared" si="41"/>
        <v>324613475.78000015</v>
      </c>
      <c r="BY219" s="9">
        <f t="shared" si="42"/>
        <v>324613475.78000015</v>
      </c>
      <c r="BZ219" s="9">
        <f t="shared" si="43"/>
        <v>324613475.78000015</v>
      </c>
      <c r="CA219" s="9">
        <f t="shared" si="44"/>
        <v>0</v>
      </c>
      <c r="CB219" s="9">
        <f t="shared" si="45"/>
        <v>0</v>
      </c>
      <c r="CC219" s="9">
        <f t="shared" si="46"/>
        <v>0</v>
      </c>
      <c r="CD219" s="11">
        <f t="shared" si="47"/>
        <v>271116376.76999998</v>
      </c>
      <c r="CE219" s="11">
        <f t="shared" si="48"/>
        <v>324613475.77999997</v>
      </c>
      <c r="CF219" s="11">
        <f t="shared" si="49"/>
        <v>324613475.77999997</v>
      </c>
      <c r="CG219" s="11">
        <f t="shared" si="50"/>
        <v>24970267.370000001</v>
      </c>
      <c r="CH219" s="11">
        <f t="shared" si="51"/>
        <v>0</v>
      </c>
      <c r="CI219" s="11">
        <f t="shared" si="52"/>
        <v>0</v>
      </c>
      <c r="CJ219" s="333" t="str">
        <f>VLOOKUP($A219,'Depr Group Buckets'!$A:$J,CJ$4,FALSE)</f>
        <v>PROD OTHER</v>
      </c>
      <c r="CK219" s="333" t="str">
        <f>VLOOKUP($A219,'Depr Group Buckets'!$A:$J,CK$4,FALSE)</f>
        <v>101/106</v>
      </c>
      <c r="CL219" s="333">
        <f>VLOOKUP($A219,'Depr Group Buckets'!$A:$J,CL$4,FALSE)</f>
        <v>108</v>
      </c>
      <c r="CM219" s="333">
        <f>VLOOKUP($A219,'Depr Group Buckets'!$A:$J,CM$4,FALSE)</f>
        <v>403</v>
      </c>
      <c r="CN219" s="333" t="str">
        <f>VLOOKUP($A219,'Depr Group Buckets'!$A:$J,CN$4,FALSE)</f>
        <v>SOLAR</v>
      </c>
      <c r="CO219" s="333" t="str">
        <f>VLOOKUP($A219,'Depr Group Buckets'!$A:$J,CO$4,FALSE)</f>
        <v>SOLAR SITES</v>
      </c>
      <c r="CP219" s="333" t="str">
        <f>VLOOKUP($A219,'Depr Group Buckets'!$A:$J,CP$4,FALSE)</f>
        <v>Valid</v>
      </c>
      <c r="CQ219" s="333" t="str">
        <f>VLOOKUP($A219,'Depr Group Buckets'!$A:$J,CQ$4,FALSE)</f>
        <v>345</v>
      </c>
    </row>
    <row r="220" spans="1:95" ht="12.75" customHeight="1" x14ac:dyDescent="0.25">
      <c r="A220" s="335">
        <v>34620</v>
      </c>
      <c r="B220" s="336" t="s">
        <v>148</v>
      </c>
      <c r="C220" s="346">
        <v>0</v>
      </c>
      <c r="D220" s="337">
        <v>0</v>
      </c>
      <c r="E220" s="337">
        <v>0</v>
      </c>
      <c r="F220" s="337">
        <v>0</v>
      </c>
      <c r="G220" s="337">
        <v>0</v>
      </c>
      <c r="H220" s="337">
        <v>0</v>
      </c>
      <c r="I220" s="337">
        <v>0</v>
      </c>
      <c r="J220" s="337">
        <v>0</v>
      </c>
      <c r="K220" s="337">
        <v>0</v>
      </c>
      <c r="L220" s="337">
        <v>0</v>
      </c>
      <c r="M220" s="337">
        <v>0</v>
      </c>
      <c r="N220" s="337">
        <v>0</v>
      </c>
      <c r="O220" s="337">
        <v>0</v>
      </c>
      <c r="P220" s="337">
        <v>0</v>
      </c>
      <c r="Q220" s="337">
        <v>0</v>
      </c>
      <c r="R220" s="337">
        <v>0</v>
      </c>
      <c r="S220" s="337">
        <v>0</v>
      </c>
      <c r="T220" s="337">
        <v>0</v>
      </c>
      <c r="U220" s="337">
        <v>0</v>
      </c>
      <c r="V220" s="337">
        <v>0</v>
      </c>
      <c r="W220" s="337">
        <v>0</v>
      </c>
      <c r="X220" s="337">
        <v>0</v>
      </c>
      <c r="Y220" s="337">
        <v>0</v>
      </c>
      <c r="Z220" s="337">
        <v>0</v>
      </c>
      <c r="AA220" s="337">
        <v>0</v>
      </c>
      <c r="AB220" s="337">
        <v>0</v>
      </c>
      <c r="AC220" s="337">
        <v>0</v>
      </c>
      <c r="AD220" s="337">
        <v>0</v>
      </c>
      <c r="AE220" s="337">
        <v>0</v>
      </c>
      <c r="AF220" s="337">
        <v>0</v>
      </c>
      <c r="AG220" s="337">
        <v>0</v>
      </c>
      <c r="AH220" s="337">
        <v>0</v>
      </c>
      <c r="AI220" s="337">
        <v>0</v>
      </c>
      <c r="AJ220" s="337">
        <v>0</v>
      </c>
      <c r="AK220" s="337">
        <v>0</v>
      </c>
      <c r="AL220" s="337">
        <v>0</v>
      </c>
      <c r="AM220" s="337">
        <v>0</v>
      </c>
      <c r="AN220" s="337"/>
      <c r="AO220" s="337"/>
      <c r="AP220" s="337"/>
      <c r="AQ220" s="337"/>
      <c r="AR220" s="337"/>
      <c r="AS220" s="337"/>
      <c r="AT220" s="337"/>
      <c r="AU220" s="337"/>
      <c r="AV220" s="337"/>
      <c r="AW220" s="337"/>
      <c r="AX220" s="337"/>
      <c r="AY220" s="337"/>
      <c r="AZ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337"/>
      <c r="BU220" s="337"/>
      <c r="BV220" s="337"/>
      <c r="BW220" s="337"/>
      <c r="BX220" s="9">
        <f t="shared" si="41"/>
        <v>0</v>
      </c>
      <c r="BY220" s="9">
        <f t="shared" si="42"/>
        <v>0</v>
      </c>
      <c r="BZ220" s="9">
        <f t="shared" si="43"/>
        <v>0</v>
      </c>
      <c r="CA220" s="9">
        <f t="shared" si="44"/>
        <v>0</v>
      </c>
      <c r="CB220" s="9">
        <f t="shared" si="45"/>
        <v>0</v>
      </c>
      <c r="CC220" s="9">
        <f t="shared" si="46"/>
        <v>0</v>
      </c>
      <c r="CD220" s="11">
        <f t="shared" si="47"/>
        <v>0</v>
      </c>
      <c r="CE220" s="11">
        <f t="shared" si="48"/>
        <v>0</v>
      </c>
      <c r="CF220" s="11">
        <f t="shared" si="49"/>
        <v>0</v>
      </c>
      <c r="CG220" s="11">
        <f t="shared" si="50"/>
        <v>0</v>
      </c>
      <c r="CH220" s="11">
        <f t="shared" si="51"/>
        <v>0</v>
      </c>
      <c r="CI220" s="11">
        <f t="shared" si="52"/>
        <v>0</v>
      </c>
      <c r="CJ220" s="333" t="str">
        <f>VLOOKUP($A220,'Depr Group Buckets'!$A:$J,CJ$4,FALSE)</f>
        <v>PROD OTHER</v>
      </c>
      <c r="CK220" s="333" t="str">
        <f>VLOOKUP($A220,'Depr Group Buckets'!$A:$J,CK$4,FALSE)</f>
        <v>101/106</v>
      </c>
      <c r="CL220" s="333">
        <f>VLOOKUP($A220,'Depr Group Buckets'!$A:$J,CL$4,FALSE)</f>
        <v>108</v>
      </c>
      <c r="CM220" s="333">
        <f>VLOOKUP($A220,'Depr Group Buckets'!$A:$J,CM$4,FALSE)</f>
        <v>403</v>
      </c>
      <c r="CN220" s="333" t="str">
        <f>VLOOKUP($A220,'Depr Group Buckets'!$A:$J,CN$4,FALSE)</f>
        <v>MACDILL AFB</v>
      </c>
      <c r="CO220" s="333" t="str">
        <f>VLOOKUP($A220,'Depr Group Buckets'!$A:$J,CO$4,FALSE)</f>
        <v>MACDILL AFB</v>
      </c>
      <c r="CP220" s="333" t="str">
        <f>VLOOKUP($A220,'Depr Group Buckets'!$A:$J,CP$4,FALSE)</f>
        <v>Valid</v>
      </c>
      <c r="CQ220" s="333" t="str">
        <f>VLOOKUP($A220,'Depr Group Buckets'!$A:$J,CQ$4,FALSE)</f>
        <v>346</v>
      </c>
    </row>
    <row r="221" spans="1:95" ht="12.75" customHeight="1" x14ac:dyDescent="0.25">
      <c r="A221" s="335">
        <v>34628</v>
      </c>
      <c r="B221" s="336" t="s">
        <v>644</v>
      </c>
      <c r="C221" s="337">
        <v>0</v>
      </c>
      <c r="D221" s="337">
        <v>0</v>
      </c>
      <c r="E221" s="337">
        <v>0</v>
      </c>
      <c r="F221" s="337">
        <v>0</v>
      </c>
      <c r="G221" s="337">
        <v>0</v>
      </c>
      <c r="H221" s="337">
        <v>0</v>
      </c>
      <c r="I221" s="337">
        <v>0</v>
      </c>
      <c r="J221" s="337">
        <v>0</v>
      </c>
      <c r="K221" s="337">
        <v>0</v>
      </c>
      <c r="L221" s="337">
        <v>0</v>
      </c>
      <c r="M221" s="337">
        <v>0</v>
      </c>
      <c r="N221" s="337">
        <v>0</v>
      </c>
      <c r="O221" s="337">
        <v>0</v>
      </c>
      <c r="P221" s="337">
        <v>0</v>
      </c>
      <c r="Q221" s="337">
        <v>0</v>
      </c>
      <c r="R221" s="337">
        <v>0</v>
      </c>
      <c r="S221" s="337">
        <v>0</v>
      </c>
      <c r="T221" s="337">
        <v>0</v>
      </c>
      <c r="U221" s="337">
        <v>0</v>
      </c>
      <c r="V221" s="337">
        <v>0</v>
      </c>
      <c r="W221" s="337">
        <v>0</v>
      </c>
      <c r="X221" s="337">
        <v>0</v>
      </c>
      <c r="Y221" s="337">
        <v>0</v>
      </c>
      <c r="Z221" s="337">
        <v>0</v>
      </c>
      <c r="AA221" s="337">
        <v>0</v>
      </c>
      <c r="AB221" s="337">
        <v>0</v>
      </c>
      <c r="AC221" s="337">
        <v>0</v>
      </c>
      <c r="AD221" s="337">
        <v>0</v>
      </c>
      <c r="AE221" s="337">
        <v>0</v>
      </c>
      <c r="AF221" s="337">
        <v>0</v>
      </c>
      <c r="AG221" s="337">
        <v>0</v>
      </c>
      <c r="AH221" s="337">
        <v>0</v>
      </c>
      <c r="AI221" s="337">
        <v>0</v>
      </c>
      <c r="AJ221" s="337">
        <v>0</v>
      </c>
      <c r="AK221" s="337">
        <v>0</v>
      </c>
      <c r="AL221" s="337">
        <v>0</v>
      </c>
      <c r="AM221" s="337">
        <v>0</v>
      </c>
      <c r="AN221" s="337"/>
      <c r="AO221" s="337"/>
      <c r="AP221" s="337"/>
      <c r="AQ221" s="337"/>
      <c r="AR221" s="337"/>
      <c r="AS221" s="337"/>
      <c r="AT221" s="337"/>
      <c r="AU221" s="337"/>
      <c r="AV221" s="337"/>
      <c r="AW221" s="337"/>
      <c r="AX221" s="337"/>
      <c r="AY221" s="337"/>
      <c r="AZ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337"/>
      <c r="BU221" s="337"/>
      <c r="BV221" s="337"/>
      <c r="BW221" s="337"/>
      <c r="BX221" s="9">
        <f t="shared" si="41"/>
        <v>0</v>
      </c>
      <c r="BY221" s="9">
        <f t="shared" si="42"/>
        <v>0</v>
      </c>
      <c r="BZ221" s="9">
        <f t="shared" si="43"/>
        <v>0</v>
      </c>
      <c r="CA221" s="9">
        <f t="shared" si="44"/>
        <v>0</v>
      </c>
      <c r="CB221" s="9">
        <f t="shared" si="45"/>
        <v>0</v>
      </c>
      <c r="CC221" s="9">
        <f t="shared" si="46"/>
        <v>0</v>
      </c>
      <c r="CD221" s="11">
        <f t="shared" si="47"/>
        <v>0</v>
      </c>
      <c r="CE221" s="11">
        <f t="shared" si="48"/>
        <v>0</v>
      </c>
      <c r="CF221" s="11">
        <f t="shared" si="49"/>
        <v>0</v>
      </c>
      <c r="CG221" s="11">
        <f t="shared" si="50"/>
        <v>0</v>
      </c>
      <c r="CH221" s="11">
        <f t="shared" si="51"/>
        <v>0</v>
      </c>
      <c r="CI221" s="11">
        <f t="shared" si="52"/>
        <v>0</v>
      </c>
      <c r="CJ221" s="333" t="str">
        <f>VLOOKUP($A221,'Depr Group Buckets'!$A:$J,CJ$4,FALSE)</f>
        <v>PROD OTHER</v>
      </c>
      <c r="CK221" s="333" t="str">
        <f>VLOOKUP($A221,'Depr Group Buckets'!$A:$J,CK$4,FALSE)</f>
        <v>101/106</v>
      </c>
      <c r="CL221" s="333">
        <f>VLOOKUP($A221,'Depr Group Buckets'!$A:$J,CL$4,FALSE)</f>
        <v>108</v>
      </c>
      <c r="CM221" s="333">
        <f>VLOOKUP($A221,'Depr Group Buckets'!$A:$J,CM$4,FALSE)</f>
        <v>403</v>
      </c>
      <c r="CN221" s="333" t="str">
        <f>VLOOKUP($A221,'Depr Group Buckets'!$A:$J,CN$4,FALSE)</f>
        <v>PHILLIPS</v>
      </c>
      <c r="CO221" s="333" t="str">
        <f>VLOOKUP($A221,'Depr Group Buckets'!$A:$J,CO$4,FALSE)</f>
        <v>INACTIVE ACCOUNT</v>
      </c>
      <c r="CP221" s="333" t="str">
        <f>VLOOKUP($A221,'Depr Group Buckets'!$A:$J,CP$4,FALSE)</f>
        <v>Invalid</v>
      </c>
      <c r="CQ221" s="333" t="str">
        <f>VLOOKUP($A221,'Depr Group Buckets'!$A:$J,CQ$4,FALSE)</f>
        <v>346</v>
      </c>
    </row>
    <row r="222" spans="1:95" ht="12.75" customHeight="1" x14ac:dyDescent="0.25">
      <c r="A222" s="335">
        <v>34630</v>
      </c>
      <c r="B222" s="336" t="s">
        <v>99</v>
      </c>
      <c r="C222" s="337">
        <v>11279074.549999999</v>
      </c>
      <c r="D222" s="337">
        <v>11279074.549999999</v>
      </c>
      <c r="E222" s="337">
        <v>11274073.58</v>
      </c>
      <c r="F222" s="337">
        <v>11274073.58</v>
      </c>
      <c r="G222" s="337">
        <v>11274073.58</v>
      </c>
      <c r="H222" s="337">
        <v>11274073.58</v>
      </c>
      <c r="I222" s="337">
        <v>11274073.58</v>
      </c>
      <c r="J222" s="337">
        <v>11303633.26</v>
      </c>
      <c r="K222" s="337">
        <v>11303633.26</v>
      </c>
      <c r="L222" s="337">
        <v>11303633.26</v>
      </c>
      <c r="M222" s="337">
        <v>11472934.640000001</v>
      </c>
      <c r="N222" s="337">
        <v>11481429.380000001</v>
      </c>
      <c r="O222" s="337">
        <v>11491776.410000002</v>
      </c>
      <c r="P222" s="337">
        <v>11491776.410000002</v>
      </c>
      <c r="Q222" s="337">
        <v>11491776.410000002</v>
      </c>
      <c r="R222" s="337">
        <v>11491776.410000002</v>
      </c>
      <c r="S222" s="337">
        <v>11491776.410000002</v>
      </c>
      <c r="T222" s="337">
        <v>11491776.410000002</v>
      </c>
      <c r="U222" s="337">
        <v>11491776.410000002</v>
      </c>
      <c r="V222" s="337">
        <v>11491776.410000002</v>
      </c>
      <c r="W222" s="337">
        <v>11491776.410000002</v>
      </c>
      <c r="X222" s="337">
        <v>11491776.410000002</v>
      </c>
      <c r="Y222" s="337">
        <v>11491776.410000002</v>
      </c>
      <c r="Z222" s="337">
        <v>11491776.410000002</v>
      </c>
      <c r="AA222" s="337">
        <v>11491776.410000002</v>
      </c>
      <c r="AB222" s="337">
        <v>11491776.410000002</v>
      </c>
      <c r="AC222" s="337">
        <v>11491776.410000002</v>
      </c>
      <c r="AD222" s="337">
        <v>11491776.410000002</v>
      </c>
      <c r="AE222" s="337">
        <v>11491776.410000002</v>
      </c>
      <c r="AF222" s="337">
        <v>11491776.410000002</v>
      </c>
      <c r="AG222" s="337">
        <v>11491776.410000002</v>
      </c>
      <c r="AH222" s="337">
        <v>11491776.410000002</v>
      </c>
      <c r="AI222" s="337">
        <v>11491776.410000002</v>
      </c>
      <c r="AJ222" s="337">
        <v>11491776.410000002</v>
      </c>
      <c r="AK222" s="337">
        <v>11491776.410000002</v>
      </c>
      <c r="AL222" s="337">
        <v>11491776.410000002</v>
      </c>
      <c r="AM222" s="337">
        <v>11491776.410000002</v>
      </c>
      <c r="AN222" s="337"/>
      <c r="AO222" s="337"/>
      <c r="AP222" s="337"/>
      <c r="AQ222" s="337"/>
      <c r="AR222" s="337"/>
      <c r="AS222" s="337"/>
      <c r="AT222" s="337"/>
      <c r="AU222" s="337"/>
      <c r="AV222" s="337"/>
      <c r="AW222" s="337"/>
      <c r="AX222" s="337"/>
      <c r="AY222" s="337"/>
      <c r="AZ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337"/>
      <c r="BU222" s="337"/>
      <c r="BV222" s="337"/>
      <c r="BW222" s="337"/>
      <c r="BX222" s="9">
        <f t="shared" si="41"/>
        <v>11491776.410000002</v>
      </c>
      <c r="BY222" s="9">
        <f t="shared" si="42"/>
        <v>11491776.410000002</v>
      </c>
      <c r="BZ222" s="9">
        <f t="shared" si="43"/>
        <v>11491776.410000002</v>
      </c>
      <c r="CA222" s="9">
        <f t="shared" si="44"/>
        <v>0</v>
      </c>
      <c r="CB222" s="9">
        <f t="shared" si="45"/>
        <v>0</v>
      </c>
      <c r="CC222" s="9">
        <f t="shared" si="46"/>
        <v>0</v>
      </c>
      <c r="CD222" s="11">
        <f t="shared" si="47"/>
        <v>11329658.25</v>
      </c>
      <c r="CE222" s="11">
        <f t="shared" si="48"/>
        <v>11491776.41</v>
      </c>
      <c r="CF222" s="11">
        <f t="shared" si="49"/>
        <v>11491776.41</v>
      </c>
      <c r="CG222" s="11">
        <f t="shared" si="50"/>
        <v>883982.8</v>
      </c>
      <c r="CH222" s="11">
        <f t="shared" si="51"/>
        <v>0</v>
      </c>
      <c r="CI222" s="11">
        <f t="shared" si="52"/>
        <v>0</v>
      </c>
      <c r="CJ222" s="333" t="str">
        <f>VLOOKUP($A222,'Depr Group Buckets'!$A:$J,CJ$4,FALSE)</f>
        <v>PROD OTHER</v>
      </c>
      <c r="CK222" s="333" t="str">
        <f>VLOOKUP($A222,'Depr Group Buckets'!$A:$J,CK$4,FALSE)</f>
        <v>101/106</v>
      </c>
      <c r="CL222" s="333">
        <f>VLOOKUP($A222,'Depr Group Buckets'!$A:$J,CL$4,FALSE)</f>
        <v>108</v>
      </c>
      <c r="CM222" s="333">
        <f>VLOOKUP($A222,'Depr Group Buckets'!$A:$J,CM$4,FALSE)</f>
        <v>403</v>
      </c>
      <c r="CN222" s="333" t="str">
        <f>VLOOKUP($A222,'Depr Group Buckets'!$A:$J,CN$4,FALSE)</f>
        <v>BAYSIDE</v>
      </c>
      <c r="CO222" s="333" t="str">
        <f>VLOOKUP($A222,'Depr Group Buckets'!$A:$J,CO$4,FALSE)</f>
        <v>BAYSIDE COMMON</v>
      </c>
      <c r="CP222" s="333" t="str">
        <f>VLOOKUP($A222,'Depr Group Buckets'!$A:$J,CP$4,FALSE)</f>
        <v>Valid</v>
      </c>
      <c r="CQ222" s="333" t="str">
        <f>VLOOKUP($A222,'Depr Group Buckets'!$A:$J,CQ$4,FALSE)</f>
        <v>346</v>
      </c>
    </row>
    <row r="223" spans="1:95" ht="12.75" customHeight="1" x14ac:dyDescent="0.25">
      <c r="A223" s="335">
        <v>34631</v>
      </c>
      <c r="B223" s="336" t="s">
        <v>106</v>
      </c>
      <c r="C223" s="337">
        <v>1175705.21</v>
      </c>
      <c r="D223" s="337">
        <v>1175705.21</v>
      </c>
      <c r="E223" s="337">
        <v>1175705.21</v>
      </c>
      <c r="F223" s="337">
        <v>1175705.21</v>
      </c>
      <c r="G223" s="337">
        <v>1175705.21</v>
      </c>
      <c r="H223" s="337">
        <v>1175705.21</v>
      </c>
      <c r="I223" s="337">
        <v>1175705.21</v>
      </c>
      <c r="J223" s="337">
        <v>1175705.21</v>
      </c>
      <c r="K223" s="337">
        <v>1175705.21</v>
      </c>
      <c r="L223" s="337">
        <v>1175705.21</v>
      </c>
      <c r="M223" s="337">
        <v>1175705.21</v>
      </c>
      <c r="N223" s="337">
        <v>1175705.21</v>
      </c>
      <c r="O223" s="337">
        <v>1175705.21</v>
      </c>
      <c r="P223" s="337">
        <v>1175705.21</v>
      </c>
      <c r="Q223" s="337">
        <v>1175705.21</v>
      </c>
      <c r="R223" s="337">
        <v>1175705.21</v>
      </c>
      <c r="S223" s="337">
        <v>1175705.21</v>
      </c>
      <c r="T223" s="337">
        <v>1175705.21</v>
      </c>
      <c r="U223" s="337">
        <v>1175705.21</v>
      </c>
      <c r="V223" s="337">
        <v>1175705.21</v>
      </c>
      <c r="W223" s="337">
        <v>1175705.21</v>
      </c>
      <c r="X223" s="337">
        <v>1175705.21</v>
      </c>
      <c r="Y223" s="337">
        <v>1175705.21</v>
      </c>
      <c r="Z223" s="337">
        <v>1175705.21</v>
      </c>
      <c r="AA223" s="337">
        <v>1175705.21</v>
      </c>
      <c r="AB223" s="337">
        <v>1175705.21</v>
      </c>
      <c r="AC223" s="337">
        <v>1175705.21</v>
      </c>
      <c r="AD223" s="337">
        <v>1175705.21</v>
      </c>
      <c r="AE223" s="337">
        <v>1175705.21</v>
      </c>
      <c r="AF223" s="337">
        <v>1175705.21</v>
      </c>
      <c r="AG223" s="337">
        <v>1175705.21</v>
      </c>
      <c r="AH223" s="337">
        <v>1175705.21</v>
      </c>
      <c r="AI223" s="337">
        <v>1175705.21</v>
      </c>
      <c r="AJ223" s="337">
        <v>1175705.21</v>
      </c>
      <c r="AK223" s="337">
        <v>1175705.21</v>
      </c>
      <c r="AL223" s="337">
        <v>1175705.21</v>
      </c>
      <c r="AM223" s="337">
        <v>1175705.21</v>
      </c>
      <c r="AN223" s="337"/>
      <c r="AO223" s="337"/>
      <c r="AP223" s="337"/>
      <c r="AQ223" s="337"/>
      <c r="AR223" s="337"/>
      <c r="AS223" s="337"/>
      <c r="AT223" s="337"/>
      <c r="AU223" s="337"/>
      <c r="AV223" s="337"/>
      <c r="AW223" s="337"/>
      <c r="AX223" s="337"/>
      <c r="AY223" s="337"/>
      <c r="AZ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337"/>
      <c r="BU223" s="337"/>
      <c r="BV223" s="337"/>
      <c r="BW223" s="337"/>
      <c r="BX223" s="9">
        <f t="shared" si="41"/>
        <v>1175705.21</v>
      </c>
      <c r="BY223" s="9">
        <f t="shared" si="42"/>
        <v>1175705.21</v>
      </c>
      <c r="BZ223" s="9">
        <f t="shared" si="43"/>
        <v>1175705.21</v>
      </c>
      <c r="CA223" s="9">
        <f t="shared" si="44"/>
        <v>0</v>
      </c>
      <c r="CB223" s="9">
        <f t="shared" si="45"/>
        <v>0</v>
      </c>
      <c r="CC223" s="9">
        <f t="shared" si="46"/>
        <v>0</v>
      </c>
      <c r="CD223" s="11">
        <f t="shared" si="47"/>
        <v>1175705.21</v>
      </c>
      <c r="CE223" s="11">
        <f t="shared" si="48"/>
        <v>1175705.21</v>
      </c>
      <c r="CF223" s="11">
        <f t="shared" si="49"/>
        <v>1175705.21</v>
      </c>
      <c r="CG223" s="11">
        <f t="shared" si="50"/>
        <v>90438.86</v>
      </c>
      <c r="CH223" s="11">
        <f t="shared" si="51"/>
        <v>0</v>
      </c>
      <c r="CI223" s="11">
        <f t="shared" si="52"/>
        <v>0</v>
      </c>
      <c r="CJ223" s="333" t="str">
        <f>VLOOKUP($A223,'Depr Group Buckets'!$A:$J,CJ$4,FALSE)</f>
        <v>PROD OTHER</v>
      </c>
      <c r="CK223" s="333" t="str">
        <f>VLOOKUP($A223,'Depr Group Buckets'!$A:$J,CK$4,FALSE)</f>
        <v>101/106</v>
      </c>
      <c r="CL223" s="333">
        <f>VLOOKUP($A223,'Depr Group Buckets'!$A:$J,CL$4,FALSE)</f>
        <v>108</v>
      </c>
      <c r="CM223" s="333">
        <f>VLOOKUP($A223,'Depr Group Buckets'!$A:$J,CM$4,FALSE)</f>
        <v>403</v>
      </c>
      <c r="CN223" s="333" t="str">
        <f>VLOOKUP($A223,'Depr Group Buckets'!$A:$J,CN$4,FALSE)</f>
        <v>BAYSIDE</v>
      </c>
      <c r="CO223" s="333" t="str">
        <f>VLOOKUP($A223,'Depr Group Buckets'!$A:$J,CO$4,FALSE)</f>
        <v>BAYSIDE UNIT 1</v>
      </c>
      <c r="CP223" s="333" t="str">
        <f>VLOOKUP($A223,'Depr Group Buckets'!$A:$J,CP$4,FALSE)</f>
        <v>Valid</v>
      </c>
      <c r="CQ223" s="333" t="str">
        <f>VLOOKUP($A223,'Depr Group Buckets'!$A:$J,CQ$4,FALSE)</f>
        <v>346</v>
      </c>
    </row>
    <row r="224" spans="1:95" ht="12.75" customHeight="1" x14ac:dyDescent="0.25">
      <c r="A224" s="335">
        <v>34632</v>
      </c>
      <c r="B224" s="336" t="s">
        <v>113</v>
      </c>
      <c r="C224" s="337">
        <v>1455592.35</v>
      </c>
      <c r="D224" s="337">
        <v>1455592.35</v>
      </c>
      <c r="E224" s="337">
        <v>1455592.35</v>
      </c>
      <c r="F224" s="337">
        <v>1455592.35</v>
      </c>
      <c r="G224" s="337">
        <v>1455592.35</v>
      </c>
      <c r="H224" s="337">
        <v>1455592.35</v>
      </c>
      <c r="I224" s="337">
        <v>1455592.35</v>
      </c>
      <c r="J224" s="337">
        <v>1455592.35</v>
      </c>
      <c r="K224" s="337">
        <v>1455592.35</v>
      </c>
      <c r="L224" s="337">
        <v>1455592.35</v>
      </c>
      <c r="M224" s="337">
        <v>1455592.35</v>
      </c>
      <c r="N224" s="337">
        <v>1455592.35</v>
      </c>
      <c r="O224" s="337">
        <v>1455592.35</v>
      </c>
      <c r="P224" s="337">
        <v>1455592.35</v>
      </c>
      <c r="Q224" s="337">
        <v>1455592.35</v>
      </c>
      <c r="R224" s="337">
        <v>1455592.35</v>
      </c>
      <c r="S224" s="337">
        <v>1455592.35</v>
      </c>
      <c r="T224" s="337">
        <v>1455592.35</v>
      </c>
      <c r="U224" s="337">
        <v>1455592.35</v>
      </c>
      <c r="V224" s="337">
        <v>1455592.35</v>
      </c>
      <c r="W224" s="337">
        <v>1455592.35</v>
      </c>
      <c r="X224" s="337">
        <v>1455592.35</v>
      </c>
      <c r="Y224" s="337">
        <v>1455592.35</v>
      </c>
      <c r="Z224" s="337">
        <v>1455592.35</v>
      </c>
      <c r="AA224" s="337">
        <v>1455592.35</v>
      </c>
      <c r="AB224" s="337">
        <v>1455592.35</v>
      </c>
      <c r="AC224" s="337">
        <v>1455592.35</v>
      </c>
      <c r="AD224" s="337">
        <v>1455592.35</v>
      </c>
      <c r="AE224" s="337">
        <v>1455592.35</v>
      </c>
      <c r="AF224" s="337">
        <v>1455592.35</v>
      </c>
      <c r="AG224" s="337">
        <v>1455592.35</v>
      </c>
      <c r="AH224" s="337">
        <v>1455592.35</v>
      </c>
      <c r="AI224" s="337">
        <v>1455592.35</v>
      </c>
      <c r="AJ224" s="337">
        <v>1455592.35</v>
      </c>
      <c r="AK224" s="337">
        <v>1455592.35</v>
      </c>
      <c r="AL224" s="337">
        <v>1455592.35</v>
      </c>
      <c r="AM224" s="337">
        <v>1455592.35</v>
      </c>
      <c r="AN224" s="337"/>
      <c r="AO224" s="337"/>
      <c r="AP224" s="337"/>
      <c r="AQ224" s="337"/>
      <c r="AR224" s="337"/>
      <c r="AS224" s="337"/>
      <c r="AT224" s="337"/>
      <c r="AU224" s="337"/>
      <c r="AV224" s="337"/>
      <c r="AW224" s="337"/>
      <c r="AX224" s="337"/>
      <c r="AY224" s="337"/>
      <c r="AZ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337"/>
      <c r="BU224" s="337"/>
      <c r="BV224" s="337"/>
      <c r="BW224" s="337"/>
      <c r="BX224" s="9">
        <f t="shared" si="41"/>
        <v>1455592.35</v>
      </c>
      <c r="BY224" s="9">
        <f t="shared" si="42"/>
        <v>1455592.35</v>
      </c>
      <c r="BZ224" s="9">
        <f t="shared" si="43"/>
        <v>1455592.35</v>
      </c>
      <c r="CA224" s="9">
        <f t="shared" si="44"/>
        <v>0</v>
      </c>
      <c r="CB224" s="9">
        <f t="shared" si="45"/>
        <v>0</v>
      </c>
      <c r="CC224" s="9">
        <f t="shared" si="46"/>
        <v>0</v>
      </c>
      <c r="CD224" s="11">
        <f t="shared" si="47"/>
        <v>1455592.35</v>
      </c>
      <c r="CE224" s="11">
        <f t="shared" si="48"/>
        <v>1455592.35</v>
      </c>
      <c r="CF224" s="11">
        <f t="shared" si="49"/>
        <v>1455592.35</v>
      </c>
      <c r="CG224" s="11">
        <f t="shared" si="50"/>
        <v>111968.64</v>
      </c>
      <c r="CH224" s="11">
        <f t="shared" si="51"/>
        <v>0</v>
      </c>
      <c r="CI224" s="11">
        <f t="shared" si="52"/>
        <v>0</v>
      </c>
      <c r="CJ224" s="333" t="str">
        <f>VLOOKUP($A224,'Depr Group Buckets'!$A:$J,CJ$4,FALSE)</f>
        <v>PROD OTHER</v>
      </c>
      <c r="CK224" s="333" t="str">
        <f>VLOOKUP($A224,'Depr Group Buckets'!$A:$J,CK$4,FALSE)</f>
        <v>101/106</v>
      </c>
      <c r="CL224" s="333">
        <f>VLOOKUP($A224,'Depr Group Buckets'!$A:$J,CL$4,FALSE)</f>
        <v>108</v>
      </c>
      <c r="CM224" s="333">
        <f>VLOOKUP($A224,'Depr Group Buckets'!$A:$J,CM$4,FALSE)</f>
        <v>403</v>
      </c>
      <c r="CN224" s="333" t="str">
        <f>VLOOKUP($A224,'Depr Group Buckets'!$A:$J,CN$4,FALSE)</f>
        <v>BAYSIDE</v>
      </c>
      <c r="CO224" s="333" t="str">
        <f>VLOOKUP($A224,'Depr Group Buckets'!$A:$J,CO$4,FALSE)</f>
        <v>BAYSIDE UNIT 2</v>
      </c>
      <c r="CP224" s="333" t="str">
        <f>VLOOKUP($A224,'Depr Group Buckets'!$A:$J,CP$4,FALSE)</f>
        <v>Valid</v>
      </c>
      <c r="CQ224" s="333" t="str">
        <f>VLOOKUP($A224,'Depr Group Buckets'!$A:$J,CQ$4,FALSE)</f>
        <v>346</v>
      </c>
    </row>
    <row r="225" spans="1:95" ht="12.75" customHeight="1" x14ac:dyDescent="0.25">
      <c r="A225" s="335">
        <v>34633</v>
      </c>
      <c r="B225" s="336" t="s">
        <v>120</v>
      </c>
      <c r="C225" s="337">
        <v>904.61</v>
      </c>
      <c r="D225" s="337">
        <v>904.61</v>
      </c>
      <c r="E225" s="337">
        <v>904.61</v>
      </c>
      <c r="F225" s="337">
        <v>904.61</v>
      </c>
      <c r="G225" s="337">
        <v>904.61</v>
      </c>
      <c r="H225" s="337">
        <v>904.61</v>
      </c>
      <c r="I225" s="337">
        <v>904.61</v>
      </c>
      <c r="J225" s="337">
        <v>904.61</v>
      </c>
      <c r="K225" s="337">
        <v>904.61</v>
      </c>
      <c r="L225" s="337">
        <v>904.61</v>
      </c>
      <c r="M225" s="337">
        <v>904.61</v>
      </c>
      <c r="N225" s="337">
        <v>904.61</v>
      </c>
      <c r="O225" s="337">
        <v>904.61</v>
      </c>
      <c r="P225" s="337">
        <v>904.61</v>
      </c>
      <c r="Q225" s="337">
        <v>904.61</v>
      </c>
      <c r="R225" s="337">
        <v>904.61</v>
      </c>
      <c r="S225" s="337">
        <v>904.61</v>
      </c>
      <c r="T225" s="337">
        <v>904.61</v>
      </c>
      <c r="U225" s="337">
        <v>904.61</v>
      </c>
      <c r="V225" s="337">
        <v>904.61</v>
      </c>
      <c r="W225" s="337">
        <v>904.61</v>
      </c>
      <c r="X225" s="337">
        <v>904.61</v>
      </c>
      <c r="Y225" s="337">
        <v>904.61</v>
      </c>
      <c r="Z225" s="337">
        <v>904.61</v>
      </c>
      <c r="AA225" s="337">
        <v>904.61</v>
      </c>
      <c r="AB225" s="337">
        <v>904.61</v>
      </c>
      <c r="AC225" s="337">
        <v>904.61</v>
      </c>
      <c r="AD225" s="337">
        <v>904.61</v>
      </c>
      <c r="AE225" s="337">
        <v>904.61</v>
      </c>
      <c r="AF225" s="337">
        <v>904.61</v>
      </c>
      <c r="AG225" s="337">
        <v>904.61</v>
      </c>
      <c r="AH225" s="337">
        <v>904.61</v>
      </c>
      <c r="AI225" s="337">
        <v>904.61</v>
      </c>
      <c r="AJ225" s="337">
        <v>904.61</v>
      </c>
      <c r="AK225" s="337">
        <v>904.61</v>
      </c>
      <c r="AL225" s="337">
        <v>904.61</v>
      </c>
      <c r="AM225" s="337">
        <v>904.61</v>
      </c>
      <c r="AN225" s="337"/>
      <c r="AO225" s="337"/>
      <c r="AP225" s="337"/>
      <c r="AQ225" s="337"/>
      <c r="AR225" s="337"/>
      <c r="AS225" s="337"/>
      <c r="AT225" s="337"/>
      <c r="AU225" s="337"/>
      <c r="AV225" s="337"/>
      <c r="AW225" s="337"/>
      <c r="AX225" s="337"/>
      <c r="AY225" s="337"/>
      <c r="AZ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337"/>
      <c r="BU225" s="337"/>
      <c r="BV225" s="337"/>
      <c r="BW225" s="337"/>
      <c r="BX225" s="9">
        <f t="shared" si="41"/>
        <v>904.61</v>
      </c>
      <c r="BY225" s="9">
        <f t="shared" si="42"/>
        <v>904.61</v>
      </c>
      <c r="BZ225" s="9">
        <f t="shared" si="43"/>
        <v>904.61</v>
      </c>
      <c r="CA225" s="9">
        <f t="shared" si="44"/>
        <v>0</v>
      </c>
      <c r="CB225" s="9">
        <f t="shared" si="45"/>
        <v>0</v>
      </c>
      <c r="CC225" s="9">
        <f t="shared" si="46"/>
        <v>0</v>
      </c>
      <c r="CD225" s="11">
        <f t="shared" si="47"/>
        <v>904.61</v>
      </c>
      <c r="CE225" s="11">
        <f t="shared" si="48"/>
        <v>904.61</v>
      </c>
      <c r="CF225" s="11">
        <f t="shared" si="49"/>
        <v>904.61</v>
      </c>
      <c r="CG225" s="11">
        <f t="shared" si="50"/>
        <v>69.59</v>
      </c>
      <c r="CH225" s="11">
        <f t="shared" si="51"/>
        <v>0</v>
      </c>
      <c r="CI225" s="11">
        <f t="shared" si="52"/>
        <v>0</v>
      </c>
      <c r="CJ225" s="333" t="str">
        <f>VLOOKUP($A225,'Depr Group Buckets'!$A:$J,CJ$4,FALSE)</f>
        <v>PROD OTHER</v>
      </c>
      <c r="CK225" s="333" t="str">
        <f>VLOOKUP($A225,'Depr Group Buckets'!$A:$J,CK$4,FALSE)</f>
        <v>101/106</v>
      </c>
      <c r="CL225" s="333">
        <f>VLOOKUP($A225,'Depr Group Buckets'!$A:$J,CL$4,FALSE)</f>
        <v>108</v>
      </c>
      <c r="CM225" s="333">
        <f>VLOOKUP($A225,'Depr Group Buckets'!$A:$J,CM$4,FALSE)</f>
        <v>403</v>
      </c>
      <c r="CN225" s="333" t="str">
        <f>VLOOKUP($A225,'Depr Group Buckets'!$A:$J,CN$4,FALSE)</f>
        <v>BAYSIDE</v>
      </c>
      <c r="CO225" s="333" t="str">
        <f>VLOOKUP($A225,'Depr Group Buckets'!$A:$J,CO$4,FALSE)</f>
        <v>BAYSIDE CT 3</v>
      </c>
      <c r="CP225" s="333" t="str">
        <f>VLOOKUP($A225,'Depr Group Buckets'!$A:$J,CP$4,FALSE)</f>
        <v>Valid</v>
      </c>
      <c r="CQ225" s="333" t="str">
        <f>VLOOKUP($A225,'Depr Group Buckets'!$A:$J,CQ$4,FALSE)</f>
        <v>346</v>
      </c>
    </row>
    <row r="226" spans="1:95" ht="12.75" customHeight="1" x14ac:dyDescent="0.25">
      <c r="A226" s="335">
        <v>34634</v>
      </c>
      <c r="B226" s="336" t="s">
        <v>127</v>
      </c>
      <c r="C226" s="337">
        <v>904.61</v>
      </c>
      <c r="D226" s="337">
        <v>904.61</v>
      </c>
      <c r="E226" s="337">
        <v>904.61</v>
      </c>
      <c r="F226" s="337">
        <v>904.61</v>
      </c>
      <c r="G226" s="337">
        <v>904.61</v>
      </c>
      <c r="H226" s="337">
        <v>904.61</v>
      </c>
      <c r="I226" s="337">
        <v>904.61</v>
      </c>
      <c r="J226" s="337">
        <v>904.61</v>
      </c>
      <c r="K226" s="337">
        <v>904.61</v>
      </c>
      <c r="L226" s="337">
        <v>904.61</v>
      </c>
      <c r="M226" s="337">
        <v>904.61</v>
      </c>
      <c r="N226" s="337">
        <v>904.61</v>
      </c>
      <c r="O226" s="337">
        <v>904.61</v>
      </c>
      <c r="P226" s="337">
        <v>904.61</v>
      </c>
      <c r="Q226" s="337">
        <v>904.61</v>
      </c>
      <c r="R226" s="337">
        <v>904.61</v>
      </c>
      <c r="S226" s="337">
        <v>904.61</v>
      </c>
      <c r="T226" s="337">
        <v>904.61</v>
      </c>
      <c r="U226" s="337">
        <v>904.61</v>
      </c>
      <c r="V226" s="337">
        <v>904.61</v>
      </c>
      <c r="W226" s="337">
        <v>904.61</v>
      </c>
      <c r="X226" s="337">
        <v>904.61</v>
      </c>
      <c r="Y226" s="337">
        <v>904.61</v>
      </c>
      <c r="Z226" s="337">
        <v>904.61</v>
      </c>
      <c r="AA226" s="337">
        <v>904.61</v>
      </c>
      <c r="AB226" s="337">
        <v>904.61</v>
      </c>
      <c r="AC226" s="337">
        <v>904.61</v>
      </c>
      <c r="AD226" s="337">
        <v>904.61</v>
      </c>
      <c r="AE226" s="337">
        <v>904.61</v>
      </c>
      <c r="AF226" s="337">
        <v>904.61</v>
      </c>
      <c r="AG226" s="337">
        <v>904.61</v>
      </c>
      <c r="AH226" s="337">
        <v>904.61</v>
      </c>
      <c r="AI226" s="337">
        <v>904.61</v>
      </c>
      <c r="AJ226" s="337">
        <v>904.61</v>
      </c>
      <c r="AK226" s="337">
        <v>904.61</v>
      </c>
      <c r="AL226" s="337">
        <v>904.61</v>
      </c>
      <c r="AM226" s="337">
        <v>904.61</v>
      </c>
      <c r="AN226" s="337"/>
      <c r="AO226" s="337"/>
      <c r="AP226" s="337"/>
      <c r="AQ226" s="337"/>
      <c r="AR226" s="337"/>
      <c r="AS226" s="337"/>
      <c r="AT226" s="337"/>
      <c r="AU226" s="337"/>
      <c r="AV226" s="337"/>
      <c r="AW226" s="337"/>
      <c r="AX226" s="337"/>
      <c r="AY226" s="337"/>
      <c r="AZ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337"/>
      <c r="BU226" s="337"/>
      <c r="BV226" s="337"/>
      <c r="BW226" s="337"/>
      <c r="BX226" s="9">
        <f t="shared" si="41"/>
        <v>904.61</v>
      </c>
      <c r="BY226" s="9">
        <f t="shared" si="42"/>
        <v>904.61</v>
      </c>
      <c r="BZ226" s="9">
        <f t="shared" si="43"/>
        <v>904.61</v>
      </c>
      <c r="CA226" s="9">
        <f t="shared" si="44"/>
        <v>0</v>
      </c>
      <c r="CB226" s="9">
        <f t="shared" si="45"/>
        <v>0</v>
      </c>
      <c r="CC226" s="9">
        <f t="shared" si="46"/>
        <v>0</v>
      </c>
      <c r="CD226" s="11">
        <f t="shared" si="47"/>
        <v>904.61</v>
      </c>
      <c r="CE226" s="11">
        <f t="shared" si="48"/>
        <v>904.61</v>
      </c>
      <c r="CF226" s="11">
        <f t="shared" si="49"/>
        <v>904.61</v>
      </c>
      <c r="CG226" s="11">
        <f t="shared" si="50"/>
        <v>69.59</v>
      </c>
      <c r="CH226" s="11">
        <f t="shared" si="51"/>
        <v>0</v>
      </c>
      <c r="CI226" s="11">
        <f t="shared" si="52"/>
        <v>0</v>
      </c>
      <c r="CJ226" s="333" t="str">
        <f>VLOOKUP($A226,'Depr Group Buckets'!$A:$J,CJ$4,FALSE)</f>
        <v>PROD OTHER</v>
      </c>
      <c r="CK226" s="333" t="str">
        <f>VLOOKUP($A226,'Depr Group Buckets'!$A:$J,CK$4,FALSE)</f>
        <v>101/106</v>
      </c>
      <c r="CL226" s="333">
        <f>VLOOKUP($A226,'Depr Group Buckets'!$A:$J,CL$4,FALSE)</f>
        <v>108</v>
      </c>
      <c r="CM226" s="333">
        <f>VLOOKUP($A226,'Depr Group Buckets'!$A:$J,CM$4,FALSE)</f>
        <v>403</v>
      </c>
      <c r="CN226" s="333" t="str">
        <f>VLOOKUP($A226,'Depr Group Buckets'!$A:$J,CN$4,FALSE)</f>
        <v>BAYSIDE</v>
      </c>
      <c r="CO226" s="333" t="str">
        <f>VLOOKUP($A226,'Depr Group Buckets'!$A:$J,CO$4,FALSE)</f>
        <v>BAYSIDE CT 4</v>
      </c>
      <c r="CP226" s="333" t="str">
        <f>VLOOKUP($A226,'Depr Group Buckets'!$A:$J,CP$4,FALSE)</f>
        <v>Valid</v>
      </c>
      <c r="CQ226" s="333" t="str">
        <f>VLOOKUP($A226,'Depr Group Buckets'!$A:$J,CQ$4,FALSE)</f>
        <v>346</v>
      </c>
    </row>
    <row r="227" spans="1:95" ht="12.75" customHeight="1" x14ac:dyDescent="0.25">
      <c r="A227" s="335">
        <v>34635</v>
      </c>
      <c r="B227" s="336" t="s">
        <v>134</v>
      </c>
      <c r="C227" s="337">
        <v>0</v>
      </c>
      <c r="D227" s="337">
        <v>0</v>
      </c>
      <c r="E227" s="337">
        <v>0</v>
      </c>
      <c r="F227" s="337">
        <v>0</v>
      </c>
      <c r="G227" s="337">
        <v>0</v>
      </c>
      <c r="H227" s="337">
        <v>0</v>
      </c>
      <c r="I227" s="337">
        <v>0</v>
      </c>
      <c r="J227" s="337">
        <v>0</v>
      </c>
      <c r="K227" s="337">
        <v>0</v>
      </c>
      <c r="L227" s="337">
        <v>0</v>
      </c>
      <c r="M227" s="337">
        <v>0</v>
      </c>
      <c r="N227" s="337">
        <v>0</v>
      </c>
      <c r="O227" s="337">
        <v>0</v>
      </c>
      <c r="P227" s="337">
        <v>0</v>
      </c>
      <c r="Q227" s="337">
        <v>0</v>
      </c>
      <c r="R227" s="337">
        <v>0</v>
      </c>
      <c r="S227" s="337">
        <v>0</v>
      </c>
      <c r="T227" s="337">
        <v>0</v>
      </c>
      <c r="U227" s="337">
        <v>0</v>
      </c>
      <c r="V227" s="337">
        <v>0</v>
      </c>
      <c r="W227" s="337">
        <v>0</v>
      </c>
      <c r="X227" s="337">
        <v>0</v>
      </c>
      <c r="Y227" s="337">
        <v>0</v>
      </c>
      <c r="Z227" s="337">
        <v>0</v>
      </c>
      <c r="AA227" s="337">
        <v>0</v>
      </c>
      <c r="AB227" s="337">
        <v>0</v>
      </c>
      <c r="AC227" s="337">
        <v>0</v>
      </c>
      <c r="AD227" s="337">
        <v>0</v>
      </c>
      <c r="AE227" s="337">
        <v>0</v>
      </c>
      <c r="AF227" s="337">
        <v>0</v>
      </c>
      <c r="AG227" s="337">
        <v>0</v>
      </c>
      <c r="AH227" s="337">
        <v>0</v>
      </c>
      <c r="AI227" s="337">
        <v>0</v>
      </c>
      <c r="AJ227" s="337">
        <v>0</v>
      </c>
      <c r="AK227" s="337">
        <v>0</v>
      </c>
      <c r="AL227" s="337">
        <v>0</v>
      </c>
      <c r="AM227" s="337">
        <v>0</v>
      </c>
      <c r="AN227" s="337"/>
      <c r="AO227" s="337"/>
      <c r="AP227" s="337"/>
      <c r="AQ227" s="337"/>
      <c r="AR227" s="337"/>
      <c r="AS227" s="337"/>
      <c r="AT227" s="337"/>
      <c r="AU227" s="337"/>
      <c r="AV227" s="337"/>
      <c r="AW227" s="337"/>
      <c r="AX227" s="337"/>
      <c r="AY227" s="337"/>
      <c r="AZ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9">
        <f t="shared" si="41"/>
        <v>0</v>
      </c>
      <c r="BY227" s="9">
        <f t="shared" si="42"/>
        <v>0</v>
      </c>
      <c r="BZ227" s="9">
        <f t="shared" si="43"/>
        <v>0</v>
      </c>
      <c r="CA227" s="9">
        <f t="shared" si="44"/>
        <v>0</v>
      </c>
      <c r="CB227" s="9">
        <f t="shared" si="45"/>
        <v>0</v>
      </c>
      <c r="CC227" s="9">
        <f t="shared" si="46"/>
        <v>0</v>
      </c>
      <c r="CD227" s="11">
        <f t="shared" si="47"/>
        <v>0</v>
      </c>
      <c r="CE227" s="11">
        <f t="shared" si="48"/>
        <v>0</v>
      </c>
      <c r="CF227" s="11">
        <f t="shared" si="49"/>
        <v>0</v>
      </c>
      <c r="CG227" s="11">
        <f t="shared" si="50"/>
        <v>0</v>
      </c>
      <c r="CH227" s="11">
        <f t="shared" si="51"/>
        <v>0</v>
      </c>
      <c r="CI227" s="11">
        <f t="shared" si="52"/>
        <v>0</v>
      </c>
      <c r="CJ227" s="333" t="str">
        <f>VLOOKUP($A227,'Depr Group Buckets'!$A:$J,CJ$4,FALSE)</f>
        <v>PROD OTHER</v>
      </c>
      <c r="CK227" s="333" t="str">
        <f>VLOOKUP($A227,'Depr Group Buckets'!$A:$J,CK$4,FALSE)</f>
        <v>101/106</v>
      </c>
      <c r="CL227" s="333">
        <f>VLOOKUP($A227,'Depr Group Buckets'!$A:$J,CL$4,FALSE)</f>
        <v>108</v>
      </c>
      <c r="CM227" s="333">
        <f>VLOOKUP($A227,'Depr Group Buckets'!$A:$J,CM$4,FALSE)</f>
        <v>403</v>
      </c>
      <c r="CN227" s="333" t="str">
        <f>VLOOKUP($A227,'Depr Group Buckets'!$A:$J,CN$4,FALSE)</f>
        <v>BAYSIDE</v>
      </c>
      <c r="CO227" s="333" t="str">
        <f>VLOOKUP($A227,'Depr Group Buckets'!$A:$J,CO$4,FALSE)</f>
        <v>BAYSIDE CT 5</v>
      </c>
      <c r="CP227" s="333" t="str">
        <f>VLOOKUP($A227,'Depr Group Buckets'!$A:$J,CP$4,FALSE)</f>
        <v>Valid</v>
      </c>
      <c r="CQ227" s="333" t="str">
        <f>VLOOKUP($A227,'Depr Group Buckets'!$A:$J,CQ$4,FALSE)</f>
        <v>346</v>
      </c>
    </row>
    <row r="228" spans="1:95" ht="12.75" customHeight="1" x14ac:dyDescent="0.25">
      <c r="A228" s="335">
        <v>34636</v>
      </c>
      <c r="B228" s="336" t="s">
        <v>141</v>
      </c>
      <c r="C228" s="337">
        <v>11736.48</v>
      </c>
      <c r="D228" s="337">
        <v>11736.48</v>
      </c>
      <c r="E228" s="337">
        <v>11736.48</v>
      </c>
      <c r="F228" s="337">
        <v>11736.48</v>
      </c>
      <c r="G228" s="337">
        <v>11736.48</v>
      </c>
      <c r="H228" s="337">
        <v>11736.48</v>
      </c>
      <c r="I228" s="337">
        <v>11736.48</v>
      </c>
      <c r="J228" s="337">
        <v>11736.48</v>
      </c>
      <c r="K228" s="337">
        <v>11736.48</v>
      </c>
      <c r="L228" s="337">
        <v>11736.48</v>
      </c>
      <c r="M228" s="337">
        <v>11736.48</v>
      </c>
      <c r="N228" s="337">
        <v>11736.48</v>
      </c>
      <c r="O228" s="337">
        <v>11736.48</v>
      </c>
      <c r="P228" s="337">
        <v>11736.48</v>
      </c>
      <c r="Q228" s="337">
        <v>11736.48</v>
      </c>
      <c r="R228" s="337">
        <v>11736.48</v>
      </c>
      <c r="S228" s="337">
        <v>11736.48</v>
      </c>
      <c r="T228" s="337">
        <v>11736.48</v>
      </c>
      <c r="U228" s="337">
        <v>11736.48</v>
      </c>
      <c r="V228" s="337">
        <v>11736.48</v>
      </c>
      <c r="W228" s="337">
        <v>11736.48</v>
      </c>
      <c r="X228" s="337">
        <v>11736.48</v>
      </c>
      <c r="Y228" s="337">
        <v>11736.48</v>
      </c>
      <c r="Z228" s="337">
        <v>11736.48</v>
      </c>
      <c r="AA228" s="337">
        <v>11736.48</v>
      </c>
      <c r="AB228" s="337">
        <v>11736.48</v>
      </c>
      <c r="AC228" s="337">
        <v>11736.48</v>
      </c>
      <c r="AD228" s="337">
        <v>11736.48</v>
      </c>
      <c r="AE228" s="337">
        <v>11736.48</v>
      </c>
      <c r="AF228" s="337">
        <v>11736.48</v>
      </c>
      <c r="AG228" s="337">
        <v>11736.48</v>
      </c>
      <c r="AH228" s="337">
        <v>11736.48</v>
      </c>
      <c r="AI228" s="337">
        <v>11736.48</v>
      </c>
      <c r="AJ228" s="337">
        <v>11736.48</v>
      </c>
      <c r="AK228" s="337">
        <v>11736.48</v>
      </c>
      <c r="AL228" s="337">
        <v>11736.48</v>
      </c>
      <c r="AM228" s="337">
        <v>11736.48</v>
      </c>
      <c r="AN228" s="337"/>
      <c r="AO228" s="337"/>
      <c r="AP228" s="337"/>
      <c r="AQ228" s="337"/>
      <c r="AR228" s="337"/>
      <c r="AS228" s="337"/>
      <c r="AT228" s="337"/>
      <c r="AU228" s="337"/>
      <c r="AV228" s="337"/>
      <c r="AW228" s="337"/>
      <c r="AX228" s="337"/>
      <c r="AY228" s="337"/>
      <c r="AZ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337"/>
      <c r="BU228" s="337"/>
      <c r="BV228" s="337"/>
      <c r="BW228" s="337"/>
      <c r="BX228" s="9">
        <f t="shared" si="41"/>
        <v>11736.48</v>
      </c>
      <c r="BY228" s="9">
        <f t="shared" si="42"/>
        <v>11736.48</v>
      </c>
      <c r="BZ228" s="9">
        <f t="shared" si="43"/>
        <v>11736.48</v>
      </c>
      <c r="CA228" s="9">
        <f t="shared" si="44"/>
        <v>0</v>
      </c>
      <c r="CB228" s="9">
        <f t="shared" si="45"/>
        <v>0</v>
      </c>
      <c r="CC228" s="9">
        <f t="shared" si="46"/>
        <v>0</v>
      </c>
      <c r="CD228" s="11">
        <f t="shared" si="47"/>
        <v>11736.48</v>
      </c>
      <c r="CE228" s="11">
        <f t="shared" si="48"/>
        <v>11736.48</v>
      </c>
      <c r="CF228" s="11">
        <f t="shared" si="49"/>
        <v>11736.48</v>
      </c>
      <c r="CG228" s="11">
        <f t="shared" si="50"/>
        <v>902.81</v>
      </c>
      <c r="CH228" s="11">
        <f t="shared" si="51"/>
        <v>0</v>
      </c>
      <c r="CI228" s="11">
        <f t="shared" si="52"/>
        <v>0</v>
      </c>
      <c r="CJ228" s="333" t="str">
        <f>VLOOKUP($A228,'Depr Group Buckets'!$A:$J,CJ$4,FALSE)</f>
        <v>PROD OTHER</v>
      </c>
      <c r="CK228" s="333" t="str">
        <f>VLOOKUP($A228,'Depr Group Buckets'!$A:$J,CK$4,FALSE)</f>
        <v>101/106</v>
      </c>
      <c r="CL228" s="333">
        <f>VLOOKUP($A228,'Depr Group Buckets'!$A:$J,CL$4,FALSE)</f>
        <v>108</v>
      </c>
      <c r="CM228" s="333">
        <f>VLOOKUP($A228,'Depr Group Buckets'!$A:$J,CM$4,FALSE)</f>
        <v>403</v>
      </c>
      <c r="CN228" s="333" t="str">
        <f>VLOOKUP($A228,'Depr Group Buckets'!$A:$J,CN$4,FALSE)</f>
        <v>BAYSIDE</v>
      </c>
      <c r="CO228" s="333" t="str">
        <f>VLOOKUP($A228,'Depr Group Buckets'!$A:$J,CO$4,FALSE)</f>
        <v>BAYSIDE CT 6</v>
      </c>
      <c r="CP228" s="333" t="str">
        <f>VLOOKUP($A228,'Depr Group Buckets'!$A:$J,CP$4,FALSE)</f>
        <v>Valid</v>
      </c>
      <c r="CQ228" s="333" t="str">
        <f>VLOOKUP($A228,'Depr Group Buckets'!$A:$J,CQ$4,FALSE)</f>
        <v>346</v>
      </c>
    </row>
    <row r="229" spans="1:95" ht="12.75" customHeight="1" x14ac:dyDescent="0.25">
      <c r="A229" s="335">
        <v>34637</v>
      </c>
      <c r="B229" s="336" t="s">
        <v>284</v>
      </c>
      <c r="C229" s="337">
        <v>585464.7699999999</v>
      </c>
      <c r="D229" s="337">
        <v>520567.41999999993</v>
      </c>
      <c r="E229" s="337">
        <v>520567.41999999993</v>
      </c>
      <c r="F229" s="337">
        <v>520567.41999999993</v>
      </c>
      <c r="G229" s="337">
        <v>520567.41999999993</v>
      </c>
      <c r="H229" s="337">
        <v>520567.41999999993</v>
      </c>
      <c r="I229" s="337">
        <v>520567.41999999993</v>
      </c>
      <c r="J229" s="337">
        <v>520567.41999999993</v>
      </c>
      <c r="K229" s="337">
        <v>520567.41999999993</v>
      </c>
      <c r="L229" s="337">
        <v>520567.41999999993</v>
      </c>
      <c r="M229" s="337">
        <v>520567.41999999993</v>
      </c>
      <c r="N229" s="337">
        <v>520567.41999999993</v>
      </c>
      <c r="O229" s="337">
        <v>284400.03999999992</v>
      </c>
      <c r="P229" s="337">
        <v>284400.03999999992</v>
      </c>
      <c r="Q229" s="337">
        <v>284400.03999999992</v>
      </c>
      <c r="R229" s="337">
        <v>284400.03999999992</v>
      </c>
      <c r="S229" s="337">
        <v>284400.03999999992</v>
      </c>
      <c r="T229" s="337">
        <v>284400.03999999992</v>
      </c>
      <c r="U229" s="337">
        <v>284400.03999999992</v>
      </c>
      <c r="V229" s="337">
        <v>284400.03999999992</v>
      </c>
      <c r="W229" s="337">
        <v>268326.1999999999</v>
      </c>
      <c r="X229" s="337">
        <v>268326.1999999999</v>
      </c>
      <c r="Y229" s="337">
        <v>268326.1999999999</v>
      </c>
      <c r="Z229" s="337">
        <v>268326.1999999999</v>
      </c>
      <c r="AA229" s="337">
        <v>268326.1999999999</v>
      </c>
      <c r="AB229" s="337">
        <v>268326.1999999999</v>
      </c>
      <c r="AC229" s="337">
        <v>268326.1999999999</v>
      </c>
      <c r="AD229" s="337">
        <v>268326.1999999999</v>
      </c>
      <c r="AE229" s="337">
        <v>268326.1999999999</v>
      </c>
      <c r="AF229" s="337">
        <v>268326.1999999999</v>
      </c>
      <c r="AG229" s="337">
        <v>268326.1999999999</v>
      </c>
      <c r="AH229" s="337">
        <v>268326.1999999999</v>
      </c>
      <c r="AI229" s="337">
        <v>268326.1999999999</v>
      </c>
      <c r="AJ229" s="337">
        <v>221117.17999999991</v>
      </c>
      <c r="AK229" s="337">
        <v>221117.17999999991</v>
      </c>
      <c r="AL229" s="337">
        <v>221117.17999999991</v>
      </c>
      <c r="AM229" s="337">
        <v>221117.17999999991</v>
      </c>
      <c r="AN229" s="337"/>
      <c r="AO229" s="337"/>
      <c r="AP229" s="337"/>
      <c r="AQ229" s="337"/>
      <c r="AR229" s="337"/>
      <c r="AS229" s="337"/>
      <c r="AT229" s="337"/>
      <c r="AU229" s="337"/>
      <c r="AV229" s="337"/>
      <c r="AW229" s="337"/>
      <c r="AX229" s="337"/>
      <c r="AY229" s="337"/>
      <c r="AZ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337"/>
      <c r="BU229" s="337"/>
      <c r="BV229" s="337"/>
      <c r="BW229" s="337"/>
      <c r="BX229" s="9">
        <f t="shared" si="41"/>
        <v>284400.03999999992</v>
      </c>
      <c r="BY229" s="9">
        <f t="shared" si="42"/>
        <v>268326.1999999999</v>
      </c>
      <c r="BZ229" s="9">
        <f t="shared" si="43"/>
        <v>221117.17999999991</v>
      </c>
      <c r="CA229" s="9">
        <f t="shared" si="44"/>
        <v>0</v>
      </c>
      <c r="CB229" s="9">
        <f t="shared" si="45"/>
        <v>0</v>
      </c>
      <c r="CC229" s="9">
        <f t="shared" si="46"/>
        <v>0</v>
      </c>
      <c r="CD229" s="11">
        <f t="shared" si="47"/>
        <v>507392.8</v>
      </c>
      <c r="CE229" s="11">
        <f t="shared" si="48"/>
        <v>278217.78999999998</v>
      </c>
      <c r="CF229" s="11">
        <f t="shared" si="49"/>
        <v>253800.35</v>
      </c>
      <c r="CG229" s="11">
        <f t="shared" si="50"/>
        <v>17009.009999999998</v>
      </c>
      <c r="CH229" s="11">
        <f t="shared" si="51"/>
        <v>0</v>
      </c>
      <c r="CI229" s="11">
        <f t="shared" si="52"/>
        <v>0</v>
      </c>
      <c r="CJ229" s="333" t="str">
        <f>VLOOKUP($A229,'Depr Group Buckets'!$A:$J,CJ$4,FALSE)</f>
        <v>AMORT</v>
      </c>
      <c r="CK229" s="333" t="str">
        <f>VLOOKUP($A229,'Depr Group Buckets'!$A:$J,CK$4,FALSE)</f>
        <v>101/106</v>
      </c>
      <c r="CL229" s="333">
        <f>VLOOKUP($A229,'Depr Group Buckets'!$A:$J,CL$4,FALSE)</f>
        <v>108</v>
      </c>
      <c r="CM229" s="333">
        <f>VLOOKUP($A229,'Depr Group Buckets'!$A:$J,CM$4,FALSE)</f>
        <v>403</v>
      </c>
      <c r="CN229" s="333" t="str">
        <f>VLOOKUP($A229,'Depr Group Buckets'!$A:$J,CN$4,FALSE)</f>
        <v>AMORT</v>
      </c>
      <c r="CO229" s="333" t="str">
        <f>VLOOKUP($A229,'Depr Group Buckets'!$A:$J,CO$4,FALSE)</f>
        <v>AMORT</v>
      </c>
      <c r="CP229" s="333" t="str">
        <f>VLOOKUP($A229,'Depr Group Buckets'!$A:$J,CP$4,FALSE)</f>
        <v>Valid</v>
      </c>
      <c r="CQ229" s="333" t="str">
        <f>VLOOKUP($A229,'Depr Group Buckets'!$A:$J,CQ$4,FALSE)</f>
        <v>346</v>
      </c>
    </row>
    <row r="230" spans="1:95" ht="12.75" customHeight="1" x14ac:dyDescent="0.25">
      <c r="A230" s="335">
        <v>34641</v>
      </c>
      <c r="B230" s="336" t="s">
        <v>645</v>
      </c>
      <c r="C230" s="337">
        <v>0</v>
      </c>
      <c r="D230" s="337">
        <v>0</v>
      </c>
      <c r="E230" s="337">
        <v>0</v>
      </c>
      <c r="F230" s="337">
        <v>0</v>
      </c>
      <c r="G230" s="337">
        <v>0</v>
      </c>
      <c r="H230" s="337">
        <v>0</v>
      </c>
      <c r="I230" s="337">
        <v>0</v>
      </c>
      <c r="J230" s="337">
        <v>0</v>
      </c>
      <c r="K230" s="337">
        <v>0</v>
      </c>
      <c r="L230" s="337">
        <v>0</v>
      </c>
      <c r="M230" s="337">
        <v>0</v>
      </c>
      <c r="N230" s="337">
        <v>0</v>
      </c>
      <c r="O230" s="337">
        <v>0</v>
      </c>
      <c r="P230" s="337">
        <v>0</v>
      </c>
      <c r="Q230" s="337">
        <v>0</v>
      </c>
      <c r="R230" s="337">
        <v>0</v>
      </c>
      <c r="S230" s="337">
        <v>0</v>
      </c>
      <c r="T230" s="337">
        <v>0</v>
      </c>
      <c r="U230" s="337">
        <v>0</v>
      </c>
      <c r="V230" s="337">
        <v>0</v>
      </c>
      <c r="W230" s="337">
        <v>0</v>
      </c>
      <c r="X230" s="337">
        <v>0</v>
      </c>
      <c r="Y230" s="337">
        <v>0</v>
      </c>
      <c r="Z230" s="337">
        <v>0</v>
      </c>
      <c r="AA230" s="337">
        <v>0</v>
      </c>
      <c r="AB230" s="337">
        <v>0</v>
      </c>
      <c r="AC230" s="337">
        <v>0</v>
      </c>
      <c r="AD230" s="337">
        <v>0</v>
      </c>
      <c r="AE230" s="337">
        <v>0</v>
      </c>
      <c r="AF230" s="337">
        <v>0</v>
      </c>
      <c r="AG230" s="337">
        <v>0</v>
      </c>
      <c r="AH230" s="337">
        <v>0</v>
      </c>
      <c r="AI230" s="337">
        <v>0</v>
      </c>
      <c r="AJ230" s="337">
        <v>0</v>
      </c>
      <c r="AK230" s="337">
        <v>0</v>
      </c>
      <c r="AL230" s="337">
        <v>0</v>
      </c>
      <c r="AM230" s="337">
        <v>0</v>
      </c>
      <c r="AN230" s="337"/>
      <c r="AO230" s="337"/>
      <c r="AP230" s="337"/>
      <c r="AQ230" s="337"/>
      <c r="AR230" s="337"/>
      <c r="AS230" s="337"/>
      <c r="AT230" s="337"/>
      <c r="AU230" s="337"/>
      <c r="AV230" s="337"/>
      <c r="AW230" s="337"/>
      <c r="AX230" s="337"/>
      <c r="AY230" s="337"/>
      <c r="AZ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9">
        <f t="shared" si="41"/>
        <v>0</v>
      </c>
      <c r="BY230" s="9">
        <f t="shared" si="42"/>
        <v>0</v>
      </c>
      <c r="BZ230" s="9">
        <f t="shared" si="43"/>
        <v>0</v>
      </c>
      <c r="CA230" s="9">
        <f t="shared" si="44"/>
        <v>0</v>
      </c>
      <c r="CB230" s="9">
        <f t="shared" si="45"/>
        <v>0</v>
      </c>
      <c r="CC230" s="9">
        <f t="shared" si="46"/>
        <v>0</v>
      </c>
      <c r="CD230" s="11">
        <f t="shared" si="47"/>
        <v>0</v>
      </c>
      <c r="CE230" s="11">
        <f t="shared" si="48"/>
        <v>0</v>
      </c>
      <c r="CF230" s="11">
        <f t="shared" si="49"/>
        <v>0</v>
      </c>
      <c r="CG230" s="11">
        <f t="shared" si="50"/>
        <v>0</v>
      </c>
      <c r="CH230" s="11">
        <f t="shared" si="51"/>
        <v>0</v>
      </c>
      <c r="CI230" s="11">
        <f t="shared" si="52"/>
        <v>0</v>
      </c>
      <c r="CJ230" s="333" t="str">
        <f>VLOOKUP($A230,'Depr Group Buckets'!$A:$J,CJ$4,FALSE)</f>
        <v>PROD OTHER</v>
      </c>
      <c r="CK230" s="333" t="str">
        <f>VLOOKUP($A230,'Depr Group Buckets'!$A:$J,CK$4,FALSE)</f>
        <v>101/106</v>
      </c>
      <c r="CL230" s="333">
        <f>VLOOKUP($A230,'Depr Group Buckets'!$A:$J,CL$4,FALSE)</f>
        <v>108</v>
      </c>
      <c r="CM230" s="333">
        <f>VLOOKUP($A230,'Depr Group Buckets'!$A:$J,CM$4,FALSE)</f>
        <v>403</v>
      </c>
      <c r="CN230" s="333" t="str">
        <f>VLOOKUP($A230,'Depr Group Buckets'!$A:$J,CN$4,FALSE)</f>
        <v>BIG BEND</v>
      </c>
      <c r="CO230" s="333" t="str">
        <f>VLOOKUP($A230,'Depr Group Buckets'!$A:$J,CO$4,FALSE)</f>
        <v>INACTIVE ACCOUNT</v>
      </c>
      <c r="CP230" s="333" t="str">
        <f>VLOOKUP($A230,'Depr Group Buckets'!$A:$J,CP$4,FALSE)</f>
        <v>Invalid</v>
      </c>
      <c r="CQ230" s="333" t="str">
        <f>VLOOKUP($A230,'Depr Group Buckets'!$A:$J,CQ$4,FALSE)</f>
        <v>346</v>
      </c>
    </row>
    <row r="231" spans="1:95" ht="12.75" customHeight="1" x14ac:dyDescent="0.25">
      <c r="A231" s="335">
        <v>34643</v>
      </c>
      <c r="B231" s="336" t="s">
        <v>91</v>
      </c>
      <c r="C231" s="337">
        <v>308525.93</v>
      </c>
      <c r="D231" s="337">
        <v>308525.93</v>
      </c>
      <c r="E231" s="337">
        <v>308525.93</v>
      </c>
      <c r="F231" s="337">
        <v>308525.93</v>
      </c>
      <c r="G231" s="337">
        <v>308525.93</v>
      </c>
      <c r="H231" s="337">
        <v>308525.93</v>
      </c>
      <c r="I231" s="337">
        <v>308525.93</v>
      </c>
      <c r="J231" s="337">
        <v>308525.93</v>
      </c>
      <c r="K231" s="337">
        <v>308525.93</v>
      </c>
      <c r="L231" s="337">
        <v>308525.93</v>
      </c>
      <c r="M231" s="337">
        <v>308525.93</v>
      </c>
      <c r="N231" s="337">
        <v>308525.93</v>
      </c>
      <c r="O231" s="337">
        <v>308525.93</v>
      </c>
      <c r="P231" s="337">
        <v>308525.93</v>
      </c>
      <c r="Q231" s="337">
        <v>308525.93</v>
      </c>
      <c r="R231" s="337">
        <v>308525.93</v>
      </c>
      <c r="S231" s="337">
        <v>308525.93</v>
      </c>
      <c r="T231" s="337">
        <v>308525.93</v>
      </c>
      <c r="U231" s="337">
        <v>308525.93</v>
      </c>
      <c r="V231" s="337">
        <v>308525.93</v>
      </c>
      <c r="W231" s="337">
        <v>308525.93</v>
      </c>
      <c r="X231" s="337">
        <v>308525.93</v>
      </c>
      <c r="Y231" s="337">
        <v>308525.93</v>
      </c>
      <c r="Z231" s="337">
        <v>308525.93</v>
      </c>
      <c r="AA231" s="337">
        <v>308525.93</v>
      </c>
      <c r="AB231" s="337">
        <v>308525.93</v>
      </c>
      <c r="AC231" s="337">
        <v>308525.93</v>
      </c>
      <c r="AD231" s="337">
        <v>308525.93</v>
      </c>
      <c r="AE231" s="337">
        <v>308525.93</v>
      </c>
      <c r="AF231" s="337">
        <v>308525.93</v>
      </c>
      <c r="AG231" s="337">
        <v>308525.93</v>
      </c>
      <c r="AH231" s="337">
        <v>308525.93</v>
      </c>
      <c r="AI231" s="337">
        <v>308525.93</v>
      </c>
      <c r="AJ231" s="337">
        <v>308525.93</v>
      </c>
      <c r="AK231" s="337">
        <v>308525.93</v>
      </c>
      <c r="AL231" s="337">
        <v>308525.93</v>
      </c>
      <c r="AM231" s="337">
        <v>308525.93</v>
      </c>
      <c r="AN231" s="337"/>
      <c r="AO231" s="337"/>
      <c r="AP231" s="337"/>
      <c r="AQ231" s="337"/>
      <c r="AR231" s="337"/>
      <c r="AS231" s="337"/>
      <c r="AT231" s="337"/>
      <c r="AU231" s="337"/>
      <c r="AV231" s="337"/>
      <c r="AW231" s="337"/>
      <c r="AX231" s="337"/>
      <c r="AY231" s="337"/>
      <c r="AZ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9">
        <f t="shared" si="41"/>
        <v>308525.93</v>
      </c>
      <c r="BY231" s="9">
        <f t="shared" si="42"/>
        <v>308525.93</v>
      </c>
      <c r="BZ231" s="9">
        <f t="shared" si="43"/>
        <v>308525.93</v>
      </c>
      <c r="CA231" s="9">
        <f t="shared" si="44"/>
        <v>0</v>
      </c>
      <c r="CB231" s="9">
        <f t="shared" si="45"/>
        <v>0</v>
      </c>
      <c r="CC231" s="9">
        <f t="shared" si="46"/>
        <v>0</v>
      </c>
      <c r="CD231" s="11">
        <f t="shared" si="47"/>
        <v>308525.93</v>
      </c>
      <c r="CE231" s="11">
        <f t="shared" si="48"/>
        <v>308525.93</v>
      </c>
      <c r="CF231" s="11">
        <f t="shared" si="49"/>
        <v>308525.93</v>
      </c>
      <c r="CG231" s="11">
        <f t="shared" si="50"/>
        <v>23732.76</v>
      </c>
      <c r="CH231" s="11">
        <f t="shared" si="51"/>
        <v>0</v>
      </c>
      <c r="CI231" s="11">
        <f t="shared" si="52"/>
        <v>0</v>
      </c>
      <c r="CJ231" s="333" t="str">
        <f>VLOOKUP($A231,'Depr Group Buckets'!$A:$J,CJ$4,FALSE)</f>
        <v>PROD OTHER</v>
      </c>
      <c r="CK231" s="333" t="str">
        <f>VLOOKUP($A231,'Depr Group Buckets'!$A:$J,CK$4,FALSE)</f>
        <v>101/106</v>
      </c>
      <c r="CL231" s="333">
        <f>VLOOKUP($A231,'Depr Group Buckets'!$A:$J,CL$4,FALSE)</f>
        <v>108</v>
      </c>
      <c r="CM231" s="333">
        <f>VLOOKUP($A231,'Depr Group Buckets'!$A:$J,CM$4,FALSE)</f>
        <v>403</v>
      </c>
      <c r="CN231" s="333" t="str">
        <f>VLOOKUP($A231,'Depr Group Buckets'!$A:$J,CN$4,FALSE)</f>
        <v>BIG BEND</v>
      </c>
      <c r="CO231" s="333" t="str">
        <f>VLOOKUP($A231,'Depr Group Buckets'!$A:$J,CO$4,FALSE)</f>
        <v>BIG BEND NEW STEAM TURBINE 1</v>
      </c>
      <c r="CP231" s="333" t="str">
        <f>VLOOKUP($A231,'Depr Group Buckets'!$A:$J,CP$4,FALSE)</f>
        <v>Valid</v>
      </c>
      <c r="CQ231" s="333" t="str">
        <f>VLOOKUP($A231,'Depr Group Buckets'!$A:$J,CQ$4,FALSE)</f>
        <v>346</v>
      </c>
    </row>
    <row r="232" spans="1:95" ht="12.75" customHeight="1" x14ac:dyDescent="0.25">
      <c r="A232" s="335">
        <v>34644</v>
      </c>
      <c r="B232" s="336" t="s">
        <v>70</v>
      </c>
      <c r="C232" s="337">
        <v>510664.71</v>
      </c>
      <c r="D232" s="337">
        <v>510664.71</v>
      </c>
      <c r="E232" s="337">
        <v>510664.71</v>
      </c>
      <c r="F232" s="337">
        <v>510664.71</v>
      </c>
      <c r="G232" s="337">
        <v>510664.71</v>
      </c>
      <c r="H232" s="337">
        <v>510664.71</v>
      </c>
      <c r="I232" s="337">
        <v>510664.71</v>
      </c>
      <c r="J232" s="337">
        <v>510664.71</v>
      </c>
      <c r="K232" s="337">
        <v>510664.71</v>
      </c>
      <c r="L232" s="337">
        <v>510664.71</v>
      </c>
      <c r="M232" s="337">
        <v>510664.71</v>
      </c>
      <c r="N232" s="337">
        <v>510664.71</v>
      </c>
      <c r="O232" s="337">
        <v>510664.71</v>
      </c>
      <c r="P232" s="337">
        <v>510664.71</v>
      </c>
      <c r="Q232" s="337">
        <v>510664.71</v>
      </c>
      <c r="R232" s="337">
        <v>510664.71</v>
      </c>
      <c r="S232" s="337">
        <v>510664.71</v>
      </c>
      <c r="T232" s="337">
        <v>510664.71</v>
      </c>
      <c r="U232" s="337">
        <v>510664.71</v>
      </c>
      <c r="V232" s="337">
        <v>510664.71</v>
      </c>
      <c r="W232" s="337">
        <v>510664.71</v>
      </c>
      <c r="X232" s="337">
        <v>510664.71</v>
      </c>
      <c r="Y232" s="337">
        <v>510664.71</v>
      </c>
      <c r="Z232" s="337">
        <v>510664.71</v>
      </c>
      <c r="AA232" s="337">
        <v>510664.71</v>
      </c>
      <c r="AB232" s="337">
        <v>510664.71</v>
      </c>
      <c r="AC232" s="337">
        <v>510664.71</v>
      </c>
      <c r="AD232" s="337">
        <v>510664.71</v>
      </c>
      <c r="AE232" s="337">
        <v>510664.71</v>
      </c>
      <c r="AF232" s="337">
        <v>510664.71</v>
      </c>
      <c r="AG232" s="337">
        <v>510664.71</v>
      </c>
      <c r="AH232" s="337">
        <v>510664.71</v>
      </c>
      <c r="AI232" s="337">
        <v>510664.71</v>
      </c>
      <c r="AJ232" s="337">
        <v>510664.71</v>
      </c>
      <c r="AK232" s="337">
        <v>510664.71</v>
      </c>
      <c r="AL232" s="337">
        <v>510664.71</v>
      </c>
      <c r="AM232" s="337">
        <v>510664.71</v>
      </c>
      <c r="AN232" s="337"/>
      <c r="AO232" s="337"/>
      <c r="AP232" s="337"/>
      <c r="AQ232" s="337"/>
      <c r="AR232" s="337"/>
      <c r="AS232" s="337"/>
      <c r="AT232" s="337"/>
      <c r="AU232" s="337"/>
      <c r="AV232" s="337"/>
      <c r="AW232" s="337"/>
      <c r="AX232" s="337"/>
      <c r="AY232" s="337"/>
      <c r="AZ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9">
        <f t="shared" si="41"/>
        <v>510664.71</v>
      </c>
      <c r="BY232" s="9">
        <f t="shared" si="42"/>
        <v>510664.71</v>
      </c>
      <c r="BZ232" s="9">
        <f t="shared" si="43"/>
        <v>510664.71</v>
      </c>
      <c r="CA232" s="9">
        <f t="shared" si="44"/>
        <v>0</v>
      </c>
      <c r="CB232" s="9">
        <f t="shared" si="45"/>
        <v>0</v>
      </c>
      <c r="CC232" s="9">
        <f t="shared" si="46"/>
        <v>0</v>
      </c>
      <c r="CD232" s="11">
        <f t="shared" si="47"/>
        <v>510664.71</v>
      </c>
      <c r="CE232" s="11">
        <f t="shared" si="48"/>
        <v>510664.71</v>
      </c>
      <c r="CF232" s="11">
        <f t="shared" si="49"/>
        <v>510664.71</v>
      </c>
      <c r="CG232" s="11">
        <f t="shared" si="50"/>
        <v>39281.9</v>
      </c>
      <c r="CH232" s="11">
        <f t="shared" si="51"/>
        <v>0</v>
      </c>
      <c r="CI232" s="11">
        <f t="shared" si="52"/>
        <v>0</v>
      </c>
      <c r="CJ232" s="333" t="str">
        <f>VLOOKUP($A232,'Depr Group Buckets'!$A:$J,CJ$4,FALSE)</f>
        <v>PROD OTHER</v>
      </c>
      <c r="CK232" s="333" t="str">
        <f>VLOOKUP($A232,'Depr Group Buckets'!$A:$J,CK$4,FALSE)</f>
        <v>101/106</v>
      </c>
      <c r="CL232" s="333">
        <f>VLOOKUP($A232,'Depr Group Buckets'!$A:$J,CL$4,FALSE)</f>
        <v>108</v>
      </c>
      <c r="CM232" s="333">
        <f>VLOOKUP($A232,'Depr Group Buckets'!$A:$J,CM$4,FALSE)</f>
        <v>403</v>
      </c>
      <c r="CN232" s="333" t="str">
        <f>VLOOKUP($A232,'Depr Group Buckets'!$A:$J,CN$4,FALSE)</f>
        <v>BIG BEND</v>
      </c>
      <c r="CO232" s="333" t="str">
        <f>VLOOKUP($A232,'Depr Group Buckets'!$A:$J,CO$4,FALSE)</f>
        <v>BIG BEND CT 4</v>
      </c>
      <c r="CP232" s="333" t="str">
        <f>VLOOKUP($A232,'Depr Group Buckets'!$A:$J,CP$4,FALSE)</f>
        <v>Valid</v>
      </c>
      <c r="CQ232" s="333" t="str">
        <f>VLOOKUP($A232,'Depr Group Buckets'!$A:$J,CQ$4,FALSE)</f>
        <v>346</v>
      </c>
    </row>
    <row r="233" spans="1:95" ht="12.75" customHeight="1" x14ac:dyDescent="0.25">
      <c r="A233" s="335">
        <v>34645</v>
      </c>
      <c r="B233" s="336" t="s">
        <v>77</v>
      </c>
      <c r="C233" s="337">
        <v>0</v>
      </c>
      <c r="D233" s="337">
        <v>0</v>
      </c>
      <c r="E233" s="337">
        <v>0</v>
      </c>
      <c r="F233" s="337">
        <v>0</v>
      </c>
      <c r="G233" s="337">
        <v>0</v>
      </c>
      <c r="H233" s="337">
        <v>0</v>
      </c>
      <c r="I233" s="337">
        <v>0</v>
      </c>
      <c r="J233" s="337">
        <v>0</v>
      </c>
      <c r="K233" s="337">
        <v>0</v>
      </c>
      <c r="L233" s="337">
        <v>0</v>
      </c>
      <c r="M233" s="337">
        <v>0</v>
      </c>
      <c r="N233" s="337">
        <v>0</v>
      </c>
      <c r="O233" s="337">
        <v>0</v>
      </c>
      <c r="P233" s="337">
        <v>0</v>
      </c>
      <c r="Q233" s="337">
        <v>0</v>
      </c>
      <c r="R233" s="337">
        <v>0</v>
      </c>
      <c r="S233" s="337">
        <v>0</v>
      </c>
      <c r="T233" s="337">
        <v>0</v>
      </c>
      <c r="U233" s="337">
        <v>0</v>
      </c>
      <c r="V233" s="337">
        <v>0</v>
      </c>
      <c r="W233" s="337">
        <v>0</v>
      </c>
      <c r="X233" s="337">
        <v>0</v>
      </c>
      <c r="Y233" s="337">
        <v>0</v>
      </c>
      <c r="Z233" s="337">
        <v>0</v>
      </c>
      <c r="AA233" s="337">
        <v>0</v>
      </c>
      <c r="AB233" s="337">
        <v>0</v>
      </c>
      <c r="AC233" s="337">
        <v>0</v>
      </c>
      <c r="AD233" s="337">
        <v>0</v>
      </c>
      <c r="AE233" s="337">
        <v>0</v>
      </c>
      <c r="AF233" s="337">
        <v>0</v>
      </c>
      <c r="AG233" s="337">
        <v>0</v>
      </c>
      <c r="AH233" s="337">
        <v>0</v>
      </c>
      <c r="AI233" s="337">
        <v>0</v>
      </c>
      <c r="AJ233" s="337">
        <v>0</v>
      </c>
      <c r="AK233" s="337">
        <v>0</v>
      </c>
      <c r="AL233" s="337">
        <v>0</v>
      </c>
      <c r="AM233" s="337">
        <v>0</v>
      </c>
      <c r="AN233" s="337"/>
      <c r="AO233" s="337"/>
      <c r="AP233" s="337"/>
      <c r="AQ233" s="337"/>
      <c r="AR233" s="337"/>
      <c r="AS233" s="337"/>
      <c r="AT233" s="337"/>
      <c r="AU233" s="337"/>
      <c r="AV233" s="337"/>
      <c r="AW233" s="337"/>
      <c r="AX233" s="337"/>
      <c r="AY233" s="337"/>
      <c r="AZ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9">
        <f t="shared" si="41"/>
        <v>0</v>
      </c>
      <c r="BY233" s="9">
        <f t="shared" si="42"/>
        <v>0</v>
      </c>
      <c r="BZ233" s="9">
        <f t="shared" si="43"/>
        <v>0</v>
      </c>
      <c r="CA233" s="9">
        <f t="shared" si="44"/>
        <v>0</v>
      </c>
      <c r="CB233" s="9">
        <f t="shared" si="45"/>
        <v>0</v>
      </c>
      <c r="CC233" s="9">
        <f t="shared" si="46"/>
        <v>0</v>
      </c>
      <c r="CD233" s="11">
        <f t="shared" si="47"/>
        <v>0</v>
      </c>
      <c r="CE233" s="11">
        <f t="shared" si="48"/>
        <v>0</v>
      </c>
      <c r="CF233" s="11">
        <f t="shared" si="49"/>
        <v>0</v>
      </c>
      <c r="CG233" s="11">
        <f t="shared" si="50"/>
        <v>0</v>
      </c>
      <c r="CH233" s="11">
        <f t="shared" si="51"/>
        <v>0</v>
      </c>
      <c r="CI233" s="11">
        <f t="shared" si="52"/>
        <v>0</v>
      </c>
      <c r="CJ233" s="333" t="str">
        <f>VLOOKUP($A233,'Depr Group Buckets'!$A:$J,CJ$4,FALSE)</f>
        <v>PROD OTHER</v>
      </c>
      <c r="CK233" s="333" t="str">
        <f>VLOOKUP($A233,'Depr Group Buckets'!$A:$J,CK$4,FALSE)</f>
        <v>101/106</v>
      </c>
      <c r="CL233" s="333">
        <f>VLOOKUP($A233,'Depr Group Buckets'!$A:$J,CL$4,FALSE)</f>
        <v>108</v>
      </c>
      <c r="CM233" s="333">
        <f>VLOOKUP($A233,'Depr Group Buckets'!$A:$J,CM$4,FALSE)</f>
        <v>403</v>
      </c>
      <c r="CN233" s="333" t="str">
        <f>VLOOKUP($A233,'Depr Group Buckets'!$A:$J,CN$4,FALSE)</f>
        <v>BIG BEND</v>
      </c>
      <c r="CO233" s="333" t="str">
        <f>VLOOKUP($A233,'Depr Group Buckets'!$A:$J,CO$4,FALSE)</f>
        <v xml:space="preserve">BIG BEND CT 5 </v>
      </c>
      <c r="CP233" s="333" t="str">
        <f>VLOOKUP($A233,'Depr Group Buckets'!$A:$J,CP$4,FALSE)</f>
        <v>Valid</v>
      </c>
      <c r="CQ233" s="333" t="str">
        <f>VLOOKUP($A233,'Depr Group Buckets'!$A:$J,CQ$4,FALSE)</f>
        <v>346</v>
      </c>
    </row>
    <row r="234" spans="1:95" ht="12.75" customHeight="1" x14ac:dyDescent="0.25">
      <c r="A234" s="335">
        <v>34646</v>
      </c>
      <c r="B234" s="336" t="s">
        <v>84</v>
      </c>
      <c r="C234" s="337">
        <v>0</v>
      </c>
      <c r="D234" s="337">
        <v>0</v>
      </c>
      <c r="E234" s="337">
        <v>0</v>
      </c>
      <c r="F234" s="337">
        <v>0</v>
      </c>
      <c r="G234" s="337">
        <v>0</v>
      </c>
      <c r="H234" s="337">
        <v>0</v>
      </c>
      <c r="I234" s="337">
        <v>0</v>
      </c>
      <c r="J234" s="337">
        <v>0</v>
      </c>
      <c r="K234" s="337">
        <v>0</v>
      </c>
      <c r="L234" s="337">
        <v>0</v>
      </c>
      <c r="M234" s="337">
        <v>0</v>
      </c>
      <c r="N234" s="337">
        <v>0</v>
      </c>
      <c r="O234" s="337">
        <v>0</v>
      </c>
      <c r="P234" s="337">
        <v>0</v>
      </c>
      <c r="Q234" s="337">
        <v>0</v>
      </c>
      <c r="R234" s="337">
        <v>0</v>
      </c>
      <c r="S234" s="337">
        <v>0</v>
      </c>
      <c r="T234" s="337">
        <v>0</v>
      </c>
      <c r="U234" s="337">
        <v>0</v>
      </c>
      <c r="V234" s="337">
        <v>0</v>
      </c>
      <c r="W234" s="337">
        <v>0</v>
      </c>
      <c r="X234" s="337">
        <v>0</v>
      </c>
      <c r="Y234" s="337">
        <v>0</v>
      </c>
      <c r="Z234" s="337">
        <v>0</v>
      </c>
      <c r="AA234" s="337">
        <v>0</v>
      </c>
      <c r="AB234" s="337">
        <v>0</v>
      </c>
      <c r="AC234" s="337">
        <v>0</v>
      </c>
      <c r="AD234" s="337">
        <v>0</v>
      </c>
      <c r="AE234" s="337">
        <v>0</v>
      </c>
      <c r="AF234" s="337">
        <v>0</v>
      </c>
      <c r="AG234" s="337">
        <v>0</v>
      </c>
      <c r="AH234" s="337">
        <v>0</v>
      </c>
      <c r="AI234" s="337">
        <v>0</v>
      </c>
      <c r="AJ234" s="337">
        <v>0</v>
      </c>
      <c r="AK234" s="337">
        <v>0</v>
      </c>
      <c r="AL234" s="337">
        <v>0</v>
      </c>
      <c r="AM234" s="337">
        <v>0</v>
      </c>
      <c r="AN234" s="337"/>
      <c r="AO234" s="337"/>
      <c r="AP234" s="337"/>
      <c r="AQ234" s="337"/>
      <c r="AR234" s="337"/>
      <c r="AS234" s="337"/>
      <c r="AT234" s="337"/>
      <c r="AU234" s="337"/>
      <c r="AV234" s="337"/>
      <c r="AW234" s="337"/>
      <c r="AX234" s="337"/>
      <c r="AY234" s="337"/>
      <c r="AZ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9">
        <f t="shared" si="41"/>
        <v>0</v>
      </c>
      <c r="BY234" s="9">
        <f t="shared" si="42"/>
        <v>0</v>
      </c>
      <c r="BZ234" s="9">
        <f t="shared" si="43"/>
        <v>0</v>
      </c>
      <c r="CA234" s="9">
        <f t="shared" si="44"/>
        <v>0</v>
      </c>
      <c r="CB234" s="9">
        <f t="shared" si="45"/>
        <v>0</v>
      </c>
      <c r="CC234" s="9">
        <f t="shared" si="46"/>
        <v>0</v>
      </c>
      <c r="CD234" s="11">
        <f t="shared" si="47"/>
        <v>0</v>
      </c>
      <c r="CE234" s="11">
        <f t="shared" si="48"/>
        <v>0</v>
      </c>
      <c r="CF234" s="11">
        <f t="shared" si="49"/>
        <v>0</v>
      </c>
      <c r="CG234" s="11">
        <f t="shared" si="50"/>
        <v>0</v>
      </c>
      <c r="CH234" s="11">
        <f t="shared" si="51"/>
        <v>0</v>
      </c>
      <c r="CI234" s="11">
        <f t="shared" si="52"/>
        <v>0</v>
      </c>
      <c r="CJ234" s="333" t="str">
        <f>VLOOKUP($A234,'Depr Group Buckets'!$A:$J,CJ$4,FALSE)</f>
        <v>PROD OTHER</v>
      </c>
      <c r="CK234" s="333" t="str">
        <f>VLOOKUP($A234,'Depr Group Buckets'!$A:$J,CK$4,FALSE)</f>
        <v>101/106</v>
      </c>
      <c r="CL234" s="333">
        <f>VLOOKUP($A234,'Depr Group Buckets'!$A:$J,CL$4,FALSE)</f>
        <v>108</v>
      </c>
      <c r="CM234" s="333">
        <f>VLOOKUP($A234,'Depr Group Buckets'!$A:$J,CM$4,FALSE)</f>
        <v>403</v>
      </c>
      <c r="CN234" s="333" t="str">
        <f>VLOOKUP($A234,'Depr Group Buckets'!$A:$J,CN$4,FALSE)</f>
        <v>BIG BEND</v>
      </c>
      <c r="CO234" s="333" t="str">
        <f>VLOOKUP($A234,'Depr Group Buckets'!$A:$J,CO$4,FALSE)</f>
        <v>BIG BEND CT 6</v>
      </c>
      <c r="CP234" s="333" t="str">
        <f>VLOOKUP($A234,'Depr Group Buckets'!$A:$J,CP$4,FALSE)</f>
        <v>Valid</v>
      </c>
      <c r="CQ234" s="333" t="str">
        <f>VLOOKUP($A234,'Depr Group Buckets'!$A:$J,CQ$4,FALSE)</f>
        <v>346</v>
      </c>
    </row>
    <row r="235" spans="1:95" ht="12.75" customHeight="1" x14ac:dyDescent="0.25">
      <c r="A235" s="335">
        <v>34680</v>
      </c>
      <c r="B235" s="336" t="s">
        <v>158</v>
      </c>
      <c r="C235" s="337">
        <v>838137.22</v>
      </c>
      <c r="D235" s="337">
        <v>838137.22</v>
      </c>
      <c r="E235" s="337">
        <v>838137.22</v>
      </c>
      <c r="F235" s="337">
        <v>838137.22</v>
      </c>
      <c r="G235" s="337">
        <v>838137.22</v>
      </c>
      <c r="H235" s="337">
        <v>838137.22</v>
      </c>
      <c r="I235" s="337">
        <v>838137.22</v>
      </c>
      <c r="J235" s="337">
        <v>838137.22</v>
      </c>
      <c r="K235" s="337">
        <v>1259507.78</v>
      </c>
      <c r="L235" s="337">
        <v>1259507.78</v>
      </c>
      <c r="M235" s="337">
        <v>1259507.78</v>
      </c>
      <c r="N235" s="337">
        <v>1259507.78</v>
      </c>
      <c r="O235" s="337">
        <v>1259507.78</v>
      </c>
      <c r="P235" s="337">
        <v>1259507.78</v>
      </c>
      <c r="Q235" s="337">
        <v>1259507.78</v>
      </c>
      <c r="R235" s="337">
        <v>1259507.78</v>
      </c>
      <c r="S235" s="337">
        <v>1259507.78</v>
      </c>
      <c r="T235" s="337">
        <v>1259507.78</v>
      </c>
      <c r="U235" s="337">
        <v>1259507.78</v>
      </c>
      <c r="V235" s="337">
        <v>1259507.78</v>
      </c>
      <c r="W235" s="337">
        <v>1259507.78</v>
      </c>
      <c r="X235" s="337">
        <v>1259507.78</v>
      </c>
      <c r="Y235" s="337">
        <v>1259507.78</v>
      </c>
      <c r="Z235" s="337">
        <v>1259507.78</v>
      </c>
      <c r="AA235" s="337">
        <v>1259507.78</v>
      </c>
      <c r="AB235" s="337">
        <v>1259507.78</v>
      </c>
      <c r="AC235" s="337">
        <v>1259507.78</v>
      </c>
      <c r="AD235" s="337">
        <v>1259507.78</v>
      </c>
      <c r="AE235" s="337">
        <v>1259507.78</v>
      </c>
      <c r="AF235" s="337">
        <v>1259507.78</v>
      </c>
      <c r="AG235" s="337">
        <v>1259507.78</v>
      </c>
      <c r="AH235" s="337">
        <v>1259507.78</v>
      </c>
      <c r="AI235" s="337">
        <v>1259507.78</v>
      </c>
      <c r="AJ235" s="337">
        <v>1259507.78</v>
      </c>
      <c r="AK235" s="337">
        <v>1259507.78</v>
      </c>
      <c r="AL235" s="337">
        <v>1259507.78</v>
      </c>
      <c r="AM235" s="337">
        <v>1259507.78</v>
      </c>
      <c r="AN235" s="337"/>
      <c r="AO235" s="337"/>
      <c r="AP235" s="337"/>
      <c r="AQ235" s="337"/>
      <c r="AR235" s="337"/>
      <c r="AS235" s="337"/>
      <c r="AT235" s="337"/>
      <c r="AU235" s="337"/>
      <c r="AV235" s="337"/>
      <c r="AW235" s="337"/>
      <c r="AX235" s="337"/>
      <c r="AY235" s="337"/>
      <c r="AZ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9">
        <f t="shared" si="41"/>
        <v>1259507.78</v>
      </c>
      <c r="BY235" s="9">
        <f t="shared" si="42"/>
        <v>1259507.78</v>
      </c>
      <c r="BZ235" s="9">
        <f t="shared" si="43"/>
        <v>1259507.78</v>
      </c>
      <c r="CA235" s="9">
        <f t="shared" si="44"/>
        <v>0</v>
      </c>
      <c r="CB235" s="9">
        <f t="shared" si="45"/>
        <v>0</v>
      </c>
      <c r="CC235" s="9">
        <f t="shared" si="46"/>
        <v>0</v>
      </c>
      <c r="CD235" s="11">
        <f t="shared" si="47"/>
        <v>1000202.82</v>
      </c>
      <c r="CE235" s="11">
        <f t="shared" si="48"/>
        <v>1259507.78</v>
      </c>
      <c r="CF235" s="11">
        <f t="shared" si="49"/>
        <v>1259507.78</v>
      </c>
      <c r="CG235" s="11">
        <f t="shared" si="50"/>
        <v>96885.21</v>
      </c>
      <c r="CH235" s="11">
        <f t="shared" si="51"/>
        <v>0</v>
      </c>
      <c r="CI235" s="11">
        <f t="shared" si="52"/>
        <v>0</v>
      </c>
      <c r="CJ235" s="333" t="str">
        <f>VLOOKUP($A235,'Depr Group Buckets'!$A:$J,CJ$4,FALSE)</f>
        <v>PROD OTHER</v>
      </c>
      <c r="CK235" s="333" t="str">
        <f>VLOOKUP($A235,'Depr Group Buckets'!$A:$J,CK$4,FALSE)</f>
        <v>101/106</v>
      </c>
      <c r="CL235" s="333">
        <f>VLOOKUP($A235,'Depr Group Buckets'!$A:$J,CL$4,FALSE)</f>
        <v>108</v>
      </c>
      <c r="CM235" s="333">
        <f>VLOOKUP($A235,'Depr Group Buckets'!$A:$J,CM$4,FALSE)</f>
        <v>403</v>
      </c>
      <c r="CN235" s="333" t="str">
        <f>VLOOKUP($A235,'Depr Group Buckets'!$A:$J,CN$4,FALSE)</f>
        <v>POLK</v>
      </c>
      <c r="CO235" s="333" t="str">
        <f>VLOOKUP($A235,'Depr Group Buckets'!$A:$J,CO$4,FALSE)</f>
        <v>POLK COMMON</v>
      </c>
      <c r="CP235" s="333" t="str">
        <f>VLOOKUP($A235,'Depr Group Buckets'!$A:$J,CP$4,FALSE)</f>
        <v>Valid</v>
      </c>
      <c r="CQ235" s="333" t="str">
        <f>VLOOKUP($A235,'Depr Group Buckets'!$A:$J,CQ$4,FALSE)</f>
        <v>346</v>
      </c>
    </row>
    <row r="236" spans="1:95" ht="12.75" customHeight="1" x14ac:dyDescent="0.25">
      <c r="A236" s="335">
        <v>34681</v>
      </c>
      <c r="B236" s="336" t="s">
        <v>165</v>
      </c>
      <c r="C236" s="337">
        <v>6309470.0699999975</v>
      </c>
      <c r="D236" s="337">
        <v>6309470.0699999975</v>
      </c>
      <c r="E236" s="337">
        <v>6313753.4499999974</v>
      </c>
      <c r="F236" s="337">
        <v>6316781.9799999977</v>
      </c>
      <c r="G236" s="337">
        <v>6316781.9799999977</v>
      </c>
      <c r="H236" s="337">
        <v>6316781.9799999977</v>
      </c>
      <c r="I236" s="337">
        <v>6316781.9799999977</v>
      </c>
      <c r="J236" s="337">
        <v>6316781.9799999977</v>
      </c>
      <c r="K236" s="337">
        <v>6316781.9799999977</v>
      </c>
      <c r="L236" s="337">
        <v>6713447.299999998</v>
      </c>
      <c r="M236" s="337">
        <v>6717060.589999998</v>
      </c>
      <c r="N236" s="337">
        <v>6717060.589999998</v>
      </c>
      <c r="O236" s="337">
        <v>6717060.589999998</v>
      </c>
      <c r="P236" s="337">
        <v>6717060.589999998</v>
      </c>
      <c r="Q236" s="337">
        <v>6717060.589999998</v>
      </c>
      <c r="R236" s="337">
        <v>6717060.589999998</v>
      </c>
      <c r="S236" s="337">
        <v>6717060.589999998</v>
      </c>
      <c r="T236" s="337">
        <v>6717060.589999998</v>
      </c>
      <c r="U236" s="337">
        <v>6717060.589999998</v>
      </c>
      <c r="V236" s="337">
        <v>6717060.589999998</v>
      </c>
      <c r="W236" s="337">
        <v>6717060.589999998</v>
      </c>
      <c r="X236" s="337">
        <v>6717060.589999998</v>
      </c>
      <c r="Y236" s="337">
        <v>6717060.589999998</v>
      </c>
      <c r="Z236" s="337">
        <v>6717060.589999998</v>
      </c>
      <c r="AA236" s="337">
        <v>6717060.589999998</v>
      </c>
      <c r="AB236" s="337">
        <v>6717060.589999998</v>
      </c>
      <c r="AC236" s="337">
        <v>6717060.589999998</v>
      </c>
      <c r="AD236" s="337">
        <v>6717060.589999998</v>
      </c>
      <c r="AE236" s="337">
        <v>6717060.589999998</v>
      </c>
      <c r="AF236" s="337">
        <v>6717060.589999998</v>
      </c>
      <c r="AG236" s="337">
        <v>6717060.589999998</v>
      </c>
      <c r="AH236" s="337">
        <v>6717060.589999998</v>
      </c>
      <c r="AI236" s="337">
        <v>6717060.589999998</v>
      </c>
      <c r="AJ236" s="337">
        <v>6717060.589999998</v>
      </c>
      <c r="AK236" s="337">
        <v>6717060.589999998</v>
      </c>
      <c r="AL236" s="337">
        <v>6717060.589999998</v>
      </c>
      <c r="AM236" s="337">
        <v>6717060.589999998</v>
      </c>
      <c r="AN236" s="337"/>
      <c r="AO236" s="337"/>
      <c r="AP236" s="337"/>
      <c r="AQ236" s="337"/>
      <c r="AR236" s="337"/>
      <c r="AS236" s="337"/>
      <c r="AT236" s="337"/>
      <c r="AU236" s="337"/>
      <c r="AV236" s="337"/>
      <c r="AW236" s="337"/>
      <c r="AX236" s="337"/>
      <c r="AY236" s="337"/>
      <c r="AZ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9">
        <f t="shared" si="41"/>
        <v>6717060.589999998</v>
      </c>
      <c r="BY236" s="9">
        <f t="shared" si="42"/>
        <v>6717060.589999998</v>
      </c>
      <c r="BZ236" s="9">
        <f t="shared" si="43"/>
        <v>6717060.589999998</v>
      </c>
      <c r="CA236" s="9">
        <f t="shared" si="44"/>
        <v>0</v>
      </c>
      <c r="CB236" s="9">
        <f t="shared" si="45"/>
        <v>0</v>
      </c>
      <c r="CC236" s="9">
        <f t="shared" si="46"/>
        <v>0</v>
      </c>
      <c r="CD236" s="11">
        <f t="shared" si="47"/>
        <v>6438308.8099999996</v>
      </c>
      <c r="CE236" s="11">
        <f t="shared" si="48"/>
        <v>6717060.5899999999</v>
      </c>
      <c r="CF236" s="11">
        <f t="shared" si="49"/>
        <v>6717060.5899999999</v>
      </c>
      <c r="CG236" s="11">
        <f t="shared" si="50"/>
        <v>516696.97</v>
      </c>
      <c r="CH236" s="11">
        <f t="shared" si="51"/>
        <v>0</v>
      </c>
      <c r="CI236" s="11">
        <f t="shared" si="52"/>
        <v>0</v>
      </c>
      <c r="CJ236" s="333" t="str">
        <f>VLOOKUP($A236,'Depr Group Buckets'!$A:$J,CJ$4,FALSE)</f>
        <v>PROD OTHER</v>
      </c>
      <c r="CK236" s="333" t="str">
        <f>VLOOKUP($A236,'Depr Group Buckets'!$A:$J,CK$4,FALSE)</f>
        <v>101/106</v>
      </c>
      <c r="CL236" s="333">
        <f>VLOOKUP($A236,'Depr Group Buckets'!$A:$J,CL$4,FALSE)</f>
        <v>108</v>
      </c>
      <c r="CM236" s="333">
        <f>VLOOKUP($A236,'Depr Group Buckets'!$A:$J,CM$4,FALSE)</f>
        <v>403</v>
      </c>
      <c r="CN236" s="333" t="str">
        <f>VLOOKUP($A236,'Depr Group Buckets'!$A:$J,CN$4,FALSE)</f>
        <v>POLK</v>
      </c>
      <c r="CO236" s="333" t="str">
        <f>VLOOKUP($A236,'Depr Group Buckets'!$A:$J,CO$4,FALSE)</f>
        <v>POLK UNIT 1</v>
      </c>
      <c r="CP236" s="333" t="str">
        <f>VLOOKUP($A236,'Depr Group Buckets'!$A:$J,CP$4,FALSE)</f>
        <v>Valid</v>
      </c>
      <c r="CQ236" s="333" t="str">
        <f>VLOOKUP($A236,'Depr Group Buckets'!$A:$J,CQ$4,FALSE)</f>
        <v>346</v>
      </c>
    </row>
    <row r="237" spans="1:95" ht="12.75" customHeight="1" x14ac:dyDescent="0.25">
      <c r="A237" s="335">
        <v>34682</v>
      </c>
      <c r="B237" s="336" t="s">
        <v>172</v>
      </c>
      <c r="C237" s="337">
        <v>173209.91</v>
      </c>
      <c r="D237" s="337">
        <v>173209.91</v>
      </c>
      <c r="E237" s="337">
        <v>173209.91</v>
      </c>
      <c r="F237" s="337">
        <v>173209.91</v>
      </c>
      <c r="G237" s="337">
        <v>173209.91</v>
      </c>
      <c r="H237" s="337">
        <v>173209.91</v>
      </c>
      <c r="I237" s="337">
        <v>594580.47</v>
      </c>
      <c r="J237" s="337">
        <v>594580.47</v>
      </c>
      <c r="K237" s="337">
        <v>173209.90999999997</v>
      </c>
      <c r="L237" s="337">
        <v>173209.90999999997</v>
      </c>
      <c r="M237" s="337">
        <v>173209.90999999997</v>
      </c>
      <c r="N237" s="337">
        <v>173209.90999999997</v>
      </c>
      <c r="O237" s="337">
        <v>173209.90999999997</v>
      </c>
      <c r="P237" s="337">
        <v>173209.90999999997</v>
      </c>
      <c r="Q237" s="337">
        <v>173209.90999999997</v>
      </c>
      <c r="R237" s="337">
        <v>173209.90999999997</v>
      </c>
      <c r="S237" s="337">
        <v>173209.90999999997</v>
      </c>
      <c r="T237" s="337">
        <v>173209.90999999997</v>
      </c>
      <c r="U237" s="337">
        <v>173209.90999999997</v>
      </c>
      <c r="V237" s="337">
        <v>173209.90999999997</v>
      </c>
      <c r="W237" s="337">
        <v>173209.90999999997</v>
      </c>
      <c r="X237" s="337">
        <v>173209.90999999997</v>
      </c>
      <c r="Y237" s="337">
        <v>173209.90999999997</v>
      </c>
      <c r="Z237" s="337">
        <v>173209.90999999997</v>
      </c>
      <c r="AA237" s="337">
        <v>173209.90999999997</v>
      </c>
      <c r="AB237" s="337">
        <v>173209.90999999997</v>
      </c>
      <c r="AC237" s="337">
        <v>173209.90999999997</v>
      </c>
      <c r="AD237" s="337">
        <v>173209.90999999997</v>
      </c>
      <c r="AE237" s="337">
        <v>173209.90999999997</v>
      </c>
      <c r="AF237" s="337">
        <v>173209.90999999997</v>
      </c>
      <c r="AG237" s="337">
        <v>173209.90999999997</v>
      </c>
      <c r="AH237" s="337">
        <v>173209.90999999997</v>
      </c>
      <c r="AI237" s="337">
        <v>173209.90999999997</v>
      </c>
      <c r="AJ237" s="337">
        <v>173209.90999999997</v>
      </c>
      <c r="AK237" s="337">
        <v>173209.90999999997</v>
      </c>
      <c r="AL237" s="337">
        <v>173209.90999999997</v>
      </c>
      <c r="AM237" s="337">
        <v>173209.90999999997</v>
      </c>
      <c r="AN237" s="337"/>
      <c r="AO237" s="337"/>
      <c r="AP237" s="337"/>
      <c r="AQ237" s="337"/>
      <c r="AR237" s="337"/>
      <c r="AS237" s="337"/>
      <c r="AT237" s="337"/>
      <c r="AU237" s="337"/>
      <c r="AV237" s="337"/>
      <c r="AW237" s="337"/>
      <c r="AX237" s="337"/>
      <c r="AY237" s="337"/>
      <c r="AZ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9">
        <f t="shared" si="41"/>
        <v>173209.90999999997</v>
      </c>
      <c r="BY237" s="9">
        <f t="shared" si="42"/>
        <v>173209.90999999997</v>
      </c>
      <c r="BZ237" s="9">
        <f t="shared" si="43"/>
        <v>173209.90999999997</v>
      </c>
      <c r="CA237" s="9">
        <f t="shared" si="44"/>
        <v>0</v>
      </c>
      <c r="CB237" s="9">
        <f t="shared" si="45"/>
        <v>0</v>
      </c>
      <c r="CC237" s="9">
        <f t="shared" si="46"/>
        <v>0</v>
      </c>
      <c r="CD237" s="11">
        <f t="shared" si="47"/>
        <v>238036.15</v>
      </c>
      <c r="CE237" s="11">
        <f t="shared" si="48"/>
        <v>173209.91</v>
      </c>
      <c r="CF237" s="11">
        <f t="shared" si="49"/>
        <v>173209.91</v>
      </c>
      <c r="CG237" s="11">
        <f t="shared" si="50"/>
        <v>13323.84</v>
      </c>
      <c r="CH237" s="11">
        <f t="shared" si="51"/>
        <v>0</v>
      </c>
      <c r="CI237" s="11">
        <f t="shared" si="52"/>
        <v>0</v>
      </c>
      <c r="CJ237" s="333" t="str">
        <f>VLOOKUP($A237,'Depr Group Buckets'!$A:$J,CJ$4,FALSE)</f>
        <v>PROD OTHER</v>
      </c>
      <c r="CK237" s="333" t="str">
        <f>VLOOKUP($A237,'Depr Group Buckets'!$A:$J,CK$4,FALSE)</f>
        <v>101/106</v>
      </c>
      <c r="CL237" s="333">
        <f>VLOOKUP($A237,'Depr Group Buckets'!$A:$J,CL$4,FALSE)</f>
        <v>108</v>
      </c>
      <c r="CM237" s="333">
        <f>VLOOKUP($A237,'Depr Group Buckets'!$A:$J,CM$4,FALSE)</f>
        <v>403</v>
      </c>
      <c r="CN237" s="333" t="str">
        <f>VLOOKUP($A237,'Depr Group Buckets'!$A:$J,CN$4,FALSE)</f>
        <v>POLK</v>
      </c>
      <c r="CO237" s="333" t="str">
        <f>VLOOKUP($A237,'Depr Group Buckets'!$A:$J,CO$4,FALSE)</f>
        <v>POLK UNIT 2</v>
      </c>
      <c r="CP237" s="333" t="str">
        <f>VLOOKUP($A237,'Depr Group Buckets'!$A:$J,CP$4,FALSE)</f>
        <v>Valid</v>
      </c>
      <c r="CQ237" s="333" t="str">
        <f>VLOOKUP($A237,'Depr Group Buckets'!$A:$J,CQ$4,FALSE)</f>
        <v>346</v>
      </c>
    </row>
    <row r="238" spans="1:95" ht="12.75" customHeight="1" x14ac:dyDescent="0.25">
      <c r="A238" s="335">
        <v>34683</v>
      </c>
      <c r="B238" s="336" t="s">
        <v>179</v>
      </c>
      <c r="C238" s="337">
        <v>432910.42</v>
      </c>
      <c r="D238" s="337">
        <v>432910.42</v>
      </c>
      <c r="E238" s="337">
        <v>432910.42</v>
      </c>
      <c r="F238" s="337">
        <v>432910.42</v>
      </c>
      <c r="G238" s="337">
        <v>432910.42</v>
      </c>
      <c r="H238" s="337">
        <v>432910.42</v>
      </c>
      <c r="I238" s="337">
        <v>432910.42</v>
      </c>
      <c r="J238" s="337">
        <v>432910.42</v>
      </c>
      <c r="K238" s="337">
        <v>432910.42</v>
      </c>
      <c r="L238" s="337">
        <v>432910.42</v>
      </c>
      <c r="M238" s="337">
        <v>432910.42</v>
      </c>
      <c r="N238" s="337">
        <v>432910.42</v>
      </c>
      <c r="O238" s="337">
        <v>432910.42</v>
      </c>
      <c r="P238" s="337">
        <v>432910.42</v>
      </c>
      <c r="Q238" s="337">
        <v>432910.42</v>
      </c>
      <c r="R238" s="337">
        <v>432910.42</v>
      </c>
      <c r="S238" s="337">
        <v>432910.42</v>
      </c>
      <c r="T238" s="337">
        <v>432910.42</v>
      </c>
      <c r="U238" s="337">
        <v>432910.42</v>
      </c>
      <c r="V238" s="337">
        <v>432910.42</v>
      </c>
      <c r="W238" s="337">
        <v>432910.42</v>
      </c>
      <c r="X238" s="337">
        <v>432910.42</v>
      </c>
      <c r="Y238" s="337">
        <v>432910.42</v>
      </c>
      <c r="Z238" s="337">
        <v>432910.42</v>
      </c>
      <c r="AA238" s="337">
        <v>432910.42</v>
      </c>
      <c r="AB238" s="337">
        <v>432910.42</v>
      </c>
      <c r="AC238" s="337">
        <v>432910.42</v>
      </c>
      <c r="AD238" s="337">
        <v>432910.42</v>
      </c>
      <c r="AE238" s="337">
        <v>432910.42</v>
      </c>
      <c r="AF238" s="337">
        <v>432910.42</v>
      </c>
      <c r="AG238" s="337">
        <v>432910.42</v>
      </c>
      <c r="AH238" s="337">
        <v>432910.42</v>
      </c>
      <c r="AI238" s="337">
        <v>432910.42</v>
      </c>
      <c r="AJ238" s="337">
        <v>432910.42</v>
      </c>
      <c r="AK238" s="337">
        <v>432910.42</v>
      </c>
      <c r="AL238" s="337">
        <v>432910.42</v>
      </c>
      <c r="AM238" s="337">
        <v>432910.42</v>
      </c>
      <c r="AN238" s="337"/>
      <c r="AO238" s="337"/>
      <c r="AP238" s="337"/>
      <c r="AQ238" s="337"/>
      <c r="AR238" s="337"/>
      <c r="AS238" s="337"/>
      <c r="AT238" s="337"/>
      <c r="AU238" s="337"/>
      <c r="AV238" s="337"/>
      <c r="AW238" s="337"/>
      <c r="AX238" s="337"/>
      <c r="AY238" s="337"/>
      <c r="AZ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9">
        <f t="shared" si="41"/>
        <v>432910.42</v>
      </c>
      <c r="BY238" s="9">
        <f t="shared" si="42"/>
        <v>432910.42</v>
      </c>
      <c r="BZ238" s="9">
        <f t="shared" si="43"/>
        <v>432910.42</v>
      </c>
      <c r="CA238" s="9">
        <f t="shared" si="44"/>
        <v>0</v>
      </c>
      <c r="CB238" s="9">
        <f t="shared" si="45"/>
        <v>0</v>
      </c>
      <c r="CC238" s="9">
        <f t="shared" si="46"/>
        <v>0</v>
      </c>
      <c r="CD238" s="11">
        <f t="shared" si="47"/>
        <v>432910.42</v>
      </c>
      <c r="CE238" s="11">
        <f t="shared" si="48"/>
        <v>432910.42</v>
      </c>
      <c r="CF238" s="11">
        <f t="shared" si="49"/>
        <v>432910.42</v>
      </c>
      <c r="CG238" s="11">
        <f t="shared" si="50"/>
        <v>33300.800000000003</v>
      </c>
      <c r="CH238" s="11">
        <f t="shared" si="51"/>
        <v>0</v>
      </c>
      <c r="CI238" s="11">
        <f t="shared" si="52"/>
        <v>0</v>
      </c>
      <c r="CJ238" s="333" t="str">
        <f>VLOOKUP($A238,'Depr Group Buckets'!$A:$J,CJ$4,FALSE)</f>
        <v>PROD OTHER</v>
      </c>
      <c r="CK238" s="333" t="str">
        <f>VLOOKUP($A238,'Depr Group Buckets'!$A:$J,CK$4,FALSE)</f>
        <v>101/106</v>
      </c>
      <c r="CL238" s="333">
        <f>VLOOKUP($A238,'Depr Group Buckets'!$A:$J,CL$4,FALSE)</f>
        <v>108</v>
      </c>
      <c r="CM238" s="333">
        <f>VLOOKUP($A238,'Depr Group Buckets'!$A:$J,CM$4,FALSE)</f>
        <v>403</v>
      </c>
      <c r="CN238" s="333" t="str">
        <f>VLOOKUP($A238,'Depr Group Buckets'!$A:$J,CN$4,FALSE)</f>
        <v>POLK</v>
      </c>
      <c r="CO238" s="333" t="str">
        <f>VLOOKUP($A238,'Depr Group Buckets'!$A:$J,CO$4,FALSE)</f>
        <v>POLK UNIT 3</v>
      </c>
      <c r="CP238" s="333" t="str">
        <f>VLOOKUP($A238,'Depr Group Buckets'!$A:$J,CP$4,FALSE)</f>
        <v>Valid</v>
      </c>
      <c r="CQ238" s="333" t="str">
        <f>VLOOKUP($A238,'Depr Group Buckets'!$A:$J,CQ$4,FALSE)</f>
        <v>346</v>
      </c>
    </row>
    <row r="239" spans="1:95" ht="12.75" customHeight="1" x14ac:dyDescent="0.25">
      <c r="A239" s="335">
        <v>34684</v>
      </c>
      <c r="B239" s="336" t="s">
        <v>186</v>
      </c>
      <c r="C239" s="337">
        <v>0</v>
      </c>
      <c r="D239" s="337">
        <v>0</v>
      </c>
      <c r="E239" s="337">
        <v>0</v>
      </c>
      <c r="F239" s="337">
        <v>0</v>
      </c>
      <c r="G239" s="337">
        <v>0</v>
      </c>
      <c r="H239" s="337">
        <v>0</v>
      </c>
      <c r="I239" s="337">
        <v>0</v>
      </c>
      <c r="J239" s="337">
        <v>0</v>
      </c>
      <c r="K239" s="337">
        <v>0</v>
      </c>
      <c r="L239" s="337">
        <v>0</v>
      </c>
      <c r="M239" s="337">
        <v>0</v>
      </c>
      <c r="N239" s="337">
        <v>0</v>
      </c>
      <c r="O239" s="337">
        <v>0</v>
      </c>
      <c r="P239" s="337">
        <v>0</v>
      </c>
      <c r="Q239" s="337">
        <v>0</v>
      </c>
      <c r="R239" s="337">
        <v>0</v>
      </c>
      <c r="S239" s="337">
        <v>0</v>
      </c>
      <c r="T239" s="337">
        <v>0</v>
      </c>
      <c r="U239" s="337">
        <v>0</v>
      </c>
      <c r="V239" s="337">
        <v>0</v>
      </c>
      <c r="W239" s="337">
        <v>0</v>
      </c>
      <c r="X239" s="337">
        <v>0</v>
      </c>
      <c r="Y239" s="337">
        <v>0</v>
      </c>
      <c r="Z239" s="337">
        <v>0</v>
      </c>
      <c r="AA239" s="337">
        <v>0</v>
      </c>
      <c r="AB239" s="337">
        <v>0</v>
      </c>
      <c r="AC239" s="337">
        <v>0</v>
      </c>
      <c r="AD239" s="337">
        <v>0</v>
      </c>
      <c r="AE239" s="337">
        <v>0</v>
      </c>
      <c r="AF239" s="337">
        <v>0</v>
      </c>
      <c r="AG239" s="337">
        <v>0</v>
      </c>
      <c r="AH239" s="337">
        <v>0</v>
      </c>
      <c r="AI239" s="337">
        <v>0</v>
      </c>
      <c r="AJ239" s="337">
        <v>0</v>
      </c>
      <c r="AK239" s="337">
        <v>0</v>
      </c>
      <c r="AL239" s="337">
        <v>0</v>
      </c>
      <c r="AM239" s="337">
        <v>0</v>
      </c>
      <c r="AN239" s="337"/>
      <c r="AO239" s="337"/>
      <c r="AP239" s="337"/>
      <c r="AQ239" s="337"/>
      <c r="AR239" s="337"/>
      <c r="AS239" s="337"/>
      <c r="AT239" s="337"/>
      <c r="AU239" s="337"/>
      <c r="AV239" s="337"/>
      <c r="AW239" s="337"/>
      <c r="AX239" s="337"/>
      <c r="AY239" s="337"/>
      <c r="AZ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9">
        <f t="shared" si="41"/>
        <v>0</v>
      </c>
      <c r="BY239" s="9">
        <f t="shared" si="42"/>
        <v>0</v>
      </c>
      <c r="BZ239" s="9">
        <f t="shared" si="43"/>
        <v>0</v>
      </c>
      <c r="CA239" s="9">
        <f t="shared" si="44"/>
        <v>0</v>
      </c>
      <c r="CB239" s="9">
        <f t="shared" si="45"/>
        <v>0</v>
      </c>
      <c r="CC239" s="9">
        <f t="shared" si="46"/>
        <v>0</v>
      </c>
      <c r="CD239" s="11">
        <f t="shared" si="47"/>
        <v>0</v>
      </c>
      <c r="CE239" s="11">
        <f t="shared" si="48"/>
        <v>0</v>
      </c>
      <c r="CF239" s="11">
        <f t="shared" si="49"/>
        <v>0</v>
      </c>
      <c r="CG239" s="11">
        <f t="shared" si="50"/>
        <v>0</v>
      </c>
      <c r="CH239" s="11">
        <f t="shared" si="51"/>
        <v>0</v>
      </c>
      <c r="CI239" s="11">
        <f t="shared" si="52"/>
        <v>0</v>
      </c>
      <c r="CJ239" s="333" t="str">
        <f>VLOOKUP($A239,'Depr Group Buckets'!$A:$J,CJ$4,FALSE)</f>
        <v>PROD OTHER</v>
      </c>
      <c r="CK239" s="333" t="str">
        <f>VLOOKUP($A239,'Depr Group Buckets'!$A:$J,CK$4,FALSE)</f>
        <v>101/106</v>
      </c>
      <c r="CL239" s="333">
        <f>VLOOKUP($A239,'Depr Group Buckets'!$A:$J,CL$4,FALSE)</f>
        <v>108</v>
      </c>
      <c r="CM239" s="333">
        <f>VLOOKUP($A239,'Depr Group Buckets'!$A:$J,CM$4,FALSE)</f>
        <v>403</v>
      </c>
      <c r="CN239" s="333" t="str">
        <f>VLOOKUP($A239,'Depr Group Buckets'!$A:$J,CN$4,FALSE)</f>
        <v>POLK</v>
      </c>
      <c r="CO239" s="333" t="str">
        <f>VLOOKUP($A239,'Depr Group Buckets'!$A:$J,CO$4,FALSE)</f>
        <v>POLK UNIT 4</v>
      </c>
      <c r="CP239" s="333" t="str">
        <f>VLOOKUP($A239,'Depr Group Buckets'!$A:$J,CP$4,FALSE)</f>
        <v>Valid</v>
      </c>
      <c r="CQ239" s="333" t="str">
        <f>VLOOKUP($A239,'Depr Group Buckets'!$A:$J,CQ$4,FALSE)</f>
        <v>346</v>
      </c>
    </row>
    <row r="240" spans="1:95" ht="12.75" customHeight="1" x14ac:dyDescent="0.25">
      <c r="A240" s="335">
        <v>34685</v>
      </c>
      <c r="B240" s="336" t="s">
        <v>193</v>
      </c>
      <c r="C240" s="337">
        <v>0</v>
      </c>
      <c r="D240" s="337">
        <v>0</v>
      </c>
      <c r="E240" s="337">
        <v>0</v>
      </c>
      <c r="F240" s="337">
        <v>0</v>
      </c>
      <c r="G240" s="337">
        <v>0</v>
      </c>
      <c r="H240" s="337">
        <v>0</v>
      </c>
      <c r="I240" s="337">
        <v>0</v>
      </c>
      <c r="J240" s="337">
        <v>0</v>
      </c>
      <c r="K240" s="337">
        <v>0</v>
      </c>
      <c r="L240" s="337">
        <v>0</v>
      </c>
      <c r="M240" s="337">
        <v>0</v>
      </c>
      <c r="N240" s="337">
        <v>0</v>
      </c>
      <c r="O240" s="337">
        <v>0</v>
      </c>
      <c r="P240" s="337">
        <v>0</v>
      </c>
      <c r="Q240" s="337">
        <v>0</v>
      </c>
      <c r="R240" s="337">
        <v>0</v>
      </c>
      <c r="S240" s="337">
        <v>0</v>
      </c>
      <c r="T240" s="337">
        <v>0</v>
      </c>
      <c r="U240" s="337">
        <v>0</v>
      </c>
      <c r="V240" s="337">
        <v>0</v>
      </c>
      <c r="W240" s="337">
        <v>0</v>
      </c>
      <c r="X240" s="337">
        <v>0</v>
      </c>
      <c r="Y240" s="337">
        <v>0</v>
      </c>
      <c r="Z240" s="337">
        <v>0</v>
      </c>
      <c r="AA240" s="337">
        <v>0</v>
      </c>
      <c r="AB240" s="337">
        <v>0</v>
      </c>
      <c r="AC240" s="337">
        <v>0</v>
      </c>
      <c r="AD240" s="337">
        <v>0</v>
      </c>
      <c r="AE240" s="337">
        <v>0</v>
      </c>
      <c r="AF240" s="337">
        <v>0</v>
      </c>
      <c r="AG240" s="337">
        <v>0</v>
      </c>
      <c r="AH240" s="337">
        <v>0</v>
      </c>
      <c r="AI240" s="337">
        <v>0</v>
      </c>
      <c r="AJ240" s="337">
        <v>0</v>
      </c>
      <c r="AK240" s="337">
        <v>0</v>
      </c>
      <c r="AL240" s="337">
        <v>0</v>
      </c>
      <c r="AM240" s="337">
        <v>0</v>
      </c>
      <c r="AN240" s="337"/>
      <c r="AO240" s="337"/>
      <c r="AP240" s="337"/>
      <c r="AQ240" s="337"/>
      <c r="AR240" s="337"/>
      <c r="AS240" s="337"/>
      <c r="AT240" s="337"/>
      <c r="AU240" s="337"/>
      <c r="AV240" s="337"/>
      <c r="AW240" s="337"/>
      <c r="AX240" s="337"/>
      <c r="AY240" s="337"/>
      <c r="AZ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9">
        <f t="shared" si="41"/>
        <v>0</v>
      </c>
      <c r="BY240" s="9">
        <f t="shared" si="42"/>
        <v>0</v>
      </c>
      <c r="BZ240" s="9">
        <f t="shared" si="43"/>
        <v>0</v>
      </c>
      <c r="CA240" s="9">
        <f t="shared" si="44"/>
        <v>0</v>
      </c>
      <c r="CB240" s="9">
        <f t="shared" si="45"/>
        <v>0</v>
      </c>
      <c r="CC240" s="9">
        <f t="shared" si="46"/>
        <v>0</v>
      </c>
      <c r="CD240" s="11">
        <f t="shared" si="47"/>
        <v>0</v>
      </c>
      <c r="CE240" s="11">
        <f t="shared" si="48"/>
        <v>0</v>
      </c>
      <c r="CF240" s="11">
        <f t="shared" si="49"/>
        <v>0</v>
      </c>
      <c r="CG240" s="11">
        <f t="shared" si="50"/>
        <v>0</v>
      </c>
      <c r="CH240" s="11">
        <f t="shared" si="51"/>
        <v>0</v>
      </c>
      <c r="CI240" s="11">
        <f t="shared" si="52"/>
        <v>0</v>
      </c>
      <c r="CJ240" s="333" t="str">
        <f>VLOOKUP($A240,'Depr Group Buckets'!$A:$J,CJ$4,FALSE)</f>
        <v>PROD OTHER</v>
      </c>
      <c r="CK240" s="333" t="str">
        <f>VLOOKUP($A240,'Depr Group Buckets'!$A:$J,CK$4,FALSE)</f>
        <v>101/106</v>
      </c>
      <c r="CL240" s="333">
        <f>VLOOKUP($A240,'Depr Group Buckets'!$A:$J,CL$4,FALSE)</f>
        <v>108</v>
      </c>
      <c r="CM240" s="333">
        <f>VLOOKUP($A240,'Depr Group Buckets'!$A:$J,CM$4,FALSE)</f>
        <v>403</v>
      </c>
      <c r="CN240" s="333" t="str">
        <f>VLOOKUP($A240,'Depr Group Buckets'!$A:$J,CN$4,FALSE)</f>
        <v>POLK</v>
      </c>
      <c r="CO240" s="333" t="str">
        <f>VLOOKUP($A240,'Depr Group Buckets'!$A:$J,CO$4,FALSE)</f>
        <v>POLK UNIT 5</v>
      </c>
      <c r="CP240" s="333" t="str">
        <f>VLOOKUP($A240,'Depr Group Buckets'!$A:$J,CP$4,FALSE)</f>
        <v>Valid</v>
      </c>
      <c r="CQ240" s="333" t="str">
        <f>VLOOKUP($A240,'Depr Group Buckets'!$A:$J,CQ$4,FALSE)</f>
        <v>346</v>
      </c>
    </row>
    <row r="241" spans="1:95" ht="12.75" customHeight="1" x14ac:dyDescent="0.25">
      <c r="A241" s="335">
        <v>34686</v>
      </c>
      <c r="B241" s="336" t="s">
        <v>200</v>
      </c>
      <c r="C241" s="337">
        <v>141626.41</v>
      </c>
      <c r="D241" s="337">
        <v>141626.41</v>
      </c>
      <c r="E241" s="337">
        <v>141626.41</v>
      </c>
      <c r="F241" s="337">
        <v>141626.41</v>
      </c>
      <c r="G241" s="337">
        <v>141626.41</v>
      </c>
      <c r="H241" s="337">
        <v>141626.41</v>
      </c>
      <c r="I241" s="337">
        <v>141626.41</v>
      </c>
      <c r="J241" s="337">
        <v>141626.41</v>
      </c>
      <c r="K241" s="337">
        <v>141626.41</v>
      </c>
      <c r="L241" s="337">
        <v>141626.41</v>
      </c>
      <c r="M241" s="337">
        <v>141626.41</v>
      </c>
      <c r="N241" s="337">
        <v>141626.41</v>
      </c>
      <c r="O241" s="337">
        <v>141626.41</v>
      </c>
      <c r="P241" s="337">
        <v>141626.41</v>
      </c>
      <c r="Q241" s="337">
        <v>141626.41</v>
      </c>
      <c r="R241" s="337">
        <v>141626.41</v>
      </c>
      <c r="S241" s="337">
        <v>141626.41</v>
      </c>
      <c r="T241" s="337">
        <v>141626.41</v>
      </c>
      <c r="U241" s="337">
        <v>141626.41</v>
      </c>
      <c r="V241" s="337">
        <v>141626.41</v>
      </c>
      <c r="W241" s="337">
        <v>141626.41</v>
      </c>
      <c r="X241" s="337">
        <v>141626.41</v>
      </c>
      <c r="Y241" s="337">
        <v>141626.41</v>
      </c>
      <c r="Z241" s="337">
        <v>141626.41</v>
      </c>
      <c r="AA241" s="337">
        <v>141626.41</v>
      </c>
      <c r="AB241" s="337">
        <v>141626.41</v>
      </c>
      <c r="AC241" s="337">
        <v>141626.41</v>
      </c>
      <c r="AD241" s="337">
        <v>141626.41</v>
      </c>
      <c r="AE241" s="337">
        <v>141626.41</v>
      </c>
      <c r="AF241" s="337">
        <v>141626.41</v>
      </c>
      <c r="AG241" s="337">
        <v>141626.41</v>
      </c>
      <c r="AH241" s="337">
        <v>141626.41</v>
      </c>
      <c r="AI241" s="337">
        <v>141626.41</v>
      </c>
      <c r="AJ241" s="337">
        <v>141626.41</v>
      </c>
      <c r="AK241" s="337">
        <v>141626.41</v>
      </c>
      <c r="AL241" s="337">
        <v>141626.41</v>
      </c>
      <c r="AM241" s="337">
        <v>141626.41</v>
      </c>
      <c r="AN241" s="337"/>
      <c r="AO241" s="337"/>
      <c r="AP241" s="337"/>
      <c r="AQ241" s="337"/>
      <c r="AR241" s="337"/>
      <c r="AS241" s="337"/>
      <c r="AT241" s="337"/>
      <c r="AU241" s="337"/>
      <c r="AV241" s="337"/>
      <c r="AW241" s="337"/>
      <c r="AX241" s="337"/>
      <c r="AY241" s="337"/>
      <c r="AZ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9">
        <f t="shared" si="41"/>
        <v>141626.41</v>
      </c>
      <c r="BY241" s="9">
        <f t="shared" si="42"/>
        <v>141626.41</v>
      </c>
      <c r="BZ241" s="9">
        <f t="shared" si="43"/>
        <v>141626.41</v>
      </c>
      <c r="CA241" s="9">
        <f t="shared" si="44"/>
        <v>0</v>
      </c>
      <c r="CB241" s="9">
        <f t="shared" si="45"/>
        <v>0</v>
      </c>
      <c r="CC241" s="9">
        <f t="shared" si="46"/>
        <v>0</v>
      </c>
      <c r="CD241" s="11">
        <f t="shared" si="47"/>
        <v>141626.41</v>
      </c>
      <c r="CE241" s="11">
        <f t="shared" si="48"/>
        <v>141626.41</v>
      </c>
      <c r="CF241" s="11">
        <f t="shared" si="49"/>
        <v>141626.41</v>
      </c>
      <c r="CG241" s="11">
        <f t="shared" si="50"/>
        <v>10894.34</v>
      </c>
      <c r="CH241" s="11">
        <f t="shared" si="51"/>
        <v>0</v>
      </c>
      <c r="CI241" s="11">
        <f t="shared" si="52"/>
        <v>0</v>
      </c>
      <c r="CJ241" s="333" t="str">
        <f>VLOOKUP($A241,'Depr Group Buckets'!$A:$J,CJ$4,FALSE)</f>
        <v>PROD OTHER</v>
      </c>
      <c r="CK241" s="333" t="str">
        <f>VLOOKUP($A241,'Depr Group Buckets'!$A:$J,CK$4,FALSE)</f>
        <v>101/106</v>
      </c>
      <c r="CL241" s="333">
        <f>VLOOKUP($A241,'Depr Group Buckets'!$A:$J,CL$4,FALSE)</f>
        <v>108</v>
      </c>
      <c r="CM241" s="333">
        <f>VLOOKUP($A241,'Depr Group Buckets'!$A:$J,CM$4,FALSE)</f>
        <v>403</v>
      </c>
      <c r="CN241" s="333" t="str">
        <f>VLOOKUP($A241,'Depr Group Buckets'!$A:$J,CN$4,FALSE)</f>
        <v>POLK</v>
      </c>
      <c r="CO241" s="333" t="str">
        <f>VLOOKUP($A241,'Depr Group Buckets'!$A:$J,CO$4,FALSE)</f>
        <v>POLK CCST (2-5)</v>
      </c>
      <c r="CP241" s="333" t="str">
        <f>VLOOKUP($A241,'Depr Group Buckets'!$A:$J,CP$4,FALSE)</f>
        <v>Valid</v>
      </c>
      <c r="CQ241" s="333" t="str">
        <f>VLOOKUP($A241,'Depr Group Buckets'!$A:$J,CQ$4,FALSE)</f>
        <v>346</v>
      </c>
    </row>
    <row r="242" spans="1:95" ht="12.75" customHeight="1" x14ac:dyDescent="0.25">
      <c r="A242" s="335">
        <v>34687</v>
      </c>
      <c r="B242" s="336" t="s">
        <v>285</v>
      </c>
      <c r="C242" s="337">
        <v>1637257.28</v>
      </c>
      <c r="D242" s="337">
        <v>1738887.54</v>
      </c>
      <c r="E242" s="337">
        <v>1755589.61</v>
      </c>
      <c r="F242" s="337">
        <v>1826656.4400000002</v>
      </c>
      <c r="G242" s="337">
        <v>1830694.9900000002</v>
      </c>
      <c r="H242" s="337">
        <v>1782593.7900000003</v>
      </c>
      <c r="I242" s="337">
        <v>1799628.0400000003</v>
      </c>
      <c r="J242" s="337">
        <v>1828952.8900000004</v>
      </c>
      <c r="K242" s="337">
        <v>1934488.7600000002</v>
      </c>
      <c r="L242" s="337">
        <v>1946805.3300000003</v>
      </c>
      <c r="M242" s="337">
        <v>2001918.6400000004</v>
      </c>
      <c r="N242" s="337">
        <v>2090014.6200000003</v>
      </c>
      <c r="O242" s="337">
        <v>2111959.9400000004</v>
      </c>
      <c r="P242" s="337">
        <v>2111959.9400000004</v>
      </c>
      <c r="Q242" s="337">
        <v>2111959.9400000004</v>
      </c>
      <c r="R242" s="337">
        <v>2111959.9400000004</v>
      </c>
      <c r="S242" s="337">
        <v>2111959.9400000004</v>
      </c>
      <c r="T242" s="337">
        <v>2111959.9400000004</v>
      </c>
      <c r="U242" s="337">
        <v>2111959.9400000004</v>
      </c>
      <c r="V242" s="337">
        <v>2111959.9400000004</v>
      </c>
      <c r="W242" s="337">
        <v>2111959.9400000004</v>
      </c>
      <c r="X242" s="337">
        <v>2111959.9400000004</v>
      </c>
      <c r="Y242" s="337">
        <v>2111959.9400000004</v>
      </c>
      <c r="Z242" s="337">
        <v>2111959.9400000004</v>
      </c>
      <c r="AA242" s="337">
        <v>2111959.9400000004</v>
      </c>
      <c r="AB242" s="337">
        <v>2111959.9400000004</v>
      </c>
      <c r="AC242" s="337">
        <v>2111959.9400000004</v>
      </c>
      <c r="AD242" s="337">
        <v>2111959.9400000004</v>
      </c>
      <c r="AE242" s="337">
        <v>2111959.9400000004</v>
      </c>
      <c r="AF242" s="337">
        <v>2111959.9400000004</v>
      </c>
      <c r="AG242" s="337">
        <v>2111959.9400000004</v>
      </c>
      <c r="AH242" s="337">
        <v>2111959.9400000004</v>
      </c>
      <c r="AI242" s="337">
        <v>2111959.9400000004</v>
      </c>
      <c r="AJ242" s="337">
        <v>2111959.9400000004</v>
      </c>
      <c r="AK242" s="337">
        <v>2111959.9400000004</v>
      </c>
      <c r="AL242" s="337">
        <v>2111959.9400000004</v>
      </c>
      <c r="AM242" s="337">
        <v>2111959.9400000004</v>
      </c>
      <c r="AN242" s="337"/>
      <c r="AO242" s="337"/>
      <c r="AP242" s="337"/>
      <c r="AQ242" s="337"/>
      <c r="AR242" s="337"/>
      <c r="AS242" s="337"/>
      <c r="AT242" s="337"/>
      <c r="AU242" s="337"/>
      <c r="AV242" s="337"/>
      <c r="AW242" s="337"/>
      <c r="AX242" s="337"/>
      <c r="AY242" s="337"/>
      <c r="AZ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9">
        <f t="shared" si="41"/>
        <v>2111959.9400000004</v>
      </c>
      <c r="BY242" s="9">
        <f t="shared" si="42"/>
        <v>2111959.9400000004</v>
      </c>
      <c r="BZ242" s="9">
        <f t="shared" si="43"/>
        <v>2111959.9400000004</v>
      </c>
      <c r="CA242" s="9">
        <f t="shared" si="44"/>
        <v>0</v>
      </c>
      <c r="CB242" s="9">
        <f t="shared" si="45"/>
        <v>0</v>
      </c>
      <c r="CC242" s="9">
        <f t="shared" si="46"/>
        <v>0</v>
      </c>
      <c r="CD242" s="11">
        <f t="shared" si="47"/>
        <v>1868111.37</v>
      </c>
      <c r="CE242" s="11">
        <f t="shared" si="48"/>
        <v>2111959.94</v>
      </c>
      <c r="CF242" s="11">
        <f t="shared" si="49"/>
        <v>2111959.94</v>
      </c>
      <c r="CG242" s="11">
        <f t="shared" si="50"/>
        <v>162458.46</v>
      </c>
      <c r="CH242" s="11">
        <f t="shared" si="51"/>
        <v>0</v>
      </c>
      <c r="CI242" s="11">
        <f t="shared" si="52"/>
        <v>0</v>
      </c>
      <c r="CJ242" s="333" t="str">
        <f>VLOOKUP($A242,'Depr Group Buckets'!$A:$J,CJ$4,FALSE)</f>
        <v>AMORT</v>
      </c>
      <c r="CK242" s="333" t="str">
        <f>VLOOKUP($A242,'Depr Group Buckets'!$A:$J,CK$4,FALSE)</f>
        <v>101/106</v>
      </c>
      <c r="CL242" s="333">
        <f>VLOOKUP($A242,'Depr Group Buckets'!$A:$J,CL$4,FALSE)</f>
        <v>108</v>
      </c>
      <c r="CM242" s="333">
        <f>VLOOKUP($A242,'Depr Group Buckets'!$A:$J,CM$4,FALSE)</f>
        <v>403</v>
      </c>
      <c r="CN242" s="333" t="str">
        <f>VLOOKUP($A242,'Depr Group Buckets'!$A:$J,CN$4,FALSE)</f>
        <v>AMORT</v>
      </c>
      <c r="CO242" s="333" t="str">
        <f>VLOOKUP($A242,'Depr Group Buckets'!$A:$J,CO$4,FALSE)</f>
        <v>AMORT</v>
      </c>
      <c r="CP242" s="333" t="str">
        <f>VLOOKUP($A242,'Depr Group Buckets'!$A:$J,CP$4,FALSE)</f>
        <v>Valid</v>
      </c>
      <c r="CQ242" s="333" t="str">
        <f>VLOOKUP($A242,'Depr Group Buckets'!$A:$J,CQ$4,FALSE)</f>
        <v>346</v>
      </c>
    </row>
    <row r="243" spans="1:95" ht="12.75" customHeight="1" x14ac:dyDescent="0.25">
      <c r="A243" s="335">
        <v>34700</v>
      </c>
      <c r="B243" s="336" t="s">
        <v>327</v>
      </c>
      <c r="C243" s="337">
        <v>12376233.219999999</v>
      </c>
      <c r="D243" s="337">
        <v>12376233.219999999</v>
      </c>
      <c r="E243" s="337">
        <v>12376233.219999999</v>
      </c>
      <c r="F243" s="337">
        <v>12376233.219999999</v>
      </c>
      <c r="G243" s="337">
        <v>12376233.219999999</v>
      </c>
      <c r="H243" s="337">
        <v>12376233.219999999</v>
      </c>
      <c r="I243" s="337">
        <v>12376233.219999999</v>
      </c>
      <c r="J243" s="337">
        <v>12376233.219999999</v>
      </c>
      <c r="K243" s="337">
        <v>12376233.219999999</v>
      </c>
      <c r="L243" s="337">
        <v>12376233.219999999</v>
      </c>
      <c r="M243" s="337">
        <v>12376233.219999999</v>
      </c>
      <c r="N243" s="337">
        <v>12376233.219999999</v>
      </c>
      <c r="O243" s="337">
        <v>12376233.219999999</v>
      </c>
      <c r="P243" s="337">
        <v>12376233.219999999</v>
      </c>
      <c r="Q243" s="337">
        <v>12376233.219999999</v>
      </c>
      <c r="R243" s="337">
        <v>12376233.219999999</v>
      </c>
      <c r="S243" s="337">
        <v>12376233.219999999</v>
      </c>
      <c r="T243" s="337">
        <v>12376233.219999999</v>
      </c>
      <c r="U243" s="337">
        <v>12376233.219999999</v>
      </c>
      <c r="V243" s="337">
        <v>12376233.219999999</v>
      </c>
      <c r="W243" s="337">
        <v>12376233.219999999</v>
      </c>
      <c r="X243" s="337">
        <v>12376233.219999999</v>
      </c>
      <c r="Y243" s="337">
        <v>12376233.219999999</v>
      </c>
      <c r="Z243" s="337">
        <v>12376233.219999999</v>
      </c>
      <c r="AA243" s="337">
        <v>12376233.219999999</v>
      </c>
      <c r="AB243" s="337">
        <v>12376233.219999999</v>
      </c>
      <c r="AC243" s="337">
        <v>12376233.219999999</v>
      </c>
      <c r="AD243" s="337">
        <v>12376233.219999999</v>
      </c>
      <c r="AE243" s="337">
        <v>12376233.219999999</v>
      </c>
      <c r="AF243" s="337">
        <v>12376233.219999999</v>
      </c>
      <c r="AG243" s="337">
        <v>12376233.219999999</v>
      </c>
      <c r="AH243" s="337">
        <v>12376233.219999999</v>
      </c>
      <c r="AI243" s="337">
        <v>12376233.219999999</v>
      </c>
      <c r="AJ243" s="337">
        <v>12376233.219999999</v>
      </c>
      <c r="AK243" s="337">
        <v>12376233.219999999</v>
      </c>
      <c r="AL243" s="337">
        <v>12376233.219999999</v>
      </c>
      <c r="AM243" s="337">
        <v>12376233.219999999</v>
      </c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9">
        <f t="shared" si="41"/>
        <v>12376233.219999999</v>
      </c>
      <c r="BY243" s="9">
        <f t="shared" si="42"/>
        <v>12376233.219999999</v>
      </c>
      <c r="BZ243" s="9">
        <f t="shared" si="43"/>
        <v>12376233.219999999</v>
      </c>
      <c r="CA243" s="9">
        <f t="shared" si="44"/>
        <v>0</v>
      </c>
      <c r="CB243" s="9">
        <f t="shared" si="45"/>
        <v>0</v>
      </c>
      <c r="CC243" s="9">
        <f t="shared" si="46"/>
        <v>0</v>
      </c>
      <c r="CD243" s="11">
        <f t="shared" si="47"/>
        <v>12376233.220000001</v>
      </c>
      <c r="CE243" s="11">
        <f t="shared" si="48"/>
        <v>12376233.220000001</v>
      </c>
      <c r="CF243" s="11">
        <f t="shared" si="49"/>
        <v>12376233.220000001</v>
      </c>
      <c r="CG243" s="11">
        <f t="shared" si="50"/>
        <v>952017.94</v>
      </c>
      <c r="CH243" s="11">
        <f t="shared" si="51"/>
        <v>0</v>
      </c>
      <c r="CI243" s="11">
        <f t="shared" si="52"/>
        <v>0</v>
      </c>
      <c r="CJ243" s="333" t="str">
        <f>VLOOKUP($A243,'Depr Group Buckets'!$A:$J,CJ$4,FALSE)</f>
        <v>ARO</v>
      </c>
      <c r="CK243" s="333" t="str">
        <f>VLOOKUP($A243,'Depr Group Buckets'!$A:$J,CK$4,FALSE)</f>
        <v>101/106</v>
      </c>
      <c r="CL243" s="333">
        <f>VLOOKUP($A243,'Depr Group Buckets'!$A:$J,CL$4,FALSE)</f>
        <v>108</v>
      </c>
      <c r="CM243" s="333" t="str">
        <f>VLOOKUP($A243,'Depr Group Buckets'!$A:$J,CM$4,FALSE)</f>
        <v>ARO Def 182</v>
      </c>
      <c r="CN243" s="333" t="str">
        <f>VLOOKUP($A243,'Depr Group Buckets'!$A:$J,CN$4,FALSE)</f>
        <v>ARO</v>
      </c>
      <c r="CO243" s="333" t="str">
        <f>VLOOKUP($A243,'Depr Group Buckets'!$A:$J,CO$4,FALSE)</f>
        <v>ARO</v>
      </c>
      <c r="CP243" s="333" t="str">
        <f>VLOOKUP($A243,'Depr Group Buckets'!$A:$J,CP$4,FALSE)</f>
        <v>Valid</v>
      </c>
      <c r="CQ243" s="333" t="str">
        <f>VLOOKUP($A243,'Depr Group Buckets'!$A:$J,CQ$4,FALSE)</f>
        <v>347</v>
      </c>
    </row>
    <row r="244" spans="1:95" ht="12.75" customHeight="1" x14ac:dyDescent="0.25">
      <c r="A244" s="335">
        <v>34300</v>
      </c>
      <c r="B244" s="336" t="s">
        <v>646</v>
      </c>
      <c r="C244" s="337">
        <v>0</v>
      </c>
      <c r="D244" s="337">
        <v>0</v>
      </c>
      <c r="E244" s="337">
        <v>0</v>
      </c>
      <c r="F244" s="337">
        <v>0</v>
      </c>
      <c r="G244" s="337">
        <v>0</v>
      </c>
      <c r="H244" s="337">
        <v>0</v>
      </c>
      <c r="I244" s="337">
        <v>0</v>
      </c>
      <c r="J244" s="337">
        <v>0</v>
      </c>
      <c r="K244" s="337">
        <v>0</v>
      </c>
      <c r="L244" s="337">
        <v>0</v>
      </c>
      <c r="M244" s="337">
        <v>0</v>
      </c>
      <c r="N244" s="337">
        <v>0</v>
      </c>
      <c r="O244" s="337">
        <v>0</v>
      </c>
      <c r="P244" s="337">
        <v>0</v>
      </c>
      <c r="Q244" s="337">
        <v>0</v>
      </c>
      <c r="R244" s="337">
        <v>0</v>
      </c>
      <c r="S244" s="337">
        <v>0</v>
      </c>
      <c r="T244" s="337">
        <v>0</v>
      </c>
      <c r="U244" s="337">
        <v>0</v>
      </c>
      <c r="V244" s="337">
        <v>0</v>
      </c>
      <c r="W244" s="337">
        <v>0</v>
      </c>
      <c r="X244" s="337">
        <v>0</v>
      </c>
      <c r="Y244" s="337">
        <v>0</v>
      </c>
      <c r="Z244" s="337">
        <v>0</v>
      </c>
      <c r="AA244" s="337">
        <v>0</v>
      </c>
      <c r="AB244" s="337">
        <v>0</v>
      </c>
      <c r="AC244" s="337">
        <v>0</v>
      </c>
      <c r="AD244" s="337">
        <v>0</v>
      </c>
      <c r="AE244" s="337">
        <v>0</v>
      </c>
      <c r="AF244" s="337">
        <v>0</v>
      </c>
      <c r="AG244" s="337">
        <v>0</v>
      </c>
      <c r="AH244" s="337">
        <v>0</v>
      </c>
      <c r="AI244" s="337">
        <v>0</v>
      </c>
      <c r="AJ244" s="337">
        <v>0</v>
      </c>
      <c r="AK244" s="337">
        <v>0</v>
      </c>
      <c r="AL244" s="337">
        <v>0</v>
      </c>
      <c r="AM244" s="337">
        <v>0</v>
      </c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9">
        <f t="shared" si="41"/>
        <v>0</v>
      </c>
      <c r="BY244" s="9">
        <f t="shared" si="42"/>
        <v>0</v>
      </c>
      <c r="BZ244" s="9">
        <f t="shared" si="43"/>
        <v>0</v>
      </c>
      <c r="CA244" s="9">
        <f t="shared" si="44"/>
        <v>0</v>
      </c>
      <c r="CB244" s="9">
        <f t="shared" si="45"/>
        <v>0</v>
      </c>
      <c r="CC244" s="9">
        <f t="shared" si="46"/>
        <v>0</v>
      </c>
      <c r="CD244" s="11">
        <f t="shared" si="47"/>
        <v>0</v>
      </c>
      <c r="CE244" s="11">
        <f t="shared" si="48"/>
        <v>0</v>
      </c>
      <c r="CF244" s="11">
        <f t="shared" si="49"/>
        <v>0</v>
      </c>
      <c r="CG244" s="11">
        <f t="shared" si="50"/>
        <v>0</v>
      </c>
      <c r="CH244" s="11">
        <f t="shared" si="51"/>
        <v>0</v>
      </c>
      <c r="CI244" s="11">
        <f t="shared" si="52"/>
        <v>0</v>
      </c>
      <c r="CJ244" s="333" t="str">
        <f>VLOOKUP($A244,'Depr Group Buckets'!$A:$J,CJ$4,FALSE)</f>
        <v>PROD OTHER</v>
      </c>
      <c r="CK244" s="333" t="str">
        <f>VLOOKUP($A244,'Depr Group Buckets'!$A:$J,CK$4,FALSE)</f>
        <v>101/106</v>
      </c>
      <c r="CL244" s="333">
        <f>VLOOKUP($A244,'Depr Group Buckets'!$A:$J,CL$4,FALSE)</f>
        <v>108</v>
      </c>
      <c r="CM244" s="333">
        <f>VLOOKUP($A244,'Depr Group Buckets'!$A:$J,CM$4,FALSE)</f>
        <v>403</v>
      </c>
      <c r="CN244" s="333" t="str">
        <f>VLOOKUP($A244,'Depr Group Buckets'!$A:$J,CN$4,FALSE)</f>
        <v>PROD OTHER</v>
      </c>
      <c r="CO244" s="333" t="str">
        <f>VLOOKUP($A244,'Depr Group Buckets'!$A:$J,CO$4,FALSE)</f>
        <v>PROD OTHER</v>
      </c>
      <c r="CP244" s="333" t="str">
        <f>VLOOKUP($A244,'Depr Group Buckets'!$A:$J,CP$4,FALSE)</f>
        <v>XXX</v>
      </c>
      <c r="CQ244" s="333" t="str">
        <f>VLOOKUP($A244,'Depr Group Buckets'!$A:$J,CQ$4,FALSE)</f>
        <v>XXX</v>
      </c>
    </row>
    <row r="245" spans="1:95" ht="12.75" customHeight="1" x14ac:dyDescent="0.25">
      <c r="A245" s="335">
        <v>34800</v>
      </c>
      <c r="B245" s="336" t="s">
        <v>647</v>
      </c>
      <c r="C245" s="337">
        <v>0</v>
      </c>
      <c r="D245" s="337">
        <v>0</v>
      </c>
      <c r="E245" s="337">
        <v>0</v>
      </c>
      <c r="F245" s="337">
        <v>0</v>
      </c>
      <c r="G245" s="337">
        <v>0</v>
      </c>
      <c r="H245" s="337">
        <v>0</v>
      </c>
      <c r="I245" s="337">
        <v>0</v>
      </c>
      <c r="J245" s="337">
        <v>0</v>
      </c>
      <c r="K245" s="337">
        <v>0</v>
      </c>
      <c r="L245" s="337">
        <v>0</v>
      </c>
      <c r="M245" s="337">
        <v>0</v>
      </c>
      <c r="N245" s="337">
        <v>0</v>
      </c>
      <c r="O245" s="337">
        <v>0</v>
      </c>
      <c r="P245" s="337">
        <v>0</v>
      </c>
      <c r="Q245" s="337">
        <v>0</v>
      </c>
      <c r="R245" s="337">
        <v>0</v>
      </c>
      <c r="S245" s="337">
        <v>0</v>
      </c>
      <c r="T245" s="337">
        <v>0</v>
      </c>
      <c r="U245" s="337">
        <v>0</v>
      </c>
      <c r="V245" s="337">
        <v>0</v>
      </c>
      <c r="W245" s="337">
        <v>0</v>
      </c>
      <c r="X245" s="337">
        <v>0</v>
      </c>
      <c r="Y245" s="337">
        <v>0</v>
      </c>
      <c r="Z245" s="337">
        <v>0</v>
      </c>
      <c r="AA245" s="337">
        <v>0</v>
      </c>
      <c r="AB245" s="337">
        <v>0</v>
      </c>
      <c r="AC245" s="337">
        <v>0</v>
      </c>
      <c r="AD245" s="337">
        <v>0</v>
      </c>
      <c r="AE245" s="337">
        <v>0</v>
      </c>
      <c r="AF245" s="337">
        <v>0</v>
      </c>
      <c r="AG245" s="337">
        <v>0</v>
      </c>
      <c r="AH245" s="337">
        <v>0</v>
      </c>
      <c r="AI245" s="337">
        <v>0</v>
      </c>
      <c r="AJ245" s="337">
        <v>0</v>
      </c>
      <c r="AK245" s="337">
        <v>0</v>
      </c>
      <c r="AL245" s="337">
        <v>0</v>
      </c>
      <c r="AM245" s="337">
        <v>0</v>
      </c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9">
        <f t="shared" si="41"/>
        <v>0</v>
      </c>
      <c r="BY245" s="9">
        <f t="shared" si="42"/>
        <v>0</v>
      </c>
      <c r="BZ245" s="9">
        <f t="shared" si="43"/>
        <v>0</v>
      </c>
      <c r="CA245" s="9">
        <f t="shared" si="44"/>
        <v>0</v>
      </c>
      <c r="CB245" s="9">
        <f t="shared" si="45"/>
        <v>0</v>
      </c>
      <c r="CC245" s="9">
        <f t="shared" si="46"/>
        <v>0</v>
      </c>
      <c r="CD245" s="11">
        <f t="shared" si="47"/>
        <v>0</v>
      </c>
      <c r="CE245" s="11">
        <f t="shared" si="48"/>
        <v>0</v>
      </c>
      <c r="CF245" s="11">
        <f t="shared" si="49"/>
        <v>0</v>
      </c>
      <c r="CG245" s="11">
        <f t="shared" si="50"/>
        <v>0</v>
      </c>
      <c r="CH245" s="11">
        <f t="shared" si="51"/>
        <v>0</v>
      </c>
      <c r="CI245" s="11">
        <f t="shared" si="52"/>
        <v>0</v>
      </c>
      <c r="CJ245" s="333" t="str">
        <f>VLOOKUP($A245,'Depr Group Buckets'!$A:$J,CJ$4,FALSE)</f>
        <v>PROD OTHER</v>
      </c>
      <c r="CK245" s="333" t="str">
        <f>VLOOKUP($A245,'Depr Group Buckets'!$A:$J,CK$4,FALSE)</f>
        <v>101/106</v>
      </c>
      <c r="CL245" s="333">
        <f>VLOOKUP($A245,'Depr Group Buckets'!$A:$J,CL$4,FALSE)</f>
        <v>108</v>
      </c>
      <c r="CM245" s="333">
        <f>VLOOKUP($A245,'Depr Group Buckets'!$A:$J,CM$4,FALSE)</f>
        <v>403</v>
      </c>
      <c r="CN245" s="333" t="str">
        <f>VLOOKUP($A245,'Depr Group Buckets'!$A:$J,CN$4,FALSE)</f>
        <v>PROD OTHER</v>
      </c>
      <c r="CO245" s="333" t="str">
        <f>VLOOKUP($A245,'Depr Group Buckets'!$A:$J,CO$4,FALSE)</f>
        <v>PROD OTHER</v>
      </c>
      <c r="CP245" s="333" t="str">
        <f>VLOOKUP($A245,'Depr Group Buckets'!$A:$J,CP$4,FALSE)</f>
        <v>XXX</v>
      </c>
      <c r="CQ245" s="333" t="str">
        <f>VLOOKUP($A245,'Depr Group Buckets'!$A:$J,CQ$4,FALSE)</f>
        <v>XXX</v>
      </c>
    </row>
    <row r="246" spans="1:95" ht="12.75" customHeight="1" x14ac:dyDescent="0.25">
      <c r="A246" s="335">
        <v>34820</v>
      </c>
      <c r="B246" s="336" t="s">
        <v>150</v>
      </c>
      <c r="C246" s="346">
        <v>0</v>
      </c>
      <c r="D246" s="337">
        <v>0</v>
      </c>
      <c r="E246" s="337">
        <v>0</v>
      </c>
      <c r="F246" s="337">
        <v>0</v>
      </c>
      <c r="G246" s="337">
        <v>0</v>
      </c>
      <c r="H246" s="337">
        <v>0</v>
      </c>
      <c r="I246" s="337">
        <v>0</v>
      </c>
      <c r="J246" s="337">
        <v>0</v>
      </c>
      <c r="K246" s="337">
        <v>0</v>
      </c>
      <c r="L246" s="337">
        <v>0</v>
      </c>
      <c r="M246" s="337">
        <v>0</v>
      </c>
      <c r="N246" s="337">
        <v>0</v>
      </c>
      <c r="O246" s="337">
        <v>0</v>
      </c>
      <c r="P246" s="337">
        <v>0</v>
      </c>
      <c r="Q246" s="337">
        <v>0</v>
      </c>
      <c r="R246" s="337">
        <v>0</v>
      </c>
      <c r="S246" s="337">
        <v>0</v>
      </c>
      <c r="T246" s="337">
        <v>0</v>
      </c>
      <c r="U246" s="337">
        <v>0</v>
      </c>
      <c r="V246" s="337">
        <v>0</v>
      </c>
      <c r="W246" s="337">
        <v>0</v>
      </c>
      <c r="X246" s="337">
        <v>0</v>
      </c>
      <c r="Y246" s="337">
        <v>0</v>
      </c>
      <c r="Z246" s="337">
        <v>0</v>
      </c>
      <c r="AA246" s="337">
        <v>0</v>
      </c>
      <c r="AB246" s="337">
        <v>0</v>
      </c>
      <c r="AC246" s="337">
        <v>0</v>
      </c>
      <c r="AD246" s="337">
        <v>0</v>
      </c>
      <c r="AE246" s="337">
        <v>27667135.829999998</v>
      </c>
      <c r="AF246" s="337">
        <v>28155933.829999998</v>
      </c>
      <c r="AG246" s="337">
        <v>28314265.829999998</v>
      </c>
      <c r="AH246" s="337">
        <v>29059357.829999998</v>
      </c>
      <c r="AI246" s="337">
        <v>29059357.829999998</v>
      </c>
      <c r="AJ246" s="337">
        <v>29059357.829999998</v>
      </c>
      <c r="AK246" s="337">
        <v>32203865.479999997</v>
      </c>
      <c r="AL246" s="337">
        <v>32203865.479999997</v>
      </c>
      <c r="AM246" s="337">
        <v>32203865.479999997</v>
      </c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9">
        <f t="shared" si="41"/>
        <v>0</v>
      </c>
      <c r="BY246" s="9">
        <f t="shared" si="42"/>
        <v>0</v>
      </c>
      <c r="BZ246" s="9">
        <f t="shared" si="43"/>
        <v>32203865.479999997</v>
      </c>
      <c r="CA246" s="9">
        <f t="shared" si="44"/>
        <v>0</v>
      </c>
      <c r="CB246" s="9">
        <f t="shared" si="45"/>
        <v>0</v>
      </c>
      <c r="CC246" s="9">
        <f t="shared" si="46"/>
        <v>0</v>
      </c>
      <c r="CD246" s="11">
        <f t="shared" si="47"/>
        <v>0</v>
      </c>
      <c r="CE246" s="11">
        <f t="shared" si="48"/>
        <v>0</v>
      </c>
      <c r="CF246" s="11">
        <f t="shared" si="49"/>
        <v>20609769.649999999</v>
      </c>
      <c r="CG246" s="11">
        <f t="shared" si="50"/>
        <v>2477220.42</v>
      </c>
      <c r="CH246" s="11">
        <f t="shared" si="51"/>
        <v>0</v>
      </c>
      <c r="CI246" s="11">
        <f t="shared" si="52"/>
        <v>0</v>
      </c>
      <c r="CJ246" s="333" t="str">
        <f>VLOOKUP($A246,'Depr Group Buckets'!$A:$J,CJ$4,FALSE)</f>
        <v>PROD OTHER</v>
      </c>
      <c r="CK246" s="333" t="str">
        <f>VLOOKUP($A246,'Depr Group Buckets'!$A:$J,CK$4,FALSE)</f>
        <v>101/106</v>
      </c>
      <c r="CL246" s="333">
        <f>VLOOKUP($A246,'Depr Group Buckets'!$A:$J,CL$4,FALSE)</f>
        <v>108</v>
      </c>
      <c r="CM246" s="333">
        <f>VLOOKUP($A246,'Depr Group Buckets'!$A:$J,CM$4,FALSE)</f>
        <v>403</v>
      </c>
      <c r="CN246" s="333" t="str">
        <f>VLOOKUP($A246,'Depr Group Buckets'!$A:$J,CN$4,FALSE)</f>
        <v>MACDILL AFB</v>
      </c>
      <c r="CO246" s="333" t="str">
        <f>VLOOKUP($A246,'Depr Group Buckets'!$A:$J,CO$4,FALSE)</f>
        <v>MACDILL AFB</v>
      </c>
      <c r="CP246" s="333" t="str">
        <f>VLOOKUP($A246,'Depr Group Buckets'!$A:$J,CP$4,FALSE)</f>
        <v>Valid</v>
      </c>
      <c r="CQ246" s="333" t="str">
        <f>VLOOKUP($A246,'Depr Group Buckets'!$A:$J,CQ$4,FALSE)</f>
        <v>348</v>
      </c>
    </row>
    <row r="247" spans="1:95" ht="12.75" customHeight="1" x14ac:dyDescent="0.25">
      <c r="A247" s="335">
        <v>34898</v>
      </c>
      <c r="B247" s="336" t="s">
        <v>214</v>
      </c>
      <c r="C247" s="347">
        <v>9004.16</v>
      </c>
      <c r="D247" s="337">
        <v>9018.2899999999991</v>
      </c>
      <c r="E247" s="337">
        <v>9045.9599999999991</v>
      </c>
      <c r="F247" s="337">
        <v>9063.4699999999993</v>
      </c>
      <c r="G247" s="337">
        <v>9077.2899999999991</v>
      </c>
      <c r="H247" s="337">
        <v>9100.7599999999984</v>
      </c>
      <c r="I247" s="337">
        <v>9114.4299999999985</v>
      </c>
      <c r="J247" s="337">
        <v>9121.7899999999991</v>
      </c>
      <c r="K247" s="337">
        <v>9134.4999999999982</v>
      </c>
      <c r="L247" s="337">
        <v>9199.2299999999977</v>
      </c>
      <c r="M247" s="337">
        <v>9212.1199999999972</v>
      </c>
      <c r="N247" s="337">
        <v>9229.4699999999975</v>
      </c>
      <c r="O247" s="337">
        <v>9237.029999999997</v>
      </c>
      <c r="P247" s="337">
        <v>9237.029999999997</v>
      </c>
      <c r="Q247" s="337">
        <v>9237.029999999997</v>
      </c>
      <c r="R247" s="337">
        <v>9237.029999999997</v>
      </c>
      <c r="S247" s="337">
        <v>9237.029999999997</v>
      </c>
      <c r="T247" s="337">
        <v>9237.029999999997</v>
      </c>
      <c r="U247" s="337">
        <v>9237.029999999997</v>
      </c>
      <c r="V247" s="337">
        <v>9237.029999999997</v>
      </c>
      <c r="W247" s="337">
        <v>9237.029999999997</v>
      </c>
      <c r="X247" s="337">
        <v>9237.029999999997</v>
      </c>
      <c r="Y247" s="337">
        <v>9237.029999999997</v>
      </c>
      <c r="Z247" s="337">
        <v>9237.029999999997</v>
      </c>
      <c r="AA247" s="337">
        <v>9237.029999999997</v>
      </c>
      <c r="AB247" s="337">
        <v>9237.029999999997</v>
      </c>
      <c r="AC247" s="337">
        <v>9237.029999999997</v>
      </c>
      <c r="AD247" s="337">
        <v>9237.029999999997</v>
      </c>
      <c r="AE247" s="337">
        <v>9237.029999999997</v>
      </c>
      <c r="AF247" s="337">
        <v>9237.029999999997</v>
      </c>
      <c r="AG247" s="337">
        <v>9237.029999999997</v>
      </c>
      <c r="AH247" s="337">
        <v>9237.029999999997</v>
      </c>
      <c r="AI247" s="337">
        <v>9237.029999999997</v>
      </c>
      <c r="AJ247" s="337">
        <v>9237.029999999997</v>
      </c>
      <c r="AK247" s="337">
        <v>9237.029999999997</v>
      </c>
      <c r="AL247" s="337">
        <v>9237.029999999997</v>
      </c>
      <c r="AM247" s="337">
        <v>9237.029999999997</v>
      </c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9">
        <f t="shared" si="41"/>
        <v>9237.029999999997</v>
      </c>
      <c r="BY247" s="9">
        <f t="shared" si="42"/>
        <v>9237.029999999997</v>
      </c>
      <c r="BZ247" s="9">
        <f t="shared" si="43"/>
        <v>9237.029999999997</v>
      </c>
      <c r="CA247" s="9">
        <f t="shared" si="44"/>
        <v>0</v>
      </c>
      <c r="CB247" s="9">
        <f t="shared" si="45"/>
        <v>0</v>
      </c>
      <c r="CC247" s="9">
        <f t="shared" si="46"/>
        <v>0</v>
      </c>
      <c r="CD247" s="11">
        <f t="shared" si="47"/>
        <v>9119.8799999999992</v>
      </c>
      <c r="CE247" s="11">
        <f t="shared" si="48"/>
        <v>9237.0300000000007</v>
      </c>
      <c r="CF247" s="11">
        <f t="shared" si="49"/>
        <v>9237.0300000000007</v>
      </c>
      <c r="CG247" s="11">
        <f t="shared" si="50"/>
        <v>710.54</v>
      </c>
      <c r="CH247" s="11">
        <f t="shared" si="51"/>
        <v>0</v>
      </c>
      <c r="CI247" s="11">
        <f t="shared" si="52"/>
        <v>0</v>
      </c>
      <c r="CJ247" s="333" t="str">
        <f>VLOOKUP($A247,'Depr Group Buckets'!$A:$J,CJ$4,FALSE)</f>
        <v>PROD OTHER</v>
      </c>
      <c r="CK247" s="333" t="str">
        <f>VLOOKUP($A247,'Depr Group Buckets'!$A:$J,CK$4,FALSE)</f>
        <v>101/106</v>
      </c>
      <c r="CL247" s="333">
        <f>VLOOKUP($A247,'Depr Group Buckets'!$A:$J,CL$4,FALSE)</f>
        <v>108</v>
      </c>
      <c r="CM247" s="333">
        <f>VLOOKUP($A247,'Depr Group Buckets'!$A:$J,CM$4,FALSE)</f>
        <v>403</v>
      </c>
      <c r="CN247" s="333" t="str">
        <f>VLOOKUP($A247,'Depr Group Buckets'!$A:$J,CN$4,FALSE)</f>
        <v>DC MICROGRID</v>
      </c>
      <c r="CO247" s="333" t="str">
        <f>VLOOKUP($A247,'Depr Group Buckets'!$A:$J,CO$4,FALSE)</f>
        <v>DC MICRO GRID</v>
      </c>
      <c r="CP247" s="333" t="str">
        <f>VLOOKUP($A247,'Depr Group Buckets'!$A:$J,CP$4,FALSE)</f>
        <v>Valid</v>
      </c>
      <c r="CQ247" s="333" t="str">
        <f>VLOOKUP($A247,'Depr Group Buckets'!$A:$J,CQ$4,FALSE)</f>
        <v>348</v>
      </c>
    </row>
    <row r="248" spans="1:95" ht="12.75" customHeight="1" x14ac:dyDescent="0.25">
      <c r="A248" s="335">
        <v>34899</v>
      </c>
      <c r="B248" s="336" t="s">
        <v>207</v>
      </c>
      <c r="C248" s="337">
        <v>8946382.709999999</v>
      </c>
      <c r="D248" s="337">
        <v>8946382.709999999</v>
      </c>
      <c r="E248" s="337">
        <v>8946382.709999999</v>
      </c>
      <c r="F248" s="337">
        <v>8946382.709999999</v>
      </c>
      <c r="G248" s="337">
        <v>8946382.709999999</v>
      </c>
      <c r="H248" s="337">
        <v>8946382.709999999</v>
      </c>
      <c r="I248" s="337">
        <v>8946382.709999999</v>
      </c>
      <c r="J248" s="337">
        <v>8946382.709999999</v>
      </c>
      <c r="K248" s="337">
        <v>8946382.709999999</v>
      </c>
      <c r="L248" s="337">
        <v>8946382.709999999</v>
      </c>
      <c r="M248" s="337">
        <v>8946382.709999999</v>
      </c>
      <c r="N248" s="337">
        <v>8946382.709999999</v>
      </c>
      <c r="O248" s="337">
        <v>8946382.709999999</v>
      </c>
      <c r="P248" s="337">
        <v>8946382.709999999</v>
      </c>
      <c r="Q248" s="337">
        <v>8946382.709999999</v>
      </c>
      <c r="R248" s="337">
        <v>8946382.709999999</v>
      </c>
      <c r="S248" s="337">
        <v>8946382.709999999</v>
      </c>
      <c r="T248" s="337">
        <v>8946382.709999999</v>
      </c>
      <c r="U248" s="337">
        <v>8946382.709999999</v>
      </c>
      <c r="V248" s="337">
        <v>8946382.709999999</v>
      </c>
      <c r="W248" s="337">
        <v>8946382.709999999</v>
      </c>
      <c r="X248" s="337">
        <v>26994301.299999997</v>
      </c>
      <c r="Y248" s="337">
        <v>27026550.909999996</v>
      </c>
      <c r="Z248" s="337">
        <v>28009837.169999998</v>
      </c>
      <c r="AA248" s="337">
        <v>28009837.169999998</v>
      </c>
      <c r="AB248" s="337">
        <v>28093170.499999996</v>
      </c>
      <c r="AC248" s="337">
        <v>70656912.739999995</v>
      </c>
      <c r="AD248" s="337">
        <v>71842759.069999993</v>
      </c>
      <c r="AE248" s="337">
        <v>124523666.85999998</v>
      </c>
      <c r="AF248" s="337">
        <v>126752951.18999998</v>
      </c>
      <c r="AG248" s="337">
        <v>127152315.51999998</v>
      </c>
      <c r="AH248" s="337">
        <v>137987788.49999997</v>
      </c>
      <c r="AI248" s="337">
        <v>138071121.82999998</v>
      </c>
      <c r="AJ248" s="337">
        <v>138154455.16</v>
      </c>
      <c r="AK248" s="337">
        <v>138237788.49000001</v>
      </c>
      <c r="AL248" s="337">
        <v>138321121.82000002</v>
      </c>
      <c r="AM248" s="337">
        <v>143239113.03000003</v>
      </c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9">
        <f t="shared" si="41"/>
        <v>8946382.709999999</v>
      </c>
      <c r="BY248" s="9">
        <f t="shared" si="42"/>
        <v>28009837.169999998</v>
      </c>
      <c r="BZ248" s="9">
        <f t="shared" si="43"/>
        <v>143239113.03000003</v>
      </c>
      <c r="CA248" s="9">
        <f t="shared" si="44"/>
        <v>0</v>
      </c>
      <c r="CB248" s="9">
        <f t="shared" si="45"/>
        <v>0</v>
      </c>
      <c r="CC248" s="9">
        <f t="shared" si="46"/>
        <v>0</v>
      </c>
      <c r="CD248" s="11">
        <f t="shared" si="47"/>
        <v>8946382.7100000009</v>
      </c>
      <c r="CE248" s="11">
        <f t="shared" si="48"/>
        <v>14658305.460000001</v>
      </c>
      <c r="CF248" s="11">
        <f t="shared" si="49"/>
        <v>108541769.38</v>
      </c>
      <c r="CG248" s="11">
        <f t="shared" si="50"/>
        <v>11018393.310000001</v>
      </c>
      <c r="CH248" s="11">
        <f t="shared" si="51"/>
        <v>0</v>
      </c>
      <c r="CI248" s="11">
        <f t="shared" si="52"/>
        <v>0</v>
      </c>
      <c r="CJ248" s="333" t="str">
        <f>VLOOKUP($A248,'Depr Group Buckets'!$A:$J,CJ$4,FALSE)</f>
        <v>PROD OTHER</v>
      </c>
      <c r="CK248" s="333" t="str">
        <f>VLOOKUP($A248,'Depr Group Buckets'!$A:$J,CK$4,FALSE)</f>
        <v>101/106</v>
      </c>
      <c r="CL248" s="333">
        <f>VLOOKUP($A248,'Depr Group Buckets'!$A:$J,CL$4,FALSE)</f>
        <v>108</v>
      </c>
      <c r="CM248" s="333">
        <f>VLOOKUP($A248,'Depr Group Buckets'!$A:$J,CM$4,FALSE)</f>
        <v>403</v>
      </c>
      <c r="CN248" s="333" t="str">
        <f>VLOOKUP($A248,'Depr Group Buckets'!$A:$J,CN$4,FALSE)</f>
        <v>SOLAR</v>
      </c>
      <c r="CO248" s="333" t="str">
        <f>VLOOKUP($A248,'Depr Group Buckets'!$A:$J,CO$4,FALSE)</f>
        <v>SOLAR SITES</v>
      </c>
      <c r="CP248" s="333" t="str">
        <f>VLOOKUP($A248,'Depr Group Buckets'!$A:$J,CP$4,FALSE)</f>
        <v>Valid</v>
      </c>
      <c r="CQ248" s="333" t="str">
        <f>VLOOKUP($A248,'Depr Group Buckets'!$A:$J,CQ$4,FALSE)</f>
        <v>348</v>
      </c>
    </row>
    <row r="249" spans="1:95" ht="12.75" customHeight="1" x14ac:dyDescent="0.25">
      <c r="A249" s="335">
        <v>35000</v>
      </c>
      <c r="B249" s="336" t="s">
        <v>315</v>
      </c>
      <c r="C249" s="337">
        <v>17789162.969999999</v>
      </c>
      <c r="D249" s="337">
        <v>17789162.969999999</v>
      </c>
      <c r="E249" s="337">
        <v>17789162.969999999</v>
      </c>
      <c r="F249" s="337">
        <v>17789162.969999999</v>
      </c>
      <c r="G249" s="337">
        <v>17789162.969999999</v>
      </c>
      <c r="H249" s="337">
        <v>17792832.759999998</v>
      </c>
      <c r="I249" s="337">
        <v>17792832.759999998</v>
      </c>
      <c r="J249" s="337">
        <v>17792832.759999998</v>
      </c>
      <c r="K249" s="337">
        <v>17792832.759999998</v>
      </c>
      <c r="L249" s="337">
        <v>17792832.759999998</v>
      </c>
      <c r="M249" s="337">
        <v>17799998.559999999</v>
      </c>
      <c r="N249" s="337">
        <v>17799998.559999999</v>
      </c>
      <c r="O249" s="337">
        <v>17799998.559999999</v>
      </c>
      <c r="P249" s="337">
        <v>17799998.559999999</v>
      </c>
      <c r="Q249" s="337">
        <v>17799998.559999999</v>
      </c>
      <c r="R249" s="337">
        <v>17799998.559999999</v>
      </c>
      <c r="S249" s="337">
        <v>17799998.559999999</v>
      </c>
      <c r="T249" s="337">
        <v>17799998.559999999</v>
      </c>
      <c r="U249" s="337">
        <v>17799998.559999999</v>
      </c>
      <c r="V249" s="337">
        <v>17799998.559999999</v>
      </c>
      <c r="W249" s="337">
        <v>17799998.559999999</v>
      </c>
      <c r="X249" s="337">
        <v>17799998.559999999</v>
      </c>
      <c r="Y249" s="337">
        <v>17799998.559999999</v>
      </c>
      <c r="Z249" s="337">
        <v>17799998.559999999</v>
      </c>
      <c r="AA249" s="337">
        <v>17799998.559999999</v>
      </c>
      <c r="AB249" s="337">
        <v>17799998.559999999</v>
      </c>
      <c r="AC249" s="337">
        <v>17799998.559999999</v>
      </c>
      <c r="AD249" s="337">
        <v>17799998.559999999</v>
      </c>
      <c r="AE249" s="337">
        <v>17799998.559999999</v>
      </c>
      <c r="AF249" s="337">
        <v>17799998.559999999</v>
      </c>
      <c r="AG249" s="337">
        <v>17799998.559999999</v>
      </c>
      <c r="AH249" s="337">
        <v>17799998.559999999</v>
      </c>
      <c r="AI249" s="337">
        <v>17799998.559999999</v>
      </c>
      <c r="AJ249" s="337">
        <v>17799998.559999999</v>
      </c>
      <c r="AK249" s="337">
        <v>17799998.559999999</v>
      </c>
      <c r="AL249" s="337">
        <v>17799998.559999999</v>
      </c>
      <c r="AM249" s="337">
        <v>17799998.559999999</v>
      </c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9">
        <f t="shared" si="41"/>
        <v>17799998.559999999</v>
      </c>
      <c r="BY249" s="9">
        <f t="shared" si="42"/>
        <v>17799998.559999999</v>
      </c>
      <c r="BZ249" s="9">
        <f t="shared" si="43"/>
        <v>17799998.559999999</v>
      </c>
      <c r="CA249" s="9">
        <f t="shared" si="44"/>
        <v>0</v>
      </c>
      <c r="CB249" s="9">
        <f t="shared" si="45"/>
        <v>0</v>
      </c>
      <c r="CC249" s="9">
        <f t="shared" si="46"/>
        <v>0</v>
      </c>
      <c r="CD249" s="11">
        <f t="shared" si="47"/>
        <v>17793074.949999999</v>
      </c>
      <c r="CE249" s="11">
        <f t="shared" si="48"/>
        <v>17799998.559999999</v>
      </c>
      <c r="CF249" s="11">
        <f t="shared" si="49"/>
        <v>17799998.559999999</v>
      </c>
      <c r="CG249" s="11">
        <f t="shared" si="50"/>
        <v>1369230.66</v>
      </c>
      <c r="CH249" s="11">
        <f t="shared" si="51"/>
        <v>0</v>
      </c>
      <c r="CI249" s="11">
        <f t="shared" si="52"/>
        <v>0</v>
      </c>
      <c r="CJ249" s="333" t="str">
        <f>VLOOKUP($A249,'Depr Group Buckets'!$A:$J,CJ$4,FALSE)</f>
        <v>LAND</v>
      </c>
      <c r="CK249" s="333" t="str">
        <f>VLOOKUP($A249,'Depr Group Buckets'!$A:$J,CK$4,FALSE)</f>
        <v>101/106</v>
      </c>
      <c r="CL249" s="333">
        <f>VLOOKUP($A249,'Depr Group Buckets'!$A:$J,CL$4,FALSE)</f>
        <v>108</v>
      </c>
      <c r="CM249" s="333" t="str">
        <f>VLOOKUP($A249,'Depr Group Buckets'!$A:$J,CM$4,FALSE)</f>
        <v>LAND</v>
      </c>
      <c r="CN249" s="333" t="str">
        <f>VLOOKUP($A249,'Depr Group Buckets'!$A:$J,CN$4,FALSE)</f>
        <v>LAND</v>
      </c>
      <c r="CO249" s="333" t="str">
        <f>VLOOKUP($A249,'Depr Group Buckets'!$A:$J,CO$4,FALSE)</f>
        <v>LAND</v>
      </c>
      <c r="CP249" s="333" t="str">
        <f>VLOOKUP($A249,'Depr Group Buckets'!$A:$J,CP$4,FALSE)</f>
        <v>Valid</v>
      </c>
      <c r="CQ249" s="333" t="str">
        <f>VLOOKUP($A249,'Depr Group Buckets'!$A:$J,CQ$4,FALSE)</f>
        <v>350</v>
      </c>
    </row>
    <row r="250" spans="1:95" ht="12.75" customHeight="1" x14ac:dyDescent="0.25">
      <c r="A250" s="335">
        <v>35001</v>
      </c>
      <c r="B250" s="336" t="s">
        <v>219</v>
      </c>
      <c r="C250" s="337">
        <v>12162254.090000002</v>
      </c>
      <c r="D250" s="337">
        <v>12162254.090000002</v>
      </c>
      <c r="E250" s="337">
        <v>12162254.090000002</v>
      </c>
      <c r="F250" s="337">
        <v>12162254.090000002</v>
      </c>
      <c r="G250" s="337">
        <v>12162254.090000002</v>
      </c>
      <c r="H250" s="337">
        <v>12162254.090000002</v>
      </c>
      <c r="I250" s="337">
        <v>12162254.090000002</v>
      </c>
      <c r="J250" s="337">
        <v>12162254.090000002</v>
      </c>
      <c r="K250" s="337">
        <v>12162254.090000002</v>
      </c>
      <c r="L250" s="337">
        <v>12162254.090000002</v>
      </c>
      <c r="M250" s="337">
        <v>12162254.090000002</v>
      </c>
      <c r="N250" s="337">
        <v>12162254.090000002</v>
      </c>
      <c r="O250" s="337">
        <v>12162254.090000002</v>
      </c>
      <c r="P250" s="337">
        <v>12162254.090000002</v>
      </c>
      <c r="Q250" s="337">
        <v>12162254.090000002</v>
      </c>
      <c r="R250" s="337">
        <v>12162254.090000002</v>
      </c>
      <c r="S250" s="337">
        <v>12162254.090000002</v>
      </c>
      <c r="T250" s="337">
        <v>12162254.090000002</v>
      </c>
      <c r="U250" s="337">
        <v>12162254.090000002</v>
      </c>
      <c r="V250" s="337">
        <v>12162254.090000002</v>
      </c>
      <c r="W250" s="337">
        <v>12162254.090000002</v>
      </c>
      <c r="X250" s="337">
        <v>12162254.090000002</v>
      </c>
      <c r="Y250" s="337">
        <v>12162254.090000002</v>
      </c>
      <c r="Z250" s="337">
        <v>12162254.090000002</v>
      </c>
      <c r="AA250" s="337">
        <v>12162254.090000002</v>
      </c>
      <c r="AB250" s="337">
        <v>12162254.090000002</v>
      </c>
      <c r="AC250" s="337">
        <v>12162254.090000002</v>
      </c>
      <c r="AD250" s="337">
        <v>12162254.090000002</v>
      </c>
      <c r="AE250" s="337">
        <v>12162254.090000002</v>
      </c>
      <c r="AF250" s="337">
        <v>12162254.090000002</v>
      </c>
      <c r="AG250" s="337">
        <v>12162254.090000002</v>
      </c>
      <c r="AH250" s="337">
        <v>12162254.090000002</v>
      </c>
      <c r="AI250" s="337">
        <v>12162254.090000002</v>
      </c>
      <c r="AJ250" s="337">
        <v>12162254.090000002</v>
      </c>
      <c r="AK250" s="337">
        <v>12162254.090000002</v>
      </c>
      <c r="AL250" s="337">
        <v>12162254.090000002</v>
      </c>
      <c r="AM250" s="337">
        <v>12162254.090000002</v>
      </c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9">
        <f t="shared" si="41"/>
        <v>12162254.090000002</v>
      </c>
      <c r="BY250" s="9">
        <f t="shared" si="42"/>
        <v>12162254.090000002</v>
      </c>
      <c r="BZ250" s="9">
        <f t="shared" si="43"/>
        <v>12162254.090000002</v>
      </c>
      <c r="CA250" s="9">
        <f t="shared" si="44"/>
        <v>0</v>
      </c>
      <c r="CB250" s="9">
        <f t="shared" si="45"/>
        <v>0</v>
      </c>
      <c r="CC250" s="9">
        <f t="shared" si="46"/>
        <v>0</v>
      </c>
      <c r="CD250" s="11">
        <f t="shared" si="47"/>
        <v>12162254.09</v>
      </c>
      <c r="CE250" s="11">
        <f t="shared" si="48"/>
        <v>12162254.09</v>
      </c>
      <c r="CF250" s="11">
        <f t="shared" si="49"/>
        <v>12162254.09</v>
      </c>
      <c r="CG250" s="11">
        <f t="shared" si="50"/>
        <v>935558.01</v>
      </c>
      <c r="CH250" s="11">
        <f t="shared" si="51"/>
        <v>0</v>
      </c>
      <c r="CI250" s="11">
        <f t="shared" si="52"/>
        <v>0</v>
      </c>
      <c r="CJ250" s="333" t="str">
        <f>VLOOKUP($A250,'Depr Group Buckets'!$A:$J,CJ$4,FALSE)</f>
        <v>TRANSMISSION</v>
      </c>
      <c r="CK250" s="333" t="str">
        <f>VLOOKUP($A250,'Depr Group Buckets'!$A:$J,CK$4,FALSE)</f>
        <v>101/106</v>
      </c>
      <c r="CL250" s="333">
        <f>VLOOKUP($A250,'Depr Group Buckets'!$A:$J,CL$4,FALSE)</f>
        <v>108</v>
      </c>
      <c r="CM250" s="333">
        <f>VLOOKUP($A250,'Depr Group Buckets'!$A:$J,CM$4,FALSE)</f>
        <v>403</v>
      </c>
      <c r="CN250" s="333" t="str">
        <f>VLOOKUP($A250,'Depr Group Buckets'!$A:$J,CN$4,FALSE)</f>
        <v>TRANSMISSION</v>
      </c>
      <c r="CO250" s="333" t="str">
        <f>VLOOKUP($A250,'Depr Group Buckets'!$A:$J,CO$4,FALSE)</f>
        <v>TRANSMISSION</v>
      </c>
      <c r="CP250" s="333" t="str">
        <f>VLOOKUP($A250,'Depr Group Buckets'!$A:$J,CP$4,FALSE)</f>
        <v>Valid</v>
      </c>
      <c r="CQ250" s="333" t="str">
        <f>VLOOKUP($A250,'Depr Group Buckets'!$A:$J,CQ$4,FALSE)</f>
        <v>350</v>
      </c>
    </row>
    <row r="251" spans="1:95" ht="12.75" customHeight="1" x14ac:dyDescent="0.25">
      <c r="A251" s="335">
        <v>35100</v>
      </c>
      <c r="B251" s="336" t="s">
        <v>221</v>
      </c>
      <c r="C251" s="337">
        <v>0</v>
      </c>
      <c r="D251" s="337">
        <v>0</v>
      </c>
      <c r="E251" s="337">
        <v>0</v>
      </c>
      <c r="F251" s="337">
        <v>0</v>
      </c>
      <c r="G251" s="337">
        <v>0</v>
      </c>
      <c r="H251" s="337">
        <v>0</v>
      </c>
      <c r="I251" s="337">
        <v>0</v>
      </c>
      <c r="J251" s="337">
        <v>0</v>
      </c>
      <c r="K251" s="337">
        <v>0</v>
      </c>
      <c r="L251" s="337">
        <v>0</v>
      </c>
      <c r="M251" s="337">
        <v>0</v>
      </c>
      <c r="N251" s="337">
        <v>0</v>
      </c>
      <c r="O251" s="337">
        <v>0</v>
      </c>
      <c r="P251" s="337">
        <v>0</v>
      </c>
      <c r="Q251" s="337">
        <v>0</v>
      </c>
      <c r="R251" s="337">
        <v>0</v>
      </c>
      <c r="S251" s="337">
        <v>0</v>
      </c>
      <c r="T251" s="337">
        <v>0</v>
      </c>
      <c r="U251" s="337">
        <v>0</v>
      </c>
      <c r="V251" s="337">
        <v>0</v>
      </c>
      <c r="W251" s="337">
        <v>0</v>
      </c>
      <c r="X251" s="337">
        <v>0</v>
      </c>
      <c r="Y251" s="337">
        <v>0</v>
      </c>
      <c r="Z251" s="337">
        <v>0</v>
      </c>
      <c r="AA251" s="337">
        <v>0</v>
      </c>
      <c r="AB251" s="337">
        <v>0</v>
      </c>
      <c r="AC251" s="337">
        <v>0</v>
      </c>
      <c r="AD251" s="337">
        <v>0</v>
      </c>
      <c r="AE251" s="337">
        <v>0</v>
      </c>
      <c r="AF251" s="337">
        <v>0</v>
      </c>
      <c r="AG251" s="337">
        <v>0</v>
      </c>
      <c r="AH251" s="337">
        <v>0</v>
      </c>
      <c r="AI251" s="337">
        <v>0</v>
      </c>
      <c r="AJ251" s="337">
        <v>0</v>
      </c>
      <c r="AK251" s="337">
        <v>0</v>
      </c>
      <c r="AL251" s="337">
        <v>0</v>
      </c>
      <c r="AM251" s="337">
        <v>0</v>
      </c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9">
        <f t="shared" si="41"/>
        <v>0</v>
      </c>
      <c r="BY251" s="9">
        <f t="shared" si="42"/>
        <v>0</v>
      </c>
      <c r="BZ251" s="9">
        <f t="shared" si="43"/>
        <v>0</v>
      </c>
      <c r="CA251" s="9">
        <f t="shared" si="44"/>
        <v>0</v>
      </c>
      <c r="CB251" s="9">
        <f t="shared" si="45"/>
        <v>0</v>
      </c>
      <c r="CC251" s="9">
        <f t="shared" si="46"/>
        <v>0</v>
      </c>
      <c r="CD251" s="11">
        <f t="shared" si="47"/>
        <v>0</v>
      </c>
      <c r="CE251" s="11">
        <f t="shared" si="48"/>
        <v>0</v>
      </c>
      <c r="CF251" s="11">
        <f t="shared" si="49"/>
        <v>0</v>
      </c>
      <c r="CG251" s="11">
        <f t="shared" si="50"/>
        <v>0</v>
      </c>
      <c r="CH251" s="11">
        <f t="shared" si="51"/>
        <v>0</v>
      </c>
      <c r="CI251" s="11">
        <f t="shared" si="52"/>
        <v>0</v>
      </c>
      <c r="CJ251" s="333" t="str">
        <f>VLOOKUP($A251,'Depr Group Buckets'!$A:$J,CJ$4,FALSE)</f>
        <v>TRANSMISSION</v>
      </c>
      <c r="CK251" s="333" t="str">
        <f>VLOOKUP($A251,'Depr Group Buckets'!$A:$J,CK$4,FALSE)</f>
        <v>101/106</v>
      </c>
      <c r="CL251" s="333">
        <f>VLOOKUP($A251,'Depr Group Buckets'!$A:$J,CL$4,FALSE)</f>
        <v>108</v>
      </c>
      <c r="CM251" s="333">
        <f>VLOOKUP($A251,'Depr Group Buckets'!$A:$J,CM$4,FALSE)</f>
        <v>403</v>
      </c>
      <c r="CN251" s="333" t="str">
        <f>VLOOKUP($A251,'Depr Group Buckets'!$A:$J,CN$4,FALSE)</f>
        <v>TRANSMISSION</v>
      </c>
      <c r="CO251" s="333" t="str">
        <f>VLOOKUP($A251,'Depr Group Buckets'!$A:$J,CO$4,FALSE)</f>
        <v>TRANSMISSION</v>
      </c>
      <c r="CP251" s="333" t="str">
        <f>VLOOKUP($A251,'Depr Group Buckets'!$A:$J,CP$4,FALSE)</f>
        <v>Valid</v>
      </c>
      <c r="CQ251" s="333" t="str">
        <f>VLOOKUP($A251,'Depr Group Buckets'!$A:$J,CQ$4,FALSE)</f>
        <v>351</v>
      </c>
    </row>
    <row r="252" spans="1:95" ht="12.75" customHeight="1" x14ac:dyDescent="0.25">
      <c r="A252" s="335">
        <v>35200</v>
      </c>
      <c r="B252" s="336" t="s">
        <v>223</v>
      </c>
      <c r="C252" s="337">
        <v>72973602.059999987</v>
      </c>
      <c r="D252" s="337">
        <v>74365620.319999993</v>
      </c>
      <c r="E252" s="337">
        <v>74410728.199999988</v>
      </c>
      <c r="F252" s="337">
        <v>74579216.599999994</v>
      </c>
      <c r="G252" s="337">
        <v>74581243.289999992</v>
      </c>
      <c r="H252" s="337">
        <v>74586068.469999999</v>
      </c>
      <c r="I252" s="337">
        <v>74739021.879999995</v>
      </c>
      <c r="J252" s="337">
        <v>74751701.689999998</v>
      </c>
      <c r="K252" s="337">
        <v>74767175.819999993</v>
      </c>
      <c r="L252" s="337">
        <v>74767175.819999993</v>
      </c>
      <c r="M252" s="337">
        <v>74767201.149999991</v>
      </c>
      <c r="N252" s="337">
        <v>74767302.689999998</v>
      </c>
      <c r="O252" s="337">
        <v>74793268.689999998</v>
      </c>
      <c r="P252" s="337">
        <v>74793268.689999998</v>
      </c>
      <c r="Q252" s="337">
        <v>74793268.689999998</v>
      </c>
      <c r="R252" s="337">
        <v>74793268.689999998</v>
      </c>
      <c r="S252" s="337">
        <v>74793268.689999998</v>
      </c>
      <c r="T252" s="337">
        <v>74793268.689999998</v>
      </c>
      <c r="U252" s="337">
        <v>74793268.689999998</v>
      </c>
      <c r="V252" s="337">
        <v>76277379.719999999</v>
      </c>
      <c r="W252" s="337">
        <v>76277379.719999999</v>
      </c>
      <c r="X252" s="337">
        <v>76277379.719999999</v>
      </c>
      <c r="Y252" s="337">
        <v>76277379.719999999</v>
      </c>
      <c r="Z252" s="337">
        <v>76277379.719999999</v>
      </c>
      <c r="AA252" s="337">
        <v>76277379.719999999</v>
      </c>
      <c r="AB252" s="337">
        <v>76277379.719999999</v>
      </c>
      <c r="AC252" s="337">
        <v>76277379.719999999</v>
      </c>
      <c r="AD252" s="337">
        <v>76277379.719999999</v>
      </c>
      <c r="AE252" s="337">
        <v>76277379.719999999</v>
      </c>
      <c r="AF252" s="337">
        <v>76277379.719999999</v>
      </c>
      <c r="AG252" s="337">
        <v>76277379.719999999</v>
      </c>
      <c r="AH252" s="337">
        <v>76277379.719999999</v>
      </c>
      <c r="AI252" s="337">
        <v>76277379.719999999</v>
      </c>
      <c r="AJ252" s="337">
        <v>76277379.719999999</v>
      </c>
      <c r="AK252" s="337">
        <v>76277379.719999999</v>
      </c>
      <c r="AL252" s="337">
        <v>76277379.719999999</v>
      </c>
      <c r="AM252" s="337">
        <v>76277379.719999999</v>
      </c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9">
        <f t="shared" si="41"/>
        <v>74793268.689999998</v>
      </c>
      <c r="BY252" s="9">
        <f t="shared" si="42"/>
        <v>76277379.719999999</v>
      </c>
      <c r="BZ252" s="9">
        <f t="shared" si="43"/>
        <v>76277379.719999999</v>
      </c>
      <c r="CA252" s="9">
        <f t="shared" si="44"/>
        <v>0</v>
      </c>
      <c r="CB252" s="9">
        <f t="shared" si="45"/>
        <v>0</v>
      </c>
      <c r="CC252" s="9">
        <f t="shared" si="46"/>
        <v>0</v>
      </c>
      <c r="CD252" s="11">
        <f t="shared" si="47"/>
        <v>74526871.280000001</v>
      </c>
      <c r="CE252" s="11">
        <f t="shared" si="48"/>
        <v>75478243.010000005</v>
      </c>
      <c r="CF252" s="11">
        <f t="shared" si="49"/>
        <v>76277379.719999999</v>
      </c>
      <c r="CG252" s="11">
        <f t="shared" si="50"/>
        <v>5867490.75</v>
      </c>
      <c r="CH252" s="11">
        <f t="shared" si="51"/>
        <v>0</v>
      </c>
      <c r="CI252" s="11">
        <f t="shared" si="52"/>
        <v>0</v>
      </c>
      <c r="CJ252" s="333" t="str">
        <f>VLOOKUP($A252,'Depr Group Buckets'!$A:$J,CJ$4,FALSE)</f>
        <v>TRANSMISSION</v>
      </c>
      <c r="CK252" s="333" t="str">
        <f>VLOOKUP($A252,'Depr Group Buckets'!$A:$J,CK$4,FALSE)</f>
        <v>101/106</v>
      </c>
      <c r="CL252" s="333">
        <f>VLOOKUP($A252,'Depr Group Buckets'!$A:$J,CL$4,FALSE)</f>
        <v>108</v>
      </c>
      <c r="CM252" s="333">
        <f>VLOOKUP($A252,'Depr Group Buckets'!$A:$J,CM$4,FALSE)</f>
        <v>403</v>
      </c>
      <c r="CN252" s="333" t="str">
        <f>VLOOKUP($A252,'Depr Group Buckets'!$A:$J,CN$4,FALSE)</f>
        <v>TRANSMISSION</v>
      </c>
      <c r="CO252" s="333" t="str">
        <f>VLOOKUP($A252,'Depr Group Buckets'!$A:$J,CO$4,FALSE)</f>
        <v>TRANSMISSION</v>
      </c>
      <c r="CP252" s="333" t="str">
        <f>VLOOKUP($A252,'Depr Group Buckets'!$A:$J,CP$4,FALSE)</f>
        <v>Valid</v>
      </c>
      <c r="CQ252" s="333" t="str">
        <f>VLOOKUP($A252,'Depr Group Buckets'!$A:$J,CQ$4,FALSE)</f>
        <v>352</v>
      </c>
    </row>
    <row r="253" spans="1:95" ht="12.75" customHeight="1" x14ac:dyDescent="0.25">
      <c r="A253" s="335">
        <v>35300</v>
      </c>
      <c r="B253" s="336" t="s">
        <v>225</v>
      </c>
      <c r="C253" s="337">
        <v>400697606.79000026</v>
      </c>
      <c r="D253" s="337">
        <v>400024484.40000027</v>
      </c>
      <c r="E253" s="337">
        <v>401455639.95000029</v>
      </c>
      <c r="F253" s="337">
        <v>401545861.20000029</v>
      </c>
      <c r="G253" s="337">
        <v>401771449.35000026</v>
      </c>
      <c r="H253" s="337">
        <v>402900401.67000026</v>
      </c>
      <c r="I253" s="337">
        <v>415833368.39000028</v>
      </c>
      <c r="J253" s="337">
        <v>415758524.73000032</v>
      </c>
      <c r="K253" s="337">
        <v>430462239.44000036</v>
      </c>
      <c r="L253" s="337">
        <v>433866939.05000037</v>
      </c>
      <c r="M253" s="337">
        <v>435880349.93000036</v>
      </c>
      <c r="N253" s="337">
        <v>435802423.83000034</v>
      </c>
      <c r="O253" s="337">
        <v>435845560.96000034</v>
      </c>
      <c r="P253" s="337">
        <v>436084536.83670038</v>
      </c>
      <c r="Q253" s="337">
        <v>442025678.78380036</v>
      </c>
      <c r="R253" s="337">
        <v>442509684.02480036</v>
      </c>
      <c r="S253" s="337">
        <v>443306166.4422003</v>
      </c>
      <c r="T253" s="337">
        <v>443660715.21090031</v>
      </c>
      <c r="U253" s="337">
        <v>445300164.23260033</v>
      </c>
      <c r="V253" s="337">
        <v>445433036.00180036</v>
      </c>
      <c r="W253" s="337">
        <v>445623157.90400034</v>
      </c>
      <c r="X253" s="337">
        <v>445815547.49620032</v>
      </c>
      <c r="Y253" s="337">
        <v>445975900.07700032</v>
      </c>
      <c r="Z253" s="337">
        <v>446140012.28460032</v>
      </c>
      <c r="AA253" s="337">
        <v>449281371.64640033</v>
      </c>
      <c r="AB253" s="337">
        <v>449671692.97140032</v>
      </c>
      <c r="AC253" s="337">
        <v>450016809.04040033</v>
      </c>
      <c r="AD253" s="337">
        <v>450348216.15210032</v>
      </c>
      <c r="AE253" s="337">
        <v>453523942.71440035</v>
      </c>
      <c r="AF253" s="337">
        <v>457612439.58840036</v>
      </c>
      <c r="AG253" s="337">
        <v>460366131.57870036</v>
      </c>
      <c r="AH253" s="337">
        <v>460754831.90780038</v>
      </c>
      <c r="AI253" s="337">
        <v>461259137.16280037</v>
      </c>
      <c r="AJ253" s="337">
        <v>461779329.97730035</v>
      </c>
      <c r="AK253" s="337">
        <v>462154128.25380033</v>
      </c>
      <c r="AL253" s="337">
        <v>462550945.56880033</v>
      </c>
      <c r="AM253" s="337">
        <v>480529090.35910034</v>
      </c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9">
        <f t="shared" si="41"/>
        <v>435845560.96000034</v>
      </c>
      <c r="BY253" s="9">
        <f t="shared" si="42"/>
        <v>449281371.64640033</v>
      </c>
      <c r="BZ253" s="9">
        <f t="shared" si="43"/>
        <v>480529090.35910034</v>
      </c>
      <c r="CA253" s="9">
        <f t="shared" si="44"/>
        <v>0</v>
      </c>
      <c r="CB253" s="9">
        <f t="shared" si="45"/>
        <v>0</v>
      </c>
      <c r="CC253" s="9">
        <f t="shared" si="46"/>
        <v>0</v>
      </c>
      <c r="CD253" s="11">
        <f t="shared" si="47"/>
        <v>416295757.67000002</v>
      </c>
      <c r="CE253" s="11">
        <f t="shared" si="48"/>
        <v>443615502.44999999</v>
      </c>
      <c r="CF253" s="11">
        <f t="shared" si="49"/>
        <v>458449851.30000001</v>
      </c>
      <c r="CG253" s="11">
        <f t="shared" si="50"/>
        <v>36963776.18</v>
      </c>
      <c r="CH253" s="11">
        <f t="shared" si="51"/>
        <v>0</v>
      </c>
      <c r="CI253" s="11">
        <f t="shared" si="52"/>
        <v>0</v>
      </c>
      <c r="CJ253" s="333" t="str">
        <f>VLOOKUP($A253,'Depr Group Buckets'!$A:$J,CJ$4,FALSE)</f>
        <v>TRANSMISSION</v>
      </c>
      <c r="CK253" s="333" t="str">
        <f>VLOOKUP($A253,'Depr Group Buckets'!$A:$J,CK$4,FALSE)</f>
        <v>101/106</v>
      </c>
      <c r="CL253" s="333">
        <f>VLOOKUP($A253,'Depr Group Buckets'!$A:$J,CL$4,FALSE)</f>
        <v>108</v>
      </c>
      <c r="CM253" s="333">
        <f>VLOOKUP($A253,'Depr Group Buckets'!$A:$J,CM$4,FALSE)</f>
        <v>403</v>
      </c>
      <c r="CN253" s="333" t="str">
        <f>VLOOKUP($A253,'Depr Group Buckets'!$A:$J,CN$4,FALSE)</f>
        <v>TRANSMISSION</v>
      </c>
      <c r="CO253" s="333" t="str">
        <f>VLOOKUP($A253,'Depr Group Buckets'!$A:$J,CO$4,FALSE)</f>
        <v>TRANSMISSION</v>
      </c>
      <c r="CP253" s="333" t="str">
        <f>VLOOKUP($A253,'Depr Group Buckets'!$A:$J,CP$4,FALSE)</f>
        <v>Valid</v>
      </c>
      <c r="CQ253" s="333" t="str">
        <f>VLOOKUP($A253,'Depr Group Buckets'!$A:$J,CQ$4,FALSE)</f>
        <v>353</v>
      </c>
    </row>
    <row r="254" spans="1:95" ht="12.75" customHeight="1" x14ac:dyDescent="0.25">
      <c r="A254" s="335">
        <v>35400</v>
      </c>
      <c r="B254" s="336" t="s">
        <v>227</v>
      </c>
      <c r="C254" s="337">
        <v>5092060.55</v>
      </c>
      <c r="D254" s="337">
        <v>5092060.55</v>
      </c>
      <c r="E254" s="337">
        <v>5092060.55</v>
      </c>
      <c r="F254" s="337">
        <v>5092060.55</v>
      </c>
      <c r="G254" s="337">
        <v>5092060.55</v>
      </c>
      <c r="H254" s="337">
        <v>5092060.55</v>
      </c>
      <c r="I254" s="337">
        <v>5092060.55</v>
      </c>
      <c r="J254" s="337">
        <v>5092060.55</v>
      </c>
      <c r="K254" s="337">
        <v>5092060.55</v>
      </c>
      <c r="L254" s="337">
        <v>5092060.55</v>
      </c>
      <c r="M254" s="337">
        <v>5092060.55</v>
      </c>
      <c r="N254" s="337">
        <v>5092060.55</v>
      </c>
      <c r="O254" s="337">
        <v>5092060.55</v>
      </c>
      <c r="P254" s="337">
        <v>5092060.55</v>
      </c>
      <c r="Q254" s="337">
        <v>5092060.55</v>
      </c>
      <c r="R254" s="337">
        <v>5092060.55</v>
      </c>
      <c r="S254" s="337">
        <v>5092060.55</v>
      </c>
      <c r="T254" s="337">
        <v>5092060.55</v>
      </c>
      <c r="U254" s="337">
        <v>5092060.55</v>
      </c>
      <c r="V254" s="337">
        <v>5092060.55</v>
      </c>
      <c r="W254" s="337">
        <v>5092060.55</v>
      </c>
      <c r="X254" s="337">
        <v>5092060.55</v>
      </c>
      <c r="Y254" s="337">
        <v>5092060.55</v>
      </c>
      <c r="Z254" s="337">
        <v>5092060.55</v>
      </c>
      <c r="AA254" s="337">
        <v>5092060.55</v>
      </c>
      <c r="AB254" s="337">
        <v>5092060.55</v>
      </c>
      <c r="AC254" s="337">
        <v>5092060.55</v>
      </c>
      <c r="AD254" s="337">
        <v>5092060.55</v>
      </c>
      <c r="AE254" s="337">
        <v>5092060.55</v>
      </c>
      <c r="AF254" s="337">
        <v>5092060.55</v>
      </c>
      <c r="AG254" s="337">
        <v>5092060.55</v>
      </c>
      <c r="AH254" s="337">
        <v>5092060.55</v>
      </c>
      <c r="AI254" s="337">
        <v>5092060.55</v>
      </c>
      <c r="AJ254" s="337">
        <v>5092060.55</v>
      </c>
      <c r="AK254" s="337">
        <v>5092060.55</v>
      </c>
      <c r="AL254" s="337">
        <v>5092060.55</v>
      </c>
      <c r="AM254" s="337">
        <v>5092060.55</v>
      </c>
      <c r="AN254" s="337"/>
      <c r="AO254" s="337"/>
      <c r="AP254" s="337"/>
      <c r="AQ254" s="337"/>
      <c r="AR254" s="337"/>
      <c r="AS254" s="337"/>
      <c r="AT254" s="337"/>
      <c r="AU254" s="337"/>
      <c r="AV254" s="337"/>
      <c r="AW254" s="337"/>
      <c r="AX254" s="337"/>
      <c r="AY254" s="337"/>
      <c r="AZ254" s="337"/>
      <c r="BA254" s="337"/>
      <c r="BB254" s="337"/>
      <c r="BC254" s="337"/>
      <c r="BD254" s="337"/>
      <c r="BE254" s="337"/>
      <c r="BF254" s="337"/>
      <c r="BG254" s="337"/>
      <c r="BH254" s="337"/>
      <c r="BI254" s="337"/>
      <c r="BJ254" s="337"/>
      <c r="BK254" s="337"/>
      <c r="BL254" s="337"/>
      <c r="BM254" s="337"/>
      <c r="BN254" s="337"/>
      <c r="BO254" s="337"/>
      <c r="BP254" s="337"/>
      <c r="BQ254" s="337"/>
      <c r="BR254" s="337"/>
      <c r="BS254" s="337"/>
      <c r="BT254" s="337"/>
      <c r="BU254" s="337"/>
      <c r="BV254" s="337"/>
      <c r="BW254" s="337"/>
      <c r="BX254" s="9">
        <f t="shared" si="41"/>
        <v>5092060.55</v>
      </c>
      <c r="BY254" s="9">
        <f t="shared" si="42"/>
        <v>5092060.55</v>
      </c>
      <c r="BZ254" s="9">
        <f t="shared" si="43"/>
        <v>5092060.55</v>
      </c>
      <c r="CA254" s="9">
        <f t="shared" si="44"/>
        <v>0</v>
      </c>
      <c r="CB254" s="9">
        <f t="shared" si="45"/>
        <v>0</v>
      </c>
      <c r="CC254" s="9">
        <f t="shared" si="46"/>
        <v>0</v>
      </c>
      <c r="CD254" s="11">
        <f t="shared" si="47"/>
        <v>5092060.55</v>
      </c>
      <c r="CE254" s="11">
        <f t="shared" si="48"/>
        <v>5092060.55</v>
      </c>
      <c r="CF254" s="11">
        <f t="shared" si="49"/>
        <v>5092060.55</v>
      </c>
      <c r="CG254" s="11">
        <f t="shared" si="50"/>
        <v>391696.97</v>
      </c>
      <c r="CH254" s="11">
        <f t="shared" si="51"/>
        <v>0</v>
      </c>
      <c r="CI254" s="11">
        <f t="shared" si="52"/>
        <v>0</v>
      </c>
      <c r="CJ254" s="333" t="str">
        <f>VLOOKUP($A254,'Depr Group Buckets'!$A:$J,CJ$4,FALSE)</f>
        <v>TRANSMISSION</v>
      </c>
      <c r="CK254" s="333" t="str">
        <f>VLOOKUP($A254,'Depr Group Buckets'!$A:$J,CK$4,FALSE)</f>
        <v>101/106</v>
      </c>
      <c r="CL254" s="333">
        <f>VLOOKUP($A254,'Depr Group Buckets'!$A:$J,CL$4,FALSE)</f>
        <v>108</v>
      </c>
      <c r="CM254" s="333">
        <f>VLOOKUP($A254,'Depr Group Buckets'!$A:$J,CM$4,FALSE)</f>
        <v>403</v>
      </c>
      <c r="CN254" s="333" t="str">
        <f>VLOOKUP($A254,'Depr Group Buckets'!$A:$J,CN$4,FALSE)</f>
        <v>TRANSMISSION</v>
      </c>
      <c r="CO254" s="333" t="str">
        <f>VLOOKUP($A254,'Depr Group Buckets'!$A:$J,CO$4,FALSE)</f>
        <v>TRANSMISSION</v>
      </c>
      <c r="CP254" s="333" t="str">
        <f>VLOOKUP($A254,'Depr Group Buckets'!$A:$J,CP$4,FALSE)</f>
        <v>Valid</v>
      </c>
      <c r="CQ254" s="333" t="str">
        <f>VLOOKUP($A254,'Depr Group Buckets'!$A:$J,CQ$4,FALSE)</f>
        <v>354</v>
      </c>
    </row>
    <row r="255" spans="1:95" ht="12.75" customHeight="1" x14ac:dyDescent="0.25">
      <c r="A255" s="335">
        <v>35500</v>
      </c>
      <c r="B255" s="336" t="s">
        <v>229</v>
      </c>
      <c r="C255" s="337">
        <v>393448974.75</v>
      </c>
      <c r="D255" s="337">
        <v>392853129.32999998</v>
      </c>
      <c r="E255" s="337">
        <v>393302978.77999997</v>
      </c>
      <c r="F255" s="337">
        <v>395803454.42999995</v>
      </c>
      <c r="G255" s="337">
        <v>396348626.27999997</v>
      </c>
      <c r="H255" s="337">
        <v>397814674.31999999</v>
      </c>
      <c r="I255" s="337">
        <v>397369069.69999999</v>
      </c>
      <c r="J255" s="337">
        <v>398105386.76999998</v>
      </c>
      <c r="K255" s="337">
        <v>400836710.08999997</v>
      </c>
      <c r="L255" s="337">
        <v>407119505.63</v>
      </c>
      <c r="M255" s="337">
        <v>407775618.20999998</v>
      </c>
      <c r="N255" s="337">
        <v>408023554.10999995</v>
      </c>
      <c r="O255" s="337">
        <v>418715163.97999996</v>
      </c>
      <c r="P255" s="337">
        <v>419391926.91759998</v>
      </c>
      <c r="Q255" s="337">
        <v>433158248.23639995</v>
      </c>
      <c r="R255" s="337">
        <v>438162378.78439999</v>
      </c>
      <c r="S255" s="337">
        <v>451666794.43159997</v>
      </c>
      <c r="T255" s="337">
        <v>453966331.23519999</v>
      </c>
      <c r="U255" s="337">
        <v>463672944.47279996</v>
      </c>
      <c r="V255" s="337">
        <v>466506972.51039994</v>
      </c>
      <c r="W255" s="337">
        <v>475645005.09199995</v>
      </c>
      <c r="X255" s="337">
        <v>480483524.08359998</v>
      </c>
      <c r="Y255" s="337">
        <v>482743785.55599999</v>
      </c>
      <c r="Z255" s="337">
        <v>487330039.23879999</v>
      </c>
      <c r="AA255" s="337">
        <v>502089088.43919998</v>
      </c>
      <c r="AB255" s="337">
        <v>504979289.12919998</v>
      </c>
      <c r="AC255" s="337">
        <v>507128273.67119998</v>
      </c>
      <c r="AD255" s="337">
        <v>509245814.24879998</v>
      </c>
      <c r="AE255" s="337">
        <v>519582063.11320001</v>
      </c>
      <c r="AF255" s="337">
        <v>530317172.5352</v>
      </c>
      <c r="AG255" s="337">
        <v>538926131.79360008</v>
      </c>
      <c r="AH255" s="337">
        <v>542233053.77840006</v>
      </c>
      <c r="AI255" s="337">
        <v>545053914.98839998</v>
      </c>
      <c r="AJ255" s="337">
        <v>547604469.90439999</v>
      </c>
      <c r="AK255" s="337">
        <v>549821535.9964</v>
      </c>
      <c r="AL255" s="337">
        <v>552089106.77640009</v>
      </c>
      <c r="AM255" s="337">
        <v>594682650.4648</v>
      </c>
      <c r="AN255" s="337"/>
      <c r="AO255" s="337"/>
      <c r="AP255" s="337"/>
      <c r="AQ255" s="337"/>
      <c r="AR255" s="337"/>
      <c r="AS255" s="337"/>
      <c r="AT255" s="337"/>
      <c r="AU255" s="337"/>
      <c r="AV255" s="337"/>
      <c r="AW255" s="337"/>
      <c r="AX255" s="337"/>
      <c r="AY255" s="337"/>
      <c r="AZ255" s="337"/>
      <c r="BA255" s="337"/>
      <c r="BB255" s="337"/>
      <c r="BC255" s="337"/>
      <c r="BD255" s="337"/>
      <c r="BE255" s="337"/>
      <c r="BF255" s="337"/>
      <c r="BG255" s="337"/>
      <c r="BH255" s="337"/>
      <c r="BI255" s="337"/>
      <c r="BJ255" s="337"/>
      <c r="BK255" s="337"/>
      <c r="BL255" s="337"/>
      <c r="BM255" s="337"/>
      <c r="BN255" s="337"/>
      <c r="BO255" s="337"/>
      <c r="BP255" s="337"/>
      <c r="BQ255" s="337"/>
      <c r="BR255" s="337"/>
      <c r="BS255" s="337"/>
      <c r="BT255" s="337"/>
      <c r="BU255" s="337"/>
      <c r="BV255" s="337"/>
      <c r="BW255" s="337"/>
      <c r="BX255" s="9">
        <f t="shared" si="41"/>
        <v>418715163.97999996</v>
      </c>
      <c r="BY255" s="9">
        <f t="shared" si="42"/>
        <v>502089088.43919998</v>
      </c>
      <c r="BZ255" s="9">
        <f t="shared" si="43"/>
        <v>594682650.4648</v>
      </c>
      <c r="CA255" s="9">
        <f t="shared" si="44"/>
        <v>0</v>
      </c>
      <c r="CB255" s="9">
        <f t="shared" si="45"/>
        <v>0</v>
      </c>
      <c r="CC255" s="9">
        <f t="shared" si="46"/>
        <v>0</v>
      </c>
      <c r="CD255" s="11">
        <f t="shared" si="47"/>
        <v>400578218.94999999</v>
      </c>
      <c r="CE255" s="11">
        <f t="shared" si="48"/>
        <v>459502477.14999998</v>
      </c>
      <c r="CF255" s="11">
        <f t="shared" si="49"/>
        <v>534134812.68000001</v>
      </c>
      <c r="CG255" s="11">
        <f t="shared" si="50"/>
        <v>45744819.270000003</v>
      </c>
      <c r="CH255" s="11">
        <f t="shared" si="51"/>
        <v>0</v>
      </c>
      <c r="CI255" s="11">
        <f t="shared" si="52"/>
        <v>0</v>
      </c>
      <c r="CJ255" s="333" t="str">
        <f>VLOOKUP($A255,'Depr Group Buckets'!$A:$J,CJ$4,FALSE)</f>
        <v>TRANSMISSION</v>
      </c>
      <c r="CK255" s="333" t="str">
        <f>VLOOKUP($A255,'Depr Group Buckets'!$A:$J,CK$4,FALSE)</f>
        <v>101/106</v>
      </c>
      <c r="CL255" s="333">
        <f>VLOOKUP($A255,'Depr Group Buckets'!$A:$J,CL$4,FALSE)</f>
        <v>108</v>
      </c>
      <c r="CM255" s="333">
        <f>VLOOKUP($A255,'Depr Group Buckets'!$A:$J,CM$4,FALSE)</f>
        <v>403</v>
      </c>
      <c r="CN255" s="333" t="str">
        <f>VLOOKUP($A255,'Depr Group Buckets'!$A:$J,CN$4,FALSE)</f>
        <v>TRANSMISSION</v>
      </c>
      <c r="CO255" s="333" t="str">
        <f>VLOOKUP($A255,'Depr Group Buckets'!$A:$J,CO$4,FALSE)</f>
        <v>TRANSMISSION</v>
      </c>
      <c r="CP255" s="333" t="str">
        <f>VLOOKUP($A255,'Depr Group Buckets'!$A:$J,CP$4,FALSE)</f>
        <v>Valid</v>
      </c>
      <c r="CQ255" s="333" t="str">
        <f>VLOOKUP($A255,'Depr Group Buckets'!$A:$J,CQ$4,FALSE)</f>
        <v>355</v>
      </c>
    </row>
    <row r="256" spans="1:95" ht="12.75" customHeight="1" x14ac:dyDescent="0.25">
      <c r="A256" s="335">
        <v>35600</v>
      </c>
      <c r="B256" s="336" t="s">
        <v>231</v>
      </c>
      <c r="C256" s="337">
        <v>172223440.33000001</v>
      </c>
      <c r="D256" s="337">
        <v>172670054.31</v>
      </c>
      <c r="E256" s="337">
        <v>172389089.78999999</v>
      </c>
      <c r="F256" s="337">
        <v>172797558.81</v>
      </c>
      <c r="G256" s="337">
        <v>173023719.03</v>
      </c>
      <c r="H256" s="337">
        <v>173135838.26000002</v>
      </c>
      <c r="I256" s="337">
        <v>173747287.49000001</v>
      </c>
      <c r="J256" s="337">
        <v>173964496.41999999</v>
      </c>
      <c r="K256" s="337">
        <v>174648134.51999998</v>
      </c>
      <c r="L256" s="337">
        <v>175406882.91999999</v>
      </c>
      <c r="M256" s="337">
        <v>175889517.26999998</v>
      </c>
      <c r="N256" s="337">
        <v>175835858.04999998</v>
      </c>
      <c r="O256" s="337">
        <v>179035343.15999997</v>
      </c>
      <c r="P256" s="337">
        <v>179160297.86359999</v>
      </c>
      <c r="Q256" s="337">
        <v>182266777.31039998</v>
      </c>
      <c r="R256" s="337">
        <v>182519851.94839996</v>
      </c>
      <c r="S256" s="337">
        <v>182936313.34759995</v>
      </c>
      <c r="T256" s="337">
        <v>183121698.32719994</v>
      </c>
      <c r="U256" s="337">
        <v>184112494.80079994</v>
      </c>
      <c r="V256" s="337">
        <v>184181970.23439994</v>
      </c>
      <c r="W256" s="337">
        <v>184281380.38199994</v>
      </c>
      <c r="X256" s="337">
        <v>184381976.24959996</v>
      </c>
      <c r="Y256" s="337">
        <v>184465820.73599997</v>
      </c>
      <c r="Z256" s="337">
        <v>184551631.03679997</v>
      </c>
      <c r="AA256" s="337">
        <v>186194171.88119996</v>
      </c>
      <c r="AB256" s="337">
        <v>186460761.46119997</v>
      </c>
      <c r="AC256" s="337">
        <v>186703714.30319998</v>
      </c>
      <c r="AD256" s="337">
        <v>186939499.0668</v>
      </c>
      <c r="AE256" s="337">
        <v>188662509.68520001</v>
      </c>
      <c r="AF256" s="337">
        <v>190862785.82720003</v>
      </c>
      <c r="AG256" s="337">
        <v>192365124.7696</v>
      </c>
      <c r="AH256" s="337">
        <v>192630866.76240003</v>
      </c>
      <c r="AI256" s="337">
        <v>192957055.78240004</v>
      </c>
      <c r="AJ256" s="337">
        <v>193291552.01840004</v>
      </c>
      <c r="AK256" s="337">
        <v>193550024.97040004</v>
      </c>
      <c r="AL256" s="337">
        <v>193820011.15040004</v>
      </c>
      <c r="AM256" s="337">
        <v>203282848.35280004</v>
      </c>
      <c r="AN256" s="337"/>
      <c r="AO256" s="337"/>
      <c r="AP256" s="337"/>
      <c r="AQ256" s="337"/>
      <c r="AR256" s="337"/>
      <c r="AS256" s="337"/>
      <c r="AT256" s="337"/>
      <c r="AU256" s="337"/>
      <c r="AV256" s="337"/>
      <c r="AW256" s="337"/>
      <c r="AX256" s="337"/>
      <c r="AY256" s="337"/>
      <c r="AZ256" s="337"/>
      <c r="BA256" s="337"/>
      <c r="BB256" s="337"/>
      <c r="BC256" s="337"/>
      <c r="BD256" s="337"/>
      <c r="BE256" s="337"/>
      <c r="BF256" s="337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337"/>
      <c r="BU256" s="337"/>
      <c r="BV256" s="337"/>
      <c r="BW256" s="337"/>
      <c r="BX256" s="9">
        <f t="shared" si="41"/>
        <v>179035343.15999997</v>
      </c>
      <c r="BY256" s="9">
        <f t="shared" si="42"/>
        <v>186194171.88119996</v>
      </c>
      <c r="BZ256" s="9">
        <f t="shared" si="43"/>
        <v>203282848.35280004</v>
      </c>
      <c r="CA256" s="9">
        <f t="shared" si="44"/>
        <v>0</v>
      </c>
      <c r="CB256" s="9">
        <f t="shared" si="45"/>
        <v>0</v>
      </c>
      <c r="CC256" s="9">
        <f t="shared" si="46"/>
        <v>0</v>
      </c>
      <c r="CD256" s="11">
        <f t="shared" si="47"/>
        <v>174212863.09999999</v>
      </c>
      <c r="CE256" s="11">
        <f t="shared" si="48"/>
        <v>183169979.02000001</v>
      </c>
      <c r="CF256" s="11">
        <f t="shared" si="49"/>
        <v>191363148.16</v>
      </c>
      <c r="CG256" s="11">
        <f t="shared" si="50"/>
        <v>15637142.18</v>
      </c>
      <c r="CH256" s="11">
        <f t="shared" si="51"/>
        <v>0</v>
      </c>
      <c r="CI256" s="11">
        <f t="shared" si="52"/>
        <v>0</v>
      </c>
      <c r="CJ256" s="333" t="str">
        <f>VLOOKUP($A256,'Depr Group Buckets'!$A:$J,CJ$4,FALSE)</f>
        <v>TRANSMISSION</v>
      </c>
      <c r="CK256" s="333" t="str">
        <f>VLOOKUP($A256,'Depr Group Buckets'!$A:$J,CK$4,FALSE)</f>
        <v>101/106</v>
      </c>
      <c r="CL256" s="333">
        <f>VLOOKUP($A256,'Depr Group Buckets'!$A:$J,CL$4,FALSE)</f>
        <v>108</v>
      </c>
      <c r="CM256" s="333">
        <f>VLOOKUP($A256,'Depr Group Buckets'!$A:$J,CM$4,FALSE)</f>
        <v>403</v>
      </c>
      <c r="CN256" s="333" t="str">
        <f>VLOOKUP($A256,'Depr Group Buckets'!$A:$J,CN$4,FALSE)</f>
        <v>TRANSMISSION</v>
      </c>
      <c r="CO256" s="333" t="str">
        <f>VLOOKUP($A256,'Depr Group Buckets'!$A:$J,CO$4,FALSE)</f>
        <v>TRANSMISSION</v>
      </c>
      <c r="CP256" s="333" t="str">
        <f>VLOOKUP($A256,'Depr Group Buckets'!$A:$J,CP$4,FALSE)</f>
        <v>Valid</v>
      </c>
      <c r="CQ256" s="333" t="str">
        <f>VLOOKUP($A256,'Depr Group Buckets'!$A:$J,CQ$4,FALSE)</f>
        <v>356</v>
      </c>
    </row>
    <row r="257" spans="1:95" ht="12.75" customHeight="1" x14ac:dyDescent="0.25">
      <c r="A257" s="335">
        <v>35601</v>
      </c>
      <c r="B257" s="336" t="s">
        <v>232</v>
      </c>
      <c r="C257" s="337">
        <v>2110610.13</v>
      </c>
      <c r="D257" s="337">
        <v>2110610.13</v>
      </c>
      <c r="E257" s="337">
        <v>2110610.13</v>
      </c>
      <c r="F257" s="337">
        <v>2110610.13</v>
      </c>
      <c r="G257" s="337">
        <v>2110610.13</v>
      </c>
      <c r="H257" s="337">
        <v>2110610.13</v>
      </c>
      <c r="I257" s="337">
        <v>2110610.13</v>
      </c>
      <c r="J257" s="337">
        <v>2110610.13</v>
      </c>
      <c r="K257" s="337">
        <v>2110610.13</v>
      </c>
      <c r="L257" s="337">
        <v>2110610.13</v>
      </c>
      <c r="M257" s="337">
        <v>2110610.13</v>
      </c>
      <c r="N257" s="337">
        <v>2110610.13</v>
      </c>
      <c r="O257" s="337">
        <v>2110610.13</v>
      </c>
      <c r="P257" s="337">
        <v>2110610.13</v>
      </c>
      <c r="Q257" s="337">
        <v>2110610.13</v>
      </c>
      <c r="R257" s="337">
        <v>2110610.13</v>
      </c>
      <c r="S257" s="337">
        <v>2110610.13</v>
      </c>
      <c r="T257" s="337">
        <v>2110610.13</v>
      </c>
      <c r="U257" s="337">
        <v>2110610.13</v>
      </c>
      <c r="V257" s="337">
        <v>2110610.13</v>
      </c>
      <c r="W257" s="337">
        <v>2110610.13</v>
      </c>
      <c r="X257" s="337">
        <v>2110610.13</v>
      </c>
      <c r="Y257" s="337">
        <v>2110610.13</v>
      </c>
      <c r="Z257" s="337">
        <v>2110610.13</v>
      </c>
      <c r="AA257" s="337">
        <v>2110610.13</v>
      </c>
      <c r="AB257" s="337">
        <v>2110610.13</v>
      </c>
      <c r="AC257" s="337">
        <v>2110610.13</v>
      </c>
      <c r="AD257" s="337">
        <v>2110610.13</v>
      </c>
      <c r="AE257" s="337">
        <v>2110610.13</v>
      </c>
      <c r="AF257" s="337">
        <v>2110610.13</v>
      </c>
      <c r="AG257" s="337">
        <v>2110610.13</v>
      </c>
      <c r="AH257" s="337">
        <v>2110610.13</v>
      </c>
      <c r="AI257" s="337">
        <v>2110610.13</v>
      </c>
      <c r="AJ257" s="337">
        <v>2110610.13</v>
      </c>
      <c r="AK257" s="337">
        <v>2110610.13</v>
      </c>
      <c r="AL257" s="337">
        <v>2110610.13</v>
      </c>
      <c r="AM257" s="337">
        <v>2110610.13</v>
      </c>
      <c r="AN257" s="337"/>
      <c r="AO257" s="337"/>
      <c r="AP257" s="337"/>
      <c r="AQ257" s="337"/>
      <c r="AR257" s="337"/>
      <c r="AS257" s="337"/>
      <c r="AT257" s="337"/>
      <c r="AU257" s="337"/>
      <c r="AV257" s="337"/>
      <c r="AW257" s="337"/>
      <c r="AX257" s="337"/>
      <c r="AY257" s="337"/>
      <c r="AZ257" s="337"/>
      <c r="BA257" s="337"/>
      <c r="BB257" s="337"/>
      <c r="BC257" s="337"/>
      <c r="BD257" s="337"/>
      <c r="BE257" s="337"/>
      <c r="BF257" s="337"/>
      <c r="BG257" s="337"/>
      <c r="BH257" s="337"/>
      <c r="BI257" s="337"/>
      <c r="BJ257" s="337"/>
      <c r="BK257" s="337"/>
      <c r="BL257" s="337"/>
      <c r="BM257" s="337"/>
      <c r="BN257" s="337"/>
      <c r="BO257" s="337"/>
      <c r="BP257" s="337"/>
      <c r="BQ257" s="337"/>
      <c r="BR257" s="337"/>
      <c r="BS257" s="337"/>
      <c r="BT257" s="337"/>
      <c r="BU257" s="337"/>
      <c r="BV257" s="337"/>
      <c r="BW257" s="337"/>
      <c r="BX257" s="9">
        <f t="shared" si="41"/>
        <v>2110610.13</v>
      </c>
      <c r="BY257" s="9">
        <f t="shared" si="42"/>
        <v>2110610.13</v>
      </c>
      <c r="BZ257" s="9">
        <f t="shared" si="43"/>
        <v>2110610.13</v>
      </c>
      <c r="CA257" s="9">
        <f t="shared" si="44"/>
        <v>0</v>
      </c>
      <c r="CB257" s="9">
        <f t="shared" si="45"/>
        <v>0</v>
      </c>
      <c r="CC257" s="9">
        <f t="shared" si="46"/>
        <v>0</v>
      </c>
      <c r="CD257" s="11">
        <f t="shared" si="47"/>
        <v>2110610.13</v>
      </c>
      <c r="CE257" s="11">
        <f t="shared" si="48"/>
        <v>2110610.13</v>
      </c>
      <c r="CF257" s="11">
        <f t="shared" si="49"/>
        <v>2110610.13</v>
      </c>
      <c r="CG257" s="11">
        <f t="shared" si="50"/>
        <v>162354.63</v>
      </c>
      <c r="CH257" s="11">
        <f t="shared" si="51"/>
        <v>0</v>
      </c>
      <c r="CI257" s="11">
        <f t="shared" si="52"/>
        <v>0</v>
      </c>
      <c r="CJ257" s="333" t="str">
        <f>VLOOKUP($A257,'Depr Group Buckets'!$A:$J,CJ$4,FALSE)</f>
        <v>TRANSMISSION</v>
      </c>
      <c r="CK257" s="333" t="str">
        <f>VLOOKUP($A257,'Depr Group Buckets'!$A:$J,CK$4,FALSE)</f>
        <v>101/106</v>
      </c>
      <c r="CL257" s="333">
        <f>VLOOKUP($A257,'Depr Group Buckets'!$A:$J,CL$4,FALSE)</f>
        <v>108</v>
      </c>
      <c r="CM257" s="333">
        <f>VLOOKUP($A257,'Depr Group Buckets'!$A:$J,CM$4,FALSE)</f>
        <v>403</v>
      </c>
      <c r="CN257" s="333" t="str">
        <f>VLOOKUP($A257,'Depr Group Buckets'!$A:$J,CN$4,FALSE)</f>
        <v>TRANSMISSION</v>
      </c>
      <c r="CO257" s="333" t="str">
        <f>VLOOKUP($A257,'Depr Group Buckets'!$A:$J,CO$4,FALSE)</f>
        <v>TRANSMISSION</v>
      </c>
      <c r="CP257" s="333" t="str">
        <f>VLOOKUP($A257,'Depr Group Buckets'!$A:$J,CP$4,FALSE)</f>
        <v>Valid</v>
      </c>
      <c r="CQ257" s="333" t="str">
        <f>VLOOKUP($A257,'Depr Group Buckets'!$A:$J,CQ$4,FALSE)</f>
        <v>356</v>
      </c>
    </row>
    <row r="258" spans="1:95" ht="12.75" customHeight="1" x14ac:dyDescent="0.25">
      <c r="A258" s="335">
        <v>35700</v>
      </c>
      <c r="B258" s="336" t="s">
        <v>234</v>
      </c>
      <c r="C258" s="337">
        <v>4332363.830000001</v>
      </c>
      <c r="D258" s="337">
        <v>4332363.830000001</v>
      </c>
      <c r="E258" s="337">
        <v>4332363.830000001</v>
      </c>
      <c r="F258" s="337">
        <v>4322859.8000000007</v>
      </c>
      <c r="G258" s="337">
        <v>4322859.8000000007</v>
      </c>
      <c r="H258" s="337">
        <v>4322859.8000000007</v>
      </c>
      <c r="I258" s="337">
        <v>4322859.8000000007</v>
      </c>
      <c r="J258" s="337">
        <v>4322859.8000000007</v>
      </c>
      <c r="K258" s="337">
        <v>4322860.5300000012</v>
      </c>
      <c r="L258" s="337">
        <v>4322860.5300000012</v>
      </c>
      <c r="M258" s="337">
        <v>4322860.5300000012</v>
      </c>
      <c r="N258" s="337">
        <v>4322860.5300000012</v>
      </c>
      <c r="O258" s="337">
        <v>4322860.5300000012</v>
      </c>
      <c r="P258" s="337">
        <v>4322860.5300000012</v>
      </c>
      <c r="Q258" s="337">
        <v>4322860.5300000012</v>
      </c>
      <c r="R258" s="337">
        <v>4322860.5300000012</v>
      </c>
      <c r="S258" s="337">
        <v>4322860.5300000012</v>
      </c>
      <c r="T258" s="337">
        <v>4322860.5300000012</v>
      </c>
      <c r="U258" s="337">
        <v>4322860.5300000012</v>
      </c>
      <c r="V258" s="337">
        <v>4322860.5300000012</v>
      </c>
      <c r="W258" s="337">
        <v>4322860.5300000012</v>
      </c>
      <c r="X258" s="337">
        <v>4322860.5300000012</v>
      </c>
      <c r="Y258" s="337">
        <v>4322860.5300000012</v>
      </c>
      <c r="Z258" s="337">
        <v>4322860.5300000012</v>
      </c>
      <c r="AA258" s="337">
        <v>4322860.5300000012</v>
      </c>
      <c r="AB258" s="337">
        <v>4322860.5300000012</v>
      </c>
      <c r="AC258" s="337">
        <v>4322860.5300000012</v>
      </c>
      <c r="AD258" s="337">
        <v>4322860.5300000012</v>
      </c>
      <c r="AE258" s="337">
        <v>4322860.5300000012</v>
      </c>
      <c r="AF258" s="337">
        <v>4322860.5300000012</v>
      </c>
      <c r="AG258" s="337">
        <v>4322860.5300000012</v>
      </c>
      <c r="AH258" s="337">
        <v>4322860.5300000012</v>
      </c>
      <c r="AI258" s="337">
        <v>4322860.5300000012</v>
      </c>
      <c r="AJ258" s="337">
        <v>4322860.5300000012</v>
      </c>
      <c r="AK258" s="337">
        <v>4322860.5300000012</v>
      </c>
      <c r="AL258" s="337">
        <v>4322860.5300000012</v>
      </c>
      <c r="AM258" s="337">
        <v>4322860.5300000012</v>
      </c>
      <c r="AN258" s="337"/>
      <c r="AO258" s="337"/>
      <c r="AP258" s="337"/>
      <c r="AQ258" s="337"/>
      <c r="AR258" s="337"/>
      <c r="AS258" s="337"/>
      <c r="AT258" s="337"/>
      <c r="AU258" s="337"/>
      <c r="AV258" s="337"/>
      <c r="AW258" s="337"/>
      <c r="AX258" s="337"/>
      <c r="AY258" s="337"/>
      <c r="AZ258" s="337"/>
      <c r="BA258" s="337"/>
      <c r="BB258" s="337"/>
      <c r="BC258" s="337"/>
      <c r="BD258" s="337"/>
      <c r="BE258" s="337"/>
      <c r="BF258" s="337"/>
      <c r="BG258" s="337"/>
      <c r="BH258" s="337"/>
      <c r="BI258" s="337"/>
      <c r="BJ258" s="337"/>
      <c r="BK258" s="337"/>
      <c r="BL258" s="337"/>
      <c r="BM258" s="337"/>
      <c r="BN258" s="337"/>
      <c r="BO258" s="337"/>
      <c r="BP258" s="337"/>
      <c r="BQ258" s="337"/>
      <c r="BR258" s="337"/>
      <c r="BS258" s="337"/>
      <c r="BT258" s="337"/>
      <c r="BU258" s="337"/>
      <c r="BV258" s="337"/>
      <c r="BW258" s="337"/>
      <c r="BX258" s="9">
        <f t="shared" si="41"/>
        <v>4322860.5300000012</v>
      </c>
      <c r="BY258" s="9">
        <f t="shared" si="42"/>
        <v>4322860.5300000012</v>
      </c>
      <c r="BZ258" s="9">
        <f t="shared" si="43"/>
        <v>4322860.5300000012</v>
      </c>
      <c r="CA258" s="9">
        <f t="shared" si="44"/>
        <v>0</v>
      </c>
      <c r="CB258" s="9">
        <f t="shared" si="45"/>
        <v>0</v>
      </c>
      <c r="CC258" s="9">
        <f t="shared" si="46"/>
        <v>0</v>
      </c>
      <c r="CD258" s="11">
        <f t="shared" si="47"/>
        <v>4325053.32</v>
      </c>
      <c r="CE258" s="11">
        <f t="shared" si="48"/>
        <v>4322860.53</v>
      </c>
      <c r="CF258" s="11">
        <f t="shared" si="49"/>
        <v>4322860.53</v>
      </c>
      <c r="CG258" s="11">
        <f t="shared" si="50"/>
        <v>332527.73</v>
      </c>
      <c r="CH258" s="11">
        <f t="shared" si="51"/>
        <v>0</v>
      </c>
      <c r="CI258" s="11">
        <f t="shared" si="52"/>
        <v>0</v>
      </c>
      <c r="CJ258" s="333" t="str">
        <f>VLOOKUP($A258,'Depr Group Buckets'!$A:$J,CJ$4,FALSE)</f>
        <v>TRANSMISSION</v>
      </c>
      <c r="CK258" s="333" t="str">
        <f>VLOOKUP($A258,'Depr Group Buckets'!$A:$J,CK$4,FALSE)</f>
        <v>101/106</v>
      </c>
      <c r="CL258" s="333">
        <f>VLOOKUP($A258,'Depr Group Buckets'!$A:$J,CL$4,FALSE)</f>
        <v>108</v>
      </c>
      <c r="CM258" s="333">
        <f>VLOOKUP($A258,'Depr Group Buckets'!$A:$J,CM$4,FALSE)</f>
        <v>403</v>
      </c>
      <c r="CN258" s="333" t="str">
        <f>VLOOKUP($A258,'Depr Group Buckets'!$A:$J,CN$4,FALSE)</f>
        <v>TRANSMISSION</v>
      </c>
      <c r="CO258" s="333" t="str">
        <f>VLOOKUP($A258,'Depr Group Buckets'!$A:$J,CO$4,FALSE)</f>
        <v>TRANSMISSION</v>
      </c>
      <c r="CP258" s="333" t="str">
        <f>VLOOKUP($A258,'Depr Group Buckets'!$A:$J,CP$4,FALSE)</f>
        <v>Valid</v>
      </c>
      <c r="CQ258" s="333" t="str">
        <f>VLOOKUP($A258,'Depr Group Buckets'!$A:$J,CQ$4,FALSE)</f>
        <v>357</v>
      </c>
    </row>
    <row r="259" spans="1:95" ht="12.75" customHeight="1" x14ac:dyDescent="0.25">
      <c r="A259" s="335">
        <v>35800</v>
      </c>
      <c r="B259" s="336" t="s">
        <v>236</v>
      </c>
      <c r="C259" s="337">
        <v>11802065.470000001</v>
      </c>
      <c r="D259" s="337">
        <v>11802065.470000001</v>
      </c>
      <c r="E259" s="337">
        <v>11802065.470000001</v>
      </c>
      <c r="F259" s="337">
        <v>11910302.01</v>
      </c>
      <c r="G259" s="337">
        <v>11910302.01</v>
      </c>
      <c r="H259" s="337">
        <v>11910302.01</v>
      </c>
      <c r="I259" s="337">
        <v>11910302.01</v>
      </c>
      <c r="J259" s="337">
        <v>11910302.01</v>
      </c>
      <c r="K259" s="337">
        <v>12346787.109999999</v>
      </c>
      <c r="L259" s="337">
        <v>12346787.109999999</v>
      </c>
      <c r="M259" s="337">
        <v>12346787.109999999</v>
      </c>
      <c r="N259" s="337">
        <v>12353787.129999999</v>
      </c>
      <c r="O259" s="337">
        <v>12363044.739999998</v>
      </c>
      <c r="P259" s="337">
        <v>12363044.739999998</v>
      </c>
      <c r="Q259" s="337">
        <v>12363044.739999998</v>
      </c>
      <c r="R259" s="337">
        <v>12363044.739999998</v>
      </c>
      <c r="S259" s="337">
        <v>12363044.739999998</v>
      </c>
      <c r="T259" s="337">
        <v>12363044.739999998</v>
      </c>
      <c r="U259" s="337">
        <v>12363044.739999998</v>
      </c>
      <c r="V259" s="337">
        <v>12363044.739999998</v>
      </c>
      <c r="W259" s="337">
        <v>12363044.739999998</v>
      </c>
      <c r="X259" s="337">
        <v>12363044.739999998</v>
      </c>
      <c r="Y259" s="337">
        <v>12363044.739999998</v>
      </c>
      <c r="Z259" s="337">
        <v>12363044.739999998</v>
      </c>
      <c r="AA259" s="337">
        <v>12363044.739999998</v>
      </c>
      <c r="AB259" s="337">
        <v>12363044.739999998</v>
      </c>
      <c r="AC259" s="337">
        <v>12363044.739999998</v>
      </c>
      <c r="AD259" s="337">
        <v>12363044.739999998</v>
      </c>
      <c r="AE259" s="337">
        <v>12363044.739999998</v>
      </c>
      <c r="AF259" s="337">
        <v>12363044.739999998</v>
      </c>
      <c r="AG259" s="337">
        <v>12363044.739999998</v>
      </c>
      <c r="AH259" s="337">
        <v>12363044.739999998</v>
      </c>
      <c r="AI259" s="337">
        <v>12363044.739999998</v>
      </c>
      <c r="AJ259" s="337">
        <v>12363044.739999998</v>
      </c>
      <c r="AK259" s="337">
        <v>12363044.739999998</v>
      </c>
      <c r="AL259" s="337">
        <v>12363044.739999998</v>
      </c>
      <c r="AM259" s="337">
        <v>12363044.739999998</v>
      </c>
      <c r="AN259" s="337"/>
      <c r="AO259" s="337"/>
      <c r="AP259" s="337"/>
      <c r="AQ259" s="337"/>
      <c r="AR259" s="337"/>
      <c r="AS259" s="337"/>
      <c r="AT259" s="337"/>
      <c r="AU259" s="337"/>
      <c r="AV259" s="337"/>
      <c r="AW259" s="337"/>
      <c r="AX259" s="337"/>
      <c r="AY259" s="337"/>
      <c r="AZ259" s="337"/>
      <c r="BA259" s="337"/>
      <c r="BB259" s="337"/>
      <c r="BC259" s="337"/>
      <c r="BD259" s="337"/>
      <c r="BE259" s="337"/>
      <c r="BF259" s="337"/>
      <c r="BG259" s="337"/>
      <c r="BH259" s="337"/>
      <c r="BI259" s="337"/>
      <c r="BJ259" s="337"/>
      <c r="BK259" s="337"/>
      <c r="BL259" s="337"/>
      <c r="BM259" s="337"/>
      <c r="BN259" s="337"/>
      <c r="BO259" s="337"/>
      <c r="BP259" s="337"/>
      <c r="BQ259" s="337"/>
      <c r="BR259" s="337"/>
      <c r="BS259" s="337"/>
      <c r="BT259" s="337"/>
      <c r="BU259" s="337"/>
      <c r="BV259" s="337"/>
      <c r="BW259" s="337"/>
      <c r="BX259" s="9">
        <f t="shared" si="41"/>
        <v>12363044.739999998</v>
      </c>
      <c r="BY259" s="9">
        <f t="shared" si="42"/>
        <v>12363044.739999998</v>
      </c>
      <c r="BZ259" s="9">
        <f t="shared" si="43"/>
        <v>12363044.739999998</v>
      </c>
      <c r="CA259" s="9">
        <f t="shared" si="44"/>
        <v>0</v>
      </c>
      <c r="CB259" s="9">
        <f t="shared" si="45"/>
        <v>0</v>
      </c>
      <c r="CC259" s="9">
        <f t="shared" si="46"/>
        <v>0</v>
      </c>
      <c r="CD259" s="11">
        <f t="shared" si="47"/>
        <v>12054992.279999999</v>
      </c>
      <c r="CE259" s="11">
        <f t="shared" si="48"/>
        <v>12363044.74</v>
      </c>
      <c r="CF259" s="11">
        <f t="shared" si="49"/>
        <v>12363044.74</v>
      </c>
      <c r="CG259" s="11">
        <f t="shared" si="50"/>
        <v>951003.44</v>
      </c>
      <c r="CH259" s="11">
        <f t="shared" si="51"/>
        <v>0</v>
      </c>
      <c r="CI259" s="11">
        <f t="shared" si="52"/>
        <v>0</v>
      </c>
      <c r="CJ259" s="333" t="str">
        <f>VLOOKUP($A259,'Depr Group Buckets'!$A:$J,CJ$4,FALSE)</f>
        <v>TRANSMISSION</v>
      </c>
      <c r="CK259" s="333" t="str">
        <f>VLOOKUP($A259,'Depr Group Buckets'!$A:$J,CK$4,FALSE)</f>
        <v>101/106</v>
      </c>
      <c r="CL259" s="333">
        <f>VLOOKUP($A259,'Depr Group Buckets'!$A:$J,CL$4,FALSE)</f>
        <v>108</v>
      </c>
      <c r="CM259" s="333">
        <f>VLOOKUP($A259,'Depr Group Buckets'!$A:$J,CM$4,FALSE)</f>
        <v>403</v>
      </c>
      <c r="CN259" s="333" t="str">
        <f>VLOOKUP($A259,'Depr Group Buckets'!$A:$J,CN$4,FALSE)</f>
        <v>TRANSMISSION</v>
      </c>
      <c r="CO259" s="333" t="str">
        <f>VLOOKUP($A259,'Depr Group Buckets'!$A:$J,CO$4,FALSE)</f>
        <v>TRANSMISSION</v>
      </c>
      <c r="CP259" s="333" t="str">
        <f>VLOOKUP($A259,'Depr Group Buckets'!$A:$J,CP$4,FALSE)</f>
        <v>Valid</v>
      </c>
      <c r="CQ259" s="333" t="str">
        <f>VLOOKUP($A259,'Depr Group Buckets'!$A:$J,CQ$4,FALSE)</f>
        <v>358</v>
      </c>
    </row>
    <row r="260" spans="1:95" ht="12.75" customHeight="1" x14ac:dyDescent="0.25">
      <c r="A260" s="335">
        <v>35900</v>
      </c>
      <c r="B260" s="336" t="s">
        <v>238</v>
      </c>
      <c r="C260" s="337">
        <v>16354097.980000002</v>
      </c>
      <c r="D260" s="337">
        <v>16354097.980000002</v>
      </c>
      <c r="E260" s="337">
        <v>16354097.980000002</v>
      </c>
      <c r="F260" s="337">
        <v>17300504.040000003</v>
      </c>
      <c r="G260" s="337">
        <v>17300504.040000003</v>
      </c>
      <c r="H260" s="337">
        <v>17339089.120000001</v>
      </c>
      <c r="I260" s="337">
        <v>17339089.120000001</v>
      </c>
      <c r="J260" s="337">
        <v>17356856.57</v>
      </c>
      <c r="K260" s="337">
        <v>17376138.75</v>
      </c>
      <c r="L260" s="337">
        <v>17373408.100000001</v>
      </c>
      <c r="M260" s="337">
        <v>17410197.300000001</v>
      </c>
      <c r="N260" s="337">
        <v>17410197.300000001</v>
      </c>
      <c r="O260" s="337">
        <v>19224506.77</v>
      </c>
      <c r="P260" s="337">
        <v>19235023.792099997</v>
      </c>
      <c r="Q260" s="337">
        <v>19496485.809399996</v>
      </c>
      <c r="R260" s="337">
        <v>19517786.262399994</v>
      </c>
      <c r="S260" s="337">
        <v>19552838.428599995</v>
      </c>
      <c r="T260" s="337">
        <v>19568441.666699994</v>
      </c>
      <c r="U260" s="337">
        <v>19640591.713799994</v>
      </c>
      <c r="V260" s="337">
        <v>19646439.233399995</v>
      </c>
      <c r="W260" s="337">
        <v>19654806.251999993</v>
      </c>
      <c r="X260" s="337">
        <v>19663273.070599992</v>
      </c>
      <c r="Y260" s="337">
        <v>19670329.980999991</v>
      </c>
      <c r="Z260" s="337">
        <v>19677552.349799994</v>
      </c>
      <c r="AA260" s="337">
        <v>19815799.533199996</v>
      </c>
      <c r="AB260" s="337">
        <v>19832977.068199996</v>
      </c>
      <c r="AC260" s="337">
        <v>19848165.185199995</v>
      </c>
      <c r="AD260" s="337">
        <v>19862749.982299995</v>
      </c>
      <c r="AE260" s="337">
        <v>20002509.627199996</v>
      </c>
      <c r="AF260" s="337">
        <v>20182439.119199995</v>
      </c>
      <c r="AG260" s="337">
        <v>20303625.568099994</v>
      </c>
      <c r="AH260" s="337">
        <v>20320731.771399993</v>
      </c>
      <c r="AI260" s="337">
        <v>20342925.596399993</v>
      </c>
      <c r="AJ260" s="337">
        <v>20365818.609899994</v>
      </c>
      <c r="AK260" s="337">
        <v>20382312.999399994</v>
      </c>
      <c r="AL260" s="337">
        <v>20399776.424399994</v>
      </c>
      <c r="AM260" s="337">
        <v>21190971.463299993</v>
      </c>
      <c r="AN260" s="337"/>
      <c r="AO260" s="337"/>
      <c r="AP260" s="337"/>
      <c r="AQ260" s="337"/>
      <c r="AR260" s="337"/>
      <c r="AS260" s="337"/>
      <c r="AT260" s="337"/>
      <c r="AU260" s="337"/>
      <c r="AV260" s="337"/>
      <c r="AW260" s="337"/>
      <c r="AX260" s="337"/>
      <c r="AY260" s="337"/>
      <c r="AZ260" s="337"/>
      <c r="BA260" s="337"/>
      <c r="BB260" s="337"/>
      <c r="BC260" s="337"/>
      <c r="BD260" s="337"/>
      <c r="BE260" s="337"/>
      <c r="BF260" s="337"/>
      <c r="BG260" s="337"/>
      <c r="BH260" s="337"/>
      <c r="BI260" s="337"/>
      <c r="BJ260" s="337"/>
      <c r="BK260" s="337"/>
      <c r="BL260" s="337"/>
      <c r="BM260" s="337"/>
      <c r="BN260" s="337"/>
      <c r="BO260" s="337"/>
      <c r="BP260" s="337"/>
      <c r="BQ260" s="337"/>
      <c r="BR260" s="337"/>
      <c r="BS260" s="337"/>
      <c r="BT260" s="337"/>
      <c r="BU260" s="337"/>
      <c r="BV260" s="337"/>
      <c r="BW260" s="337"/>
      <c r="BX260" s="9">
        <f t="shared" si="41"/>
        <v>19224506.77</v>
      </c>
      <c r="BY260" s="9">
        <f t="shared" si="42"/>
        <v>19815799.533199996</v>
      </c>
      <c r="BZ260" s="9">
        <f t="shared" si="43"/>
        <v>21190971.463299993</v>
      </c>
      <c r="CA260" s="9">
        <f t="shared" si="44"/>
        <v>0</v>
      </c>
      <c r="CB260" s="9">
        <f t="shared" si="45"/>
        <v>0</v>
      </c>
      <c r="CC260" s="9">
        <f t="shared" si="46"/>
        <v>0</v>
      </c>
      <c r="CD260" s="11">
        <f t="shared" si="47"/>
        <v>17268675.77</v>
      </c>
      <c r="CE260" s="11">
        <f t="shared" si="48"/>
        <v>19566451.91</v>
      </c>
      <c r="CF260" s="11">
        <f t="shared" si="49"/>
        <v>20219292.530000001</v>
      </c>
      <c r="CG260" s="11">
        <f t="shared" si="50"/>
        <v>1630074.73</v>
      </c>
      <c r="CH260" s="11">
        <f t="shared" si="51"/>
        <v>0</v>
      </c>
      <c r="CI260" s="11">
        <f t="shared" si="52"/>
        <v>0</v>
      </c>
      <c r="CJ260" s="333" t="str">
        <f>VLOOKUP($A260,'Depr Group Buckets'!$A:$J,CJ$4,FALSE)</f>
        <v>TRANSMISSION</v>
      </c>
      <c r="CK260" s="333" t="str">
        <f>VLOOKUP($A260,'Depr Group Buckets'!$A:$J,CK$4,FALSE)</f>
        <v>101/106</v>
      </c>
      <c r="CL260" s="333">
        <f>VLOOKUP($A260,'Depr Group Buckets'!$A:$J,CL$4,FALSE)</f>
        <v>108</v>
      </c>
      <c r="CM260" s="333">
        <f>VLOOKUP($A260,'Depr Group Buckets'!$A:$J,CM$4,FALSE)</f>
        <v>403</v>
      </c>
      <c r="CN260" s="333" t="str">
        <f>VLOOKUP($A260,'Depr Group Buckets'!$A:$J,CN$4,FALSE)</f>
        <v>TRANSMISSION</v>
      </c>
      <c r="CO260" s="333" t="str">
        <f>VLOOKUP($A260,'Depr Group Buckets'!$A:$J,CO$4,FALSE)</f>
        <v>TRANSMISSION</v>
      </c>
      <c r="CP260" s="333" t="str">
        <f>VLOOKUP($A260,'Depr Group Buckets'!$A:$J,CP$4,FALSE)</f>
        <v>Valid</v>
      </c>
      <c r="CQ260" s="333" t="str">
        <f>VLOOKUP($A260,'Depr Group Buckets'!$A:$J,CQ$4,FALSE)</f>
        <v>359</v>
      </c>
    </row>
    <row r="261" spans="1:95" ht="12.75" customHeight="1" x14ac:dyDescent="0.25">
      <c r="A261" s="335">
        <v>35910</v>
      </c>
      <c r="B261" s="336" t="s">
        <v>328</v>
      </c>
      <c r="C261" s="337">
        <v>0</v>
      </c>
      <c r="D261" s="337">
        <v>0</v>
      </c>
      <c r="E261" s="337">
        <v>0</v>
      </c>
      <c r="F261" s="337">
        <v>0</v>
      </c>
      <c r="G261" s="337">
        <v>0</v>
      </c>
      <c r="H261" s="337">
        <v>0</v>
      </c>
      <c r="I261" s="337">
        <v>0</v>
      </c>
      <c r="J261" s="337">
        <v>0</v>
      </c>
      <c r="K261" s="337">
        <v>0</v>
      </c>
      <c r="L261" s="337">
        <v>0</v>
      </c>
      <c r="M261" s="337">
        <v>0</v>
      </c>
      <c r="N261" s="337">
        <v>0</v>
      </c>
      <c r="O261" s="337">
        <v>0</v>
      </c>
      <c r="P261" s="337">
        <v>0</v>
      </c>
      <c r="Q261" s="337">
        <v>0</v>
      </c>
      <c r="R261" s="337">
        <v>0</v>
      </c>
      <c r="S261" s="337">
        <v>0</v>
      </c>
      <c r="T261" s="337">
        <v>0</v>
      </c>
      <c r="U261" s="337">
        <v>0</v>
      </c>
      <c r="V261" s="337">
        <v>0</v>
      </c>
      <c r="W261" s="337">
        <v>0</v>
      </c>
      <c r="X261" s="337">
        <v>0</v>
      </c>
      <c r="Y261" s="337">
        <v>0</v>
      </c>
      <c r="Z261" s="337">
        <v>0</v>
      </c>
      <c r="AA261" s="337">
        <v>0</v>
      </c>
      <c r="AB261" s="337">
        <v>0</v>
      </c>
      <c r="AC261" s="337">
        <v>0</v>
      </c>
      <c r="AD261" s="337">
        <v>0</v>
      </c>
      <c r="AE261" s="337">
        <v>0</v>
      </c>
      <c r="AF261" s="337">
        <v>0</v>
      </c>
      <c r="AG261" s="337">
        <v>0</v>
      </c>
      <c r="AH261" s="337">
        <v>0</v>
      </c>
      <c r="AI261" s="337">
        <v>0</v>
      </c>
      <c r="AJ261" s="337">
        <v>0</v>
      </c>
      <c r="AK261" s="337">
        <v>0</v>
      </c>
      <c r="AL261" s="337">
        <v>0</v>
      </c>
      <c r="AM261" s="337">
        <v>0</v>
      </c>
      <c r="AN261" s="337"/>
      <c r="AO261" s="337"/>
      <c r="AP261" s="337"/>
      <c r="AQ261" s="337"/>
      <c r="AR261" s="337"/>
      <c r="AS261" s="337"/>
      <c r="AT261" s="337"/>
      <c r="AU261" s="337"/>
      <c r="AV261" s="337"/>
      <c r="AW261" s="337"/>
      <c r="AX261" s="337"/>
      <c r="AY261" s="337"/>
      <c r="AZ261" s="337"/>
      <c r="BA261" s="337"/>
      <c r="BB261" s="337"/>
      <c r="BC261" s="337"/>
      <c r="BD261" s="337"/>
      <c r="BE261" s="337"/>
      <c r="BF261" s="337"/>
      <c r="BG261" s="337"/>
      <c r="BH261" s="337"/>
      <c r="BI261" s="337"/>
      <c r="BJ261" s="337"/>
      <c r="BK261" s="337"/>
      <c r="BL261" s="337"/>
      <c r="BM261" s="337"/>
      <c r="BN261" s="337"/>
      <c r="BO261" s="337"/>
      <c r="BP261" s="337"/>
      <c r="BQ261" s="337"/>
      <c r="BR261" s="337"/>
      <c r="BS261" s="337"/>
      <c r="BT261" s="337"/>
      <c r="BU261" s="337"/>
      <c r="BV261" s="337"/>
      <c r="BW261" s="337"/>
      <c r="BX261" s="9">
        <f t="shared" si="41"/>
        <v>0</v>
      </c>
      <c r="BY261" s="9">
        <f t="shared" si="42"/>
        <v>0</v>
      </c>
      <c r="BZ261" s="9">
        <f t="shared" si="43"/>
        <v>0</v>
      </c>
      <c r="CA261" s="9">
        <f t="shared" si="44"/>
        <v>0</v>
      </c>
      <c r="CB261" s="9">
        <f t="shared" si="45"/>
        <v>0</v>
      </c>
      <c r="CC261" s="9">
        <f t="shared" si="46"/>
        <v>0</v>
      </c>
      <c r="CD261" s="11">
        <f t="shared" si="47"/>
        <v>0</v>
      </c>
      <c r="CE261" s="11">
        <f t="shared" si="48"/>
        <v>0</v>
      </c>
      <c r="CF261" s="11">
        <f t="shared" si="49"/>
        <v>0</v>
      </c>
      <c r="CG261" s="11">
        <f t="shared" si="50"/>
        <v>0</v>
      </c>
      <c r="CH261" s="11">
        <f t="shared" si="51"/>
        <v>0</v>
      </c>
      <c r="CI261" s="11">
        <f t="shared" si="52"/>
        <v>0</v>
      </c>
      <c r="CJ261" s="333" t="str">
        <f>VLOOKUP($A261,'Depr Group Buckets'!$A:$J,CJ$4,FALSE)</f>
        <v>ARO</v>
      </c>
      <c r="CK261" s="333" t="str">
        <f>VLOOKUP($A261,'Depr Group Buckets'!$A:$J,CK$4,FALSE)</f>
        <v>101/106</v>
      </c>
      <c r="CL261" s="333">
        <f>VLOOKUP($A261,'Depr Group Buckets'!$A:$J,CL$4,FALSE)</f>
        <v>108</v>
      </c>
      <c r="CM261" s="333" t="str">
        <f>VLOOKUP($A261,'Depr Group Buckets'!$A:$J,CM$4,FALSE)</f>
        <v>ARO Def 182</v>
      </c>
      <c r="CN261" s="333" t="str">
        <f>VLOOKUP($A261,'Depr Group Buckets'!$A:$J,CN$4,FALSE)</f>
        <v>ARO</v>
      </c>
      <c r="CO261" s="333" t="str">
        <f>VLOOKUP($A261,'Depr Group Buckets'!$A:$J,CO$4,FALSE)</f>
        <v>ARO</v>
      </c>
      <c r="CP261" s="333" t="str">
        <f>VLOOKUP($A261,'Depr Group Buckets'!$A:$J,CP$4,FALSE)</f>
        <v>Valid</v>
      </c>
      <c r="CQ261" s="333" t="str">
        <f>VLOOKUP($A261,'Depr Group Buckets'!$A:$J,CQ$4,FALSE)</f>
        <v>359</v>
      </c>
    </row>
    <row r="262" spans="1:95" ht="12.75" customHeight="1" x14ac:dyDescent="0.25">
      <c r="A262" s="335">
        <v>36000</v>
      </c>
      <c r="B262" s="336" t="s">
        <v>317</v>
      </c>
      <c r="C262" s="337">
        <v>10119782.539999999</v>
      </c>
      <c r="D262" s="337">
        <v>10119782.539999999</v>
      </c>
      <c r="E262" s="337">
        <v>10119782.539999999</v>
      </c>
      <c r="F262" s="337">
        <v>10119782.539999999</v>
      </c>
      <c r="G262" s="337">
        <v>10119782.539999999</v>
      </c>
      <c r="H262" s="337">
        <v>10119782.539999999</v>
      </c>
      <c r="I262" s="337">
        <v>10119782.539999999</v>
      </c>
      <c r="J262" s="337">
        <v>10119782.539999999</v>
      </c>
      <c r="K262" s="337">
        <v>10119782.539999999</v>
      </c>
      <c r="L262" s="337">
        <v>10119782.539999999</v>
      </c>
      <c r="M262" s="337">
        <v>10119782.539999999</v>
      </c>
      <c r="N262" s="337">
        <v>10119782.539999999</v>
      </c>
      <c r="O262" s="337">
        <v>10119782.539999999</v>
      </c>
      <c r="P262" s="337">
        <v>10119782.539999999</v>
      </c>
      <c r="Q262" s="337">
        <v>10119782.539999999</v>
      </c>
      <c r="R262" s="337">
        <v>10119782.539999999</v>
      </c>
      <c r="S262" s="337">
        <v>10119782.539999999</v>
      </c>
      <c r="T262" s="337">
        <v>10119782.539999999</v>
      </c>
      <c r="U262" s="337">
        <v>10119782.539999999</v>
      </c>
      <c r="V262" s="337">
        <v>10119782.539999999</v>
      </c>
      <c r="W262" s="337">
        <v>10119782.539999999</v>
      </c>
      <c r="X262" s="337">
        <v>10119782.539999999</v>
      </c>
      <c r="Y262" s="337">
        <v>10119782.539999999</v>
      </c>
      <c r="Z262" s="337">
        <v>10119782.539999999</v>
      </c>
      <c r="AA262" s="337">
        <v>10119782.539999999</v>
      </c>
      <c r="AB262" s="337">
        <v>10119782.539999999</v>
      </c>
      <c r="AC262" s="337">
        <v>10119782.539999999</v>
      </c>
      <c r="AD262" s="337">
        <v>10119782.539999999</v>
      </c>
      <c r="AE262" s="337">
        <v>10119782.539999999</v>
      </c>
      <c r="AF262" s="337">
        <v>10119782.539999999</v>
      </c>
      <c r="AG262" s="337">
        <v>10119782.539999999</v>
      </c>
      <c r="AH262" s="337">
        <v>10119782.539999999</v>
      </c>
      <c r="AI262" s="337">
        <v>10119782.539999999</v>
      </c>
      <c r="AJ262" s="337">
        <v>10119782.539999999</v>
      </c>
      <c r="AK262" s="337">
        <v>10119782.539999999</v>
      </c>
      <c r="AL262" s="337">
        <v>10119782.539999999</v>
      </c>
      <c r="AM262" s="337">
        <v>10119782.539999999</v>
      </c>
      <c r="AN262" s="337"/>
      <c r="AO262" s="337"/>
      <c r="AP262" s="337"/>
      <c r="AQ262" s="337"/>
      <c r="AR262" s="337"/>
      <c r="AS262" s="337"/>
      <c r="AT262" s="337"/>
      <c r="AU262" s="337"/>
      <c r="AV262" s="337"/>
      <c r="AW262" s="337"/>
      <c r="AX262" s="337"/>
      <c r="AY262" s="337"/>
      <c r="AZ262" s="337"/>
      <c r="BA262" s="337"/>
      <c r="BB262" s="337"/>
      <c r="BC262" s="337"/>
      <c r="BD262" s="337"/>
      <c r="BE262" s="337"/>
      <c r="BF262" s="337"/>
      <c r="BG262" s="337"/>
      <c r="BH262" s="337"/>
      <c r="BI262" s="337"/>
      <c r="BJ262" s="337"/>
      <c r="BK262" s="337"/>
      <c r="BL262" s="337"/>
      <c r="BM262" s="337"/>
      <c r="BN262" s="337"/>
      <c r="BO262" s="337"/>
      <c r="BP262" s="337"/>
      <c r="BQ262" s="337"/>
      <c r="BR262" s="337"/>
      <c r="BS262" s="337"/>
      <c r="BT262" s="337"/>
      <c r="BU262" s="337"/>
      <c r="BV262" s="337"/>
      <c r="BW262" s="337"/>
      <c r="BX262" s="9">
        <f t="shared" si="41"/>
        <v>10119782.539999999</v>
      </c>
      <c r="BY262" s="9">
        <f t="shared" si="42"/>
        <v>10119782.539999999</v>
      </c>
      <c r="BZ262" s="9">
        <f t="shared" si="43"/>
        <v>10119782.539999999</v>
      </c>
      <c r="CA262" s="9">
        <f t="shared" si="44"/>
        <v>0</v>
      </c>
      <c r="CB262" s="9">
        <f t="shared" si="45"/>
        <v>0</v>
      </c>
      <c r="CC262" s="9">
        <f t="shared" si="46"/>
        <v>0</v>
      </c>
      <c r="CD262" s="11">
        <f t="shared" si="47"/>
        <v>10119782.539999999</v>
      </c>
      <c r="CE262" s="11">
        <f t="shared" si="48"/>
        <v>10119782.539999999</v>
      </c>
      <c r="CF262" s="11">
        <f t="shared" si="49"/>
        <v>10119782.539999999</v>
      </c>
      <c r="CG262" s="11">
        <f t="shared" si="50"/>
        <v>778444.81</v>
      </c>
      <c r="CH262" s="11">
        <f t="shared" si="51"/>
        <v>0</v>
      </c>
      <c r="CI262" s="11">
        <f t="shared" si="52"/>
        <v>0</v>
      </c>
      <c r="CJ262" s="333" t="str">
        <f>VLOOKUP($A262,'Depr Group Buckets'!$A:$J,CJ$4,FALSE)</f>
        <v>LAND</v>
      </c>
      <c r="CK262" s="333" t="str">
        <f>VLOOKUP($A262,'Depr Group Buckets'!$A:$J,CK$4,FALSE)</f>
        <v>101/106</v>
      </c>
      <c r="CL262" s="333">
        <f>VLOOKUP($A262,'Depr Group Buckets'!$A:$J,CL$4,FALSE)</f>
        <v>108</v>
      </c>
      <c r="CM262" s="333" t="str">
        <f>VLOOKUP($A262,'Depr Group Buckets'!$A:$J,CM$4,FALSE)</f>
        <v>LAND</v>
      </c>
      <c r="CN262" s="333" t="str">
        <f>VLOOKUP($A262,'Depr Group Buckets'!$A:$J,CN$4,FALSE)</f>
        <v>LAND</v>
      </c>
      <c r="CO262" s="333" t="str">
        <f>VLOOKUP($A262,'Depr Group Buckets'!$A:$J,CO$4,FALSE)</f>
        <v>LAND</v>
      </c>
      <c r="CP262" s="333" t="str">
        <f>VLOOKUP($A262,'Depr Group Buckets'!$A:$J,CP$4,FALSE)</f>
        <v>Valid</v>
      </c>
      <c r="CQ262" s="333" t="str">
        <f>VLOOKUP($A262,'Depr Group Buckets'!$A:$J,CQ$4,FALSE)</f>
        <v>360</v>
      </c>
    </row>
    <row r="263" spans="1:95" ht="12.75" customHeight="1" x14ac:dyDescent="0.25">
      <c r="A263" s="335">
        <v>36100</v>
      </c>
      <c r="B263" s="336" t="s">
        <v>242</v>
      </c>
      <c r="C263" s="337">
        <v>31688290.149999984</v>
      </c>
      <c r="D263" s="337">
        <v>31688290.149999984</v>
      </c>
      <c r="E263" s="337">
        <v>31688290.149999984</v>
      </c>
      <c r="F263" s="337">
        <v>31688830.099999983</v>
      </c>
      <c r="G263" s="337">
        <v>31703628.299999982</v>
      </c>
      <c r="H263" s="337">
        <v>31728167.459999982</v>
      </c>
      <c r="I263" s="337">
        <v>33702349.369999982</v>
      </c>
      <c r="J263" s="337">
        <v>33706617.959999986</v>
      </c>
      <c r="K263" s="337">
        <v>33964615.889999986</v>
      </c>
      <c r="L263" s="337">
        <v>33962440.719999984</v>
      </c>
      <c r="M263" s="337">
        <v>33967066.259999983</v>
      </c>
      <c r="N263" s="337">
        <v>34138402.679999985</v>
      </c>
      <c r="O263" s="337">
        <v>34138496.829999983</v>
      </c>
      <c r="P263" s="337">
        <v>34138496.829999983</v>
      </c>
      <c r="Q263" s="337">
        <v>34138496.829999983</v>
      </c>
      <c r="R263" s="337">
        <v>34138496.829999983</v>
      </c>
      <c r="S263" s="337">
        <v>34138496.829999983</v>
      </c>
      <c r="T263" s="337">
        <v>34138496.829999983</v>
      </c>
      <c r="U263" s="337">
        <v>34138496.829999983</v>
      </c>
      <c r="V263" s="337">
        <v>34138496.829999983</v>
      </c>
      <c r="W263" s="337">
        <v>34138496.829999983</v>
      </c>
      <c r="X263" s="337">
        <v>34138496.829999983</v>
      </c>
      <c r="Y263" s="337">
        <v>34138496.829999983</v>
      </c>
      <c r="Z263" s="337">
        <v>34138496.829999983</v>
      </c>
      <c r="AA263" s="337">
        <v>34138496.829999983</v>
      </c>
      <c r="AB263" s="337">
        <v>34138496.829999983</v>
      </c>
      <c r="AC263" s="337">
        <v>34138496.829999983</v>
      </c>
      <c r="AD263" s="337">
        <v>34138496.829999983</v>
      </c>
      <c r="AE263" s="337">
        <v>34138496.829999983</v>
      </c>
      <c r="AF263" s="337">
        <v>34138496.829999983</v>
      </c>
      <c r="AG263" s="337">
        <v>34138496.829999983</v>
      </c>
      <c r="AH263" s="337">
        <v>34138496.829999983</v>
      </c>
      <c r="AI263" s="337">
        <v>34138496.829999983</v>
      </c>
      <c r="AJ263" s="337">
        <v>34138496.829999983</v>
      </c>
      <c r="AK263" s="337">
        <v>34138496.829999983</v>
      </c>
      <c r="AL263" s="337">
        <v>34138496.829999983</v>
      </c>
      <c r="AM263" s="337">
        <v>34138496.829999983</v>
      </c>
      <c r="AN263" s="337"/>
      <c r="AO263" s="337"/>
      <c r="AP263" s="337"/>
      <c r="AQ263" s="337"/>
      <c r="AR263" s="337"/>
      <c r="AS263" s="337"/>
      <c r="AT263" s="337"/>
      <c r="AU263" s="337"/>
      <c r="AV263" s="337"/>
      <c r="AW263" s="337"/>
      <c r="AX263" s="337"/>
      <c r="AY263" s="337"/>
      <c r="AZ263" s="337"/>
      <c r="BA263" s="337"/>
      <c r="BB263" s="337"/>
      <c r="BC263" s="337"/>
      <c r="BD263" s="337"/>
      <c r="BE263" s="337"/>
      <c r="BF263" s="337"/>
      <c r="BG263" s="337"/>
      <c r="BH263" s="337"/>
      <c r="BI263" s="337"/>
      <c r="BJ263" s="337"/>
      <c r="BK263" s="337"/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9">
        <f t="shared" si="41"/>
        <v>34138496.829999983</v>
      </c>
      <c r="BY263" s="9">
        <f t="shared" si="42"/>
        <v>34138496.829999983</v>
      </c>
      <c r="BZ263" s="9">
        <f t="shared" si="43"/>
        <v>34138496.829999983</v>
      </c>
      <c r="CA263" s="9">
        <f t="shared" si="44"/>
        <v>0</v>
      </c>
      <c r="CB263" s="9">
        <f t="shared" si="45"/>
        <v>0</v>
      </c>
      <c r="CC263" s="9">
        <f t="shared" si="46"/>
        <v>0</v>
      </c>
      <c r="CD263" s="11">
        <f t="shared" si="47"/>
        <v>32905037.390000001</v>
      </c>
      <c r="CE263" s="11">
        <f t="shared" si="48"/>
        <v>34138496.829999998</v>
      </c>
      <c r="CF263" s="11">
        <f t="shared" si="49"/>
        <v>34138496.829999998</v>
      </c>
      <c r="CG263" s="11">
        <f t="shared" si="50"/>
        <v>2626038.2200000002</v>
      </c>
      <c r="CH263" s="11">
        <f t="shared" si="51"/>
        <v>0</v>
      </c>
      <c r="CI263" s="11">
        <f t="shared" si="52"/>
        <v>0</v>
      </c>
      <c r="CJ263" s="333" t="str">
        <f>VLOOKUP($A263,'Depr Group Buckets'!$A:$J,CJ$4,FALSE)</f>
        <v>DISTRIBUTION</v>
      </c>
      <c r="CK263" s="333" t="str">
        <f>VLOOKUP($A263,'Depr Group Buckets'!$A:$J,CK$4,FALSE)</f>
        <v>101/106</v>
      </c>
      <c r="CL263" s="333">
        <f>VLOOKUP($A263,'Depr Group Buckets'!$A:$J,CL$4,FALSE)</f>
        <v>108</v>
      </c>
      <c r="CM263" s="333">
        <f>VLOOKUP($A263,'Depr Group Buckets'!$A:$J,CM$4,FALSE)</f>
        <v>403</v>
      </c>
      <c r="CN263" s="333" t="str">
        <f>VLOOKUP($A263,'Depr Group Buckets'!$A:$J,CN$4,FALSE)</f>
        <v>DISTRIBUTION</v>
      </c>
      <c r="CO263" s="333" t="str">
        <f>VLOOKUP($A263,'Depr Group Buckets'!$A:$J,CO$4,FALSE)</f>
        <v>DISTRIBUTION</v>
      </c>
      <c r="CP263" s="333" t="str">
        <f>VLOOKUP($A263,'Depr Group Buckets'!$A:$J,CP$4,FALSE)</f>
        <v>Valid</v>
      </c>
      <c r="CQ263" s="333" t="str">
        <f>VLOOKUP($A263,'Depr Group Buckets'!$A:$J,CQ$4,FALSE)</f>
        <v>361</v>
      </c>
    </row>
    <row r="264" spans="1:95" ht="12.75" customHeight="1" x14ac:dyDescent="0.25">
      <c r="A264" s="335">
        <v>36200</v>
      </c>
      <c r="B264" s="336" t="s">
        <v>244</v>
      </c>
      <c r="C264" s="337">
        <v>294954659.43000007</v>
      </c>
      <c r="D264" s="337">
        <v>295723649.99000007</v>
      </c>
      <c r="E264" s="337">
        <v>298528374.42000008</v>
      </c>
      <c r="F264" s="337">
        <v>299896805.16000009</v>
      </c>
      <c r="G264" s="337">
        <v>300856800.81000006</v>
      </c>
      <c r="H264" s="337">
        <v>301392555.19000006</v>
      </c>
      <c r="I264" s="337">
        <v>301388157.96000004</v>
      </c>
      <c r="J264" s="337">
        <v>302357229.41000003</v>
      </c>
      <c r="K264" s="337">
        <v>302901327.95000005</v>
      </c>
      <c r="L264" s="337">
        <v>304526144.98000008</v>
      </c>
      <c r="M264" s="337">
        <v>302227765.6400001</v>
      </c>
      <c r="N264" s="337">
        <v>302168219.80000013</v>
      </c>
      <c r="O264" s="337">
        <v>309168666.92000014</v>
      </c>
      <c r="P264" s="337">
        <v>310403819.45600015</v>
      </c>
      <c r="Q264" s="337">
        <v>312368128.01320016</v>
      </c>
      <c r="R264" s="337">
        <v>314535150.83360016</v>
      </c>
      <c r="S264" s="337">
        <v>315404402.42240018</v>
      </c>
      <c r="T264" s="337">
        <v>316621956.09360021</v>
      </c>
      <c r="U264" s="337">
        <v>318188436.58320022</v>
      </c>
      <c r="V264" s="337">
        <v>319053321.23840022</v>
      </c>
      <c r="W264" s="337">
        <v>319950160.49480021</v>
      </c>
      <c r="X264" s="337">
        <v>320703778.2936002</v>
      </c>
      <c r="Y264" s="337">
        <v>321486385.7688002</v>
      </c>
      <c r="Z264" s="337">
        <v>322193511.22080016</v>
      </c>
      <c r="AA264" s="337">
        <v>324446834.12040013</v>
      </c>
      <c r="AB264" s="337">
        <v>325231089.0552001</v>
      </c>
      <c r="AC264" s="337">
        <v>325958654.88120008</v>
      </c>
      <c r="AD264" s="337">
        <v>326953350.7944001</v>
      </c>
      <c r="AE264" s="337">
        <v>327827322.12680006</v>
      </c>
      <c r="AF264" s="337">
        <v>329117288.61920005</v>
      </c>
      <c r="AG264" s="337">
        <v>331346464.54960006</v>
      </c>
      <c r="AH264" s="337">
        <v>332305876.08840007</v>
      </c>
      <c r="AI264" s="337">
        <v>333207537.13160008</v>
      </c>
      <c r="AJ264" s="337">
        <v>334447025.30400008</v>
      </c>
      <c r="AK264" s="337">
        <v>335591066.57560009</v>
      </c>
      <c r="AL264" s="337">
        <v>336289751.52600008</v>
      </c>
      <c r="AM264" s="337">
        <v>343140953.06280005</v>
      </c>
      <c r="AN264" s="337"/>
      <c r="AO264" s="337"/>
      <c r="AP264" s="337"/>
      <c r="AQ264" s="337"/>
      <c r="AR264" s="337"/>
      <c r="AS264" s="337"/>
      <c r="AT264" s="337"/>
      <c r="AU264" s="337"/>
      <c r="AV264" s="337"/>
      <c r="AW264" s="337"/>
      <c r="AX264" s="337"/>
      <c r="AY264" s="337"/>
      <c r="AZ264" s="337"/>
      <c r="BA264" s="337"/>
      <c r="BB264" s="337"/>
      <c r="BC264" s="337"/>
      <c r="BD264" s="337"/>
      <c r="BE264" s="337"/>
      <c r="BF264" s="337"/>
      <c r="BG264" s="337"/>
      <c r="BH264" s="337"/>
      <c r="BI264" s="337"/>
      <c r="BJ264" s="337"/>
      <c r="BK264" s="337"/>
      <c r="BL264" s="337"/>
      <c r="BM264" s="337"/>
      <c r="BN264" s="337"/>
      <c r="BO264" s="337"/>
      <c r="BP264" s="337"/>
      <c r="BQ264" s="337"/>
      <c r="BR264" s="337"/>
      <c r="BS264" s="337"/>
      <c r="BT264" s="337"/>
      <c r="BU264" s="337"/>
      <c r="BV264" s="337"/>
      <c r="BW264" s="337"/>
      <c r="BX264" s="9">
        <f t="shared" si="41"/>
        <v>309168666.92000014</v>
      </c>
      <c r="BY264" s="9">
        <f t="shared" si="42"/>
        <v>324446834.12040013</v>
      </c>
      <c r="BZ264" s="9">
        <f t="shared" si="43"/>
        <v>343140953.06280005</v>
      </c>
      <c r="CA264" s="9">
        <f t="shared" si="44"/>
        <v>0</v>
      </c>
      <c r="CB264" s="9">
        <f t="shared" si="45"/>
        <v>0</v>
      </c>
      <c r="CC264" s="9">
        <f t="shared" si="46"/>
        <v>0</v>
      </c>
      <c r="CD264" s="11">
        <f t="shared" si="47"/>
        <v>301237719.81999999</v>
      </c>
      <c r="CE264" s="11">
        <f t="shared" si="48"/>
        <v>317271119.33999997</v>
      </c>
      <c r="CF264" s="11">
        <f t="shared" si="49"/>
        <v>331220247.22000003</v>
      </c>
      <c r="CG264" s="11">
        <f t="shared" si="50"/>
        <v>26395457.93</v>
      </c>
      <c r="CH264" s="11">
        <f t="shared" si="51"/>
        <v>0</v>
      </c>
      <c r="CI264" s="11">
        <f t="shared" si="52"/>
        <v>0</v>
      </c>
      <c r="CJ264" s="333" t="str">
        <f>VLOOKUP($A264,'Depr Group Buckets'!$A:$J,CJ$4,FALSE)</f>
        <v>DISTRIBUTION</v>
      </c>
      <c r="CK264" s="333" t="str">
        <f>VLOOKUP($A264,'Depr Group Buckets'!$A:$J,CK$4,FALSE)</f>
        <v>101/106</v>
      </c>
      <c r="CL264" s="333">
        <f>VLOOKUP($A264,'Depr Group Buckets'!$A:$J,CL$4,FALSE)</f>
        <v>108</v>
      </c>
      <c r="CM264" s="333">
        <f>VLOOKUP($A264,'Depr Group Buckets'!$A:$J,CM$4,FALSE)</f>
        <v>403</v>
      </c>
      <c r="CN264" s="333" t="str">
        <f>VLOOKUP($A264,'Depr Group Buckets'!$A:$J,CN$4,FALSE)</f>
        <v>DISTRIBUTION</v>
      </c>
      <c r="CO264" s="333" t="str">
        <f>VLOOKUP($A264,'Depr Group Buckets'!$A:$J,CO$4,FALSE)</f>
        <v>DISTRIBUTION</v>
      </c>
      <c r="CP264" s="333" t="str">
        <f>VLOOKUP($A264,'Depr Group Buckets'!$A:$J,CP$4,FALSE)</f>
        <v>Valid</v>
      </c>
      <c r="CQ264" s="333" t="str">
        <f>VLOOKUP($A264,'Depr Group Buckets'!$A:$J,CQ$4,FALSE)</f>
        <v>362</v>
      </c>
    </row>
    <row r="265" spans="1:95" ht="12.75" customHeight="1" x14ac:dyDescent="0.25">
      <c r="A265" s="335">
        <v>36300</v>
      </c>
      <c r="B265" s="336" t="s">
        <v>246</v>
      </c>
      <c r="C265" s="337">
        <v>0</v>
      </c>
      <c r="D265" s="337">
        <v>0</v>
      </c>
      <c r="E265" s="337">
        <v>0</v>
      </c>
      <c r="F265" s="337">
        <v>0</v>
      </c>
      <c r="G265" s="337">
        <v>0</v>
      </c>
      <c r="H265" s="337">
        <v>0</v>
      </c>
      <c r="I265" s="337">
        <v>0</v>
      </c>
      <c r="J265" s="337">
        <v>0</v>
      </c>
      <c r="K265" s="337">
        <v>0</v>
      </c>
      <c r="L265" s="337">
        <v>0</v>
      </c>
      <c r="M265" s="337">
        <v>0</v>
      </c>
      <c r="N265" s="337">
        <v>0</v>
      </c>
      <c r="O265" s="337">
        <v>0</v>
      </c>
      <c r="P265" s="337">
        <v>0</v>
      </c>
      <c r="Q265" s="337">
        <v>0</v>
      </c>
      <c r="R265" s="337">
        <v>0</v>
      </c>
      <c r="S265" s="337">
        <v>0</v>
      </c>
      <c r="T265" s="337">
        <v>0</v>
      </c>
      <c r="U265" s="337">
        <v>0</v>
      </c>
      <c r="V265" s="337">
        <v>0</v>
      </c>
      <c r="W265" s="337">
        <v>0</v>
      </c>
      <c r="X265" s="337">
        <v>0</v>
      </c>
      <c r="Y265" s="337">
        <v>0</v>
      </c>
      <c r="Z265" s="337">
        <v>0</v>
      </c>
      <c r="AA265" s="337">
        <v>0</v>
      </c>
      <c r="AB265" s="337">
        <v>0</v>
      </c>
      <c r="AC265" s="337">
        <v>0</v>
      </c>
      <c r="AD265" s="337">
        <v>0</v>
      </c>
      <c r="AE265" s="337">
        <v>0</v>
      </c>
      <c r="AF265" s="337">
        <v>0</v>
      </c>
      <c r="AG265" s="337">
        <v>0</v>
      </c>
      <c r="AH265" s="337">
        <v>0</v>
      </c>
      <c r="AI265" s="337">
        <v>0</v>
      </c>
      <c r="AJ265" s="337">
        <v>0</v>
      </c>
      <c r="AK265" s="337">
        <v>0</v>
      </c>
      <c r="AL265" s="337">
        <v>0</v>
      </c>
      <c r="AM265" s="337">
        <v>0</v>
      </c>
      <c r="AN265" s="337"/>
      <c r="AO265" s="337"/>
      <c r="AP265" s="337"/>
      <c r="AQ265" s="337"/>
      <c r="AR265" s="337"/>
      <c r="AS265" s="337"/>
      <c r="AT265" s="337"/>
      <c r="AU265" s="337"/>
      <c r="AV265" s="337"/>
      <c r="AW265" s="337"/>
      <c r="AX265" s="337"/>
      <c r="AY265" s="337"/>
      <c r="AZ265" s="337"/>
      <c r="BA265" s="337"/>
      <c r="BB265" s="337"/>
      <c r="BC265" s="337"/>
      <c r="BD265" s="337"/>
      <c r="BE265" s="337"/>
      <c r="BF265" s="337"/>
      <c r="BG265" s="337"/>
      <c r="BH265" s="337"/>
      <c r="BI265" s="337"/>
      <c r="BJ265" s="337"/>
      <c r="BK265" s="337"/>
      <c r="BL265" s="337"/>
      <c r="BM265" s="337"/>
      <c r="BN265" s="337"/>
      <c r="BO265" s="337"/>
      <c r="BP265" s="337"/>
      <c r="BQ265" s="337"/>
      <c r="BR265" s="337"/>
      <c r="BS265" s="337"/>
      <c r="BT265" s="337"/>
      <c r="BU265" s="337"/>
      <c r="BV265" s="337"/>
      <c r="BW265" s="337"/>
      <c r="BX265" s="9">
        <f t="shared" si="41"/>
        <v>0</v>
      </c>
      <c r="BY265" s="9">
        <f t="shared" si="42"/>
        <v>0</v>
      </c>
      <c r="BZ265" s="9">
        <f t="shared" si="43"/>
        <v>0</v>
      </c>
      <c r="CA265" s="9">
        <f t="shared" si="44"/>
        <v>0</v>
      </c>
      <c r="CB265" s="9">
        <f t="shared" si="45"/>
        <v>0</v>
      </c>
      <c r="CC265" s="9">
        <f t="shared" si="46"/>
        <v>0</v>
      </c>
      <c r="CD265" s="11">
        <f t="shared" si="47"/>
        <v>0</v>
      </c>
      <c r="CE265" s="11">
        <f t="shared" si="48"/>
        <v>0</v>
      </c>
      <c r="CF265" s="11">
        <f t="shared" si="49"/>
        <v>0</v>
      </c>
      <c r="CG265" s="11">
        <f t="shared" si="50"/>
        <v>0</v>
      </c>
      <c r="CH265" s="11">
        <f t="shared" si="51"/>
        <v>0</v>
      </c>
      <c r="CI265" s="11">
        <f t="shared" si="52"/>
        <v>0</v>
      </c>
      <c r="CJ265" s="333" t="str">
        <f>VLOOKUP($A265,'Depr Group Buckets'!$A:$J,CJ$4,FALSE)</f>
        <v>DISTRIBUTION</v>
      </c>
      <c r="CK265" s="333" t="str">
        <f>VLOOKUP($A265,'Depr Group Buckets'!$A:$J,CK$4,FALSE)</f>
        <v>101/106</v>
      </c>
      <c r="CL265" s="333">
        <f>VLOOKUP($A265,'Depr Group Buckets'!$A:$J,CL$4,FALSE)</f>
        <v>108</v>
      </c>
      <c r="CM265" s="333">
        <f>VLOOKUP($A265,'Depr Group Buckets'!$A:$J,CM$4,FALSE)</f>
        <v>403</v>
      </c>
      <c r="CN265" s="333" t="str">
        <f>VLOOKUP($A265,'Depr Group Buckets'!$A:$J,CN$4,FALSE)</f>
        <v>DISTRIBUTION</v>
      </c>
      <c r="CO265" s="333" t="str">
        <f>VLOOKUP($A265,'Depr Group Buckets'!$A:$J,CO$4,FALSE)</f>
        <v>DISTRIBUTION</v>
      </c>
      <c r="CP265" s="333" t="str">
        <f>VLOOKUP($A265,'Depr Group Buckets'!$A:$J,CP$4,FALSE)</f>
        <v>Valid</v>
      </c>
      <c r="CQ265" s="333" t="str">
        <f>VLOOKUP($A265,'Depr Group Buckets'!$A:$J,CQ$4,FALSE)</f>
        <v>363</v>
      </c>
    </row>
    <row r="266" spans="1:95" ht="12.75" customHeight="1" x14ac:dyDescent="0.25">
      <c r="A266" s="335">
        <v>36400</v>
      </c>
      <c r="B266" s="336" t="s">
        <v>248</v>
      </c>
      <c r="C266" s="337">
        <v>370647905.57000017</v>
      </c>
      <c r="D266" s="337">
        <v>374235417.2300002</v>
      </c>
      <c r="E266" s="337">
        <v>376695027.27000022</v>
      </c>
      <c r="F266" s="337">
        <v>376943012.53000021</v>
      </c>
      <c r="G266" s="337">
        <v>379171862.16000021</v>
      </c>
      <c r="H266" s="337">
        <v>380746216.49000019</v>
      </c>
      <c r="I266" s="337">
        <v>380474945.77000022</v>
      </c>
      <c r="J266" s="337">
        <v>388637650.59000021</v>
      </c>
      <c r="K266" s="337">
        <v>376542301.95000017</v>
      </c>
      <c r="L266" s="337">
        <v>377964234.8500002</v>
      </c>
      <c r="M266" s="337">
        <v>384830230.16000021</v>
      </c>
      <c r="N266" s="337">
        <v>386091369.22000021</v>
      </c>
      <c r="O266" s="337">
        <v>398384079.77000022</v>
      </c>
      <c r="P266" s="337">
        <v>401275817.3105002</v>
      </c>
      <c r="Q266" s="337">
        <v>410055685.84510022</v>
      </c>
      <c r="R266" s="337">
        <v>423760069.11230022</v>
      </c>
      <c r="S266" s="337">
        <v>431698869.12320024</v>
      </c>
      <c r="T266" s="337">
        <v>440243803.49730021</v>
      </c>
      <c r="U266" s="337">
        <v>444009116.11010021</v>
      </c>
      <c r="V266" s="337">
        <v>446511824.49120021</v>
      </c>
      <c r="W266" s="337">
        <v>450861476.40140021</v>
      </c>
      <c r="X266" s="337">
        <v>452608710.8848002</v>
      </c>
      <c r="Y266" s="337">
        <v>454415769.51590019</v>
      </c>
      <c r="Z266" s="337">
        <v>456884124.69940025</v>
      </c>
      <c r="AA266" s="337">
        <v>463677269.34720021</v>
      </c>
      <c r="AB266" s="337">
        <v>469106488.44360018</v>
      </c>
      <c r="AC266" s="337">
        <v>475628003.42910022</v>
      </c>
      <c r="AD266" s="337">
        <v>481839157.63920021</v>
      </c>
      <c r="AE266" s="337">
        <v>486418057.76490021</v>
      </c>
      <c r="AF266" s="337">
        <v>491286150.81810021</v>
      </c>
      <c r="AG266" s="337">
        <v>500021202.93530017</v>
      </c>
      <c r="AH266" s="337">
        <v>505330045.75370014</v>
      </c>
      <c r="AI266" s="337">
        <v>510839977.12880015</v>
      </c>
      <c r="AJ266" s="337">
        <v>517789585.49700016</v>
      </c>
      <c r="AK266" s="337">
        <v>522333957.08080018</v>
      </c>
      <c r="AL266" s="337">
        <v>528611746.23550022</v>
      </c>
      <c r="AM266" s="337">
        <v>536970993.12290025</v>
      </c>
      <c r="AN266" s="337"/>
      <c r="AO266" s="337"/>
      <c r="AP266" s="337"/>
      <c r="AQ266" s="337"/>
      <c r="AR266" s="337"/>
      <c r="AS266" s="337"/>
      <c r="AT266" s="337"/>
      <c r="AU266" s="337"/>
      <c r="AV266" s="337"/>
      <c r="AW266" s="337"/>
      <c r="AX266" s="337"/>
      <c r="AY266" s="337"/>
      <c r="AZ266" s="337"/>
      <c r="BA266" s="337"/>
      <c r="BB266" s="337"/>
      <c r="BC266" s="337"/>
      <c r="BD266" s="337"/>
      <c r="BE266" s="337"/>
      <c r="BF266" s="337"/>
      <c r="BG266" s="337"/>
      <c r="BH266" s="337"/>
      <c r="BI266" s="337"/>
      <c r="BJ266" s="337"/>
      <c r="BK266" s="337"/>
      <c r="BL266" s="337"/>
      <c r="BM266" s="337"/>
      <c r="BN266" s="337"/>
      <c r="BO266" s="337"/>
      <c r="BP266" s="337"/>
      <c r="BQ266" s="337"/>
      <c r="BR266" s="337"/>
      <c r="BS266" s="337"/>
      <c r="BT266" s="337"/>
      <c r="BU266" s="337"/>
      <c r="BV266" s="337"/>
      <c r="BW266" s="337"/>
      <c r="BX266" s="9">
        <f t="shared" si="41"/>
        <v>398384079.77000022</v>
      </c>
      <c r="BY266" s="9">
        <f t="shared" si="42"/>
        <v>463677269.34720021</v>
      </c>
      <c r="BZ266" s="9">
        <f t="shared" si="43"/>
        <v>536970993.12290025</v>
      </c>
      <c r="CA266" s="9">
        <f t="shared" si="44"/>
        <v>0</v>
      </c>
      <c r="CB266" s="9">
        <f t="shared" si="45"/>
        <v>0</v>
      </c>
      <c r="CC266" s="9">
        <f t="shared" si="46"/>
        <v>0</v>
      </c>
      <c r="CD266" s="11">
        <f t="shared" si="47"/>
        <v>380874173.35000002</v>
      </c>
      <c r="CE266" s="11">
        <f t="shared" si="48"/>
        <v>436491278.16000003</v>
      </c>
      <c r="CF266" s="11">
        <f t="shared" si="49"/>
        <v>499219433.48000002</v>
      </c>
      <c r="CG266" s="11">
        <f t="shared" si="50"/>
        <v>41305461.009999998</v>
      </c>
      <c r="CH266" s="11">
        <f t="shared" si="51"/>
        <v>0</v>
      </c>
      <c r="CI266" s="11">
        <f t="shared" si="52"/>
        <v>0</v>
      </c>
      <c r="CJ266" s="333" t="str">
        <f>VLOOKUP($A266,'Depr Group Buckets'!$A:$J,CJ$4,FALSE)</f>
        <v>DISTRIBUTION</v>
      </c>
      <c r="CK266" s="333" t="str">
        <f>VLOOKUP($A266,'Depr Group Buckets'!$A:$J,CK$4,FALSE)</f>
        <v>101/106</v>
      </c>
      <c r="CL266" s="333">
        <f>VLOOKUP($A266,'Depr Group Buckets'!$A:$J,CL$4,FALSE)</f>
        <v>108</v>
      </c>
      <c r="CM266" s="333">
        <f>VLOOKUP($A266,'Depr Group Buckets'!$A:$J,CM$4,FALSE)</f>
        <v>403</v>
      </c>
      <c r="CN266" s="333" t="str">
        <f>VLOOKUP($A266,'Depr Group Buckets'!$A:$J,CN$4,FALSE)</f>
        <v>DISTRIBUTION</v>
      </c>
      <c r="CO266" s="333" t="str">
        <f>VLOOKUP($A266,'Depr Group Buckets'!$A:$J,CO$4,FALSE)</f>
        <v>DISTRIBUTION</v>
      </c>
      <c r="CP266" s="333" t="str">
        <f>VLOOKUP($A266,'Depr Group Buckets'!$A:$J,CP$4,FALSE)</f>
        <v>Valid</v>
      </c>
      <c r="CQ266" s="333" t="str">
        <f>VLOOKUP($A266,'Depr Group Buckets'!$A:$J,CQ$4,FALSE)</f>
        <v>364</v>
      </c>
    </row>
    <row r="267" spans="1:95" ht="12.75" customHeight="1" x14ac:dyDescent="0.25">
      <c r="A267" s="335">
        <v>36500</v>
      </c>
      <c r="B267" s="336" t="s">
        <v>250</v>
      </c>
      <c r="C267" s="337">
        <v>275367372.40000004</v>
      </c>
      <c r="D267" s="337">
        <v>276524007.12</v>
      </c>
      <c r="E267" s="337">
        <v>277945851</v>
      </c>
      <c r="F267" s="337">
        <v>276891145.75999999</v>
      </c>
      <c r="G267" s="337">
        <v>278104875.98000002</v>
      </c>
      <c r="H267" s="337">
        <v>279548173.84000003</v>
      </c>
      <c r="I267" s="337">
        <v>278312705.70000005</v>
      </c>
      <c r="J267" s="337">
        <v>278909366.30000007</v>
      </c>
      <c r="K267" s="337">
        <v>280495054.32000005</v>
      </c>
      <c r="L267" s="337">
        <v>279952733.40000004</v>
      </c>
      <c r="M267" s="337">
        <v>287777701.46000004</v>
      </c>
      <c r="N267" s="337">
        <v>288200387.95000005</v>
      </c>
      <c r="O267" s="337">
        <v>287448839.73000002</v>
      </c>
      <c r="P267" s="337">
        <v>288023658.16799998</v>
      </c>
      <c r="Q267" s="337">
        <v>289156849.25160003</v>
      </c>
      <c r="R267" s="337">
        <v>289994818.18680006</v>
      </c>
      <c r="S267" s="337">
        <v>290508841.77120006</v>
      </c>
      <c r="T267" s="337">
        <v>291077084.81680006</v>
      </c>
      <c r="U267" s="337">
        <v>291775696.12160009</v>
      </c>
      <c r="V267" s="337">
        <v>292212172.71920007</v>
      </c>
      <c r="W267" s="337">
        <v>292660588.40240008</v>
      </c>
      <c r="X267" s="337">
        <v>293055492.76680005</v>
      </c>
      <c r="Y267" s="337">
        <v>293461228.44440001</v>
      </c>
      <c r="Z267" s="337">
        <v>293838762.04040003</v>
      </c>
      <c r="AA267" s="337">
        <v>295008858.25520003</v>
      </c>
      <c r="AB267" s="337">
        <v>296095357.52760005</v>
      </c>
      <c r="AC267" s="337">
        <v>297396032.84560007</v>
      </c>
      <c r="AD267" s="337">
        <v>298796515.00720006</v>
      </c>
      <c r="AE267" s="337">
        <v>300151891.27840006</v>
      </c>
      <c r="AF267" s="337">
        <v>301662694.31960005</v>
      </c>
      <c r="AG267" s="337">
        <v>303561193.63480008</v>
      </c>
      <c r="AH267" s="337">
        <v>304985275.48920006</v>
      </c>
      <c r="AI267" s="337">
        <v>306387780.23080003</v>
      </c>
      <c r="AJ267" s="337">
        <v>307934553.42200005</v>
      </c>
      <c r="AK267" s="337">
        <v>309191570.04280001</v>
      </c>
      <c r="AL267" s="337">
        <v>310273963.68800002</v>
      </c>
      <c r="AM267" s="337">
        <v>311815493.76639998</v>
      </c>
      <c r="AN267" s="337"/>
      <c r="AO267" s="337"/>
      <c r="AP267" s="337"/>
      <c r="AQ267" s="337"/>
      <c r="AR267" s="337"/>
      <c r="AS267" s="337"/>
      <c r="AT267" s="337"/>
      <c r="AU267" s="337"/>
      <c r="AV267" s="337"/>
      <c r="AW267" s="337"/>
      <c r="AX267" s="337"/>
      <c r="AY267" s="337"/>
      <c r="AZ267" s="337"/>
      <c r="BA267" s="337"/>
      <c r="BB267" s="337"/>
      <c r="BC267" s="337"/>
      <c r="BD267" s="337"/>
      <c r="BE267" s="337"/>
      <c r="BF267" s="337"/>
      <c r="BG267" s="337"/>
      <c r="BH267" s="337"/>
      <c r="BI267" s="337"/>
      <c r="BJ267" s="337"/>
      <c r="BK267" s="337"/>
      <c r="BL267" s="337"/>
      <c r="BM267" s="337"/>
      <c r="BN267" s="337"/>
      <c r="BO267" s="337"/>
      <c r="BP267" s="337"/>
      <c r="BQ267" s="337"/>
      <c r="BR267" s="337"/>
      <c r="BS267" s="337"/>
      <c r="BT267" s="337"/>
      <c r="BU267" s="337"/>
      <c r="BV267" s="337"/>
      <c r="BW267" s="337"/>
      <c r="BX267" s="9">
        <f t="shared" si="41"/>
        <v>287448839.73000002</v>
      </c>
      <c r="BY267" s="9">
        <f t="shared" si="42"/>
        <v>295008858.25520003</v>
      </c>
      <c r="BZ267" s="9">
        <f t="shared" si="43"/>
        <v>311815493.76639998</v>
      </c>
      <c r="CA267" s="9">
        <f t="shared" si="44"/>
        <v>0</v>
      </c>
      <c r="CB267" s="9">
        <f t="shared" si="45"/>
        <v>0</v>
      </c>
      <c r="CC267" s="9">
        <f t="shared" si="46"/>
        <v>0</v>
      </c>
      <c r="CD267" s="11">
        <f t="shared" si="47"/>
        <v>280421401.14999998</v>
      </c>
      <c r="CE267" s="11">
        <f t="shared" si="48"/>
        <v>291401760.81999999</v>
      </c>
      <c r="CF267" s="11">
        <f t="shared" si="49"/>
        <v>303327783.04000002</v>
      </c>
      <c r="CG267" s="11">
        <f t="shared" si="50"/>
        <v>23985807.210000001</v>
      </c>
      <c r="CH267" s="11">
        <f t="shared" si="51"/>
        <v>0</v>
      </c>
      <c r="CI267" s="11">
        <f t="shared" si="52"/>
        <v>0</v>
      </c>
      <c r="CJ267" s="333" t="str">
        <f>VLOOKUP($A267,'Depr Group Buckets'!$A:$J,CJ$4,FALSE)</f>
        <v>DISTRIBUTION</v>
      </c>
      <c r="CK267" s="333" t="str">
        <f>VLOOKUP($A267,'Depr Group Buckets'!$A:$J,CK$4,FALSE)</f>
        <v>101/106</v>
      </c>
      <c r="CL267" s="333">
        <f>VLOOKUP($A267,'Depr Group Buckets'!$A:$J,CL$4,FALSE)</f>
        <v>108</v>
      </c>
      <c r="CM267" s="333">
        <f>VLOOKUP($A267,'Depr Group Buckets'!$A:$J,CM$4,FALSE)</f>
        <v>403</v>
      </c>
      <c r="CN267" s="333" t="str">
        <f>VLOOKUP($A267,'Depr Group Buckets'!$A:$J,CN$4,FALSE)</f>
        <v>DISTRIBUTION</v>
      </c>
      <c r="CO267" s="333" t="str">
        <f>VLOOKUP($A267,'Depr Group Buckets'!$A:$J,CO$4,FALSE)</f>
        <v>DISTRIBUTION</v>
      </c>
      <c r="CP267" s="333" t="str">
        <f>VLOOKUP($A267,'Depr Group Buckets'!$A:$J,CP$4,FALSE)</f>
        <v>Valid</v>
      </c>
      <c r="CQ267" s="333" t="str">
        <f>VLOOKUP($A267,'Depr Group Buckets'!$A:$J,CQ$4,FALSE)</f>
        <v>365</v>
      </c>
    </row>
    <row r="268" spans="1:95" ht="12.75" customHeight="1" x14ac:dyDescent="0.25">
      <c r="A268" s="335">
        <v>36600</v>
      </c>
      <c r="B268" s="336" t="s">
        <v>252</v>
      </c>
      <c r="C268" s="337">
        <v>364663783.60000008</v>
      </c>
      <c r="D268" s="337">
        <v>366967076.22000009</v>
      </c>
      <c r="E268" s="337">
        <v>370880321.0800001</v>
      </c>
      <c r="F268" s="337">
        <v>378243243.51000011</v>
      </c>
      <c r="G268" s="337">
        <v>382712021.53000015</v>
      </c>
      <c r="H268" s="337">
        <v>385276623.57000011</v>
      </c>
      <c r="I268" s="337">
        <v>392943069.4600001</v>
      </c>
      <c r="J268" s="337">
        <v>394968856.01000005</v>
      </c>
      <c r="K268" s="337">
        <v>407025779.59000003</v>
      </c>
      <c r="L268" s="337">
        <v>411445787.17000008</v>
      </c>
      <c r="M268" s="337">
        <v>419082414.2700001</v>
      </c>
      <c r="N268" s="337">
        <v>417938138.10000008</v>
      </c>
      <c r="O268" s="337">
        <v>426864399.1400001</v>
      </c>
      <c r="P268" s="337">
        <v>429047972.36350012</v>
      </c>
      <c r="Q268" s="337">
        <v>432520589.26770014</v>
      </c>
      <c r="R268" s="337">
        <v>435914354.20210016</v>
      </c>
      <c r="S268" s="337">
        <v>437451066.83640015</v>
      </c>
      <c r="T268" s="337">
        <v>439603527.79710019</v>
      </c>
      <c r="U268" s="337">
        <v>442372841.5127002</v>
      </c>
      <c r="V268" s="337">
        <v>443901834.0224002</v>
      </c>
      <c r="W268" s="337">
        <v>445487317.70780021</v>
      </c>
      <c r="X268" s="337">
        <v>446819606.31960022</v>
      </c>
      <c r="Y268" s="337">
        <v>448203144.5393002</v>
      </c>
      <c r="Z268" s="337">
        <v>449453241.31380022</v>
      </c>
      <c r="AA268" s="337">
        <v>453436794.29440022</v>
      </c>
      <c r="AB268" s="337">
        <v>454729401.17720026</v>
      </c>
      <c r="AC268" s="337">
        <v>455921789.87570029</v>
      </c>
      <c r="AD268" s="337">
        <v>457586426.4084003</v>
      </c>
      <c r="AE268" s="337">
        <v>459037639.12230033</v>
      </c>
      <c r="AF268" s="337">
        <v>461224271.84870034</v>
      </c>
      <c r="AG268" s="337">
        <v>465071292.69310033</v>
      </c>
      <c r="AH268" s="337">
        <v>466673551.49990034</v>
      </c>
      <c r="AI268" s="337">
        <v>468173715.67760032</v>
      </c>
      <c r="AJ268" s="337">
        <v>470271109.9490003</v>
      </c>
      <c r="AK268" s="337">
        <v>472199767.74160033</v>
      </c>
      <c r="AL268" s="337">
        <v>473341099.17850029</v>
      </c>
      <c r="AM268" s="337">
        <v>476701352.6383003</v>
      </c>
      <c r="AN268" s="337"/>
      <c r="AO268" s="337"/>
      <c r="AP268" s="337"/>
      <c r="AQ268" s="337"/>
      <c r="AR268" s="337"/>
      <c r="AS268" s="337"/>
      <c r="AT268" s="337"/>
      <c r="AU268" s="337"/>
      <c r="AV268" s="337"/>
      <c r="AW268" s="337"/>
      <c r="AX268" s="337"/>
      <c r="AY268" s="337"/>
      <c r="AZ268" s="337"/>
      <c r="BA268" s="337"/>
      <c r="BB268" s="337"/>
      <c r="BC268" s="337"/>
      <c r="BD268" s="337"/>
      <c r="BE268" s="337"/>
      <c r="BF268" s="337"/>
      <c r="BG268" s="337"/>
      <c r="BH268" s="337"/>
      <c r="BI268" s="337"/>
      <c r="BJ268" s="337"/>
      <c r="BK268" s="337"/>
      <c r="BL268" s="337"/>
      <c r="BM268" s="337"/>
      <c r="BN268" s="337"/>
      <c r="BO268" s="337"/>
      <c r="BP268" s="337"/>
      <c r="BQ268" s="337"/>
      <c r="BR268" s="337"/>
      <c r="BS268" s="337"/>
      <c r="BT268" s="337"/>
      <c r="BU268" s="337"/>
      <c r="BV268" s="337"/>
      <c r="BW268" s="337"/>
      <c r="BX268" s="9">
        <f t="shared" si="41"/>
        <v>426864399.1400001</v>
      </c>
      <c r="BY268" s="9">
        <f t="shared" si="42"/>
        <v>453436794.29440022</v>
      </c>
      <c r="BZ268" s="9">
        <f t="shared" si="43"/>
        <v>476701352.6383003</v>
      </c>
      <c r="CA268" s="9">
        <f t="shared" si="44"/>
        <v>0</v>
      </c>
      <c r="CB268" s="9">
        <f t="shared" si="45"/>
        <v>0</v>
      </c>
      <c r="CC268" s="9">
        <f t="shared" si="46"/>
        <v>0</v>
      </c>
      <c r="CD268" s="11">
        <f t="shared" si="47"/>
        <v>393770116.39999998</v>
      </c>
      <c r="CE268" s="11">
        <f t="shared" si="48"/>
        <v>440852053.01999998</v>
      </c>
      <c r="CF268" s="11">
        <f t="shared" si="49"/>
        <v>464182170.16000003</v>
      </c>
      <c r="CG268" s="11">
        <f t="shared" si="50"/>
        <v>36669334.82</v>
      </c>
      <c r="CH268" s="11">
        <f t="shared" si="51"/>
        <v>0</v>
      </c>
      <c r="CI268" s="11">
        <f t="shared" si="52"/>
        <v>0</v>
      </c>
      <c r="CJ268" s="333" t="str">
        <f>VLOOKUP($A268,'Depr Group Buckets'!$A:$J,CJ$4,FALSE)</f>
        <v>DISTRIBUTION</v>
      </c>
      <c r="CK268" s="333" t="str">
        <f>VLOOKUP($A268,'Depr Group Buckets'!$A:$J,CK$4,FALSE)</f>
        <v>101/106</v>
      </c>
      <c r="CL268" s="333">
        <f>VLOOKUP($A268,'Depr Group Buckets'!$A:$J,CL$4,FALSE)</f>
        <v>108</v>
      </c>
      <c r="CM268" s="333">
        <f>VLOOKUP($A268,'Depr Group Buckets'!$A:$J,CM$4,FALSE)</f>
        <v>403</v>
      </c>
      <c r="CN268" s="333" t="str">
        <f>VLOOKUP($A268,'Depr Group Buckets'!$A:$J,CN$4,FALSE)</f>
        <v>DISTRIBUTION</v>
      </c>
      <c r="CO268" s="333" t="str">
        <f>VLOOKUP($A268,'Depr Group Buckets'!$A:$J,CO$4,FALSE)</f>
        <v>DISTRIBUTION</v>
      </c>
      <c r="CP268" s="333" t="str">
        <f>VLOOKUP($A268,'Depr Group Buckets'!$A:$J,CP$4,FALSE)</f>
        <v>Valid</v>
      </c>
      <c r="CQ268" s="333" t="str">
        <f>VLOOKUP($A268,'Depr Group Buckets'!$A:$J,CQ$4,FALSE)</f>
        <v>366</v>
      </c>
    </row>
    <row r="269" spans="1:95" ht="12.75" customHeight="1" x14ac:dyDescent="0.25">
      <c r="A269" s="335">
        <v>36700</v>
      </c>
      <c r="B269" s="336" t="s">
        <v>254</v>
      </c>
      <c r="C269" s="337">
        <v>376942018.6500001</v>
      </c>
      <c r="D269" s="337">
        <v>382035748.1500001</v>
      </c>
      <c r="E269" s="337">
        <v>387808512.93000013</v>
      </c>
      <c r="F269" s="337">
        <v>389234039.57000005</v>
      </c>
      <c r="G269" s="337">
        <v>395138267.43000007</v>
      </c>
      <c r="H269" s="337">
        <v>398380199.88000005</v>
      </c>
      <c r="I269" s="337">
        <v>401673515.06000006</v>
      </c>
      <c r="J269" s="337">
        <v>402619303.56000006</v>
      </c>
      <c r="K269" s="337">
        <v>418541570.43000007</v>
      </c>
      <c r="L269" s="337">
        <v>418602579.64000005</v>
      </c>
      <c r="M269" s="337">
        <v>427988876.96000004</v>
      </c>
      <c r="N269" s="337">
        <v>433199267.51000005</v>
      </c>
      <c r="O269" s="337">
        <v>438222911.00000006</v>
      </c>
      <c r="P269" s="337">
        <v>456718574.04550004</v>
      </c>
      <c r="Q269" s="337">
        <v>481293571.28610003</v>
      </c>
      <c r="R269" s="337">
        <v>537451337.48530006</v>
      </c>
      <c r="S269" s="337">
        <v>571342912.25520015</v>
      </c>
      <c r="T269" s="337">
        <v>591848362.66030014</v>
      </c>
      <c r="U269" s="337">
        <v>612622797.52110016</v>
      </c>
      <c r="V269" s="337">
        <v>624832857.86320019</v>
      </c>
      <c r="W269" s="337">
        <v>643496000.97540009</v>
      </c>
      <c r="X269" s="337">
        <v>655843383.35280013</v>
      </c>
      <c r="Y269" s="337">
        <v>666376609.56490016</v>
      </c>
      <c r="Z269" s="337">
        <v>678341381.26340008</v>
      </c>
      <c r="AA269" s="337">
        <v>710559613.38919997</v>
      </c>
      <c r="AB269" s="337">
        <v>721721127.63959992</v>
      </c>
      <c r="AC269" s="337">
        <v>731693902.07009995</v>
      </c>
      <c r="AD269" s="337">
        <v>747227418.86119998</v>
      </c>
      <c r="AE269" s="337">
        <v>761494088.15389991</v>
      </c>
      <c r="AF269" s="337">
        <v>773680426.32909989</v>
      </c>
      <c r="AG269" s="337">
        <v>787253843.00829995</v>
      </c>
      <c r="AH269" s="337">
        <v>798875381.14069998</v>
      </c>
      <c r="AI269" s="337">
        <v>810421904.73679996</v>
      </c>
      <c r="AJ269" s="337">
        <v>822089601.54699993</v>
      </c>
      <c r="AK269" s="337">
        <v>835070978.88879991</v>
      </c>
      <c r="AL269" s="337">
        <v>846040503.65049982</v>
      </c>
      <c r="AM269" s="337">
        <v>858656609.30189979</v>
      </c>
      <c r="AN269" s="337"/>
      <c r="AO269" s="337"/>
      <c r="AP269" s="337"/>
      <c r="AQ269" s="337"/>
      <c r="AR269" s="337"/>
      <c r="AS269" s="337"/>
      <c r="AT269" s="337"/>
      <c r="AU269" s="337"/>
      <c r="AV269" s="337"/>
      <c r="AW269" s="337"/>
      <c r="AX269" s="337"/>
      <c r="AY269" s="337"/>
      <c r="AZ269" s="337"/>
      <c r="BA269" s="337"/>
      <c r="BB269" s="337"/>
      <c r="BC269" s="337"/>
      <c r="BD269" s="337"/>
      <c r="BE269" s="337"/>
      <c r="BF269" s="337"/>
      <c r="BG269" s="337"/>
      <c r="BH269" s="337"/>
      <c r="BI269" s="337"/>
      <c r="BJ269" s="337"/>
      <c r="BK269" s="337"/>
      <c r="BL269" s="337"/>
      <c r="BM269" s="337"/>
      <c r="BN269" s="337"/>
      <c r="BO269" s="337"/>
      <c r="BP269" s="337"/>
      <c r="BQ269" s="337"/>
      <c r="BR269" s="337"/>
      <c r="BS269" s="337"/>
      <c r="BT269" s="337"/>
      <c r="BU269" s="337"/>
      <c r="BV269" s="337"/>
      <c r="BW269" s="337"/>
      <c r="BX269" s="9">
        <f t="shared" ref="BX269:BX304" si="53">O269</f>
        <v>438222911.00000006</v>
      </c>
      <c r="BY269" s="9">
        <f t="shared" ref="BY269:BY304" si="54">AA269</f>
        <v>710559613.38919997</v>
      </c>
      <c r="BZ269" s="9">
        <f t="shared" ref="BZ269:BZ304" si="55">AM269</f>
        <v>858656609.30189979</v>
      </c>
      <c r="CA269" s="9">
        <f t="shared" ref="CA269:CA304" si="56">AY269</f>
        <v>0</v>
      </c>
      <c r="CB269" s="9">
        <f t="shared" ref="CB269:CB304" si="57">BK269</f>
        <v>0</v>
      </c>
      <c r="CC269" s="9">
        <f t="shared" ref="CC269:CC304" si="58">BW269</f>
        <v>0</v>
      </c>
      <c r="CD269" s="11">
        <f t="shared" ref="CD269:CD304" si="59">ROUND(SUM(C269:O269)/13,2)</f>
        <v>405414370.06</v>
      </c>
      <c r="CE269" s="11">
        <f t="shared" ref="CE269:CE304" si="60">ROUND(SUM(O269:AA269)/13,2)</f>
        <v>589919254.82000005</v>
      </c>
      <c r="CF269" s="11">
        <f t="shared" ref="CF269:CF304" si="61">ROUND(SUM(AA269:AM269)/13,2)</f>
        <v>784983492.21000004</v>
      </c>
      <c r="CG269" s="11">
        <f t="shared" ref="CG269:CG304" si="62">ROUND(SUM(AM269:AY269)/13,2)</f>
        <v>66050508.409999996</v>
      </c>
      <c r="CH269" s="11">
        <f t="shared" ref="CH269:CH304" si="63">ROUND(SUM(AY269:BK269)/13,2)</f>
        <v>0</v>
      </c>
      <c r="CI269" s="11">
        <f t="shared" ref="CI269:CI304" si="64">ROUND(SUM(BK269:BW269)/13,2)</f>
        <v>0</v>
      </c>
      <c r="CJ269" s="333" t="str">
        <f>VLOOKUP($A269,'Depr Group Buckets'!$A:$J,CJ$4,FALSE)</f>
        <v>DISTRIBUTION</v>
      </c>
      <c r="CK269" s="333" t="str">
        <f>VLOOKUP($A269,'Depr Group Buckets'!$A:$J,CK$4,FALSE)</f>
        <v>101/106</v>
      </c>
      <c r="CL269" s="333">
        <f>VLOOKUP($A269,'Depr Group Buckets'!$A:$J,CL$4,FALSE)</f>
        <v>108</v>
      </c>
      <c r="CM269" s="333">
        <f>VLOOKUP($A269,'Depr Group Buckets'!$A:$J,CM$4,FALSE)</f>
        <v>403</v>
      </c>
      <c r="CN269" s="333" t="str">
        <f>VLOOKUP($A269,'Depr Group Buckets'!$A:$J,CN$4,FALSE)</f>
        <v>DISTRIBUTION</v>
      </c>
      <c r="CO269" s="333" t="str">
        <f>VLOOKUP($A269,'Depr Group Buckets'!$A:$J,CO$4,FALSE)</f>
        <v>DISTRIBUTION</v>
      </c>
      <c r="CP269" s="333" t="str">
        <f>VLOOKUP($A269,'Depr Group Buckets'!$A:$J,CP$4,FALSE)</f>
        <v>Valid</v>
      </c>
      <c r="CQ269" s="333" t="str">
        <f>VLOOKUP($A269,'Depr Group Buckets'!$A:$J,CQ$4,FALSE)</f>
        <v>367</v>
      </c>
    </row>
    <row r="270" spans="1:95" ht="12.75" customHeight="1" x14ac:dyDescent="0.25">
      <c r="A270" s="335">
        <v>36800</v>
      </c>
      <c r="B270" s="336" t="s">
        <v>256</v>
      </c>
      <c r="C270" s="337">
        <v>852150896.54999983</v>
      </c>
      <c r="D270" s="337">
        <v>854436572.31999981</v>
      </c>
      <c r="E270" s="337">
        <v>858512395.26999974</v>
      </c>
      <c r="F270" s="337">
        <v>873460227.58999968</v>
      </c>
      <c r="G270" s="337">
        <v>876407138.0399996</v>
      </c>
      <c r="H270" s="337">
        <v>879169747.79999959</v>
      </c>
      <c r="I270" s="337">
        <v>890791645.38999963</v>
      </c>
      <c r="J270" s="337">
        <v>891917480.98999965</v>
      </c>
      <c r="K270" s="337">
        <v>903777940.26999962</v>
      </c>
      <c r="L270" s="337">
        <v>917405971.38999963</v>
      </c>
      <c r="M270" s="337">
        <v>925752912.45999956</v>
      </c>
      <c r="N270" s="337">
        <v>933535207.73999953</v>
      </c>
      <c r="O270" s="337">
        <v>943725784.40999961</v>
      </c>
      <c r="P270" s="337">
        <v>949399342.20099962</v>
      </c>
      <c r="Q270" s="337">
        <v>958422210.06019962</v>
      </c>
      <c r="R270" s="337">
        <v>967240197.57459962</v>
      </c>
      <c r="S270" s="337">
        <v>971233023.56639969</v>
      </c>
      <c r="T270" s="337">
        <v>976825742.64459968</v>
      </c>
      <c r="U270" s="337">
        <v>984021224.45019972</v>
      </c>
      <c r="V270" s="337">
        <v>987993991.31239963</v>
      </c>
      <c r="W270" s="337">
        <v>992113538.67279959</v>
      </c>
      <c r="X270" s="337">
        <v>995575211.64959967</v>
      </c>
      <c r="Y270" s="337">
        <v>999170045.99179971</v>
      </c>
      <c r="Z270" s="337">
        <v>1002418160.6887997</v>
      </c>
      <c r="AA270" s="337">
        <v>1012768588.9443998</v>
      </c>
      <c r="AB270" s="337">
        <v>1016127157.2671998</v>
      </c>
      <c r="AC270" s="337">
        <v>1019225329.6081998</v>
      </c>
      <c r="AD270" s="337">
        <v>1023550539.0583999</v>
      </c>
      <c r="AE270" s="337">
        <v>1027321211.3997999</v>
      </c>
      <c r="AF270" s="337">
        <v>1033002718.6561999</v>
      </c>
      <c r="AG270" s="337">
        <v>1042998396.7606</v>
      </c>
      <c r="AH270" s="337">
        <v>1047161530.7473999</v>
      </c>
      <c r="AI270" s="337">
        <v>1051059393.2175999</v>
      </c>
      <c r="AJ270" s="337">
        <v>1056509033.0339998</v>
      </c>
      <c r="AK270" s="337">
        <v>1061520246.4415998</v>
      </c>
      <c r="AL270" s="337">
        <v>1064485757.1809998</v>
      </c>
      <c r="AM270" s="337">
        <v>1073216672.1457999</v>
      </c>
      <c r="AN270" s="337"/>
      <c r="AO270" s="337"/>
      <c r="AP270" s="337"/>
      <c r="AQ270" s="337"/>
      <c r="AR270" s="337"/>
      <c r="AS270" s="337"/>
      <c r="AT270" s="337"/>
      <c r="AU270" s="337"/>
      <c r="AV270" s="337"/>
      <c r="AW270" s="337"/>
      <c r="AX270" s="337"/>
      <c r="AY270" s="337"/>
      <c r="AZ270" s="337"/>
      <c r="BA270" s="337"/>
      <c r="BB270" s="337"/>
      <c r="BC270" s="337"/>
      <c r="BD270" s="337"/>
      <c r="BE270" s="337"/>
      <c r="BF270" s="337"/>
      <c r="BG270" s="337"/>
      <c r="BH270" s="337"/>
      <c r="BI270" s="337"/>
      <c r="BJ270" s="337"/>
      <c r="BK270" s="337"/>
      <c r="BL270" s="337"/>
      <c r="BM270" s="337"/>
      <c r="BN270" s="337"/>
      <c r="BO270" s="337"/>
      <c r="BP270" s="337"/>
      <c r="BQ270" s="337"/>
      <c r="BR270" s="337"/>
      <c r="BS270" s="337"/>
      <c r="BT270" s="337"/>
      <c r="BU270" s="337"/>
      <c r="BV270" s="337"/>
      <c r="BW270" s="337"/>
      <c r="BX270" s="9">
        <f t="shared" si="53"/>
        <v>943725784.40999961</v>
      </c>
      <c r="BY270" s="9">
        <f t="shared" si="54"/>
        <v>1012768588.9443998</v>
      </c>
      <c r="BZ270" s="9">
        <f t="shared" si="55"/>
        <v>1073216672.1457999</v>
      </c>
      <c r="CA270" s="9">
        <f t="shared" si="56"/>
        <v>0</v>
      </c>
      <c r="CB270" s="9">
        <f t="shared" si="57"/>
        <v>0</v>
      </c>
      <c r="CC270" s="9">
        <f t="shared" si="58"/>
        <v>0</v>
      </c>
      <c r="CD270" s="11">
        <f t="shared" si="59"/>
        <v>892387993.86000001</v>
      </c>
      <c r="CE270" s="11">
        <f t="shared" si="60"/>
        <v>980069774.00999999</v>
      </c>
      <c r="CF270" s="11">
        <f t="shared" si="61"/>
        <v>1040688198.04</v>
      </c>
      <c r="CG270" s="11">
        <f t="shared" si="62"/>
        <v>82555128.629999995</v>
      </c>
      <c r="CH270" s="11">
        <f t="shared" si="63"/>
        <v>0</v>
      </c>
      <c r="CI270" s="11">
        <f t="shared" si="64"/>
        <v>0</v>
      </c>
      <c r="CJ270" s="333" t="str">
        <f>VLOOKUP($A270,'Depr Group Buckets'!$A:$J,CJ$4,FALSE)</f>
        <v>DISTRIBUTION</v>
      </c>
      <c r="CK270" s="333" t="str">
        <f>VLOOKUP($A270,'Depr Group Buckets'!$A:$J,CK$4,FALSE)</f>
        <v>101/106</v>
      </c>
      <c r="CL270" s="333">
        <f>VLOOKUP($A270,'Depr Group Buckets'!$A:$J,CL$4,FALSE)</f>
        <v>108</v>
      </c>
      <c r="CM270" s="333">
        <f>VLOOKUP($A270,'Depr Group Buckets'!$A:$J,CM$4,FALSE)</f>
        <v>403</v>
      </c>
      <c r="CN270" s="333" t="str">
        <f>VLOOKUP($A270,'Depr Group Buckets'!$A:$J,CN$4,FALSE)</f>
        <v>DISTRIBUTION</v>
      </c>
      <c r="CO270" s="333" t="str">
        <f>VLOOKUP($A270,'Depr Group Buckets'!$A:$J,CO$4,FALSE)</f>
        <v>DISTRIBUTION</v>
      </c>
      <c r="CP270" s="333" t="str">
        <f>VLOOKUP($A270,'Depr Group Buckets'!$A:$J,CP$4,FALSE)</f>
        <v>Valid</v>
      </c>
      <c r="CQ270" s="333" t="str">
        <f>VLOOKUP($A270,'Depr Group Buckets'!$A:$J,CQ$4,FALSE)</f>
        <v>368</v>
      </c>
    </row>
    <row r="271" spans="1:95" ht="12.75" customHeight="1" x14ac:dyDescent="0.25">
      <c r="A271" s="335">
        <v>36900</v>
      </c>
      <c r="B271" s="336" t="s">
        <v>258</v>
      </c>
      <c r="C271" s="337">
        <v>79877067.550000027</v>
      </c>
      <c r="D271" s="337">
        <v>80733494.12000002</v>
      </c>
      <c r="E271" s="337">
        <v>81559808.980000019</v>
      </c>
      <c r="F271" s="337">
        <v>80126913.680000022</v>
      </c>
      <c r="G271" s="337">
        <v>81116521.590000018</v>
      </c>
      <c r="H271" s="337">
        <v>82131742.680000022</v>
      </c>
      <c r="I271" s="337">
        <v>80345416.980000019</v>
      </c>
      <c r="J271" s="337">
        <v>80965530.330000028</v>
      </c>
      <c r="K271" s="337">
        <v>82370643.160000026</v>
      </c>
      <c r="L271" s="337">
        <v>81302883.240000024</v>
      </c>
      <c r="M271" s="337">
        <v>82787810.290000021</v>
      </c>
      <c r="N271" s="337">
        <v>83527086.980000019</v>
      </c>
      <c r="O271" s="337">
        <v>82658993.710000038</v>
      </c>
      <c r="P271" s="337">
        <v>82811691.139500037</v>
      </c>
      <c r="Q271" s="337">
        <v>83054531.482900038</v>
      </c>
      <c r="R271" s="337">
        <v>83291857.701700047</v>
      </c>
      <c r="S271" s="337">
        <v>83399320.122800052</v>
      </c>
      <c r="T271" s="337">
        <v>83549841.866700053</v>
      </c>
      <c r="U271" s="337">
        <v>83743500.167900056</v>
      </c>
      <c r="V271" s="337">
        <v>83850422.72480005</v>
      </c>
      <c r="W271" s="337">
        <v>83961295.710600048</v>
      </c>
      <c r="X271" s="337">
        <v>84054462.749200046</v>
      </c>
      <c r="Y271" s="337">
        <v>84151213.676100045</v>
      </c>
      <c r="Z271" s="337">
        <v>84238633.032600045</v>
      </c>
      <c r="AA271" s="337">
        <v>84517203.168800056</v>
      </c>
      <c r="AB271" s="337">
        <v>84607595.25440006</v>
      </c>
      <c r="AC271" s="337">
        <v>84690979.078900054</v>
      </c>
      <c r="AD271" s="337">
        <v>84807387.226800054</v>
      </c>
      <c r="AE271" s="337">
        <v>84908870.637100041</v>
      </c>
      <c r="AF271" s="337">
        <v>85061782.019900039</v>
      </c>
      <c r="AG271" s="337">
        <v>85330804.458700046</v>
      </c>
      <c r="AH271" s="337">
        <v>85442850.53230004</v>
      </c>
      <c r="AI271" s="337">
        <v>85547757.115200028</v>
      </c>
      <c r="AJ271" s="337">
        <v>85694428.043000028</v>
      </c>
      <c r="AK271" s="337">
        <v>85829299.213200033</v>
      </c>
      <c r="AL271" s="337">
        <v>85909112.604500026</v>
      </c>
      <c r="AM271" s="337">
        <v>86144095.359100029</v>
      </c>
      <c r="AN271" s="337"/>
      <c r="AO271" s="337"/>
      <c r="AP271" s="337"/>
      <c r="AQ271" s="337"/>
      <c r="AR271" s="337"/>
      <c r="AS271" s="337"/>
      <c r="AT271" s="337"/>
      <c r="AU271" s="337"/>
      <c r="AV271" s="337"/>
      <c r="AW271" s="337"/>
      <c r="AX271" s="337"/>
      <c r="AY271" s="337"/>
      <c r="AZ271" s="337"/>
      <c r="BA271" s="337"/>
      <c r="BB271" s="337"/>
      <c r="BC271" s="337"/>
      <c r="BD271" s="337"/>
      <c r="BE271" s="337"/>
      <c r="BF271" s="337"/>
      <c r="BG271" s="337"/>
      <c r="BH271" s="337"/>
      <c r="BI271" s="337"/>
      <c r="BJ271" s="337"/>
      <c r="BK271" s="337"/>
      <c r="BL271" s="337"/>
      <c r="BM271" s="337"/>
      <c r="BN271" s="337"/>
      <c r="BO271" s="337"/>
      <c r="BP271" s="337"/>
      <c r="BQ271" s="337"/>
      <c r="BR271" s="337"/>
      <c r="BS271" s="337"/>
      <c r="BT271" s="337"/>
      <c r="BU271" s="337"/>
      <c r="BV271" s="337"/>
      <c r="BW271" s="337"/>
      <c r="BX271" s="9">
        <f t="shared" si="53"/>
        <v>82658993.710000038</v>
      </c>
      <c r="BY271" s="9">
        <f t="shared" si="54"/>
        <v>84517203.168800056</v>
      </c>
      <c r="BZ271" s="9">
        <f t="shared" si="55"/>
        <v>86144095.359100029</v>
      </c>
      <c r="CA271" s="9">
        <f t="shared" si="56"/>
        <v>0</v>
      </c>
      <c r="CB271" s="9">
        <f t="shared" si="57"/>
        <v>0</v>
      </c>
      <c r="CC271" s="9">
        <f t="shared" si="58"/>
        <v>0</v>
      </c>
      <c r="CD271" s="11">
        <f t="shared" si="59"/>
        <v>81500301.019999996</v>
      </c>
      <c r="CE271" s="11">
        <f t="shared" si="60"/>
        <v>83637151.329999998</v>
      </c>
      <c r="CF271" s="11">
        <f t="shared" si="61"/>
        <v>85268628.049999997</v>
      </c>
      <c r="CG271" s="11">
        <f t="shared" si="62"/>
        <v>6626468.8700000001</v>
      </c>
      <c r="CH271" s="11">
        <f t="shared" si="63"/>
        <v>0</v>
      </c>
      <c r="CI271" s="11">
        <f t="shared" si="64"/>
        <v>0</v>
      </c>
      <c r="CJ271" s="333" t="str">
        <f>VLOOKUP($A271,'Depr Group Buckets'!$A:$J,CJ$4,FALSE)</f>
        <v>DISTRIBUTION</v>
      </c>
      <c r="CK271" s="333" t="str">
        <f>VLOOKUP($A271,'Depr Group Buckets'!$A:$J,CK$4,FALSE)</f>
        <v>101/106</v>
      </c>
      <c r="CL271" s="333">
        <f>VLOOKUP($A271,'Depr Group Buckets'!$A:$J,CL$4,FALSE)</f>
        <v>108</v>
      </c>
      <c r="CM271" s="333">
        <f>VLOOKUP($A271,'Depr Group Buckets'!$A:$J,CM$4,FALSE)</f>
        <v>403</v>
      </c>
      <c r="CN271" s="333" t="str">
        <f>VLOOKUP($A271,'Depr Group Buckets'!$A:$J,CN$4,FALSE)</f>
        <v>DISTRIBUTION</v>
      </c>
      <c r="CO271" s="333" t="str">
        <f>VLOOKUP($A271,'Depr Group Buckets'!$A:$J,CO$4,FALSE)</f>
        <v>DISTRIBUTION</v>
      </c>
      <c r="CP271" s="333" t="str">
        <f>VLOOKUP($A271,'Depr Group Buckets'!$A:$J,CP$4,FALSE)</f>
        <v>Valid</v>
      </c>
      <c r="CQ271" s="333" t="str">
        <f>VLOOKUP($A271,'Depr Group Buckets'!$A:$J,CQ$4,FALSE)</f>
        <v>369</v>
      </c>
    </row>
    <row r="272" spans="1:95" ht="12.75" customHeight="1" x14ac:dyDescent="0.25">
      <c r="A272" s="335">
        <v>36902</v>
      </c>
      <c r="B272" s="336" t="s">
        <v>259</v>
      </c>
      <c r="C272" s="337">
        <v>139496640.42000005</v>
      </c>
      <c r="D272" s="337">
        <v>140540945.05000004</v>
      </c>
      <c r="E272" s="337">
        <v>142016784.55000004</v>
      </c>
      <c r="F272" s="337">
        <v>141329349.28000006</v>
      </c>
      <c r="G272" s="337">
        <v>142805286.54000005</v>
      </c>
      <c r="H272" s="337">
        <v>144080485.54000005</v>
      </c>
      <c r="I272" s="337">
        <v>143147777.01000005</v>
      </c>
      <c r="J272" s="337">
        <v>144102170.07000005</v>
      </c>
      <c r="K272" s="337">
        <v>147490628.38000005</v>
      </c>
      <c r="L272" s="337">
        <v>146230076.24000004</v>
      </c>
      <c r="M272" s="337">
        <v>148258965.96000004</v>
      </c>
      <c r="N272" s="337">
        <v>149157143.86000004</v>
      </c>
      <c r="O272" s="337">
        <v>148445050.32000002</v>
      </c>
      <c r="P272" s="337">
        <v>148774198.109</v>
      </c>
      <c r="Q272" s="337">
        <v>149297653.9558</v>
      </c>
      <c r="R272" s="337">
        <v>149809223.80340001</v>
      </c>
      <c r="S272" s="337">
        <v>150040865.02560002</v>
      </c>
      <c r="T272" s="337">
        <v>150365323.01340002</v>
      </c>
      <c r="U272" s="337">
        <v>150782764.24580002</v>
      </c>
      <c r="V272" s="337">
        <v>151013241.74960002</v>
      </c>
      <c r="W272" s="337">
        <v>151252234.63120002</v>
      </c>
      <c r="X272" s="337">
        <v>151453061.34840003</v>
      </c>
      <c r="Y272" s="337">
        <v>151661613.34220001</v>
      </c>
      <c r="Z272" s="337">
        <v>151850050.61520001</v>
      </c>
      <c r="AA272" s="337">
        <v>152450524.02760002</v>
      </c>
      <c r="AB272" s="337">
        <v>152645369.19880003</v>
      </c>
      <c r="AC272" s="337">
        <v>152825107.66780004</v>
      </c>
      <c r="AD272" s="337">
        <v>153076031.90360004</v>
      </c>
      <c r="AE272" s="337">
        <v>153294785.02420002</v>
      </c>
      <c r="AF272" s="337">
        <v>153624393.99980003</v>
      </c>
      <c r="AG272" s="337">
        <v>154204286.80740002</v>
      </c>
      <c r="AH272" s="337">
        <v>154445808.3346</v>
      </c>
      <c r="AI272" s="337">
        <v>154671940.31039998</v>
      </c>
      <c r="AJ272" s="337">
        <v>154988097.64599997</v>
      </c>
      <c r="AK272" s="337">
        <v>155278819.95639998</v>
      </c>
      <c r="AL272" s="337">
        <v>155450862.14899999</v>
      </c>
      <c r="AM272" s="337">
        <v>155957380.53819999</v>
      </c>
      <c r="AN272" s="337"/>
      <c r="AO272" s="337"/>
      <c r="AP272" s="337"/>
      <c r="AQ272" s="337"/>
      <c r="AR272" s="337"/>
      <c r="AS272" s="337"/>
      <c r="AT272" s="337"/>
      <c r="AU272" s="337"/>
      <c r="AV272" s="337"/>
      <c r="AW272" s="337"/>
      <c r="AX272" s="337"/>
      <c r="AY272" s="337"/>
      <c r="AZ272" s="337"/>
      <c r="BA272" s="337"/>
      <c r="BB272" s="337"/>
      <c r="BC272" s="337"/>
      <c r="BD272" s="337"/>
      <c r="BE272" s="337"/>
      <c r="BF272" s="337"/>
      <c r="BG272" s="337"/>
      <c r="BH272" s="337"/>
      <c r="BI272" s="337"/>
      <c r="BJ272" s="337"/>
      <c r="BK272" s="337"/>
      <c r="BL272" s="337"/>
      <c r="BM272" s="337"/>
      <c r="BN272" s="337"/>
      <c r="BO272" s="337"/>
      <c r="BP272" s="337"/>
      <c r="BQ272" s="337"/>
      <c r="BR272" s="337"/>
      <c r="BS272" s="337"/>
      <c r="BT272" s="337"/>
      <c r="BU272" s="337"/>
      <c r="BV272" s="337"/>
      <c r="BW272" s="337"/>
      <c r="BX272" s="9">
        <f t="shared" si="53"/>
        <v>148445050.32000002</v>
      </c>
      <c r="BY272" s="9">
        <f t="shared" si="54"/>
        <v>152450524.02760002</v>
      </c>
      <c r="BZ272" s="9">
        <f t="shared" si="55"/>
        <v>155957380.53819999</v>
      </c>
      <c r="CA272" s="9">
        <f t="shared" si="56"/>
        <v>0</v>
      </c>
      <c r="CB272" s="9">
        <f t="shared" si="57"/>
        <v>0</v>
      </c>
      <c r="CC272" s="9">
        <f t="shared" si="58"/>
        <v>0</v>
      </c>
      <c r="CD272" s="11">
        <f t="shared" si="59"/>
        <v>144392407.94</v>
      </c>
      <c r="CE272" s="11">
        <f t="shared" si="60"/>
        <v>150553523.40000001</v>
      </c>
      <c r="CF272" s="11">
        <f t="shared" si="61"/>
        <v>154070262.12</v>
      </c>
      <c r="CG272" s="11">
        <f t="shared" si="62"/>
        <v>11996721.58</v>
      </c>
      <c r="CH272" s="11">
        <f t="shared" si="63"/>
        <v>0</v>
      </c>
      <c r="CI272" s="11">
        <f t="shared" si="64"/>
        <v>0</v>
      </c>
      <c r="CJ272" s="333" t="str">
        <f>VLOOKUP($A272,'Depr Group Buckets'!$A:$J,CJ$4,FALSE)</f>
        <v>DISTRIBUTION</v>
      </c>
      <c r="CK272" s="333" t="str">
        <f>VLOOKUP($A272,'Depr Group Buckets'!$A:$J,CK$4,FALSE)</f>
        <v>101/106</v>
      </c>
      <c r="CL272" s="333">
        <f>VLOOKUP($A272,'Depr Group Buckets'!$A:$J,CL$4,FALSE)</f>
        <v>108</v>
      </c>
      <c r="CM272" s="333">
        <f>VLOOKUP($A272,'Depr Group Buckets'!$A:$J,CM$4,FALSE)</f>
        <v>403</v>
      </c>
      <c r="CN272" s="333" t="str">
        <f>VLOOKUP($A272,'Depr Group Buckets'!$A:$J,CN$4,FALSE)</f>
        <v>DISTRIBUTION</v>
      </c>
      <c r="CO272" s="333" t="str">
        <f>VLOOKUP($A272,'Depr Group Buckets'!$A:$J,CO$4,FALSE)</f>
        <v>DISTRIBUTION</v>
      </c>
      <c r="CP272" s="333" t="str">
        <f>VLOOKUP($A272,'Depr Group Buckets'!$A:$J,CP$4,FALSE)</f>
        <v>Valid</v>
      </c>
      <c r="CQ272" s="333" t="str">
        <f>VLOOKUP($A272,'Depr Group Buckets'!$A:$J,CQ$4,FALSE)</f>
        <v>369</v>
      </c>
    </row>
    <row r="273" spans="1:95" ht="12.75" customHeight="1" x14ac:dyDescent="0.25">
      <c r="A273" s="335">
        <v>37000</v>
      </c>
      <c r="B273" s="336" t="s">
        <v>261</v>
      </c>
      <c r="C273" s="337">
        <v>18650635.839999974</v>
      </c>
      <c r="D273" s="337">
        <v>18676468.059999973</v>
      </c>
      <c r="E273" s="337">
        <v>18686593.099999972</v>
      </c>
      <c r="F273" s="337">
        <v>18679507.859999973</v>
      </c>
      <c r="G273" s="337">
        <v>18699559.169999972</v>
      </c>
      <c r="H273" s="337">
        <v>18710817.489999972</v>
      </c>
      <c r="I273" s="337">
        <v>18683827.779999971</v>
      </c>
      <c r="J273" s="337">
        <v>18714856.329999972</v>
      </c>
      <c r="K273" s="337">
        <v>18761082.459999971</v>
      </c>
      <c r="L273" s="337">
        <v>18689790.129999973</v>
      </c>
      <c r="M273" s="337">
        <v>18712422.699999973</v>
      </c>
      <c r="N273" s="337">
        <v>18738844.779999971</v>
      </c>
      <c r="O273" s="337">
        <v>18799459.209999971</v>
      </c>
      <c r="P273" s="337">
        <v>18799459.209999971</v>
      </c>
      <c r="Q273" s="337">
        <v>18799459.209999971</v>
      </c>
      <c r="R273" s="337">
        <v>18799459.209999971</v>
      </c>
      <c r="S273" s="337">
        <v>18799459.209999971</v>
      </c>
      <c r="T273" s="337">
        <v>18799459.209999971</v>
      </c>
      <c r="U273" s="337">
        <v>18799459.209999971</v>
      </c>
      <c r="V273" s="337">
        <v>18799459.209999971</v>
      </c>
      <c r="W273" s="337">
        <v>18799459.209999971</v>
      </c>
      <c r="X273" s="337">
        <v>18799459.209999971</v>
      </c>
      <c r="Y273" s="337">
        <v>18799459.209999971</v>
      </c>
      <c r="Z273" s="337">
        <v>18799459.209999971</v>
      </c>
      <c r="AA273" s="337">
        <v>18799459.209999971</v>
      </c>
      <c r="AB273" s="337">
        <v>18799459.209999971</v>
      </c>
      <c r="AC273" s="337">
        <v>18799459.209999971</v>
      </c>
      <c r="AD273" s="337">
        <v>18799459.209999971</v>
      </c>
      <c r="AE273" s="337">
        <v>18799459.209999971</v>
      </c>
      <c r="AF273" s="337">
        <v>18799459.209999971</v>
      </c>
      <c r="AG273" s="337">
        <v>18799459.209999971</v>
      </c>
      <c r="AH273" s="337">
        <v>18799459.209999971</v>
      </c>
      <c r="AI273" s="337">
        <v>18799459.209999971</v>
      </c>
      <c r="AJ273" s="337">
        <v>18799459.209999971</v>
      </c>
      <c r="AK273" s="337">
        <v>18799459.209999971</v>
      </c>
      <c r="AL273" s="337">
        <v>18799459.209999971</v>
      </c>
      <c r="AM273" s="337">
        <v>18799459.209999971</v>
      </c>
      <c r="AN273" s="337"/>
      <c r="AO273" s="337"/>
      <c r="AP273" s="337"/>
      <c r="AQ273" s="337"/>
      <c r="AR273" s="337"/>
      <c r="AS273" s="337"/>
      <c r="AT273" s="337"/>
      <c r="AU273" s="337"/>
      <c r="AV273" s="337"/>
      <c r="AW273" s="337"/>
      <c r="AX273" s="337"/>
      <c r="AY273" s="337"/>
      <c r="AZ273" s="337"/>
      <c r="BA273" s="337"/>
      <c r="BB273" s="337"/>
      <c r="BC273" s="337"/>
      <c r="BD273" s="337"/>
      <c r="BE273" s="337"/>
      <c r="BF273" s="337"/>
      <c r="BG273" s="337"/>
      <c r="BH273" s="337"/>
      <c r="BI273" s="337"/>
      <c r="BJ273" s="337"/>
      <c r="BK273" s="337"/>
      <c r="BL273" s="337"/>
      <c r="BM273" s="337"/>
      <c r="BN273" s="337"/>
      <c r="BO273" s="337"/>
      <c r="BP273" s="337"/>
      <c r="BQ273" s="337"/>
      <c r="BR273" s="337"/>
      <c r="BS273" s="337"/>
      <c r="BT273" s="337"/>
      <c r="BU273" s="337"/>
      <c r="BV273" s="337"/>
      <c r="BW273" s="337"/>
      <c r="BX273" s="9">
        <f t="shared" si="53"/>
        <v>18799459.209999971</v>
      </c>
      <c r="BY273" s="9">
        <f t="shared" si="54"/>
        <v>18799459.209999971</v>
      </c>
      <c r="BZ273" s="9">
        <f t="shared" si="55"/>
        <v>18799459.209999971</v>
      </c>
      <c r="CA273" s="9">
        <f t="shared" si="56"/>
        <v>0</v>
      </c>
      <c r="CB273" s="9">
        <f t="shared" si="57"/>
        <v>0</v>
      </c>
      <c r="CC273" s="9">
        <f t="shared" si="58"/>
        <v>0</v>
      </c>
      <c r="CD273" s="11">
        <f t="shared" si="59"/>
        <v>18707989.609999999</v>
      </c>
      <c r="CE273" s="11">
        <f t="shared" si="60"/>
        <v>18799459.210000001</v>
      </c>
      <c r="CF273" s="11">
        <f t="shared" si="61"/>
        <v>18799459.210000001</v>
      </c>
      <c r="CG273" s="11">
        <f t="shared" si="62"/>
        <v>1446112.25</v>
      </c>
      <c r="CH273" s="11">
        <f t="shared" si="63"/>
        <v>0</v>
      </c>
      <c r="CI273" s="11">
        <f t="shared" si="64"/>
        <v>0</v>
      </c>
      <c r="CJ273" s="333" t="str">
        <f>VLOOKUP($A273,'Depr Group Buckets'!$A:$J,CJ$4,FALSE)</f>
        <v>DISTRIBUTION</v>
      </c>
      <c r="CK273" s="333" t="str">
        <f>VLOOKUP($A273,'Depr Group Buckets'!$A:$J,CK$4,FALSE)</f>
        <v>101/106</v>
      </c>
      <c r="CL273" s="333">
        <f>VLOOKUP($A273,'Depr Group Buckets'!$A:$J,CL$4,FALSE)</f>
        <v>108</v>
      </c>
      <c r="CM273" s="333">
        <f>VLOOKUP($A273,'Depr Group Buckets'!$A:$J,CM$4,FALSE)</f>
        <v>403</v>
      </c>
      <c r="CN273" s="333" t="str">
        <f>VLOOKUP($A273,'Depr Group Buckets'!$A:$J,CN$4,FALSE)</f>
        <v>DISTRIBUTION</v>
      </c>
      <c r="CO273" s="333" t="str">
        <f>VLOOKUP($A273,'Depr Group Buckets'!$A:$J,CO$4,FALSE)</f>
        <v>DISTRIBUTION</v>
      </c>
      <c r="CP273" s="333" t="str">
        <f>VLOOKUP($A273,'Depr Group Buckets'!$A:$J,CP$4,FALSE)</f>
        <v>Valid</v>
      </c>
      <c r="CQ273" s="333" t="str">
        <f>VLOOKUP($A273,'Depr Group Buckets'!$A:$J,CQ$4,FALSE)</f>
        <v>370</v>
      </c>
    </row>
    <row r="274" spans="1:95" ht="12.75" customHeight="1" x14ac:dyDescent="0.25">
      <c r="A274" s="335">
        <v>37001</v>
      </c>
      <c r="B274" s="336" t="s">
        <v>262</v>
      </c>
      <c r="C274" s="337">
        <v>109374458.01999997</v>
      </c>
      <c r="D274" s="337">
        <v>109376068.29999997</v>
      </c>
      <c r="E274" s="337">
        <v>109376068.29999997</v>
      </c>
      <c r="F274" s="337">
        <v>109563812.66999997</v>
      </c>
      <c r="G274" s="337">
        <v>109543596.46999997</v>
      </c>
      <c r="H274" s="337">
        <v>109543596.46999997</v>
      </c>
      <c r="I274" s="337">
        <v>109543596.46999997</v>
      </c>
      <c r="J274" s="337">
        <v>109543596.46999997</v>
      </c>
      <c r="K274" s="337">
        <v>109567872.25999998</v>
      </c>
      <c r="L274" s="337">
        <v>109567872.25999998</v>
      </c>
      <c r="M274" s="337">
        <v>109469959.12999997</v>
      </c>
      <c r="N274" s="337">
        <v>110155988.48999996</v>
      </c>
      <c r="O274" s="337">
        <v>112994204.74999997</v>
      </c>
      <c r="P274" s="337">
        <v>113656488.97699997</v>
      </c>
      <c r="Q274" s="337">
        <v>114619249.57739997</v>
      </c>
      <c r="R274" s="337">
        <v>115563629.77019997</v>
      </c>
      <c r="S274" s="337">
        <v>116075130.63679996</v>
      </c>
      <c r="T274" s="337">
        <v>116730162.58019996</v>
      </c>
      <c r="U274" s="337">
        <v>117528983.04739995</v>
      </c>
      <c r="V274" s="337">
        <v>118038684.34879994</v>
      </c>
      <c r="W274" s="337">
        <v>118561553.76359995</v>
      </c>
      <c r="X274" s="337">
        <v>119025403.34519994</v>
      </c>
      <c r="Y274" s="337">
        <v>119501199.21659994</v>
      </c>
      <c r="Z274" s="337">
        <v>119945889.86559995</v>
      </c>
      <c r="AA274" s="337">
        <v>121027749.79279995</v>
      </c>
      <c r="AB274" s="337">
        <v>121487034.10639995</v>
      </c>
      <c r="AC274" s="337">
        <v>121922957.54339994</v>
      </c>
      <c r="AD274" s="337">
        <v>122468962.06079994</v>
      </c>
      <c r="AE274" s="337">
        <v>122965217.43259993</v>
      </c>
      <c r="AF274" s="337">
        <v>123632899.37939993</v>
      </c>
      <c r="AG274" s="337">
        <v>124687618.18219993</v>
      </c>
      <c r="AH274" s="337">
        <v>125219082.43379992</v>
      </c>
      <c r="AI274" s="337">
        <v>125726748.40119992</v>
      </c>
      <c r="AJ274" s="337">
        <v>126373628.84799993</v>
      </c>
      <c r="AK274" s="337">
        <v>126981176.77919993</v>
      </c>
      <c r="AL274" s="337">
        <v>127405198.75699992</v>
      </c>
      <c r="AM274" s="337">
        <v>128346450.77459992</v>
      </c>
      <c r="AN274" s="337"/>
      <c r="AO274" s="337"/>
      <c r="AP274" s="337"/>
      <c r="AQ274" s="337"/>
      <c r="AR274" s="337"/>
      <c r="AS274" s="337"/>
      <c r="AT274" s="337"/>
      <c r="AU274" s="337"/>
      <c r="AV274" s="337"/>
      <c r="AW274" s="337"/>
      <c r="AX274" s="337"/>
      <c r="AY274" s="337"/>
      <c r="AZ274" s="337"/>
      <c r="BA274" s="337"/>
      <c r="BB274" s="337"/>
      <c r="BC274" s="337"/>
      <c r="BD274" s="337"/>
      <c r="BE274" s="337"/>
      <c r="BF274" s="337"/>
      <c r="BG274" s="337"/>
      <c r="BH274" s="337"/>
      <c r="BI274" s="337"/>
      <c r="BJ274" s="337"/>
      <c r="BK274" s="337"/>
      <c r="BL274" s="337"/>
      <c r="BM274" s="337"/>
      <c r="BN274" s="337"/>
      <c r="BO274" s="337"/>
      <c r="BP274" s="337"/>
      <c r="BQ274" s="337"/>
      <c r="BR274" s="337"/>
      <c r="BS274" s="337"/>
      <c r="BT274" s="337"/>
      <c r="BU274" s="337"/>
      <c r="BV274" s="337"/>
      <c r="BW274" s="337"/>
      <c r="BX274" s="9">
        <f t="shared" si="53"/>
        <v>112994204.74999997</v>
      </c>
      <c r="BY274" s="9">
        <f t="shared" si="54"/>
        <v>121027749.79279995</v>
      </c>
      <c r="BZ274" s="9">
        <f t="shared" si="55"/>
        <v>128346450.77459992</v>
      </c>
      <c r="CA274" s="9">
        <f t="shared" si="56"/>
        <v>0</v>
      </c>
      <c r="CB274" s="9">
        <f t="shared" si="57"/>
        <v>0</v>
      </c>
      <c r="CC274" s="9">
        <f t="shared" si="58"/>
        <v>0</v>
      </c>
      <c r="CD274" s="11">
        <f t="shared" si="59"/>
        <v>109816976.16</v>
      </c>
      <c r="CE274" s="11">
        <f t="shared" si="60"/>
        <v>117174486.90000001</v>
      </c>
      <c r="CF274" s="11">
        <f t="shared" si="61"/>
        <v>124480363.42</v>
      </c>
      <c r="CG274" s="11">
        <f t="shared" si="62"/>
        <v>9872803.9100000001</v>
      </c>
      <c r="CH274" s="11">
        <f t="shared" si="63"/>
        <v>0</v>
      </c>
      <c r="CI274" s="11">
        <f t="shared" si="64"/>
        <v>0</v>
      </c>
      <c r="CJ274" s="333" t="str">
        <f>VLOOKUP($A274,'Depr Group Buckets'!$A:$J,CJ$4,FALSE)</f>
        <v>DISTRIBUTION</v>
      </c>
      <c r="CK274" s="333" t="str">
        <f>VLOOKUP($A274,'Depr Group Buckets'!$A:$J,CK$4,FALSE)</f>
        <v>101/106</v>
      </c>
      <c r="CL274" s="333">
        <f>VLOOKUP($A274,'Depr Group Buckets'!$A:$J,CL$4,FALSE)</f>
        <v>108</v>
      </c>
      <c r="CM274" s="333">
        <f>VLOOKUP($A274,'Depr Group Buckets'!$A:$J,CM$4,FALSE)</f>
        <v>403</v>
      </c>
      <c r="CN274" s="333" t="str">
        <f>VLOOKUP($A274,'Depr Group Buckets'!$A:$J,CN$4,FALSE)</f>
        <v>DISTRIBUTION</v>
      </c>
      <c r="CO274" s="333" t="str">
        <f>VLOOKUP($A274,'Depr Group Buckets'!$A:$J,CO$4,FALSE)</f>
        <v>DISTRIBUTION</v>
      </c>
      <c r="CP274" s="333" t="str">
        <f>VLOOKUP($A274,'Depr Group Buckets'!$A:$J,CP$4,FALSE)</f>
        <v>Valid</v>
      </c>
      <c r="CQ274" s="333" t="str">
        <f>VLOOKUP($A274,'Depr Group Buckets'!$A:$J,CQ$4,FALSE)</f>
        <v>370</v>
      </c>
    </row>
    <row r="275" spans="1:95" ht="12.75" customHeight="1" x14ac:dyDescent="0.25">
      <c r="A275" s="335">
        <v>37010</v>
      </c>
      <c r="B275" s="336" t="s">
        <v>263</v>
      </c>
      <c r="C275" s="337">
        <v>0</v>
      </c>
      <c r="D275" s="337">
        <v>0</v>
      </c>
      <c r="E275" s="337">
        <v>0</v>
      </c>
      <c r="F275" s="337">
        <v>0</v>
      </c>
      <c r="G275" s="337">
        <v>0</v>
      </c>
      <c r="H275" s="337">
        <v>0</v>
      </c>
      <c r="I275" s="337">
        <v>0</v>
      </c>
      <c r="J275" s="337">
        <v>0</v>
      </c>
      <c r="K275" s="337">
        <v>0</v>
      </c>
      <c r="L275" s="337">
        <v>0</v>
      </c>
      <c r="M275" s="337">
        <v>0</v>
      </c>
      <c r="N275" s="337">
        <v>0</v>
      </c>
      <c r="O275" s="337">
        <v>1850116.38</v>
      </c>
      <c r="P275" s="337">
        <v>2052116.3699999999</v>
      </c>
      <c r="Q275" s="337">
        <v>2254116.36</v>
      </c>
      <c r="R275" s="337">
        <v>2456116.3499999996</v>
      </c>
      <c r="S275" s="337">
        <v>2658116.34</v>
      </c>
      <c r="T275" s="337">
        <v>2860116.33</v>
      </c>
      <c r="U275" s="337">
        <v>3062116.3200000003</v>
      </c>
      <c r="V275" s="337">
        <v>3378394.4800000004</v>
      </c>
      <c r="W275" s="337">
        <v>3694672.6400000006</v>
      </c>
      <c r="X275" s="337">
        <v>4010950.8000000007</v>
      </c>
      <c r="Y275" s="337">
        <v>4327228.9600000009</v>
      </c>
      <c r="Z275" s="337">
        <v>4643507.120000001</v>
      </c>
      <c r="AA275" s="337">
        <v>4959785.3200000012</v>
      </c>
      <c r="AB275" s="337">
        <v>5204424.4500000011</v>
      </c>
      <c r="AC275" s="337">
        <v>5449063.5500000007</v>
      </c>
      <c r="AD275" s="337">
        <v>5693702.6500000004</v>
      </c>
      <c r="AE275" s="337">
        <v>5938341.75</v>
      </c>
      <c r="AF275" s="337">
        <v>6182980.8499999996</v>
      </c>
      <c r="AG275" s="337">
        <v>6700526.4099999992</v>
      </c>
      <c r="AH275" s="337">
        <v>6945165.5099999988</v>
      </c>
      <c r="AI275" s="337">
        <v>7189804.6099999985</v>
      </c>
      <c r="AJ275" s="337">
        <v>7434443.709999999</v>
      </c>
      <c r="AK275" s="337">
        <v>7679082.8099999996</v>
      </c>
      <c r="AL275" s="337">
        <v>7923721.9100000001</v>
      </c>
      <c r="AM275" s="337">
        <v>8168361.0100000007</v>
      </c>
      <c r="AN275" s="337"/>
      <c r="AO275" s="337"/>
      <c r="AP275" s="337"/>
      <c r="AQ275" s="337"/>
      <c r="AR275" s="337"/>
      <c r="AS275" s="337"/>
      <c r="AT275" s="337"/>
      <c r="AU275" s="337"/>
      <c r="AV275" s="337"/>
      <c r="AW275" s="337"/>
      <c r="AX275" s="337"/>
      <c r="AY275" s="337"/>
      <c r="AZ275" s="337"/>
      <c r="BA275" s="337"/>
      <c r="BB275" s="337"/>
      <c r="BC275" s="337"/>
      <c r="BD275" s="337"/>
      <c r="BE275" s="337"/>
      <c r="BF275" s="337"/>
      <c r="BG275" s="337"/>
      <c r="BH275" s="337"/>
      <c r="BI275" s="337"/>
      <c r="BJ275" s="337"/>
      <c r="BK275" s="337"/>
      <c r="BL275" s="337"/>
      <c r="BM275" s="337"/>
      <c r="BN275" s="337"/>
      <c r="BO275" s="337"/>
      <c r="BP275" s="337"/>
      <c r="BQ275" s="337"/>
      <c r="BR275" s="337"/>
      <c r="BS275" s="337"/>
      <c r="BT275" s="337"/>
      <c r="BU275" s="337"/>
      <c r="BV275" s="337"/>
      <c r="BW275" s="337"/>
      <c r="BX275" s="9">
        <f t="shared" si="53"/>
        <v>1850116.38</v>
      </c>
      <c r="BY275" s="9">
        <f t="shared" si="54"/>
        <v>4959785.3200000012</v>
      </c>
      <c r="BZ275" s="9">
        <f t="shared" si="55"/>
        <v>8168361.0100000007</v>
      </c>
      <c r="CA275" s="9">
        <f t="shared" si="56"/>
        <v>0</v>
      </c>
      <c r="CB275" s="9">
        <f t="shared" si="57"/>
        <v>0</v>
      </c>
      <c r="CC275" s="9">
        <f t="shared" si="58"/>
        <v>0</v>
      </c>
      <c r="CD275" s="11">
        <f t="shared" si="59"/>
        <v>142316.64000000001</v>
      </c>
      <c r="CE275" s="11">
        <f t="shared" si="60"/>
        <v>3246719.52</v>
      </c>
      <c r="CF275" s="11">
        <f t="shared" si="61"/>
        <v>6574569.5800000001</v>
      </c>
      <c r="CG275" s="11">
        <f t="shared" si="62"/>
        <v>628335.46</v>
      </c>
      <c r="CH275" s="11">
        <f t="shared" si="63"/>
        <v>0</v>
      </c>
      <c r="CI275" s="11">
        <f t="shared" si="64"/>
        <v>0</v>
      </c>
      <c r="CJ275" s="333" t="str">
        <f>VLOOKUP($A275,'Depr Group Buckets'!$A:$J,CJ$4,FALSE)</f>
        <v>DISTRIBUTION</v>
      </c>
      <c r="CK275" s="333" t="str">
        <f>VLOOKUP($A275,'Depr Group Buckets'!$A:$J,CK$4,FALSE)</f>
        <v>101/106</v>
      </c>
      <c r="CL275" s="333">
        <f>VLOOKUP($A275,'Depr Group Buckets'!$A:$J,CL$4,FALSE)</f>
        <v>108</v>
      </c>
      <c r="CM275" s="333">
        <f>VLOOKUP($A275,'Depr Group Buckets'!$A:$J,CM$4,FALSE)</f>
        <v>403</v>
      </c>
      <c r="CN275" s="333" t="str">
        <f>VLOOKUP($A275,'Depr Group Buckets'!$A:$J,CN$4,FALSE)</f>
        <v>DISTRIBUTION</v>
      </c>
      <c r="CO275" s="333" t="str">
        <f>VLOOKUP($A275,'Depr Group Buckets'!$A:$J,CO$4,FALSE)</f>
        <v>DISTRIBUTION</v>
      </c>
      <c r="CP275" s="333" t="str">
        <f>VLOOKUP($A275,'Depr Group Buckets'!$A:$J,CP$4,FALSE)</f>
        <v>Valid</v>
      </c>
      <c r="CQ275" s="333" t="str">
        <f>VLOOKUP($A275,'Depr Group Buckets'!$A:$J,CQ$4,FALSE)</f>
        <v>370</v>
      </c>
    </row>
    <row r="276" spans="1:95" ht="12.75" customHeight="1" x14ac:dyDescent="0.25">
      <c r="A276" s="335">
        <v>37101</v>
      </c>
      <c r="B276" s="336" t="s">
        <v>648</v>
      </c>
      <c r="C276" s="337">
        <v>0</v>
      </c>
      <c r="D276" s="337">
        <v>0</v>
      </c>
      <c r="E276" s="337">
        <v>0</v>
      </c>
      <c r="F276" s="337">
        <v>0</v>
      </c>
      <c r="G276" s="337">
        <v>0</v>
      </c>
      <c r="H276" s="337">
        <v>0</v>
      </c>
      <c r="I276" s="337">
        <v>0</v>
      </c>
      <c r="J276" s="337">
        <v>0</v>
      </c>
      <c r="K276" s="337">
        <v>0</v>
      </c>
      <c r="L276" s="337">
        <v>0</v>
      </c>
      <c r="M276" s="337">
        <v>0</v>
      </c>
      <c r="N276" s="337">
        <v>0</v>
      </c>
      <c r="O276" s="337">
        <v>0</v>
      </c>
      <c r="P276" s="337">
        <v>0</v>
      </c>
      <c r="Q276" s="337">
        <v>0</v>
      </c>
      <c r="R276" s="337">
        <v>0</v>
      </c>
      <c r="S276" s="337">
        <v>0</v>
      </c>
      <c r="T276" s="337">
        <v>0</v>
      </c>
      <c r="U276" s="337">
        <v>0</v>
      </c>
      <c r="V276" s="337">
        <v>0</v>
      </c>
      <c r="W276" s="337">
        <v>0</v>
      </c>
      <c r="X276" s="337">
        <v>0</v>
      </c>
      <c r="Y276" s="337">
        <v>0</v>
      </c>
      <c r="Z276" s="337">
        <v>0</v>
      </c>
      <c r="AA276" s="337">
        <v>0</v>
      </c>
      <c r="AB276" s="337">
        <v>0</v>
      </c>
      <c r="AC276" s="337">
        <v>0</v>
      </c>
      <c r="AD276" s="337">
        <v>0</v>
      </c>
      <c r="AE276" s="337">
        <v>0</v>
      </c>
      <c r="AF276" s="337">
        <v>0</v>
      </c>
      <c r="AG276" s="337">
        <v>0</v>
      </c>
      <c r="AH276" s="337">
        <v>0</v>
      </c>
      <c r="AI276" s="337">
        <v>0</v>
      </c>
      <c r="AJ276" s="337">
        <v>0</v>
      </c>
      <c r="AK276" s="337">
        <v>0</v>
      </c>
      <c r="AL276" s="337">
        <v>0</v>
      </c>
      <c r="AM276" s="337">
        <v>0</v>
      </c>
      <c r="AN276" s="337"/>
      <c r="AO276" s="337"/>
      <c r="AP276" s="337"/>
      <c r="AQ276" s="337"/>
      <c r="AR276" s="337"/>
      <c r="AS276" s="337"/>
      <c r="AT276" s="337"/>
      <c r="AU276" s="337"/>
      <c r="AV276" s="337"/>
      <c r="AW276" s="337"/>
      <c r="AX276" s="337"/>
      <c r="AY276" s="337"/>
      <c r="AZ276" s="337"/>
      <c r="BA276" s="337"/>
      <c r="BB276" s="337"/>
      <c r="BC276" s="337"/>
      <c r="BD276" s="337"/>
      <c r="BE276" s="337"/>
      <c r="BF276" s="337"/>
      <c r="BG276" s="337"/>
      <c r="BH276" s="337"/>
      <c r="BI276" s="337"/>
      <c r="BJ276" s="337"/>
      <c r="BK276" s="337"/>
      <c r="BL276" s="337"/>
      <c r="BM276" s="337"/>
      <c r="BN276" s="337"/>
      <c r="BO276" s="337"/>
      <c r="BP276" s="337"/>
      <c r="BQ276" s="337"/>
      <c r="BR276" s="337"/>
      <c r="BS276" s="337"/>
      <c r="BT276" s="337"/>
      <c r="BU276" s="337"/>
      <c r="BV276" s="337"/>
      <c r="BW276" s="337"/>
      <c r="BX276" s="9">
        <f t="shared" si="53"/>
        <v>0</v>
      </c>
      <c r="BY276" s="9">
        <f t="shared" si="54"/>
        <v>0</v>
      </c>
      <c r="BZ276" s="9">
        <f t="shared" si="55"/>
        <v>0</v>
      </c>
      <c r="CA276" s="9">
        <f t="shared" si="56"/>
        <v>0</v>
      </c>
      <c r="CB276" s="9">
        <f t="shared" si="57"/>
        <v>0</v>
      </c>
      <c r="CC276" s="9">
        <f t="shared" si="58"/>
        <v>0</v>
      </c>
      <c r="CD276" s="11">
        <f t="shared" si="59"/>
        <v>0</v>
      </c>
      <c r="CE276" s="11">
        <f t="shared" si="60"/>
        <v>0</v>
      </c>
      <c r="CF276" s="11">
        <f t="shared" si="61"/>
        <v>0</v>
      </c>
      <c r="CG276" s="11">
        <f t="shared" si="62"/>
        <v>0</v>
      </c>
      <c r="CH276" s="11">
        <f t="shared" si="63"/>
        <v>0</v>
      </c>
      <c r="CI276" s="11">
        <f t="shared" si="64"/>
        <v>0</v>
      </c>
      <c r="CJ276" s="333" t="str">
        <f>VLOOKUP($A276,'Depr Group Buckets'!$A:$J,CJ$4,FALSE)</f>
        <v>DISTRIBUTION</v>
      </c>
      <c r="CK276" s="333" t="str">
        <f>VLOOKUP($A276,'Depr Group Buckets'!$A:$J,CK$4,FALSE)</f>
        <v>101/106</v>
      </c>
      <c r="CL276" s="333">
        <f>VLOOKUP($A276,'Depr Group Buckets'!$A:$J,CL$4,FALSE)</f>
        <v>108</v>
      </c>
      <c r="CM276" s="333">
        <f>VLOOKUP($A276,'Depr Group Buckets'!$A:$J,CM$4,FALSE)</f>
        <v>403</v>
      </c>
      <c r="CN276" s="333" t="str">
        <f>VLOOKUP($A276,'Depr Group Buckets'!$A:$J,CN$4,FALSE)</f>
        <v>DISTRIBUTION</v>
      </c>
      <c r="CO276" s="333" t="str">
        <f>VLOOKUP($A276,'Depr Group Buckets'!$A:$J,CO$4,FALSE)</f>
        <v>DISTRIBUTION</v>
      </c>
      <c r="CP276" s="333" t="str">
        <f>VLOOKUP($A276,'Depr Group Buckets'!$A:$J,CP$4,FALSE)</f>
        <v>XXX</v>
      </c>
      <c r="CQ276" s="333" t="str">
        <f>VLOOKUP($A276,'Depr Group Buckets'!$A:$J,CQ$4,FALSE)</f>
        <v>XXX</v>
      </c>
    </row>
    <row r="277" spans="1:95" ht="12.75" customHeight="1" x14ac:dyDescent="0.25">
      <c r="A277" s="335">
        <v>37102</v>
      </c>
      <c r="B277" s="336" t="s">
        <v>649</v>
      </c>
      <c r="C277" s="337">
        <v>0</v>
      </c>
      <c r="D277" s="337">
        <v>0</v>
      </c>
      <c r="E277" s="337">
        <v>0</v>
      </c>
      <c r="F277" s="337">
        <v>0</v>
      </c>
      <c r="G277" s="337">
        <v>0</v>
      </c>
      <c r="H277" s="337">
        <v>0</v>
      </c>
      <c r="I277" s="337">
        <v>0</v>
      </c>
      <c r="J277" s="337">
        <v>0</v>
      </c>
      <c r="K277" s="337">
        <v>0</v>
      </c>
      <c r="L277" s="337">
        <v>0</v>
      </c>
      <c r="M277" s="337">
        <v>0</v>
      </c>
      <c r="N277" s="337">
        <v>0</v>
      </c>
      <c r="O277" s="337">
        <v>0</v>
      </c>
      <c r="P277" s="337">
        <v>0</v>
      </c>
      <c r="Q277" s="337">
        <v>0</v>
      </c>
      <c r="R277" s="337">
        <v>0</v>
      </c>
      <c r="S277" s="337">
        <v>0</v>
      </c>
      <c r="T277" s="337">
        <v>0</v>
      </c>
      <c r="U277" s="337">
        <v>0</v>
      </c>
      <c r="V277" s="337">
        <v>0</v>
      </c>
      <c r="W277" s="337">
        <v>0</v>
      </c>
      <c r="X277" s="337">
        <v>0</v>
      </c>
      <c r="Y277" s="337">
        <v>0</v>
      </c>
      <c r="Z277" s="337">
        <v>0</v>
      </c>
      <c r="AA277" s="337">
        <v>0</v>
      </c>
      <c r="AB277" s="337">
        <v>0</v>
      </c>
      <c r="AC277" s="337">
        <v>0</v>
      </c>
      <c r="AD277" s="337">
        <v>0</v>
      </c>
      <c r="AE277" s="337">
        <v>0</v>
      </c>
      <c r="AF277" s="337">
        <v>0</v>
      </c>
      <c r="AG277" s="337">
        <v>0</v>
      </c>
      <c r="AH277" s="337">
        <v>0</v>
      </c>
      <c r="AI277" s="337">
        <v>0</v>
      </c>
      <c r="AJ277" s="337">
        <v>0</v>
      </c>
      <c r="AK277" s="337">
        <v>0</v>
      </c>
      <c r="AL277" s="337">
        <v>0</v>
      </c>
      <c r="AM277" s="337">
        <v>0</v>
      </c>
      <c r="AN277" s="337"/>
      <c r="AO277" s="337"/>
      <c r="AP277" s="337"/>
      <c r="AQ277" s="337"/>
      <c r="AR277" s="337"/>
      <c r="AS277" s="337"/>
      <c r="AT277" s="337"/>
      <c r="AU277" s="337"/>
      <c r="AV277" s="337"/>
      <c r="AW277" s="337"/>
      <c r="AX277" s="337"/>
      <c r="AY277" s="337"/>
      <c r="AZ277" s="337"/>
      <c r="BA277" s="337"/>
      <c r="BB277" s="337"/>
      <c r="BC277" s="337"/>
      <c r="BD277" s="337"/>
      <c r="BE277" s="337"/>
      <c r="BF277" s="337"/>
      <c r="BG277" s="337"/>
      <c r="BH277" s="337"/>
      <c r="BI277" s="337"/>
      <c r="BJ277" s="337"/>
      <c r="BK277" s="337"/>
      <c r="BL277" s="337"/>
      <c r="BM277" s="337"/>
      <c r="BN277" s="337"/>
      <c r="BO277" s="337"/>
      <c r="BP277" s="337"/>
      <c r="BQ277" s="337"/>
      <c r="BR277" s="337"/>
      <c r="BS277" s="337"/>
      <c r="BT277" s="337"/>
      <c r="BU277" s="337"/>
      <c r="BV277" s="337"/>
      <c r="BW277" s="337"/>
      <c r="BX277" s="9">
        <f t="shared" si="53"/>
        <v>0</v>
      </c>
      <c r="BY277" s="9">
        <f t="shared" si="54"/>
        <v>0</v>
      </c>
      <c r="BZ277" s="9">
        <f t="shared" si="55"/>
        <v>0</v>
      </c>
      <c r="CA277" s="9">
        <f t="shared" si="56"/>
        <v>0</v>
      </c>
      <c r="CB277" s="9">
        <f t="shared" si="57"/>
        <v>0</v>
      </c>
      <c r="CC277" s="9">
        <f t="shared" si="58"/>
        <v>0</v>
      </c>
      <c r="CD277" s="11">
        <f t="shared" si="59"/>
        <v>0</v>
      </c>
      <c r="CE277" s="11">
        <f t="shared" si="60"/>
        <v>0</v>
      </c>
      <c r="CF277" s="11">
        <f t="shared" si="61"/>
        <v>0</v>
      </c>
      <c r="CG277" s="11">
        <f t="shared" si="62"/>
        <v>0</v>
      </c>
      <c r="CH277" s="11">
        <f t="shared" si="63"/>
        <v>0</v>
      </c>
      <c r="CI277" s="11">
        <f t="shared" si="64"/>
        <v>0</v>
      </c>
      <c r="CJ277" s="333" t="str">
        <f>VLOOKUP($A277,'Depr Group Buckets'!$A:$J,CJ$4,FALSE)</f>
        <v>DISTRIBUTION</v>
      </c>
      <c r="CK277" s="333" t="str">
        <f>VLOOKUP($A277,'Depr Group Buckets'!$A:$J,CK$4,FALSE)</f>
        <v>101/106</v>
      </c>
      <c r="CL277" s="333">
        <f>VLOOKUP($A277,'Depr Group Buckets'!$A:$J,CL$4,FALSE)</f>
        <v>108</v>
      </c>
      <c r="CM277" s="333">
        <f>VLOOKUP($A277,'Depr Group Buckets'!$A:$J,CM$4,FALSE)</f>
        <v>403</v>
      </c>
      <c r="CN277" s="333" t="str">
        <f>VLOOKUP($A277,'Depr Group Buckets'!$A:$J,CN$4,FALSE)</f>
        <v>DISTRIBUTION</v>
      </c>
      <c r="CO277" s="333" t="str">
        <f>VLOOKUP($A277,'Depr Group Buckets'!$A:$J,CO$4,FALSE)</f>
        <v>DISTRIBUTION</v>
      </c>
      <c r="CP277" s="333" t="str">
        <f>VLOOKUP($A277,'Depr Group Buckets'!$A:$J,CP$4,FALSE)</f>
        <v>XXX</v>
      </c>
      <c r="CQ277" s="333" t="str">
        <f>VLOOKUP($A277,'Depr Group Buckets'!$A:$J,CQ$4,FALSE)</f>
        <v>XXX</v>
      </c>
    </row>
    <row r="278" spans="1:95" ht="12.75" customHeight="1" x14ac:dyDescent="0.25">
      <c r="A278" s="335">
        <v>37103</v>
      </c>
      <c r="B278" s="336" t="s">
        <v>650</v>
      </c>
      <c r="C278" s="337">
        <v>0</v>
      </c>
      <c r="D278" s="337">
        <v>0</v>
      </c>
      <c r="E278" s="337">
        <v>0</v>
      </c>
      <c r="F278" s="337">
        <v>0</v>
      </c>
      <c r="G278" s="337">
        <v>0</v>
      </c>
      <c r="H278" s="337">
        <v>0</v>
      </c>
      <c r="I278" s="337">
        <v>0</v>
      </c>
      <c r="J278" s="337">
        <v>0</v>
      </c>
      <c r="K278" s="337">
        <v>0</v>
      </c>
      <c r="L278" s="337">
        <v>0</v>
      </c>
      <c r="M278" s="337">
        <v>0</v>
      </c>
      <c r="N278" s="337">
        <v>0</v>
      </c>
      <c r="O278" s="337">
        <v>0</v>
      </c>
      <c r="P278" s="337">
        <v>0</v>
      </c>
      <c r="Q278" s="337">
        <v>0</v>
      </c>
      <c r="R278" s="337">
        <v>0</v>
      </c>
      <c r="S278" s="337">
        <v>0</v>
      </c>
      <c r="T278" s="337">
        <v>0</v>
      </c>
      <c r="U278" s="337">
        <v>0</v>
      </c>
      <c r="V278" s="337">
        <v>0</v>
      </c>
      <c r="W278" s="337">
        <v>0</v>
      </c>
      <c r="X278" s="337">
        <v>0</v>
      </c>
      <c r="Y278" s="337">
        <v>0</v>
      </c>
      <c r="Z278" s="337">
        <v>0</v>
      </c>
      <c r="AA278" s="337">
        <v>0</v>
      </c>
      <c r="AB278" s="337">
        <v>0</v>
      </c>
      <c r="AC278" s="337">
        <v>0</v>
      </c>
      <c r="AD278" s="337">
        <v>0</v>
      </c>
      <c r="AE278" s="337">
        <v>0</v>
      </c>
      <c r="AF278" s="337">
        <v>0</v>
      </c>
      <c r="AG278" s="337">
        <v>0</v>
      </c>
      <c r="AH278" s="337">
        <v>0</v>
      </c>
      <c r="AI278" s="337">
        <v>0</v>
      </c>
      <c r="AJ278" s="337">
        <v>0</v>
      </c>
      <c r="AK278" s="337">
        <v>0</v>
      </c>
      <c r="AL278" s="337">
        <v>0</v>
      </c>
      <c r="AM278" s="337">
        <v>0</v>
      </c>
      <c r="AN278" s="337"/>
      <c r="AO278" s="337"/>
      <c r="AP278" s="337"/>
      <c r="AQ278" s="337"/>
      <c r="AR278" s="337"/>
      <c r="AS278" s="337"/>
      <c r="AT278" s="337"/>
      <c r="AU278" s="337"/>
      <c r="AV278" s="337"/>
      <c r="AW278" s="337"/>
      <c r="AX278" s="337"/>
      <c r="AY278" s="337"/>
      <c r="AZ278" s="337"/>
      <c r="BA278" s="337"/>
      <c r="BB278" s="337"/>
      <c r="BC278" s="337"/>
      <c r="BD278" s="337"/>
      <c r="BE278" s="337"/>
      <c r="BF278" s="337"/>
      <c r="BG278" s="337"/>
      <c r="BH278" s="337"/>
      <c r="BI278" s="337"/>
      <c r="BJ278" s="337"/>
      <c r="BK278" s="337"/>
      <c r="BL278" s="337"/>
      <c r="BM278" s="337"/>
      <c r="BN278" s="337"/>
      <c r="BO278" s="337"/>
      <c r="BP278" s="337"/>
      <c r="BQ278" s="337"/>
      <c r="BR278" s="337"/>
      <c r="BS278" s="337"/>
      <c r="BT278" s="337"/>
      <c r="BU278" s="337"/>
      <c r="BV278" s="337"/>
      <c r="BW278" s="337"/>
      <c r="BX278" s="9">
        <f t="shared" si="53"/>
        <v>0</v>
      </c>
      <c r="BY278" s="9">
        <f t="shared" si="54"/>
        <v>0</v>
      </c>
      <c r="BZ278" s="9">
        <f t="shared" si="55"/>
        <v>0</v>
      </c>
      <c r="CA278" s="9">
        <f t="shared" si="56"/>
        <v>0</v>
      </c>
      <c r="CB278" s="9">
        <f t="shared" si="57"/>
        <v>0</v>
      </c>
      <c r="CC278" s="9">
        <f t="shared" si="58"/>
        <v>0</v>
      </c>
      <c r="CD278" s="11">
        <f t="shared" si="59"/>
        <v>0</v>
      </c>
      <c r="CE278" s="11">
        <f t="shared" si="60"/>
        <v>0</v>
      </c>
      <c r="CF278" s="11">
        <f t="shared" si="61"/>
        <v>0</v>
      </c>
      <c r="CG278" s="11">
        <f t="shared" si="62"/>
        <v>0</v>
      </c>
      <c r="CH278" s="11">
        <f t="shared" si="63"/>
        <v>0</v>
      </c>
      <c r="CI278" s="11">
        <f t="shared" si="64"/>
        <v>0</v>
      </c>
      <c r="CJ278" s="333" t="str">
        <f>VLOOKUP($A278,'Depr Group Buckets'!$A:$J,CJ$4,FALSE)</f>
        <v>DISTRIBUTION</v>
      </c>
      <c r="CK278" s="333" t="str">
        <f>VLOOKUP($A278,'Depr Group Buckets'!$A:$J,CK$4,FALSE)</f>
        <v>101/106</v>
      </c>
      <c r="CL278" s="333">
        <f>VLOOKUP($A278,'Depr Group Buckets'!$A:$J,CL$4,FALSE)</f>
        <v>108</v>
      </c>
      <c r="CM278" s="333">
        <f>VLOOKUP($A278,'Depr Group Buckets'!$A:$J,CM$4,FALSE)</f>
        <v>403</v>
      </c>
      <c r="CN278" s="333" t="str">
        <f>VLOOKUP($A278,'Depr Group Buckets'!$A:$J,CN$4,FALSE)</f>
        <v>DISTRIBUTION</v>
      </c>
      <c r="CO278" s="333" t="str">
        <f>VLOOKUP($A278,'Depr Group Buckets'!$A:$J,CO$4,FALSE)</f>
        <v>DISTRIBUTION</v>
      </c>
      <c r="CP278" s="333" t="str">
        <f>VLOOKUP($A278,'Depr Group Buckets'!$A:$J,CP$4,FALSE)</f>
        <v>XXX</v>
      </c>
      <c r="CQ278" s="333" t="str">
        <f>VLOOKUP($A278,'Depr Group Buckets'!$A:$J,CQ$4,FALSE)</f>
        <v>XXX</v>
      </c>
    </row>
    <row r="279" spans="1:95" ht="12.75" customHeight="1" x14ac:dyDescent="0.25">
      <c r="A279" s="335">
        <v>37300</v>
      </c>
      <c r="B279" s="336" t="s">
        <v>265</v>
      </c>
      <c r="C279" s="337">
        <v>359360502.45999992</v>
      </c>
      <c r="D279" s="337">
        <v>360446739.39999992</v>
      </c>
      <c r="E279" s="337">
        <v>362083849.22999996</v>
      </c>
      <c r="F279" s="337">
        <v>365007198.24999994</v>
      </c>
      <c r="G279" s="337">
        <v>366730381.16999996</v>
      </c>
      <c r="H279" s="337">
        <v>368133051.02999991</v>
      </c>
      <c r="I279" s="337">
        <v>370058387.50999987</v>
      </c>
      <c r="J279" s="337">
        <v>370411929.04999983</v>
      </c>
      <c r="K279" s="337">
        <v>371514279.97999984</v>
      </c>
      <c r="L279" s="337">
        <v>373579843.89999986</v>
      </c>
      <c r="M279" s="337">
        <v>374488579.97999984</v>
      </c>
      <c r="N279" s="337">
        <v>374847264.6699999</v>
      </c>
      <c r="O279" s="337">
        <v>377393883.42999989</v>
      </c>
      <c r="P279" s="337">
        <v>378882689.33999985</v>
      </c>
      <c r="Q279" s="337">
        <v>380518833.55999982</v>
      </c>
      <c r="R279" s="337">
        <v>381424711.73999983</v>
      </c>
      <c r="S279" s="337">
        <v>382319876.69999987</v>
      </c>
      <c r="T279" s="337">
        <v>383211522.09999985</v>
      </c>
      <c r="U279" s="337">
        <v>384107418.19999981</v>
      </c>
      <c r="V279" s="337">
        <v>384998517.52999979</v>
      </c>
      <c r="W279" s="337">
        <v>385888422.68999982</v>
      </c>
      <c r="X279" s="337">
        <v>386780420.33999979</v>
      </c>
      <c r="Y279" s="337">
        <v>387667877.3999998</v>
      </c>
      <c r="Z279" s="337">
        <v>388559702.27999979</v>
      </c>
      <c r="AA279" s="337">
        <v>389454091.40999979</v>
      </c>
      <c r="AB279" s="337">
        <v>390245506.48999983</v>
      </c>
      <c r="AC279" s="337">
        <v>391021563.77999985</v>
      </c>
      <c r="AD279" s="337">
        <v>391808087.09999985</v>
      </c>
      <c r="AE279" s="337">
        <v>392601233.82999986</v>
      </c>
      <c r="AF279" s="337">
        <v>393390755.40999985</v>
      </c>
      <c r="AG279" s="337">
        <v>394173285.39999986</v>
      </c>
      <c r="AH279" s="337">
        <v>394962244.5399999</v>
      </c>
      <c r="AI279" s="337">
        <v>395749973.67999989</v>
      </c>
      <c r="AJ279" s="337">
        <v>396539858.07999986</v>
      </c>
      <c r="AK279" s="337">
        <v>397320500.98999983</v>
      </c>
      <c r="AL279" s="337">
        <v>398110207.44999981</v>
      </c>
      <c r="AM279" s="337">
        <v>398909070.24999982</v>
      </c>
      <c r="AN279" s="337"/>
      <c r="AO279" s="337"/>
      <c r="AP279" s="337"/>
      <c r="AQ279" s="337"/>
      <c r="AR279" s="337"/>
      <c r="AS279" s="337"/>
      <c r="AT279" s="337"/>
      <c r="AU279" s="337"/>
      <c r="AV279" s="337"/>
      <c r="AW279" s="337"/>
      <c r="AX279" s="337"/>
      <c r="AY279" s="337"/>
      <c r="AZ279" s="337"/>
      <c r="BA279" s="337"/>
      <c r="BB279" s="337"/>
      <c r="BC279" s="337"/>
      <c r="BD279" s="337"/>
      <c r="BE279" s="337"/>
      <c r="BF279" s="337"/>
      <c r="BG279" s="337"/>
      <c r="BH279" s="337"/>
      <c r="BI279" s="337"/>
      <c r="BJ279" s="337"/>
      <c r="BK279" s="337"/>
      <c r="BL279" s="337"/>
      <c r="BM279" s="337"/>
      <c r="BN279" s="337"/>
      <c r="BO279" s="337"/>
      <c r="BP279" s="337"/>
      <c r="BQ279" s="337"/>
      <c r="BR279" s="337"/>
      <c r="BS279" s="337"/>
      <c r="BT279" s="337"/>
      <c r="BU279" s="337"/>
      <c r="BV279" s="337"/>
      <c r="BW279" s="337"/>
      <c r="BX279" s="9">
        <f t="shared" si="53"/>
        <v>377393883.42999989</v>
      </c>
      <c r="BY279" s="9">
        <f t="shared" si="54"/>
        <v>389454091.40999979</v>
      </c>
      <c r="BZ279" s="9">
        <f t="shared" si="55"/>
        <v>398909070.24999982</v>
      </c>
      <c r="CA279" s="9">
        <f t="shared" si="56"/>
        <v>0</v>
      </c>
      <c r="CB279" s="9">
        <f t="shared" si="57"/>
        <v>0</v>
      </c>
      <c r="CC279" s="9">
        <f t="shared" si="58"/>
        <v>0</v>
      </c>
      <c r="CD279" s="11">
        <f t="shared" si="59"/>
        <v>368773530</v>
      </c>
      <c r="CE279" s="11">
        <f t="shared" si="60"/>
        <v>383939074.36000001</v>
      </c>
      <c r="CF279" s="11">
        <f t="shared" si="61"/>
        <v>394175875.25999999</v>
      </c>
      <c r="CG279" s="11">
        <f t="shared" si="62"/>
        <v>30685313.100000001</v>
      </c>
      <c r="CH279" s="11">
        <f t="shared" si="63"/>
        <v>0</v>
      </c>
      <c r="CI279" s="11">
        <f t="shared" si="64"/>
        <v>0</v>
      </c>
      <c r="CJ279" s="333" t="str">
        <f>VLOOKUP($A279,'Depr Group Buckets'!$A:$J,CJ$4,FALSE)</f>
        <v>DISTRIBUTION</v>
      </c>
      <c r="CK279" s="333" t="str">
        <f>VLOOKUP($A279,'Depr Group Buckets'!$A:$J,CK$4,FALSE)</f>
        <v>101/106</v>
      </c>
      <c r="CL279" s="333">
        <f>VLOOKUP($A279,'Depr Group Buckets'!$A:$J,CL$4,FALSE)</f>
        <v>108</v>
      </c>
      <c r="CM279" s="333">
        <f>VLOOKUP($A279,'Depr Group Buckets'!$A:$J,CM$4,FALSE)</f>
        <v>403</v>
      </c>
      <c r="CN279" s="333" t="str">
        <f>VLOOKUP($A279,'Depr Group Buckets'!$A:$J,CN$4,FALSE)</f>
        <v>DISTRIBUTION</v>
      </c>
      <c r="CO279" s="333" t="str">
        <f>VLOOKUP($A279,'Depr Group Buckets'!$A:$J,CO$4,FALSE)</f>
        <v>DISTRIBUTION</v>
      </c>
      <c r="CP279" s="333" t="str">
        <f>VLOOKUP($A279,'Depr Group Buckets'!$A:$J,CP$4,FALSE)</f>
        <v>Valid</v>
      </c>
      <c r="CQ279" s="333" t="str">
        <f>VLOOKUP($A279,'Depr Group Buckets'!$A:$J,CQ$4,FALSE)</f>
        <v>373</v>
      </c>
    </row>
    <row r="280" spans="1:95" ht="12.75" customHeight="1" x14ac:dyDescent="0.25">
      <c r="A280" s="335">
        <v>37302</v>
      </c>
      <c r="B280" s="336" t="s">
        <v>266</v>
      </c>
      <c r="C280" s="337">
        <v>4034789.15</v>
      </c>
      <c r="D280" s="337">
        <v>4029293.57</v>
      </c>
      <c r="E280" s="337">
        <v>4047715.1199999996</v>
      </c>
      <c r="F280" s="337">
        <v>4320119.3699999992</v>
      </c>
      <c r="G280" s="337">
        <v>4316869.0899999989</v>
      </c>
      <c r="H280" s="337">
        <v>4310060.9999999991</v>
      </c>
      <c r="I280" s="337">
        <v>4825586.629999999</v>
      </c>
      <c r="J280" s="337">
        <v>5223125.9999999991</v>
      </c>
      <c r="K280" s="337">
        <v>5253812.2899999991</v>
      </c>
      <c r="L280" s="337">
        <v>8158319.4699999997</v>
      </c>
      <c r="M280" s="337">
        <v>10566716.539999999</v>
      </c>
      <c r="N280" s="337">
        <v>11311330.889999999</v>
      </c>
      <c r="O280" s="337">
        <v>11671450.219999999</v>
      </c>
      <c r="P280" s="337">
        <v>13271698.76</v>
      </c>
      <c r="Q280" s="337">
        <v>16139653.789999999</v>
      </c>
      <c r="R280" s="337">
        <v>16602260.459999999</v>
      </c>
      <c r="S280" s="337">
        <v>16602260.459999999</v>
      </c>
      <c r="T280" s="337">
        <v>16602260.459999999</v>
      </c>
      <c r="U280" s="337">
        <v>18450831.619999997</v>
      </c>
      <c r="V280" s="337">
        <v>18482081.619999997</v>
      </c>
      <c r="W280" s="337">
        <v>19604240.709999997</v>
      </c>
      <c r="X280" s="337">
        <v>20490604.349999998</v>
      </c>
      <c r="Y280" s="337">
        <v>20626967.979999997</v>
      </c>
      <c r="Z280" s="337">
        <v>20763331.619999997</v>
      </c>
      <c r="AA280" s="337">
        <v>22121804.289999999</v>
      </c>
      <c r="AB280" s="337">
        <v>22121804.289999999</v>
      </c>
      <c r="AC280" s="337">
        <v>22121804.289999999</v>
      </c>
      <c r="AD280" s="337">
        <v>22121804.289999999</v>
      </c>
      <c r="AE280" s="337">
        <v>22121804.289999999</v>
      </c>
      <c r="AF280" s="337">
        <v>22121804.289999999</v>
      </c>
      <c r="AG280" s="337">
        <v>22121804.289999999</v>
      </c>
      <c r="AH280" s="337">
        <v>22121804.289999999</v>
      </c>
      <c r="AI280" s="337">
        <v>22121804.289999999</v>
      </c>
      <c r="AJ280" s="337">
        <v>22121804.289999999</v>
      </c>
      <c r="AK280" s="337">
        <v>22121804.289999999</v>
      </c>
      <c r="AL280" s="337">
        <v>22121804.289999999</v>
      </c>
      <c r="AM280" s="337">
        <v>22121804.289999999</v>
      </c>
      <c r="AN280" s="337"/>
      <c r="AO280" s="337"/>
      <c r="AP280" s="337"/>
      <c r="AQ280" s="337"/>
      <c r="AR280" s="337"/>
      <c r="AS280" s="337"/>
      <c r="AT280" s="337"/>
      <c r="AU280" s="337"/>
      <c r="AV280" s="337"/>
      <c r="AW280" s="337"/>
      <c r="AX280" s="337"/>
      <c r="AY280" s="337"/>
      <c r="AZ280" s="337"/>
      <c r="BA280" s="337"/>
      <c r="BB280" s="337"/>
      <c r="BC280" s="337"/>
      <c r="BD280" s="337"/>
      <c r="BE280" s="337"/>
      <c r="BF280" s="337"/>
      <c r="BG280" s="337"/>
      <c r="BH280" s="337"/>
      <c r="BI280" s="337"/>
      <c r="BJ280" s="337"/>
      <c r="BK280" s="337"/>
      <c r="BL280" s="337"/>
      <c r="BM280" s="337"/>
      <c r="BN280" s="337"/>
      <c r="BO280" s="337"/>
      <c r="BP280" s="337"/>
      <c r="BQ280" s="337"/>
      <c r="BR280" s="337"/>
      <c r="BS280" s="337"/>
      <c r="BT280" s="337"/>
      <c r="BU280" s="337"/>
      <c r="BV280" s="337"/>
      <c r="BW280" s="337"/>
      <c r="BX280" s="9">
        <f t="shared" si="53"/>
        <v>11671450.219999999</v>
      </c>
      <c r="BY280" s="9">
        <f t="shared" si="54"/>
        <v>22121804.289999999</v>
      </c>
      <c r="BZ280" s="9">
        <f t="shared" si="55"/>
        <v>22121804.289999999</v>
      </c>
      <c r="CA280" s="9">
        <f t="shared" si="56"/>
        <v>0</v>
      </c>
      <c r="CB280" s="9">
        <f t="shared" si="57"/>
        <v>0</v>
      </c>
      <c r="CC280" s="9">
        <f t="shared" si="58"/>
        <v>0</v>
      </c>
      <c r="CD280" s="11">
        <f t="shared" si="59"/>
        <v>6313014.5599999996</v>
      </c>
      <c r="CE280" s="11">
        <f t="shared" si="60"/>
        <v>17802265.100000001</v>
      </c>
      <c r="CF280" s="11">
        <f t="shared" si="61"/>
        <v>22121804.289999999</v>
      </c>
      <c r="CG280" s="11">
        <f t="shared" si="62"/>
        <v>1701677.25</v>
      </c>
      <c r="CH280" s="11">
        <f t="shared" si="63"/>
        <v>0</v>
      </c>
      <c r="CI280" s="11">
        <f t="shared" si="64"/>
        <v>0</v>
      </c>
      <c r="CJ280" s="333" t="str">
        <f>VLOOKUP($A280,'Depr Group Buckets'!$A:$J,CJ$4,FALSE)</f>
        <v>DISTRIBUTION</v>
      </c>
      <c r="CK280" s="333" t="str">
        <f>VLOOKUP($A280,'Depr Group Buckets'!$A:$J,CK$4,FALSE)</f>
        <v>101/106</v>
      </c>
      <c r="CL280" s="333">
        <f>VLOOKUP($A280,'Depr Group Buckets'!$A:$J,CL$4,FALSE)</f>
        <v>108</v>
      </c>
      <c r="CM280" s="333">
        <f>VLOOKUP($A280,'Depr Group Buckets'!$A:$J,CM$4,FALSE)</f>
        <v>403</v>
      </c>
      <c r="CN280" s="333" t="str">
        <f>VLOOKUP($A280,'Depr Group Buckets'!$A:$J,CN$4,FALSE)</f>
        <v>DISTRIBUTION</v>
      </c>
      <c r="CO280" s="333" t="str">
        <f>VLOOKUP($A280,'Depr Group Buckets'!$A:$J,CO$4,FALSE)</f>
        <v>DISTRIBUTION</v>
      </c>
      <c r="CP280" s="333" t="str">
        <f>VLOOKUP($A280,'Depr Group Buckets'!$A:$J,CP$4,FALSE)</f>
        <v>Valid</v>
      </c>
      <c r="CQ280" s="333" t="str">
        <f>VLOOKUP($A280,'Depr Group Buckets'!$A:$J,CQ$4,FALSE)</f>
        <v>373</v>
      </c>
    </row>
    <row r="281" spans="1:95" ht="12.75" customHeight="1" x14ac:dyDescent="0.25">
      <c r="A281" s="335">
        <v>37400</v>
      </c>
      <c r="B281" s="336" t="s">
        <v>330</v>
      </c>
      <c r="C281" s="337">
        <v>8572307.6899999995</v>
      </c>
      <c r="D281" s="337">
        <v>8572307.6899999995</v>
      </c>
      <c r="E281" s="337">
        <v>8572307.6899999995</v>
      </c>
      <c r="F281" s="337">
        <v>8572307.6899999995</v>
      </c>
      <c r="G281" s="337">
        <v>8572307.6899999995</v>
      </c>
      <c r="H281" s="337">
        <v>8572307.6899999995</v>
      </c>
      <c r="I281" s="337">
        <v>8572307.6899999995</v>
      </c>
      <c r="J281" s="337">
        <v>8572307.6899999995</v>
      </c>
      <c r="K281" s="337">
        <v>8572307.6899999995</v>
      </c>
      <c r="L281" s="337">
        <v>8572307.6899999995</v>
      </c>
      <c r="M281" s="337">
        <v>8572307.6899999995</v>
      </c>
      <c r="N281" s="337">
        <v>8572307.6899999995</v>
      </c>
      <c r="O281" s="337">
        <v>7160182.2599999998</v>
      </c>
      <c r="P281" s="337">
        <v>7160182.2599999998</v>
      </c>
      <c r="Q281" s="337">
        <v>7160182.2599999998</v>
      </c>
      <c r="R281" s="337">
        <v>7160182.2599999998</v>
      </c>
      <c r="S281" s="337">
        <v>7160182.2599999998</v>
      </c>
      <c r="T281" s="337">
        <v>7160182.2599999998</v>
      </c>
      <c r="U281" s="337">
        <v>7160182.2599999998</v>
      </c>
      <c r="V281" s="337">
        <v>7160182.2599999998</v>
      </c>
      <c r="W281" s="337">
        <v>7160182.2599999998</v>
      </c>
      <c r="X281" s="337">
        <v>7160182.2599999998</v>
      </c>
      <c r="Y281" s="337">
        <v>7160182.2599999998</v>
      </c>
      <c r="Z281" s="337">
        <v>7160182.2599999998</v>
      </c>
      <c r="AA281" s="337">
        <v>7160182.2599999998</v>
      </c>
      <c r="AB281" s="337">
        <v>7160182.2599999998</v>
      </c>
      <c r="AC281" s="337">
        <v>7160182.2599999998</v>
      </c>
      <c r="AD281" s="337">
        <v>7160182.2599999998</v>
      </c>
      <c r="AE281" s="337">
        <v>7160182.2599999998</v>
      </c>
      <c r="AF281" s="337">
        <v>7160182.2599999998</v>
      </c>
      <c r="AG281" s="337">
        <v>7160182.2599999998</v>
      </c>
      <c r="AH281" s="337">
        <v>7160182.2599999998</v>
      </c>
      <c r="AI281" s="337">
        <v>7160182.2599999998</v>
      </c>
      <c r="AJ281" s="337">
        <v>7160182.2599999998</v>
      </c>
      <c r="AK281" s="337">
        <v>7160182.2599999998</v>
      </c>
      <c r="AL281" s="337">
        <v>7160182.2599999998</v>
      </c>
      <c r="AM281" s="337">
        <v>7160182.2599999998</v>
      </c>
      <c r="AN281" s="337"/>
      <c r="AO281" s="337"/>
      <c r="AP281" s="337"/>
      <c r="AQ281" s="337"/>
      <c r="AR281" s="337"/>
      <c r="AS281" s="337"/>
      <c r="AT281" s="337"/>
      <c r="AU281" s="337"/>
      <c r="AV281" s="337"/>
      <c r="AW281" s="337"/>
      <c r="AX281" s="337"/>
      <c r="AY281" s="337"/>
      <c r="AZ281" s="337"/>
      <c r="BA281" s="337"/>
      <c r="BB281" s="337"/>
      <c r="BC281" s="337"/>
      <c r="BD281" s="337"/>
      <c r="BE281" s="337"/>
      <c r="BF281" s="337"/>
      <c r="BG281" s="337"/>
      <c r="BH281" s="337"/>
      <c r="BI281" s="337"/>
      <c r="BJ281" s="337"/>
      <c r="BK281" s="337"/>
      <c r="BL281" s="337"/>
      <c r="BM281" s="337"/>
      <c r="BN281" s="337"/>
      <c r="BO281" s="337"/>
      <c r="BP281" s="337"/>
      <c r="BQ281" s="337"/>
      <c r="BR281" s="337"/>
      <c r="BS281" s="337"/>
      <c r="BT281" s="337"/>
      <c r="BU281" s="337"/>
      <c r="BV281" s="337"/>
      <c r="BW281" s="337"/>
      <c r="BX281" s="9">
        <f t="shared" si="53"/>
        <v>7160182.2599999998</v>
      </c>
      <c r="BY281" s="9">
        <f t="shared" si="54"/>
        <v>7160182.2599999998</v>
      </c>
      <c r="BZ281" s="9">
        <f t="shared" si="55"/>
        <v>7160182.2599999998</v>
      </c>
      <c r="CA281" s="9">
        <f t="shared" si="56"/>
        <v>0</v>
      </c>
      <c r="CB281" s="9">
        <f t="shared" si="57"/>
        <v>0</v>
      </c>
      <c r="CC281" s="9">
        <f t="shared" si="58"/>
        <v>0</v>
      </c>
      <c r="CD281" s="11">
        <f t="shared" si="59"/>
        <v>8463682.6600000001</v>
      </c>
      <c r="CE281" s="11">
        <f t="shared" si="60"/>
        <v>7160182.2599999998</v>
      </c>
      <c r="CF281" s="11">
        <f t="shared" si="61"/>
        <v>7160182.2599999998</v>
      </c>
      <c r="CG281" s="11">
        <f t="shared" si="62"/>
        <v>550783.25</v>
      </c>
      <c r="CH281" s="11">
        <f t="shared" si="63"/>
        <v>0</v>
      </c>
      <c r="CI281" s="11">
        <f t="shared" si="64"/>
        <v>0</v>
      </c>
      <c r="CJ281" s="333" t="str">
        <f>VLOOKUP($A281,'Depr Group Buckets'!$A:$J,CJ$4,FALSE)</f>
        <v>ARO</v>
      </c>
      <c r="CK281" s="333" t="str">
        <f>VLOOKUP($A281,'Depr Group Buckets'!$A:$J,CK$4,FALSE)</f>
        <v>101/106</v>
      </c>
      <c r="CL281" s="333">
        <f>VLOOKUP($A281,'Depr Group Buckets'!$A:$J,CL$4,FALSE)</f>
        <v>108</v>
      </c>
      <c r="CM281" s="333" t="str">
        <f>VLOOKUP($A281,'Depr Group Buckets'!$A:$J,CM$4,FALSE)</f>
        <v>ARO Def 182</v>
      </c>
      <c r="CN281" s="333" t="str">
        <f>VLOOKUP($A281,'Depr Group Buckets'!$A:$J,CN$4,FALSE)</f>
        <v>ARO</v>
      </c>
      <c r="CO281" s="333" t="str">
        <f>VLOOKUP($A281,'Depr Group Buckets'!$A:$J,CO$4,FALSE)</f>
        <v>ARO</v>
      </c>
      <c r="CP281" s="333" t="str">
        <f>VLOOKUP($A281,'Depr Group Buckets'!$A:$J,CP$4,FALSE)</f>
        <v>Valid</v>
      </c>
      <c r="CQ281" s="333" t="str">
        <f>VLOOKUP($A281,'Depr Group Buckets'!$A:$J,CQ$4,FALSE)</f>
        <v>374</v>
      </c>
    </row>
    <row r="282" spans="1:95" ht="12.75" customHeight="1" x14ac:dyDescent="0.25">
      <c r="A282" s="335">
        <v>38900</v>
      </c>
      <c r="B282" s="336" t="s">
        <v>319</v>
      </c>
      <c r="C282" s="337">
        <v>3286630.42</v>
      </c>
      <c r="D282" s="337">
        <v>3286630.42</v>
      </c>
      <c r="E282" s="337">
        <v>3286630.42</v>
      </c>
      <c r="F282" s="337">
        <v>3286630.42</v>
      </c>
      <c r="G282" s="337">
        <v>3286630.42</v>
      </c>
      <c r="H282" s="337">
        <v>3286630.42</v>
      </c>
      <c r="I282" s="337">
        <v>3286630.42</v>
      </c>
      <c r="J282" s="337">
        <v>3286630.42</v>
      </c>
      <c r="K282" s="337">
        <v>3286630.42</v>
      </c>
      <c r="L282" s="337">
        <v>3286630.42</v>
      </c>
      <c r="M282" s="337">
        <v>3286630.42</v>
      </c>
      <c r="N282" s="337">
        <v>3286630.42</v>
      </c>
      <c r="O282" s="337">
        <v>3286630.42</v>
      </c>
      <c r="P282" s="337">
        <v>3286630.42</v>
      </c>
      <c r="Q282" s="337">
        <v>3286630.42</v>
      </c>
      <c r="R282" s="337">
        <v>3286630.42</v>
      </c>
      <c r="S282" s="337">
        <v>3286630.42</v>
      </c>
      <c r="T282" s="337">
        <v>3286630.42</v>
      </c>
      <c r="U282" s="337">
        <v>3286630.42</v>
      </c>
      <c r="V282" s="337">
        <v>3286630.42</v>
      </c>
      <c r="W282" s="337">
        <v>3286630.42</v>
      </c>
      <c r="X282" s="337">
        <v>3286630.42</v>
      </c>
      <c r="Y282" s="337">
        <v>3286630.42</v>
      </c>
      <c r="Z282" s="337">
        <v>3286630.42</v>
      </c>
      <c r="AA282" s="337">
        <v>3286630.42</v>
      </c>
      <c r="AB282" s="337">
        <v>3286630.42</v>
      </c>
      <c r="AC282" s="337">
        <v>3286630.42</v>
      </c>
      <c r="AD282" s="337">
        <v>3286630.42</v>
      </c>
      <c r="AE282" s="337">
        <v>3286630.42</v>
      </c>
      <c r="AF282" s="337">
        <v>13279761.399999999</v>
      </c>
      <c r="AG282" s="337">
        <v>26585570.300000004</v>
      </c>
      <c r="AH282" s="337">
        <v>26585570.300000004</v>
      </c>
      <c r="AI282" s="337">
        <v>26585570.300000004</v>
      </c>
      <c r="AJ282" s="337">
        <v>26585570.300000004</v>
      </c>
      <c r="AK282" s="337">
        <v>26585570.300000004</v>
      </c>
      <c r="AL282" s="337">
        <v>26585570.300000004</v>
      </c>
      <c r="AM282" s="337">
        <v>26585570.300000004</v>
      </c>
      <c r="AN282" s="337"/>
      <c r="AO282" s="337"/>
      <c r="AP282" s="337"/>
      <c r="AQ282" s="337"/>
      <c r="AR282" s="337"/>
      <c r="AS282" s="337"/>
      <c r="AT282" s="337"/>
      <c r="AU282" s="337"/>
      <c r="AV282" s="337"/>
      <c r="AW282" s="337"/>
      <c r="AX282" s="337"/>
      <c r="AY282" s="337"/>
      <c r="AZ282" s="337"/>
      <c r="BA282" s="337"/>
      <c r="BB282" s="337"/>
      <c r="BC282" s="337"/>
      <c r="BD282" s="337"/>
      <c r="BE282" s="337"/>
      <c r="BF282" s="337"/>
      <c r="BG282" s="337"/>
      <c r="BH282" s="337"/>
      <c r="BI282" s="337"/>
      <c r="BJ282" s="337"/>
      <c r="BK282" s="337"/>
      <c r="BL282" s="337"/>
      <c r="BM282" s="337"/>
      <c r="BN282" s="337"/>
      <c r="BO282" s="337"/>
      <c r="BP282" s="337"/>
      <c r="BQ282" s="337"/>
      <c r="BR282" s="337"/>
      <c r="BS282" s="337"/>
      <c r="BT282" s="337"/>
      <c r="BU282" s="337"/>
      <c r="BV282" s="337"/>
      <c r="BW282" s="337"/>
      <c r="BX282" s="9">
        <f t="shared" si="53"/>
        <v>3286630.42</v>
      </c>
      <c r="BY282" s="9">
        <f t="shared" si="54"/>
        <v>3286630.42</v>
      </c>
      <c r="BZ282" s="9">
        <f t="shared" si="55"/>
        <v>26585570.300000004</v>
      </c>
      <c r="CA282" s="9">
        <f t="shared" si="56"/>
        <v>0</v>
      </c>
      <c r="CB282" s="9">
        <f t="shared" si="57"/>
        <v>0</v>
      </c>
      <c r="CC282" s="9">
        <f t="shared" si="58"/>
        <v>0</v>
      </c>
      <c r="CD282" s="11">
        <f t="shared" si="59"/>
        <v>3286630.42</v>
      </c>
      <c r="CE282" s="11">
        <f t="shared" si="60"/>
        <v>3286630.42</v>
      </c>
      <c r="CF282" s="11">
        <f t="shared" si="61"/>
        <v>16600915.82</v>
      </c>
      <c r="CG282" s="11">
        <f t="shared" si="62"/>
        <v>2045043.87</v>
      </c>
      <c r="CH282" s="11">
        <f t="shared" si="63"/>
        <v>0</v>
      </c>
      <c r="CI282" s="11">
        <f t="shared" si="64"/>
        <v>0</v>
      </c>
      <c r="CJ282" s="333" t="str">
        <f>VLOOKUP($A282,'Depr Group Buckets'!$A:$J,CJ$4,FALSE)</f>
        <v>LAND</v>
      </c>
      <c r="CK282" s="333" t="str">
        <f>VLOOKUP($A282,'Depr Group Buckets'!$A:$J,CK$4,FALSE)</f>
        <v>101/106</v>
      </c>
      <c r="CL282" s="333">
        <f>VLOOKUP($A282,'Depr Group Buckets'!$A:$J,CL$4,FALSE)</f>
        <v>108</v>
      </c>
      <c r="CM282" s="333" t="str">
        <f>VLOOKUP($A282,'Depr Group Buckets'!$A:$J,CM$4,FALSE)</f>
        <v>LAND</v>
      </c>
      <c r="CN282" s="333" t="str">
        <f>VLOOKUP($A282,'Depr Group Buckets'!$A:$J,CN$4,FALSE)</f>
        <v>LAND</v>
      </c>
      <c r="CO282" s="333" t="str">
        <f>VLOOKUP($A282,'Depr Group Buckets'!$A:$J,CO$4,FALSE)</f>
        <v>LAND</v>
      </c>
      <c r="CP282" s="333" t="str">
        <f>VLOOKUP($A282,'Depr Group Buckets'!$A:$J,CP$4,FALSE)</f>
        <v>Valid</v>
      </c>
      <c r="CQ282" s="333" t="str">
        <f>VLOOKUP($A282,'Depr Group Buckets'!$A:$J,CQ$4,FALSE)</f>
        <v>389</v>
      </c>
    </row>
    <row r="283" spans="1:95" ht="12.75" customHeight="1" x14ac:dyDescent="0.25">
      <c r="A283" s="335">
        <v>39000</v>
      </c>
      <c r="B283" s="336" t="s">
        <v>270</v>
      </c>
      <c r="C283" s="337">
        <v>135802681.50999996</v>
      </c>
      <c r="D283" s="337">
        <v>135987827.65999997</v>
      </c>
      <c r="E283" s="337">
        <v>136011258.48999998</v>
      </c>
      <c r="F283" s="337">
        <v>136348215.36999997</v>
      </c>
      <c r="G283" s="337">
        <v>136403587.33999997</v>
      </c>
      <c r="H283" s="337">
        <v>136607950.12999997</v>
      </c>
      <c r="I283" s="337">
        <v>136834943.93999997</v>
      </c>
      <c r="J283" s="337">
        <v>137919857.78999996</v>
      </c>
      <c r="K283" s="337">
        <v>138262519.08999994</v>
      </c>
      <c r="L283" s="337">
        <v>139819647.22999993</v>
      </c>
      <c r="M283" s="337">
        <v>140059608.09999993</v>
      </c>
      <c r="N283" s="337">
        <v>140639431.91999993</v>
      </c>
      <c r="O283" s="337">
        <v>141701821.54999992</v>
      </c>
      <c r="P283" s="337">
        <v>143237564.09999993</v>
      </c>
      <c r="Q283" s="337">
        <v>144871796.35999992</v>
      </c>
      <c r="R283" s="337">
        <v>147883142.30999991</v>
      </c>
      <c r="S283" s="337">
        <v>149807878.2299999</v>
      </c>
      <c r="T283" s="337">
        <v>150389073.33999988</v>
      </c>
      <c r="U283" s="337">
        <v>153627496.63999987</v>
      </c>
      <c r="V283" s="337">
        <v>154337155.46999988</v>
      </c>
      <c r="W283" s="337">
        <v>154756441.37999988</v>
      </c>
      <c r="X283" s="337">
        <v>154889109.21999988</v>
      </c>
      <c r="Y283" s="337">
        <v>155006094.07999989</v>
      </c>
      <c r="Z283" s="337">
        <v>155138740.79999989</v>
      </c>
      <c r="AA283" s="337">
        <v>178441382.23999989</v>
      </c>
      <c r="AB283" s="337">
        <v>178238888.29999989</v>
      </c>
      <c r="AC283" s="337">
        <v>178366828.01999989</v>
      </c>
      <c r="AD283" s="337">
        <v>178504986.3199999</v>
      </c>
      <c r="AE283" s="337">
        <v>178653132.90999991</v>
      </c>
      <c r="AF283" s="337">
        <v>328926400.8599999</v>
      </c>
      <c r="AG283" s="337">
        <v>638998357.48999989</v>
      </c>
      <c r="AH283" s="337">
        <v>642634871.4799999</v>
      </c>
      <c r="AI283" s="337">
        <v>643201567.40999985</v>
      </c>
      <c r="AJ283" s="337">
        <v>643493860.31999981</v>
      </c>
      <c r="AK283" s="337">
        <v>643677885.94999981</v>
      </c>
      <c r="AL283" s="337">
        <v>644503433.64999986</v>
      </c>
      <c r="AM283" s="337">
        <v>648591622.06999993</v>
      </c>
      <c r="AN283" s="337"/>
      <c r="AO283" s="337"/>
      <c r="AP283" s="337"/>
      <c r="AQ283" s="337"/>
      <c r="AR283" s="337"/>
      <c r="AS283" s="337"/>
      <c r="AT283" s="337"/>
      <c r="AU283" s="337"/>
      <c r="AV283" s="337"/>
      <c r="AW283" s="337"/>
      <c r="AX283" s="337"/>
      <c r="AY283" s="337"/>
      <c r="AZ283" s="337"/>
      <c r="BA283" s="337"/>
      <c r="BB283" s="337"/>
      <c r="BC283" s="337"/>
      <c r="BD283" s="337"/>
      <c r="BE283" s="337"/>
      <c r="BF283" s="337"/>
      <c r="BG283" s="337"/>
      <c r="BH283" s="337"/>
      <c r="BI283" s="337"/>
      <c r="BJ283" s="337"/>
      <c r="BK283" s="337"/>
      <c r="BL283" s="337"/>
      <c r="BM283" s="337"/>
      <c r="BN283" s="337"/>
      <c r="BO283" s="337"/>
      <c r="BP283" s="337"/>
      <c r="BQ283" s="337"/>
      <c r="BR283" s="337"/>
      <c r="BS283" s="337"/>
      <c r="BT283" s="337"/>
      <c r="BU283" s="337"/>
      <c r="BV283" s="337"/>
      <c r="BW283" s="337"/>
      <c r="BX283" s="9">
        <f t="shared" si="53"/>
        <v>141701821.54999992</v>
      </c>
      <c r="BY283" s="9">
        <f t="shared" si="54"/>
        <v>178441382.23999989</v>
      </c>
      <c r="BZ283" s="9">
        <f t="shared" si="55"/>
        <v>648591622.06999993</v>
      </c>
      <c r="CA283" s="9">
        <f t="shared" si="56"/>
        <v>0</v>
      </c>
      <c r="CB283" s="9">
        <f t="shared" si="57"/>
        <v>0</v>
      </c>
      <c r="CC283" s="9">
        <f t="shared" si="58"/>
        <v>0</v>
      </c>
      <c r="CD283" s="11">
        <f t="shared" si="59"/>
        <v>137876873.09</v>
      </c>
      <c r="CE283" s="11">
        <f t="shared" si="60"/>
        <v>152622130.44</v>
      </c>
      <c r="CF283" s="11">
        <f t="shared" si="61"/>
        <v>440479478.23000002</v>
      </c>
      <c r="CG283" s="11">
        <f t="shared" si="62"/>
        <v>49891663.240000002</v>
      </c>
      <c r="CH283" s="11">
        <f t="shared" si="63"/>
        <v>0</v>
      </c>
      <c r="CI283" s="11">
        <f t="shared" si="64"/>
        <v>0</v>
      </c>
      <c r="CJ283" s="333" t="str">
        <f>VLOOKUP($A283,'Depr Group Buckets'!$A:$J,CJ$4,FALSE)</f>
        <v>GENERAL</v>
      </c>
      <c r="CK283" s="333" t="str">
        <f>VLOOKUP($A283,'Depr Group Buckets'!$A:$J,CK$4,FALSE)</f>
        <v>101/106</v>
      </c>
      <c r="CL283" s="333">
        <f>VLOOKUP($A283,'Depr Group Buckets'!$A:$J,CL$4,FALSE)</f>
        <v>108</v>
      </c>
      <c r="CM283" s="333">
        <f>VLOOKUP($A283,'Depr Group Buckets'!$A:$J,CM$4,FALSE)</f>
        <v>403</v>
      </c>
      <c r="CN283" s="333" t="str">
        <f>VLOOKUP($A283,'Depr Group Buckets'!$A:$J,CN$4,FALSE)</f>
        <v>GENERAL</v>
      </c>
      <c r="CO283" s="333" t="str">
        <f>VLOOKUP($A283,'Depr Group Buckets'!$A:$J,CO$4,FALSE)</f>
        <v>GENERAL</v>
      </c>
      <c r="CP283" s="333" t="str">
        <f>VLOOKUP($A283,'Depr Group Buckets'!$A:$J,CP$4,FALSE)</f>
        <v>Valid</v>
      </c>
      <c r="CQ283" s="333" t="str">
        <f>VLOOKUP($A283,'Depr Group Buckets'!$A:$J,CQ$4,FALSE)</f>
        <v>390</v>
      </c>
    </row>
    <row r="284" spans="1:95" ht="12.75" customHeight="1" x14ac:dyDescent="0.25">
      <c r="A284" s="335">
        <v>39101</v>
      </c>
      <c r="B284" s="336" t="s">
        <v>287</v>
      </c>
      <c r="C284" s="337">
        <v>7359738.9099999983</v>
      </c>
      <c r="D284" s="337">
        <v>6942168.5199999977</v>
      </c>
      <c r="E284" s="337">
        <v>6948106.3699999973</v>
      </c>
      <c r="F284" s="337">
        <v>6973380.5699999975</v>
      </c>
      <c r="G284" s="337">
        <v>6921254.5399999972</v>
      </c>
      <c r="H284" s="337">
        <v>6937406.299999997</v>
      </c>
      <c r="I284" s="337">
        <v>6940712.9899999974</v>
      </c>
      <c r="J284" s="337">
        <v>7849772.1999999974</v>
      </c>
      <c r="K284" s="337">
        <v>8021402.9599999972</v>
      </c>
      <c r="L284" s="337">
        <v>8070948.0799999973</v>
      </c>
      <c r="M284" s="337">
        <v>8033366.7899999972</v>
      </c>
      <c r="N284" s="337">
        <v>8441005.9999999981</v>
      </c>
      <c r="O284" s="337">
        <v>7504237.3199999975</v>
      </c>
      <c r="P284" s="337">
        <v>7512570.6899999976</v>
      </c>
      <c r="Q284" s="337">
        <v>6966984.0699999975</v>
      </c>
      <c r="R284" s="337">
        <v>6975953.9099999974</v>
      </c>
      <c r="S284" s="337">
        <v>6632365.8899999969</v>
      </c>
      <c r="T284" s="337">
        <v>6646292.0799999973</v>
      </c>
      <c r="U284" s="337">
        <v>6672404.4499999974</v>
      </c>
      <c r="V284" s="337">
        <v>6681116.2399999974</v>
      </c>
      <c r="W284" s="337">
        <v>6691234.6199999973</v>
      </c>
      <c r="X284" s="337">
        <v>6692493.7399999974</v>
      </c>
      <c r="Y284" s="337">
        <v>6703820.2499999972</v>
      </c>
      <c r="Z284" s="337">
        <v>6768555.8799999971</v>
      </c>
      <c r="AA284" s="337">
        <v>6802255.2699999968</v>
      </c>
      <c r="AB284" s="337">
        <v>6640730.8099999968</v>
      </c>
      <c r="AC284" s="337">
        <v>6653274.2799999965</v>
      </c>
      <c r="AD284" s="337">
        <v>6616157.1199999964</v>
      </c>
      <c r="AE284" s="337">
        <v>6505451.4599999962</v>
      </c>
      <c r="AF284" s="337">
        <v>6372220.8899999959</v>
      </c>
      <c r="AG284" s="337">
        <v>6449539.4899999956</v>
      </c>
      <c r="AH284" s="337">
        <v>6453918.1999999955</v>
      </c>
      <c r="AI284" s="337">
        <v>6455642.5399999954</v>
      </c>
      <c r="AJ284" s="337">
        <v>6494406.6199999955</v>
      </c>
      <c r="AK284" s="337">
        <v>6509944.6999999955</v>
      </c>
      <c r="AL284" s="337">
        <v>6384917.929999996</v>
      </c>
      <c r="AM284" s="337">
        <v>6448985.8399999961</v>
      </c>
      <c r="AN284" s="337"/>
      <c r="AO284" s="337"/>
      <c r="AP284" s="337"/>
      <c r="AQ284" s="337"/>
      <c r="AR284" s="337"/>
      <c r="AS284" s="337"/>
      <c r="AT284" s="337"/>
      <c r="AU284" s="337"/>
      <c r="AV284" s="337"/>
      <c r="AW284" s="337"/>
      <c r="AX284" s="337"/>
      <c r="AY284" s="337"/>
      <c r="AZ284" s="337"/>
      <c r="BA284" s="337"/>
      <c r="BB284" s="337"/>
      <c r="BC284" s="337"/>
      <c r="BD284" s="337"/>
      <c r="BE284" s="337"/>
      <c r="BF284" s="337"/>
      <c r="BG284" s="337"/>
      <c r="BH284" s="337"/>
      <c r="BI284" s="337"/>
      <c r="BJ284" s="337"/>
      <c r="BK284" s="337"/>
      <c r="BL284" s="337"/>
      <c r="BM284" s="337"/>
      <c r="BN284" s="337"/>
      <c r="BO284" s="337"/>
      <c r="BP284" s="337"/>
      <c r="BQ284" s="337"/>
      <c r="BR284" s="337"/>
      <c r="BS284" s="337"/>
      <c r="BT284" s="337"/>
      <c r="BU284" s="337"/>
      <c r="BV284" s="337"/>
      <c r="BW284" s="337"/>
      <c r="BX284" s="9">
        <f t="shared" si="53"/>
        <v>7504237.3199999975</v>
      </c>
      <c r="BY284" s="9">
        <f t="shared" si="54"/>
        <v>6802255.2699999968</v>
      </c>
      <c r="BZ284" s="9">
        <f t="shared" si="55"/>
        <v>6448985.8399999961</v>
      </c>
      <c r="CA284" s="9">
        <f t="shared" si="56"/>
        <v>0</v>
      </c>
      <c r="CB284" s="9">
        <f t="shared" si="57"/>
        <v>0</v>
      </c>
      <c r="CC284" s="9">
        <f t="shared" si="58"/>
        <v>0</v>
      </c>
      <c r="CD284" s="11">
        <f t="shared" si="59"/>
        <v>7457192.4299999997</v>
      </c>
      <c r="CE284" s="11">
        <f t="shared" si="60"/>
        <v>6865406.4900000002</v>
      </c>
      <c r="CF284" s="11">
        <f t="shared" si="61"/>
        <v>6522111.1699999999</v>
      </c>
      <c r="CG284" s="11">
        <f t="shared" si="62"/>
        <v>496075.83</v>
      </c>
      <c r="CH284" s="11">
        <f t="shared" si="63"/>
        <v>0</v>
      </c>
      <c r="CI284" s="11">
        <f t="shared" si="64"/>
        <v>0</v>
      </c>
      <c r="CJ284" s="333" t="str">
        <f>VLOOKUP($A284,'Depr Group Buckets'!$A:$J,CJ$4,FALSE)</f>
        <v>AMORT</v>
      </c>
      <c r="CK284" s="333" t="str">
        <f>VLOOKUP($A284,'Depr Group Buckets'!$A:$J,CK$4,FALSE)</f>
        <v>101/106</v>
      </c>
      <c r="CL284" s="333">
        <f>VLOOKUP($A284,'Depr Group Buckets'!$A:$J,CL$4,FALSE)</f>
        <v>108</v>
      </c>
      <c r="CM284" s="333">
        <f>VLOOKUP($A284,'Depr Group Buckets'!$A:$J,CM$4,FALSE)</f>
        <v>403</v>
      </c>
      <c r="CN284" s="333" t="str">
        <f>VLOOKUP($A284,'Depr Group Buckets'!$A:$J,CN$4,FALSE)</f>
        <v>AMORT</v>
      </c>
      <c r="CO284" s="333" t="str">
        <f>VLOOKUP($A284,'Depr Group Buckets'!$A:$J,CO$4,FALSE)</f>
        <v>AMORT</v>
      </c>
      <c r="CP284" s="333" t="str">
        <f>VLOOKUP($A284,'Depr Group Buckets'!$A:$J,CP$4,FALSE)</f>
        <v>Valid</v>
      </c>
      <c r="CQ284" s="333" t="str">
        <f>VLOOKUP($A284,'Depr Group Buckets'!$A:$J,CQ$4,FALSE)</f>
        <v>391</v>
      </c>
    </row>
    <row r="285" spans="1:95" ht="12.75" customHeight="1" x14ac:dyDescent="0.25">
      <c r="A285" s="335">
        <v>39102</v>
      </c>
      <c r="B285" s="336" t="s">
        <v>288</v>
      </c>
      <c r="C285" s="337">
        <v>12650318.279999997</v>
      </c>
      <c r="D285" s="337">
        <v>12665951.099999998</v>
      </c>
      <c r="E285" s="337">
        <v>12673190.959999997</v>
      </c>
      <c r="F285" s="337">
        <v>12691879.129999997</v>
      </c>
      <c r="G285" s="337">
        <v>12675533.389999997</v>
      </c>
      <c r="H285" s="337">
        <v>12413650.469999997</v>
      </c>
      <c r="I285" s="337">
        <v>12428055.929999998</v>
      </c>
      <c r="J285" s="337">
        <v>12446949.359999998</v>
      </c>
      <c r="K285" s="337">
        <v>12461915.539999997</v>
      </c>
      <c r="L285" s="337">
        <v>12667932.969999997</v>
      </c>
      <c r="M285" s="337">
        <v>12685025.319999997</v>
      </c>
      <c r="N285" s="337">
        <v>12671944.539999997</v>
      </c>
      <c r="O285" s="337">
        <v>12701327.089999998</v>
      </c>
      <c r="P285" s="337">
        <v>12701365.819999998</v>
      </c>
      <c r="Q285" s="337">
        <v>12491803.649999999</v>
      </c>
      <c r="R285" s="337">
        <v>12506154.59</v>
      </c>
      <c r="S285" s="337">
        <v>12537193.59</v>
      </c>
      <c r="T285" s="337">
        <v>12566377.550000001</v>
      </c>
      <c r="U285" s="337">
        <v>12532880.240000002</v>
      </c>
      <c r="V285" s="337">
        <v>12570297.610000001</v>
      </c>
      <c r="W285" s="337">
        <v>12597831.820000002</v>
      </c>
      <c r="X285" s="337">
        <v>12619996.330000002</v>
      </c>
      <c r="Y285" s="337">
        <v>12520796.950000001</v>
      </c>
      <c r="Z285" s="337">
        <v>12550869.630000001</v>
      </c>
      <c r="AA285" s="337">
        <v>13056303.310000001</v>
      </c>
      <c r="AB285" s="337">
        <v>12767515.470000001</v>
      </c>
      <c r="AC285" s="337">
        <v>12896568.020000001</v>
      </c>
      <c r="AD285" s="337">
        <v>13039488.860000001</v>
      </c>
      <c r="AE285" s="337">
        <v>13183055.940000001</v>
      </c>
      <c r="AF285" s="337">
        <v>13324740.160000002</v>
      </c>
      <c r="AG285" s="337">
        <v>13366424.380000003</v>
      </c>
      <c r="AH285" s="337">
        <v>12976191.580000004</v>
      </c>
      <c r="AI285" s="337">
        <v>13018138.450000003</v>
      </c>
      <c r="AJ285" s="337">
        <v>13061352.320000002</v>
      </c>
      <c r="AK285" s="337">
        <v>13096558.120000001</v>
      </c>
      <c r="AL285" s="337">
        <v>14278144.390000001</v>
      </c>
      <c r="AM285" s="337">
        <v>15012821.220000001</v>
      </c>
      <c r="AN285" s="337"/>
      <c r="AO285" s="337"/>
      <c r="AP285" s="337"/>
      <c r="AQ285" s="337"/>
      <c r="AR285" s="337"/>
      <c r="AS285" s="337"/>
      <c r="AT285" s="337"/>
      <c r="AU285" s="337"/>
      <c r="AV285" s="337"/>
      <c r="AW285" s="337"/>
      <c r="AX285" s="337"/>
      <c r="AY285" s="337"/>
      <c r="AZ285" s="337"/>
      <c r="BA285" s="337"/>
      <c r="BB285" s="337"/>
      <c r="BC285" s="337"/>
      <c r="BD285" s="337"/>
      <c r="BE285" s="337"/>
      <c r="BF285" s="337"/>
      <c r="BG285" s="337"/>
      <c r="BH285" s="337"/>
      <c r="BI285" s="337"/>
      <c r="BJ285" s="337"/>
      <c r="BK285" s="337"/>
      <c r="BL285" s="337"/>
      <c r="BM285" s="337"/>
      <c r="BN285" s="337"/>
      <c r="BO285" s="337"/>
      <c r="BP285" s="337"/>
      <c r="BQ285" s="337"/>
      <c r="BR285" s="337"/>
      <c r="BS285" s="337"/>
      <c r="BT285" s="337"/>
      <c r="BU285" s="337"/>
      <c r="BV285" s="337"/>
      <c r="BW285" s="337"/>
      <c r="BX285" s="9">
        <f t="shared" si="53"/>
        <v>12701327.089999998</v>
      </c>
      <c r="BY285" s="9">
        <f t="shared" si="54"/>
        <v>13056303.310000001</v>
      </c>
      <c r="BZ285" s="9">
        <f t="shared" si="55"/>
        <v>15012821.220000001</v>
      </c>
      <c r="CA285" s="9">
        <f t="shared" si="56"/>
        <v>0</v>
      </c>
      <c r="CB285" s="9">
        <f t="shared" si="57"/>
        <v>0</v>
      </c>
      <c r="CC285" s="9">
        <f t="shared" si="58"/>
        <v>0</v>
      </c>
      <c r="CD285" s="11">
        <f t="shared" si="59"/>
        <v>12602590.310000001</v>
      </c>
      <c r="CE285" s="11">
        <f t="shared" si="60"/>
        <v>12611784.48</v>
      </c>
      <c r="CF285" s="11">
        <f t="shared" si="61"/>
        <v>13313638.630000001</v>
      </c>
      <c r="CG285" s="11">
        <f t="shared" si="62"/>
        <v>1154832.3999999999</v>
      </c>
      <c r="CH285" s="11">
        <f t="shared" si="63"/>
        <v>0</v>
      </c>
      <c r="CI285" s="11">
        <f t="shared" si="64"/>
        <v>0</v>
      </c>
      <c r="CJ285" s="333" t="str">
        <f>VLOOKUP($A285,'Depr Group Buckets'!$A:$J,CJ$4,FALSE)</f>
        <v>AMORT</v>
      </c>
      <c r="CK285" s="333" t="str">
        <f>VLOOKUP($A285,'Depr Group Buckets'!$A:$J,CK$4,FALSE)</f>
        <v>101/106</v>
      </c>
      <c r="CL285" s="333">
        <f>VLOOKUP($A285,'Depr Group Buckets'!$A:$J,CL$4,FALSE)</f>
        <v>108</v>
      </c>
      <c r="CM285" s="333">
        <f>VLOOKUP($A285,'Depr Group Buckets'!$A:$J,CM$4,FALSE)</f>
        <v>403</v>
      </c>
      <c r="CN285" s="333" t="str">
        <f>VLOOKUP($A285,'Depr Group Buckets'!$A:$J,CN$4,FALSE)</f>
        <v>AMORT</v>
      </c>
      <c r="CO285" s="333" t="str">
        <f>VLOOKUP($A285,'Depr Group Buckets'!$A:$J,CO$4,FALSE)</f>
        <v>AMORT</v>
      </c>
      <c r="CP285" s="333" t="str">
        <f>VLOOKUP($A285,'Depr Group Buckets'!$A:$J,CP$4,FALSE)</f>
        <v>Valid</v>
      </c>
      <c r="CQ285" s="333" t="str">
        <f>VLOOKUP($A285,'Depr Group Buckets'!$A:$J,CQ$4,FALSE)</f>
        <v>391</v>
      </c>
    </row>
    <row r="286" spans="1:95" ht="12.75" customHeight="1" x14ac:dyDescent="0.25">
      <c r="A286" s="335">
        <v>39103</v>
      </c>
      <c r="B286" s="336" t="s">
        <v>651</v>
      </c>
      <c r="C286" s="337">
        <v>0</v>
      </c>
      <c r="D286" s="337">
        <v>0</v>
      </c>
      <c r="E286" s="337">
        <v>0</v>
      </c>
      <c r="F286" s="337">
        <v>0</v>
      </c>
      <c r="G286" s="337">
        <v>0</v>
      </c>
      <c r="H286" s="337">
        <v>0</v>
      </c>
      <c r="I286" s="337">
        <v>0</v>
      </c>
      <c r="J286" s="337">
        <v>0</v>
      </c>
      <c r="K286" s="337">
        <v>0</v>
      </c>
      <c r="L286" s="337">
        <v>0</v>
      </c>
      <c r="M286" s="337">
        <v>0</v>
      </c>
      <c r="N286" s="337">
        <v>0</v>
      </c>
      <c r="O286" s="337">
        <v>0</v>
      </c>
      <c r="P286" s="337">
        <v>0</v>
      </c>
      <c r="Q286" s="337">
        <v>0</v>
      </c>
      <c r="R286" s="337">
        <v>0</v>
      </c>
      <c r="S286" s="337">
        <v>0</v>
      </c>
      <c r="T286" s="337">
        <v>0</v>
      </c>
      <c r="U286" s="337">
        <v>0</v>
      </c>
      <c r="V286" s="337">
        <v>0</v>
      </c>
      <c r="W286" s="337">
        <v>0</v>
      </c>
      <c r="X286" s="337">
        <v>0</v>
      </c>
      <c r="Y286" s="337">
        <v>0</v>
      </c>
      <c r="Z286" s="337">
        <v>0</v>
      </c>
      <c r="AA286" s="337">
        <v>0</v>
      </c>
      <c r="AB286" s="337">
        <v>0</v>
      </c>
      <c r="AC286" s="337">
        <v>0</v>
      </c>
      <c r="AD286" s="337">
        <v>0</v>
      </c>
      <c r="AE286" s="337">
        <v>0</v>
      </c>
      <c r="AF286" s="337">
        <v>0</v>
      </c>
      <c r="AG286" s="337">
        <v>0</v>
      </c>
      <c r="AH286" s="337">
        <v>0</v>
      </c>
      <c r="AI286" s="337">
        <v>0</v>
      </c>
      <c r="AJ286" s="337">
        <v>0</v>
      </c>
      <c r="AK286" s="337">
        <v>0</v>
      </c>
      <c r="AL286" s="337">
        <v>0</v>
      </c>
      <c r="AM286" s="337">
        <v>0</v>
      </c>
      <c r="AN286" s="337"/>
      <c r="AO286" s="337"/>
      <c r="AP286" s="337"/>
      <c r="AQ286" s="337"/>
      <c r="AR286" s="337"/>
      <c r="AS286" s="337"/>
      <c r="AT286" s="337"/>
      <c r="AU286" s="337"/>
      <c r="AV286" s="337"/>
      <c r="AW286" s="337"/>
      <c r="AX286" s="337"/>
      <c r="AY286" s="337"/>
      <c r="AZ286" s="337"/>
      <c r="BA286" s="337"/>
      <c r="BB286" s="337"/>
      <c r="BC286" s="337"/>
      <c r="BD286" s="337"/>
      <c r="BE286" s="337"/>
      <c r="BF286" s="337"/>
      <c r="BG286" s="337"/>
      <c r="BH286" s="337"/>
      <c r="BI286" s="337"/>
      <c r="BJ286" s="337"/>
      <c r="BK286" s="337"/>
      <c r="BL286" s="337"/>
      <c r="BM286" s="337"/>
      <c r="BN286" s="337"/>
      <c r="BO286" s="337"/>
      <c r="BP286" s="337"/>
      <c r="BQ286" s="337"/>
      <c r="BR286" s="337"/>
      <c r="BS286" s="337"/>
      <c r="BT286" s="337"/>
      <c r="BU286" s="337"/>
      <c r="BV286" s="337"/>
      <c r="BW286" s="337"/>
      <c r="BX286" s="9">
        <f t="shared" si="53"/>
        <v>0</v>
      </c>
      <c r="BY286" s="9">
        <f t="shared" si="54"/>
        <v>0</v>
      </c>
      <c r="BZ286" s="9">
        <f t="shared" si="55"/>
        <v>0</v>
      </c>
      <c r="CA286" s="9">
        <f t="shared" si="56"/>
        <v>0</v>
      </c>
      <c r="CB286" s="9">
        <f t="shared" si="57"/>
        <v>0</v>
      </c>
      <c r="CC286" s="9">
        <f t="shared" si="58"/>
        <v>0</v>
      </c>
      <c r="CD286" s="11">
        <f t="shared" si="59"/>
        <v>0</v>
      </c>
      <c r="CE286" s="11">
        <f t="shared" si="60"/>
        <v>0</v>
      </c>
      <c r="CF286" s="11">
        <f t="shared" si="61"/>
        <v>0</v>
      </c>
      <c r="CG286" s="11">
        <f t="shared" si="62"/>
        <v>0</v>
      </c>
      <c r="CH286" s="11">
        <f t="shared" si="63"/>
        <v>0</v>
      </c>
      <c r="CI286" s="11">
        <f t="shared" si="64"/>
        <v>0</v>
      </c>
      <c r="CJ286" s="333" t="str">
        <f>VLOOKUP($A286,'Depr Group Buckets'!$A:$J,CJ$4,FALSE)</f>
        <v>AMORT</v>
      </c>
      <c r="CK286" s="333" t="str">
        <f>VLOOKUP($A286,'Depr Group Buckets'!$A:$J,CK$4,FALSE)</f>
        <v>101/106</v>
      </c>
      <c r="CL286" s="333">
        <f>VLOOKUP($A286,'Depr Group Buckets'!$A:$J,CL$4,FALSE)</f>
        <v>108</v>
      </c>
      <c r="CM286" s="333">
        <f>VLOOKUP($A286,'Depr Group Buckets'!$A:$J,CM$4,FALSE)</f>
        <v>403</v>
      </c>
      <c r="CN286" s="333" t="str">
        <f>VLOOKUP($A286,'Depr Group Buckets'!$A:$J,CN$4,FALSE)</f>
        <v>AMORT</v>
      </c>
      <c r="CO286" s="333" t="str">
        <f>VLOOKUP($A286,'Depr Group Buckets'!$A:$J,CO$4,FALSE)</f>
        <v>AMORT</v>
      </c>
      <c r="CP286" s="333" t="str">
        <f>VLOOKUP($A286,'Depr Group Buckets'!$A:$J,CP$4,FALSE)</f>
        <v>Invalid</v>
      </c>
      <c r="CQ286" s="333" t="str">
        <f>VLOOKUP($A286,'Depr Group Buckets'!$A:$J,CQ$4,FALSE)</f>
        <v>391</v>
      </c>
    </row>
    <row r="287" spans="1:95" ht="12.75" customHeight="1" x14ac:dyDescent="0.25">
      <c r="A287" s="335">
        <v>39104</v>
      </c>
      <c r="B287" s="336" t="s">
        <v>289</v>
      </c>
      <c r="C287" s="337">
        <v>40831921.999999993</v>
      </c>
      <c r="D287" s="337">
        <v>40682727.389999993</v>
      </c>
      <c r="E287" s="337">
        <v>40805454.789999992</v>
      </c>
      <c r="F287" s="337">
        <v>42775100.269999988</v>
      </c>
      <c r="G287" s="337">
        <v>42713074.399999984</v>
      </c>
      <c r="H287" s="337">
        <v>41618079.719999976</v>
      </c>
      <c r="I287" s="337">
        <v>41626414.849999979</v>
      </c>
      <c r="J287" s="337">
        <v>43161966.469999976</v>
      </c>
      <c r="K287" s="337">
        <v>43184408.73999998</v>
      </c>
      <c r="L287" s="337">
        <v>43840102.98999998</v>
      </c>
      <c r="M287" s="337">
        <v>43298659.509999976</v>
      </c>
      <c r="N287" s="337">
        <v>42049134.559999973</v>
      </c>
      <c r="O287" s="337">
        <v>49007452.829999976</v>
      </c>
      <c r="P287" s="337">
        <v>50476483.889999978</v>
      </c>
      <c r="Q287" s="337">
        <v>50951731.579999976</v>
      </c>
      <c r="R287" s="337">
        <v>50871241.159999974</v>
      </c>
      <c r="S287" s="337">
        <v>52311100.699999973</v>
      </c>
      <c r="T287" s="337">
        <v>52311100.699999973</v>
      </c>
      <c r="U287" s="337">
        <v>52757160.049999975</v>
      </c>
      <c r="V287" s="337">
        <v>52807160.049999975</v>
      </c>
      <c r="W287" s="337">
        <v>52807160.049999975</v>
      </c>
      <c r="X287" s="337">
        <v>52261874.499999978</v>
      </c>
      <c r="Y287" s="337">
        <v>50863315.329999976</v>
      </c>
      <c r="Z287" s="337">
        <v>50863315.329999976</v>
      </c>
      <c r="AA287" s="337">
        <v>55362003.109999977</v>
      </c>
      <c r="AB287" s="337">
        <v>51379550.369999975</v>
      </c>
      <c r="AC287" s="337">
        <v>51386622.549999975</v>
      </c>
      <c r="AD287" s="337">
        <v>51403753.129999973</v>
      </c>
      <c r="AE287" s="337">
        <v>51420883.709999971</v>
      </c>
      <c r="AF287" s="337">
        <v>51438014.289999969</v>
      </c>
      <c r="AG287" s="337">
        <v>51455144.869999968</v>
      </c>
      <c r="AH287" s="337">
        <v>51722275.449999966</v>
      </c>
      <c r="AI287" s="337">
        <v>51739406.029999964</v>
      </c>
      <c r="AJ287" s="337">
        <v>51593681.929999962</v>
      </c>
      <c r="AK287" s="337">
        <v>57710778.729999959</v>
      </c>
      <c r="AL287" s="337">
        <v>57727909.309999958</v>
      </c>
      <c r="AM287" s="337">
        <v>64566439.889999956</v>
      </c>
      <c r="AN287" s="337"/>
      <c r="AO287" s="337"/>
      <c r="AP287" s="337"/>
      <c r="AQ287" s="337"/>
      <c r="AR287" s="337"/>
      <c r="AS287" s="337"/>
      <c r="AT287" s="337"/>
      <c r="AU287" s="337"/>
      <c r="AV287" s="337"/>
      <c r="AW287" s="337"/>
      <c r="AX287" s="337"/>
      <c r="AY287" s="337"/>
      <c r="AZ287" s="337"/>
      <c r="BA287" s="337"/>
      <c r="BB287" s="337"/>
      <c r="BC287" s="337"/>
      <c r="BD287" s="337"/>
      <c r="BE287" s="337"/>
      <c r="BF287" s="337"/>
      <c r="BG287" s="337"/>
      <c r="BH287" s="337"/>
      <c r="BI287" s="337"/>
      <c r="BJ287" s="337"/>
      <c r="BK287" s="337"/>
      <c r="BL287" s="337"/>
      <c r="BM287" s="337"/>
      <c r="BN287" s="337"/>
      <c r="BO287" s="337"/>
      <c r="BP287" s="337"/>
      <c r="BQ287" s="337"/>
      <c r="BR287" s="337"/>
      <c r="BS287" s="337"/>
      <c r="BT287" s="337"/>
      <c r="BU287" s="337"/>
      <c r="BV287" s="337"/>
      <c r="BW287" s="337"/>
      <c r="BX287" s="9">
        <f t="shared" si="53"/>
        <v>49007452.829999976</v>
      </c>
      <c r="BY287" s="9">
        <f t="shared" si="54"/>
        <v>55362003.109999977</v>
      </c>
      <c r="BZ287" s="9">
        <f t="shared" si="55"/>
        <v>64566439.889999956</v>
      </c>
      <c r="CA287" s="9">
        <f t="shared" si="56"/>
        <v>0</v>
      </c>
      <c r="CB287" s="9">
        <f t="shared" si="57"/>
        <v>0</v>
      </c>
      <c r="CC287" s="9">
        <f t="shared" si="58"/>
        <v>0</v>
      </c>
      <c r="CD287" s="11">
        <f t="shared" si="59"/>
        <v>42738038.350000001</v>
      </c>
      <c r="CE287" s="11">
        <f t="shared" si="60"/>
        <v>51819315.329999998</v>
      </c>
      <c r="CF287" s="11">
        <f t="shared" si="61"/>
        <v>53762035.640000001</v>
      </c>
      <c r="CG287" s="11">
        <f t="shared" si="62"/>
        <v>4966649.22</v>
      </c>
      <c r="CH287" s="11">
        <f t="shared" si="63"/>
        <v>0</v>
      </c>
      <c r="CI287" s="11">
        <f t="shared" si="64"/>
        <v>0</v>
      </c>
      <c r="CJ287" s="333" t="str">
        <f>VLOOKUP($A287,'Depr Group Buckets'!$A:$J,CJ$4,FALSE)</f>
        <v>AMORT</v>
      </c>
      <c r="CK287" s="333" t="str">
        <f>VLOOKUP($A287,'Depr Group Buckets'!$A:$J,CK$4,FALSE)</f>
        <v>101/106</v>
      </c>
      <c r="CL287" s="333">
        <f>VLOOKUP($A287,'Depr Group Buckets'!$A:$J,CL$4,FALSE)</f>
        <v>108</v>
      </c>
      <c r="CM287" s="333">
        <f>VLOOKUP($A287,'Depr Group Buckets'!$A:$J,CM$4,FALSE)</f>
        <v>403</v>
      </c>
      <c r="CN287" s="333" t="str">
        <f>VLOOKUP($A287,'Depr Group Buckets'!$A:$J,CN$4,FALSE)</f>
        <v>AMORT</v>
      </c>
      <c r="CO287" s="333" t="str">
        <f>VLOOKUP($A287,'Depr Group Buckets'!$A:$J,CO$4,FALSE)</f>
        <v>AMORT</v>
      </c>
      <c r="CP287" s="333" t="str">
        <f>VLOOKUP($A287,'Depr Group Buckets'!$A:$J,CP$4,FALSE)</f>
        <v>Valid</v>
      </c>
      <c r="CQ287" s="333" t="str">
        <f>VLOOKUP($A287,'Depr Group Buckets'!$A:$J,CQ$4,FALSE)</f>
        <v>391</v>
      </c>
    </row>
    <row r="288" spans="1:95" ht="12.75" customHeight="1" x14ac:dyDescent="0.25">
      <c r="A288" s="335">
        <v>39201</v>
      </c>
      <c r="B288" s="336" t="s">
        <v>652</v>
      </c>
      <c r="C288" s="337">
        <v>0</v>
      </c>
      <c r="D288" s="337">
        <v>0</v>
      </c>
      <c r="E288" s="337">
        <v>0</v>
      </c>
      <c r="F288" s="337">
        <v>0</v>
      </c>
      <c r="G288" s="337">
        <v>0</v>
      </c>
      <c r="H288" s="337">
        <v>0</v>
      </c>
      <c r="I288" s="337">
        <v>0</v>
      </c>
      <c r="J288" s="337">
        <v>0</v>
      </c>
      <c r="K288" s="337">
        <v>0</v>
      </c>
      <c r="L288" s="337">
        <v>0</v>
      </c>
      <c r="M288" s="337">
        <v>0</v>
      </c>
      <c r="N288" s="337">
        <v>0</v>
      </c>
      <c r="O288" s="337">
        <v>0</v>
      </c>
      <c r="P288" s="337">
        <v>0</v>
      </c>
      <c r="Q288" s="337">
        <v>0</v>
      </c>
      <c r="R288" s="337">
        <v>0</v>
      </c>
      <c r="S288" s="337">
        <v>0</v>
      </c>
      <c r="T288" s="337">
        <v>0</v>
      </c>
      <c r="U288" s="337">
        <v>0</v>
      </c>
      <c r="V288" s="337">
        <v>0</v>
      </c>
      <c r="W288" s="337">
        <v>0</v>
      </c>
      <c r="X288" s="337">
        <v>0</v>
      </c>
      <c r="Y288" s="337">
        <v>0</v>
      </c>
      <c r="Z288" s="337">
        <v>0</v>
      </c>
      <c r="AA288" s="337">
        <v>0</v>
      </c>
      <c r="AB288" s="337">
        <v>0</v>
      </c>
      <c r="AC288" s="337">
        <v>0</v>
      </c>
      <c r="AD288" s="337">
        <v>0</v>
      </c>
      <c r="AE288" s="337">
        <v>0</v>
      </c>
      <c r="AF288" s="337">
        <v>0</v>
      </c>
      <c r="AG288" s="337">
        <v>0</v>
      </c>
      <c r="AH288" s="337">
        <v>0</v>
      </c>
      <c r="AI288" s="337">
        <v>0</v>
      </c>
      <c r="AJ288" s="337">
        <v>0</v>
      </c>
      <c r="AK288" s="337">
        <v>0</v>
      </c>
      <c r="AL288" s="337">
        <v>0</v>
      </c>
      <c r="AM288" s="337">
        <v>0</v>
      </c>
      <c r="AN288" s="337"/>
      <c r="AO288" s="337"/>
      <c r="AP288" s="337"/>
      <c r="AQ288" s="337"/>
      <c r="AR288" s="337"/>
      <c r="AS288" s="337"/>
      <c r="AT288" s="337"/>
      <c r="AU288" s="337"/>
      <c r="AV288" s="337"/>
      <c r="AW288" s="337"/>
      <c r="AX288" s="337"/>
      <c r="AY288" s="337"/>
      <c r="AZ288" s="337"/>
      <c r="BA288" s="337"/>
      <c r="BB288" s="337"/>
      <c r="BC288" s="337"/>
      <c r="BD288" s="337"/>
      <c r="BE288" s="337"/>
      <c r="BF288" s="337"/>
      <c r="BG288" s="337"/>
      <c r="BH288" s="337"/>
      <c r="BI288" s="337"/>
      <c r="BJ288" s="337"/>
      <c r="BK288" s="337"/>
      <c r="BL288" s="337"/>
      <c r="BM288" s="337"/>
      <c r="BN288" s="337"/>
      <c r="BO288" s="337"/>
      <c r="BP288" s="337"/>
      <c r="BQ288" s="337"/>
      <c r="BR288" s="337"/>
      <c r="BS288" s="337"/>
      <c r="BT288" s="337"/>
      <c r="BU288" s="337"/>
      <c r="BV288" s="337"/>
      <c r="BW288" s="337"/>
      <c r="BX288" s="9">
        <f t="shared" si="53"/>
        <v>0</v>
      </c>
      <c r="BY288" s="9">
        <f t="shared" si="54"/>
        <v>0</v>
      </c>
      <c r="BZ288" s="9">
        <f t="shared" si="55"/>
        <v>0</v>
      </c>
      <c r="CA288" s="9">
        <f t="shared" si="56"/>
        <v>0</v>
      </c>
      <c r="CB288" s="9">
        <f t="shared" si="57"/>
        <v>0</v>
      </c>
      <c r="CC288" s="9">
        <f t="shared" si="58"/>
        <v>0</v>
      </c>
      <c r="CD288" s="11">
        <f t="shared" si="59"/>
        <v>0</v>
      </c>
      <c r="CE288" s="11">
        <f t="shared" si="60"/>
        <v>0</v>
      </c>
      <c r="CF288" s="11">
        <f t="shared" si="61"/>
        <v>0</v>
      </c>
      <c r="CG288" s="11">
        <f t="shared" si="62"/>
        <v>0</v>
      </c>
      <c r="CH288" s="11">
        <f t="shared" si="63"/>
        <v>0</v>
      </c>
      <c r="CI288" s="11">
        <f t="shared" si="64"/>
        <v>0</v>
      </c>
      <c r="CJ288" s="333" t="str">
        <f>VLOOKUP($A288,'Depr Group Buckets'!$A:$J,CJ$4,FALSE)</f>
        <v>GENERAL</v>
      </c>
      <c r="CK288" s="333" t="str">
        <f>VLOOKUP($A288,'Depr Group Buckets'!$A:$J,CK$4,FALSE)</f>
        <v>101/106</v>
      </c>
      <c r="CL288" s="333">
        <f>VLOOKUP($A288,'Depr Group Buckets'!$A:$J,CL$4,FALSE)</f>
        <v>108</v>
      </c>
      <c r="CM288" s="333">
        <f>VLOOKUP($A288,'Depr Group Buckets'!$A:$J,CM$4,FALSE)</f>
        <v>403</v>
      </c>
      <c r="CN288" s="333" t="str">
        <f>VLOOKUP($A288,'Depr Group Buckets'!$A:$J,CN$4,FALSE)</f>
        <v>GENERAL</v>
      </c>
      <c r="CO288" s="333" t="str">
        <f>VLOOKUP($A288,'Depr Group Buckets'!$A:$J,CO$4,FALSE)</f>
        <v>GENERAL</v>
      </c>
      <c r="CP288" s="333" t="str">
        <f>VLOOKUP($A288,'Depr Group Buckets'!$A:$J,CP$4,FALSE)</f>
        <v>Invalid</v>
      </c>
      <c r="CQ288" s="333" t="str">
        <f>VLOOKUP($A288,'Depr Group Buckets'!$A:$J,CQ$4,FALSE)</f>
        <v>392</v>
      </c>
    </row>
    <row r="289" spans="1:95" ht="12.75" customHeight="1" x14ac:dyDescent="0.25">
      <c r="A289" s="335">
        <v>39202</v>
      </c>
      <c r="B289" s="336" t="s">
        <v>272</v>
      </c>
      <c r="C289" s="337">
        <v>21901759.489999995</v>
      </c>
      <c r="D289" s="337">
        <v>21931182.039999995</v>
      </c>
      <c r="E289" s="337">
        <v>22004546.059999995</v>
      </c>
      <c r="F289" s="337">
        <v>22715877.139999993</v>
      </c>
      <c r="G289" s="337">
        <v>24130774.999999993</v>
      </c>
      <c r="H289" s="337">
        <v>24385332.049999993</v>
      </c>
      <c r="I289" s="337">
        <v>25119875.109999992</v>
      </c>
      <c r="J289" s="337">
        <v>25710653.379999992</v>
      </c>
      <c r="K289" s="337">
        <v>27493030.319999993</v>
      </c>
      <c r="L289" s="337">
        <v>27529810.489999995</v>
      </c>
      <c r="M289" s="337">
        <v>28536562.949999996</v>
      </c>
      <c r="N289" s="337">
        <v>28696416.189999994</v>
      </c>
      <c r="O289" s="337">
        <v>29141697.969999991</v>
      </c>
      <c r="P289" s="337">
        <v>30562814.789999992</v>
      </c>
      <c r="Q289" s="337">
        <v>30932509.249999993</v>
      </c>
      <c r="R289" s="337">
        <v>30943134.249999993</v>
      </c>
      <c r="S289" s="337">
        <v>30953759.249999993</v>
      </c>
      <c r="T289" s="337">
        <v>30964384.249999993</v>
      </c>
      <c r="U289" s="337">
        <v>30975009.249999993</v>
      </c>
      <c r="V289" s="337">
        <v>30985634.249999993</v>
      </c>
      <c r="W289" s="337">
        <v>30996259.249999993</v>
      </c>
      <c r="X289" s="337">
        <v>31006884.249999993</v>
      </c>
      <c r="Y289" s="337">
        <v>31017509.249999993</v>
      </c>
      <c r="Z289" s="337">
        <v>31028134.249999993</v>
      </c>
      <c r="AA289" s="337">
        <v>31038759.249999993</v>
      </c>
      <c r="AB289" s="337">
        <v>31044071.749999993</v>
      </c>
      <c r="AC289" s="337">
        <v>31049384.249999993</v>
      </c>
      <c r="AD289" s="337">
        <v>31054696.749999993</v>
      </c>
      <c r="AE289" s="337">
        <v>31060009.249999993</v>
      </c>
      <c r="AF289" s="337">
        <v>31065321.749999993</v>
      </c>
      <c r="AG289" s="337">
        <v>31070634.249999993</v>
      </c>
      <c r="AH289" s="337">
        <v>31075946.749999993</v>
      </c>
      <c r="AI289" s="337">
        <v>31128009.249999993</v>
      </c>
      <c r="AJ289" s="337">
        <v>31133321.749999993</v>
      </c>
      <c r="AK289" s="337">
        <v>31138634.249999993</v>
      </c>
      <c r="AL289" s="337">
        <v>31143946.749999993</v>
      </c>
      <c r="AM289" s="337">
        <v>31149259.249999993</v>
      </c>
      <c r="AN289" s="337"/>
      <c r="AO289" s="337"/>
      <c r="AP289" s="337"/>
      <c r="AQ289" s="337"/>
      <c r="AR289" s="337"/>
      <c r="AS289" s="337"/>
      <c r="AT289" s="337"/>
      <c r="AU289" s="337"/>
      <c r="AV289" s="337"/>
      <c r="AW289" s="337"/>
      <c r="AX289" s="337"/>
      <c r="AY289" s="337"/>
      <c r="AZ289" s="337"/>
      <c r="BA289" s="337"/>
      <c r="BB289" s="337"/>
      <c r="BC289" s="337"/>
      <c r="BD289" s="337"/>
      <c r="BE289" s="337"/>
      <c r="BF289" s="337"/>
      <c r="BG289" s="337"/>
      <c r="BH289" s="337"/>
      <c r="BI289" s="337"/>
      <c r="BJ289" s="337"/>
      <c r="BK289" s="337"/>
      <c r="BL289" s="337"/>
      <c r="BM289" s="337"/>
      <c r="BN289" s="337"/>
      <c r="BO289" s="337"/>
      <c r="BP289" s="337"/>
      <c r="BQ289" s="337"/>
      <c r="BR289" s="337"/>
      <c r="BS289" s="337"/>
      <c r="BT289" s="337"/>
      <c r="BU289" s="337"/>
      <c r="BV289" s="337"/>
      <c r="BW289" s="337"/>
      <c r="BX289" s="9">
        <f t="shared" si="53"/>
        <v>29141697.969999991</v>
      </c>
      <c r="BY289" s="9">
        <f t="shared" si="54"/>
        <v>31038759.249999993</v>
      </c>
      <c r="BZ289" s="9">
        <f t="shared" si="55"/>
        <v>31149259.249999993</v>
      </c>
      <c r="CA289" s="9">
        <f t="shared" si="56"/>
        <v>0</v>
      </c>
      <c r="CB289" s="9">
        <f t="shared" si="57"/>
        <v>0</v>
      </c>
      <c r="CC289" s="9">
        <f t="shared" si="58"/>
        <v>0</v>
      </c>
      <c r="CD289" s="11">
        <f t="shared" si="59"/>
        <v>25330578.32</v>
      </c>
      <c r="CE289" s="11">
        <f t="shared" si="60"/>
        <v>30811268.420000002</v>
      </c>
      <c r="CF289" s="11">
        <f t="shared" si="61"/>
        <v>31088615.02</v>
      </c>
      <c r="CG289" s="11">
        <f t="shared" si="62"/>
        <v>2396096.87</v>
      </c>
      <c r="CH289" s="11">
        <f t="shared" si="63"/>
        <v>0</v>
      </c>
      <c r="CI289" s="11">
        <f t="shared" si="64"/>
        <v>0</v>
      </c>
      <c r="CJ289" s="333" t="str">
        <f>VLOOKUP($A289,'Depr Group Buckets'!$A:$J,CJ$4,FALSE)</f>
        <v>GENERAL</v>
      </c>
      <c r="CK289" s="333" t="str">
        <f>VLOOKUP($A289,'Depr Group Buckets'!$A:$J,CK$4,FALSE)</f>
        <v>101/106</v>
      </c>
      <c r="CL289" s="333">
        <f>VLOOKUP($A289,'Depr Group Buckets'!$A:$J,CL$4,FALSE)</f>
        <v>108</v>
      </c>
      <c r="CM289" s="333" t="str">
        <f>VLOOKUP($A289,'Depr Group Buckets'!$A:$J,CM$4,FALSE)</f>
        <v>Fleet Clear</v>
      </c>
      <c r="CN289" s="333" t="str">
        <f>VLOOKUP($A289,'Depr Group Buckets'!$A:$J,CN$4,FALSE)</f>
        <v>GENERAL</v>
      </c>
      <c r="CO289" s="333" t="str">
        <f>VLOOKUP($A289,'Depr Group Buckets'!$A:$J,CO$4,FALSE)</f>
        <v>GENERAL</v>
      </c>
      <c r="CP289" s="333" t="str">
        <f>VLOOKUP($A289,'Depr Group Buckets'!$A:$J,CP$4,FALSE)</f>
        <v>Valid</v>
      </c>
      <c r="CQ289" s="333" t="str">
        <f>VLOOKUP($A289,'Depr Group Buckets'!$A:$J,CQ$4,FALSE)</f>
        <v>392</v>
      </c>
    </row>
    <row r="290" spans="1:95" ht="12.75" customHeight="1" x14ac:dyDescent="0.25">
      <c r="A290" s="335">
        <v>39203</v>
      </c>
      <c r="B290" s="336" t="s">
        <v>274</v>
      </c>
      <c r="C290" s="337">
        <v>77389217.590000004</v>
      </c>
      <c r="D290" s="337">
        <v>77399718.460000008</v>
      </c>
      <c r="E290" s="337">
        <v>77279332.320000008</v>
      </c>
      <c r="F290" s="337">
        <v>76233851.800000012</v>
      </c>
      <c r="G290" s="337">
        <v>76254058.080000013</v>
      </c>
      <c r="H290" s="337">
        <v>75940836.76000002</v>
      </c>
      <c r="I290" s="337">
        <v>75952220.000000015</v>
      </c>
      <c r="J290" s="337">
        <v>76271726.060000017</v>
      </c>
      <c r="K290" s="337">
        <v>76555658.88000001</v>
      </c>
      <c r="L290" s="337">
        <v>76455938.25</v>
      </c>
      <c r="M290" s="337">
        <v>76508564.75</v>
      </c>
      <c r="N290" s="337">
        <v>76425071.550000012</v>
      </c>
      <c r="O290" s="337">
        <v>80730762.210000008</v>
      </c>
      <c r="P290" s="337">
        <v>80730762.210000008</v>
      </c>
      <c r="Q290" s="337">
        <v>80730762.210000008</v>
      </c>
      <c r="R290" s="337">
        <v>80730762.210000008</v>
      </c>
      <c r="S290" s="337">
        <v>80730762.210000008</v>
      </c>
      <c r="T290" s="337">
        <v>80730762.210000008</v>
      </c>
      <c r="U290" s="337">
        <v>80730762.210000008</v>
      </c>
      <c r="V290" s="337">
        <v>80730762.210000008</v>
      </c>
      <c r="W290" s="337">
        <v>80730762.210000008</v>
      </c>
      <c r="X290" s="337">
        <v>80730762.210000008</v>
      </c>
      <c r="Y290" s="337">
        <v>80730762.210000008</v>
      </c>
      <c r="Z290" s="337">
        <v>80730762.210000008</v>
      </c>
      <c r="AA290" s="337">
        <v>80730762.210000008</v>
      </c>
      <c r="AB290" s="337">
        <v>80730762.210000008</v>
      </c>
      <c r="AC290" s="337">
        <v>80730762.210000008</v>
      </c>
      <c r="AD290" s="337">
        <v>80730762.210000008</v>
      </c>
      <c r="AE290" s="337">
        <v>80730762.210000008</v>
      </c>
      <c r="AF290" s="337">
        <v>80730762.210000008</v>
      </c>
      <c r="AG290" s="337">
        <v>80730762.210000008</v>
      </c>
      <c r="AH290" s="337">
        <v>80730762.210000008</v>
      </c>
      <c r="AI290" s="337">
        <v>80730762.210000008</v>
      </c>
      <c r="AJ290" s="337">
        <v>80730762.210000008</v>
      </c>
      <c r="AK290" s="337">
        <v>80730762.210000008</v>
      </c>
      <c r="AL290" s="337">
        <v>80730762.210000008</v>
      </c>
      <c r="AM290" s="337">
        <v>80730762.210000008</v>
      </c>
      <c r="AN290" s="337"/>
      <c r="AO290" s="337"/>
      <c r="AP290" s="337"/>
      <c r="AQ290" s="337"/>
      <c r="AR290" s="337"/>
      <c r="AS290" s="337"/>
      <c r="AT290" s="337"/>
      <c r="AU290" s="337"/>
      <c r="AV290" s="337"/>
      <c r="AW290" s="337"/>
      <c r="AX290" s="337"/>
      <c r="AY290" s="337"/>
      <c r="AZ290" s="337"/>
      <c r="BA290" s="337"/>
      <c r="BB290" s="337"/>
      <c r="BC290" s="337"/>
      <c r="BD290" s="337"/>
      <c r="BE290" s="337"/>
      <c r="BF290" s="337"/>
      <c r="BG290" s="337"/>
      <c r="BH290" s="337"/>
      <c r="BI290" s="337"/>
      <c r="BJ290" s="337"/>
      <c r="BK290" s="337"/>
      <c r="BL290" s="337"/>
      <c r="BM290" s="337"/>
      <c r="BN290" s="337"/>
      <c r="BO290" s="337"/>
      <c r="BP290" s="337"/>
      <c r="BQ290" s="337"/>
      <c r="BR290" s="337"/>
      <c r="BS290" s="337"/>
      <c r="BT290" s="337"/>
      <c r="BU290" s="337"/>
      <c r="BV290" s="337"/>
      <c r="BW290" s="337"/>
      <c r="BX290" s="9">
        <f t="shared" si="53"/>
        <v>80730762.210000008</v>
      </c>
      <c r="BY290" s="9">
        <f t="shared" si="54"/>
        <v>80730762.210000008</v>
      </c>
      <c r="BZ290" s="9">
        <f t="shared" si="55"/>
        <v>80730762.210000008</v>
      </c>
      <c r="CA290" s="9">
        <f t="shared" si="56"/>
        <v>0</v>
      </c>
      <c r="CB290" s="9">
        <f t="shared" si="57"/>
        <v>0</v>
      </c>
      <c r="CC290" s="9">
        <f t="shared" si="58"/>
        <v>0</v>
      </c>
      <c r="CD290" s="11">
        <f t="shared" si="59"/>
        <v>76876688.980000004</v>
      </c>
      <c r="CE290" s="11">
        <f t="shared" si="60"/>
        <v>80730762.209999993</v>
      </c>
      <c r="CF290" s="11">
        <f t="shared" si="61"/>
        <v>80730762.209999993</v>
      </c>
      <c r="CG290" s="11">
        <f t="shared" si="62"/>
        <v>6210058.6299999999</v>
      </c>
      <c r="CH290" s="11">
        <f t="shared" si="63"/>
        <v>0</v>
      </c>
      <c r="CI290" s="11">
        <f t="shared" si="64"/>
        <v>0</v>
      </c>
      <c r="CJ290" s="333" t="str">
        <f>VLOOKUP($A290,'Depr Group Buckets'!$A:$J,CJ$4,FALSE)</f>
        <v>GENERAL</v>
      </c>
      <c r="CK290" s="333" t="str">
        <f>VLOOKUP($A290,'Depr Group Buckets'!$A:$J,CK$4,FALSE)</f>
        <v>101/106</v>
      </c>
      <c r="CL290" s="333">
        <f>VLOOKUP($A290,'Depr Group Buckets'!$A:$J,CL$4,FALSE)</f>
        <v>108</v>
      </c>
      <c r="CM290" s="333" t="str">
        <f>VLOOKUP($A290,'Depr Group Buckets'!$A:$J,CM$4,FALSE)</f>
        <v>Fleet Clear</v>
      </c>
      <c r="CN290" s="333" t="str">
        <f>VLOOKUP($A290,'Depr Group Buckets'!$A:$J,CN$4,FALSE)</f>
        <v>GENERAL</v>
      </c>
      <c r="CO290" s="333" t="str">
        <f>VLOOKUP($A290,'Depr Group Buckets'!$A:$J,CO$4,FALSE)</f>
        <v>GENERAL</v>
      </c>
      <c r="CP290" s="333" t="str">
        <f>VLOOKUP($A290,'Depr Group Buckets'!$A:$J,CP$4,FALSE)</f>
        <v>Valid</v>
      </c>
      <c r="CQ290" s="333" t="str">
        <f>VLOOKUP($A290,'Depr Group Buckets'!$A:$J,CQ$4,FALSE)</f>
        <v>392</v>
      </c>
    </row>
    <row r="291" spans="1:95" ht="12.75" customHeight="1" x14ac:dyDescent="0.25">
      <c r="A291" s="335">
        <v>39204</v>
      </c>
      <c r="B291" s="336" t="s">
        <v>653</v>
      </c>
      <c r="C291" s="337">
        <v>0</v>
      </c>
      <c r="D291" s="337">
        <v>0</v>
      </c>
      <c r="E291" s="337">
        <v>0</v>
      </c>
      <c r="F291" s="337">
        <v>0</v>
      </c>
      <c r="G291" s="337">
        <v>0</v>
      </c>
      <c r="H291" s="337">
        <v>0</v>
      </c>
      <c r="I291" s="337">
        <v>0</v>
      </c>
      <c r="J291" s="337">
        <v>0</v>
      </c>
      <c r="K291" s="337">
        <v>0</v>
      </c>
      <c r="L291" s="337">
        <v>0</v>
      </c>
      <c r="M291" s="337">
        <v>0</v>
      </c>
      <c r="N291" s="337">
        <v>0</v>
      </c>
      <c r="O291" s="337">
        <v>0</v>
      </c>
      <c r="P291" s="337">
        <v>0</v>
      </c>
      <c r="Q291" s="337">
        <v>0</v>
      </c>
      <c r="R291" s="337">
        <v>0</v>
      </c>
      <c r="S291" s="337">
        <v>0</v>
      </c>
      <c r="T291" s="337">
        <v>0</v>
      </c>
      <c r="U291" s="337">
        <v>0</v>
      </c>
      <c r="V291" s="337">
        <v>0</v>
      </c>
      <c r="W291" s="337">
        <v>0</v>
      </c>
      <c r="X291" s="337">
        <v>0</v>
      </c>
      <c r="Y291" s="337">
        <v>0</v>
      </c>
      <c r="Z291" s="337">
        <v>0</v>
      </c>
      <c r="AA291" s="337">
        <v>0</v>
      </c>
      <c r="AB291" s="337">
        <v>0</v>
      </c>
      <c r="AC291" s="337">
        <v>0</v>
      </c>
      <c r="AD291" s="337">
        <v>0</v>
      </c>
      <c r="AE291" s="337">
        <v>0</v>
      </c>
      <c r="AF291" s="337">
        <v>0</v>
      </c>
      <c r="AG291" s="337">
        <v>0</v>
      </c>
      <c r="AH291" s="337">
        <v>0</v>
      </c>
      <c r="AI291" s="337">
        <v>0</v>
      </c>
      <c r="AJ291" s="337">
        <v>0</v>
      </c>
      <c r="AK291" s="337">
        <v>0</v>
      </c>
      <c r="AL291" s="337">
        <v>0</v>
      </c>
      <c r="AM291" s="337">
        <v>0</v>
      </c>
      <c r="AN291" s="337"/>
      <c r="AO291" s="337"/>
      <c r="AP291" s="337"/>
      <c r="AQ291" s="337"/>
      <c r="AR291" s="337"/>
      <c r="AS291" s="337"/>
      <c r="AT291" s="337"/>
      <c r="AU291" s="337"/>
      <c r="AV291" s="337"/>
      <c r="AW291" s="337"/>
      <c r="AX291" s="337"/>
      <c r="AY291" s="337"/>
      <c r="AZ291" s="337"/>
      <c r="BA291" s="337"/>
      <c r="BB291" s="337"/>
      <c r="BC291" s="337"/>
      <c r="BD291" s="337"/>
      <c r="BE291" s="337"/>
      <c r="BF291" s="337"/>
      <c r="BG291" s="337"/>
      <c r="BH291" s="337"/>
      <c r="BI291" s="337"/>
      <c r="BJ291" s="337"/>
      <c r="BK291" s="337"/>
      <c r="BL291" s="337"/>
      <c r="BM291" s="337"/>
      <c r="BN291" s="337"/>
      <c r="BO291" s="337"/>
      <c r="BP291" s="337"/>
      <c r="BQ291" s="337"/>
      <c r="BR291" s="337"/>
      <c r="BS291" s="337"/>
      <c r="BT291" s="337"/>
      <c r="BU291" s="337"/>
      <c r="BV291" s="337"/>
      <c r="BW291" s="337"/>
      <c r="BX291" s="9">
        <f t="shared" si="53"/>
        <v>0</v>
      </c>
      <c r="BY291" s="9">
        <f t="shared" si="54"/>
        <v>0</v>
      </c>
      <c r="BZ291" s="9">
        <f t="shared" si="55"/>
        <v>0</v>
      </c>
      <c r="CA291" s="9">
        <f t="shared" si="56"/>
        <v>0</v>
      </c>
      <c r="CB291" s="9">
        <f t="shared" si="57"/>
        <v>0</v>
      </c>
      <c r="CC291" s="9">
        <f t="shared" si="58"/>
        <v>0</v>
      </c>
      <c r="CD291" s="11">
        <f t="shared" si="59"/>
        <v>0</v>
      </c>
      <c r="CE291" s="11">
        <f t="shared" si="60"/>
        <v>0</v>
      </c>
      <c r="CF291" s="11">
        <f t="shared" si="61"/>
        <v>0</v>
      </c>
      <c r="CG291" s="11">
        <f t="shared" si="62"/>
        <v>0</v>
      </c>
      <c r="CH291" s="11">
        <f t="shared" si="63"/>
        <v>0</v>
      </c>
      <c r="CI291" s="11">
        <f t="shared" si="64"/>
        <v>0</v>
      </c>
      <c r="CJ291" s="333" t="str">
        <f>VLOOKUP($A291,'Depr Group Buckets'!$A:$J,CJ$4,FALSE)</f>
        <v>GENERAL</v>
      </c>
      <c r="CK291" s="333" t="str">
        <f>VLOOKUP($A291,'Depr Group Buckets'!$A:$J,CK$4,FALSE)</f>
        <v>101/106</v>
      </c>
      <c r="CL291" s="333">
        <f>VLOOKUP($A291,'Depr Group Buckets'!$A:$J,CL$4,FALSE)</f>
        <v>108</v>
      </c>
      <c r="CM291" s="333" t="str">
        <f>VLOOKUP($A291,'Depr Group Buckets'!$A:$J,CM$4,FALSE)</f>
        <v>Fleet Clear</v>
      </c>
      <c r="CN291" s="333" t="str">
        <f>VLOOKUP($A291,'Depr Group Buckets'!$A:$J,CN$4,FALSE)</f>
        <v>GENERAL</v>
      </c>
      <c r="CO291" s="333" t="str">
        <f>VLOOKUP($A291,'Depr Group Buckets'!$A:$J,CO$4,FALSE)</f>
        <v>GENERAL</v>
      </c>
      <c r="CP291" s="333" t="str">
        <f>VLOOKUP($A291,'Depr Group Buckets'!$A:$J,CP$4,FALSE)</f>
        <v>Invalid</v>
      </c>
      <c r="CQ291" s="333" t="str">
        <f>VLOOKUP($A291,'Depr Group Buckets'!$A:$J,CQ$4,FALSE)</f>
        <v>392</v>
      </c>
    </row>
    <row r="292" spans="1:95" ht="12.75" customHeight="1" x14ac:dyDescent="0.25">
      <c r="A292" s="335">
        <v>39212</v>
      </c>
      <c r="B292" s="336" t="s">
        <v>275</v>
      </c>
      <c r="C292" s="337">
        <v>4221010.4800000004</v>
      </c>
      <c r="D292" s="337">
        <v>4221010.4800000004</v>
      </c>
      <c r="E292" s="337">
        <v>4194433.2100000009</v>
      </c>
      <c r="F292" s="337">
        <v>4617738.1600000011</v>
      </c>
      <c r="G292" s="337">
        <v>4984271.6100000003</v>
      </c>
      <c r="H292" s="337">
        <v>4984271.6100000003</v>
      </c>
      <c r="I292" s="337">
        <v>5172620.63</v>
      </c>
      <c r="J292" s="337">
        <v>5285712.57</v>
      </c>
      <c r="K292" s="337">
        <v>5328310.1100000003</v>
      </c>
      <c r="L292" s="337">
        <v>5330471.96</v>
      </c>
      <c r="M292" s="337">
        <v>5330471.96</v>
      </c>
      <c r="N292" s="337">
        <v>5537884.96</v>
      </c>
      <c r="O292" s="337">
        <v>6130194.8499999996</v>
      </c>
      <c r="P292" s="337">
        <v>6184342.8199999994</v>
      </c>
      <c r="Q292" s="337">
        <v>6184342.8199999994</v>
      </c>
      <c r="R292" s="337">
        <v>6184342.8199999994</v>
      </c>
      <c r="S292" s="337">
        <v>6184342.8199999994</v>
      </c>
      <c r="T292" s="337">
        <v>6411738.3199999994</v>
      </c>
      <c r="U292" s="337">
        <v>6411738.3199999994</v>
      </c>
      <c r="V292" s="337">
        <v>6411738.3199999994</v>
      </c>
      <c r="W292" s="337">
        <v>6411738.3199999994</v>
      </c>
      <c r="X292" s="337">
        <v>6411738.3199999994</v>
      </c>
      <c r="Y292" s="337">
        <v>6411738.3199999994</v>
      </c>
      <c r="Z292" s="337">
        <v>6411738.3199999994</v>
      </c>
      <c r="AA292" s="337">
        <v>6411738.3199999994</v>
      </c>
      <c r="AB292" s="337">
        <v>6411738.3199999994</v>
      </c>
      <c r="AC292" s="337">
        <v>6411738.3199999994</v>
      </c>
      <c r="AD292" s="337">
        <v>6411738.3199999994</v>
      </c>
      <c r="AE292" s="337">
        <v>6411738.3199999994</v>
      </c>
      <c r="AF292" s="337">
        <v>6411738.3199999994</v>
      </c>
      <c r="AG292" s="337">
        <v>6411738.3199999994</v>
      </c>
      <c r="AH292" s="337">
        <v>6411738.3199999994</v>
      </c>
      <c r="AI292" s="337">
        <v>6411738.3199999994</v>
      </c>
      <c r="AJ292" s="337">
        <v>6411738.3199999994</v>
      </c>
      <c r="AK292" s="337">
        <v>6411738.3199999994</v>
      </c>
      <c r="AL292" s="337">
        <v>6411738.3199999994</v>
      </c>
      <c r="AM292" s="337">
        <v>6411738.3199999994</v>
      </c>
      <c r="AN292" s="337"/>
      <c r="AO292" s="337"/>
      <c r="AP292" s="337"/>
      <c r="AQ292" s="337"/>
      <c r="AR292" s="337"/>
      <c r="AS292" s="337"/>
      <c r="AT292" s="337"/>
      <c r="AU292" s="337"/>
      <c r="AV292" s="337"/>
      <c r="AW292" s="337"/>
      <c r="AX292" s="337"/>
      <c r="AY292" s="337"/>
      <c r="AZ292" s="337"/>
      <c r="BA292" s="337"/>
      <c r="BB292" s="337"/>
      <c r="BC292" s="337"/>
      <c r="BD292" s="337"/>
      <c r="BE292" s="337"/>
      <c r="BF292" s="337"/>
      <c r="BG292" s="337"/>
      <c r="BH292" s="337"/>
      <c r="BI292" s="337"/>
      <c r="BJ292" s="337"/>
      <c r="BK292" s="337"/>
      <c r="BL292" s="337"/>
      <c r="BM292" s="337"/>
      <c r="BN292" s="337"/>
      <c r="BO292" s="337"/>
      <c r="BP292" s="337"/>
      <c r="BQ292" s="337"/>
      <c r="BR292" s="337"/>
      <c r="BS292" s="337"/>
      <c r="BT292" s="337"/>
      <c r="BU292" s="337"/>
      <c r="BV292" s="337"/>
      <c r="BW292" s="337"/>
      <c r="BX292" s="9">
        <f t="shared" si="53"/>
        <v>6130194.8499999996</v>
      </c>
      <c r="BY292" s="9">
        <f t="shared" si="54"/>
        <v>6411738.3199999994</v>
      </c>
      <c r="BZ292" s="9">
        <f t="shared" si="55"/>
        <v>6411738.3199999994</v>
      </c>
      <c r="CA292" s="9">
        <f t="shared" si="56"/>
        <v>0</v>
      </c>
      <c r="CB292" s="9">
        <f t="shared" si="57"/>
        <v>0</v>
      </c>
      <c r="CC292" s="9">
        <f t="shared" si="58"/>
        <v>0</v>
      </c>
      <c r="CD292" s="11">
        <f t="shared" si="59"/>
        <v>5026030.97</v>
      </c>
      <c r="CE292" s="11">
        <f t="shared" si="60"/>
        <v>6320113.2800000003</v>
      </c>
      <c r="CF292" s="11">
        <f t="shared" si="61"/>
        <v>6411738.3200000003</v>
      </c>
      <c r="CG292" s="11">
        <f t="shared" si="62"/>
        <v>493210.64</v>
      </c>
      <c r="CH292" s="11">
        <f t="shared" si="63"/>
        <v>0</v>
      </c>
      <c r="CI292" s="11">
        <f t="shared" si="64"/>
        <v>0</v>
      </c>
      <c r="CJ292" s="333" t="str">
        <f>VLOOKUP($A292,'Depr Group Buckets'!$A:$J,CJ$4,FALSE)</f>
        <v>GENERAL</v>
      </c>
      <c r="CK292" s="333" t="str">
        <f>VLOOKUP($A292,'Depr Group Buckets'!$A:$J,CK$4,FALSE)</f>
        <v>101/106</v>
      </c>
      <c r="CL292" s="333">
        <f>VLOOKUP($A292,'Depr Group Buckets'!$A:$J,CL$4,FALSE)</f>
        <v>108</v>
      </c>
      <c r="CM292" s="333">
        <f>VLOOKUP($A292,'Depr Group Buckets'!$A:$J,CM$4,FALSE)</f>
        <v>403</v>
      </c>
      <c r="CN292" s="333" t="str">
        <f>VLOOKUP($A292,'Depr Group Buckets'!$A:$J,CN$4,FALSE)</f>
        <v>GENERAL</v>
      </c>
      <c r="CO292" s="333" t="str">
        <f>VLOOKUP($A292,'Depr Group Buckets'!$A:$J,CO$4,FALSE)</f>
        <v>GENERAL</v>
      </c>
      <c r="CP292" s="333" t="str">
        <f>VLOOKUP($A292,'Depr Group Buckets'!$A:$J,CP$4,FALSE)</f>
        <v>Valid</v>
      </c>
      <c r="CQ292" s="333" t="str">
        <f>VLOOKUP($A292,'Depr Group Buckets'!$A:$J,CQ$4,FALSE)</f>
        <v>392</v>
      </c>
    </row>
    <row r="293" spans="1:95" ht="12.75" customHeight="1" x14ac:dyDescent="0.25">
      <c r="A293" s="335">
        <v>39213</v>
      </c>
      <c r="B293" s="336" t="s">
        <v>276</v>
      </c>
      <c r="C293" s="337">
        <v>1033064.63</v>
      </c>
      <c r="D293" s="337">
        <v>1033064.63</v>
      </c>
      <c r="E293" s="337">
        <v>1033064.63</v>
      </c>
      <c r="F293" s="337">
        <v>1033064.63</v>
      </c>
      <c r="G293" s="337">
        <v>1033064.63</v>
      </c>
      <c r="H293" s="337">
        <v>1033064.63</v>
      </c>
      <c r="I293" s="337">
        <v>1033064.63</v>
      </c>
      <c r="J293" s="337">
        <v>1033064.63</v>
      </c>
      <c r="K293" s="337">
        <v>1055855.27</v>
      </c>
      <c r="L293" s="337">
        <v>1056289.82</v>
      </c>
      <c r="M293" s="337">
        <v>1056289.82</v>
      </c>
      <c r="N293" s="337">
        <v>1056289.82</v>
      </c>
      <c r="O293" s="337">
        <v>1071147.3900000001</v>
      </c>
      <c r="P293" s="337">
        <v>1071147.3900000001</v>
      </c>
      <c r="Q293" s="337">
        <v>1071147.3900000001</v>
      </c>
      <c r="R293" s="337">
        <v>1071147.3900000001</v>
      </c>
      <c r="S293" s="337">
        <v>1071147.3900000001</v>
      </c>
      <c r="T293" s="337">
        <v>1071147.3900000001</v>
      </c>
      <c r="U293" s="337">
        <v>1071147.3900000001</v>
      </c>
      <c r="V293" s="337">
        <v>1071147.3900000001</v>
      </c>
      <c r="W293" s="337">
        <v>1071147.3900000001</v>
      </c>
      <c r="X293" s="337">
        <v>1071147.3900000001</v>
      </c>
      <c r="Y293" s="337">
        <v>1071147.3900000001</v>
      </c>
      <c r="Z293" s="337">
        <v>1071147.3900000001</v>
      </c>
      <c r="AA293" s="337">
        <v>1071147.3900000001</v>
      </c>
      <c r="AB293" s="337">
        <v>1071147.3900000001</v>
      </c>
      <c r="AC293" s="337">
        <v>1071147.3900000001</v>
      </c>
      <c r="AD293" s="337">
        <v>1071147.3900000001</v>
      </c>
      <c r="AE293" s="337">
        <v>1071147.3900000001</v>
      </c>
      <c r="AF293" s="337">
        <v>1071147.3900000001</v>
      </c>
      <c r="AG293" s="337">
        <v>1071147.3900000001</v>
      </c>
      <c r="AH293" s="337">
        <v>1071147.3900000001</v>
      </c>
      <c r="AI293" s="337">
        <v>1071147.3900000001</v>
      </c>
      <c r="AJ293" s="337">
        <v>1071147.3900000001</v>
      </c>
      <c r="AK293" s="337">
        <v>1071147.3900000001</v>
      </c>
      <c r="AL293" s="337">
        <v>1071147.3900000001</v>
      </c>
      <c r="AM293" s="337">
        <v>1071147.3900000001</v>
      </c>
      <c r="AN293" s="337"/>
      <c r="AO293" s="337"/>
      <c r="AP293" s="337"/>
      <c r="AQ293" s="337"/>
      <c r="AR293" s="337"/>
      <c r="AS293" s="337"/>
      <c r="AT293" s="337"/>
      <c r="AU293" s="337"/>
      <c r="AV293" s="337"/>
      <c r="AW293" s="337"/>
      <c r="AX293" s="337"/>
      <c r="AY293" s="337"/>
      <c r="AZ293" s="337"/>
      <c r="BA293" s="337"/>
      <c r="BB293" s="337"/>
      <c r="BC293" s="337"/>
      <c r="BD293" s="337"/>
      <c r="BE293" s="337"/>
      <c r="BF293" s="337"/>
      <c r="BG293" s="337"/>
      <c r="BH293" s="337"/>
      <c r="BI293" s="337"/>
      <c r="BJ293" s="337"/>
      <c r="BK293" s="337"/>
      <c r="BL293" s="337"/>
      <c r="BM293" s="337"/>
      <c r="BN293" s="337"/>
      <c r="BO293" s="337"/>
      <c r="BP293" s="337"/>
      <c r="BQ293" s="337"/>
      <c r="BR293" s="337"/>
      <c r="BS293" s="337"/>
      <c r="BT293" s="337"/>
      <c r="BU293" s="337"/>
      <c r="BV293" s="337"/>
      <c r="BW293" s="337"/>
      <c r="BX293" s="9">
        <f t="shared" si="53"/>
        <v>1071147.3900000001</v>
      </c>
      <c r="BY293" s="9">
        <f t="shared" si="54"/>
        <v>1071147.3900000001</v>
      </c>
      <c r="BZ293" s="9">
        <f t="shared" si="55"/>
        <v>1071147.3900000001</v>
      </c>
      <c r="CA293" s="9">
        <f t="shared" si="56"/>
        <v>0</v>
      </c>
      <c r="CB293" s="9">
        <f t="shared" si="57"/>
        <v>0</v>
      </c>
      <c r="CC293" s="9">
        <f t="shared" si="58"/>
        <v>0</v>
      </c>
      <c r="CD293" s="11">
        <f t="shared" si="59"/>
        <v>1043106.86</v>
      </c>
      <c r="CE293" s="11">
        <f t="shared" si="60"/>
        <v>1071147.3899999999</v>
      </c>
      <c r="CF293" s="11">
        <f t="shared" si="61"/>
        <v>1071147.3899999999</v>
      </c>
      <c r="CG293" s="11">
        <f t="shared" si="62"/>
        <v>82395.95</v>
      </c>
      <c r="CH293" s="11">
        <f t="shared" si="63"/>
        <v>0</v>
      </c>
      <c r="CI293" s="11">
        <f t="shared" si="64"/>
        <v>0</v>
      </c>
      <c r="CJ293" s="333" t="str">
        <f>VLOOKUP($A293,'Depr Group Buckets'!$A:$J,CJ$4,FALSE)</f>
        <v>GENERAL</v>
      </c>
      <c r="CK293" s="333" t="str">
        <f>VLOOKUP($A293,'Depr Group Buckets'!$A:$J,CK$4,FALSE)</f>
        <v>101/106</v>
      </c>
      <c r="CL293" s="333">
        <f>VLOOKUP($A293,'Depr Group Buckets'!$A:$J,CL$4,FALSE)</f>
        <v>108</v>
      </c>
      <c r="CM293" s="333">
        <f>VLOOKUP($A293,'Depr Group Buckets'!$A:$J,CM$4,FALSE)</f>
        <v>403</v>
      </c>
      <c r="CN293" s="333" t="str">
        <f>VLOOKUP($A293,'Depr Group Buckets'!$A:$J,CN$4,FALSE)</f>
        <v>GENERAL</v>
      </c>
      <c r="CO293" s="333" t="str">
        <f>VLOOKUP($A293,'Depr Group Buckets'!$A:$J,CO$4,FALSE)</f>
        <v>GENERAL</v>
      </c>
      <c r="CP293" s="333" t="str">
        <f>VLOOKUP($A293,'Depr Group Buckets'!$A:$J,CP$4,FALSE)</f>
        <v>Valid</v>
      </c>
      <c r="CQ293" s="333" t="str">
        <f>VLOOKUP($A293,'Depr Group Buckets'!$A:$J,CQ$4,FALSE)</f>
        <v>392</v>
      </c>
    </row>
    <row r="294" spans="1:95" ht="12.75" customHeight="1" x14ac:dyDescent="0.25">
      <c r="A294" s="335">
        <v>39214</v>
      </c>
      <c r="B294" s="336" t="s">
        <v>654</v>
      </c>
      <c r="C294" s="337">
        <v>0</v>
      </c>
      <c r="D294" s="337">
        <v>0</v>
      </c>
      <c r="E294" s="337">
        <v>0</v>
      </c>
      <c r="F294" s="337">
        <v>0</v>
      </c>
      <c r="G294" s="337">
        <v>0</v>
      </c>
      <c r="H294" s="337">
        <v>0</v>
      </c>
      <c r="I294" s="337">
        <v>0</v>
      </c>
      <c r="J294" s="337">
        <v>0</v>
      </c>
      <c r="K294" s="337">
        <v>0</v>
      </c>
      <c r="L294" s="337">
        <v>0</v>
      </c>
      <c r="M294" s="337">
        <v>0</v>
      </c>
      <c r="N294" s="337">
        <v>0</v>
      </c>
      <c r="O294" s="337">
        <v>0</v>
      </c>
      <c r="P294" s="337">
        <v>0</v>
      </c>
      <c r="Q294" s="337">
        <v>0</v>
      </c>
      <c r="R294" s="337">
        <v>0</v>
      </c>
      <c r="S294" s="337">
        <v>0</v>
      </c>
      <c r="T294" s="337">
        <v>0</v>
      </c>
      <c r="U294" s="337">
        <v>0</v>
      </c>
      <c r="V294" s="337">
        <v>0</v>
      </c>
      <c r="W294" s="337">
        <v>0</v>
      </c>
      <c r="X294" s="337">
        <v>0</v>
      </c>
      <c r="Y294" s="337">
        <v>0</v>
      </c>
      <c r="Z294" s="337">
        <v>0</v>
      </c>
      <c r="AA294" s="337">
        <v>0</v>
      </c>
      <c r="AB294" s="337">
        <v>0</v>
      </c>
      <c r="AC294" s="337">
        <v>0</v>
      </c>
      <c r="AD294" s="337">
        <v>0</v>
      </c>
      <c r="AE294" s="337">
        <v>0</v>
      </c>
      <c r="AF294" s="337">
        <v>0</v>
      </c>
      <c r="AG294" s="337">
        <v>0</v>
      </c>
      <c r="AH294" s="337">
        <v>0</v>
      </c>
      <c r="AI294" s="337">
        <v>0</v>
      </c>
      <c r="AJ294" s="337">
        <v>0</v>
      </c>
      <c r="AK294" s="337">
        <v>0</v>
      </c>
      <c r="AL294" s="337">
        <v>0</v>
      </c>
      <c r="AM294" s="337">
        <v>0</v>
      </c>
      <c r="AN294" s="337"/>
      <c r="AO294" s="337"/>
      <c r="AP294" s="337"/>
      <c r="AQ294" s="337"/>
      <c r="AR294" s="337"/>
      <c r="AS294" s="337"/>
      <c r="AT294" s="337"/>
      <c r="AU294" s="337"/>
      <c r="AV294" s="337"/>
      <c r="AW294" s="337"/>
      <c r="AX294" s="337"/>
      <c r="AY294" s="337"/>
      <c r="AZ294" s="337"/>
      <c r="BA294" s="337"/>
      <c r="BB294" s="337"/>
      <c r="BC294" s="337"/>
      <c r="BD294" s="337"/>
      <c r="BE294" s="337"/>
      <c r="BF294" s="337"/>
      <c r="BG294" s="337"/>
      <c r="BH294" s="337"/>
      <c r="BI294" s="337"/>
      <c r="BJ294" s="337"/>
      <c r="BK294" s="337"/>
      <c r="BL294" s="337"/>
      <c r="BM294" s="337"/>
      <c r="BN294" s="337"/>
      <c r="BO294" s="337"/>
      <c r="BP294" s="337"/>
      <c r="BQ294" s="337"/>
      <c r="BR294" s="337"/>
      <c r="BS294" s="337"/>
      <c r="BT294" s="337"/>
      <c r="BU294" s="337"/>
      <c r="BV294" s="337"/>
      <c r="BW294" s="337"/>
      <c r="BX294" s="9">
        <f t="shared" si="53"/>
        <v>0</v>
      </c>
      <c r="BY294" s="9">
        <f t="shared" si="54"/>
        <v>0</v>
      </c>
      <c r="BZ294" s="9">
        <f t="shared" si="55"/>
        <v>0</v>
      </c>
      <c r="CA294" s="9">
        <f t="shared" si="56"/>
        <v>0</v>
      </c>
      <c r="CB294" s="9">
        <f t="shared" si="57"/>
        <v>0</v>
      </c>
      <c r="CC294" s="9">
        <f t="shared" si="58"/>
        <v>0</v>
      </c>
      <c r="CD294" s="11">
        <f t="shared" si="59"/>
        <v>0</v>
      </c>
      <c r="CE294" s="11">
        <f t="shared" si="60"/>
        <v>0</v>
      </c>
      <c r="CF294" s="11">
        <f t="shared" si="61"/>
        <v>0</v>
      </c>
      <c r="CG294" s="11">
        <f t="shared" si="62"/>
        <v>0</v>
      </c>
      <c r="CH294" s="11">
        <f t="shared" si="63"/>
        <v>0</v>
      </c>
      <c r="CI294" s="11">
        <f t="shared" si="64"/>
        <v>0</v>
      </c>
      <c r="CJ294" s="333" t="str">
        <f>VLOOKUP($A294,'Depr Group Buckets'!$A:$J,CJ$4,FALSE)</f>
        <v>GENERAL</v>
      </c>
      <c r="CK294" s="333" t="str">
        <f>VLOOKUP($A294,'Depr Group Buckets'!$A:$J,CK$4,FALSE)</f>
        <v>101/106</v>
      </c>
      <c r="CL294" s="333">
        <f>VLOOKUP($A294,'Depr Group Buckets'!$A:$J,CL$4,FALSE)</f>
        <v>108</v>
      </c>
      <c r="CM294" s="333">
        <f>VLOOKUP($A294,'Depr Group Buckets'!$A:$J,CM$4,FALSE)</f>
        <v>403</v>
      </c>
      <c r="CN294" s="333" t="str">
        <f>VLOOKUP($A294,'Depr Group Buckets'!$A:$J,CN$4,FALSE)</f>
        <v>GENERAL</v>
      </c>
      <c r="CO294" s="333" t="str">
        <f>VLOOKUP($A294,'Depr Group Buckets'!$A:$J,CO$4,FALSE)</f>
        <v>GENERAL</v>
      </c>
      <c r="CP294" s="333" t="str">
        <f>VLOOKUP($A294,'Depr Group Buckets'!$A:$J,CP$4,FALSE)</f>
        <v>Invalid</v>
      </c>
      <c r="CQ294" s="333" t="str">
        <f>VLOOKUP($A294,'Depr Group Buckets'!$A:$J,CQ$4,FALSE)</f>
        <v>392</v>
      </c>
    </row>
    <row r="295" spans="1:95" ht="12.75" customHeight="1" x14ac:dyDescent="0.25">
      <c r="A295" s="335">
        <v>39300</v>
      </c>
      <c r="B295" s="336" t="s">
        <v>291</v>
      </c>
      <c r="C295" s="337">
        <v>0</v>
      </c>
      <c r="D295" s="337">
        <v>0</v>
      </c>
      <c r="E295" s="337">
        <v>0</v>
      </c>
      <c r="F295" s="337">
        <v>0</v>
      </c>
      <c r="G295" s="337">
        <v>0</v>
      </c>
      <c r="H295" s="337">
        <v>0</v>
      </c>
      <c r="I295" s="337">
        <v>0</v>
      </c>
      <c r="J295" s="337">
        <v>0</v>
      </c>
      <c r="K295" s="337">
        <v>0</v>
      </c>
      <c r="L295" s="337">
        <v>0</v>
      </c>
      <c r="M295" s="337">
        <v>0</v>
      </c>
      <c r="N295" s="337">
        <v>0</v>
      </c>
      <c r="O295" s="337">
        <v>0</v>
      </c>
      <c r="P295" s="337">
        <v>0</v>
      </c>
      <c r="Q295" s="337">
        <v>0</v>
      </c>
      <c r="R295" s="337">
        <v>0</v>
      </c>
      <c r="S295" s="337">
        <v>0</v>
      </c>
      <c r="T295" s="337">
        <v>0</v>
      </c>
      <c r="U295" s="337">
        <v>0</v>
      </c>
      <c r="V295" s="337">
        <v>0</v>
      </c>
      <c r="W295" s="337">
        <v>0</v>
      </c>
      <c r="X295" s="337">
        <v>0</v>
      </c>
      <c r="Y295" s="337">
        <v>0</v>
      </c>
      <c r="Z295" s="337">
        <v>0</v>
      </c>
      <c r="AA295" s="337">
        <v>0</v>
      </c>
      <c r="AB295" s="337">
        <v>0</v>
      </c>
      <c r="AC295" s="337">
        <v>0</v>
      </c>
      <c r="AD295" s="337">
        <v>0</v>
      </c>
      <c r="AE295" s="337">
        <v>0</v>
      </c>
      <c r="AF295" s="337">
        <v>0</v>
      </c>
      <c r="AG295" s="337">
        <v>0</v>
      </c>
      <c r="AH295" s="337">
        <v>0</v>
      </c>
      <c r="AI295" s="337">
        <v>0</v>
      </c>
      <c r="AJ295" s="337">
        <v>0</v>
      </c>
      <c r="AK295" s="337">
        <v>0</v>
      </c>
      <c r="AL295" s="337">
        <v>0</v>
      </c>
      <c r="AM295" s="337">
        <v>0</v>
      </c>
      <c r="AN295" s="337"/>
      <c r="AO295" s="337"/>
      <c r="AP295" s="337"/>
      <c r="AQ295" s="337"/>
      <c r="AR295" s="337"/>
      <c r="AS295" s="337"/>
      <c r="AT295" s="337"/>
      <c r="AU295" s="337"/>
      <c r="AV295" s="337"/>
      <c r="AW295" s="337"/>
      <c r="AX295" s="337"/>
      <c r="AY295" s="337"/>
      <c r="AZ295" s="337"/>
      <c r="BA295" s="337"/>
      <c r="BB295" s="337"/>
      <c r="BC295" s="337"/>
      <c r="BD295" s="337"/>
      <c r="BE295" s="337"/>
      <c r="BF295" s="337"/>
      <c r="BG295" s="337"/>
      <c r="BH295" s="337"/>
      <c r="BI295" s="337"/>
      <c r="BJ295" s="337"/>
      <c r="BK295" s="337"/>
      <c r="BL295" s="337"/>
      <c r="BM295" s="337"/>
      <c r="BN295" s="337"/>
      <c r="BO295" s="337"/>
      <c r="BP295" s="337"/>
      <c r="BQ295" s="337"/>
      <c r="BR295" s="337"/>
      <c r="BS295" s="337"/>
      <c r="BT295" s="337"/>
      <c r="BU295" s="337"/>
      <c r="BV295" s="337"/>
      <c r="BW295" s="337"/>
      <c r="BX295" s="9">
        <f t="shared" si="53"/>
        <v>0</v>
      </c>
      <c r="BY295" s="9">
        <f t="shared" si="54"/>
        <v>0</v>
      </c>
      <c r="BZ295" s="9">
        <f t="shared" si="55"/>
        <v>0</v>
      </c>
      <c r="CA295" s="9">
        <f t="shared" si="56"/>
        <v>0</v>
      </c>
      <c r="CB295" s="9">
        <f t="shared" si="57"/>
        <v>0</v>
      </c>
      <c r="CC295" s="9">
        <f t="shared" si="58"/>
        <v>0</v>
      </c>
      <c r="CD295" s="11">
        <f t="shared" si="59"/>
        <v>0</v>
      </c>
      <c r="CE295" s="11">
        <f t="shared" si="60"/>
        <v>0</v>
      </c>
      <c r="CF295" s="11">
        <f t="shared" si="61"/>
        <v>0</v>
      </c>
      <c r="CG295" s="11">
        <f t="shared" si="62"/>
        <v>0</v>
      </c>
      <c r="CH295" s="11">
        <f t="shared" si="63"/>
        <v>0</v>
      </c>
      <c r="CI295" s="11">
        <f t="shared" si="64"/>
        <v>0</v>
      </c>
      <c r="CJ295" s="333" t="str">
        <f>VLOOKUP($A295,'Depr Group Buckets'!$A:$J,CJ$4,FALSE)</f>
        <v>AMORT</v>
      </c>
      <c r="CK295" s="333" t="str">
        <f>VLOOKUP($A295,'Depr Group Buckets'!$A:$J,CK$4,FALSE)</f>
        <v>101/106</v>
      </c>
      <c r="CL295" s="333">
        <f>VLOOKUP($A295,'Depr Group Buckets'!$A:$J,CL$4,FALSE)</f>
        <v>108</v>
      </c>
      <c r="CM295" s="333">
        <f>VLOOKUP($A295,'Depr Group Buckets'!$A:$J,CM$4,FALSE)</f>
        <v>403</v>
      </c>
      <c r="CN295" s="333" t="str">
        <f>VLOOKUP($A295,'Depr Group Buckets'!$A:$J,CN$4,FALSE)</f>
        <v>AMORT</v>
      </c>
      <c r="CO295" s="333" t="str">
        <f>VLOOKUP($A295,'Depr Group Buckets'!$A:$J,CO$4,FALSE)</f>
        <v>AMORT</v>
      </c>
      <c r="CP295" s="333" t="str">
        <f>VLOOKUP($A295,'Depr Group Buckets'!$A:$J,CP$4,FALSE)</f>
        <v>Valid</v>
      </c>
      <c r="CQ295" s="333" t="str">
        <f>VLOOKUP($A295,'Depr Group Buckets'!$A:$J,CQ$4,FALSE)</f>
        <v>393</v>
      </c>
    </row>
    <row r="296" spans="1:95" ht="12.75" customHeight="1" x14ac:dyDescent="0.25">
      <c r="A296" s="335">
        <v>39400</v>
      </c>
      <c r="B296" s="336" t="s">
        <v>293</v>
      </c>
      <c r="C296" s="337">
        <v>12764171.400000002</v>
      </c>
      <c r="D296" s="337">
        <v>11860380.690000001</v>
      </c>
      <c r="E296" s="337">
        <v>11916364.390000001</v>
      </c>
      <c r="F296" s="337">
        <v>12066963.360000001</v>
      </c>
      <c r="G296" s="337">
        <v>12261638.130000001</v>
      </c>
      <c r="H296" s="337">
        <v>12894057.790000001</v>
      </c>
      <c r="I296" s="337">
        <v>13062398.950000001</v>
      </c>
      <c r="J296" s="337">
        <v>12821862.100000001</v>
      </c>
      <c r="K296" s="337">
        <v>13239817.060000002</v>
      </c>
      <c r="L296" s="337">
        <v>14131155.370000001</v>
      </c>
      <c r="M296" s="337">
        <v>14665970.560000001</v>
      </c>
      <c r="N296" s="337">
        <v>15109817.220000001</v>
      </c>
      <c r="O296" s="337">
        <v>14206208.460000001</v>
      </c>
      <c r="P296" s="337">
        <v>14432523.240000002</v>
      </c>
      <c r="Q296" s="337">
        <v>14649776.170000002</v>
      </c>
      <c r="R296" s="337">
        <v>15160974.840000002</v>
      </c>
      <c r="S296" s="337">
        <v>15353722.390000002</v>
      </c>
      <c r="T296" s="337">
        <v>15558066.690000003</v>
      </c>
      <c r="U296" s="337">
        <v>15744886.350000003</v>
      </c>
      <c r="V296" s="337">
        <v>16055354.450000003</v>
      </c>
      <c r="W296" s="337">
        <v>16238684.170000004</v>
      </c>
      <c r="X296" s="337">
        <v>16478337.620000003</v>
      </c>
      <c r="Y296" s="337">
        <v>17042874.940000001</v>
      </c>
      <c r="Z296" s="337">
        <v>17230333.310000002</v>
      </c>
      <c r="AA296" s="337">
        <v>16145975.260000002</v>
      </c>
      <c r="AB296" s="337">
        <v>16066864.770000001</v>
      </c>
      <c r="AC296" s="337">
        <v>15870008.15</v>
      </c>
      <c r="AD296" s="337">
        <v>16209053.43</v>
      </c>
      <c r="AE296" s="337">
        <v>16299346.220000001</v>
      </c>
      <c r="AF296" s="337">
        <v>16204430.470000001</v>
      </c>
      <c r="AG296" s="337">
        <v>16187477.24</v>
      </c>
      <c r="AH296" s="337">
        <v>15457675.09</v>
      </c>
      <c r="AI296" s="337">
        <v>15460649.799999999</v>
      </c>
      <c r="AJ296" s="337">
        <v>15460349.939999999</v>
      </c>
      <c r="AK296" s="337">
        <v>15844588.219999999</v>
      </c>
      <c r="AL296" s="337">
        <v>14934915.399999999</v>
      </c>
      <c r="AM296" s="337">
        <v>16634100.449999999</v>
      </c>
      <c r="AN296" s="337"/>
      <c r="AO296" s="337"/>
      <c r="AP296" s="337"/>
      <c r="AQ296" s="337"/>
      <c r="AR296" s="337"/>
      <c r="AS296" s="337"/>
      <c r="AT296" s="337"/>
      <c r="AU296" s="337"/>
      <c r="AV296" s="337"/>
      <c r="AW296" s="337"/>
      <c r="AX296" s="337"/>
      <c r="AY296" s="337"/>
      <c r="AZ296" s="337"/>
      <c r="BA296" s="337"/>
      <c r="BB296" s="337"/>
      <c r="BC296" s="337"/>
      <c r="BD296" s="337"/>
      <c r="BE296" s="337"/>
      <c r="BF296" s="337"/>
      <c r="BG296" s="337"/>
      <c r="BH296" s="337"/>
      <c r="BI296" s="337"/>
      <c r="BJ296" s="337"/>
      <c r="BK296" s="337"/>
      <c r="BL296" s="337"/>
      <c r="BM296" s="337"/>
      <c r="BN296" s="337"/>
      <c r="BO296" s="337"/>
      <c r="BP296" s="337"/>
      <c r="BQ296" s="337"/>
      <c r="BR296" s="337"/>
      <c r="BS296" s="337"/>
      <c r="BT296" s="337"/>
      <c r="BU296" s="337"/>
      <c r="BV296" s="337"/>
      <c r="BW296" s="337"/>
      <c r="BX296" s="9">
        <f t="shared" si="53"/>
        <v>14206208.460000001</v>
      </c>
      <c r="BY296" s="9">
        <f t="shared" si="54"/>
        <v>16145975.260000002</v>
      </c>
      <c r="BZ296" s="9">
        <f t="shared" si="55"/>
        <v>16634100.449999999</v>
      </c>
      <c r="CA296" s="9">
        <f t="shared" si="56"/>
        <v>0</v>
      </c>
      <c r="CB296" s="9">
        <f t="shared" si="57"/>
        <v>0</v>
      </c>
      <c r="CC296" s="9">
        <f t="shared" si="58"/>
        <v>0</v>
      </c>
      <c r="CD296" s="11">
        <f t="shared" si="59"/>
        <v>13153908.109999999</v>
      </c>
      <c r="CE296" s="11">
        <f t="shared" si="60"/>
        <v>15715209.07</v>
      </c>
      <c r="CF296" s="11">
        <f t="shared" si="61"/>
        <v>15905802.65</v>
      </c>
      <c r="CG296" s="11">
        <f t="shared" si="62"/>
        <v>1279546.19</v>
      </c>
      <c r="CH296" s="11">
        <f t="shared" si="63"/>
        <v>0</v>
      </c>
      <c r="CI296" s="11">
        <f t="shared" si="64"/>
        <v>0</v>
      </c>
      <c r="CJ296" s="333" t="str">
        <f>VLOOKUP($A296,'Depr Group Buckets'!$A:$J,CJ$4,FALSE)</f>
        <v>AMORT</v>
      </c>
      <c r="CK296" s="333" t="str">
        <f>VLOOKUP($A296,'Depr Group Buckets'!$A:$J,CK$4,FALSE)</f>
        <v>101/106</v>
      </c>
      <c r="CL296" s="333">
        <f>VLOOKUP($A296,'Depr Group Buckets'!$A:$J,CL$4,FALSE)</f>
        <v>108</v>
      </c>
      <c r="CM296" s="333">
        <f>VLOOKUP($A296,'Depr Group Buckets'!$A:$J,CM$4,FALSE)</f>
        <v>403</v>
      </c>
      <c r="CN296" s="333" t="str">
        <f>VLOOKUP($A296,'Depr Group Buckets'!$A:$J,CN$4,FALSE)</f>
        <v>AMORT</v>
      </c>
      <c r="CO296" s="333" t="str">
        <f>VLOOKUP($A296,'Depr Group Buckets'!$A:$J,CO$4,FALSE)</f>
        <v>AMORT</v>
      </c>
      <c r="CP296" s="333" t="str">
        <f>VLOOKUP($A296,'Depr Group Buckets'!$A:$J,CP$4,FALSE)</f>
        <v>Valid</v>
      </c>
      <c r="CQ296" s="333" t="str">
        <f>VLOOKUP($A296,'Depr Group Buckets'!$A:$J,CQ$4,FALSE)</f>
        <v>394</v>
      </c>
    </row>
    <row r="297" spans="1:95" ht="12.75" customHeight="1" x14ac:dyDescent="0.25">
      <c r="A297" s="335">
        <v>39401</v>
      </c>
      <c r="B297" s="336" t="s">
        <v>294</v>
      </c>
      <c r="C297" s="337">
        <v>4188533.43</v>
      </c>
      <c r="D297" s="337">
        <v>4188533.43</v>
      </c>
      <c r="E297" s="337">
        <v>4188533.43</v>
      </c>
      <c r="F297" s="337">
        <v>4188533.43</v>
      </c>
      <c r="G297" s="337">
        <v>4188533.43</v>
      </c>
      <c r="H297" s="337">
        <v>4188533.43</v>
      </c>
      <c r="I297" s="337">
        <v>4188533.43</v>
      </c>
      <c r="J297" s="337">
        <v>4188533.43</v>
      </c>
      <c r="K297" s="337">
        <v>4188533.43</v>
      </c>
      <c r="L297" s="337">
        <v>4188533.43</v>
      </c>
      <c r="M297" s="337">
        <v>4188533.43</v>
      </c>
      <c r="N297" s="337">
        <v>4188533.43</v>
      </c>
      <c r="O297" s="337">
        <v>4188533.43</v>
      </c>
      <c r="P297" s="337">
        <v>4188533.43</v>
      </c>
      <c r="Q297" s="337">
        <v>4188533.43</v>
      </c>
      <c r="R297" s="337">
        <v>4188533.43</v>
      </c>
      <c r="S297" s="337">
        <v>4188533.43</v>
      </c>
      <c r="T297" s="337">
        <v>4188533.43</v>
      </c>
      <c r="U297" s="337">
        <v>4188533.43</v>
      </c>
      <c r="V297" s="337">
        <v>4188533.43</v>
      </c>
      <c r="W297" s="337">
        <v>4188533.43</v>
      </c>
      <c r="X297" s="337">
        <v>4188533.43</v>
      </c>
      <c r="Y297" s="337">
        <v>4188533.43</v>
      </c>
      <c r="Z297" s="337">
        <v>4188533.43</v>
      </c>
      <c r="AA297" s="337">
        <v>4188533.43</v>
      </c>
      <c r="AB297" s="337">
        <v>4188533.43</v>
      </c>
      <c r="AC297" s="337">
        <v>4188533.43</v>
      </c>
      <c r="AD297" s="337">
        <v>4188533.43</v>
      </c>
      <c r="AE297" s="337">
        <v>4188533.43</v>
      </c>
      <c r="AF297" s="337">
        <v>4188533.43</v>
      </c>
      <c r="AG297" s="337">
        <v>4188533.43</v>
      </c>
      <c r="AH297" s="337">
        <v>4188533.43</v>
      </c>
      <c r="AI297" s="337">
        <v>4188533.43</v>
      </c>
      <c r="AJ297" s="337">
        <v>4188533.43</v>
      </c>
      <c r="AK297" s="337">
        <v>4188533.43</v>
      </c>
      <c r="AL297" s="337">
        <v>4188533.43</v>
      </c>
      <c r="AM297" s="337">
        <v>4188533.43</v>
      </c>
      <c r="AN297" s="337"/>
      <c r="AO297" s="337"/>
      <c r="AP297" s="337"/>
      <c r="AQ297" s="337"/>
      <c r="AR297" s="337"/>
      <c r="AS297" s="337"/>
      <c r="AT297" s="337"/>
      <c r="AU297" s="337"/>
      <c r="AV297" s="337"/>
      <c r="AW297" s="337"/>
      <c r="AX297" s="337"/>
      <c r="AY297" s="337"/>
      <c r="AZ297" s="337"/>
      <c r="BA297" s="337"/>
      <c r="BB297" s="337"/>
      <c r="BC297" s="337"/>
      <c r="BD297" s="337"/>
      <c r="BE297" s="337"/>
      <c r="BF297" s="337"/>
      <c r="BG297" s="337"/>
      <c r="BH297" s="337"/>
      <c r="BI297" s="337"/>
      <c r="BJ297" s="337"/>
      <c r="BK297" s="337"/>
      <c r="BL297" s="337"/>
      <c r="BM297" s="337"/>
      <c r="BN297" s="337"/>
      <c r="BO297" s="337"/>
      <c r="BP297" s="337"/>
      <c r="BQ297" s="337"/>
      <c r="BR297" s="337"/>
      <c r="BS297" s="337"/>
      <c r="BT297" s="337"/>
      <c r="BU297" s="337"/>
      <c r="BV297" s="337"/>
      <c r="BW297" s="337"/>
      <c r="BX297" s="9">
        <f t="shared" si="53"/>
        <v>4188533.43</v>
      </c>
      <c r="BY297" s="9">
        <f t="shared" si="54"/>
        <v>4188533.43</v>
      </c>
      <c r="BZ297" s="9">
        <f t="shared" si="55"/>
        <v>4188533.43</v>
      </c>
      <c r="CA297" s="9">
        <f t="shared" si="56"/>
        <v>0</v>
      </c>
      <c r="CB297" s="9">
        <f t="shared" si="57"/>
        <v>0</v>
      </c>
      <c r="CC297" s="9">
        <f t="shared" si="58"/>
        <v>0</v>
      </c>
      <c r="CD297" s="11">
        <f t="shared" si="59"/>
        <v>4188533.43</v>
      </c>
      <c r="CE297" s="11">
        <f t="shared" si="60"/>
        <v>4188533.43</v>
      </c>
      <c r="CF297" s="11">
        <f t="shared" si="61"/>
        <v>4188533.43</v>
      </c>
      <c r="CG297" s="11">
        <f t="shared" si="62"/>
        <v>322194.88</v>
      </c>
      <c r="CH297" s="11">
        <f t="shared" si="63"/>
        <v>0</v>
      </c>
      <c r="CI297" s="11">
        <f t="shared" si="64"/>
        <v>0</v>
      </c>
      <c r="CJ297" s="333" t="str">
        <f>VLOOKUP($A297,'Depr Group Buckets'!$A:$J,CJ$4,FALSE)</f>
        <v>AMORT</v>
      </c>
      <c r="CK297" s="333" t="str">
        <f>VLOOKUP($A297,'Depr Group Buckets'!$A:$J,CK$4,FALSE)</f>
        <v>101/106</v>
      </c>
      <c r="CL297" s="333">
        <f>VLOOKUP($A297,'Depr Group Buckets'!$A:$J,CL$4,FALSE)</f>
        <v>108</v>
      </c>
      <c r="CM297" s="333">
        <f>VLOOKUP($A297,'Depr Group Buckets'!$A:$J,CM$4,FALSE)</f>
        <v>403</v>
      </c>
      <c r="CN297" s="333" t="str">
        <f>VLOOKUP($A297,'Depr Group Buckets'!$A:$J,CN$4,FALSE)</f>
        <v>AMORT</v>
      </c>
      <c r="CO297" s="333" t="str">
        <f>VLOOKUP($A297,'Depr Group Buckets'!$A:$J,CO$4,FALSE)</f>
        <v>AMORT</v>
      </c>
      <c r="CP297" s="333" t="str">
        <f>VLOOKUP($A297,'Depr Group Buckets'!$A:$J,CP$4,FALSE)</f>
        <v>Valid</v>
      </c>
      <c r="CQ297" s="333" t="str">
        <f>VLOOKUP($A297,'Depr Group Buckets'!$A:$J,CQ$4,FALSE)</f>
        <v>394</v>
      </c>
    </row>
    <row r="298" spans="1:95" ht="12.75" customHeight="1" x14ac:dyDescent="0.25">
      <c r="A298" s="335">
        <v>39403</v>
      </c>
      <c r="B298" s="336" t="s">
        <v>655</v>
      </c>
      <c r="C298" s="337">
        <v>0</v>
      </c>
      <c r="D298" s="337">
        <v>0</v>
      </c>
      <c r="E298" s="337">
        <v>0</v>
      </c>
      <c r="F298" s="337">
        <v>0</v>
      </c>
      <c r="G298" s="337">
        <v>0</v>
      </c>
      <c r="H298" s="337">
        <v>0</v>
      </c>
      <c r="I298" s="337">
        <v>0</v>
      </c>
      <c r="J298" s="337">
        <v>0</v>
      </c>
      <c r="K298" s="337">
        <v>0</v>
      </c>
      <c r="L298" s="337">
        <v>0</v>
      </c>
      <c r="M298" s="337">
        <v>0</v>
      </c>
      <c r="N298" s="337">
        <v>0</v>
      </c>
      <c r="O298" s="337">
        <v>0</v>
      </c>
      <c r="P298" s="337">
        <v>0</v>
      </c>
      <c r="Q298" s="337">
        <v>0</v>
      </c>
      <c r="R298" s="337">
        <v>0</v>
      </c>
      <c r="S298" s="337">
        <v>0</v>
      </c>
      <c r="T298" s="337">
        <v>0</v>
      </c>
      <c r="U298" s="337">
        <v>0</v>
      </c>
      <c r="V298" s="337">
        <v>0</v>
      </c>
      <c r="W298" s="337">
        <v>0</v>
      </c>
      <c r="X298" s="337">
        <v>0</v>
      </c>
      <c r="Y298" s="337">
        <v>0</v>
      </c>
      <c r="Z298" s="337">
        <v>0</v>
      </c>
      <c r="AA298" s="337">
        <v>0</v>
      </c>
      <c r="AB298" s="337">
        <v>0</v>
      </c>
      <c r="AC298" s="337">
        <v>0</v>
      </c>
      <c r="AD298" s="337">
        <v>0</v>
      </c>
      <c r="AE298" s="337">
        <v>0</v>
      </c>
      <c r="AF298" s="337">
        <v>0</v>
      </c>
      <c r="AG298" s="337">
        <v>0</v>
      </c>
      <c r="AH298" s="337">
        <v>0</v>
      </c>
      <c r="AI298" s="337">
        <v>0</v>
      </c>
      <c r="AJ298" s="337">
        <v>0</v>
      </c>
      <c r="AK298" s="337">
        <v>0</v>
      </c>
      <c r="AL298" s="337">
        <v>0</v>
      </c>
      <c r="AM298" s="337">
        <v>0</v>
      </c>
      <c r="AN298" s="337"/>
      <c r="AO298" s="337"/>
      <c r="AP298" s="337"/>
      <c r="AQ298" s="337"/>
      <c r="AR298" s="337"/>
      <c r="AS298" s="337"/>
      <c r="AT298" s="337"/>
      <c r="AU298" s="337"/>
      <c r="AV298" s="337"/>
      <c r="AW298" s="337"/>
      <c r="AX298" s="337"/>
      <c r="AY298" s="337"/>
      <c r="AZ298" s="337"/>
      <c r="BA298" s="337"/>
      <c r="BB298" s="337"/>
      <c r="BC298" s="337"/>
      <c r="BD298" s="337"/>
      <c r="BE298" s="337"/>
      <c r="BF298" s="337"/>
      <c r="BG298" s="337"/>
      <c r="BH298" s="337"/>
      <c r="BI298" s="337"/>
      <c r="BJ298" s="337"/>
      <c r="BK298" s="337"/>
      <c r="BL298" s="337"/>
      <c r="BM298" s="337"/>
      <c r="BN298" s="337"/>
      <c r="BO298" s="337"/>
      <c r="BP298" s="337"/>
      <c r="BQ298" s="337"/>
      <c r="BR298" s="337"/>
      <c r="BS298" s="337"/>
      <c r="BT298" s="337"/>
      <c r="BU298" s="337"/>
      <c r="BV298" s="337"/>
      <c r="BW298" s="337"/>
      <c r="BX298" s="9">
        <f t="shared" si="53"/>
        <v>0</v>
      </c>
      <c r="BY298" s="9">
        <f t="shared" si="54"/>
        <v>0</v>
      </c>
      <c r="BZ298" s="9">
        <f t="shared" si="55"/>
        <v>0</v>
      </c>
      <c r="CA298" s="9">
        <f t="shared" si="56"/>
        <v>0</v>
      </c>
      <c r="CB298" s="9">
        <f t="shared" si="57"/>
        <v>0</v>
      </c>
      <c r="CC298" s="9">
        <f t="shared" si="58"/>
        <v>0</v>
      </c>
      <c r="CD298" s="11">
        <f t="shared" si="59"/>
        <v>0</v>
      </c>
      <c r="CE298" s="11">
        <f t="shared" si="60"/>
        <v>0</v>
      </c>
      <c r="CF298" s="11">
        <f t="shared" si="61"/>
        <v>0</v>
      </c>
      <c r="CG298" s="11">
        <f t="shared" si="62"/>
        <v>0</v>
      </c>
      <c r="CH298" s="11">
        <f t="shared" si="63"/>
        <v>0</v>
      </c>
      <c r="CI298" s="11">
        <f t="shared" si="64"/>
        <v>0</v>
      </c>
      <c r="CJ298" s="333" t="str">
        <f>VLOOKUP($A298,'Depr Group Buckets'!$A:$J,CJ$4,FALSE)</f>
        <v>AMORT</v>
      </c>
      <c r="CK298" s="333" t="str">
        <f>VLOOKUP($A298,'Depr Group Buckets'!$A:$J,CK$4,FALSE)</f>
        <v>101/106</v>
      </c>
      <c r="CL298" s="333">
        <f>VLOOKUP($A298,'Depr Group Buckets'!$A:$J,CL$4,FALSE)</f>
        <v>108</v>
      </c>
      <c r="CM298" s="333">
        <f>VLOOKUP($A298,'Depr Group Buckets'!$A:$J,CM$4,FALSE)</f>
        <v>403</v>
      </c>
      <c r="CN298" s="333" t="str">
        <f>VLOOKUP($A298,'Depr Group Buckets'!$A:$J,CN$4,FALSE)</f>
        <v>AMORT</v>
      </c>
      <c r="CO298" s="333" t="str">
        <f>VLOOKUP($A298,'Depr Group Buckets'!$A:$J,CO$4,FALSE)</f>
        <v>AMORT</v>
      </c>
      <c r="CP298" s="333" t="str">
        <f>VLOOKUP($A298,'Depr Group Buckets'!$A:$J,CP$4,FALSE)</f>
        <v>Invalid</v>
      </c>
      <c r="CQ298" s="333" t="str">
        <f>VLOOKUP($A298,'Depr Group Buckets'!$A:$J,CQ$4,FALSE)</f>
        <v>394</v>
      </c>
    </row>
    <row r="299" spans="1:95" ht="12.75" customHeight="1" x14ac:dyDescent="0.25">
      <c r="A299" s="335">
        <v>39500</v>
      </c>
      <c r="B299" s="336" t="s">
        <v>296</v>
      </c>
      <c r="C299" s="337">
        <v>2674188.4300000011</v>
      </c>
      <c r="D299" s="337">
        <v>2674188.4300000011</v>
      </c>
      <c r="E299" s="337">
        <v>2674484.1700000013</v>
      </c>
      <c r="F299" s="337">
        <v>2675834.4900000012</v>
      </c>
      <c r="G299" s="337">
        <v>2803715.9000000013</v>
      </c>
      <c r="H299" s="337">
        <v>2803715.9000000013</v>
      </c>
      <c r="I299" s="337">
        <v>2810439.1500000013</v>
      </c>
      <c r="J299" s="337">
        <v>2810439.1500000013</v>
      </c>
      <c r="K299" s="337">
        <v>2820487.5400000014</v>
      </c>
      <c r="L299" s="337">
        <v>2691891.2900000014</v>
      </c>
      <c r="M299" s="337">
        <v>2691891.2900000014</v>
      </c>
      <c r="N299" s="337">
        <v>2691891.2900000014</v>
      </c>
      <c r="O299" s="337">
        <v>2697174.8600000017</v>
      </c>
      <c r="P299" s="337">
        <v>2694776.5900000017</v>
      </c>
      <c r="Q299" s="337">
        <v>2463023.410000002</v>
      </c>
      <c r="R299" s="337">
        <v>4396449.1100000022</v>
      </c>
      <c r="S299" s="337">
        <v>4853679.5500000017</v>
      </c>
      <c r="T299" s="337">
        <v>5520209.5400000019</v>
      </c>
      <c r="U299" s="337">
        <v>6105997.5300000021</v>
      </c>
      <c r="V299" s="337">
        <v>7396295.5200000023</v>
      </c>
      <c r="W299" s="337">
        <v>8626189.0200000014</v>
      </c>
      <c r="X299" s="337">
        <v>9814609.0100000016</v>
      </c>
      <c r="Y299" s="337">
        <v>10885124.000000002</v>
      </c>
      <c r="Z299" s="337">
        <v>11823129.99</v>
      </c>
      <c r="AA299" s="337">
        <v>12803541.98</v>
      </c>
      <c r="AB299" s="337">
        <v>13784784.9</v>
      </c>
      <c r="AC299" s="337">
        <v>14516967.290000001</v>
      </c>
      <c r="AD299" s="337">
        <v>15465177.950000001</v>
      </c>
      <c r="AE299" s="337">
        <v>16500924.610000001</v>
      </c>
      <c r="AF299" s="337">
        <v>17463906.73</v>
      </c>
      <c r="AG299" s="337">
        <v>18414113.390000001</v>
      </c>
      <c r="AH299" s="337">
        <v>19242927.050000001</v>
      </c>
      <c r="AI299" s="337">
        <v>19824475.609999999</v>
      </c>
      <c r="AJ299" s="337">
        <v>20497769.960000001</v>
      </c>
      <c r="AK299" s="337">
        <v>20690281.370000001</v>
      </c>
      <c r="AL299" s="337">
        <v>20889908.190000001</v>
      </c>
      <c r="AM299" s="337">
        <v>20959354.25</v>
      </c>
      <c r="AN299" s="337"/>
      <c r="AO299" s="337"/>
      <c r="AP299" s="337"/>
      <c r="AQ299" s="337"/>
      <c r="AR299" s="337"/>
      <c r="AS299" s="337"/>
      <c r="AT299" s="337"/>
      <c r="AU299" s="337"/>
      <c r="AV299" s="337"/>
      <c r="AW299" s="337"/>
      <c r="AX299" s="337"/>
      <c r="AY299" s="337"/>
      <c r="AZ299" s="337"/>
      <c r="BA299" s="337"/>
      <c r="BB299" s="337"/>
      <c r="BC299" s="337"/>
      <c r="BD299" s="337"/>
      <c r="BE299" s="337"/>
      <c r="BF299" s="337"/>
      <c r="BG299" s="337"/>
      <c r="BH299" s="337"/>
      <c r="BI299" s="337"/>
      <c r="BJ299" s="337"/>
      <c r="BK299" s="337"/>
      <c r="BL299" s="337"/>
      <c r="BM299" s="337"/>
      <c r="BN299" s="337"/>
      <c r="BO299" s="337"/>
      <c r="BP299" s="337"/>
      <c r="BQ299" s="337"/>
      <c r="BR299" s="337"/>
      <c r="BS299" s="337"/>
      <c r="BT299" s="337"/>
      <c r="BU299" s="337"/>
      <c r="BV299" s="337"/>
      <c r="BW299" s="337"/>
      <c r="BX299" s="9">
        <f t="shared" si="53"/>
        <v>2697174.8600000017</v>
      </c>
      <c r="BY299" s="9">
        <f t="shared" si="54"/>
        <v>12803541.98</v>
      </c>
      <c r="BZ299" s="9">
        <f t="shared" si="55"/>
        <v>20959354.25</v>
      </c>
      <c r="CA299" s="9">
        <f t="shared" si="56"/>
        <v>0</v>
      </c>
      <c r="CB299" s="9">
        <f t="shared" si="57"/>
        <v>0</v>
      </c>
      <c r="CC299" s="9">
        <f t="shared" si="58"/>
        <v>0</v>
      </c>
      <c r="CD299" s="11">
        <f t="shared" si="59"/>
        <v>2732333.99</v>
      </c>
      <c r="CE299" s="11">
        <f t="shared" si="60"/>
        <v>6929246.1600000001</v>
      </c>
      <c r="CF299" s="11">
        <f t="shared" si="61"/>
        <v>17773394.870000001</v>
      </c>
      <c r="CG299" s="11">
        <f t="shared" si="62"/>
        <v>1612258.02</v>
      </c>
      <c r="CH299" s="11">
        <f t="shared" si="63"/>
        <v>0</v>
      </c>
      <c r="CI299" s="11">
        <f t="shared" si="64"/>
        <v>0</v>
      </c>
      <c r="CJ299" s="333" t="str">
        <f>VLOOKUP($A299,'Depr Group Buckets'!$A:$J,CJ$4,FALSE)</f>
        <v>AMORT</v>
      </c>
      <c r="CK299" s="333" t="str">
        <f>VLOOKUP($A299,'Depr Group Buckets'!$A:$J,CK$4,FALSE)</f>
        <v>101/106</v>
      </c>
      <c r="CL299" s="333">
        <f>VLOOKUP($A299,'Depr Group Buckets'!$A:$J,CL$4,FALSE)</f>
        <v>108</v>
      </c>
      <c r="CM299" s="333">
        <f>VLOOKUP($A299,'Depr Group Buckets'!$A:$J,CM$4,FALSE)</f>
        <v>403</v>
      </c>
      <c r="CN299" s="333" t="str">
        <f>VLOOKUP($A299,'Depr Group Buckets'!$A:$J,CN$4,FALSE)</f>
        <v>AMORT</v>
      </c>
      <c r="CO299" s="333" t="str">
        <f>VLOOKUP($A299,'Depr Group Buckets'!$A:$J,CO$4,FALSE)</f>
        <v>AMORT</v>
      </c>
      <c r="CP299" s="333" t="str">
        <f>VLOOKUP($A299,'Depr Group Buckets'!$A:$J,CP$4,FALSE)</f>
        <v>Valid</v>
      </c>
      <c r="CQ299" s="333" t="str">
        <f>VLOOKUP($A299,'Depr Group Buckets'!$A:$J,CQ$4,FALSE)</f>
        <v>395</v>
      </c>
    </row>
    <row r="300" spans="1:95" ht="12.75" customHeight="1" x14ac:dyDescent="0.25">
      <c r="A300" s="335">
        <v>39600</v>
      </c>
      <c r="B300" s="336" t="s">
        <v>298</v>
      </c>
      <c r="C300" s="337">
        <v>0</v>
      </c>
      <c r="D300" s="337">
        <v>0</v>
      </c>
      <c r="E300" s="337">
        <v>0</v>
      </c>
      <c r="F300" s="337">
        <v>0</v>
      </c>
      <c r="G300" s="337">
        <v>0</v>
      </c>
      <c r="H300" s="337">
        <v>0</v>
      </c>
      <c r="I300" s="337">
        <v>0</v>
      </c>
      <c r="J300" s="337">
        <v>0</v>
      </c>
      <c r="K300" s="337">
        <v>0</v>
      </c>
      <c r="L300" s="337">
        <v>0</v>
      </c>
      <c r="M300" s="337">
        <v>0</v>
      </c>
      <c r="N300" s="337">
        <v>0</v>
      </c>
      <c r="O300" s="337">
        <v>0</v>
      </c>
      <c r="P300" s="337">
        <v>0</v>
      </c>
      <c r="Q300" s="337">
        <v>0</v>
      </c>
      <c r="R300" s="337">
        <v>0</v>
      </c>
      <c r="S300" s="337">
        <v>0</v>
      </c>
      <c r="T300" s="337">
        <v>0</v>
      </c>
      <c r="U300" s="337">
        <v>0</v>
      </c>
      <c r="V300" s="337">
        <v>0</v>
      </c>
      <c r="W300" s="337">
        <v>0</v>
      </c>
      <c r="X300" s="337">
        <v>0</v>
      </c>
      <c r="Y300" s="337">
        <v>0</v>
      </c>
      <c r="Z300" s="337">
        <v>0</v>
      </c>
      <c r="AA300" s="337">
        <v>0</v>
      </c>
      <c r="AB300" s="337">
        <v>0</v>
      </c>
      <c r="AC300" s="337">
        <v>0</v>
      </c>
      <c r="AD300" s="337">
        <v>0</v>
      </c>
      <c r="AE300" s="337">
        <v>0</v>
      </c>
      <c r="AF300" s="337">
        <v>0</v>
      </c>
      <c r="AG300" s="337">
        <v>0</v>
      </c>
      <c r="AH300" s="337">
        <v>0</v>
      </c>
      <c r="AI300" s="337">
        <v>0</v>
      </c>
      <c r="AJ300" s="337">
        <v>0</v>
      </c>
      <c r="AK300" s="337">
        <v>0</v>
      </c>
      <c r="AL300" s="337">
        <v>0</v>
      </c>
      <c r="AM300" s="337">
        <v>0</v>
      </c>
      <c r="AN300" s="337"/>
      <c r="AO300" s="337"/>
      <c r="AP300" s="337"/>
      <c r="AQ300" s="337"/>
      <c r="AR300" s="337"/>
      <c r="AS300" s="337"/>
      <c r="AT300" s="337"/>
      <c r="AU300" s="337"/>
      <c r="AV300" s="337"/>
      <c r="AW300" s="337"/>
      <c r="AX300" s="337"/>
      <c r="AY300" s="337"/>
      <c r="AZ300" s="337"/>
      <c r="BA300" s="337"/>
      <c r="BB300" s="337"/>
      <c r="BC300" s="337"/>
      <c r="BD300" s="337"/>
      <c r="BE300" s="337"/>
      <c r="BF300" s="337"/>
      <c r="BG300" s="337"/>
      <c r="BH300" s="337"/>
      <c r="BI300" s="337"/>
      <c r="BJ300" s="337"/>
      <c r="BK300" s="337"/>
      <c r="BL300" s="337"/>
      <c r="BM300" s="337"/>
      <c r="BN300" s="337"/>
      <c r="BO300" s="337"/>
      <c r="BP300" s="337"/>
      <c r="BQ300" s="337"/>
      <c r="BR300" s="337"/>
      <c r="BS300" s="337"/>
      <c r="BT300" s="337"/>
      <c r="BU300" s="337"/>
      <c r="BV300" s="337"/>
      <c r="BW300" s="337"/>
      <c r="BX300" s="9">
        <f t="shared" si="53"/>
        <v>0</v>
      </c>
      <c r="BY300" s="9">
        <f t="shared" si="54"/>
        <v>0</v>
      </c>
      <c r="BZ300" s="9">
        <f t="shared" si="55"/>
        <v>0</v>
      </c>
      <c r="CA300" s="9">
        <f t="shared" si="56"/>
        <v>0</v>
      </c>
      <c r="CB300" s="9">
        <f t="shared" si="57"/>
        <v>0</v>
      </c>
      <c r="CC300" s="9">
        <f t="shared" si="58"/>
        <v>0</v>
      </c>
      <c r="CD300" s="11">
        <f t="shared" si="59"/>
        <v>0</v>
      </c>
      <c r="CE300" s="11">
        <f t="shared" si="60"/>
        <v>0</v>
      </c>
      <c r="CF300" s="11">
        <f t="shared" si="61"/>
        <v>0</v>
      </c>
      <c r="CG300" s="11">
        <f t="shared" si="62"/>
        <v>0</v>
      </c>
      <c r="CH300" s="11">
        <f t="shared" si="63"/>
        <v>0</v>
      </c>
      <c r="CI300" s="11">
        <f t="shared" si="64"/>
        <v>0</v>
      </c>
      <c r="CJ300" s="333" t="str">
        <f>VLOOKUP($A300,'Depr Group Buckets'!$A:$J,CJ$4,FALSE)</f>
        <v>AMORT</v>
      </c>
      <c r="CK300" s="333" t="str">
        <f>VLOOKUP($A300,'Depr Group Buckets'!$A:$J,CK$4,FALSE)</f>
        <v>101/106</v>
      </c>
      <c r="CL300" s="333">
        <f>VLOOKUP($A300,'Depr Group Buckets'!$A:$J,CL$4,FALSE)</f>
        <v>108</v>
      </c>
      <c r="CM300" s="333">
        <f>VLOOKUP($A300,'Depr Group Buckets'!$A:$J,CM$4,FALSE)</f>
        <v>403</v>
      </c>
      <c r="CN300" s="333" t="str">
        <f>VLOOKUP($A300,'Depr Group Buckets'!$A:$J,CN$4,FALSE)</f>
        <v>AMORT</v>
      </c>
      <c r="CO300" s="333" t="str">
        <f>VLOOKUP($A300,'Depr Group Buckets'!$A:$J,CO$4,FALSE)</f>
        <v>AMORT</v>
      </c>
      <c r="CP300" s="333" t="str">
        <f>VLOOKUP($A300,'Depr Group Buckets'!$A:$J,CP$4,FALSE)</f>
        <v>Valid</v>
      </c>
      <c r="CQ300" s="333" t="str">
        <f>VLOOKUP($A300,'Depr Group Buckets'!$A:$J,CQ$4,FALSE)</f>
        <v>396</v>
      </c>
    </row>
    <row r="301" spans="1:95" ht="12.75" customHeight="1" x14ac:dyDescent="0.25">
      <c r="A301" s="335">
        <v>39700</v>
      </c>
      <c r="B301" s="336" t="s">
        <v>299</v>
      </c>
      <c r="C301" s="337">
        <v>40948509.610000029</v>
      </c>
      <c r="D301" s="337">
        <v>40620072.260000028</v>
      </c>
      <c r="E301" s="337">
        <v>40749728.25000003</v>
      </c>
      <c r="F301" s="337">
        <v>40936817.710000031</v>
      </c>
      <c r="G301" s="337">
        <v>40627476.540000036</v>
      </c>
      <c r="H301" s="337">
        <v>40346465.940000035</v>
      </c>
      <c r="I301" s="337">
        <v>41628079.130000032</v>
      </c>
      <c r="J301" s="337">
        <v>41932091.770000033</v>
      </c>
      <c r="K301" s="337">
        <v>43151763.07000003</v>
      </c>
      <c r="L301" s="337">
        <v>43309766.150000036</v>
      </c>
      <c r="M301" s="337">
        <v>43233654.170000032</v>
      </c>
      <c r="N301" s="337">
        <v>43161478.180000037</v>
      </c>
      <c r="O301" s="337">
        <v>44098506.14000003</v>
      </c>
      <c r="P301" s="337">
        <v>44431466.610000029</v>
      </c>
      <c r="Q301" s="337">
        <v>44939704.460000031</v>
      </c>
      <c r="R301" s="337">
        <v>44869252.130000032</v>
      </c>
      <c r="S301" s="337">
        <v>45251142.630000032</v>
      </c>
      <c r="T301" s="337">
        <v>45356160.89000003</v>
      </c>
      <c r="U301" s="337">
        <v>45405742.64000003</v>
      </c>
      <c r="V301" s="337">
        <v>45501832.190000027</v>
      </c>
      <c r="W301" s="337">
        <v>45560139.670000024</v>
      </c>
      <c r="X301" s="337">
        <v>45463072.160000019</v>
      </c>
      <c r="Y301" s="337">
        <v>45240280.880000018</v>
      </c>
      <c r="Z301" s="337">
        <v>44912196.570000023</v>
      </c>
      <c r="AA301" s="337">
        <v>46193295.790000029</v>
      </c>
      <c r="AB301" s="337">
        <v>46357652.14000003</v>
      </c>
      <c r="AC301" s="337">
        <v>46722680.360000029</v>
      </c>
      <c r="AD301" s="337">
        <v>46112484.270000026</v>
      </c>
      <c r="AE301" s="337">
        <v>46413706.240000024</v>
      </c>
      <c r="AF301" s="337">
        <v>46545989.080000021</v>
      </c>
      <c r="AG301" s="337">
        <v>47991674.87000002</v>
      </c>
      <c r="AH301" s="337">
        <v>48230658.94000002</v>
      </c>
      <c r="AI301" s="337">
        <v>48588226.51000002</v>
      </c>
      <c r="AJ301" s="337">
        <v>48623067.520000026</v>
      </c>
      <c r="AK301" s="337">
        <v>38586927.670000032</v>
      </c>
      <c r="AL301" s="337">
        <v>38410457.830000028</v>
      </c>
      <c r="AM301" s="337">
        <v>39472732.500000022</v>
      </c>
      <c r="AN301" s="337"/>
      <c r="AO301" s="337"/>
      <c r="AP301" s="337"/>
      <c r="AQ301" s="337"/>
      <c r="AR301" s="337"/>
      <c r="AS301" s="337"/>
      <c r="AT301" s="337"/>
      <c r="AU301" s="337"/>
      <c r="AV301" s="337"/>
      <c r="AW301" s="337"/>
      <c r="AX301" s="337"/>
      <c r="AY301" s="337"/>
      <c r="AZ301" s="337"/>
      <c r="BA301" s="337"/>
      <c r="BB301" s="337"/>
      <c r="BC301" s="337"/>
      <c r="BD301" s="337"/>
      <c r="BE301" s="337"/>
      <c r="BF301" s="337"/>
      <c r="BG301" s="337"/>
      <c r="BH301" s="337"/>
      <c r="BI301" s="337"/>
      <c r="BJ301" s="337"/>
      <c r="BK301" s="337"/>
      <c r="BL301" s="337"/>
      <c r="BM301" s="337"/>
      <c r="BN301" s="337"/>
      <c r="BO301" s="337"/>
      <c r="BP301" s="337"/>
      <c r="BQ301" s="337"/>
      <c r="BR301" s="337"/>
      <c r="BS301" s="337"/>
      <c r="BT301" s="337"/>
      <c r="BU301" s="337"/>
      <c r="BV301" s="337"/>
      <c r="BW301" s="337"/>
      <c r="BX301" s="9">
        <f t="shared" si="53"/>
        <v>44098506.14000003</v>
      </c>
      <c r="BY301" s="9">
        <f t="shared" si="54"/>
        <v>46193295.790000029</v>
      </c>
      <c r="BZ301" s="9">
        <f t="shared" si="55"/>
        <v>39472732.500000022</v>
      </c>
      <c r="CA301" s="9">
        <f t="shared" si="56"/>
        <v>0</v>
      </c>
      <c r="CB301" s="9">
        <f t="shared" si="57"/>
        <v>0</v>
      </c>
      <c r="CC301" s="9">
        <f t="shared" si="58"/>
        <v>0</v>
      </c>
      <c r="CD301" s="11">
        <f t="shared" si="59"/>
        <v>41903416.07</v>
      </c>
      <c r="CE301" s="11">
        <f t="shared" si="60"/>
        <v>45170984.060000002</v>
      </c>
      <c r="CF301" s="11">
        <f t="shared" si="61"/>
        <v>45249965.670000002</v>
      </c>
      <c r="CG301" s="11">
        <f t="shared" si="62"/>
        <v>3036364.04</v>
      </c>
      <c r="CH301" s="11">
        <f t="shared" si="63"/>
        <v>0</v>
      </c>
      <c r="CI301" s="11">
        <f t="shared" si="64"/>
        <v>0</v>
      </c>
      <c r="CJ301" s="333" t="str">
        <f>VLOOKUP($A301,'Depr Group Buckets'!$A:$J,CJ$4,FALSE)</f>
        <v>AMORT</v>
      </c>
      <c r="CK301" s="333" t="str">
        <f>VLOOKUP($A301,'Depr Group Buckets'!$A:$J,CK$4,FALSE)</f>
        <v>101/106</v>
      </c>
      <c r="CL301" s="333">
        <f>VLOOKUP($A301,'Depr Group Buckets'!$A:$J,CL$4,FALSE)</f>
        <v>108</v>
      </c>
      <c r="CM301" s="333">
        <f>VLOOKUP($A301,'Depr Group Buckets'!$A:$J,CM$4,FALSE)</f>
        <v>403</v>
      </c>
      <c r="CN301" s="333" t="str">
        <f>VLOOKUP($A301,'Depr Group Buckets'!$A:$J,CN$4,FALSE)</f>
        <v>AMORT</v>
      </c>
      <c r="CO301" s="333" t="str">
        <f>VLOOKUP($A301,'Depr Group Buckets'!$A:$J,CO$4,FALSE)</f>
        <v>AMORT</v>
      </c>
      <c r="CP301" s="333" t="str">
        <f>VLOOKUP($A301,'Depr Group Buckets'!$A:$J,CP$4,FALSE)</f>
        <v>Valid</v>
      </c>
      <c r="CQ301" s="333" t="str">
        <f>VLOOKUP($A301,'Depr Group Buckets'!$A:$J,CQ$4,FALSE)</f>
        <v>397</v>
      </c>
    </row>
    <row r="302" spans="1:95" ht="12.75" customHeight="1" x14ac:dyDescent="0.25">
      <c r="A302" s="335">
        <v>39725</v>
      </c>
      <c r="B302" s="336" t="s">
        <v>278</v>
      </c>
      <c r="C302" s="337">
        <v>39503986.780000016</v>
      </c>
      <c r="D302" s="337">
        <v>39443017.570000015</v>
      </c>
      <c r="E302" s="337">
        <v>39475310.020000018</v>
      </c>
      <c r="F302" s="337">
        <v>39619540.030000024</v>
      </c>
      <c r="G302" s="337">
        <v>39894819.850000024</v>
      </c>
      <c r="H302" s="337">
        <v>39914927.200000025</v>
      </c>
      <c r="I302" s="337">
        <v>40847793.080000028</v>
      </c>
      <c r="J302" s="337">
        <v>40747505.570000023</v>
      </c>
      <c r="K302" s="337">
        <v>41024905.080000021</v>
      </c>
      <c r="L302" s="337">
        <v>41160210.280000024</v>
      </c>
      <c r="M302" s="337">
        <v>42214257.820000023</v>
      </c>
      <c r="N302" s="337">
        <v>41906396.390000023</v>
      </c>
      <c r="O302" s="337">
        <v>42158498.280000016</v>
      </c>
      <c r="P302" s="337">
        <v>42275889.850000016</v>
      </c>
      <c r="Q302" s="337">
        <v>42617818.980000012</v>
      </c>
      <c r="R302" s="337">
        <v>42778177.420000009</v>
      </c>
      <c r="S302" s="337">
        <v>42848337.420000009</v>
      </c>
      <c r="T302" s="337">
        <v>42971937.420000009</v>
      </c>
      <c r="U302" s="337">
        <v>43069915.610000014</v>
      </c>
      <c r="V302" s="337">
        <v>43256315.610000014</v>
      </c>
      <c r="W302" s="337">
        <v>43454035.610000014</v>
      </c>
      <c r="X302" s="337">
        <v>43606835.610000014</v>
      </c>
      <c r="Y302" s="337">
        <v>43642675.610000014</v>
      </c>
      <c r="Z302" s="337">
        <v>43903868.950000018</v>
      </c>
      <c r="AA302" s="337">
        <v>51778218.330000013</v>
      </c>
      <c r="AB302" s="337">
        <v>52291891.99000001</v>
      </c>
      <c r="AC302" s="337">
        <v>52805565.650000006</v>
      </c>
      <c r="AD302" s="337">
        <v>53482039.310000002</v>
      </c>
      <c r="AE302" s="337">
        <v>54158512.969999999</v>
      </c>
      <c r="AF302" s="337">
        <v>52538276.649999999</v>
      </c>
      <c r="AG302" s="337">
        <v>53214750.309999995</v>
      </c>
      <c r="AH302" s="337">
        <v>53891223.969999991</v>
      </c>
      <c r="AI302" s="337">
        <v>82167697.629999995</v>
      </c>
      <c r="AJ302" s="337">
        <v>82844171.289999992</v>
      </c>
      <c r="AK302" s="337">
        <v>83520644.949999988</v>
      </c>
      <c r="AL302" s="337">
        <v>84197118.609999985</v>
      </c>
      <c r="AM302" s="337">
        <v>84873592.239999995</v>
      </c>
      <c r="AN302" s="337"/>
      <c r="AO302" s="337"/>
      <c r="AP302" s="337"/>
      <c r="AQ302" s="337"/>
      <c r="AR302" s="337"/>
      <c r="AS302" s="337"/>
      <c r="AT302" s="337"/>
      <c r="AU302" s="337"/>
      <c r="AV302" s="337"/>
      <c r="AW302" s="337"/>
      <c r="AX302" s="337"/>
      <c r="AY302" s="337"/>
      <c r="AZ302" s="337"/>
      <c r="BA302" s="337"/>
      <c r="BB302" s="337"/>
      <c r="BC302" s="337"/>
      <c r="BD302" s="337"/>
      <c r="BE302" s="337"/>
      <c r="BF302" s="337"/>
      <c r="BG302" s="337"/>
      <c r="BH302" s="337"/>
      <c r="BI302" s="337"/>
      <c r="BJ302" s="337"/>
      <c r="BK302" s="337"/>
      <c r="BL302" s="337"/>
      <c r="BM302" s="337"/>
      <c r="BN302" s="337"/>
      <c r="BO302" s="337"/>
      <c r="BP302" s="337"/>
      <c r="BQ302" s="337"/>
      <c r="BR302" s="337"/>
      <c r="BS302" s="337"/>
      <c r="BT302" s="337"/>
      <c r="BU302" s="337"/>
      <c r="BV302" s="337"/>
      <c r="BW302" s="337"/>
      <c r="BX302" s="9">
        <f t="shared" si="53"/>
        <v>42158498.280000016</v>
      </c>
      <c r="BY302" s="9">
        <f t="shared" si="54"/>
        <v>51778218.330000013</v>
      </c>
      <c r="BZ302" s="9">
        <f t="shared" si="55"/>
        <v>84873592.239999995</v>
      </c>
      <c r="CA302" s="9">
        <f t="shared" si="56"/>
        <v>0</v>
      </c>
      <c r="CB302" s="9">
        <f t="shared" si="57"/>
        <v>0</v>
      </c>
      <c r="CC302" s="9">
        <f t="shared" si="58"/>
        <v>0</v>
      </c>
      <c r="CD302" s="11">
        <f t="shared" si="59"/>
        <v>40608551.380000003</v>
      </c>
      <c r="CE302" s="11">
        <f t="shared" si="60"/>
        <v>43720194.210000001</v>
      </c>
      <c r="CF302" s="11">
        <f t="shared" si="61"/>
        <v>64751054.149999999</v>
      </c>
      <c r="CG302" s="11">
        <f t="shared" si="62"/>
        <v>6528737.8600000003</v>
      </c>
      <c r="CH302" s="11">
        <f t="shared" si="63"/>
        <v>0</v>
      </c>
      <c r="CI302" s="11">
        <f t="shared" si="64"/>
        <v>0</v>
      </c>
      <c r="CJ302" s="333" t="str">
        <f>VLOOKUP($A302,'Depr Group Buckets'!$A:$J,CJ$4,FALSE)</f>
        <v>GENERAL</v>
      </c>
      <c r="CK302" s="333" t="str">
        <f>VLOOKUP($A302,'Depr Group Buckets'!$A:$J,CK$4,FALSE)</f>
        <v>101/106</v>
      </c>
      <c r="CL302" s="333">
        <f>VLOOKUP($A302,'Depr Group Buckets'!$A:$J,CL$4,FALSE)</f>
        <v>108</v>
      </c>
      <c r="CM302" s="333">
        <f>VLOOKUP($A302,'Depr Group Buckets'!$A:$J,CM$4,FALSE)</f>
        <v>403</v>
      </c>
      <c r="CN302" s="333" t="str">
        <f>VLOOKUP($A302,'Depr Group Buckets'!$A:$J,CN$4,FALSE)</f>
        <v>GENERAL</v>
      </c>
      <c r="CO302" s="333" t="str">
        <f>VLOOKUP($A302,'Depr Group Buckets'!$A:$J,CO$4,FALSE)</f>
        <v>GENERAL</v>
      </c>
      <c r="CP302" s="333" t="str">
        <f>VLOOKUP($A302,'Depr Group Buckets'!$A:$J,CP$4,FALSE)</f>
        <v>Valid</v>
      </c>
      <c r="CQ302" s="333" t="str">
        <f>VLOOKUP($A302,'Depr Group Buckets'!$A:$J,CQ$4,FALSE)</f>
        <v>397</v>
      </c>
    </row>
    <row r="303" spans="1:95" ht="12.75" customHeight="1" x14ac:dyDescent="0.25">
      <c r="A303" s="335">
        <v>39800</v>
      </c>
      <c r="B303" s="336" t="s">
        <v>301</v>
      </c>
      <c r="C303" s="337">
        <v>4717643.8600000003</v>
      </c>
      <c r="D303" s="337">
        <v>5269611.3099999996</v>
      </c>
      <c r="E303" s="337">
        <v>5274294.1599999992</v>
      </c>
      <c r="F303" s="337">
        <v>5300259.8099999996</v>
      </c>
      <c r="G303" s="337">
        <v>5333962.76</v>
      </c>
      <c r="H303" s="337">
        <v>4785329.59</v>
      </c>
      <c r="I303" s="337">
        <v>4785329.59</v>
      </c>
      <c r="J303" s="337">
        <v>4785732.8099999996</v>
      </c>
      <c r="K303" s="337">
        <v>4815394.5599999996</v>
      </c>
      <c r="L303" s="337">
        <v>4821876.8099999996</v>
      </c>
      <c r="M303" s="337">
        <v>4829211.8</v>
      </c>
      <c r="N303" s="337">
        <v>4916840.3499999996</v>
      </c>
      <c r="O303" s="337">
        <v>5162276.46</v>
      </c>
      <c r="P303" s="337">
        <v>5162276.46</v>
      </c>
      <c r="Q303" s="337">
        <v>5172720.1500000004</v>
      </c>
      <c r="R303" s="337">
        <v>5243067.75</v>
      </c>
      <c r="S303" s="337">
        <v>5243067.75</v>
      </c>
      <c r="T303" s="337">
        <v>5243067.75</v>
      </c>
      <c r="U303" s="337">
        <v>5243067.75</v>
      </c>
      <c r="V303" s="337">
        <v>5071054.3999999994</v>
      </c>
      <c r="W303" s="337">
        <v>5071054.3999999994</v>
      </c>
      <c r="X303" s="337">
        <v>5068687.0399999991</v>
      </c>
      <c r="Y303" s="337">
        <v>5068687.0399999991</v>
      </c>
      <c r="Z303" s="337">
        <v>5068687.0399999991</v>
      </c>
      <c r="AA303" s="337">
        <v>5268687.0399999991</v>
      </c>
      <c r="AB303" s="337">
        <v>5145378.7299999995</v>
      </c>
      <c r="AC303" s="337">
        <v>5123385.42</v>
      </c>
      <c r="AD303" s="337">
        <v>5108239.84</v>
      </c>
      <c r="AE303" s="337">
        <v>5108239.84</v>
      </c>
      <c r="AF303" s="337">
        <v>4907474.4799999995</v>
      </c>
      <c r="AG303" s="337">
        <v>4844255.3999999994</v>
      </c>
      <c r="AH303" s="337">
        <v>4844255.3999999994</v>
      </c>
      <c r="AI303" s="337">
        <v>4768243.8899999997</v>
      </c>
      <c r="AJ303" s="337">
        <v>4768243.8899999997</v>
      </c>
      <c r="AK303" s="337">
        <v>4684855.1599999992</v>
      </c>
      <c r="AL303" s="337">
        <v>4589611.4899999993</v>
      </c>
      <c r="AM303" s="337">
        <v>5486115.9399999995</v>
      </c>
      <c r="AN303" s="337"/>
      <c r="AO303" s="337"/>
      <c r="AP303" s="337"/>
      <c r="AQ303" s="337"/>
      <c r="AR303" s="337"/>
      <c r="AS303" s="337"/>
      <c r="AT303" s="337"/>
      <c r="AU303" s="337"/>
      <c r="AV303" s="337"/>
      <c r="AW303" s="337"/>
      <c r="AX303" s="337"/>
      <c r="AY303" s="337"/>
      <c r="AZ303" s="337"/>
      <c r="BA303" s="337"/>
      <c r="BB303" s="337"/>
      <c r="BC303" s="337"/>
      <c r="BD303" s="337"/>
      <c r="BE303" s="337"/>
      <c r="BF303" s="337"/>
      <c r="BG303" s="337"/>
      <c r="BH303" s="337"/>
      <c r="BI303" s="337"/>
      <c r="BJ303" s="337"/>
      <c r="BK303" s="337"/>
      <c r="BL303" s="337"/>
      <c r="BM303" s="337"/>
      <c r="BN303" s="337"/>
      <c r="BO303" s="337"/>
      <c r="BP303" s="337"/>
      <c r="BQ303" s="337"/>
      <c r="BR303" s="337"/>
      <c r="BS303" s="337"/>
      <c r="BT303" s="337"/>
      <c r="BU303" s="337"/>
      <c r="BV303" s="337"/>
      <c r="BW303" s="337"/>
      <c r="BX303" s="9">
        <f t="shared" si="53"/>
        <v>5162276.46</v>
      </c>
      <c r="BY303" s="9">
        <f t="shared" si="54"/>
        <v>5268687.0399999991</v>
      </c>
      <c r="BZ303" s="9">
        <f t="shared" si="55"/>
        <v>5486115.9399999995</v>
      </c>
      <c r="CA303" s="9">
        <f t="shared" si="56"/>
        <v>0</v>
      </c>
      <c r="CB303" s="9">
        <f t="shared" si="57"/>
        <v>0</v>
      </c>
      <c r="CC303" s="9">
        <f t="shared" si="58"/>
        <v>0</v>
      </c>
      <c r="CD303" s="11">
        <f t="shared" si="59"/>
        <v>4984443.37</v>
      </c>
      <c r="CE303" s="11">
        <f t="shared" si="60"/>
        <v>5160492.3899999997</v>
      </c>
      <c r="CF303" s="11">
        <f t="shared" si="61"/>
        <v>4972845.12</v>
      </c>
      <c r="CG303" s="11">
        <f t="shared" si="62"/>
        <v>422008.92</v>
      </c>
      <c r="CH303" s="11">
        <f t="shared" si="63"/>
        <v>0</v>
      </c>
      <c r="CI303" s="11">
        <f t="shared" si="64"/>
        <v>0</v>
      </c>
      <c r="CJ303" s="333" t="str">
        <f>VLOOKUP($A303,'Depr Group Buckets'!$A:$J,CJ$4,FALSE)</f>
        <v>AMORT</v>
      </c>
      <c r="CK303" s="333" t="str">
        <f>VLOOKUP($A303,'Depr Group Buckets'!$A:$J,CK$4,FALSE)</f>
        <v>101/106</v>
      </c>
      <c r="CL303" s="333">
        <f>VLOOKUP($A303,'Depr Group Buckets'!$A:$J,CL$4,FALSE)</f>
        <v>108</v>
      </c>
      <c r="CM303" s="333">
        <f>VLOOKUP($A303,'Depr Group Buckets'!$A:$J,CM$4,FALSE)</f>
        <v>403</v>
      </c>
      <c r="CN303" s="333" t="str">
        <f>VLOOKUP($A303,'Depr Group Buckets'!$A:$J,CN$4,FALSE)</f>
        <v>AMORT</v>
      </c>
      <c r="CO303" s="333" t="str">
        <f>VLOOKUP($A303,'Depr Group Buckets'!$A:$J,CO$4,FALSE)</f>
        <v>AMORT</v>
      </c>
      <c r="CP303" s="333" t="str">
        <f>VLOOKUP($A303,'Depr Group Buckets'!$A:$J,CP$4,FALSE)</f>
        <v>Valid</v>
      </c>
      <c r="CQ303" s="333" t="str">
        <f>VLOOKUP($A303,'Depr Group Buckets'!$A:$J,CQ$4,FALSE)</f>
        <v>398</v>
      </c>
    </row>
    <row r="304" spans="1:95" ht="12.75" customHeight="1" x14ac:dyDescent="0.25">
      <c r="A304" s="335">
        <v>39910</v>
      </c>
      <c r="B304" s="336" t="s">
        <v>332</v>
      </c>
      <c r="C304" s="337">
        <v>269187.51</v>
      </c>
      <c r="D304" s="337">
        <v>269187.51</v>
      </c>
      <c r="E304" s="337">
        <v>269187.51</v>
      </c>
      <c r="F304" s="337">
        <v>269187.51</v>
      </c>
      <c r="G304" s="337">
        <v>269187.51</v>
      </c>
      <c r="H304" s="337">
        <v>269187.51</v>
      </c>
      <c r="I304" s="337">
        <v>269187.51</v>
      </c>
      <c r="J304" s="337">
        <v>269187.51</v>
      </c>
      <c r="K304" s="337">
        <v>269187.51</v>
      </c>
      <c r="L304" s="337">
        <v>269187.51</v>
      </c>
      <c r="M304" s="337">
        <v>269187.51</v>
      </c>
      <c r="N304" s="337">
        <v>269187.51</v>
      </c>
      <c r="O304" s="337">
        <v>269187.51</v>
      </c>
      <c r="P304" s="337">
        <v>269187.51</v>
      </c>
      <c r="Q304" s="337">
        <v>269187.51</v>
      </c>
      <c r="R304" s="337">
        <v>269187.51</v>
      </c>
      <c r="S304" s="337">
        <v>269187.51</v>
      </c>
      <c r="T304" s="337">
        <v>269187.51</v>
      </c>
      <c r="U304" s="337">
        <v>269187.51</v>
      </c>
      <c r="V304" s="337">
        <v>269187.51</v>
      </c>
      <c r="W304" s="337">
        <v>269187.51</v>
      </c>
      <c r="X304" s="337">
        <v>269187.51</v>
      </c>
      <c r="Y304" s="337">
        <v>269187.51</v>
      </c>
      <c r="Z304" s="337">
        <v>269187.51</v>
      </c>
      <c r="AA304" s="337">
        <v>269187.51</v>
      </c>
      <c r="AB304" s="337">
        <v>269187.51</v>
      </c>
      <c r="AC304" s="337">
        <v>269187.51</v>
      </c>
      <c r="AD304" s="337">
        <v>269187.51</v>
      </c>
      <c r="AE304" s="337">
        <v>269187.51</v>
      </c>
      <c r="AF304" s="337">
        <v>269187.51</v>
      </c>
      <c r="AG304" s="337">
        <v>269187.51</v>
      </c>
      <c r="AH304" s="337">
        <v>269187.51</v>
      </c>
      <c r="AI304" s="337">
        <v>269187.51</v>
      </c>
      <c r="AJ304" s="337">
        <v>269187.51</v>
      </c>
      <c r="AK304" s="337">
        <v>269187.51</v>
      </c>
      <c r="AL304" s="337">
        <v>269187.51</v>
      </c>
      <c r="AM304" s="337">
        <v>269187.51</v>
      </c>
      <c r="AN304" s="337"/>
      <c r="AO304" s="337"/>
      <c r="AP304" s="337"/>
      <c r="AQ304" s="337"/>
      <c r="AR304" s="337"/>
      <c r="AS304" s="337"/>
      <c r="AT304" s="337"/>
      <c r="AU304" s="337"/>
      <c r="AV304" s="337"/>
      <c r="AW304" s="337"/>
      <c r="AX304" s="337"/>
      <c r="AY304" s="337"/>
      <c r="AZ304" s="337"/>
      <c r="BA304" s="337"/>
      <c r="BB304" s="337"/>
      <c r="BC304" s="337"/>
      <c r="BD304" s="337"/>
      <c r="BE304" s="337"/>
      <c r="BF304" s="337"/>
      <c r="BG304" s="337"/>
      <c r="BH304" s="337"/>
      <c r="BI304" s="337"/>
      <c r="BJ304" s="337"/>
      <c r="BK304" s="337"/>
      <c r="BL304" s="337"/>
      <c r="BM304" s="337"/>
      <c r="BN304" s="337"/>
      <c r="BO304" s="337"/>
      <c r="BP304" s="337"/>
      <c r="BQ304" s="337"/>
      <c r="BR304" s="337"/>
      <c r="BS304" s="337"/>
      <c r="BT304" s="337"/>
      <c r="BU304" s="337"/>
      <c r="BV304" s="337"/>
      <c r="BW304" s="337"/>
      <c r="BX304" s="9">
        <f t="shared" si="53"/>
        <v>269187.51</v>
      </c>
      <c r="BY304" s="9">
        <f t="shared" si="54"/>
        <v>269187.51</v>
      </c>
      <c r="BZ304" s="9">
        <f t="shared" si="55"/>
        <v>269187.51</v>
      </c>
      <c r="CA304" s="9">
        <f t="shared" si="56"/>
        <v>0</v>
      </c>
      <c r="CB304" s="9">
        <f t="shared" si="57"/>
        <v>0</v>
      </c>
      <c r="CC304" s="9">
        <f t="shared" si="58"/>
        <v>0</v>
      </c>
      <c r="CD304" s="11">
        <f t="shared" si="59"/>
        <v>269187.51</v>
      </c>
      <c r="CE304" s="11">
        <f t="shared" si="60"/>
        <v>269187.51</v>
      </c>
      <c r="CF304" s="11">
        <f t="shared" si="61"/>
        <v>269187.51</v>
      </c>
      <c r="CG304" s="11">
        <f t="shared" si="62"/>
        <v>20706.73</v>
      </c>
      <c r="CH304" s="11">
        <f t="shared" si="63"/>
        <v>0</v>
      </c>
      <c r="CI304" s="11">
        <f t="shared" si="64"/>
        <v>0</v>
      </c>
      <c r="CJ304" s="333" t="str">
        <f>VLOOKUP($A304,'Depr Group Buckets'!$A:$J,CJ$4,FALSE)</f>
        <v>ARO</v>
      </c>
      <c r="CK304" s="333" t="str">
        <f>VLOOKUP($A304,'Depr Group Buckets'!$A:$J,CK$4,FALSE)</f>
        <v>101/106</v>
      </c>
      <c r="CL304" s="333">
        <f>VLOOKUP($A304,'Depr Group Buckets'!$A:$J,CL$4,FALSE)</f>
        <v>108</v>
      </c>
      <c r="CM304" s="333" t="str">
        <f>VLOOKUP($A304,'Depr Group Buckets'!$A:$J,CM$4,FALSE)</f>
        <v>ARO Def 182</v>
      </c>
      <c r="CN304" s="333" t="str">
        <f>VLOOKUP($A304,'Depr Group Buckets'!$A:$J,CN$4,FALSE)</f>
        <v>ARO</v>
      </c>
      <c r="CO304" s="333" t="str">
        <f>VLOOKUP($A304,'Depr Group Buckets'!$A:$J,CO$4,FALSE)</f>
        <v>ARO</v>
      </c>
      <c r="CP304" s="333" t="str">
        <f>VLOOKUP($A304,'Depr Group Buckets'!$A:$J,CP$4,FALSE)</f>
        <v>Valid</v>
      </c>
      <c r="CQ304" s="333" t="str">
        <f>VLOOKUP($A304,'Depr Group Buckets'!$A:$J,CQ$4,FALSE)</f>
        <v>399</v>
      </c>
    </row>
    <row r="305" spans="1:87" ht="12.75" customHeight="1" x14ac:dyDescent="0.25">
      <c r="A305" s="2"/>
      <c r="B305" s="348"/>
      <c r="C305" s="348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</row>
    <row r="306" spans="1:87" ht="12.75" customHeight="1" x14ac:dyDescent="0.25">
      <c r="A306" s="2"/>
      <c r="B306" s="348"/>
      <c r="C306" s="348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</row>
    <row r="307" spans="1:87" ht="12.75" customHeight="1" x14ac:dyDescent="0.25">
      <c r="A307" s="2"/>
      <c r="B307" s="348"/>
      <c r="C307" s="348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</row>
    <row r="308" spans="1:87" x14ac:dyDescent="0.25">
      <c r="A308" s="2"/>
      <c r="B308" s="348"/>
      <c r="C308" s="348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</row>
    <row r="309" spans="1:87" x14ac:dyDescent="0.25">
      <c r="A309" s="2"/>
      <c r="C309" s="6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</row>
    <row r="310" spans="1:87" ht="13.8" thickBot="1" x14ac:dyDescent="0.3">
      <c r="A310" s="12"/>
      <c r="B310" s="7" t="s">
        <v>7</v>
      </c>
      <c r="C310" s="8">
        <f>SUM(C$6:C309)</f>
        <v>11653061352.780001</v>
      </c>
      <c r="D310" s="8">
        <f>SUM(D$6:D309)</f>
        <v>11687359116.189999</v>
      </c>
      <c r="E310" s="8">
        <f>SUM(E$6:E309)</f>
        <v>11736144181.369997</v>
      </c>
      <c r="F310" s="8">
        <f>SUM(F$6:F309)</f>
        <v>11781967706.370007</v>
      </c>
      <c r="G310" s="8">
        <f>SUM(G$6:G309)</f>
        <v>11812406182.360003</v>
      </c>
      <c r="H310" s="8">
        <f>SUM(H$6:H309)</f>
        <v>11834251965.689999</v>
      </c>
      <c r="I310" s="8">
        <f>SUM(I$6:I309)</f>
        <v>11880811314.949999</v>
      </c>
      <c r="J310" s="8">
        <f>SUM(J$6:J309)</f>
        <v>11913879123.239994</v>
      </c>
      <c r="K310" s="8">
        <f>SUM(K$6:K309)</f>
        <v>11983641076.060001</v>
      </c>
      <c r="L310" s="8">
        <f>SUM(L$6:L309)</f>
        <v>12017470673.159996</v>
      </c>
      <c r="M310" s="8">
        <f>SUM(M$6:M309)</f>
        <v>12074384080.57</v>
      </c>
      <c r="N310" s="8">
        <f>SUM(N$6:N309)</f>
        <v>12096160118.850002</v>
      </c>
      <c r="O310" s="8">
        <f>SUM(O$6:O309)</f>
        <v>12574125478.399992</v>
      </c>
      <c r="P310" s="8">
        <f>SUM(P$6:P309)</f>
        <v>12654920506.409994</v>
      </c>
      <c r="Q310" s="8">
        <f>SUM(Q$6:Q309)</f>
        <v>12756557522.389997</v>
      </c>
      <c r="R310" s="8">
        <f>SUM(R$6:R309)</f>
        <v>12893391248.809999</v>
      </c>
      <c r="S310" s="8">
        <f>SUM(S$6:S309)</f>
        <v>12971605435.669996</v>
      </c>
      <c r="T310" s="8">
        <f>SUM(T$6:T309)</f>
        <v>13074986264.309996</v>
      </c>
      <c r="U310" s="8">
        <f>SUM(U$6:U309)</f>
        <v>13150587453.939997</v>
      </c>
      <c r="V310" s="8">
        <f>SUM(V$6:V309)</f>
        <v>13185532899.09</v>
      </c>
      <c r="W310" s="8">
        <f>SUM(W$6:W309)</f>
        <v>13234842759.899998</v>
      </c>
      <c r="X310" s="8">
        <f>SUM(X$6:X309)</f>
        <v>13310410465.490002</v>
      </c>
      <c r="Y310" s="8">
        <f>SUM(Y$6:Y309)</f>
        <v>13358636566.050001</v>
      </c>
      <c r="Z310" s="8">
        <f>SUM(Z$6:Z309)</f>
        <v>13393777859.350002</v>
      </c>
      <c r="AA310" s="8">
        <f>SUM(AA$6:AA309)</f>
        <v>13702861580.460001</v>
      </c>
      <c r="AB310" s="8">
        <f>SUM(AB$6:AB309)</f>
        <v>13741910540.609997</v>
      </c>
      <c r="AC310" s="8">
        <f>SUM(AC$6:AC309)</f>
        <v>13822660873.710003</v>
      </c>
      <c r="AD310" s="8">
        <f>SUM(AD$6:AD309)</f>
        <v>13875473340.270002</v>
      </c>
      <c r="AE310" s="8">
        <f>SUM(AE$6:AE309)</f>
        <v>14107340198.719995</v>
      </c>
      <c r="AF310" s="8">
        <f>SUM(AF$6:AF309)</f>
        <v>14404200409.839994</v>
      </c>
      <c r="AG310" s="8">
        <f>SUM(AG$6:AG309)</f>
        <v>14796964566.199997</v>
      </c>
      <c r="AH310" s="8">
        <f>SUM(AH$6:AH309)</f>
        <v>14853735990.790001</v>
      </c>
      <c r="AI310" s="8">
        <f>SUM(AI$6:AI309)</f>
        <v>14919219850.349998</v>
      </c>
      <c r="AJ310" s="8">
        <f>SUM(AJ$6:AJ309)</f>
        <v>14989198597.940001</v>
      </c>
      <c r="AK310" s="8">
        <f>SUM(AK$6:AK309)</f>
        <v>15057415679.449999</v>
      </c>
      <c r="AL310" s="8">
        <f>SUM(AL$6:AL309)</f>
        <v>15099748039.73</v>
      </c>
      <c r="AM310" s="8">
        <f>SUM(AM$6:AM309)</f>
        <v>15513751557.709993</v>
      </c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>
        <f>SUM(BX$6:BX309)</f>
        <v>12574125478.399992</v>
      </c>
      <c r="BY310" s="8">
        <f>SUM(BY$6:BY309)</f>
        <v>13702861580.460001</v>
      </c>
      <c r="BZ310" s="8">
        <f>SUM(BZ$6:BZ309)</f>
        <v>15513751557.709993</v>
      </c>
      <c r="CA310" s="8">
        <f>SUM(CA$6:CA309)</f>
        <v>0</v>
      </c>
      <c r="CB310" s="8">
        <f>SUM(CB$6:CB309)</f>
        <v>0</v>
      </c>
      <c r="CC310" s="8">
        <f>SUM(CC$6:CC309)</f>
        <v>0</v>
      </c>
      <c r="CD310" s="8">
        <f>SUM(CD$6:CD309)</f>
        <v>11926589413.049999</v>
      </c>
      <c r="CE310" s="8">
        <f>SUM(CE$6:CE309)</f>
        <v>13097095080.039997</v>
      </c>
      <c r="CF310" s="8">
        <f>SUM(CF$6:CF309)</f>
        <v>14529575478.969999</v>
      </c>
      <c r="CG310" s="8">
        <f>SUM(CG$6:CG309)</f>
        <v>1193365504.4400003</v>
      </c>
      <c r="CH310" s="8">
        <f>SUM(CH$6:CH309)</f>
        <v>0</v>
      </c>
      <c r="CI310" s="8">
        <f>SUM(CI$6:CI309)</f>
        <v>0</v>
      </c>
    </row>
    <row r="311" spans="1:87" ht="13.8" thickTop="1" x14ac:dyDescent="0.25">
      <c r="A311" s="17" t="s">
        <v>448</v>
      </c>
      <c r="B311" s="33" t="s">
        <v>656</v>
      </c>
      <c r="C311" s="11"/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>
        <f>ROUND(SUM(C310:O310)/13,2)-CD310</f>
        <v>3.0000686645507813E-2</v>
      </c>
      <c r="CE311" s="11">
        <f>ROUND(SUM(O310:AA310)/13,2)-CE310</f>
        <v>-1.999664306640625E-2</v>
      </c>
      <c r="CF311" s="11">
        <f>ROUND(SUM(AA310:AM310)/13,2)-CF310</f>
        <v>-5.9999465942382813E-2</v>
      </c>
      <c r="CG311" s="11">
        <f>ROUND(SUM(AM310:AY310)/13,2)-CG310</f>
        <v>0</v>
      </c>
      <c r="CH311" s="11">
        <f>ROUND(SUM(AY310:BK310)/13,2)-CH310</f>
        <v>0</v>
      </c>
      <c r="CI311" s="11">
        <f>ROUND(SUM(BK310:BW310)/13,2)-CI310</f>
        <v>0</v>
      </c>
    </row>
    <row r="312" spans="1:87" x14ac:dyDescent="0.25">
      <c r="A312" s="5"/>
      <c r="B312" s="33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</row>
    <row r="313" spans="1:87" x14ac:dyDescent="0.25">
      <c r="A313" s="12">
        <v>105</v>
      </c>
      <c r="B313" s="7" t="s">
        <v>340</v>
      </c>
      <c r="C313" s="13">
        <f t="shared" ref="C313:AM313" si="65">C6</f>
        <v>54570735.410000004</v>
      </c>
      <c r="D313" s="13">
        <f t="shared" si="65"/>
        <v>54570735.410000004</v>
      </c>
      <c r="E313" s="13">
        <f t="shared" si="65"/>
        <v>54570997.910000004</v>
      </c>
      <c r="F313" s="13">
        <f t="shared" si="65"/>
        <v>54570735.410000004</v>
      </c>
      <c r="G313" s="13">
        <f t="shared" si="65"/>
        <v>54570735.410000004</v>
      </c>
      <c r="H313" s="13">
        <f t="shared" si="65"/>
        <v>54570735.410000004</v>
      </c>
      <c r="I313" s="13">
        <f t="shared" si="65"/>
        <v>54570735.410000004</v>
      </c>
      <c r="J313" s="13">
        <f t="shared" si="65"/>
        <v>54570735.410000004</v>
      </c>
      <c r="K313" s="13">
        <f t="shared" si="65"/>
        <v>58127610.410000004</v>
      </c>
      <c r="L313" s="13">
        <f t="shared" si="65"/>
        <v>58127610.410000004</v>
      </c>
      <c r="M313" s="13">
        <f t="shared" si="65"/>
        <v>58127610.410000004</v>
      </c>
      <c r="N313" s="13">
        <f t="shared" si="65"/>
        <v>58127610.410000004</v>
      </c>
      <c r="O313" s="13">
        <f t="shared" si="65"/>
        <v>58127610.410000004</v>
      </c>
      <c r="P313" s="13">
        <f t="shared" si="65"/>
        <v>63762399.530000001</v>
      </c>
      <c r="Q313" s="13">
        <f t="shared" si="65"/>
        <v>63762399.530000001</v>
      </c>
      <c r="R313" s="13">
        <f t="shared" si="65"/>
        <v>63762399.530000001</v>
      </c>
      <c r="S313" s="13">
        <f t="shared" si="65"/>
        <v>63762399.530000001</v>
      </c>
      <c r="T313" s="13">
        <f t="shared" si="65"/>
        <v>63762399.530000001</v>
      </c>
      <c r="U313" s="13">
        <f t="shared" si="65"/>
        <v>63762399.530000001</v>
      </c>
      <c r="V313" s="13">
        <f t="shared" si="65"/>
        <v>63762399.530000001</v>
      </c>
      <c r="W313" s="13">
        <f t="shared" si="65"/>
        <v>63762399.530000001</v>
      </c>
      <c r="X313" s="13">
        <f t="shared" si="65"/>
        <v>63762399.530000001</v>
      </c>
      <c r="Y313" s="13">
        <f t="shared" si="65"/>
        <v>63762399.530000001</v>
      </c>
      <c r="Z313" s="13">
        <f t="shared" si="65"/>
        <v>64262399.530000001</v>
      </c>
      <c r="AA313" s="13">
        <f t="shared" si="65"/>
        <v>64262399.530000001</v>
      </c>
      <c r="AB313" s="13">
        <f t="shared" si="65"/>
        <v>64262399.530000001</v>
      </c>
      <c r="AC313" s="13">
        <f t="shared" si="65"/>
        <v>70262399.530000001</v>
      </c>
      <c r="AD313" s="13">
        <f t="shared" si="65"/>
        <v>70262399.530000001</v>
      </c>
      <c r="AE313" s="13">
        <f t="shared" si="65"/>
        <v>70262399.530000001</v>
      </c>
      <c r="AF313" s="13">
        <f t="shared" si="65"/>
        <v>70262399.530000001</v>
      </c>
      <c r="AG313" s="13">
        <f t="shared" si="65"/>
        <v>70264952.269999996</v>
      </c>
      <c r="AH313" s="13">
        <f t="shared" si="65"/>
        <v>70264952.269999996</v>
      </c>
      <c r="AI313" s="13">
        <f t="shared" si="65"/>
        <v>70264952.269999996</v>
      </c>
      <c r="AJ313" s="13">
        <f t="shared" si="65"/>
        <v>70764952.269999996</v>
      </c>
      <c r="AK313" s="13">
        <f t="shared" si="65"/>
        <v>70764952.269999996</v>
      </c>
      <c r="AL313" s="13">
        <f t="shared" si="65"/>
        <v>70764952.269999996</v>
      </c>
      <c r="AM313" s="13">
        <f t="shared" si="65"/>
        <v>70764952.269999996</v>
      </c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>
        <f t="shared" ref="BX313:CI313" si="66">BX6</f>
        <v>58127610.410000004</v>
      </c>
      <c r="BY313" s="13">
        <f t="shared" si="66"/>
        <v>64262399.530000001</v>
      </c>
      <c r="BZ313" s="13">
        <f t="shared" si="66"/>
        <v>70764952.269999996</v>
      </c>
      <c r="CA313" s="13">
        <f t="shared" si="66"/>
        <v>0</v>
      </c>
      <c r="CB313" s="13">
        <f t="shared" si="66"/>
        <v>0</v>
      </c>
      <c r="CC313" s="13">
        <f t="shared" si="66"/>
        <v>0</v>
      </c>
      <c r="CD313" s="13">
        <f t="shared" si="66"/>
        <v>55938784.450000003</v>
      </c>
      <c r="CE313" s="13">
        <f t="shared" si="66"/>
        <v>63405877.289999999</v>
      </c>
      <c r="CF313" s="13">
        <f t="shared" si="66"/>
        <v>69494543.310000002</v>
      </c>
      <c r="CG313" s="13">
        <f t="shared" si="66"/>
        <v>5443457.8700000001</v>
      </c>
      <c r="CH313" s="13">
        <f t="shared" si="66"/>
        <v>0</v>
      </c>
      <c r="CI313" s="13">
        <f t="shared" si="66"/>
        <v>0</v>
      </c>
    </row>
    <row r="314" spans="1:87" x14ac:dyDescent="0.25">
      <c r="A314" s="12">
        <v>108</v>
      </c>
      <c r="B314" s="7" t="s">
        <v>449</v>
      </c>
      <c r="C314" s="13">
        <f t="shared" ref="C314:AM314" si="67">SUM(C7,C9:C15)</f>
        <v>0</v>
      </c>
      <c r="D314" s="13">
        <f t="shared" si="67"/>
        <v>0</v>
      </c>
      <c r="E314" s="13">
        <f t="shared" si="67"/>
        <v>0</v>
      </c>
      <c r="F314" s="13">
        <f t="shared" si="67"/>
        <v>0</v>
      </c>
      <c r="G314" s="13">
        <f t="shared" si="67"/>
        <v>0</v>
      </c>
      <c r="H314" s="13">
        <f t="shared" si="67"/>
        <v>0</v>
      </c>
      <c r="I314" s="13">
        <f t="shared" si="67"/>
        <v>0</v>
      </c>
      <c r="J314" s="13">
        <f t="shared" si="67"/>
        <v>0</v>
      </c>
      <c r="K314" s="13">
        <f t="shared" si="67"/>
        <v>0</v>
      </c>
      <c r="L314" s="13">
        <f t="shared" si="67"/>
        <v>0</v>
      </c>
      <c r="M314" s="13">
        <f t="shared" si="67"/>
        <v>0</v>
      </c>
      <c r="N314" s="13">
        <f t="shared" si="67"/>
        <v>0</v>
      </c>
      <c r="O314" s="13">
        <f t="shared" si="67"/>
        <v>0</v>
      </c>
      <c r="P314" s="13">
        <f t="shared" si="67"/>
        <v>0</v>
      </c>
      <c r="Q314" s="13">
        <f t="shared" si="67"/>
        <v>0</v>
      </c>
      <c r="R314" s="13">
        <f t="shared" si="67"/>
        <v>0</v>
      </c>
      <c r="S314" s="13">
        <f t="shared" si="67"/>
        <v>0</v>
      </c>
      <c r="T314" s="13">
        <f t="shared" si="67"/>
        <v>0</v>
      </c>
      <c r="U314" s="13">
        <f t="shared" si="67"/>
        <v>0</v>
      </c>
      <c r="V314" s="13">
        <f t="shared" si="67"/>
        <v>0</v>
      </c>
      <c r="W314" s="13">
        <f t="shared" si="67"/>
        <v>0</v>
      </c>
      <c r="X314" s="13">
        <f t="shared" si="67"/>
        <v>0</v>
      </c>
      <c r="Y314" s="13">
        <f t="shared" si="67"/>
        <v>0</v>
      </c>
      <c r="Z314" s="13">
        <f t="shared" si="67"/>
        <v>0</v>
      </c>
      <c r="AA314" s="13">
        <f t="shared" si="67"/>
        <v>0</v>
      </c>
      <c r="AB314" s="13">
        <f t="shared" si="67"/>
        <v>0</v>
      </c>
      <c r="AC314" s="13">
        <f t="shared" si="67"/>
        <v>0</v>
      </c>
      <c r="AD314" s="13">
        <f t="shared" si="67"/>
        <v>0</v>
      </c>
      <c r="AE314" s="13">
        <f t="shared" si="67"/>
        <v>0</v>
      </c>
      <c r="AF314" s="13">
        <f t="shared" si="67"/>
        <v>0</v>
      </c>
      <c r="AG314" s="13">
        <f t="shared" si="67"/>
        <v>0</v>
      </c>
      <c r="AH314" s="13">
        <f t="shared" si="67"/>
        <v>0</v>
      </c>
      <c r="AI314" s="13">
        <f t="shared" si="67"/>
        <v>0</v>
      </c>
      <c r="AJ314" s="13">
        <f t="shared" si="67"/>
        <v>0</v>
      </c>
      <c r="AK314" s="13">
        <f t="shared" si="67"/>
        <v>0</v>
      </c>
      <c r="AL314" s="13">
        <f t="shared" si="67"/>
        <v>0</v>
      </c>
      <c r="AM314" s="13">
        <f t="shared" si="67"/>
        <v>0</v>
      </c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>
        <f t="shared" ref="BX314:CI314" si="68">SUM(BX7,BX9:BX15)</f>
        <v>0</v>
      </c>
      <c r="BY314" s="13">
        <f t="shared" si="68"/>
        <v>0</v>
      </c>
      <c r="BZ314" s="13">
        <f t="shared" si="68"/>
        <v>0</v>
      </c>
      <c r="CA314" s="13">
        <f t="shared" si="68"/>
        <v>0</v>
      </c>
      <c r="CB314" s="13">
        <f t="shared" si="68"/>
        <v>0</v>
      </c>
      <c r="CC314" s="13">
        <f t="shared" si="68"/>
        <v>0</v>
      </c>
      <c r="CD314" s="13">
        <f t="shared" si="68"/>
        <v>0</v>
      </c>
      <c r="CE314" s="13">
        <f t="shared" si="68"/>
        <v>0</v>
      </c>
      <c r="CF314" s="13">
        <f t="shared" si="68"/>
        <v>0</v>
      </c>
      <c r="CG314" s="13">
        <f t="shared" si="68"/>
        <v>0</v>
      </c>
      <c r="CH314" s="13">
        <f t="shared" si="68"/>
        <v>0</v>
      </c>
      <c r="CI314" s="13">
        <f t="shared" si="68"/>
        <v>0</v>
      </c>
    </row>
    <row r="315" spans="1:87" x14ac:dyDescent="0.25">
      <c r="A315" s="12">
        <v>114</v>
      </c>
      <c r="B315" s="7" t="s">
        <v>450</v>
      </c>
      <c r="C315" s="13">
        <f t="shared" ref="C315:AM315" si="69">SUM(C8,C16:C18)</f>
        <v>7484822.7599999998</v>
      </c>
      <c r="D315" s="13">
        <f t="shared" si="69"/>
        <v>7484822.7599999998</v>
      </c>
      <c r="E315" s="13">
        <f t="shared" si="69"/>
        <v>7484822.7599999998</v>
      </c>
      <c r="F315" s="13">
        <f t="shared" si="69"/>
        <v>7484822.7599999998</v>
      </c>
      <c r="G315" s="13">
        <f t="shared" si="69"/>
        <v>7484822.7599999998</v>
      </c>
      <c r="H315" s="13">
        <f t="shared" si="69"/>
        <v>7484822.7599999998</v>
      </c>
      <c r="I315" s="13">
        <f t="shared" si="69"/>
        <v>7484822.7599999998</v>
      </c>
      <c r="J315" s="13">
        <f t="shared" si="69"/>
        <v>7484822.7599999998</v>
      </c>
      <c r="K315" s="13">
        <f t="shared" si="69"/>
        <v>7484822.7599999998</v>
      </c>
      <c r="L315" s="13">
        <f t="shared" si="69"/>
        <v>7484822.7599999998</v>
      </c>
      <c r="M315" s="13">
        <f t="shared" si="69"/>
        <v>7484822.7599999998</v>
      </c>
      <c r="N315" s="13">
        <f t="shared" si="69"/>
        <v>7484822.7599999998</v>
      </c>
      <c r="O315" s="13">
        <f t="shared" si="69"/>
        <v>7484822.7599999998</v>
      </c>
      <c r="P315" s="13">
        <f t="shared" si="69"/>
        <v>7484822.7599999998</v>
      </c>
      <c r="Q315" s="13">
        <f t="shared" si="69"/>
        <v>7484822.7599999998</v>
      </c>
      <c r="R315" s="13">
        <f t="shared" si="69"/>
        <v>7484822.7599999998</v>
      </c>
      <c r="S315" s="13">
        <f t="shared" si="69"/>
        <v>7484822.7599999998</v>
      </c>
      <c r="T315" s="13">
        <f t="shared" si="69"/>
        <v>7484822.7599999998</v>
      </c>
      <c r="U315" s="13">
        <f t="shared" si="69"/>
        <v>7484822.7599999998</v>
      </c>
      <c r="V315" s="13">
        <f t="shared" si="69"/>
        <v>7484822.7599999998</v>
      </c>
      <c r="W315" s="13">
        <f t="shared" si="69"/>
        <v>7484822.7599999998</v>
      </c>
      <c r="X315" s="13">
        <f t="shared" si="69"/>
        <v>7484822.7599999998</v>
      </c>
      <c r="Y315" s="13">
        <f t="shared" si="69"/>
        <v>7484822.7599999998</v>
      </c>
      <c r="Z315" s="13">
        <f t="shared" si="69"/>
        <v>7484822.7599999998</v>
      </c>
      <c r="AA315" s="13">
        <f t="shared" si="69"/>
        <v>7484822.7599999998</v>
      </c>
      <c r="AB315" s="13">
        <f t="shared" si="69"/>
        <v>7484822.7599999998</v>
      </c>
      <c r="AC315" s="13">
        <f t="shared" si="69"/>
        <v>7484822.7599999998</v>
      </c>
      <c r="AD315" s="13">
        <f t="shared" si="69"/>
        <v>7484822.7599999998</v>
      </c>
      <c r="AE315" s="13">
        <f t="shared" si="69"/>
        <v>7484822.7599999998</v>
      </c>
      <c r="AF315" s="13">
        <f t="shared" si="69"/>
        <v>7484822.7599999998</v>
      </c>
      <c r="AG315" s="13">
        <f t="shared" si="69"/>
        <v>7484822.7599999998</v>
      </c>
      <c r="AH315" s="13">
        <f t="shared" si="69"/>
        <v>7484822.7599999998</v>
      </c>
      <c r="AI315" s="13">
        <f t="shared" si="69"/>
        <v>7484822.7599999998</v>
      </c>
      <c r="AJ315" s="13">
        <f t="shared" si="69"/>
        <v>7484822.7599999998</v>
      </c>
      <c r="AK315" s="13">
        <f t="shared" si="69"/>
        <v>7484822.7599999998</v>
      </c>
      <c r="AL315" s="13">
        <f t="shared" si="69"/>
        <v>7484822.7599999998</v>
      </c>
      <c r="AM315" s="13">
        <f t="shared" si="69"/>
        <v>7484822.7599999998</v>
      </c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>
        <f t="shared" ref="BX315:CI315" si="70">SUM(BX8,BX16:BX18)</f>
        <v>7484822.7599999998</v>
      </c>
      <c r="BY315" s="13">
        <f t="shared" si="70"/>
        <v>7484822.7599999998</v>
      </c>
      <c r="BZ315" s="13">
        <f t="shared" si="70"/>
        <v>7484822.7599999998</v>
      </c>
      <c r="CA315" s="13">
        <f t="shared" si="70"/>
        <v>0</v>
      </c>
      <c r="CB315" s="13">
        <f t="shared" si="70"/>
        <v>0</v>
      </c>
      <c r="CC315" s="13">
        <f t="shared" si="70"/>
        <v>0</v>
      </c>
      <c r="CD315" s="13">
        <f t="shared" si="70"/>
        <v>7484822.7599999998</v>
      </c>
      <c r="CE315" s="13">
        <f t="shared" si="70"/>
        <v>7484822.7599999998</v>
      </c>
      <c r="CF315" s="13">
        <f t="shared" si="70"/>
        <v>7484822.7599999998</v>
      </c>
      <c r="CG315" s="13">
        <f t="shared" si="70"/>
        <v>575755.60000000009</v>
      </c>
      <c r="CH315" s="13">
        <f t="shared" si="70"/>
        <v>0</v>
      </c>
      <c r="CI315" s="13">
        <f t="shared" si="70"/>
        <v>0</v>
      </c>
    </row>
    <row r="316" spans="1:87" x14ac:dyDescent="0.25">
      <c r="A316" s="12">
        <v>121</v>
      </c>
      <c r="B316" s="7" t="s">
        <v>451</v>
      </c>
      <c r="C316" s="13">
        <f t="shared" ref="C316:AM316" si="71">SUM(C19:C27)</f>
        <v>15183119.869999995</v>
      </c>
      <c r="D316" s="13">
        <f t="shared" si="71"/>
        <v>15379403.469999993</v>
      </c>
      <c r="E316" s="13">
        <f t="shared" si="71"/>
        <v>15455970.309999995</v>
      </c>
      <c r="F316" s="13">
        <f t="shared" si="71"/>
        <v>15595450.819999995</v>
      </c>
      <c r="G316" s="13">
        <f t="shared" si="71"/>
        <v>15571588.829999996</v>
      </c>
      <c r="H316" s="13">
        <f t="shared" si="71"/>
        <v>15639851.689999996</v>
      </c>
      <c r="I316" s="13">
        <f t="shared" si="71"/>
        <v>16296667.469999997</v>
      </c>
      <c r="J316" s="13">
        <f t="shared" si="71"/>
        <v>15838205.019999996</v>
      </c>
      <c r="K316" s="13">
        <f t="shared" si="71"/>
        <v>15972564.529999996</v>
      </c>
      <c r="L316" s="13">
        <f t="shared" si="71"/>
        <v>15853747.719999995</v>
      </c>
      <c r="M316" s="13">
        <f t="shared" si="71"/>
        <v>15913551.599999996</v>
      </c>
      <c r="N316" s="13">
        <f t="shared" si="71"/>
        <v>15950462.289999994</v>
      </c>
      <c r="O316" s="13">
        <f t="shared" si="71"/>
        <v>15957889.099999994</v>
      </c>
      <c r="P316" s="13">
        <f t="shared" si="71"/>
        <v>16081745.819999993</v>
      </c>
      <c r="Q316" s="13">
        <f t="shared" si="71"/>
        <v>16211280.689999992</v>
      </c>
      <c r="R316" s="13">
        <f t="shared" si="71"/>
        <v>16340815.559999991</v>
      </c>
      <c r="S316" s="13">
        <f t="shared" si="71"/>
        <v>16470350.42999999</v>
      </c>
      <c r="T316" s="13">
        <f t="shared" si="71"/>
        <v>16534455.27999999</v>
      </c>
      <c r="U316" s="13">
        <f t="shared" si="71"/>
        <v>17452585.469999988</v>
      </c>
      <c r="V316" s="13">
        <f t="shared" si="71"/>
        <v>17724307.339999989</v>
      </c>
      <c r="W316" s="13">
        <f t="shared" si="71"/>
        <v>18601551.699999988</v>
      </c>
      <c r="X316" s="13">
        <f t="shared" si="71"/>
        <v>18748217.699999988</v>
      </c>
      <c r="Y316" s="13">
        <f t="shared" si="71"/>
        <v>18890340.249999985</v>
      </c>
      <c r="Z316" s="13">
        <f t="shared" si="71"/>
        <v>19097008.169999987</v>
      </c>
      <c r="AA316" s="13">
        <f t="shared" si="71"/>
        <v>19720467.789999984</v>
      </c>
      <c r="AB316" s="13">
        <f t="shared" si="71"/>
        <v>19820802.019999985</v>
      </c>
      <c r="AC316" s="13">
        <f t="shared" si="71"/>
        <v>19927119.289999984</v>
      </c>
      <c r="AD316" s="13">
        <f t="shared" si="71"/>
        <v>20031903.849999983</v>
      </c>
      <c r="AE316" s="13">
        <f t="shared" si="71"/>
        <v>20137239.289999984</v>
      </c>
      <c r="AF316" s="13">
        <f t="shared" si="71"/>
        <v>20227549.28999998</v>
      </c>
      <c r="AG316" s="13">
        <f t="shared" si="71"/>
        <v>20326458.159999982</v>
      </c>
      <c r="AH316" s="13">
        <f t="shared" si="71"/>
        <v>20316325.849999979</v>
      </c>
      <c r="AI316" s="13">
        <f t="shared" si="71"/>
        <v>20355693.019999981</v>
      </c>
      <c r="AJ316" s="13">
        <f t="shared" si="71"/>
        <v>20440780.109999981</v>
      </c>
      <c r="AK316" s="13">
        <f t="shared" si="71"/>
        <v>20498974.71999998</v>
      </c>
      <c r="AL316" s="13">
        <f t="shared" si="71"/>
        <v>20620646.479999982</v>
      </c>
      <c r="AM316" s="13">
        <f t="shared" si="71"/>
        <v>20724960.78999998</v>
      </c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>
        <f t="shared" ref="BX316:CI316" si="72">SUM(BX19:BX27)</f>
        <v>15957889.099999994</v>
      </c>
      <c r="BY316" s="13">
        <f t="shared" si="72"/>
        <v>19720467.789999984</v>
      </c>
      <c r="BZ316" s="13">
        <f t="shared" si="72"/>
        <v>20724960.78999998</v>
      </c>
      <c r="CA316" s="13">
        <f t="shared" si="72"/>
        <v>0</v>
      </c>
      <c r="CB316" s="13">
        <f t="shared" si="72"/>
        <v>0</v>
      </c>
      <c r="CC316" s="13">
        <f t="shared" si="72"/>
        <v>0</v>
      </c>
      <c r="CD316" s="13">
        <f t="shared" si="72"/>
        <v>15739113.279999999</v>
      </c>
      <c r="CE316" s="13">
        <f t="shared" si="72"/>
        <v>17525462.710000001</v>
      </c>
      <c r="CF316" s="13">
        <f t="shared" si="72"/>
        <v>20242224.670000002</v>
      </c>
      <c r="CG316" s="13">
        <f t="shared" si="72"/>
        <v>1594227.75</v>
      </c>
      <c r="CH316" s="13">
        <f t="shared" si="72"/>
        <v>0</v>
      </c>
      <c r="CI316" s="13">
        <f t="shared" si="72"/>
        <v>0</v>
      </c>
    </row>
    <row r="317" spans="1:87" x14ac:dyDescent="0.25">
      <c r="A317" s="12">
        <v>101</v>
      </c>
      <c r="B317" s="14" t="s">
        <v>452</v>
      </c>
      <c r="C317" s="13">
        <f t="shared" ref="C317:AM317" si="73">SUM(C28:C29,C31:C32)</f>
        <v>460969564.97999996</v>
      </c>
      <c r="D317" s="13">
        <f t="shared" si="73"/>
        <v>462209367.21999997</v>
      </c>
      <c r="E317" s="13">
        <f t="shared" si="73"/>
        <v>463689339.25999999</v>
      </c>
      <c r="F317" s="13">
        <f t="shared" si="73"/>
        <v>474532363.80000001</v>
      </c>
      <c r="G317" s="13">
        <f t="shared" si="73"/>
        <v>474507637.52000004</v>
      </c>
      <c r="H317" s="13">
        <f t="shared" si="73"/>
        <v>478167193.10000002</v>
      </c>
      <c r="I317" s="13">
        <f t="shared" si="73"/>
        <v>482942030.68000001</v>
      </c>
      <c r="J317" s="13">
        <f t="shared" si="73"/>
        <v>487338119.24000001</v>
      </c>
      <c r="K317" s="13">
        <f t="shared" si="73"/>
        <v>492829840.24000001</v>
      </c>
      <c r="L317" s="13">
        <f t="shared" si="73"/>
        <v>489949400.28000003</v>
      </c>
      <c r="M317" s="13">
        <f t="shared" si="73"/>
        <v>490972570.52000004</v>
      </c>
      <c r="N317" s="13">
        <f t="shared" si="73"/>
        <v>490765882.50000006</v>
      </c>
      <c r="O317" s="13">
        <f t="shared" si="73"/>
        <v>526082094.59000003</v>
      </c>
      <c r="P317" s="13">
        <f t="shared" si="73"/>
        <v>532162348.39000005</v>
      </c>
      <c r="Q317" s="13">
        <f t="shared" si="73"/>
        <v>540761540.54000008</v>
      </c>
      <c r="R317" s="13">
        <f t="shared" si="73"/>
        <v>546081093.12000012</v>
      </c>
      <c r="S317" s="13">
        <f t="shared" si="73"/>
        <v>545913978.8900001</v>
      </c>
      <c r="T317" s="13">
        <f t="shared" si="73"/>
        <v>538639953.15000021</v>
      </c>
      <c r="U317" s="13">
        <f t="shared" si="73"/>
        <v>539603273.25000024</v>
      </c>
      <c r="V317" s="13">
        <f t="shared" si="73"/>
        <v>539618964.35000014</v>
      </c>
      <c r="W317" s="13">
        <f t="shared" si="73"/>
        <v>538585675.13000023</v>
      </c>
      <c r="X317" s="13">
        <f t="shared" si="73"/>
        <v>552452212.71000016</v>
      </c>
      <c r="Y317" s="13">
        <f t="shared" si="73"/>
        <v>554260803.26000011</v>
      </c>
      <c r="Z317" s="13">
        <f t="shared" si="73"/>
        <v>556354903.62000012</v>
      </c>
      <c r="AA317" s="13">
        <f t="shared" si="73"/>
        <v>582215403.88000011</v>
      </c>
      <c r="AB317" s="13">
        <f t="shared" si="73"/>
        <v>582091737.23000014</v>
      </c>
      <c r="AC317" s="13">
        <f t="shared" si="73"/>
        <v>582505951.1500001</v>
      </c>
      <c r="AD317" s="13">
        <f t="shared" si="73"/>
        <v>584820165.1500001</v>
      </c>
      <c r="AE317" s="13">
        <f t="shared" si="73"/>
        <v>585292432.4000001</v>
      </c>
      <c r="AF317" s="13">
        <f t="shared" si="73"/>
        <v>585482044.86000013</v>
      </c>
      <c r="AG317" s="13">
        <f t="shared" si="73"/>
        <v>585729312.11000013</v>
      </c>
      <c r="AH317" s="13">
        <f t="shared" si="73"/>
        <v>585707017.93000019</v>
      </c>
      <c r="AI317" s="13">
        <f t="shared" si="73"/>
        <v>585543043.7900002</v>
      </c>
      <c r="AJ317" s="13">
        <f t="shared" si="73"/>
        <v>609899131.9200002</v>
      </c>
      <c r="AK317" s="13">
        <f t="shared" si="73"/>
        <v>641564740.18000019</v>
      </c>
      <c r="AL317" s="13">
        <f t="shared" si="73"/>
        <v>644124904.32000017</v>
      </c>
      <c r="AM317" s="13">
        <f t="shared" si="73"/>
        <v>661276813.25000012</v>
      </c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>
        <f t="shared" ref="BX317:CI317" si="74">SUM(BX28:BX29,BX31:BX32)</f>
        <v>526082094.59000003</v>
      </c>
      <c r="BY317" s="13">
        <f t="shared" si="74"/>
        <v>582215403.88000011</v>
      </c>
      <c r="BZ317" s="13">
        <f t="shared" si="74"/>
        <v>661276813.25000012</v>
      </c>
      <c r="CA317" s="13">
        <f t="shared" si="74"/>
        <v>0</v>
      </c>
      <c r="CB317" s="13">
        <f t="shared" si="74"/>
        <v>0</v>
      </c>
      <c r="CC317" s="13">
        <f t="shared" si="74"/>
        <v>0</v>
      </c>
      <c r="CD317" s="13">
        <f t="shared" si="74"/>
        <v>482688877.22000003</v>
      </c>
      <c r="CE317" s="13">
        <f t="shared" si="74"/>
        <v>545594788.06999993</v>
      </c>
      <c r="CF317" s="13">
        <f t="shared" si="74"/>
        <v>601250207.54999995</v>
      </c>
      <c r="CG317" s="13">
        <f t="shared" si="74"/>
        <v>50867447.169999994</v>
      </c>
      <c r="CH317" s="13">
        <f t="shared" si="74"/>
        <v>0</v>
      </c>
      <c r="CI317" s="13">
        <f t="shared" si="74"/>
        <v>0</v>
      </c>
    </row>
    <row r="318" spans="1:87" x14ac:dyDescent="0.25">
      <c r="A318" s="12">
        <v>101</v>
      </c>
      <c r="B318" s="14" t="s">
        <v>453</v>
      </c>
      <c r="C318" s="13">
        <f t="shared" ref="C318:AM318" si="75">C30+C117+C243+C261+C281+C304</f>
        <v>51254677.249999993</v>
      </c>
      <c r="D318" s="13">
        <f t="shared" si="75"/>
        <v>51254677.249999993</v>
      </c>
      <c r="E318" s="13">
        <f t="shared" si="75"/>
        <v>51254677.249999993</v>
      </c>
      <c r="F318" s="13">
        <f t="shared" si="75"/>
        <v>26820646.899999995</v>
      </c>
      <c r="G318" s="13">
        <f t="shared" si="75"/>
        <v>26820646.899999995</v>
      </c>
      <c r="H318" s="13">
        <f t="shared" si="75"/>
        <v>26820646.899999995</v>
      </c>
      <c r="I318" s="13">
        <f t="shared" si="75"/>
        <v>26820646.899999995</v>
      </c>
      <c r="J318" s="13">
        <f t="shared" si="75"/>
        <v>26820646.899999995</v>
      </c>
      <c r="K318" s="13">
        <f t="shared" si="75"/>
        <v>26820646.899999995</v>
      </c>
      <c r="L318" s="13">
        <f t="shared" si="75"/>
        <v>26820646.899999995</v>
      </c>
      <c r="M318" s="13">
        <f t="shared" si="75"/>
        <v>26820646.899999995</v>
      </c>
      <c r="N318" s="13">
        <f t="shared" si="75"/>
        <v>26820646.899999995</v>
      </c>
      <c r="O318" s="13">
        <f t="shared" si="75"/>
        <v>25408521.469999995</v>
      </c>
      <c r="P318" s="13">
        <f t="shared" si="75"/>
        <v>25408521.469999995</v>
      </c>
      <c r="Q318" s="13">
        <f t="shared" si="75"/>
        <v>25408521.469999995</v>
      </c>
      <c r="R318" s="13">
        <f t="shared" si="75"/>
        <v>25408521.469999995</v>
      </c>
      <c r="S318" s="13">
        <f t="shared" si="75"/>
        <v>25408521.469999995</v>
      </c>
      <c r="T318" s="13">
        <f t="shared" si="75"/>
        <v>25408521.469999995</v>
      </c>
      <c r="U318" s="13">
        <f t="shared" si="75"/>
        <v>25408521.469999995</v>
      </c>
      <c r="V318" s="13">
        <f t="shared" si="75"/>
        <v>25408521.469999995</v>
      </c>
      <c r="W318" s="13">
        <f t="shared" si="75"/>
        <v>25408521.469999995</v>
      </c>
      <c r="X318" s="13">
        <f t="shared" si="75"/>
        <v>25408521.469999995</v>
      </c>
      <c r="Y318" s="13">
        <f t="shared" si="75"/>
        <v>25408521.469999995</v>
      </c>
      <c r="Z318" s="13">
        <f t="shared" si="75"/>
        <v>25408521.469999995</v>
      </c>
      <c r="AA318" s="13">
        <f t="shared" si="75"/>
        <v>25408521.469999995</v>
      </c>
      <c r="AB318" s="13">
        <f t="shared" si="75"/>
        <v>25408521.469999995</v>
      </c>
      <c r="AC318" s="13">
        <f t="shared" si="75"/>
        <v>25408521.469999995</v>
      </c>
      <c r="AD318" s="13">
        <f t="shared" si="75"/>
        <v>25408521.469999995</v>
      </c>
      <c r="AE318" s="13">
        <f t="shared" si="75"/>
        <v>25408521.469999995</v>
      </c>
      <c r="AF318" s="13">
        <f t="shared" si="75"/>
        <v>25408521.469999995</v>
      </c>
      <c r="AG318" s="13">
        <f t="shared" si="75"/>
        <v>25408521.469999995</v>
      </c>
      <c r="AH318" s="13">
        <f t="shared" si="75"/>
        <v>25408521.469999995</v>
      </c>
      <c r="AI318" s="13">
        <f t="shared" si="75"/>
        <v>25408521.469999995</v>
      </c>
      <c r="AJ318" s="13">
        <f t="shared" si="75"/>
        <v>25408521.469999995</v>
      </c>
      <c r="AK318" s="13">
        <f t="shared" si="75"/>
        <v>25408521.469999995</v>
      </c>
      <c r="AL318" s="13">
        <f t="shared" si="75"/>
        <v>25408521.469999995</v>
      </c>
      <c r="AM318" s="13">
        <f t="shared" si="75"/>
        <v>25408521.469999995</v>
      </c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>
        <f t="shared" ref="BX318:CI318" si="76">BX30+BX117+BX243+BX261+BX281+BX304</f>
        <v>25408521.469999995</v>
      </c>
      <c r="BY318" s="13">
        <f t="shared" si="76"/>
        <v>25408521.469999995</v>
      </c>
      <c r="BZ318" s="13">
        <f t="shared" si="76"/>
        <v>25408521.469999995</v>
      </c>
      <c r="CA318" s="13">
        <f t="shared" si="76"/>
        <v>0</v>
      </c>
      <c r="CB318" s="13">
        <f t="shared" si="76"/>
        <v>0</v>
      </c>
      <c r="CC318" s="13">
        <f t="shared" si="76"/>
        <v>0</v>
      </c>
      <c r="CD318" s="13">
        <f t="shared" si="76"/>
        <v>32350644.260000002</v>
      </c>
      <c r="CE318" s="13">
        <f t="shared" si="76"/>
        <v>25408521.470000003</v>
      </c>
      <c r="CF318" s="13">
        <f t="shared" si="76"/>
        <v>25408521.470000003</v>
      </c>
      <c r="CG318" s="13">
        <f t="shared" si="76"/>
        <v>1954501.65</v>
      </c>
      <c r="CH318" s="13">
        <f t="shared" si="76"/>
        <v>0</v>
      </c>
      <c r="CI318" s="13">
        <f t="shared" si="76"/>
        <v>0</v>
      </c>
    </row>
    <row r="319" spans="1:87" x14ac:dyDescent="0.25">
      <c r="A319" s="12">
        <v>101</v>
      </c>
      <c r="B319" s="14" t="s">
        <v>454</v>
      </c>
      <c r="C319" s="13">
        <f t="shared" ref="C319:AM319" si="77">SUM(C33:C116)</f>
        <v>1381243779.0399997</v>
      </c>
      <c r="D319" s="13">
        <f t="shared" si="77"/>
        <v>1382496436.7299995</v>
      </c>
      <c r="E319" s="13">
        <f t="shared" si="77"/>
        <v>1382407037.3599994</v>
      </c>
      <c r="F319" s="13">
        <f t="shared" si="77"/>
        <v>1404108957.2199998</v>
      </c>
      <c r="G319" s="13">
        <f t="shared" si="77"/>
        <v>1404742670.8499994</v>
      </c>
      <c r="H319" s="13">
        <f t="shared" si="77"/>
        <v>1404742169.0899994</v>
      </c>
      <c r="I319" s="13">
        <f t="shared" si="77"/>
        <v>1404974520.4799998</v>
      </c>
      <c r="J319" s="13">
        <f t="shared" si="77"/>
        <v>1408173308.4399998</v>
      </c>
      <c r="K319" s="13">
        <f t="shared" si="77"/>
        <v>1407881383.03</v>
      </c>
      <c r="L319" s="13">
        <f t="shared" si="77"/>
        <v>1407167335.3699999</v>
      </c>
      <c r="M319" s="13">
        <f t="shared" si="77"/>
        <v>1411141873.4199998</v>
      </c>
      <c r="N319" s="13">
        <f t="shared" si="77"/>
        <v>1414889401.8199997</v>
      </c>
      <c r="O319" s="13">
        <f t="shared" si="77"/>
        <v>1445996034.7199996</v>
      </c>
      <c r="P319" s="13">
        <f t="shared" si="77"/>
        <v>1458411463.8999996</v>
      </c>
      <c r="Q319" s="13">
        <f t="shared" si="77"/>
        <v>1460959849.9099994</v>
      </c>
      <c r="R319" s="13">
        <f t="shared" si="77"/>
        <v>1462756081.4199994</v>
      </c>
      <c r="S319" s="13">
        <f t="shared" si="77"/>
        <v>1464622740.8199995</v>
      </c>
      <c r="T319" s="13">
        <f t="shared" si="77"/>
        <v>1467055820.7699993</v>
      </c>
      <c r="U319" s="13">
        <f t="shared" si="77"/>
        <v>1470241697.3199995</v>
      </c>
      <c r="V319" s="13">
        <f t="shared" si="77"/>
        <v>1470625133.3299992</v>
      </c>
      <c r="W319" s="13">
        <f t="shared" si="77"/>
        <v>1472728691.2199996</v>
      </c>
      <c r="X319" s="13">
        <f t="shared" si="77"/>
        <v>1473254011.5499997</v>
      </c>
      <c r="Y319" s="13">
        <f t="shared" si="77"/>
        <v>1474702426.1099994</v>
      </c>
      <c r="Z319" s="13">
        <f t="shared" si="77"/>
        <v>1475499055.9099994</v>
      </c>
      <c r="AA319" s="13">
        <f t="shared" si="77"/>
        <v>1477748581.1499994</v>
      </c>
      <c r="AB319" s="13">
        <f t="shared" si="77"/>
        <v>1478242684.8999994</v>
      </c>
      <c r="AC319" s="13">
        <f t="shared" si="77"/>
        <v>1478735841.3499994</v>
      </c>
      <c r="AD319" s="13">
        <f t="shared" si="77"/>
        <v>1479156589.5299995</v>
      </c>
      <c r="AE319" s="13">
        <f t="shared" si="77"/>
        <v>1479944699.7599995</v>
      </c>
      <c r="AF319" s="13">
        <f t="shared" si="77"/>
        <v>1480380986.3499994</v>
      </c>
      <c r="AG319" s="13">
        <f t="shared" si="77"/>
        <v>1481962314.5499995</v>
      </c>
      <c r="AH319" s="13">
        <f t="shared" si="77"/>
        <v>1482601280.2799997</v>
      </c>
      <c r="AI319" s="13">
        <f t="shared" si="77"/>
        <v>1485417647.9399996</v>
      </c>
      <c r="AJ319" s="13">
        <f t="shared" si="77"/>
        <v>1489432398.9599991</v>
      </c>
      <c r="AK319" s="13">
        <f t="shared" si="77"/>
        <v>1490113196.0599995</v>
      </c>
      <c r="AL319" s="13">
        <f t="shared" si="77"/>
        <v>1490793993.1599994</v>
      </c>
      <c r="AM319" s="13">
        <f t="shared" si="77"/>
        <v>1492458394.4399993</v>
      </c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>
        <f t="shared" ref="BX319:CI319" si="78">SUM(BX33:BX116)</f>
        <v>1445996034.7199996</v>
      </c>
      <c r="BY319" s="13">
        <f t="shared" si="78"/>
        <v>1477748581.1499994</v>
      </c>
      <c r="BZ319" s="13">
        <f t="shared" si="78"/>
        <v>1492458394.4399993</v>
      </c>
      <c r="CA319" s="13">
        <f t="shared" si="78"/>
        <v>0</v>
      </c>
      <c r="CB319" s="13">
        <f t="shared" si="78"/>
        <v>0</v>
      </c>
      <c r="CC319" s="13">
        <f t="shared" si="78"/>
        <v>0</v>
      </c>
      <c r="CD319" s="13">
        <f t="shared" si="78"/>
        <v>1404612685.1900003</v>
      </c>
      <c r="CE319" s="13">
        <f t="shared" si="78"/>
        <v>1467277045.26</v>
      </c>
      <c r="CF319" s="13">
        <f t="shared" si="78"/>
        <v>1483614508.3699996</v>
      </c>
      <c r="CG319" s="13">
        <f t="shared" si="78"/>
        <v>114804491.88000001</v>
      </c>
      <c r="CH319" s="13">
        <f t="shared" si="78"/>
        <v>0</v>
      </c>
      <c r="CI319" s="13">
        <f t="shared" si="78"/>
        <v>0</v>
      </c>
    </row>
    <row r="320" spans="1:87" x14ac:dyDescent="0.25">
      <c r="A320" s="12">
        <v>101</v>
      </c>
      <c r="B320" s="14" t="s">
        <v>455</v>
      </c>
      <c r="C320" s="13">
        <f t="shared" ref="C320:AM320" si="79">SUM(C118:C242,C244:C248)</f>
        <v>4876766235.3699989</v>
      </c>
      <c r="D320" s="13">
        <f t="shared" si="79"/>
        <v>4890668133.3599997</v>
      </c>
      <c r="E320" s="13">
        <f t="shared" si="79"/>
        <v>4911616179.1700001</v>
      </c>
      <c r="F320" s="13">
        <f t="shared" si="79"/>
        <v>4916473210.6400003</v>
      </c>
      <c r="G320" s="13">
        <f t="shared" si="79"/>
        <v>4921356301.71</v>
      </c>
      <c r="H320" s="13">
        <f t="shared" si="79"/>
        <v>4922248082.6400003</v>
      </c>
      <c r="I320" s="13">
        <f t="shared" si="79"/>
        <v>4923575259.8699999</v>
      </c>
      <c r="J320" s="13">
        <f t="shared" si="79"/>
        <v>4927875406.6300011</v>
      </c>
      <c r="K320" s="13">
        <f t="shared" si="79"/>
        <v>4929389080.8599987</v>
      </c>
      <c r="L320" s="13">
        <f t="shared" si="79"/>
        <v>4929836127.5600004</v>
      </c>
      <c r="M320" s="13">
        <f t="shared" si="79"/>
        <v>4931715647.0899973</v>
      </c>
      <c r="N320" s="13">
        <f t="shared" si="79"/>
        <v>4932533183.1699972</v>
      </c>
      <c r="O320" s="13">
        <f t="shared" si="79"/>
        <v>5267931245.5699959</v>
      </c>
      <c r="P320" s="13">
        <f t="shared" si="79"/>
        <v>5282768368.7099962</v>
      </c>
      <c r="Q320" s="13">
        <f t="shared" si="79"/>
        <v>5292099724.6799965</v>
      </c>
      <c r="R320" s="13">
        <f t="shared" si="79"/>
        <v>5322013287.0999966</v>
      </c>
      <c r="S320" s="13">
        <f t="shared" si="79"/>
        <v>5328790324.3199959</v>
      </c>
      <c r="T320" s="13">
        <f t="shared" si="79"/>
        <v>5391326083.1999969</v>
      </c>
      <c r="U320" s="13">
        <f t="shared" si="79"/>
        <v>5403717024.869997</v>
      </c>
      <c r="V320" s="13">
        <f t="shared" si="79"/>
        <v>5407336013.7699976</v>
      </c>
      <c r="W320" s="13">
        <f t="shared" si="79"/>
        <v>5409861456.9999981</v>
      </c>
      <c r="X320" s="13">
        <f t="shared" si="79"/>
        <v>5441758214.5199966</v>
      </c>
      <c r="Y320" s="13">
        <f t="shared" si="79"/>
        <v>5463356194.9199972</v>
      </c>
      <c r="Z320" s="13">
        <f t="shared" si="79"/>
        <v>5466679026.7999964</v>
      </c>
      <c r="AA320" s="13">
        <f t="shared" si="79"/>
        <v>5628446655.7699957</v>
      </c>
      <c r="AB320" s="13">
        <f t="shared" si="79"/>
        <v>5641740409.2699966</v>
      </c>
      <c r="AC320" s="13">
        <f t="shared" si="79"/>
        <v>5686518024.6799965</v>
      </c>
      <c r="AD320" s="13">
        <f t="shared" si="79"/>
        <v>5700112439.8799963</v>
      </c>
      <c r="AE320" s="13">
        <f t="shared" si="79"/>
        <v>5884780573.7399969</v>
      </c>
      <c r="AF320" s="13">
        <f t="shared" si="79"/>
        <v>5974336416.9599962</v>
      </c>
      <c r="AG320" s="13">
        <f t="shared" si="79"/>
        <v>5982190381.7999973</v>
      </c>
      <c r="AH320" s="13">
        <f t="shared" si="79"/>
        <v>6002841327.1899958</v>
      </c>
      <c r="AI320" s="13">
        <f t="shared" si="79"/>
        <v>6005508043.369997</v>
      </c>
      <c r="AJ320" s="13">
        <f t="shared" si="79"/>
        <v>6010389726.4799967</v>
      </c>
      <c r="AK320" s="13">
        <f t="shared" si="79"/>
        <v>6016919401.2899971</v>
      </c>
      <c r="AL320" s="13">
        <f t="shared" si="79"/>
        <v>6026492568.6299963</v>
      </c>
      <c r="AM320" s="13">
        <f t="shared" si="79"/>
        <v>6290429573.6299963</v>
      </c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>
        <f t="shared" ref="BX320:CI320" si="80">SUM(BX118:BX242,BX244:BX248)</f>
        <v>5267931245.5699959</v>
      </c>
      <c r="BY320" s="13">
        <f t="shared" si="80"/>
        <v>5628446655.7699957</v>
      </c>
      <c r="BZ320" s="13">
        <f t="shared" si="80"/>
        <v>6290429573.6299963</v>
      </c>
      <c r="CA320" s="13">
        <f t="shared" si="80"/>
        <v>0</v>
      </c>
      <c r="CB320" s="13">
        <f t="shared" si="80"/>
        <v>0</v>
      </c>
      <c r="CC320" s="13">
        <f t="shared" si="80"/>
        <v>0</v>
      </c>
      <c r="CD320" s="13">
        <f t="shared" si="80"/>
        <v>4944768007.2200003</v>
      </c>
      <c r="CE320" s="13">
        <f t="shared" si="80"/>
        <v>5392775663.1999979</v>
      </c>
      <c r="CF320" s="13">
        <f t="shared" si="80"/>
        <v>5911592734.0799961</v>
      </c>
      <c r="CG320" s="13">
        <f t="shared" si="80"/>
        <v>483879197.95000005</v>
      </c>
      <c r="CH320" s="13">
        <f t="shared" si="80"/>
        <v>0</v>
      </c>
      <c r="CI320" s="13">
        <f t="shared" si="80"/>
        <v>0</v>
      </c>
    </row>
    <row r="321" spans="1:87" x14ac:dyDescent="0.25">
      <c r="A321" s="12">
        <v>101</v>
      </c>
      <c r="B321" s="14" t="s">
        <v>217</v>
      </c>
      <c r="C321" s="13">
        <f t="shared" ref="C321:O321" si="81">SUM(C249:C260)</f>
        <v>1108986238.9500003</v>
      </c>
      <c r="D321" s="13">
        <f t="shared" si="81"/>
        <v>1109555903.3800004</v>
      </c>
      <c r="E321" s="13">
        <f t="shared" si="81"/>
        <v>1111201051.7400002</v>
      </c>
      <c r="F321" s="13">
        <f t="shared" si="81"/>
        <v>1115413844.6300001</v>
      </c>
      <c r="G321" s="13">
        <f t="shared" si="81"/>
        <v>1116412791.5400002</v>
      </c>
      <c r="H321" s="13">
        <f t="shared" si="81"/>
        <v>1119166991.1800003</v>
      </c>
      <c r="I321" s="13">
        <f>SUM(I249:I260)</f>
        <v>1132418755.9200001</v>
      </c>
      <c r="J321" s="13">
        <f t="shared" si="81"/>
        <v>1133327885.5200005</v>
      </c>
      <c r="K321" s="13">
        <f t="shared" si="81"/>
        <v>1151917803.7900002</v>
      </c>
      <c r="L321" s="13">
        <f t="shared" si="81"/>
        <v>1162361316.6900003</v>
      </c>
      <c r="M321" s="13">
        <f t="shared" si="81"/>
        <v>1165557454.8300002</v>
      </c>
      <c r="N321" s="13">
        <f t="shared" si="81"/>
        <v>1165680906.9700003</v>
      </c>
      <c r="O321" s="13">
        <f t="shared" si="81"/>
        <v>1181464672.1600003</v>
      </c>
      <c r="P321" s="13">
        <f t="shared" ref="P321:CA321" si="82">SUM(P249:P260)</f>
        <v>1182515882.7000003</v>
      </c>
      <c r="Q321" s="13">
        <f t="shared" si="82"/>
        <v>1205591287.4300005</v>
      </c>
      <c r="R321" s="13">
        <f t="shared" si="82"/>
        <v>1211353798.3100002</v>
      </c>
      <c r="S321" s="13">
        <f t="shared" si="82"/>
        <v>1226106209.9400003</v>
      </c>
      <c r="T321" s="13">
        <f t="shared" si="82"/>
        <v>1228961283.7300003</v>
      </c>
      <c r="U321" s="13">
        <f t="shared" si="82"/>
        <v>1241370292.5100002</v>
      </c>
      <c r="V321" s="13">
        <f t="shared" si="82"/>
        <v>1245896626.3000004</v>
      </c>
      <c r="W321" s="13">
        <f t="shared" si="82"/>
        <v>1255332557.9500005</v>
      </c>
      <c r="X321" s="13">
        <f t="shared" si="82"/>
        <v>1260472529.2200003</v>
      </c>
      <c r="Y321" s="13">
        <f t="shared" si="82"/>
        <v>1262984044.6700003</v>
      </c>
      <c r="Z321" s="13">
        <f t="shared" si="82"/>
        <v>1267827443.2300005</v>
      </c>
      <c r="AA321" s="13">
        <f t="shared" si="82"/>
        <v>1287508639.8200004</v>
      </c>
      <c r="AB321" s="13">
        <f t="shared" si="82"/>
        <v>1291072928.9500005</v>
      </c>
      <c r="AC321" s="13">
        <f t="shared" si="82"/>
        <v>1293825170.5200005</v>
      </c>
      <c r="AD321" s="13">
        <f t="shared" si="82"/>
        <v>1296524487.7700002</v>
      </c>
      <c r="AE321" s="13">
        <f t="shared" si="82"/>
        <v>1311899233.4600003</v>
      </c>
      <c r="AF321" s="13">
        <f t="shared" si="82"/>
        <v>1329103045.3900003</v>
      </c>
      <c r="AG321" s="13">
        <f t="shared" si="82"/>
        <v>1342089222.0300004</v>
      </c>
      <c r="AH321" s="13">
        <f t="shared" si="82"/>
        <v>1346067692.5400004</v>
      </c>
      <c r="AI321" s="13">
        <f t="shared" si="82"/>
        <v>1349741241.8500006</v>
      </c>
      <c r="AJ321" s="13">
        <f t="shared" si="82"/>
        <v>1353169378.8300002</v>
      </c>
      <c r="AK321" s="13">
        <f t="shared" si="82"/>
        <v>1356036210.5400004</v>
      </c>
      <c r="AL321" s="13">
        <f t="shared" si="82"/>
        <v>1358988048.2400005</v>
      </c>
      <c r="AM321" s="13">
        <f t="shared" si="82"/>
        <v>1429813768.9600005</v>
      </c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>
        <f t="shared" si="82"/>
        <v>1181464672.1600003</v>
      </c>
      <c r="BY321" s="13">
        <f t="shared" si="82"/>
        <v>1287508639.8200004</v>
      </c>
      <c r="BZ321" s="13">
        <f t="shared" si="82"/>
        <v>1429813768.9600005</v>
      </c>
      <c r="CA321" s="13">
        <f t="shared" si="82"/>
        <v>0</v>
      </c>
      <c r="CB321" s="13">
        <f t="shared" ref="CB321:CI321" si="83">SUM(CB249:CB260)</f>
        <v>0</v>
      </c>
      <c r="CC321" s="13">
        <f t="shared" si="83"/>
        <v>0</v>
      </c>
      <c r="CD321" s="13">
        <f t="shared" si="83"/>
        <v>1136420432.0899999</v>
      </c>
      <c r="CE321" s="13">
        <f t="shared" si="83"/>
        <v>1235183482.1400001</v>
      </c>
      <c r="CF321" s="13">
        <f t="shared" si="83"/>
        <v>1334295312.9900002</v>
      </c>
      <c r="CG321" s="13">
        <f t="shared" si="83"/>
        <v>109985674.55000001</v>
      </c>
      <c r="CH321" s="13">
        <f t="shared" si="83"/>
        <v>0</v>
      </c>
      <c r="CI321" s="13">
        <f t="shared" si="83"/>
        <v>0</v>
      </c>
    </row>
    <row r="322" spans="1:87" x14ac:dyDescent="0.25">
      <c r="A322" s="12">
        <v>101</v>
      </c>
      <c r="B322" s="14" t="s">
        <v>240</v>
      </c>
      <c r="C322" s="13">
        <f t="shared" ref="C322:AM322" si="84">SUM(C262:C280)</f>
        <v>3287328802.3300009</v>
      </c>
      <c r="D322" s="13">
        <f t="shared" si="84"/>
        <v>3305533552.2200007</v>
      </c>
      <c r="E322" s="13">
        <f t="shared" si="84"/>
        <v>3329949373.9400005</v>
      </c>
      <c r="F322" s="13">
        <f t="shared" si="84"/>
        <v>3355503987.8700004</v>
      </c>
      <c r="G322" s="13">
        <f t="shared" si="84"/>
        <v>3377426590.8200002</v>
      </c>
      <c r="H322" s="13">
        <f t="shared" si="84"/>
        <v>3393271220.9799991</v>
      </c>
      <c r="I322" s="13">
        <f>SUM(I262:I280)</f>
        <v>3416010763.6300001</v>
      </c>
      <c r="J322" s="13">
        <f t="shared" si="84"/>
        <v>3432197495.6099997</v>
      </c>
      <c r="K322" s="13">
        <f t="shared" si="84"/>
        <v>3468326691.4699998</v>
      </c>
      <c r="L322" s="13">
        <f t="shared" si="84"/>
        <v>3491508459.9299998</v>
      </c>
      <c r="M322" s="13">
        <f t="shared" si="84"/>
        <v>3536031204.3499999</v>
      </c>
      <c r="N322" s="13">
        <f t="shared" si="84"/>
        <v>3553128435.2099996</v>
      </c>
      <c r="O322" s="13">
        <f t="shared" si="84"/>
        <v>3601886118.3600001</v>
      </c>
      <c r="P322" s="13">
        <f t="shared" si="84"/>
        <v>3637375804.8200002</v>
      </c>
      <c r="Q322" s="13">
        <f t="shared" si="84"/>
        <v>3692758811.0300007</v>
      </c>
      <c r="R322" s="13">
        <f t="shared" si="84"/>
        <v>3781101465.8000002</v>
      </c>
      <c r="S322" s="13">
        <f t="shared" si="84"/>
        <v>3831792423.8400002</v>
      </c>
      <c r="T322" s="13">
        <f t="shared" si="84"/>
        <v>3872597442.440001</v>
      </c>
      <c r="U322" s="13">
        <f t="shared" si="84"/>
        <v>3913723464.4800005</v>
      </c>
      <c r="V322" s="13">
        <f t="shared" si="84"/>
        <v>3937325082.6800008</v>
      </c>
      <c r="W322" s="13">
        <f t="shared" si="84"/>
        <v>3970589241.3800001</v>
      </c>
      <c r="X322" s="13">
        <f t="shared" si="84"/>
        <v>3993478824.7799997</v>
      </c>
      <c r="Y322" s="13">
        <f t="shared" si="84"/>
        <v>4014107022.98</v>
      </c>
      <c r="Z322" s="13">
        <f t="shared" si="84"/>
        <v>4036188034.3400002</v>
      </c>
      <c r="AA322" s="13">
        <f t="shared" si="84"/>
        <v>4097486854.9400001</v>
      </c>
      <c r="AB322" s="13">
        <f t="shared" si="84"/>
        <v>4122380093.48</v>
      </c>
      <c r="AC322" s="13">
        <f t="shared" si="84"/>
        <v>4146912927.2000003</v>
      </c>
      <c r="AD322" s="13">
        <f t="shared" si="84"/>
        <v>4178987121.5800009</v>
      </c>
      <c r="AE322" s="13">
        <f t="shared" si="84"/>
        <v>4207138201.3900003</v>
      </c>
      <c r="AF322" s="13">
        <f t="shared" si="84"/>
        <v>4237045905.1200004</v>
      </c>
      <c r="AG322" s="13">
        <f t="shared" si="84"/>
        <v>4280528457.710001</v>
      </c>
      <c r="AH322" s="13">
        <f t="shared" si="84"/>
        <v>4307526354.9400005</v>
      </c>
      <c r="AI322" s="13">
        <f t="shared" si="84"/>
        <v>4334156075.1100006</v>
      </c>
      <c r="AJ322" s="13">
        <f t="shared" si="84"/>
        <v>4365250907.9500008</v>
      </c>
      <c r="AK322" s="13">
        <f t="shared" si="84"/>
        <v>4394176009.3900003</v>
      </c>
      <c r="AL322" s="13">
        <f t="shared" si="84"/>
        <v>4419021467.1999998</v>
      </c>
      <c r="AM322" s="13">
        <f t="shared" si="84"/>
        <v>4463206974.8400002</v>
      </c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>
        <f t="shared" ref="BX322:CI322" si="85">SUM(BX262:BX280)</f>
        <v>3601886118.3600001</v>
      </c>
      <c r="BY322" s="13">
        <f t="shared" si="85"/>
        <v>4097486854.9400001</v>
      </c>
      <c r="BZ322" s="13">
        <f t="shared" si="85"/>
        <v>4463206974.8400002</v>
      </c>
      <c r="CA322" s="13">
        <f t="shared" si="85"/>
        <v>0</v>
      </c>
      <c r="CB322" s="13">
        <f t="shared" si="85"/>
        <v>0</v>
      </c>
      <c r="CC322" s="13">
        <f t="shared" si="85"/>
        <v>0</v>
      </c>
      <c r="CD322" s="13">
        <f t="shared" si="85"/>
        <v>3426777130.5</v>
      </c>
      <c r="CE322" s="13">
        <f t="shared" si="85"/>
        <v>3875416199.3600001</v>
      </c>
      <c r="CF322" s="13">
        <f t="shared" si="85"/>
        <v>4273370565.4500008</v>
      </c>
      <c r="CG322" s="13">
        <f t="shared" si="85"/>
        <v>343323613.45999998</v>
      </c>
      <c r="CH322" s="13">
        <f t="shared" si="85"/>
        <v>0</v>
      </c>
      <c r="CI322" s="13">
        <f t="shared" si="85"/>
        <v>0</v>
      </c>
    </row>
    <row r="323" spans="1:87" x14ac:dyDescent="0.25">
      <c r="A323" s="12">
        <v>101</v>
      </c>
      <c r="B323" s="14" t="s">
        <v>456</v>
      </c>
      <c r="C323" s="13">
        <f t="shared" ref="C323:AM323" si="86">SUM(C288:C294)</f>
        <v>104545052.19</v>
      </c>
      <c r="D323" s="13">
        <f t="shared" si="86"/>
        <v>104584975.61</v>
      </c>
      <c r="E323" s="13">
        <f t="shared" si="86"/>
        <v>104511376.22</v>
      </c>
      <c r="F323" s="13">
        <f t="shared" si="86"/>
        <v>104600531.72999999</v>
      </c>
      <c r="G323" s="13">
        <f t="shared" si="86"/>
        <v>106402169.32000001</v>
      </c>
      <c r="H323" s="13">
        <f t="shared" si="86"/>
        <v>106343505.05000001</v>
      </c>
      <c r="I323" s="13">
        <f>SUM(I288:I294)</f>
        <v>107277780.37</v>
      </c>
      <c r="J323" s="13">
        <f t="shared" si="86"/>
        <v>108301156.64000002</v>
      </c>
      <c r="K323" s="13">
        <f t="shared" si="86"/>
        <v>110432854.58</v>
      </c>
      <c r="L323" s="13">
        <f t="shared" si="86"/>
        <v>110372510.51999998</v>
      </c>
      <c r="M323" s="13">
        <f t="shared" si="86"/>
        <v>111431889.47999997</v>
      </c>
      <c r="N323" s="13">
        <f t="shared" si="86"/>
        <v>111715662.52</v>
      </c>
      <c r="O323" s="13">
        <f t="shared" si="86"/>
        <v>117073802.42</v>
      </c>
      <c r="P323" s="13">
        <f t="shared" si="86"/>
        <v>118549067.20999999</v>
      </c>
      <c r="Q323" s="13">
        <f t="shared" si="86"/>
        <v>118918761.67</v>
      </c>
      <c r="R323" s="13">
        <f t="shared" si="86"/>
        <v>118929386.67</v>
      </c>
      <c r="S323" s="13">
        <f t="shared" si="86"/>
        <v>118940011.67</v>
      </c>
      <c r="T323" s="13">
        <f t="shared" si="86"/>
        <v>119178032.17</v>
      </c>
      <c r="U323" s="13">
        <f t="shared" si="86"/>
        <v>119188657.17</v>
      </c>
      <c r="V323" s="13">
        <f t="shared" si="86"/>
        <v>119199282.17</v>
      </c>
      <c r="W323" s="13">
        <f t="shared" si="86"/>
        <v>119209907.17</v>
      </c>
      <c r="X323" s="13">
        <f t="shared" si="86"/>
        <v>119220532.17</v>
      </c>
      <c r="Y323" s="13">
        <f t="shared" si="86"/>
        <v>119231157.17</v>
      </c>
      <c r="Z323" s="13">
        <f t="shared" si="86"/>
        <v>119241782.17</v>
      </c>
      <c r="AA323" s="13">
        <f t="shared" si="86"/>
        <v>119252407.17</v>
      </c>
      <c r="AB323" s="13">
        <f t="shared" si="86"/>
        <v>119257719.67</v>
      </c>
      <c r="AC323" s="13">
        <f t="shared" si="86"/>
        <v>119263032.17</v>
      </c>
      <c r="AD323" s="13">
        <f t="shared" si="86"/>
        <v>119268344.67</v>
      </c>
      <c r="AE323" s="13">
        <f t="shared" si="86"/>
        <v>119273657.17</v>
      </c>
      <c r="AF323" s="13">
        <f t="shared" si="86"/>
        <v>119278969.67</v>
      </c>
      <c r="AG323" s="13">
        <f t="shared" si="86"/>
        <v>119284282.17</v>
      </c>
      <c r="AH323" s="13">
        <f t="shared" si="86"/>
        <v>119289594.67</v>
      </c>
      <c r="AI323" s="13">
        <f t="shared" si="86"/>
        <v>119341657.17</v>
      </c>
      <c r="AJ323" s="13">
        <f t="shared" si="86"/>
        <v>119346969.67</v>
      </c>
      <c r="AK323" s="13">
        <f t="shared" si="86"/>
        <v>119352282.17</v>
      </c>
      <c r="AL323" s="13">
        <f t="shared" si="86"/>
        <v>119357594.67</v>
      </c>
      <c r="AM323" s="13">
        <f t="shared" si="86"/>
        <v>119362907.17</v>
      </c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>
        <f t="shared" ref="BX323:CI323" si="87">SUM(BX288:BX294)</f>
        <v>117073802.42</v>
      </c>
      <c r="BY323" s="13">
        <f t="shared" si="87"/>
        <v>119252407.17</v>
      </c>
      <c r="BZ323" s="13">
        <f t="shared" si="87"/>
        <v>119362907.17</v>
      </c>
      <c r="CA323" s="13">
        <f t="shared" si="87"/>
        <v>0</v>
      </c>
      <c r="CB323" s="13">
        <f t="shared" si="87"/>
        <v>0</v>
      </c>
      <c r="CC323" s="13">
        <f t="shared" si="87"/>
        <v>0</v>
      </c>
      <c r="CD323" s="13">
        <f t="shared" si="87"/>
        <v>108276405.13000001</v>
      </c>
      <c r="CE323" s="13">
        <f t="shared" si="87"/>
        <v>118933291.3</v>
      </c>
      <c r="CF323" s="13">
        <f t="shared" si="87"/>
        <v>119302262.93999998</v>
      </c>
      <c r="CG323" s="13">
        <f t="shared" si="87"/>
        <v>9181762.0899999999</v>
      </c>
      <c r="CH323" s="13">
        <f t="shared" si="87"/>
        <v>0</v>
      </c>
      <c r="CI323" s="13">
        <f t="shared" si="87"/>
        <v>0</v>
      </c>
    </row>
    <row r="324" spans="1:87" x14ac:dyDescent="0.25">
      <c r="A324" s="12">
        <v>101</v>
      </c>
      <c r="B324" s="15" t="s">
        <v>268</v>
      </c>
      <c r="C324" s="13">
        <f t="shared" ref="C324:O324" si="88">SUM(C282:C287)+SUM(C295:C303)</f>
        <v>304728324.63</v>
      </c>
      <c r="D324" s="13">
        <f t="shared" si="88"/>
        <v>303621108.77999997</v>
      </c>
      <c r="E324" s="13">
        <f t="shared" si="88"/>
        <v>304003355.45000005</v>
      </c>
      <c r="F324" s="13">
        <f t="shared" si="88"/>
        <v>306863154.58999997</v>
      </c>
      <c r="G324" s="13">
        <f t="shared" si="88"/>
        <v>307110226.69999999</v>
      </c>
      <c r="H324" s="13">
        <f t="shared" si="88"/>
        <v>305796746.88999999</v>
      </c>
      <c r="I324" s="13">
        <f>SUM(I282:I287)+SUM(I295:I303)</f>
        <v>308439331.46000004</v>
      </c>
      <c r="J324" s="13">
        <f t="shared" si="88"/>
        <v>311951341.06999993</v>
      </c>
      <c r="K324" s="13">
        <f t="shared" si="88"/>
        <v>314457777.49000001</v>
      </c>
      <c r="L324" s="13">
        <f t="shared" si="88"/>
        <v>317988695.01999998</v>
      </c>
      <c r="M324" s="13">
        <f t="shared" si="88"/>
        <v>319186809.20999992</v>
      </c>
      <c r="N324" s="13">
        <f t="shared" si="88"/>
        <v>319063104.29999995</v>
      </c>
      <c r="O324" s="13">
        <f t="shared" si="88"/>
        <v>326712666.83999991</v>
      </c>
      <c r="P324" s="13">
        <f t="shared" ref="P324:W324" si="89">SUM(P282:P287)+SUM(P295:P303)</f>
        <v>330400081.09999996</v>
      </c>
      <c r="Q324" s="13">
        <f t="shared" si="89"/>
        <v>332600522.67999995</v>
      </c>
      <c r="R324" s="13">
        <f t="shared" si="89"/>
        <v>338159577.06999993</v>
      </c>
      <c r="S324" s="13">
        <f t="shared" si="89"/>
        <v>342313651.99999988</v>
      </c>
      <c r="T324" s="13">
        <f t="shared" si="89"/>
        <v>344037449.80999994</v>
      </c>
      <c r="U324" s="13">
        <f t="shared" si="89"/>
        <v>348634715.1099999</v>
      </c>
      <c r="V324" s="13">
        <f t="shared" si="89"/>
        <v>351151745.38999993</v>
      </c>
      <c r="W324" s="13">
        <f t="shared" si="89"/>
        <v>353277934.58999991</v>
      </c>
      <c r="X324" s="13">
        <f t="shared" ref="X324:AM324" si="90">SUM(X282:X287)+SUM(X295:X303)</f>
        <v>354370179.07999992</v>
      </c>
      <c r="Y324" s="13">
        <f t="shared" si="90"/>
        <v>354448832.92999989</v>
      </c>
      <c r="Z324" s="13">
        <f t="shared" si="90"/>
        <v>355734861.3499999</v>
      </c>
      <c r="AA324" s="13">
        <f t="shared" si="90"/>
        <v>393326826.17999995</v>
      </c>
      <c r="AB324" s="13">
        <f t="shared" si="90"/>
        <v>390148421.32999992</v>
      </c>
      <c r="AC324" s="13">
        <f t="shared" si="90"/>
        <v>391817063.58999991</v>
      </c>
      <c r="AD324" s="13">
        <f t="shared" si="90"/>
        <v>393416544.07999992</v>
      </c>
      <c r="AE324" s="13">
        <f t="shared" si="90"/>
        <v>395718417.74999988</v>
      </c>
      <c r="AF324" s="13">
        <f t="shared" si="90"/>
        <v>555189748.43999982</v>
      </c>
      <c r="AG324" s="13">
        <f t="shared" si="90"/>
        <v>881695841.16999984</v>
      </c>
      <c r="AH324" s="13">
        <f t="shared" si="90"/>
        <v>886228100.88999987</v>
      </c>
      <c r="AI324" s="13">
        <f t="shared" si="90"/>
        <v>915998151.59999979</v>
      </c>
      <c r="AJ324" s="13">
        <f t="shared" si="90"/>
        <v>917611007.51999974</v>
      </c>
      <c r="AK324" s="13">
        <f t="shared" si="90"/>
        <v>915096568.59999967</v>
      </c>
      <c r="AL324" s="13">
        <f t="shared" si="90"/>
        <v>916690520.52999973</v>
      </c>
      <c r="AM324" s="13">
        <f t="shared" si="90"/>
        <v>932819868.12999988</v>
      </c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>
        <f t="shared" ref="BX324:CI324" si="91">SUM(BX282:BX287)+SUM(BX295:BX303)</f>
        <v>326712666.83999991</v>
      </c>
      <c r="BY324" s="13">
        <f t="shared" si="91"/>
        <v>393326826.17999995</v>
      </c>
      <c r="BZ324" s="13">
        <f t="shared" si="91"/>
        <v>932819868.12999988</v>
      </c>
      <c r="CA324" s="13">
        <f t="shared" si="91"/>
        <v>0</v>
      </c>
      <c r="CB324" s="13">
        <f t="shared" si="91"/>
        <v>0</v>
      </c>
      <c r="CC324" s="13">
        <f t="shared" si="91"/>
        <v>0</v>
      </c>
      <c r="CD324" s="13">
        <f t="shared" si="91"/>
        <v>311532510.94999999</v>
      </c>
      <c r="CE324" s="13">
        <f t="shared" si="91"/>
        <v>348089926.47999996</v>
      </c>
      <c r="CF324" s="13">
        <f t="shared" si="91"/>
        <v>683519775.38</v>
      </c>
      <c r="CG324" s="13">
        <f t="shared" si="91"/>
        <v>71755374.469999999</v>
      </c>
      <c r="CH324" s="13">
        <f t="shared" si="91"/>
        <v>0</v>
      </c>
      <c r="CI324" s="13">
        <f t="shared" si="91"/>
        <v>0</v>
      </c>
    </row>
    <row r="325" spans="1:87" ht="13.8" thickBot="1" x14ac:dyDescent="0.3">
      <c r="A325" s="16"/>
      <c r="B325" s="14" t="s">
        <v>457</v>
      </c>
      <c r="C325" s="8">
        <f t="shared" ref="C325:AM325" si="92">SUM(C313:C324)</f>
        <v>11653061352.779999</v>
      </c>
      <c r="D325" s="8">
        <f t="shared" si="92"/>
        <v>11687359116.190001</v>
      </c>
      <c r="E325" s="8">
        <f t="shared" si="92"/>
        <v>11736144181.370001</v>
      </c>
      <c r="F325" s="8">
        <f t="shared" si="92"/>
        <v>11781967706.370001</v>
      </c>
      <c r="G325" s="8">
        <f t="shared" si="92"/>
        <v>11812406182.360001</v>
      </c>
      <c r="H325" s="8">
        <f t="shared" si="92"/>
        <v>11834251965.689999</v>
      </c>
      <c r="I325" s="8">
        <f>SUM(I313:I324)</f>
        <v>11880811314.950001</v>
      </c>
      <c r="J325" s="8">
        <f t="shared" si="92"/>
        <v>11913879123.240002</v>
      </c>
      <c r="K325" s="8">
        <f t="shared" si="92"/>
        <v>11983641076.059998</v>
      </c>
      <c r="L325" s="8">
        <f t="shared" si="92"/>
        <v>12017470673.160002</v>
      </c>
      <c r="M325" s="8">
        <f t="shared" si="92"/>
        <v>12074384080.569996</v>
      </c>
      <c r="N325" s="8">
        <f t="shared" si="92"/>
        <v>12096160118.849997</v>
      </c>
      <c r="O325" s="8">
        <f t="shared" si="92"/>
        <v>12574125478.399996</v>
      </c>
      <c r="P325" s="8">
        <f t="shared" si="92"/>
        <v>12654920506.409996</v>
      </c>
      <c r="Q325" s="8">
        <f t="shared" si="92"/>
        <v>12756557522.389997</v>
      </c>
      <c r="R325" s="8">
        <f t="shared" si="92"/>
        <v>12893391248.809996</v>
      </c>
      <c r="S325" s="8">
        <f t="shared" si="92"/>
        <v>12971605435.669996</v>
      </c>
      <c r="T325" s="8">
        <f t="shared" si="92"/>
        <v>13074986264.309996</v>
      </c>
      <c r="U325" s="8">
        <f t="shared" si="92"/>
        <v>13150587453.939997</v>
      </c>
      <c r="V325" s="8">
        <f t="shared" si="92"/>
        <v>13185532899.089998</v>
      </c>
      <c r="W325" s="8">
        <f t="shared" si="92"/>
        <v>13234842759.9</v>
      </c>
      <c r="X325" s="8">
        <f t="shared" si="92"/>
        <v>13310410465.489994</v>
      </c>
      <c r="Y325" s="8">
        <f t="shared" si="92"/>
        <v>13358636566.049997</v>
      </c>
      <c r="Z325" s="8">
        <f t="shared" si="92"/>
        <v>13393777859.349998</v>
      </c>
      <c r="AA325" s="8">
        <f t="shared" si="92"/>
        <v>13702861580.459995</v>
      </c>
      <c r="AB325" s="8">
        <f t="shared" si="92"/>
        <v>13741910540.609997</v>
      </c>
      <c r="AC325" s="8">
        <f t="shared" si="92"/>
        <v>13822660873.709997</v>
      </c>
      <c r="AD325" s="8">
        <f t="shared" si="92"/>
        <v>13875473340.269997</v>
      </c>
      <c r="AE325" s="8">
        <f t="shared" si="92"/>
        <v>14107340198.719999</v>
      </c>
      <c r="AF325" s="8">
        <f t="shared" si="92"/>
        <v>14404200409.839998</v>
      </c>
      <c r="AG325" s="8">
        <f t="shared" si="92"/>
        <v>14796964566.199999</v>
      </c>
      <c r="AH325" s="8">
        <f t="shared" si="92"/>
        <v>14853735990.789997</v>
      </c>
      <c r="AI325" s="8">
        <f t="shared" si="92"/>
        <v>14919219850.349998</v>
      </c>
      <c r="AJ325" s="8">
        <f t="shared" si="92"/>
        <v>14989198597.939997</v>
      </c>
      <c r="AK325" s="8">
        <f t="shared" si="92"/>
        <v>15057415679.449997</v>
      </c>
      <c r="AL325" s="8">
        <f t="shared" si="92"/>
        <v>15099748039.729996</v>
      </c>
      <c r="AM325" s="8">
        <f t="shared" si="92"/>
        <v>15513751557.709995</v>
      </c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>
        <f t="shared" ref="BX325:CI325" si="93">SUM(BX313:BX324)</f>
        <v>12574125478.399996</v>
      </c>
      <c r="BY325" s="8">
        <f t="shared" si="93"/>
        <v>13702861580.459995</v>
      </c>
      <c r="BZ325" s="8">
        <f t="shared" si="93"/>
        <v>15513751557.709995</v>
      </c>
      <c r="CA325" s="8">
        <f t="shared" si="93"/>
        <v>0</v>
      </c>
      <c r="CB325" s="8">
        <f t="shared" si="93"/>
        <v>0</v>
      </c>
      <c r="CC325" s="8">
        <f t="shared" si="93"/>
        <v>0</v>
      </c>
      <c r="CD325" s="8">
        <f t="shared" si="93"/>
        <v>11926589413.050001</v>
      </c>
      <c r="CE325" s="8">
        <f t="shared" si="93"/>
        <v>13097095080.039997</v>
      </c>
      <c r="CF325" s="8">
        <f t="shared" si="93"/>
        <v>14529575478.969995</v>
      </c>
      <c r="CG325" s="8">
        <f t="shared" si="93"/>
        <v>1193365504.4400001</v>
      </c>
      <c r="CH325" s="8">
        <f t="shared" si="93"/>
        <v>0</v>
      </c>
      <c r="CI325" s="8">
        <f t="shared" si="93"/>
        <v>0</v>
      </c>
    </row>
    <row r="326" spans="1:87" ht="13.8" thickTop="1" x14ac:dyDescent="0.25">
      <c r="A326" s="17" t="s">
        <v>448</v>
      </c>
      <c r="B326" s="17"/>
      <c r="C326" s="11">
        <f t="shared" ref="C326:AM326" si="94">C325-C310</f>
        <v>0</v>
      </c>
      <c r="D326" s="11">
        <f t="shared" si="94"/>
        <v>0</v>
      </c>
      <c r="E326" s="11">
        <f t="shared" si="94"/>
        <v>0</v>
      </c>
      <c r="F326" s="11">
        <f t="shared" si="94"/>
        <v>0</v>
      </c>
      <c r="G326" s="11">
        <f t="shared" si="94"/>
        <v>0</v>
      </c>
      <c r="H326" s="11">
        <f t="shared" si="94"/>
        <v>0</v>
      </c>
      <c r="I326" s="11">
        <f>I325-I310</f>
        <v>0</v>
      </c>
      <c r="J326" s="11">
        <f t="shared" si="94"/>
        <v>0</v>
      </c>
      <c r="K326" s="11">
        <f t="shared" si="94"/>
        <v>0</v>
      </c>
      <c r="L326" s="11">
        <f t="shared" si="94"/>
        <v>0</v>
      </c>
      <c r="M326" s="11">
        <f t="shared" si="94"/>
        <v>0</v>
      </c>
      <c r="N326" s="11">
        <f t="shared" si="94"/>
        <v>0</v>
      </c>
      <c r="O326" s="11">
        <f t="shared" si="94"/>
        <v>0</v>
      </c>
      <c r="P326" s="11">
        <f t="shared" si="94"/>
        <v>0</v>
      </c>
      <c r="Q326" s="11">
        <f t="shared" si="94"/>
        <v>0</v>
      </c>
      <c r="R326" s="11">
        <f t="shared" si="94"/>
        <v>0</v>
      </c>
      <c r="S326" s="11">
        <f t="shared" si="94"/>
        <v>0</v>
      </c>
      <c r="T326" s="11">
        <f t="shared" si="94"/>
        <v>0</v>
      </c>
      <c r="U326" s="11">
        <f t="shared" si="94"/>
        <v>0</v>
      </c>
      <c r="V326" s="11">
        <f t="shared" si="94"/>
        <v>0</v>
      </c>
      <c r="W326" s="11">
        <f t="shared" si="94"/>
        <v>0</v>
      </c>
      <c r="X326" s="11">
        <f t="shared" si="94"/>
        <v>0</v>
      </c>
      <c r="Y326" s="11">
        <f t="shared" si="94"/>
        <v>0</v>
      </c>
      <c r="Z326" s="11">
        <f t="shared" si="94"/>
        <v>0</v>
      </c>
      <c r="AA326" s="11">
        <f t="shared" si="94"/>
        <v>0</v>
      </c>
      <c r="AB326" s="11">
        <f t="shared" si="94"/>
        <v>0</v>
      </c>
      <c r="AC326" s="11">
        <f t="shared" si="94"/>
        <v>0</v>
      </c>
      <c r="AD326" s="11">
        <f t="shared" si="94"/>
        <v>0</v>
      </c>
      <c r="AE326" s="11">
        <f t="shared" si="94"/>
        <v>0</v>
      </c>
      <c r="AF326" s="11">
        <f t="shared" si="94"/>
        <v>0</v>
      </c>
      <c r="AG326" s="11">
        <f t="shared" si="94"/>
        <v>0</v>
      </c>
      <c r="AH326" s="11">
        <f t="shared" si="94"/>
        <v>0</v>
      </c>
      <c r="AI326" s="11">
        <f t="shared" si="94"/>
        <v>0</v>
      </c>
      <c r="AJ326" s="11">
        <f t="shared" si="94"/>
        <v>0</v>
      </c>
      <c r="AK326" s="11">
        <f t="shared" si="94"/>
        <v>0</v>
      </c>
      <c r="AL326" s="11">
        <f t="shared" si="94"/>
        <v>0</v>
      </c>
      <c r="AM326" s="11">
        <f t="shared" si="94"/>
        <v>0</v>
      </c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>
        <f t="shared" ref="BX326:CI326" si="95">BX325-BX310</f>
        <v>0</v>
      </c>
      <c r="BY326" s="11">
        <f t="shared" si="95"/>
        <v>0</v>
      </c>
      <c r="BZ326" s="11">
        <f t="shared" si="95"/>
        <v>0</v>
      </c>
      <c r="CA326" s="11">
        <f t="shared" si="95"/>
        <v>0</v>
      </c>
      <c r="CB326" s="11">
        <f t="shared" si="95"/>
        <v>0</v>
      </c>
      <c r="CC326" s="11">
        <f t="shared" si="95"/>
        <v>0</v>
      </c>
      <c r="CD326" s="11">
        <f t="shared" si="95"/>
        <v>0</v>
      </c>
      <c r="CE326" s="11">
        <f t="shared" si="95"/>
        <v>0</v>
      </c>
      <c r="CF326" s="11">
        <f t="shared" si="95"/>
        <v>0</v>
      </c>
      <c r="CG326" s="11">
        <f t="shared" si="95"/>
        <v>0</v>
      </c>
      <c r="CH326" s="11">
        <f t="shared" si="95"/>
        <v>0</v>
      </c>
      <c r="CI326" s="11">
        <f t="shared" si="95"/>
        <v>0</v>
      </c>
    </row>
    <row r="327" spans="1:87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</row>
    <row r="328" spans="1:87" x14ac:dyDescent="0.25">
      <c r="A328" s="17" t="s">
        <v>448</v>
      </c>
      <c r="B328" s="316" t="s">
        <v>657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>
        <v>0</v>
      </c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>
        <v>-3.0000686645507813E-2</v>
      </c>
      <c r="CE328" s="11">
        <v>9.9964141845703125E-3</v>
      </c>
      <c r="CF328" s="11">
        <v>5.9995651245117188E-2</v>
      </c>
      <c r="CG328" s="11">
        <v>0.10999488830566406</v>
      </c>
      <c r="CH328" s="11">
        <v>5.9993743896484375E-2</v>
      </c>
      <c r="CI328" s="11">
        <v>5.00030517578125E-2</v>
      </c>
    </row>
    <row r="329" spans="1:87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</row>
    <row r="330" spans="1:87" x14ac:dyDescent="0.25">
      <c r="M330" s="21"/>
    </row>
    <row r="331" spans="1:87" x14ac:dyDescent="0.25"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</row>
    <row r="332" spans="1:87" x14ac:dyDescent="0.25"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</row>
    <row r="333" spans="1:87" x14ac:dyDescent="0.25"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</row>
    <row r="335" spans="1:87" x14ac:dyDescent="0.25">
      <c r="D335" s="21"/>
    </row>
    <row r="337" spans="4:4" x14ac:dyDescent="0.25">
      <c r="D337" s="21"/>
    </row>
  </sheetData>
  <printOptions horizontalCentered="1"/>
  <pageMargins left="0.75" right="0" top="1" bottom="1" header="0.5" footer="0.5"/>
  <pageSetup paperSize="5" scale="10" orientation="landscape" r:id="rId1"/>
  <headerFooter alignWithMargins="0">
    <oddFooter>&amp;L&amp;Z&amp;F&amp;R
&amp;A
&amp;"Arial,Bold"&amp;18 &amp;KFF000020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04C02-84C6-4B30-B615-6A1E4677FE74}">
  <sheetPr codeName="Sheet56"/>
  <dimension ref="A1:J302"/>
  <sheetViews>
    <sheetView workbookViewId="0">
      <pane ySplit="1" topLeftCell="A239" activePane="bottomLeft" state="frozen"/>
      <selection pane="bottomLeft" activeCell="A306" sqref="A306"/>
    </sheetView>
  </sheetViews>
  <sheetFormatPr defaultColWidth="9.44140625" defaultRowHeight="13.2" x14ac:dyDescent="0.25"/>
  <cols>
    <col min="1" max="1" width="12.88671875" style="350" bestFit="1" customWidth="1"/>
    <col min="2" max="2" width="35.6640625" style="350" bestFit="1" customWidth="1"/>
    <col min="3" max="3" width="16.6640625" style="352" bestFit="1" customWidth="1"/>
    <col min="4" max="4" width="13.44140625" style="353" bestFit="1" customWidth="1"/>
    <col min="5" max="5" width="16" style="353" bestFit="1" customWidth="1"/>
    <col min="6" max="6" width="12.109375" style="353" bestFit="1" customWidth="1"/>
    <col min="7" max="7" width="19" style="353" bestFit="1" customWidth="1"/>
    <col min="8" max="8" width="32.5546875" style="353" bestFit="1" customWidth="1"/>
    <col min="9" max="9" width="11.109375" style="350" bestFit="1" customWidth="1"/>
    <col min="10" max="10" width="10.44140625" style="350" bestFit="1" customWidth="1"/>
    <col min="11" max="16384" width="9.44140625" style="350"/>
  </cols>
  <sheetData>
    <row r="1" spans="1:10" x14ac:dyDescent="0.25">
      <c r="A1" s="328" t="s">
        <v>374</v>
      </c>
      <c r="B1" s="349" t="s">
        <v>22</v>
      </c>
      <c r="C1" s="327" t="s">
        <v>18</v>
      </c>
      <c r="D1" s="328" t="s">
        <v>14</v>
      </c>
      <c r="E1" s="328" t="s">
        <v>23</v>
      </c>
      <c r="F1" s="328" t="s">
        <v>24</v>
      </c>
      <c r="G1" s="327" t="s">
        <v>19</v>
      </c>
      <c r="H1" s="327" t="s">
        <v>20</v>
      </c>
      <c r="I1" s="328" t="s">
        <v>12</v>
      </c>
      <c r="J1" s="328" t="s">
        <v>21</v>
      </c>
    </row>
    <row r="2" spans="1:10" x14ac:dyDescent="0.25">
      <c r="A2" s="351">
        <v>31247</v>
      </c>
      <c r="B2" s="350" t="s">
        <v>281</v>
      </c>
      <c r="C2" s="352" t="s">
        <v>280</v>
      </c>
      <c r="D2" s="353" t="s">
        <v>352</v>
      </c>
      <c r="E2" s="353">
        <v>108</v>
      </c>
      <c r="F2" s="353">
        <v>403</v>
      </c>
      <c r="G2" s="352" t="s">
        <v>280</v>
      </c>
      <c r="H2" s="352" t="s">
        <v>280</v>
      </c>
      <c r="I2" s="353" t="s">
        <v>13</v>
      </c>
      <c r="J2" s="353" t="s">
        <v>34</v>
      </c>
    </row>
    <row r="3" spans="1:10" x14ac:dyDescent="0.25">
      <c r="A3" s="351">
        <v>31617</v>
      </c>
      <c r="B3" s="350" t="s">
        <v>615</v>
      </c>
      <c r="C3" s="352" t="s">
        <v>280</v>
      </c>
      <c r="D3" s="353" t="s">
        <v>352</v>
      </c>
      <c r="E3" s="353">
        <v>108</v>
      </c>
      <c r="F3" s="353">
        <v>403</v>
      </c>
      <c r="G3" s="352" t="s">
        <v>280</v>
      </c>
      <c r="H3" s="352" t="s">
        <v>280</v>
      </c>
      <c r="I3" s="353" t="s">
        <v>658</v>
      </c>
      <c r="J3" s="353" t="s">
        <v>40</v>
      </c>
    </row>
    <row r="4" spans="1:10" x14ac:dyDescent="0.25">
      <c r="A4" s="351">
        <v>31647</v>
      </c>
      <c r="B4" s="350" t="s">
        <v>282</v>
      </c>
      <c r="C4" s="352" t="s">
        <v>280</v>
      </c>
      <c r="D4" s="353" t="s">
        <v>352</v>
      </c>
      <c r="E4" s="353">
        <v>108</v>
      </c>
      <c r="F4" s="353">
        <v>403</v>
      </c>
      <c r="G4" s="352" t="s">
        <v>280</v>
      </c>
      <c r="H4" s="352" t="s">
        <v>280</v>
      </c>
      <c r="I4" s="353" t="s">
        <v>13</v>
      </c>
      <c r="J4" s="353" t="s">
        <v>40</v>
      </c>
    </row>
    <row r="5" spans="1:10" x14ac:dyDescent="0.25">
      <c r="A5" s="351">
        <v>34287</v>
      </c>
      <c r="B5" s="350" t="s">
        <v>283</v>
      </c>
      <c r="C5" s="352" t="s">
        <v>280</v>
      </c>
      <c r="D5" s="353" t="s">
        <v>352</v>
      </c>
      <c r="E5" s="353">
        <v>108</v>
      </c>
      <c r="F5" s="353">
        <v>403</v>
      </c>
      <c r="G5" s="352" t="s">
        <v>280</v>
      </c>
      <c r="H5" s="352" t="s">
        <v>280</v>
      </c>
      <c r="I5" s="353" t="s">
        <v>13</v>
      </c>
      <c r="J5" s="353" t="s">
        <v>63</v>
      </c>
    </row>
    <row r="6" spans="1:10" x14ac:dyDescent="0.25">
      <c r="A6" s="351">
        <v>34637</v>
      </c>
      <c r="B6" s="350" t="s">
        <v>284</v>
      </c>
      <c r="C6" s="352" t="s">
        <v>280</v>
      </c>
      <c r="D6" s="353" t="s">
        <v>352</v>
      </c>
      <c r="E6" s="353">
        <v>108</v>
      </c>
      <c r="F6" s="353">
        <v>403</v>
      </c>
      <c r="G6" s="352" t="s">
        <v>280</v>
      </c>
      <c r="H6" s="352" t="s">
        <v>280</v>
      </c>
      <c r="I6" s="353" t="s">
        <v>13</v>
      </c>
      <c r="J6" s="353" t="s">
        <v>69</v>
      </c>
    </row>
    <row r="7" spans="1:10" x14ac:dyDescent="0.25">
      <c r="A7" s="351">
        <v>34687</v>
      </c>
      <c r="B7" s="350" t="s">
        <v>285</v>
      </c>
      <c r="C7" s="352" t="s">
        <v>280</v>
      </c>
      <c r="D7" s="353" t="s">
        <v>352</v>
      </c>
      <c r="E7" s="353">
        <v>108</v>
      </c>
      <c r="F7" s="353">
        <v>403</v>
      </c>
      <c r="G7" s="352" t="s">
        <v>280</v>
      </c>
      <c r="H7" s="352" t="s">
        <v>280</v>
      </c>
      <c r="I7" s="353" t="s">
        <v>13</v>
      </c>
      <c r="J7" s="353" t="s">
        <v>69</v>
      </c>
    </row>
    <row r="8" spans="1:10" x14ac:dyDescent="0.25">
      <c r="A8" s="351">
        <v>39101</v>
      </c>
      <c r="B8" s="350" t="s">
        <v>287</v>
      </c>
      <c r="C8" s="352" t="s">
        <v>280</v>
      </c>
      <c r="D8" s="353" t="s">
        <v>352</v>
      </c>
      <c r="E8" s="353">
        <v>108</v>
      </c>
      <c r="F8" s="353">
        <v>403</v>
      </c>
      <c r="G8" s="352" t="s">
        <v>280</v>
      </c>
      <c r="H8" s="352" t="s">
        <v>280</v>
      </c>
      <c r="I8" s="353" t="s">
        <v>13</v>
      </c>
      <c r="J8" s="353" t="s">
        <v>286</v>
      </c>
    </row>
    <row r="9" spans="1:10" x14ac:dyDescent="0.25">
      <c r="A9" s="351">
        <v>39102</v>
      </c>
      <c r="B9" s="350" t="s">
        <v>288</v>
      </c>
      <c r="C9" s="352" t="s">
        <v>280</v>
      </c>
      <c r="D9" s="353" t="s">
        <v>352</v>
      </c>
      <c r="E9" s="353">
        <v>108</v>
      </c>
      <c r="F9" s="353">
        <v>403</v>
      </c>
      <c r="G9" s="352" t="s">
        <v>280</v>
      </c>
      <c r="H9" s="352" t="s">
        <v>280</v>
      </c>
      <c r="I9" s="353" t="s">
        <v>13</v>
      </c>
      <c r="J9" s="353" t="s">
        <v>286</v>
      </c>
    </row>
    <row r="10" spans="1:10" x14ac:dyDescent="0.25">
      <c r="A10" s="351">
        <v>39103</v>
      </c>
      <c r="B10" s="350" t="s">
        <v>651</v>
      </c>
      <c r="C10" s="352" t="s">
        <v>280</v>
      </c>
      <c r="D10" s="353" t="s">
        <v>352</v>
      </c>
      <c r="E10" s="353">
        <v>108</v>
      </c>
      <c r="F10" s="353">
        <v>403</v>
      </c>
      <c r="G10" s="352" t="s">
        <v>280</v>
      </c>
      <c r="H10" s="352" t="s">
        <v>280</v>
      </c>
      <c r="I10" s="353" t="s">
        <v>658</v>
      </c>
      <c r="J10" s="353" t="s">
        <v>286</v>
      </c>
    </row>
    <row r="11" spans="1:10" x14ac:dyDescent="0.25">
      <c r="A11" s="351">
        <v>39104</v>
      </c>
      <c r="B11" s="350" t="s">
        <v>289</v>
      </c>
      <c r="C11" s="352" t="s">
        <v>280</v>
      </c>
      <c r="D11" s="353" t="s">
        <v>352</v>
      </c>
      <c r="E11" s="353">
        <v>108</v>
      </c>
      <c r="F11" s="353">
        <v>403</v>
      </c>
      <c r="G11" s="352" t="s">
        <v>280</v>
      </c>
      <c r="H11" s="352" t="s">
        <v>280</v>
      </c>
      <c r="I11" s="353" t="s">
        <v>13</v>
      </c>
      <c r="J11" s="353" t="s">
        <v>286</v>
      </c>
    </row>
    <row r="12" spans="1:10" x14ac:dyDescent="0.25">
      <c r="A12" s="351">
        <v>39300</v>
      </c>
      <c r="B12" s="350" t="s">
        <v>291</v>
      </c>
      <c r="C12" s="352" t="s">
        <v>280</v>
      </c>
      <c r="D12" s="353" t="s">
        <v>352</v>
      </c>
      <c r="E12" s="353">
        <v>108</v>
      </c>
      <c r="F12" s="353">
        <v>403</v>
      </c>
      <c r="G12" s="352" t="s">
        <v>280</v>
      </c>
      <c r="H12" s="352" t="s">
        <v>280</v>
      </c>
      <c r="I12" s="353" t="s">
        <v>13</v>
      </c>
      <c r="J12" s="353" t="s">
        <v>290</v>
      </c>
    </row>
    <row r="13" spans="1:10" x14ac:dyDescent="0.25">
      <c r="A13" s="351">
        <v>39400</v>
      </c>
      <c r="B13" s="350" t="s">
        <v>293</v>
      </c>
      <c r="C13" s="352" t="s">
        <v>280</v>
      </c>
      <c r="D13" s="353" t="s">
        <v>352</v>
      </c>
      <c r="E13" s="353">
        <v>108</v>
      </c>
      <c r="F13" s="353">
        <v>403</v>
      </c>
      <c r="G13" s="352" t="s">
        <v>280</v>
      </c>
      <c r="H13" s="352" t="s">
        <v>280</v>
      </c>
      <c r="I13" s="353" t="s">
        <v>13</v>
      </c>
      <c r="J13" s="353" t="s">
        <v>292</v>
      </c>
    </row>
    <row r="14" spans="1:10" x14ac:dyDescent="0.25">
      <c r="A14" s="351">
        <v>39401</v>
      </c>
      <c r="B14" s="350" t="s">
        <v>294</v>
      </c>
      <c r="C14" s="352" t="s">
        <v>280</v>
      </c>
      <c r="D14" s="353" t="s">
        <v>352</v>
      </c>
      <c r="E14" s="353">
        <v>108</v>
      </c>
      <c r="F14" s="353">
        <v>403</v>
      </c>
      <c r="G14" s="352" t="s">
        <v>280</v>
      </c>
      <c r="H14" s="352" t="s">
        <v>280</v>
      </c>
      <c r="I14" s="353" t="s">
        <v>13</v>
      </c>
      <c r="J14" s="353" t="s">
        <v>292</v>
      </c>
    </row>
    <row r="15" spans="1:10" x14ac:dyDescent="0.25">
      <c r="A15" s="351">
        <v>39403</v>
      </c>
      <c r="B15" s="350" t="s">
        <v>655</v>
      </c>
      <c r="C15" s="352" t="s">
        <v>280</v>
      </c>
      <c r="D15" s="353" t="s">
        <v>352</v>
      </c>
      <c r="E15" s="353">
        <v>108</v>
      </c>
      <c r="F15" s="353">
        <v>403</v>
      </c>
      <c r="G15" s="352" t="s">
        <v>280</v>
      </c>
      <c r="H15" s="352" t="s">
        <v>280</v>
      </c>
      <c r="I15" s="353" t="s">
        <v>658</v>
      </c>
      <c r="J15" s="353" t="s">
        <v>292</v>
      </c>
    </row>
    <row r="16" spans="1:10" x14ac:dyDescent="0.25">
      <c r="A16" s="351">
        <v>39500</v>
      </c>
      <c r="B16" s="350" t="s">
        <v>296</v>
      </c>
      <c r="C16" s="352" t="s">
        <v>280</v>
      </c>
      <c r="D16" s="353" t="s">
        <v>352</v>
      </c>
      <c r="E16" s="353">
        <v>108</v>
      </c>
      <c r="F16" s="353">
        <v>403</v>
      </c>
      <c r="G16" s="352" t="s">
        <v>280</v>
      </c>
      <c r="H16" s="352" t="s">
        <v>280</v>
      </c>
      <c r="I16" s="353" t="s">
        <v>13</v>
      </c>
      <c r="J16" s="353" t="s">
        <v>295</v>
      </c>
    </row>
    <row r="17" spans="1:10" x14ac:dyDescent="0.25">
      <c r="A17" s="351">
        <v>39600</v>
      </c>
      <c r="B17" s="350" t="s">
        <v>298</v>
      </c>
      <c r="C17" s="352" t="s">
        <v>280</v>
      </c>
      <c r="D17" s="353" t="s">
        <v>352</v>
      </c>
      <c r="E17" s="353">
        <v>108</v>
      </c>
      <c r="F17" s="353">
        <v>403</v>
      </c>
      <c r="G17" s="352" t="s">
        <v>280</v>
      </c>
      <c r="H17" s="352" t="s">
        <v>280</v>
      </c>
      <c r="I17" s="353" t="s">
        <v>13</v>
      </c>
      <c r="J17" s="353" t="s">
        <v>297</v>
      </c>
    </row>
    <row r="18" spans="1:10" x14ac:dyDescent="0.25">
      <c r="A18" s="351">
        <v>39700</v>
      </c>
      <c r="B18" s="350" t="s">
        <v>299</v>
      </c>
      <c r="C18" s="352" t="s">
        <v>280</v>
      </c>
      <c r="D18" s="353" t="s">
        <v>352</v>
      </c>
      <c r="E18" s="353">
        <v>108</v>
      </c>
      <c r="F18" s="353">
        <v>403</v>
      </c>
      <c r="G18" s="352" t="s">
        <v>280</v>
      </c>
      <c r="H18" s="352" t="s">
        <v>280</v>
      </c>
      <c r="I18" s="353" t="s">
        <v>13</v>
      </c>
      <c r="J18" s="353" t="s">
        <v>277</v>
      </c>
    </row>
    <row r="19" spans="1:10" x14ac:dyDescent="0.25">
      <c r="A19" s="351">
        <v>39800</v>
      </c>
      <c r="B19" s="350" t="s">
        <v>301</v>
      </c>
      <c r="C19" s="352" t="s">
        <v>280</v>
      </c>
      <c r="D19" s="353" t="s">
        <v>352</v>
      </c>
      <c r="E19" s="353">
        <v>108</v>
      </c>
      <c r="F19" s="353">
        <v>403</v>
      </c>
      <c r="G19" s="352" t="s">
        <v>280</v>
      </c>
      <c r="H19" s="352" t="s">
        <v>280</v>
      </c>
      <c r="I19" s="353" t="s">
        <v>13</v>
      </c>
      <c r="J19" s="353" t="s">
        <v>300</v>
      </c>
    </row>
    <row r="20" spans="1:10" x14ac:dyDescent="0.25">
      <c r="A20" s="351">
        <v>10803</v>
      </c>
      <c r="B20" s="350" t="s">
        <v>346</v>
      </c>
      <c r="C20" s="352" t="s">
        <v>344</v>
      </c>
      <c r="D20" s="353" t="s">
        <v>352</v>
      </c>
      <c r="E20" s="353">
        <v>108</v>
      </c>
      <c r="F20" s="353">
        <v>403</v>
      </c>
      <c r="G20" s="352" t="s">
        <v>344</v>
      </c>
      <c r="H20" s="352" t="s">
        <v>344</v>
      </c>
      <c r="I20" s="353" t="s">
        <v>13</v>
      </c>
      <c r="J20" s="353" t="s">
        <v>345</v>
      </c>
    </row>
    <row r="21" spans="1:10" x14ac:dyDescent="0.25">
      <c r="A21" s="351">
        <v>36100</v>
      </c>
      <c r="B21" s="350" t="s">
        <v>242</v>
      </c>
      <c r="C21" s="352" t="s">
        <v>240</v>
      </c>
      <c r="D21" s="353" t="s">
        <v>352</v>
      </c>
      <c r="E21" s="353">
        <v>108</v>
      </c>
      <c r="F21" s="353">
        <v>403</v>
      </c>
      <c r="G21" s="352" t="s">
        <v>240</v>
      </c>
      <c r="H21" s="352" t="s">
        <v>240</v>
      </c>
      <c r="I21" s="353" t="s">
        <v>13</v>
      </c>
      <c r="J21" s="353" t="s">
        <v>241</v>
      </c>
    </row>
    <row r="22" spans="1:10" x14ac:dyDescent="0.25">
      <c r="A22" s="351">
        <v>36200</v>
      </c>
      <c r="B22" s="350" t="s">
        <v>244</v>
      </c>
      <c r="C22" s="352" t="s">
        <v>240</v>
      </c>
      <c r="D22" s="353" t="s">
        <v>352</v>
      </c>
      <c r="E22" s="353">
        <v>108</v>
      </c>
      <c r="F22" s="353">
        <v>403</v>
      </c>
      <c r="G22" s="352" t="s">
        <v>240</v>
      </c>
      <c r="H22" s="352" t="s">
        <v>240</v>
      </c>
      <c r="I22" s="353" t="s">
        <v>13</v>
      </c>
      <c r="J22" s="353" t="s">
        <v>243</v>
      </c>
    </row>
    <row r="23" spans="1:10" x14ac:dyDescent="0.25">
      <c r="A23" s="351">
        <v>36300</v>
      </c>
      <c r="B23" s="350" t="s">
        <v>246</v>
      </c>
      <c r="C23" s="352" t="s">
        <v>240</v>
      </c>
      <c r="D23" s="353" t="s">
        <v>352</v>
      </c>
      <c r="E23" s="353">
        <v>108</v>
      </c>
      <c r="F23" s="353">
        <v>403</v>
      </c>
      <c r="G23" s="352" t="s">
        <v>240</v>
      </c>
      <c r="H23" s="352" t="s">
        <v>240</v>
      </c>
      <c r="I23" s="353" t="s">
        <v>13</v>
      </c>
      <c r="J23" s="353" t="s">
        <v>245</v>
      </c>
    </row>
    <row r="24" spans="1:10" x14ac:dyDescent="0.25">
      <c r="A24" s="351">
        <v>36400</v>
      </c>
      <c r="B24" s="350" t="s">
        <v>248</v>
      </c>
      <c r="C24" s="352" t="s">
        <v>240</v>
      </c>
      <c r="D24" s="353" t="s">
        <v>352</v>
      </c>
      <c r="E24" s="353">
        <v>108</v>
      </c>
      <c r="F24" s="353">
        <v>403</v>
      </c>
      <c r="G24" s="352" t="s">
        <v>240</v>
      </c>
      <c r="H24" s="352" t="s">
        <v>240</v>
      </c>
      <c r="I24" s="353" t="s">
        <v>13</v>
      </c>
      <c r="J24" s="353" t="s">
        <v>247</v>
      </c>
    </row>
    <row r="25" spans="1:10" x14ac:dyDescent="0.25">
      <c r="A25" s="351">
        <v>36500</v>
      </c>
      <c r="B25" s="350" t="s">
        <v>250</v>
      </c>
      <c r="C25" s="352" t="s">
        <v>240</v>
      </c>
      <c r="D25" s="353" t="s">
        <v>352</v>
      </c>
      <c r="E25" s="353">
        <v>108</v>
      </c>
      <c r="F25" s="353">
        <v>403</v>
      </c>
      <c r="G25" s="352" t="s">
        <v>240</v>
      </c>
      <c r="H25" s="352" t="s">
        <v>240</v>
      </c>
      <c r="I25" s="353" t="s">
        <v>13</v>
      </c>
      <c r="J25" s="353" t="s">
        <v>249</v>
      </c>
    </row>
    <row r="26" spans="1:10" x14ac:dyDescent="0.25">
      <c r="A26" s="351">
        <v>36600</v>
      </c>
      <c r="B26" s="350" t="s">
        <v>252</v>
      </c>
      <c r="C26" s="352" t="s">
        <v>240</v>
      </c>
      <c r="D26" s="353" t="s">
        <v>352</v>
      </c>
      <c r="E26" s="353">
        <v>108</v>
      </c>
      <c r="F26" s="353">
        <v>403</v>
      </c>
      <c r="G26" s="352" t="s">
        <v>240</v>
      </c>
      <c r="H26" s="352" t="s">
        <v>240</v>
      </c>
      <c r="I26" s="353" t="s">
        <v>13</v>
      </c>
      <c r="J26" s="353" t="s">
        <v>251</v>
      </c>
    </row>
    <row r="27" spans="1:10" x14ac:dyDescent="0.25">
      <c r="A27" s="351">
        <v>36700</v>
      </c>
      <c r="B27" s="350" t="s">
        <v>254</v>
      </c>
      <c r="C27" s="352" t="s">
        <v>240</v>
      </c>
      <c r="D27" s="353" t="s">
        <v>352</v>
      </c>
      <c r="E27" s="353">
        <v>108</v>
      </c>
      <c r="F27" s="353">
        <v>403</v>
      </c>
      <c r="G27" s="352" t="s">
        <v>240</v>
      </c>
      <c r="H27" s="352" t="s">
        <v>240</v>
      </c>
      <c r="I27" s="353" t="s">
        <v>13</v>
      </c>
      <c r="J27" s="353" t="s">
        <v>253</v>
      </c>
    </row>
    <row r="28" spans="1:10" x14ac:dyDescent="0.25">
      <c r="A28" s="351">
        <v>36800</v>
      </c>
      <c r="B28" s="350" t="s">
        <v>256</v>
      </c>
      <c r="C28" s="352" t="s">
        <v>240</v>
      </c>
      <c r="D28" s="353" t="s">
        <v>352</v>
      </c>
      <c r="E28" s="353">
        <v>108</v>
      </c>
      <c r="F28" s="353">
        <v>403</v>
      </c>
      <c r="G28" s="352" t="s">
        <v>240</v>
      </c>
      <c r="H28" s="352" t="s">
        <v>240</v>
      </c>
      <c r="I28" s="353" t="s">
        <v>13</v>
      </c>
      <c r="J28" s="353" t="s">
        <v>255</v>
      </c>
    </row>
    <row r="29" spans="1:10" x14ac:dyDescent="0.25">
      <c r="A29" s="351">
        <v>36900</v>
      </c>
      <c r="B29" s="350" t="s">
        <v>258</v>
      </c>
      <c r="C29" s="352" t="s">
        <v>240</v>
      </c>
      <c r="D29" s="353" t="s">
        <v>352</v>
      </c>
      <c r="E29" s="353">
        <v>108</v>
      </c>
      <c r="F29" s="353">
        <v>403</v>
      </c>
      <c r="G29" s="352" t="s">
        <v>240</v>
      </c>
      <c r="H29" s="352" t="s">
        <v>240</v>
      </c>
      <c r="I29" s="353" t="s">
        <v>13</v>
      </c>
      <c r="J29" s="353" t="s">
        <v>257</v>
      </c>
    </row>
    <row r="30" spans="1:10" x14ac:dyDescent="0.25">
      <c r="A30" s="351">
        <v>36902</v>
      </c>
      <c r="B30" s="350" t="s">
        <v>259</v>
      </c>
      <c r="C30" s="352" t="s">
        <v>240</v>
      </c>
      <c r="D30" s="353" t="s">
        <v>352</v>
      </c>
      <c r="E30" s="353">
        <v>108</v>
      </c>
      <c r="F30" s="353">
        <v>403</v>
      </c>
      <c r="G30" s="352" t="s">
        <v>240</v>
      </c>
      <c r="H30" s="352" t="s">
        <v>240</v>
      </c>
      <c r="I30" s="353" t="s">
        <v>13</v>
      </c>
      <c r="J30" s="353" t="s">
        <v>257</v>
      </c>
    </row>
    <row r="31" spans="1:10" x14ac:dyDescent="0.25">
      <c r="A31" s="351">
        <v>37000</v>
      </c>
      <c r="B31" s="350" t="s">
        <v>261</v>
      </c>
      <c r="C31" s="352" t="s">
        <v>240</v>
      </c>
      <c r="D31" s="353" t="s">
        <v>352</v>
      </c>
      <c r="E31" s="353">
        <v>108</v>
      </c>
      <c r="F31" s="353">
        <v>403</v>
      </c>
      <c r="G31" s="352" t="s">
        <v>240</v>
      </c>
      <c r="H31" s="352" t="s">
        <v>240</v>
      </c>
      <c r="I31" s="353" t="s">
        <v>13</v>
      </c>
      <c r="J31" s="353" t="s">
        <v>260</v>
      </c>
    </row>
    <row r="32" spans="1:10" x14ac:dyDescent="0.25">
      <c r="A32" s="351">
        <v>37001</v>
      </c>
      <c r="B32" s="350" t="s">
        <v>262</v>
      </c>
      <c r="C32" s="352" t="s">
        <v>240</v>
      </c>
      <c r="D32" s="353" t="s">
        <v>352</v>
      </c>
      <c r="E32" s="353">
        <v>108</v>
      </c>
      <c r="F32" s="353">
        <v>403</v>
      </c>
      <c r="G32" s="352" t="s">
        <v>240</v>
      </c>
      <c r="H32" s="352" t="s">
        <v>240</v>
      </c>
      <c r="I32" s="353" t="s">
        <v>13</v>
      </c>
      <c r="J32" s="353" t="s">
        <v>260</v>
      </c>
    </row>
    <row r="33" spans="1:10" x14ac:dyDescent="0.25">
      <c r="A33" s="351">
        <v>37010</v>
      </c>
      <c r="B33" s="350" t="s">
        <v>263</v>
      </c>
      <c r="C33" s="352" t="s">
        <v>240</v>
      </c>
      <c r="D33" s="353" t="s">
        <v>352</v>
      </c>
      <c r="E33" s="353">
        <v>108</v>
      </c>
      <c r="F33" s="353">
        <v>403</v>
      </c>
      <c r="G33" s="352" t="s">
        <v>240</v>
      </c>
      <c r="H33" s="352" t="s">
        <v>240</v>
      </c>
      <c r="I33" s="353" t="s">
        <v>13</v>
      </c>
      <c r="J33" s="353" t="s">
        <v>260</v>
      </c>
    </row>
    <row r="34" spans="1:10" x14ac:dyDescent="0.25">
      <c r="A34" s="351">
        <v>37300</v>
      </c>
      <c r="B34" s="350" t="s">
        <v>265</v>
      </c>
      <c r="C34" s="352" t="s">
        <v>240</v>
      </c>
      <c r="D34" s="353" t="s">
        <v>352</v>
      </c>
      <c r="E34" s="353">
        <v>108</v>
      </c>
      <c r="F34" s="353">
        <v>403</v>
      </c>
      <c r="G34" s="352" t="s">
        <v>240</v>
      </c>
      <c r="H34" s="352" t="s">
        <v>240</v>
      </c>
      <c r="I34" s="353" t="s">
        <v>13</v>
      </c>
      <c r="J34" s="353" t="s">
        <v>264</v>
      </c>
    </row>
    <row r="35" spans="1:10" x14ac:dyDescent="0.25">
      <c r="A35" s="351">
        <v>37302</v>
      </c>
      <c r="B35" s="350" t="s">
        <v>266</v>
      </c>
      <c r="C35" s="352" t="s">
        <v>240</v>
      </c>
      <c r="D35" s="353" t="s">
        <v>352</v>
      </c>
      <c r="E35" s="353">
        <v>108</v>
      </c>
      <c r="F35" s="353">
        <v>403</v>
      </c>
      <c r="G35" s="352" t="s">
        <v>240</v>
      </c>
      <c r="H35" s="352" t="s">
        <v>240</v>
      </c>
      <c r="I35" s="353" t="s">
        <v>13</v>
      </c>
      <c r="J35" s="353" t="s">
        <v>264</v>
      </c>
    </row>
    <row r="36" spans="1:10" x14ac:dyDescent="0.25">
      <c r="A36" s="351">
        <v>39000</v>
      </c>
      <c r="B36" s="350" t="s">
        <v>270</v>
      </c>
      <c r="C36" s="352" t="s">
        <v>268</v>
      </c>
      <c r="D36" s="353" t="s">
        <v>352</v>
      </c>
      <c r="E36" s="353">
        <v>108</v>
      </c>
      <c r="F36" s="353">
        <v>403</v>
      </c>
      <c r="G36" s="352" t="s">
        <v>268</v>
      </c>
      <c r="H36" s="352" t="s">
        <v>268</v>
      </c>
      <c r="I36" s="353" t="s">
        <v>13</v>
      </c>
      <c r="J36" s="353" t="s">
        <v>269</v>
      </c>
    </row>
    <row r="37" spans="1:10" x14ac:dyDescent="0.25">
      <c r="A37" s="351">
        <v>39201</v>
      </c>
      <c r="B37" s="350" t="s">
        <v>652</v>
      </c>
      <c r="C37" s="352" t="s">
        <v>268</v>
      </c>
      <c r="D37" s="353" t="s">
        <v>352</v>
      </c>
      <c r="E37" s="353">
        <v>108</v>
      </c>
      <c r="F37" s="353">
        <v>403</v>
      </c>
      <c r="G37" s="352" t="s">
        <v>268</v>
      </c>
      <c r="H37" s="352" t="s">
        <v>268</v>
      </c>
      <c r="I37" s="353" t="s">
        <v>658</v>
      </c>
      <c r="J37" s="353" t="s">
        <v>271</v>
      </c>
    </row>
    <row r="38" spans="1:10" x14ac:dyDescent="0.25">
      <c r="A38" s="351">
        <v>39212</v>
      </c>
      <c r="B38" s="350" t="s">
        <v>275</v>
      </c>
      <c r="C38" s="352" t="s">
        <v>268</v>
      </c>
      <c r="D38" s="353" t="s">
        <v>352</v>
      </c>
      <c r="E38" s="353">
        <v>108</v>
      </c>
      <c r="F38" s="353">
        <v>403</v>
      </c>
      <c r="G38" s="352" t="s">
        <v>268</v>
      </c>
      <c r="H38" s="352" t="s">
        <v>268</v>
      </c>
      <c r="I38" s="353" t="s">
        <v>13</v>
      </c>
      <c r="J38" s="353" t="s">
        <v>271</v>
      </c>
    </row>
    <row r="39" spans="1:10" x14ac:dyDescent="0.25">
      <c r="A39" s="351">
        <v>39213</v>
      </c>
      <c r="B39" s="350" t="s">
        <v>276</v>
      </c>
      <c r="C39" s="352" t="s">
        <v>268</v>
      </c>
      <c r="D39" s="353" t="s">
        <v>352</v>
      </c>
      <c r="E39" s="353">
        <v>108</v>
      </c>
      <c r="F39" s="353">
        <v>403</v>
      </c>
      <c r="G39" s="352" t="s">
        <v>268</v>
      </c>
      <c r="H39" s="352" t="s">
        <v>268</v>
      </c>
      <c r="I39" s="353" t="s">
        <v>13</v>
      </c>
      <c r="J39" s="353" t="s">
        <v>271</v>
      </c>
    </row>
    <row r="40" spans="1:10" x14ac:dyDescent="0.25">
      <c r="A40" s="351">
        <v>39214</v>
      </c>
      <c r="B40" s="350" t="s">
        <v>654</v>
      </c>
      <c r="C40" s="352" t="s">
        <v>268</v>
      </c>
      <c r="D40" s="353" t="s">
        <v>352</v>
      </c>
      <c r="E40" s="353">
        <v>108</v>
      </c>
      <c r="F40" s="353">
        <v>403</v>
      </c>
      <c r="G40" s="352" t="s">
        <v>268</v>
      </c>
      <c r="H40" s="352" t="s">
        <v>268</v>
      </c>
      <c r="I40" s="353" t="s">
        <v>658</v>
      </c>
      <c r="J40" s="353" t="s">
        <v>271</v>
      </c>
    </row>
    <row r="41" spans="1:10" x14ac:dyDescent="0.25">
      <c r="A41" s="351">
        <v>39725</v>
      </c>
      <c r="B41" s="350" t="s">
        <v>278</v>
      </c>
      <c r="C41" s="352" t="s">
        <v>268</v>
      </c>
      <c r="D41" s="353" t="s">
        <v>352</v>
      </c>
      <c r="E41" s="353">
        <v>108</v>
      </c>
      <c r="F41" s="353">
        <v>403</v>
      </c>
      <c r="G41" s="352" t="s">
        <v>268</v>
      </c>
      <c r="H41" s="352" t="s">
        <v>268</v>
      </c>
      <c r="I41" s="353" t="s">
        <v>13</v>
      </c>
      <c r="J41" s="353" t="s">
        <v>277</v>
      </c>
    </row>
    <row r="42" spans="1:10" x14ac:dyDescent="0.25">
      <c r="A42" s="351">
        <v>10850</v>
      </c>
      <c r="B42" s="350" t="s">
        <v>547</v>
      </c>
      <c r="C42" s="352" t="s">
        <v>659</v>
      </c>
      <c r="D42" s="353" t="s">
        <v>352</v>
      </c>
      <c r="E42" s="353">
        <v>108</v>
      </c>
      <c r="F42" s="353">
        <v>403</v>
      </c>
      <c r="G42" s="350" t="s">
        <v>660</v>
      </c>
      <c r="H42" s="350" t="s">
        <v>661</v>
      </c>
      <c r="I42" s="353" t="s">
        <v>658</v>
      </c>
      <c r="J42" s="353" t="s">
        <v>345</v>
      </c>
    </row>
    <row r="43" spans="1:10" x14ac:dyDescent="0.25">
      <c r="A43" s="351">
        <v>10851</v>
      </c>
      <c r="B43" s="350" t="s">
        <v>548</v>
      </c>
      <c r="C43" s="352" t="s">
        <v>659</v>
      </c>
      <c r="D43" s="353" t="s">
        <v>352</v>
      </c>
      <c r="E43" s="353">
        <v>108</v>
      </c>
      <c r="F43" s="353">
        <v>403</v>
      </c>
      <c r="G43" s="350" t="s">
        <v>660</v>
      </c>
      <c r="H43" s="350" t="s">
        <v>661</v>
      </c>
      <c r="I43" s="353" t="s">
        <v>658</v>
      </c>
      <c r="J43" s="353" t="s">
        <v>345</v>
      </c>
    </row>
    <row r="44" spans="1:10" x14ac:dyDescent="0.25">
      <c r="A44" s="351">
        <v>10852</v>
      </c>
      <c r="B44" s="350" t="s">
        <v>549</v>
      </c>
      <c r="C44" s="352" t="s">
        <v>659</v>
      </c>
      <c r="D44" s="353" t="s">
        <v>352</v>
      </c>
      <c r="E44" s="353">
        <v>108</v>
      </c>
      <c r="F44" s="353">
        <v>403</v>
      </c>
      <c r="G44" s="350" t="s">
        <v>660</v>
      </c>
      <c r="H44" s="350" t="s">
        <v>661</v>
      </c>
      <c r="I44" s="353" t="s">
        <v>658</v>
      </c>
      <c r="J44" s="353" t="s">
        <v>345</v>
      </c>
    </row>
    <row r="45" spans="1:10" x14ac:dyDescent="0.25">
      <c r="A45" s="351">
        <v>10853</v>
      </c>
      <c r="B45" s="350" t="s">
        <v>550</v>
      </c>
      <c r="C45" s="352" t="s">
        <v>659</v>
      </c>
      <c r="D45" s="353" t="s">
        <v>352</v>
      </c>
      <c r="E45" s="353">
        <v>108</v>
      </c>
      <c r="F45" s="353">
        <v>403</v>
      </c>
      <c r="G45" s="350" t="s">
        <v>660</v>
      </c>
      <c r="H45" s="350" t="s">
        <v>661</v>
      </c>
      <c r="I45" s="353" t="s">
        <v>658</v>
      </c>
      <c r="J45" s="353" t="s">
        <v>345</v>
      </c>
    </row>
    <row r="46" spans="1:10" x14ac:dyDescent="0.25">
      <c r="A46" s="351">
        <v>10854</v>
      </c>
      <c r="B46" s="350" t="s">
        <v>551</v>
      </c>
      <c r="C46" s="352" t="s">
        <v>659</v>
      </c>
      <c r="D46" s="353" t="s">
        <v>352</v>
      </c>
      <c r="E46" s="353">
        <v>108</v>
      </c>
      <c r="F46" s="353">
        <v>403</v>
      </c>
      <c r="G46" s="350" t="s">
        <v>660</v>
      </c>
      <c r="H46" s="350" t="s">
        <v>661</v>
      </c>
      <c r="I46" s="353" t="s">
        <v>658</v>
      </c>
      <c r="J46" s="353" t="s">
        <v>345</v>
      </c>
    </row>
    <row r="47" spans="1:10" x14ac:dyDescent="0.25">
      <c r="A47" s="351">
        <v>10855</v>
      </c>
      <c r="B47" s="350" t="s">
        <v>552</v>
      </c>
      <c r="C47" s="352" t="s">
        <v>659</v>
      </c>
      <c r="D47" s="353" t="s">
        <v>352</v>
      </c>
      <c r="E47" s="353">
        <v>108</v>
      </c>
      <c r="F47" s="353">
        <v>403</v>
      </c>
      <c r="G47" s="350" t="s">
        <v>660</v>
      </c>
      <c r="H47" s="350" t="s">
        <v>661</v>
      </c>
      <c r="I47" s="353" t="s">
        <v>658</v>
      </c>
      <c r="J47" s="353" t="s">
        <v>345</v>
      </c>
    </row>
    <row r="48" spans="1:10" x14ac:dyDescent="0.25">
      <c r="A48" s="351">
        <v>10856</v>
      </c>
      <c r="B48" s="350" t="s">
        <v>553</v>
      </c>
      <c r="C48" s="352" t="s">
        <v>659</v>
      </c>
      <c r="D48" s="353" t="s">
        <v>352</v>
      </c>
      <c r="E48" s="353">
        <v>108</v>
      </c>
      <c r="F48" s="353">
        <v>403</v>
      </c>
      <c r="G48" s="350" t="s">
        <v>660</v>
      </c>
      <c r="H48" s="350" t="s">
        <v>661</v>
      </c>
      <c r="I48" s="353" t="s">
        <v>658</v>
      </c>
      <c r="J48" s="353" t="s">
        <v>345</v>
      </c>
    </row>
    <row r="49" spans="1:10" x14ac:dyDescent="0.25">
      <c r="A49" s="351">
        <v>34120</v>
      </c>
      <c r="B49" s="350" t="s">
        <v>144</v>
      </c>
      <c r="C49" s="352" t="s">
        <v>59</v>
      </c>
      <c r="D49" s="353" t="s">
        <v>352</v>
      </c>
      <c r="E49" s="353">
        <v>108</v>
      </c>
      <c r="F49" s="353">
        <v>403</v>
      </c>
      <c r="G49" s="350" t="s">
        <v>143</v>
      </c>
      <c r="H49" s="350" t="s">
        <v>143</v>
      </c>
      <c r="I49" s="353" t="s">
        <v>13</v>
      </c>
      <c r="J49" s="353" t="s">
        <v>61</v>
      </c>
    </row>
    <row r="50" spans="1:10" x14ac:dyDescent="0.25">
      <c r="A50" s="351">
        <v>34128</v>
      </c>
      <c r="B50" s="350" t="s">
        <v>630</v>
      </c>
      <c r="C50" s="352" t="s">
        <v>59</v>
      </c>
      <c r="D50" s="353" t="s">
        <v>352</v>
      </c>
      <c r="E50" s="353">
        <v>108</v>
      </c>
      <c r="F50" s="353">
        <v>403</v>
      </c>
      <c r="G50" s="350" t="s">
        <v>662</v>
      </c>
      <c r="H50" s="350" t="s">
        <v>661</v>
      </c>
      <c r="I50" s="353" t="s">
        <v>658</v>
      </c>
      <c r="J50" s="353" t="s">
        <v>61</v>
      </c>
    </row>
    <row r="51" spans="1:10" x14ac:dyDescent="0.25">
      <c r="A51" s="351">
        <v>34130</v>
      </c>
      <c r="B51" s="350" t="s">
        <v>95</v>
      </c>
      <c r="C51" s="352" t="s">
        <v>59</v>
      </c>
      <c r="D51" s="353" t="s">
        <v>352</v>
      </c>
      <c r="E51" s="353">
        <v>108</v>
      </c>
      <c r="F51" s="353">
        <v>403</v>
      </c>
      <c r="G51" s="350" t="s">
        <v>93</v>
      </c>
      <c r="H51" s="350" t="s">
        <v>94</v>
      </c>
      <c r="I51" s="353" t="s">
        <v>13</v>
      </c>
      <c r="J51" s="353" t="s">
        <v>61</v>
      </c>
    </row>
    <row r="52" spans="1:10" x14ac:dyDescent="0.25">
      <c r="A52" s="351">
        <v>34131</v>
      </c>
      <c r="B52" s="350" t="s">
        <v>102</v>
      </c>
      <c r="C52" s="352" t="s">
        <v>59</v>
      </c>
      <c r="D52" s="353" t="s">
        <v>352</v>
      </c>
      <c r="E52" s="353">
        <v>108</v>
      </c>
      <c r="F52" s="353">
        <v>403</v>
      </c>
      <c r="G52" s="350" t="s">
        <v>93</v>
      </c>
      <c r="H52" s="350" t="s">
        <v>101</v>
      </c>
      <c r="I52" s="353" t="s">
        <v>13</v>
      </c>
      <c r="J52" s="353" t="s">
        <v>61</v>
      </c>
    </row>
    <row r="53" spans="1:10" x14ac:dyDescent="0.25">
      <c r="A53" s="351">
        <v>34132</v>
      </c>
      <c r="B53" s="350" t="s">
        <v>109</v>
      </c>
      <c r="C53" s="352" t="s">
        <v>59</v>
      </c>
      <c r="D53" s="353" t="s">
        <v>352</v>
      </c>
      <c r="E53" s="353">
        <v>108</v>
      </c>
      <c r="F53" s="353">
        <v>403</v>
      </c>
      <c r="G53" s="350" t="s">
        <v>93</v>
      </c>
      <c r="H53" s="350" t="s">
        <v>108</v>
      </c>
      <c r="I53" s="353" t="s">
        <v>13</v>
      </c>
      <c r="J53" s="353" t="s">
        <v>61</v>
      </c>
    </row>
    <row r="54" spans="1:10" x14ac:dyDescent="0.25">
      <c r="A54" s="351">
        <v>34133</v>
      </c>
      <c r="B54" s="350" t="s">
        <v>116</v>
      </c>
      <c r="C54" s="352" t="s">
        <v>59</v>
      </c>
      <c r="D54" s="353" t="s">
        <v>352</v>
      </c>
      <c r="E54" s="353">
        <v>108</v>
      </c>
      <c r="F54" s="353">
        <v>403</v>
      </c>
      <c r="G54" s="350" t="s">
        <v>93</v>
      </c>
      <c r="H54" s="350" t="s">
        <v>115</v>
      </c>
      <c r="I54" s="353" t="s">
        <v>13</v>
      </c>
      <c r="J54" s="353" t="s">
        <v>61</v>
      </c>
    </row>
    <row r="55" spans="1:10" x14ac:dyDescent="0.25">
      <c r="A55" s="351">
        <v>34134</v>
      </c>
      <c r="B55" s="350" t="s">
        <v>123</v>
      </c>
      <c r="C55" s="352" t="s">
        <v>59</v>
      </c>
      <c r="D55" s="353" t="s">
        <v>352</v>
      </c>
      <c r="E55" s="353">
        <v>108</v>
      </c>
      <c r="F55" s="353">
        <v>403</v>
      </c>
      <c r="G55" s="350" t="s">
        <v>93</v>
      </c>
      <c r="H55" s="350" t="s">
        <v>122</v>
      </c>
      <c r="I55" s="353" t="s">
        <v>13</v>
      </c>
      <c r="J55" s="353" t="s">
        <v>61</v>
      </c>
    </row>
    <row r="56" spans="1:10" x14ac:dyDescent="0.25">
      <c r="A56" s="351">
        <v>34135</v>
      </c>
      <c r="B56" s="350" t="s">
        <v>130</v>
      </c>
      <c r="C56" s="352" t="s">
        <v>59</v>
      </c>
      <c r="D56" s="353" t="s">
        <v>352</v>
      </c>
      <c r="E56" s="353">
        <v>108</v>
      </c>
      <c r="F56" s="353">
        <v>403</v>
      </c>
      <c r="G56" s="350" t="s">
        <v>93</v>
      </c>
      <c r="H56" s="350" t="s">
        <v>129</v>
      </c>
      <c r="I56" s="353" t="s">
        <v>13</v>
      </c>
      <c r="J56" s="353" t="s">
        <v>61</v>
      </c>
    </row>
    <row r="57" spans="1:10" x14ac:dyDescent="0.25">
      <c r="A57" s="351">
        <v>34136</v>
      </c>
      <c r="B57" s="350" t="s">
        <v>137</v>
      </c>
      <c r="C57" s="352" t="s">
        <v>59</v>
      </c>
      <c r="D57" s="353" t="s">
        <v>352</v>
      </c>
      <c r="E57" s="353">
        <v>108</v>
      </c>
      <c r="F57" s="353">
        <v>403</v>
      </c>
      <c r="G57" s="350" t="s">
        <v>93</v>
      </c>
      <c r="H57" s="350" t="s">
        <v>136</v>
      </c>
      <c r="I57" s="353" t="s">
        <v>13</v>
      </c>
      <c r="J57" s="353" t="s">
        <v>61</v>
      </c>
    </row>
    <row r="58" spans="1:10" x14ac:dyDescent="0.25">
      <c r="A58" s="351">
        <v>34141</v>
      </c>
      <c r="B58" s="350" t="s">
        <v>631</v>
      </c>
      <c r="C58" s="352" t="s">
        <v>59</v>
      </c>
      <c r="D58" s="353" t="s">
        <v>352</v>
      </c>
      <c r="E58" s="353">
        <v>108</v>
      </c>
      <c r="F58" s="353">
        <v>403</v>
      </c>
      <c r="G58" s="350" t="s">
        <v>30</v>
      </c>
      <c r="H58" s="350" t="s">
        <v>661</v>
      </c>
      <c r="I58" s="353" t="s">
        <v>658</v>
      </c>
      <c r="J58" s="353" t="s">
        <v>61</v>
      </c>
    </row>
    <row r="59" spans="1:10" x14ac:dyDescent="0.25">
      <c r="A59" s="351">
        <v>34142</v>
      </c>
      <c r="B59" s="350" t="s">
        <v>632</v>
      </c>
      <c r="C59" s="352" t="s">
        <v>59</v>
      </c>
      <c r="D59" s="353" t="s">
        <v>352</v>
      </c>
      <c r="E59" s="353">
        <v>108</v>
      </c>
      <c r="F59" s="353">
        <v>403</v>
      </c>
      <c r="G59" s="350" t="s">
        <v>30</v>
      </c>
      <c r="H59" s="350" t="s">
        <v>661</v>
      </c>
      <c r="I59" s="353" t="s">
        <v>658</v>
      </c>
      <c r="J59" s="353" t="s">
        <v>61</v>
      </c>
    </row>
    <row r="60" spans="1:10" x14ac:dyDescent="0.25">
      <c r="A60" s="351">
        <v>34143</v>
      </c>
      <c r="B60" s="350" t="s">
        <v>87</v>
      </c>
      <c r="C60" s="352" t="s">
        <v>59</v>
      </c>
      <c r="D60" s="353" t="s">
        <v>352</v>
      </c>
      <c r="E60" s="353">
        <v>108</v>
      </c>
      <c r="F60" s="353">
        <v>403</v>
      </c>
      <c r="G60" s="350" t="s">
        <v>30</v>
      </c>
      <c r="H60" s="350" t="s">
        <v>86</v>
      </c>
      <c r="I60" s="353" t="s">
        <v>13</v>
      </c>
      <c r="J60" s="353" t="s">
        <v>61</v>
      </c>
    </row>
    <row r="61" spans="1:10" x14ac:dyDescent="0.25">
      <c r="A61" s="351">
        <v>34144</v>
      </c>
      <c r="B61" s="350" t="s">
        <v>62</v>
      </c>
      <c r="C61" s="352" t="s">
        <v>59</v>
      </c>
      <c r="D61" s="353" t="s">
        <v>352</v>
      </c>
      <c r="E61" s="353">
        <v>108</v>
      </c>
      <c r="F61" s="353">
        <v>403</v>
      </c>
      <c r="G61" s="350" t="s">
        <v>30</v>
      </c>
      <c r="H61" s="350" t="s">
        <v>60</v>
      </c>
      <c r="I61" s="353" t="s">
        <v>13</v>
      </c>
      <c r="J61" s="353" t="s">
        <v>61</v>
      </c>
    </row>
    <row r="62" spans="1:10" x14ac:dyDescent="0.25">
      <c r="A62" s="351">
        <v>34145</v>
      </c>
      <c r="B62" s="350" t="s">
        <v>73</v>
      </c>
      <c r="C62" s="352" t="s">
        <v>59</v>
      </c>
      <c r="D62" s="353" t="s">
        <v>352</v>
      </c>
      <c r="E62" s="353">
        <v>108</v>
      </c>
      <c r="F62" s="353">
        <v>403</v>
      </c>
      <c r="G62" s="350" t="s">
        <v>30</v>
      </c>
      <c r="H62" s="350" t="s">
        <v>72</v>
      </c>
      <c r="I62" s="353" t="s">
        <v>13</v>
      </c>
      <c r="J62" s="353" t="s">
        <v>61</v>
      </c>
    </row>
    <row r="63" spans="1:10" x14ac:dyDescent="0.25">
      <c r="A63" s="351">
        <v>34146</v>
      </c>
      <c r="B63" s="350" t="s">
        <v>80</v>
      </c>
      <c r="C63" s="352" t="s">
        <v>59</v>
      </c>
      <c r="D63" s="353" t="s">
        <v>352</v>
      </c>
      <c r="E63" s="353">
        <v>108</v>
      </c>
      <c r="F63" s="353">
        <v>403</v>
      </c>
      <c r="G63" s="350" t="s">
        <v>30</v>
      </c>
      <c r="H63" s="350" t="s">
        <v>79</v>
      </c>
      <c r="I63" s="353" t="s">
        <v>13</v>
      </c>
      <c r="J63" s="353" t="s">
        <v>61</v>
      </c>
    </row>
    <row r="64" spans="1:10" x14ac:dyDescent="0.25">
      <c r="A64" s="351">
        <v>34180</v>
      </c>
      <c r="B64" s="350" t="s">
        <v>154</v>
      </c>
      <c r="C64" s="352" t="s">
        <v>59</v>
      </c>
      <c r="D64" s="353" t="s">
        <v>352</v>
      </c>
      <c r="E64" s="353">
        <v>108</v>
      </c>
      <c r="F64" s="353">
        <v>403</v>
      </c>
      <c r="G64" s="350" t="s">
        <v>152</v>
      </c>
      <c r="H64" s="350" t="s">
        <v>153</v>
      </c>
      <c r="I64" s="353" t="s">
        <v>13</v>
      </c>
      <c r="J64" s="353" t="s">
        <v>61</v>
      </c>
    </row>
    <row r="65" spans="1:10" x14ac:dyDescent="0.25">
      <c r="A65" s="351">
        <v>34181</v>
      </c>
      <c r="B65" s="350" t="s">
        <v>161</v>
      </c>
      <c r="C65" s="352" t="s">
        <v>59</v>
      </c>
      <c r="D65" s="353" t="s">
        <v>352</v>
      </c>
      <c r="E65" s="353">
        <v>108</v>
      </c>
      <c r="F65" s="353">
        <v>403</v>
      </c>
      <c r="G65" s="350" t="s">
        <v>152</v>
      </c>
      <c r="H65" s="350" t="s">
        <v>160</v>
      </c>
      <c r="I65" s="353" t="s">
        <v>13</v>
      </c>
      <c r="J65" s="353" t="s">
        <v>61</v>
      </c>
    </row>
    <row r="66" spans="1:10" x14ac:dyDescent="0.25">
      <c r="A66" s="351">
        <v>34182</v>
      </c>
      <c r="B66" s="350" t="s">
        <v>168</v>
      </c>
      <c r="C66" s="352" t="s">
        <v>59</v>
      </c>
      <c r="D66" s="353" t="s">
        <v>352</v>
      </c>
      <c r="E66" s="353">
        <v>108</v>
      </c>
      <c r="F66" s="353">
        <v>403</v>
      </c>
      <c r="G66" s="350" t="s">
        <v>152</v>
      </c>
      <c r="H66" s="350" t="s">
        <v>167</v>
      </c>
      <c r="I66" s="353" t="s">
        <v>13</v>
      </c>
      <c r="J66" s="353" t="s">
        <v>61</v>
      </c>
    </row>
    <row r="67" spans="1:10" x14ac:dyDescent="0.25">
      <c r="A67" s="351">
        <v>34183</v>
      </c>
      <c r="B67" s="350" t="s">
        <v>175</v>
      </c>
      <c r="C67" s="352" t="s">
        <v>59</v>
      </c>
      <c r="D67" s="353" t="s">
        <v>352</v>
      </c>
      <c r="E67" s="353">
        <v>108</v>
      </c>
      <c r="F67" s="353">
        <v>403</v>
      </c>
      <c r="G67" s="350" t="s">
        <v>152</v>
      </c>
      <c r="H67" s="350" t="s">
        <v>174</v>
      </c>
      <c r="I67" s="353" t="s">
        <v>13</v>
      </c>
      <c r="J67" s="353" t="s">
        <v>61</v>
      </c>
    </row>
    <row r="68" spans="1:10" x14ac:dyDescent="0.25">
      <c r="A68" s="351">
        <v>34184</v>
      </c>
      <c r="B68" s="350" t="s">
        <v>182</v>
      </c>
      <c r="C68" s="352" t="s">
        <v>59</v>
      </c>
      <c r="D68" s="353" t="s">
        <v>352</v>
      </c>
      <c r="E68" s="353">
        <v>108</v>
      </c>
      <c r="F68" s="353">
        <v>403</v>
      </c>
      <c r="G68" s="350" t="s">
        <v>152</v>
      </c>
      <c r="H68" s="350" t="s">
        <v>181</v>
      </c>
      <c r="I68" s="353" t="s">
        <v>13</v>
      </c>
      <c r="J68" s="353" t="s">
        <v>61</v>
      </c>
    </row>
    <row r="69" spans="1:10" x14ac:dyDescent="0.25">
      <c r="A69" s="351">
        <v>34185</v>
      </c>
      <c r="B69" s="350" t="s">
        <v>189</v>
      </c>
      <c r="C69" s="352" t="s">
        <v>59</v>
      </c>
      <c r="D69" s="353" t="s">
        <v>352</v>
      </c>
      <c r="E69" s="353">
        <v>108</v>
      </c>
      <c r="F69" s="353">
        <v>403</v>
      </c>
      <c r="G69" s="350" t="s">
        <v>152</v>
      </c>
      <c r="H69" s="350" t="s">
        <v>188</v>
      </c>
      <c r="I69" s="353" t="s">
        <v>13</v>
      </c>
      <c r="J69" s="353" t="s">
        <v>61</v>
      </c>
    </row>
    <row r="70" spans="1:10" x14ac:dyDescent="0.25">
      <c r="A70" s="351">
        <v>34186</v>
      </c>
      <c r="B70" s="350" t="s">
        <v>196</v>
      </c>
      <c r="C70" s="352" t="s">
        <v>59</v>
      </c>
      <c r="D70" s="353" t="s">
        <v>352</v>
      </c>
      <c r="E70" s="353">
        <v>108</v>
      </c>
      <c r="F70" s="353">
        <v>403</v>
      </c>
      <c r="G70" s="350" t="s">
        <v>152</v>
      </c>
      <c r="H70" s="350" t="s">
        <v>195</v>
      </c>
      <c r="I70" s="353" t="s">
        <v>13</v>
      </c>
      <c r="J70" s="353" t="s">
        <v>61</v>
      </c>
    </row>
    <row r="71" spans="1:10" x14ac:dyDescent="0.25">
      <c r="A71" s="351">
        <v>34198</v>
      </c>
      <c r="B71" s="350" t="s">
        <v>211</v>
      </c>
      <c r="C71" s="352" t="s">
        <v>59</v>
      </c>
      <c r="D71" s="353" t="s">
        <v>352</v>
      </c>
      <c r="E71" s="353">
        <v>108</v>
      </c>
      <c r="F71" s="353">
        <v>403</v>
      </c>
      <c r="G71" s="350" t="s">
        <v>209</v>
      </c>
      <c r="H71" s="350" t="s">
        <v>210</v>
      </c>
      <c r="I71" s="353" t="s">
        <v>13</v>
      </c>
      <c r="J71" s="353" t="s">
        <v>61</v>
      </c>
    </row>
    <row r="72" spans="1:10" x14ac:dyDescent="0.25">
      <c r="A72" s="351">
        <v>34199</v>
      </c>
      <c r="B72" s="350" t="s">
        <v>204</v>
      </c>
      <c r="C72" s="352" t="s">
        <v>59</v>
      </c>
      <c r="D72" s="353" t="s">
        <v>352</v>
      </c>
      <c r="E72" s="353">
        <v>108</v>
      </c>
      <c r="F72" s="353">
        <v>403</v>
      </c>
      <c r="G72" s="350" t="s">
        <v>202</v>
      </c>
      <c r="H72" s="350" t="s">
        <v>203</v>
      </c>
      <c r="I72" s="353" t="s">
        <v>13</v>
      </c>
      <c r="J72" s="353" t="s">
        <v>61</v>
      </c>
    </row>
    <row r="73" spans="1:10" x14ac:dyDescent="0.25">
      <c r="A73" s="351">
        <v>34220</v>
      </c>
      <c r="B73" s="350" t="s">
        <v>145</v>
      </c>
      <c r="C73" s="352" t="s">
        <v>59</v>
      </c>
      <c r="D73" s="353" t="s">
        <v>352</v>
      </c>
      <c r="E73" s="353">
        <v>108</v>
      </c>
      <c r="F73" s="353">
        <v>403</v>
      </c>
      <c r="G73" s="350" t="s">
        <v>143</v>
      </c>
      <c r="H73" s="350" t="s">
        <v>143</v>
      </c>
      <c r="I73" s="353" t="s">
        <v>13</v>
      </c>
      <c r="J73" s="353" t="s">
        <v>63</v>
      </c>
    </row>
    <row r="74" spans="1:10" x14ac:dyDescent="0.25">
      <c r="A74" s="351">
        <v>34228</v>
      </c>
      <c r="B74" s="350" t="s">
        <v>633</v>
      </c>
      <c r="C74" s="352" t="s">
        <v>59</v>
      </c>
      <c r="D74" s="353" t="s">
        <v>352</v>
      </c>
      <c r="E74" s="353">
        <v>108</v>
      </c>
      <c r="F74" s="353">
        <v>403</v>
      </c>
      <c r="G74" s="350" t="s">
        <v>662</v>
      </c>
      <c r="H74" s="350" t="s">
        <v>661</v>
      </c>
      <c r="I74" s="353" t="s">
        <v>658</v>
      </c>
      <c r="J74" s="353" t="s">
        <v>63</v>
      </c>
    </row>
    <row r="75" spans="1:10" x14ac:dyDescent="0.25">
      <c r="A75" s="351">
        <v>34230</v>
      </c>
      <c r="B75" s="350" t="s">
        <v>96</v>
      </c>
      <c r="C75" s="352" t="s">
        <v>59</v>
      </c>
      <c r="D75" s="353" t="s">
        <v>352</v>
      </c>
      <c r="E75" s="353">
        <v>108</v>
      </c>
      <c r="F75" s="353">
        <v>403</v>
      </c>
      <c r="G75" s="350" t="s">
        <v>93</v>
      </c>
      <c r="H75" s="350" t="s">
        <v>94</v>
      </c>
      <c r="I75" s="353" t="s">
        <v>13</v>
      </c>
      <c r="J75" s="353" t="s">
        <v>63</v>
      </c>
    </row>
    <row r="76" spans="1:10" x14ac:dyDescent="0.25">
      <c r="A76" s="351">
        <v>34231</v>
      </c>
      <c r="B76" s="350" t="s">
        <v>103</v>
      </c>
      <c r="C76" s="352" t="s">
        <v>59</v>
      </c>
      <c r="D76" s="353" t="s">
        <v>352</v>
      </c>
      <c r="E76" s="353">
        <v>108</v>
      </c>
      <c r="F76" s="353">
        <v>403</v>
      </c>
      <c r="G76" s="350" t="s">
        <v>93</v>
      </c>
      <c r="H76" s="350" t="s">
        <v>101</v>
      </c>
      <c r="I76" s="353" t="s">
        <v>13</v>
      </c>
      <c r="J76" s="353" t="s">
        <v>63</v>
      </c>
    </row>
    <row r="77" spans="1:10" x14ac:dyDescent="0.25">
      <c r="A77" s="351">
        <v>34232</v>
      </c>
      <c r="B77" s="350" t="s">
        <v>110</v>
      </c>
      <c r="C77" s="352" t="s">
        <v>59</v>
      </c>
      <c r="D77" s="353" t="s">
        <v>352</v>
      </c>
      <c r="E77" s="353">
        <v>108</v>
      </c>
      <c r="F77" s="353">
        <v>403</v>
      </c>
      <c r="G77" s="350" t="s">
        <v>93</v>
      </c>
      <c r="H77" s="350" t="s">
        <v>108</v>
      </c>
      <c r="I77" s="353" t="s">
        <v>13</v>
      </c>
      <c r="J77" s="353" t="s">
        <v>63</v>
      </c>
    </row>
    <row r="78" spans="1:10" x14ac:dyDescent="0.25">
      <c r="A78" s="351">
        <v>34233</v>
      </c>
      <c r="B78" s="350" t="s">
        <v>117</v>
      </c>
      <c r="C78" s="352" t="s">
        <v>59</v>
      </c>
      <c r="D78" s="353" t="s">
        <v>352</v>
      </c>
      <c r="E78" s="353">
        <v>108</v>
      </c>
      <c r="F78" s="353">
        <v>403</v>
      </c>
      <c r="G78" s="350" t="s">
        <v>93</v>
      </c>
      <c r="H78" s="350" t="s">
        <v>115</v>
      </c>
      <c r="I78" s="353" t="s">
        <v>13</v>
      </c>
      <c r="J78" s="353" t="s">
        <v>63</v>
      </c>
    </row>
    <row r="79" spans="1:10" x14ac:dyDescent="0.25">
      <c r="A79" s="351">
        <v>34234</v>
      </c>
      <c r="B79" s="350" t="s">
        <v>124</v>
      </c>
      <c r="C79" s="352" t="s">
        <v>59</v>
      </c>
      <c r="D79" s="353" t="s">
        <v>352</v>
      </c>
      <c r="E79" s="353">
        <v>108</v>
      </c>
      <c r="F79" s="353">
        <v>403</v>
      </c>
      <c r="G79" s="350" t="s">
        <v>93</v>
      </c>
      <c r="H79" s="350" t="s">
        <v>122</v>
      </c>
      <c r="I79" s="353" t="s">
        <v>13</v>
      </c>
      <c r="J79" s="353" t="s">
        <v>63</v>
      </c>
    </row>
    <row r="80" spans="1:10" x14ac:dyDescent="0.25">
      <c r="A80" s="351">
        <v>34235</v>
      </c>
      <c r="B80" s="350" t="s">
        <v>131</v>
      </c>
      <c r="C80" s="352" t="s">
        <v>59</v>
      </c>
      <c r="D80" s="353" t="s">
        <v>352</v>
      </c>
      <c r="E80" s="353">
        <v>108</v>
      </c>
      <c r="F80" s="353">
        <v>403</v>
      </c>
      <c r="G80" s="350" t="s">
        <v>93</v>
      </c>
      <c r="H80" s="350" t="s">
        <v>129</v>
      </c>
      <c r="I80" s="353" t="s">
        <v>13</v>
      </c>
      <c r="J80" s="353" t="s">
        <v>63</v>
      </c>
    </row>
    <row r="81" spans="1:10" x14ac:dyDescent="0.25">
      <c r="A81" s="351">
        <v>34236</v>
      </c>
      <c r="B81" s="350" t="s">
        <v>138</v>
      </c>
      <c r="C81" s="352" t="s">
        <v>59</v>
      </c>
      <c r="D81" s="353" t="s">
        <v>352</v>
      </c>
      <c r="E81" s="353">
        <v>108</v>
      </c>
      <c r="F81" s="353">
        <v>403</v>
      </c>
      <c r="G81" s="350" t="s">
        <v>93</v>
      </c>
      <c r="H81" s="350" t="s">
        <v>136</v>
      </c>
      <c r="I81" s="353" t="s">
        <v>13</v>
      </c>
      <c r="J81" s="353" t="s">
        <v>63</v>
      </c>
    </row>
    <row r="82" spans="1:10" x14ac:dyDescent="0.25">
      <c r="A82" s="351">
        <v>34241</v>
      </c>
      <c r="B82" s="350" t="s">
        <v>634</v>
      </c>
      <c r="C82" s="352" t="s">
        <v>59</v>
      </c>
      <c r="D82" s="353" t="s">
        <v>352</v>
      </c>
      <c r="E82" s="353">
        <v>108</v>
      </c>
      <c r="F82" s="353">
        <v>403</v>
      </c>
      <c r="G82" s="350" t="s">
        <v>30</v>
      </c>
      <c r="H82" s="350" t="s">
        <v>661</v>
      </c>
      <c r="I82" s="353" t="s">
        <v>658</v>
      </c>
      <c r="J82" s="353" t="s">
        <v>63</v>
      </c>
    </row>
    <row r="83" spans="1:10" x14ac:dyDescent="0.25">
      <c r="A83" s="351">
        <v>34242</v>
      </c>
      <c r="B83" s="350" t="s">
        <v>635</v>
      </c>
      <c r="C83" s="352" t="s">
        <v>59</v>
      </c>
      <c r="D83" s="353" t="s">
        <v>352</v>
      </c>
      <c r="E83" s="353">
        <v>108</v>
      </c>
      <c r="F83" s="353">
        <v>403</v>
      </c>
      <c r="G83" s="350" t="s">
        <v>30</v>
      </c>
      <c r="H83" s="350" t="s">
        <v>661</v>
      </c>
      <c r="I83" s="353" t="s">
        <v>658</v>
      </c>
      <c r="J83" s="353" t="s">
        <v>63</v>
      </c>
    </row>
    <row r="84" spans="1:10" x14ac:dyDescent="0.25">
      <c r="A84" s="351">
        <v>34243</v>
      </c>
      <c r="B84" s="350" t="s">
        <v>88</v>
      </c>
      <c r="C84" s="352" t="s">
        <v>59</v>
      </c>
      <c r="D84" s="353" t="s">
        <v>352</v>
      </c>
      <c r="E84" s="353">
        <v>108</v>
      </c>
      <c r="F84" s="353">
        <v>403</v>
      </c>
      <c r="G84" s="350" t="s">
        <v>30</v>
      </c>
      <c r="H84" s="350" t="s">
        <v>86</v>
      </c>
      <c r="I84" s="353" t="s">
        <v>13</v>
      </c>
      <c r="J84" s="353" t="s">
        <v>63</v>
      </c>
    </row>
    <row r="85" spans="1:10" x14ac:dyDescent="0.25">
      <c r="A85" s="351">
        <v>34244</v>
      </c>
      <c r="B85" s="350" t="s">
        <v>64</v>
      </c>
      <c r="C85" s="352" t="s">
        <v>59</v>
      </c>
      <c r="D85" s="353" t="s">
        <v>352</v>
      </c>
      <c r="E85" s="353">
        <v>108</v>
      </c>
      <c r="F85" s="353">
        <v>403</v>
      </c>
      <c r="G85" s="350" t="s">
        <v>30</v>
      </c>
      <c r="H85" s="350" t="s">
        <v>60</v>
      </c>
      <c r="I85" s="353" t="s">
        <v>13</v>
      </c>
      <c r="J85" s="353" t="s">
        <v>63</v>
      </c>
    </row>
    <row r="86" spans="1:10" x14ac:dyDescent="0.25">
      <c r="A86" s="351">
        <v>34245</v>
      </c>
      <c r="B86" s="350" t="s">
        <v>74</v>
      </c>
      <c r="C86" s="352" t="s">
        <v>59</v>
      </c>
      <c r="D86" s="353" t="s">
        <v>352</v>
      </c>
      <c r="E86" s="353">
        <v>108</v>
      </c>
      <c r="F86" s="353">
        <v>403</v>
      </c>
      <c r="G86" s="350" t="s">
        <v>30</v>
      </c>
      <c r="H86" s="350" t="s">
        <v>72</v>
      </c>
      <c r="I86" s="353" t="s">
        <v>13</v>
      </c>
      <c r="J86" s="353" t="s">
        <v>63</v>
      </c>
    </row>
    <row r="87" spans="1:10" x14ac:dyDescent="0.25">
      <c r="A87" s="351">
        <v>34246</v>
      </c>
      <c r="B87" s="350" t="s">
        <v>81</v>
      </c>
      <c r="C87" s="352" t="s">
        <v>59</v>
      </c>
      <c r="D87" s="353" t="s">
        <v>352</v>
      </c>
      <c r="E87" s="353">
        <v>108</v>
      </c>
      <c r="F87" s="353">
        <v>403</v>
      </c>
      <c r="G87" s="350" t="s">
        <v>30</v>
      </c>
      <c r="H87" s="350" t="s">
        <v>79</v>
      </c>
      <c r="I87" s="353" t="s">
        <v>13</v>
      </c>
      <c r="J87" s="353" t="s">
        <v>63</v>
      </c>
    </row>
    <row r="88" spans="1:10" x14ac:dyDescent="0.25">
      <c r="A88" s="351">
        <v>34280</v>
      </c>
      <c r="B88" s="350" t="s">
        <v>155</v>
      </c>
      <c r="C88" s="352" t="s">
        <v>59</v>
      </c>
      <c r="D88" s="353" t="s">
        <v>352</v>
      </c>
      <c r="E88" s="353">
        <v>108</v>
      </c>
      <c r="F88" s="353">
        <v>403</v>
      </c>
      <c r="G88" s="350" t="s">
        <v>152</v>
      </c>
      <c r="H88" s="350" t="s">
        <v>153</v>
      </c>
      <c r="I88" s="353" t="s">
        <v>13</v>
      </c>
      <c r="J88" s="353" t="s">
        <v>63</v>
      </c>
    </row>
    <row r="89" spans="1:10" x14ac:dyDescent="0.25">
      <c r="A89" s="351">
        <v>34281</v>
      </c>
      <c r="B89" s="350" t="s">
        <v>162</v>
      </c>
      <c r="C89" s="352" t="s">
        <v>59</v>
      </c>
      <c r="D89" s="353" t="s">
        <v>352</v>
      </c>
      <c r="E89" s="353">
        <v>108</v>
      </c>
      <c r="F89" s="353">
        <v>403</v>
      </c>
      <c r="G89" s="350" t="s">
        <v>152</v>
      </c>
      <c r="H89" s="350" t="s">
        <v>160</v>
      </c>
      <c r="I89" s="353" t="s">
        <v>13</v>
      </c>
      <c r="J89" s="353" t="s">
        <v>63</v>
      </c>
    </row>
    <row r="90" spans="1:10" x14ac:dyDescent="0.25">
      <c r="A90" s="351">
        <v>34282</v>
      </c>
      <c r="B90" s="350" t="s">
        <v>169</v>
      </c>
      <c r="C90" s="352" t="s">
        <v>59</v>
      </c>
      <c r="D90" s="353" t="s">
        <v>352</v>
      </c>
      <c r="E90" s="353">
        <v>108</v>
      </c>
      <c r="F90" s="353">
        <v>403</v>
      </c>
      <c r="G90" s="350" t="s">
        <v>152</v>
      </c>
      <c r="H90" s="350" t="s">
        <v>167</v>
      </c>
      <c r="I90" s="353" t="s">
        <v>13</v>
      </c>
      <c r="J90" s="353" t="s">
        <v>63</v>
      </c>
    </row>
    <row r="91" spans="1:10" x14ac:dyDescent="0.25">
      <c r="A91" s="351">
        <v>34283</v>
      </c>
      <c r="B91" s="350" t="s">
        <v>176</v>
      </c>
      <c r="C91" s="352" t="s">
        <v>59</v>
      </c>
      <c r="D91" s="353" t="s">
        <v>352</v>
      </c>
      <c r="E91" s="353">
        <v>108</v>
      </c>
      <c r="F91" s="353">
        <v>403</v>
      </c>
      <c r="G91" s="350" t="s">
        <v>152</v>
      </c>
      <c r="H91" s="350" t="s">
        <v>174</v>
      </c>
      <c r="I91" s="353" t="s">
        <v>13</v>
      </c>
      <c r="J91" s="353" t="s">
        <v>63</v>
      </c>
    </row>
    <row r="92" spans="1:10" x14ac:dyDescent="0.25">
      <c r="A92" s="351">
        <v>34284</v>
      </c>
      <c r="B92" s="350" t="s">
        <v>183</v>
      </c>
      <c r="C92" s="352" t="s">
        <v>59</v>
      </c>
      <c r="D92" s="353" t="s">
        <v>352</v>
      </c>
      <c r="E92" s="353">
        <v>108</v>
      </c>
      <c r="F92" s="353">
        <v>403</v>
      </c>
      <c r="G92" s="350" t="s">
        <v>152</v>
      </c>
      <c r="H92" s="350" t="s">
        <v>181</v>
      </c>
      <c r="I92" s="353" t="s">
        <v>13</v>
      </c>
      <c r="J92" s="353" t="s">
        <v>63</v>
      </c>
    </row>
    <row r="93" spans="1:10" x14ac:dyDescent="0.25">
      <c r="A93" s="351">
        <v>34285</v>
      </c>
      <c r="B93" s="350" t="s">
        <v>190</v>
      </c>
      <c r="C93" s="352" t="s">
        <v>59</v>
      </c>
      <c r="D93" s="353" t="s">
        <v>352</v>
      </c>
      <c r="E93" s="353">
        <v>108</v>
      </c>
      <c r="F93" s="353">
        <v>403</v>
      </c>
      <c r="G93" s="350" t="s">
        <v>152</v>
      </c>
      <c r="H93" s="350" t="s">
        <v>188</v>
      </c>
      <c r="I93" s="353" t="s">
        <v>13</v>
      </c>
      <c r="J93" s="353" t="s">
        <v>63</v>
      </c>
    </row>
    <row r="94" spans="1:10" x14ac:dyDescent="0.25">
      <c r="A94" s="351">
        <v>34286</v>
      </c>
      <c r="B94" s="350" t="s">
        <v>197</v>
      </c>
      <c r="C94" s="352" t="s">
        <v>59</v>
      </c>
      <c r="D94" s="353" t="s">
        <v>352</v>
      </c>
      <c r="E94" s="353">
        <v>108</v>
      </c>
      <c r="F94" s="353">
        <v>403</v>
      </c>
      <c r="G94" s="350" t="s">
        <v>152</v>
      </c>
      <c r="H94" s="350" t="s">
        <v>195</v>
      </c>
      <c r="I94" s="353" t="s">
        <v>13</v>
      </c>
      <c r="J94" s="353" t="s">
        <v>63</v>
      </c>
    </row>
    <row r="95" spans="1:10" x14ac:dyDescent="0.25">
      <c r="A95" s="351">
        <v>34320</v>
      </c>
      <c r="B95" s="350" t="s">
        <v>146</v>
      </c>
      <c r="C95" s="352" t="s">
        <v>59</v>
      </c>
      <c r="D95" s="353" t="s">
        <v>352</v>
      </c>
      <c r="E95" s="353">
        <v>108</v>
      </c>
      <c r="F95" s="353">
        <v>403</v>
      </c>
      <c r="G95" s="350" t="s">
        <v>143</v>
      </c>
      <c r="H95" s="350" t="s">
        <v>143</v>
      </c>
      <c r="I95" s="353" t="s">
        <v>13</v>
      </c>
      <c r="J95" s="353" t="s">
        <v>65</v>
      </c>
    </row>
    <row r="96" spans="1:10" x14ac:dyDescent="0.25">
      <c r="A96" s="351">
        <v>34328</v>
      </c>
      <c r="B96" s="350" t="s">
        <v>636</v>
      </c>
      <c r="C96" s="352" t="s">
        <v>59</v>
      </c>
      <c r="D96" s="353" t="s">
        <v>352</v>
      </c>
      <c r="E96" s="353">
        <v>108</v>
      </c>
      <c r="F96" s="353">
        <v>403</v>
      </c>
      <c r="G96" s="350" t="s">
        <v>662</v>
      </c>
      <c r="H96" s="350" t="s">
        <v>661</v>
      </c>
      <c r="I96" s="353" t="s">
        <v>658</v>
      </c>
      <c r="J96" s="353" t="s">
        <v>65</v>
      </c>
    </row>
    <row r="97" spans="1:10" x14ac:dyDescent="0.25">
      <c r="A97" s="351">
        <v>34330</v>
      </c>
      <c r="B97" s="350" t="s">
        <v>97</v>
      </c>
      <c r="C97" s="352" t="s">
        <v>59</v>
      </c>
      <c r="D97" s="353" t="s">
        <v>352</v>
      </c>
      <c r="E97" s="353">
        <v>108</v>
      </c>
      <c r="F97" s="353">
        <v>403</v>
      </c>
      <c r="G97" s="350" t="s">
        <v>93</v>
      </c>
      <c r="H97" s="350" t="s">
        <v>94</v>
      </c>
      <c r="I97" s="353" t="s">
        <v>13</v>
      </c>
      <c r="J97" s="353" t="s">
        <v>65</v>
      </c>
    </row>
    <row r="98" spans="1:10" x14ac:dyDescent="0.25">
      <c r="A98" s="351">
        <v>34331</v>
      </c>
      <c r="B98" s="350" t="s">
        <v>104</v>
      </c>
      <c r="C98" s="352" t="s">
        <v>59</v>
      </c>
      <c r="D98" s="353" t="s">
        <v>352</v>
      </c>
      <c r="E98" s="353">
        <v>108</v>
      </c>
      <c r="F98" s="353">
        <v>403</v>
      </c>
      <c r="G98" s="350" t="s">
        <v>93</v>
      </c>
      <c r="H98" s="350" t="s">
        <v>101</v>
      </c>
      <c r="I98" s="353" t="s">
        <v>13</v>
      </c>
      <c r="J98" s="353" t="s">
        <v>65</v>
      </c>
    </row>
    <row r="99" spans="1:10" x14ac:dyDescent="0.25">
      <c r="A99" s="351">
        <v>34332</v>
      </c>
      <c r="B99" s="350" t="s">
        <v>111</v>
      </c>
      <c r="C99" s="352" t="s">
        <v>59</v>
      </c>
      <c r="D99" s="353" t="s">
        <v>352</v>
      </c>
      <c r="E99" s="353">
        <v>108</v>
      </c>
      <c r="F99" s="353">
        <v>403</v>
      </c>
      <c r="G99" s="350" t="s">
        <v>93</v>
      </c>
      <c r="H99" s="350" t="s">
        <v>108</v>
      </c>
      <c r="I99" s="353" t="s">
        <v>13</v>
      </c>
      <c r="J99" s="353" t="s">
        <v>65</v>
      </c>
    </row>
    <row r="100" spans="1:10" x14ac:dyDescent="0.25">
      <c r="A100" s="351">
        <v>34333</v>
      </c>
      <c r="B100" s="350" t="s">
        <v>118</v>
      </c>
      <c r="C100" s="352" t="s">
        <v>59</v>
      </c>
      <c r="D100" s="353" t="s">
        <v>352</v>
      </c>
      <c r="E100" s="353">
        <v>108</v>
      </c>
      <c r="F100" s="353">
        <v>403</v>
      </c>
      <c r="G100" s="350" t="s">
        <v>93</v>
      </c>
      <c r="H100" s="350" t="s">
        <v>115</v>
      </c>
      <c r="I100" s="353" t="s">
        <v>13</v>
      </c>
      <c r="J100" s="353" t="s">
        <v>65</v>
      </c>
    </row>
    <row r="101" spans="1:10" x14ac:dyDescent="0.25">
      <c r="A101" s="351">
        <v>34334</v>
      </c>
      <c r="B101" s="350" t="s">
        <v>125</v>
      </c>
      <c r="C101" s="352" t="s">
        <v>59</v>
      </c>
      <c r="D101" s="353" t="s">
        <v>352</v>
      </c>
      <c r="E101" s="353">
        <v>108</v>
      </c>
      <c r="F101" s="353">
        <v>403</v>
      </c>
      <c r="G101" s="350" t="s">
        <v>93</v>
      </c>
      <c r="H101" s="350" t="s">
        <v>122</v>
      </c>
      <c r="I101" s="353" t="s">
        <v>13</v>
      </c>
      <c r="J101" s="353" t="s">
        <v>65</v>
      </c>
    </row>
    <row r="102" spans="1:10" x14ac:dyDescent="0.25">
      <c r="A102" s="351">
        <v>34335</v>
      </c>
      <c r="B102" s="350" t="s">
        <v>132</v>
      </c>
      <c r="C102" s="352" t="s">
        <v>59</v>
      </c>
      <c r="D102" s="353" t="s">
        <v>352</v>
      </c>
      <c r="E102" s="353">
        <v>108</v>
      </c>
      <c r="F102" s="353">
        <v>403</v>
      </c>
      <c r="G102" s="350" t="s">
        <v>93</v>
      </c>
      <c r="H102" s="350" t="s">
        <v>129</v>
      </c>
      <c r="I102" s="353" t="s">
        <v>13</v>
      </c>
      <c r="J102" s="353" t="s">
        <v>65</v>
      </c>
    </row>
    <row r="103" spans="1:10" x14ac:dyDescent="0.25">
      <c r="A103" s="351">
        <v>34336</v>
      </c>
      <c r="B103" s="350" t="s">
        <v>139</v>
      </c>
      <c r="C103" s="352" t="s">
        <v>59</v>
      </c>
      <c r="D103" s="353" t="s">
        <v>352</v>
      </c>
      <c r="E103" s="353">
        <v>108</v>
      </c>
      <c r="F103" s="353">
        <v>403</v>
      </c>
      <c r="G103" s="350" t="s">
        <v>93</v>
      </c>
      <c r="H103" s="350" t="s">
        <v>136</v>
      </c>
      <c r="I103" s="353" t="s">
        <v>13</v>
      </c>
      <c r="J103" s="353" t="s">
        <v>65</v>
      </c>
    </row>
    <row r="104" spans="1:10" x14ac:dyDescent="0.25">
      <c r="A104" s="351">
        <v>34341</v>
      </c>
      <c r="B104" s="350" t="s">
        <v>637</v>
      </c>
      <c r="C104" s="352" t="s">
        <v>59</v>
      </c>
      <c r="D104" s="353" t="s">
        <v>352</v>
      </c>
      <c r="E104" s="353">
        <v>108</v>
      </c>
      <c r="F104" s="353">
        <v>403</v>
      </c>
      <c r="G104" s="350" t="s">
        <v>30</v>
      </c>
      <c r="H104" s="350" t="s">
        <v>661</v>
      </c>
      <c r="I104" s="353" t="s">
        <v>658</v>
      </c>
      <c r="J104" s="353" t="s">
        <v>65</v>
      </c>
    </row>
    <row r="105" spans="1:10" x14ac:dyDescent="0.25">
      <c r="A105" s="351">
        <v>34342</v>
      </c>
      <c r="B105" s="350" t="s">
        <v>638</v>
      </c>
      <c r="C105" s="352" t="s">
        <v>59</v>
      </c>
      <c r="D105" s="353" t="s">
        <v>352</v>
      </c>
      <c r="E105" s="353">
        <v>108</v>
      </c>
      <c r="F105" s="353">
        <v>403</v>
      </c>
      <c r="G105" s="350" t="s">
        <v>30</v>
      </c>
      <c r="H105" s="350" t="s">
        <v>661</v>
      </c>
      <c r="I105" s="353" t="s">
        <v>658</v>
      </c>
      <c r="J105" s="353" t="s">
        <v>65</v>
      </c>
    </row>
    <row r="106" spans="1:10" x14ac:dyDescent="0.25">
      <c r="A106" s="351">
        <v>34343</v>
      </c>
      <c r="B106" s="350" t="s">
        <v>89</v>
      </c>
      <c r="C106" s="352" t="s">
        <v>59</v>
      </c>
      <c r="D106" s="353" t="s">
        <v>352</v>
      </c>
      <c r="E106" s="353">
        <v>108</v>
      </c>
      <c r="F106" s="353">
        <v>403</v>
      </c>
      <c r="G106" s="350" t="s">
        <v>30</v>
      </c>
      <c r="H106" s="350" t="s">
        <v>86</v>
      </c>
      <c r="I106" s="353" t="s">
        <v>13</v>
      </c>
      <c r="J106" s="353" t="s">
        <v>65</v>
      </c>
    </row>
    <row r="107" spans="1:10" x14ac:dyDescent="0.25">
      <c r="A107" s="351">
        <v>34344</v>
      </c>
      <c r="B107" s="350" t="s">
        <v>66</v>
      </c>
      <c r="C107" s="352" t="s">
        <v>59</v>
      </c>
      <c r="D107" s="353" t="s">
        <v>352</v>
      </c>
      <c r="E107" s="353">
        <v>108</v>
      </c>
      <c r="F107" s="353">
        <v>403</v>
      </c>
      <c r="G107" s="350" t="s">
        <v>30</v>
      </c>
      <c r="H107" s="350" t="s">
        <v>60</v>
      </c>
      <c r="I107" s="353" t="s">
        <v>13</v>
      </c>
      <c r="J107" s="353" t="s">
        <v>65</v>
      </c>
    </row>
    <row r="108" spans="1:10" x14ac:dyDescent="0.25">
      <c r="A108" s="351">
        <v>34345</v>
      </c>
      <c r="B108" s="350" t="s">
        <v>75</v>
      </c>
      <c r="C108" s="352" t="s">
        <v>59</v>
      </c>
      <c r="D108" s="353" t="s">
        <v>352</v>
      </c>
      <c r="E108" s="353">
        <v>108</v>
      </c>
      <c r="F108" s="353">
        <v>403</v>
      </c>
      <c r="G108" s="350" t="s">
        <v>30</v>
      </c>
      <c r="H108" s="350" t="s">
        <v>72</v>
      </c>
      <c r="I108" s="353" t="s">
        <v>13</v>
      </c>
      <c r="J108" s="353" t="s">
        <v>65</v>
      </c>
    </row>
    <row r="109" spans="1:10" x14ac:dyDescent="0.25">
      <c r="A109" s="351">
        <v>34346</v>
      </c>
      <c r="B109" s="350" t="s">
        <v>82</v>
      </c>
      <c r="C109" s="352" t="s">
        <v>59</v>
      </c>
      <c r="D109" s="353" t="s">
        <v>352</v>
      </c>
      <c r="E109" s="353">
        <v>108</v>
      </c>
      <c r="F109" s="353">
        <v>403</v>
      </c>
      <c r="G109" s="350" t="s">
        <v>30</v>
      </c>
      <c r="H109" s="350" t="s">
        <v>79</v>
      </c>
      <c r="I109" s="353" t="s">
        <v>13</v>
      </c>
      <c r="J109" s="353" t="s">
        <v>65</v>
      </c>
    </row>
    <row r="110" spans="1:10" x14ac:dyDescent="0.25">
      <c r="A110" s="351">
        <v>34352</v>
      </c>
      <c r="B110" s="350" t="s">
        <v>639</v>
      </c>
      <c r="C110" s="352" t="s">
        <v>59</v>
      </c>
      <c r="D110" s="353" t="s">
        <v>352</v>
      </c>
      <c r="E110" s="353">
        <v>108</v>
      </c>
      <c r="F110" s="353">
        <v>403</v>
      </c>
      <c r="G110" s="350" t="s">
        <v>93</v>
      </c>
      <c r="H110" s="350" t="s">
        <v>661</v>
      </c>
      <c r="I110" s="353" t="s">
        <v>658</v>
      </c>
      <c r="J110" s="353" t="s">
        <v>65</v>
      </c>
    </row>
    <row r="111" spans="1:10" x14ac:dyDescent="0.25">
      <c r="A111" s="351">
        <v>34380</v>
      </c>
      <c r="B111" s="350" t="s">
        <v>156</v>
      </c>
      <c r="C111" s="352" t="s">
        <v>59</v>
      </c>
      <c r="D111" s="353" t="s">
        <v>352</v>
      </c>
      <c r="E111" s="353">
        <v>108</v>
      </c>
      <c r="F111" s="353">
        <v>403</v>
      </c>
      <c r="G111" s="350" t="s">
        <v>152</v>
      </c>
      <c r="H111" s="350" t="s">
        <v>153</v>
      </c>
      <c r="I111" s="353" t="s">
        <v>13</v>
      </c>
      <c r="J111" s="353" t="s">
        <v>65</v>
      </c>
    </row>
    <row r="112" spans="1:10" x14ac:dyDescent="0.25">
      <c r="A112" s="351">
        <v>34381</v>
      </c>
      <c r="B112" s="350" t="s">
        <v>163</v>
      </c>
      <c r="C112" s="352" t="s">
        <v>59</v>
      </c>
      <c r="D112" s="353" t="s">
        <v>352</v>
      </c>
      <c r="E112" s="353">
        <v>108</v>
      </c>
      <c r="F112" s="353">
        <v>403</v>
      </c>
      <c r="G112" s="350" t="s">
        <v>152</v>
      </c>
      <c r="H112" s="350" t="s">
        <v>160</v>
      </c>
      <c r="I112" s="353" t="s">
        <v>13</v>
      </c>
      <c r="J112" s="353" t="s">
        <v>65</v>
      </c>
    </row>
    <row r="113" spans="1:10" x14ac:dyDescent="0.25">
      <c r="A113" s="351">
        <v>34382</v>
      </c>
      <c r="B113" s="350" t="s">
        <v>170</v>
      </c>
      <c r="C113" s="352" t="s">
        <v>59</v>
      </c>
      <c r="D113" s="353" t="s">
        <v>352</v>
      </c>
      <c r="E113" s="353">
        <v>108</v>
      </c>
      <c r="F113" s="353">
        <v>403</v>
      </c>
      <c r="G113" s="350" t="s">
        <v>152</v>
      </c>
      <c r="H113" s="350" t="s">
        <v>167</v>
      </c>
      <c r="I113" s="353" t="s">
        <v>13</v>
      </c>
      <c r="J113" s="353" t="s">
        <v>65</v>
      </c>
    </row>
    <row r="114" spans="1:10" x14ac:dyDescent="0.25">
      <c r="A114" s="351">
        <v>34383</v>
      </c>
      <c r="B114" s="350" t="s">
        <v>177</v>
      </c>
      <c r="C114" s="352" t="s">
        <v>59</v>
      </c>
      <c r="D114" s="353" t="s">
        <v>352</v>
      </c>
      <c r="E114" s="353">
        <v>108</v>
      </c>
      <c r="F114" s="353">
        <v>403</v>
      </c>
      <c r="G114" s="350" t="s">
        <v>152</v>
      </c>
      <c r="H114" s="350" t="s">
        <v>174</v>
      </c>
      <c r="I114" s="353" t="s">
        <v>13</v>
      </c>
      <c r="J114" s="353" t="s">
        <v>65</v>
      </c>
    </row>
    <row r="115" spans="1:10" x14ac:dyDescent="0.25">
      <c r="A115" s="351">
        <v>34384</v>
      </c>
      <c r="B115" s="350" t="s">
        <v>184</v>
      </c>
      <c r="C115" s="352" t="s">
        <v>59</v>
      </c>
      <c r="D115" s="353" t="s">
        <v>352</v>
      </c>
      <c r="E115" s="353">
        <v>108</v>
      </c>
      <c r="F115" s="353">
        <v>403</v>
      </c>
      <c r="G115" s="350" t="s">
        <v>152</v>
      </c>
      <c r="H115" s="350" t="s">
        <v>181</v>
      </c>
      <c r="I115" s="353" t="s">
        <v>13</v>
      </c>
      <c r="J115" s="353" t="s">
        <v>65</v>
      </c>
    </row>
    <row r="116" spans="1:10" x14ac:dyDescent="0.25">
      <c r="A116" s="351">
        <v>34385</v>
      </c>
      <c r="B116" s="350" t="s">
        <v>191</v>
      </c>
      <c r="C116" s="352" t="s">
        <v>59</v>
      </c>
      <c r="D116" s="353" t="s">
        <v>352</v>
      </c>
      <c r="E116" s="353">
        <v>108</v>
      </c>
      <c r="F116" s="353">
        <v>403</v>
      </c>
      <c r="G116" s="350" t="s">
        <v>152</v>
      </c>
      <c r="H116" s="350" t="s">
        <v>188</v>
      </c>
      <c r="I116" s="353" t="s">
        <v>13</v>
      </c>
      <c r="J116" s="353" t="s">
        <v>65</v>
      </c>
    </row>
    <row r="117" spans="1:10" x14ac:dyDescent="0.25">
      <c r="A117" s="351">
        <v>34386</v>
      </c>
      <c r="B117" s="350" t="s">
        <v>198</v>
      </c>
      <c r="C117" s="352" t="s">
        <v>59</v>
      </c>
      <c r="D117" s="353" t="s">
        <v>352</v>
      </c>
      <c r="E117" s="353">
        <v>108</v>
      </c>
      <c r="F117" s="353">
        <v>403</v>
      </c>
      <c r="G117" s="350" t="s">
        <v>152</v>
      </c>
      <c r="H117" s="350" t="s">
        <v>195</v>
      </c>
      <c r="I117" s="353" t="s">
        <v>13</v>
      </c>
      <c r="J117" s="353" t="s">
        <v>65</v>
      </c>
    </row>
    <row r="118" spans="1:10" x14ac:dyDescent="0.25">
      <c r="A118" s="351">
        <v>34390</v>
      </c>
      <c r="B118" s="350" t="s">
        <v>640</v>
      </c>
      <c r="C118" s="352" t="s">
        <v>59</v>
      </c>
      <c r="D118" s="353" t="s">
        <v>352</v>
      </c>
      <c r="E118" s="353">
        <v>108</v>
      </c>
      <c r="F118" s="353">
        <v>403</v>
      </c>
      <c r="G118" s="350" t="s">
        <v>663</v>
      </c>
      <c r="H118" s="350" t="s">
        <v>661</v>
      </c>
      <c r="I118" s="353" t="s">
        <v>658</v>
      </c>
      <c r="J118" s="353" t="s">
        <v>65</v>
      </c>
    </row>
    <row r="119" spans="1:10" x14ac:dyDescent="0.25">
      <c r="A119" s="351">
        <v>34398</v>
      </c>
      <c r="B119" s="350" t="s">
        <v>212</v>
      </c>
      <c r="C119" s="352" t="s">
        <v>59</v>
      </c>
      <c r="D119" s="353" t="s">
        <v>352</v>
      </c>
      <c r="E119" s="353">
        <v>108</v>
      </c>
      <c r="F119" s="353">
        <v>403</v>
      </c>
      <c r="G119" s="350" t="s">
        <v>209</v>
      </c>
      <c r="H119" s="350" t="s">
        <v>210</v>
      </c>
      <c r="I119" s="353" t="s">
        <v>13</v>
      </c>
      <c r="J119" s="353" t="s">
        <v>65</v>
      </c>
    </row>
    <row r="120" spans="1:10" x14ac:dyDescent="0.25">
      <c r="A120" s="351">
        <v>34399</v>
      </c>
      <c r="B120" s="350" t="s">
        <v>205</v>
      </c>
      <c r="C120" s="352" t="s">
        <v>59</v>
      </c>
      <c r="D120" s="353" t="s">
        <v>352</v>
      </c>
      <c r="E120" s="353">
        <v>108</v>
      </c>
      <c r="F120" s="353">
        <v>403</v>
      </c>
      <c r="G120" s="350" t="s">
        <v>202</v>
      </c>
      <c r="H120" s="350" t="s">
        <v>203</v>
      </c>
      <c r="I120" s="353" t="s">
        <v>13</v>
      </c>
      <c r="J120" s="353" t="s">
        <v>65</v>
      </c>
    </row>
    <row r="121" spans="1:10" x14ac:dyDescent="0.25">
      <c r="A121" s="351">
        <v>34520</v>
      </c>
      <c r="B121" s="350" t="s">
        <v>147</v>
      </c>
      <c r="C121" s="352" t="s">
        <v>59</v>
      </c>
      <c r="D121" s="353" t="s">
        <v>352</v>
      </c>
      <c r="E121" s="353">
        <v>108</v>
      </c>
      <c r="F121" s="353">
        <v>403</v>
      </c>
      <c r="G121" s="350" t="s">
        <v>143</v>
      </c>
      <c r="H121" s="350" t="s">
        <v>143</v>
      </c>
      <c r="I121" s="353" t="s">
        <v>13</v>
      </c>
      <c r="J121" s="353" t="s">
        <v>67</v>
      </c>
    </row>
    <row r="122" spans="1:10" x14ac:dyDescent="0.25">
      <c r="A122" s="351">
        <v>34528</v>
      </c>
      <c r="B122" s="350" t="s">
        <v>641</v>
      </c>
      <c r="C122" s="352" t="s">
        <v>59</v>
      </c>
      <c r="D122" s="353" t="s">
        <v>352</v>
      </c>
      <c r="E122" s="353">
        <v>108</v>
      </c>
      <c r="F122" s="353">
        <v>403</v>
      </c>
      <c r="G122" s="350" t="s">
        <v>662</v>
      </c>
      <c r="H122" s="350" t="s">
        <v>661</v>
      </c>
      <c r="I122" s="353" t="s">
        <v>658</v>
      </c>
      <c r="J122" s="353" t="s">
        <v>67</v>
      </c>
    </row>
    <row r="123" spans="1:10" x14ac:dyDescent="0.25">
      <c r="A123" s="351">
        <v>34530</v>
      </c>
      <c r="B123" s="350" t="s">
        <v>98</v>
      </c>
      <c r="C123" s="352" t="s">
        <v>59</v>
      </c>
      <c r="D123" s="353" t="s">
        <v>352</v>
      </c>
      <c r="E123" s="353">
        <v>108</v>
      </c>
      <c r="F123" s="353">
        <v>403</v>
      </c>
      <c r="G123" s="350" t="s">
        <v>93</v>
      </c>
      <c r="H123" s="350" t="s">
        <v>94</v>
      </c>
      <c r="I123" s="353" t="s">
        <v>13</v>
      </c>
      <c r="J123" s="353" t="s">
        <v>67</v>
      </c>
    </row>
    <row r="124" spans="1:10" x14ac:dyDescent="0.25">
      <c r="A124" s="351">
        <v>34531</v>
      </c>
      <c r="B124" s="350" t="s">
        <v>105</v>
      </c>
      <c r="C124" s="352" t="s">
        <v>59</v>
      </c>
      <c r="D124" s="353" t="s">
        <v>352</v>
      </c>
      <c r="E124" s="353">
        <v>108</v>
      </c>
      <c r="F124" s="353">
        <v>403</v>
      </c>
      <c r="G124" s="350" t="s">
        <v>93</v>
      </c>
      <c r="H124" s="350" t="s">
        <v>101</v>
      </c>
      <c r="I124" s="353" t="s">
        <v>13</v>
      </c>
      <c r="J124" s="353" t="s">
        <v>67</v>
      </c>
    </row>
    <row r="125" spans="1:10" x14ac:dyDescent="0.25">
      <c r="A125" s="351">
        <v>34532</v>
      </c>
      <c r="B125" s="350" t="s">
        <v>112</v>
      </c>
      <c r="C125" s="352" t="s">
        <v>59</v>
      </c>
      <c r="D125" s="353" t="s">
        <v>352</v>
      </c>
      <c r="E125" s="353">
        <v>108</v>
      </c>
      <c r="F125" s="353">
        <v>403</v>
      </c>
      <c r="G125" s="350" t="s">
        <v>93</v>
      </c>
      <c r="H125" s="350" t="s">
        <v>108</v>
      </c>
      <c r="I125" s="353" t="s">
        <v>13</v>
      </c>
      <c r="J125" s="353" t="s">
        <v>67</v>
      </c>
    </row>
    <row r="126" spans="1:10" x14ac:dyDescent="0.25">
      <c r="A126" s="351">
        <v>34533</v>
      </c>
      <c r="B126" s="350" t="s">
        <v>119</v>
      </c>
      <c r="C126" s="352" t="s">
        <v>59</v>
      </c>
      <c r="D126" s="353" t="s">
        <v>352</v>
      </c>
      <c r="E126" s="353">
        <v>108</v>
      </c>
      <c r="F126" s="353">
        <v>403</v>
      </c>
      <c r="G126" s="350" t="s">
        <v>93</v>
      </c>
      <c r="H126" s="350" t="s">
        <v>115</v>
      </c>
      <c r="I126" s="353" t="s">
        <v>13</v>
      </c>
      <c r="J126" s="353" t="s">
        <v>67</v>
      </c>
    </row>
    <row r="127" spans="1:10" x14ac:dyDescent="0.25">
      <c r="A127" s="351">
        <v>34534</v>
      </c>
      <c r="B127" s="350" t="s">
        <v>126</v>
      </c>
      <c r="C127" s="352" t="s">
        <v>59</v>
      </c>
      <c r="D127" s="353" t="s">
        <v>352</v>
      </c>
      <c r="E127" s="353">
        <v>108</v>
      </c>
      <c r="F127" s="353">
        <v>403</v>
      </c>
      <c r="G127" s="350" t="s">
        <v>93</v>
      </c>
      <c r="H127" s="350" t="s">
        <v>122</v>
      </c>
      <c r="I127" s="353" t="s">
        <v>13</v>
      </c>
      <c r="J127" s="353" t="s">
        <v>67</v>
      </c>
    </row>
    <row r="128" spans="1:10" x14ac:dyDescent="0.25">
      <c r="A128" s="351">
        <v>34535</v>
      </c>
      <c r="B128" s="350" t="s">
        <v>133</v>
      </c>
      <c r="C128" s="352" t="s">
        <v>59</v>
      </c>
      <c r="D128" s="353" t="s">
        <v>352</v>
      </c>
      <c r="E128" s="353">
        <v>108</v>
      </c>
      <c r="F128" s="353">
        <v>403</v>
      </c>
      <c r="G128" s="350" t="s">
        <v>93</v>
      </c>
      <c r="H128" s="350" t="s">
        <v>129</v>
      </c>
      <c r="I128" s="353" t="s">
        <v>13</v>
      </c>
      <c r="J128" s="353" t="s">
        <v>67</v>
      </c>
    </row>
    <row r="129" spans="1:10" x14ac:dyDescent="0.25">
      <c r="A129" s="351">
        <v>34536</v>
      </c>
      <c r="B129" s="350" t="s">
        <v>140</v>
      </c>
      <c r="C129" s="352" t="s">
        <v>59</v>
      </c>
      <c r="D129" s="353" t="s">
        <v>352</v>
      </c>
      <c r="E129" s="353">
        <v>108</v>
      </c>
      <c r="F129" s="353">
        <v>403</v>
      </c>
      <c r="G129" s="350" t="s">
        <v>93</v>
      </c>
      <c r="H129" s="350" t="s">
        <v>136</v>
      </c>
      <c r="I129" s="353" t="s">
        <v>13</v>
      </c>
      <c r="J129" s="353" t="s">
        <v>67</v>
      </c>
    </row>
    <row r="130" spans="1:10" x14ac:dyDescent="0.25">
      <c r="A130" s="351">
        <v>34541</v>
      </c>
      <c r="B130" s="350" t="s">
        <v>642</v>
      </c>
      <c r="C130" s="352" t="s">
        <v>59</v>
      </c>
      <c r="D130" s="353" t="s">
        <v>352</v>
      </c>
      <c r="E130" s="353">
        <v>108</v>
      </c>
      <c r="F130" s="353">
        <v>403</v>
      </c>
      <c r="G130" s="350" t="s">
        <v>30</v>
      </c>
      <c r="H130" s="350" t="s">
        <v>661</v>
      </c>
      <c r="I130" s="353" t="s">
        <v>658</v>
      </c>
      <c r="J130" s="353" t="s">
        <v>67</v>
      </c>
    </row>
    <row r="131" spans="1:10" x14ac:dyDescent="0.25">
      <c r="A131" s="351">
        <v>34542</v>
      </c>
      <c r="B131" s="350" t="s">
        <v>643</v>
      </c>
      <c r="C131" s="352" t="s">
        <v>59</v>
      </c>
      <c r="D131" s="353" t="s">
        <v>352</v>
      </c>
      <c r="E131" s="353">
        <v>108</v>
      </c>
      <c r="F131" s="353">
        <v>403</v>
      </c>
      <c r="G131" s="350" t="s">
        <v>30</v>
      </c>
      <c r="H131" s="350" t="s">
        <v>661</v>
      </c>
      <c r="I131" s="353" t="s">
        <v>658</v>
      </c>
      <c r="J131" s="353" t="s">
        <v>67</v>
      </c>
    </row>
    <row r="132" spans="1:10" x14ac:dyDescent="0.25">
      <c r="A132" s="351">
        <v>34543</v>
      </c>
      <c r="B132" s="350" t="s">
        <v>90</v>
      </c>
      <c r="C132" s="352" t="s">
        <v>59</v>
      </c>
      <c r="D132" s="353" t="s">
        <v>352</v>
      </c>
      <c r="E132" s="353">
        <v>108</v>
      </c>
      <c r="F132" s="353">
        <v>403</v>
      </c>
      <c r="G132" s="350" t="s">
        <v>30</v>
      </c>
      <c r="H132" s="350" t="s">
        <v>86</v>
      </c>
      <c r="I132" s="353" t="s">
        <v>13</v>
      </c>
      <c r="J132" s="353" t="s">
        <v>67</v>
      </c>
    </row>
    <row r="133" spans="1:10" x14ac:dyDescent="0.25">
      <c r="A133" s="351">
        <v>34544</v>
      </c>
      <c r="B133" s="350" t="s">
        <v>68</v>
      </c>
      <c r="C133" s="352" t="s">
        <v>59</v>
      </c>
      <c r="D133" s="353" t="s">
        <v>352</v>
      </c>
      <c r="E133" s="353">
        <v>108</v>
      </c>
      <c r="F133" s="353">
        <v>403</v>
      </c>
      <c r="G133" s="350" t="s">
        <v>30</v>
      </c>
      <c r="H133" s="350" t="s">
        <v>60</v>
      </c>
      <c r="I133" s="353" t="s">
        <v>13</v>
      </c>
      <c r="J133" s="353" t="s">
        <v>67</v>
      </c>
    </row>
    <row r="134" spans="1:10" x14ac:dyDescent="0.25">
      <c r="A134" s="351">
        <v>34545</v>
      </c>
      <c r="B134" s="350" t="s">
        <v>76</v>
      </c>
      <c r="C134" s="352" t="s">
        <v>59</v>
      </c>
      <c r="D134" s="353" t="s">
        <v>352</v>
      </c>
      <c r="E134" s="353">
        <v>108</v>
      </c>
      <c r="F134" s="353">
        <v>403</v>
      </c>
      <c r="G134" s="350" t="s">
        <v>30</v>
      </c>
      <c r="H134" s="350" t="s">
        <v>72</v>
      </c>
      <c r="I134" s="353" t="s">
        <v>13</v>
      </c>
      <c r="J134" s="353" t="s">
        <v>67</v>
      </c>
    </row>
    <row r="135" spans="1:10" x14ac:dyDescent="0.25">
      <c r="A135" s="351">
        <v>34546</v>
      </c>
      <c r="B135" s="350" t="s">
        <v>83</v>
      </c>
      <c r="C135" s="352" t="s">
        <v>59</v>
      </c>
      <c r="D135" s="353" t="s">
        <v>352</v>
      </c>
      <c r="E135" s="353">
        <v>108</v>
      </c>
      <c r="F135" s="353">
        <v>403</v>
      </c>
      <c r="G135" s="350" t="s">
        <v>30</v>
      </c>
      <c r="H135" s="350" t="s">
        <v>79</v>
      </c>
      <c r="I135" s="353" t="s">
        <v>13</v>
      </c>
      <c r="J135" s="353" t="s">
        <v>67</v>
      </c>
    </row>
    <row r="136" spans="1:10" x14ac:dyDescent="0.25">
      <c r="A136" s="351">
        <v>34580</v>
      </c>
      <c r="B136" s="350" t="s">
        <v>157</v>
      </c>
      <c r="C136" s="352" t="s">
        <v>59</v>
      </c>
      <c r="D136" s="353" t="s">
        <v>352</v>
      </c>
      <c r="E136" s="353">
        <v>108</v>
      </c>
      <c r="F136" s="353">
        <v>403</v>
      </c>
      <c r="G136" s="350" t="s">
        <v>152</v>
      </c>
      <c r="H136" s="350" t="s">
        <v>153</v>
      </c>
      <c r="I136" s="353" t="s">
        <v>13</v>
      </c>
      <c r="J136" s="353" t="s">
        <v>67</v>
      </c>
    </row>
    <row r="137" spans="1:10" x14ac:dyDescent="0.25">
      <c r="A137" s="351">
        <v>34581</v>
      </c>
      <c r="B137" s="350" t="s">
        <v>164</v>
      </c>
      <c r="C137" s="352" t="s">
        <v>59</v>
      </c>
      <c r="D137" s="353" t="s">
        <v>352</v>
      </c>
      <c r="E137" s="353">
        <v>108</v>
      </c>
      <c r="F137" s="353">
        <v>403</v>
      </c>
      <c r="G137" s="350" t="s">
        <v>152</v>
      </c>
      <c r="H137" s="350" t="s">
        <v>160</v>
      </c>
      <c r="I137" s="353" t="s">
        <v>13</v>
      </c>
      <c r="J137" s="353" t="s">
        <v>67</v>
      </c>
    </row>
    <row r="138" spans="1:10" x14ac:dyDescent="0.25">
      <c r="A138" s="351">
        <v>34582</v>
      </c>
      <c r="B138" s="350" t="s">
        <v>171</v>
      </c>
      <c r="C138" s="352" t="s">
        <v>59</v>
      </c>
      <c r="D138" s="353" t="s">
        <v>352</v>
      </c>
      <c r="E138" s="353">
        <v>108</v>
      </c>
      <c r="F138" s="353">
        <v>403</v>
      </c>
      <c r="G138" s="350" t="s">
        <v>152</v>
      </c>
      <c r="H138" s="350" t="s">
        <v>167</v>
      </c>
      <c r="I138" s="353" t="s">
        <v>13</v>
      </c>
      <c r="J138" s="353" t="s">
        <v>67</v>
      </c>
    </row>
    <row r="139" spans="1:10" x14ac:dyDescent="0.25">
      <c r="A139" s="351">
        <v>34583</v>
      </c>
      <c r="B139" s="350" t="s">
        <v>178</v>
      </c>
      <c r="C139" s="352" t="s">
        <v>59</v>
      </c>
      <c r="D139" s="353" t="s">
        <v>352</v>
      </c>
      <c r="E139" s="353">
        <v>108</v>
      </c>
      <c r="F139" s="353">
        <v>403</v>
      </c>
      <c r="G139" s="350" t="s">
        <v>152</v>
      </c>
      <c r="H139" s="350" t="s">
        <v>174</v>
      </c>
      <c r="I139" s="353" t="s">
        <v>13</v>
      </c>
      <c r="J139" s="353" t="s">
        <v>67</v>
      </c>
    </row>
    <row r="140" spans="1:10" x14ac:dyDescent="0.25">
      <c r="A140" s="351">
        <v>34584</v>
      </c>
      <c r="B140" s="350" t="s">
        <v>185</v>
      </c>
      <c r="C140" s="352" t="s">
        <v>59</v>
      </c>
      <c r="D140" s="353" t="s">
        <v>352</v>
      </c>
      <c r="E140" s="353">
        <v>108</v>
      </c>
      <c r="F140" s="353">
        <v>403</v>
      </c>
      <c r="G140" s="350" t="s">
        <v>152</v>
      </c>
      <c r="H140" s="350" t="s">
        <v>181</v>
      </c>
      <c r="I140" s="353" t="s">
        <v>13</v>
      </c>
      <c r="J140" s="353" t="s">
        <v>67</v>
      </c>
    </row>
    <row r="141" spans="1:10" x14ac:dyDescent="0.25">
      <c r="A141" s="351">
        <v>34585</v>
      </c>
      <c r="B141" s="350" t="s">
        <v>192</v>
      </c>
      <c r="C141" s="352" t="s">
        <v>59</v>
      </c>
      <c r="D141" s="353" t="s">
        <v>352</v>
      </c>
      <c r="E141" s="353">
        <v>108</v>
      </c>
      <c r="F141" s="353">
        <v>403</v>
      </c>
      <c r="G141" s="350" t="s">
        <v>152</v>
      </c>
      <c r="H141" s="350" t="s">
        <v>188</v>
      </c>
      <c r="I141" s="353" t="s">
        <v>13</v>
      </c>
      <c r="J141" s="353" t="s">
        <v>67</v>
      </c>
    </row>
    <row r="142" spans="1:10" x14ac:dyDescent="0.25">
      <c r="A142" s="351">
        <v>34586</v>
      </c>
      <c r="B142" s="350" t="s">
        <v>199</v>
      </c>
      <c r="C142" s="352" t="s">
        <v>59</v>
      </c>
      <c r="D142" s="353" t="s">
        <v>352</v>
      </c>
      <c r="E142" s="353">
        <v>108</v>
      </c>
      <c r="F142" s="353">
        <v>403</v>
      </c>
      <c r="G142" s="350" t="s">
        <v>152</v>
      </c>
      <c r="H142" s="350" t="s">
        <v>195</v>
      </c>
      <c r="I142" s="353" t="s">
        <v>13</v>
      </c>
      <c r="J142" s="353" t="s">
        <v>67</v>
      </c>
    </row>
    <row r="143" spans="1:10" x14ac:dyDescent="0.25">
      <c r="A143" s="351">
        <v>34598</v>
      </c>
      <c r="B143" s="350" t="s">
        <v>213</v>
      </c>
      <c r="C143" s="352" t="s">
        <v>59</v>
      </c>
      <c r="D143" s="353" t="s">
        <v>352</v>
      </c>
      <c r="E143" s="353">
        <v>108</v>
      </c>
      <c r="F143" s="353">
        <v>403</v>
      </c>
      <c r="G143" s="350" t="s">
        <v>209</v>
      </c>
      <c r="H143" s="350" t="s">
        <v>210</v>
      </c>
      <c r="I143" s="353" t="s">
        <v>13</v>
      </c>
      <c r="J143" s="353" t="s">
        <v>67</v>
      </c>
    </row>
    <row r="144" spans="1:10" x14ac:dyDescent="0.25">
      <c r="A144" s="351">
        <v>34599</v>
      </c>
      <c r="B144" s="350" t="s">
        <v>206</v>
      </c>
      <c r="C144" s="352" t="s">
        <v>59</v>
      </c>
      <c r="D144" s="353" t="s">
        <v>352</v>
      </c>
      <c r="E144" s="353">
        <v>108</v>
      </c>
      <c r="F144" s="353">
        <v>403</v>
      </c>
      <c r="G144" s="350" t="s">
        <v>202</v>
      </c>
      <c r="H144" s="350" t="s">
        <v>203</v>
      </c>
      <c r="I144" s="353" t="s">
        <v>13</v>
      </c>
      <c r="J144" s="353" t="s">
        <v>67</v>
      </c>
    </row>
    <row r="145" spans="1:10" x14ac:dyDescent="0.25">
      <c r="A145" s="351">
        <v>34620</v>
      </c>
      <c r="B145" s="350" t="s">
        <v>148</v>
      </c>
      <c r="C145" s="352" t="s">
        <v>59</v>
      </c>
      <c r="D145" s="353" t="s">
        <v>352</v>
      </c>
      <c r="E145" s="353">
        <v>108</v>
      </c>
      <c r="F145" s="353">
        <v>403</v>
      </c>
      <c r="G145" s="350" t="s">
        <v>143</v>
      </c>
      <c r="H145" s="350" t="s">
        <v>143</v>
      </c>
      <c r="I145" s="353" t="s">
        <v>13</v>
      </c>
      <c r="J145" s="353" t="s">
        <v>69</v>
      </c>
    </row>
    <row r="146" spans="1:10" x14ac:dyDescent="0.25">
      <c r="A146" s="351">
        <v>34628</v>
      </c>
      <c r="B146" s="350" t="s">
        <v>644</v>
      </c>
      <c r="C146" s="352" t="s">
        <v>59</v>
      </c>
      <c r="D146" s="353" t="s">
        <v>352</v>
      </c>
      <c r="E146" s="353">
        <v>108</v>
      </c>
      <c r="F146" s="353">
        <v>403</v>
      </c>
      <c r="G146" s="350" t="s">
        <v>662</v>
      </c>
      <c r="H146" s="350" t="s">
        <v>661</v>
      </c>
      <c r="I146" s="353" t="s">
        <v>658</v>
      </c>
      <c r="J146" s="353" t="s">
        <v>69</v>
      </c>
    </row>
    <row r="147" spans="1:10" x14ac:dyDescent="0.25">
      <c r="A147" s="351">
        <v>34630</v>
      </c>
      <c r="B147" s="350" t="s">
        <v>99</v>
      </c>
      <c r="C147" s="352" t="s">
        <v>59</v>
      </c>
      <c r="D147" s="353" t="s">
        <v>352</v>
      </c>
      <c r="E147" s="353">
        <v>108</v>
      </c>
      <c r="F147" s="353">
        <v>403</v>
      </c>
      <c r="G147" s="350" t="s">
        <v>93</v>
      </c>
      <c r="H147" s="350" t="s">
        <v>94</v>
      </c>
      <c r="I147" s="353" t="s">
        <v>13</v>
      </c>
      <c r="J147" s="353" t="s">
        <v>69</v>
      </c>
    </row>
    <row r="148" spans="1:10" x14ac:dyDescent="0.25">
      <c r="A148" s="351">
        <v>34631</v>
      </c>
      <c r="B148" s="350" t="s">
        <v>106</v>
      </c>
      <c r="C148" s="352" t="s">
        <v>59</v>
      </c>
      <c r="D148" s="353" t="s">
        <v>352</v>
      </c>
      <c r="E148" s="353">
        <v>108</v>
      </c>
      <c r="F148" s="353">
        <v>403</v>
      </c>
      <c r="G148" s="350" t="s">
        <v>93</v>
      </c>
      <c r="H148" s="350" t="s">
        <v>101</v>
      </c>
      <c r="I148" s="353" t="s">
        <v>13</v>
      </c>
      <c r="J148" s="353" t="s">
        <v>69</v>
      </c>
    </row>
    <row r="149" spans="1:10" x14ac:dyDescent="0.25">
      <c r="A149" s="351">
        <v>34632</v>
      </c>
      <c r="B149" s="350" t="s">
        <v>113</v>
      </c>
      <c r="C149" s="352" t="s">
        <v>59</v>
      </c>
      <c r="D149" s="353" t="s">
        <v>352</v>
      </c>
      <c r="E149" s="353">
        <v>108</v>
      </c>
      <c r="F149" s="353">
        <v>403</v>
      </c>
      <c r="G149" s="350" t="s">
        <v>93</v>
      </c>
      <c r="H149" s="350" t="s">
        <v>108</v>
      </c>
      <c r="I149" s="353" t="s">
        <v>13</v>
      </c>
      <c r="J149" s="353" t="s">
        <v>69</v>
      </c>
    </row>
    <row r="150" spans="1:10" x14ac:dyDescent="0.25">
      <c r="A150" s="351">
        <v>34633</v>
      </c>
      <c r="B150" s="350" t="s">
        <v>120</v>
      </c>
      <c r="C150" s="352" t="s">
        <v>59</v>
      </c>
      <c r="D150" s="353" t="s">
        <v>352</v>
      </c>
      <c r="E150" s="353">
        <v>108</v>
      </c>
      <c r="F150" s="353">
        <v>403</v>
      </c>
      <c r="G150" s="350" t="s">
        <v>93</v>
      </c>
      <c r="H150" s="350" t="s">
        <v>115</v>
      </c>
      <c r="I150" s="353" t="s">
        <v>13</v>
      </c>
      <c r="J150" s="353" t="s">
        <v>69</v>
      </c>
    </row>
    <row r="151" spans="1:10" x14ac:dyDescent="0.25">
      <c r="A151" s="351">
        <v>34634</v>
      </c>
      <c r="B151" s="350" t="s">
        <v>127</v>
      </c>
      <c r="C151" s="352" t="s">
        <v>59</v>
      </c>
      <c r="D151" s="353" t="s">
        <v>352</v>
      </c>
      <c r="E151" s="353">
        <v>108</v>
      </c>
      <c r="F151" s="353">
        <v>403</v>
      </c>
      <c r="G151" s="350" t="s">
        <v>93</v>
      </c>
      <c r="H151" s="350" t="s">
        <v>122</v>
      </c>
      <c r="I151" s="353" t="s">
        <v>13</v>
      </c>
      <c r="J151" s="353" t="s">
        <v>69</v>
      </c>
    </row>
    <row r="152" spans="1:10" x14ac:dyDescent="0.25">
      <c r="A152" s="351">
        <v>34635</v>
      </c>
      <c r="B152" s="350" t="s">
        <v>134</v>
      </c>
      <c r="C152" s="352" t="s">
        <v>59</v>
      </c>
      <c r="D152" s="353" t="s">
        <v>352</v>
      </c>
      <c r="E152" s="353">
        <v>108</v>
      </c>
      <c r="F152" s="353">
        <v>403</v>
      </c>
      <c r="G152" s="350" t="s">
        <v>93</v>
      </c>
      <c r="H152" s="350" t="s">
        <v>129</v>
      </c>
      <c r="I152" s="353" t="s">
        <v>13</v>
      </c>
      <c r="J152" s="353" t="s">
        <v>69</v>
      </c>
    </row>
    <row r="153" spans="1:10" x14ac:dyDescent="0.25">
      <c r="A153" s="351">
        <v>34636</v>
      </c>
      <c r="B153" s="350" t="s">
        <v>141</v>
      </c>
      <c r="C153" s="352" t="s">
        <v>59</v>
      </c>
      <c r="D153" s="353" t="s">
        <v>352</v>
      </c>
      <c r="E153" s="353">
        <v>108</v>
      </c>
      <c r="F153" s="353">
        <v>403</v>
      </c>
      <c r="G153" s="350" t="s">
        <v>93</v>
      </c>
      <c r="H153" s="350" t="s">
        <v>136</v>
      </c>
      <c r="I153" s="353" t="s">
        <v>13</v>
      </c>
      <c r="J153" s="353" t="s">
        <v>69</v>
      </c>
    </row>
    <row r="154" spans="1:10" x14ac:dyDescent="0.25">
      <c r="A154" s="351">
        <v>34641</v>
      </c>
      <c r="B154" s="350" t="s">
        <v>645</v>
      </c>
      <c r="C154" s="352" t="s">
        <v>59</v>
      </c>
      <c r="D154" s="353" t="s">
        <v>352</v>
      </c>
      <c r="E154" s="353">
        <v>108</v>
      </c>
      <c r="F154" s="353">
        <v>403</v>
      </c>
      <c r="G154" s="350" t="s">
        <v>30</v>
      </c>
      <c r="H154" s="350" t="s">
        <v>661</v>
      </c>
      <c r="I154" s="353" t="s">
        <v>658</v>
      </c>
      <c r="J154" s="353" t="s">
        <v>69</v>
      </c>
    </row>
    <row r="155" spans="1:10" x14ac:dyDescent="0.25">
      <c r="A155" s="351">
        <v>34643</v>
      </c>
      <c r="B155" s="350" t="s">
        <v>91</v>
      </c>
      <c r="C155" s="352" t="s">
        <v>59</v>
      </c>
      <c r="D155" s="353" t="s">
        <v>352</v>
      </c>
      <c r="E155" s="353">
        <v>108</v>
      </c>
      <c r="F155" s="353">
        <v>403</v>
      </c>
      <c r="G155" s="350" t="s">
        <v>30</v>
      </c>
      <c r="H155" s="350" t="s">
        <v>86</v>
      </c>
      <c r="I155" s="353" t="s">
        <v>13</v>
      </c>
      <c r="J155" s="353" t="s">
        <v>69</v>
      </c>
    </row>
    <row r="156" spans="1:10" x14ac:dyDescent="0.25">
      <c r="A156" s="351">
        <v>34644</v>
      </c>
      <c r="B156" s="350" t="s">
        <v>70</v>
      </c>
      <c r="C156" s="352" t="s">
        <v>59</v>
      </c>
      <c r="D156" s="353" t="s">
        <v>352</v>
      </c>
      <c r="E156" s="353">
        <v>108</v>
      </c>
      <c r="F156" s="353">
        <v>403</v>
      </c>
      <c r="G156" s="350" t="s">
        <v>30</v>
      </c>
      <c r="H156" s="350" t="s">
        <v>60</v>
      </c>
      <c r="I156" s="353" t="s">
        <v>13</v>
      </c>
      <c r="J156" s="353" t="s">
        <v>69</v>
      </c>
    </row>
    <row r="157" spans="1:10" x14ac:dyDescent="0.25">
      <c r="A157" s="351">
        <v>34645</v>
      </c>
      <c r="B157" s="350" t="s">
        <v>77</v>
      </c>
      <c r="C157" s="352" t="s">
        <v>59</v>
      </c>
      <c r="D157" s="353" t="s">
        <v>352</v>
      </c>
      <c r="E157" s="353">
        <v>108</v>
      </c>
      <c r="F157" s="353">
        <v>403</v>
      </c>
      <c r="G157" s="350" t="s">
        <v>30</v>
      </c>
      <c r="H157" s="350" t="s">
        <v>72</v>
      </c>
      <c r="I157" s="353" t="s">
        <v>13</v>
      </c>
      <c r="J157" s="353" t="s">
        <v>69</v>
      </c>
    </row>
    <row r="158" spans="1:10" x14ac:dyDescent="0.25">
      <c r="A158" s="351">
        <v>34646</v>
      </c>
      <c r="B158" s="350" t="s">
        <v>84</v>
      </c>
      <c r="C158" s="352" t="s">
        <v>59</v>
      </c>
      <c r="D158" s="353" t="s">
        <v>352</v>
      </c>
      <c r="E158" s="353">
        <v>108</v>
      </c>
      <c r="F158" s="353">
        <v>403</v>
      </c>
      <c r="G158" s="350" t="s">
        <v>30</v>
      </c>
      <c r="H158" s="350" t="s">
        <v>79</v>
      </c>
      <c r="I158" s="353" t="s">
        <v>13</v>
      </c>
      <c r="J158" s="353" t="s">
        <v>69</v>
      </c>
    </row>
    <row r="159" spans="1:10" x14ac:dyDescent="0.25">
      <c r="A159" s="351">
        <v>34680</v>
      </c>
      <c r="B159" s="350" t="s">
        <v>158</v>
      </c>
      <c r="C159" s="352" t="s">
        <v>59</v>
      </c>
      <c r="D159" s="353" t="s">
        <v>352</v>
      </c>
      <c r="E159" s="353">
        <v>108</v>
      </c>
      <c r="F159" s="353">
        <v>403</v>
      </c>
      <c r="G159" s="350" t="s">
        <v>152</v>
      </c>
      <c r="H159" s="350" t="s">
        <v>153</v>
      </c>
      <c r="I159" s="353" t="s">
        <v>13</v>
      </c>
      <c r="J159" s="353" t="s">
        <v>69</v>
      </c>
    </row>
    <row r="160" spans="1:10" x14ac:dyDescent="0.25">
      <c r="A160" s="351">
        <v>34681</v>
      </c>
      <c r="B160" s="350" t="s">
        <v>165</v>
      </c>
      <c r="C160" s="352" t="s">
        <v>59</v>
      </c>
      <c r="D160" s="353" t="s">
        <v>352</v>
      </c>
      <c r="E160" s="353">
        <v>108</v>
      </c>
      <c r="F160" s="353">
        <v>403</v>
      </c>
      <c r="G160" s="350" t="s">
        <v>152</v>
      </c>
      <c r="H160" s="350" t="s">
        <v>160</v>
      </c>
      <c r="I160" s="353" t="s">
        <v>13</v>
      </c>
      <c r="J160" s="353" t="s">
        <v>69</v>
      </c>
    </row>
    <row r="161" spans="1:10" x14ac:dyDescent="0.25">
      <c r="A161" s="351">
        <v>34682</v>
      </c>
      <c r="B161" s="350" t="s">
        <v>172</v>
      </c>
      <c r="C161" s="352" t="s">
        <v>59</v>
      </c>
      <c r="D161" s="353" t="s">
        <v>352</v>
      </c>
      <c r="E161" s="353">
        <v>108</v>
      </c>
      <c r="F161" s="353">
        <v>403</v>
      </c>
      <c r="G161" s="350" t="s">
        <v>152</v>
      </c>
      <c r="H161" s="350" t="s">
        <v>167</v>
      </c>
      <c r="I161" s="353" t="s">
        <v>13</v>
      </c>
      <c r="J161" s="353" t="s">
        <v>69</v>
      </c>
    </row>
    <row r="162" spans="1:10" x14ac:dyDescent="0.25">
      <c r="A162" s="351">
        <v>34683</v>
      </c>
      <c r="B162" s="350" t="s">
        <v>179</v>
      </c>
      <c r="C162" s="352" t="s">
        <v>59</v>
      </c>
      <c r="D162" s="353" t="s">
        <v>352</v>
      </c>
      <c r="E162" s="353">
        <v>108</v>
      </c>
      <c r="F162" s="353">
        <v>403</v>
      </c>
      <c r="G162" s="350" t="s">
        <v>152</v>
      </c>
      <c r="H162" s="350" t="s">
        <v>174</v>
      </c>
      <c r="I162" s="353" t="s">
        <v>13</v>
      </c>
      <c r="J162" s="353" t="s">
        <v>69</v>
      </c>
    </row>
    <row r="163" spans="1:10" x14ac:dyDescent="0.25">
      <c r="A163" s="351">
        <v>34684</v>
      </c>
      <c r="B163" s="350" t="s">
        <v>186</v>
      </c>
      <c r="C163" s="352" t="s">
        <v>59</v>
      </c>
      <c r="D163" s="353" t="s">
        <v>352</v>
      </c>
      <c r="E163" s="353">
        <v>108</v>
      </c>
      <c r="F163" s="353">
        <v>403</v>
      </c>
      <c r="G163" s="350" t="s">
        <v>152</v>
      </c>
      <c r="H163" s="350" t="s">
        <v>181</v>
      </c>
      <c r="I163" s="353" t="s">
        <v>13</v>
      </c>
      <c r="J163" s="353" t="s">
        <v>69</v>
      </c>
    </row>
    <row r="164" spans="1:10" x14ac:dyDescent="0.25">
      <c r="A164" s="351">
        <v>34685</v>
      </c>
      <c r="B164" s="350" t="s">
        <v>193</v>
      </c>
      <c r="C164" s="352" t="s">
        <v>59</v>
      </c>
      <c r="D164" s="353" t="s">
        <v>352</v>
      </c>
      <c r="E164" s="353">
        <v>108</v>
      </c>
      <c r="F164" s="353">
        <v>403</v>
      </c>
      <c r="G164" s="350" t="s">
        <v>152</v>
      </c>
      <c r="H164" s="350" t="s">
        <v>188</v>
      </c>
      <c r="I164" s="353" t="s">
        <v>13</v>
      </c>
      <c r="J164" s="353" t="s">
        <v>69</v>
      </c>
    </row>
    <row r="165" spans="1:10" x14ac:dyDescent="0.25">
      <c r="A165" s="351">
        <v>34686</v>
      </c>
      <c r="B165" s="350" t="s">
        <v>200</v>
      </c>
      <c r="C165" s="352" t="s">
        <v>59</v>
      </c>
      <c r="D165" s="353" t="s">
        <v>352</v>
      </c>
      <c r="E165" s="353">
        <v>108</v>
      </c>
      <c r="F165" s="353">
        <v>403</v>
      </c>
      <c r="G165" s="350" t="s">
        <v>152</v>
      </c>
      <c r="H165" s="350" t="s">
        <v>195</v>
      </c>
      <c r="I165" s="353" t="s">
        <v>13</v>
      </c>
      <c r="J165" s="353" t="s">
        <v>69</v>
      </c>
    </row>
    <row r="166" spans="1:10" x14ac:dyDescent="0.25">
      <c r="A166" s="351">
        <v>34820</v>
      </c>
      <c r="B166" s="350" t="s">
        <v>150</v>
      </c>
      <c r="C166" s="352" t="s">
        <v>59</v>
      </c>
      <c r="D166" s="353" t="s">
        <v>352</v>
      </c>
      <c r="E166" s="353">
        <v>108</v>
      </c>
      <c r="F166" s="353">
        <v>403</v>
      </c>
      <c r="G166" s="350" t="s">
        <v>143</v>
      </c>
      <c r="H166" s="350" t="s">
        <v>143</v>
      </c>
      <c r="I166" s="353" t="s">
        <v>13</v>
      </c>
      <c r="J166" s="353" t="s">
        <v>149</v>
      </c>
    </row>
    <row r="167" spans="1:10" x14ac:dyDescent="0.25">
      <c r="A167" s="351">
        <v>34898</v>
      </c>
      <c r="B167" s="350" t="s">
        <v>214</v>
      </c>
      <c r="C167" s="352" t="s">
        <v>59</v>
      </c>
      <c r="D167" s="353" t="s">
        <v>352</v>
      </c>
      <c r="E167" s="353">
        <v>108</v>
      </c>
      <c r="F167" s="353">
        <v>403</v>
      </c>
      <c r="G167" s="350" t="s">
        <v>209</v>
      </c>
      <c r="H167" s="350" t="s">
        <v>210</v>
      </c>
      <c r="I167" s="353" t="s">
        <v>13</v>
      </c>
      <c r="J167" s="353" t="s">
        <v>149</v>
      </c>
    </row>
    <row r="168" spans="1:10" x14ac:dyDescent="0.25">
      <c r="A168" s="351">
        <v>34899</v>
      </c>
      <c r="B168" s="350" t="s">
        <v>207</v>
      </c>
      <c r="C168" s="352" t="s">
        <v>59</v>
      </c>
      <c r="D168" s="353" t="s">
        <v>352</v>
      </c>
      <c r="E168" s="353">
        <v>108</v>
      </c>
      <c r="F168" s="353">
        <v>403</v>
      </c>
      <c r="G168" s="350" t="s">
        <v>202</v>
      </c>
      <c r="H168" s="350" t="s">
        <v>203</v>
      </c>
      <c r="I168" s="353" t="s">
        <v>13</v>
      </c>
      <c r="J168" s="353" t="s">
        <v>149</v>
      </c>
    </row>
    <row r="169" spans="1:10" x14ac:dyDescent="0.25">
      <c r="A169" s="351">
        <v>31101</v>
      </c>
      <c r="B169" s="350" t="s">
        <v>567</v>
      </c>
      <c r="C169" s="352" t="s">
        <v>29</v>
      </c>
      <c r="D169" s="353" t="s">
        <v>352</v>
      </c>
      <c r="E169" s="353">
        <v>108</v>
      </c>
      <c r="F169" s="353">
        <v>403</v>
      </c>
      <c r="G169" s="350" t="s">
        <v>30</v>
      </c>
      <c r="H169" s="350" t="s">
        <v>661</v>
      </c>
      <c r="I169" s="353" t="s">
        <v>658</v>
      </c>
      <c r="J169" s="353" t="s">
        <v>32</v>
      </c>
    </row>
    <row r="170" spans="1:10" x14ac:dyDescent="0.25">
      <c r="A170" s="351">
        <v>31130</v>
      </c>
      <c r="B170" s="350" t="s">
        <v>568</v>
      </c>
      <c r="C170" s="352" t="s">
        <v>29</v>
      </c>
      <c r="D170" s="353" t="s">
        <v>352</v>
      </c>
      <c r="E170" s="353">
        <v>108</v>
      </c>
      <c r="F170" s="353">
        <v>403</v>
      </c>
      <c r="G170" s="350" t="s">
        <v>93</v>
      </c>
      <c r="H170" s="350" t="s">
        <v>661</v>
      </c>
      <c r="I170" s="353" t="s">
        <v>658</v>
      </c>
      <c r="J170" s="353" t="s">
        <v>32</v>
      </c>
    </row>
    <row r="171" spans="1:10" x14ac:dyDescent="0.25">
      <c r="A171" s="351">
        <v>31131</v>
      </c>
      <c r="B171" s="350" t="s">
        <v>569</v>
      </c>
      <c r="C171" s="352" t="s">
        <v>29</v>
      </c>
      <c r="D171" s="353" t="s">
        <v>352</v>
      </c>
      <c r="E171" s="353">
        <v>108</v>
      </c>
      <c r="F171" s="353">
        <v>403</v>
      </c>
      <c r="G171" s="350" t="s">
        <v>93</v>
      </c>
      <c r="H171" s="350" t="s">
        <v>661</v>
      </c>
      <c r="I171" s="353" t="s">
        <v>658</v>
      </c>
      <c r="J171" s="353" t="s">
        <v>32</v>
      </c>
    </row>
    <row r="172" spans="1:10" x14ac:dyDescent="0.25">
      <c r="A172" s="351">
        <v>31132</v>
      </c>
      <c r="B172" s="350" t="s">
        <v>570</v>
      </c>
      <c r="C172" s="352" t="s">
        <v>29</v>
      </c>
      <c r="D172" s="353" t="s">
        <v>352</v>
      </c>
      <c r="E172" s="353">
        <v>108</v>
      </c>
      <c r="F172" s="353">
        <v>403</v>
      </c>
      <c r="G172" s="350" t="s">
        <v>93</v>
      </c>
      <c r="H172" s="350" t="s">
        <v>661</v>
      </c>
      <c r="I172" s="353" t="s">
        <v>658</v>
      </c>
      <c r="J172" s="353" t="s">
        <v>32</v>
      </c>
    </row>
    <row r="173" spans="1:10" x14ac:dyDescent="0.25">
      <c r="A173" s="351">
        <v>31133</v>
      </c>
      <c r="B173" s="350" t="s">
        <v>571</v>
      </c>
      <c r="C173" s="352" t="s">
        <v>29</v>
      </c>
      <c r="D173" s="353" t="s">
        <v>352</v>
      </c>
      <c r="E173" s="353">
        <v>108</v>
      </c>
      <c r="F173" s="353">
        <v>403</v>
      </c>
      <c r="G173" s="350" t="s">
        <v>93</v>
      </c>
      <c r="H173" s="350" t="s">
        <v>661</v>
      </c>
      <c r="I173" s="353" t="s">
        <v>658</v>
      </c>
      <c r="J173" s="353" t="s">
        <v>32</v>
      </c>
    </row>
    <row r="174" spans="1:10" x14ac:dyDescent="0.25">
      <c r="A174" s="351">
        <v>31134</v>
      </c>
      <c r="B174" s="350" t="s">
        <v>572</v>
      </c>
      <c r="C174" s="352" t="s">
        <v>29</v>
      </c>
      <c r="D174" s="353" t="s">
        <v>352</v>
      </c>
      <c r="E174" s="353">
        <v>108</v>
      </c>
      <c r="F174" s="353">
        <v>403</v>
      </c>
      <c r="G174" s="350" t="s">
        <v>93</v>
      </c>
      <c r="H174" s="350" t="s">
        <v>661</v>
      </c>
      <c r="I174" s="353" t="s">
        <v>658</v>
      </c>
      <c r="J174" s="353" t="s">
        <v>32</v>
      </c>
    </row>
    <row r="175" spans="1:10" x14ac:dyDescent="0.25">
      <c r="A175" s="351">
        <v>31140</v>
      </c>
      <c r="B175" s="350" t="s">
        <v>33</v>
      </c>
      <c r="C175" s="352" t="s">
        <v>29</v>
      </c>
      <c r="D175" s="353" t="s">
        <v>352</v>
      </c>
      <c r="E175" s="353">
        <v>108</v>
      </c>
      <c r="F175" s="353">
        <v>403</v>
      </c>
      <c r="G175" s="350" t="s">
        <v>30</v>
      </c>
      <c r="H175" s="350" t="s">
        <v>31</v>
      </c>
      <c r="I175" s="353" t="s">
        <v>13</v>
      </c>
      <c r="J175" s="353" t="s">
        <v>32</v>
      </c>
    </row>
    <row r="176" spans="1:10" x14ac:dyDescent="0.25">
      <c r="A176" s="351">
        <v>31141</v>
      </c>
      <c r="B176" s="350" t="s">
        <v>573</v>
      </c>
      <c r="C176" s="352" t="s">
        <v>29</v>
      </c>
      <c r="D176" s="353" t="s">
        <v>352</v>
      </c>
      <c r="E176" s="353">
        <v>108</v>
      </c>
      <c r="F176" s="353">
        <v>403</v>
      </c>
      <c r="G176" s="350" t="s">
        <v>30</v>
      </c>
      <c r="H176" s="350" t="s">
        <v>664</v>
      </c>
      <c r="I176" s="353" t="s">
        <v>658</v>
      </c>
      <c r="J176" s="353" t="s">
        <v>32</v>
      </c>
    </row>
    <row r="177" spans="1:10" x14ac:dyDescent="0.25">
      <c r="A177" s="351">
        <v>31142</v>
      </c>
      <c r="B177" s="350" t="s">
        <v>574</v>
      </c>
      <c r="C177" s="352" t="s">
        <v>29</v>
      </c>
      <c r="D177" s="353" t="s">
        <v>352</v>
      </c>
      <c r="E177" s="353">
        <v>108</v>
      </c>
      <c r="F177" s="353">
        <v>403</v>
      </c>
      <c r="G177" s="350" t="s">
        <v>30</v>
      </c>
      <c r="H177" s="350" t="s">
        <v>665</v>
      </c>
      <c r="I177" s="353" t="s">
        <v>658</v>
      </c>
      <c r="J177" s="353" t="s">
        <v>32</v>
      </c>
    </row>
    <row r="178" spans="1:10" x14ac:dyDescent="0.25">
      <c r="A178" s="351">
        <v>31143</v>
      </c>
      <c r="B178" s="350" t="s">
        <v>575</v>
      </c>
      <c r="C178" s="352" t="s">
        <v>29</v>
      </c>
      <c r="D178" s="353" t="s">
        <v>352</v>
      </c>
      <c r="E178" s="353">
        <v>108</v>
      </c>
      <c r="F178" s="353">
        <v>403</v>
      </c>
      <c r="G178" s="350" t="s">
        <v>30</v>
      </c>
      <c r="H178" s="350" t="s">
        <v>666</v>
      </c>
      <c r="I178" s="353" t="s">
        <v>658</v>
      </c>
      <c r="J178" s="353" t="s">
        <v>32</v>
      </c>
    </row>
    <row r="179" spans="1:10" x14ac:dyDescent="0.25">
      <c r="A179" s="351">
        <v>31144</v>
      </c>
      <c r="B179" s="350" t="s">
        <v>44</v>
      </c>
      <c r="C179" s="352" t="s">
        <v>29</v>
      </c>
      <c r="D179" s="353" t="s">
        <v>352</v>
      </c>
      <c r="E179" s="353">
        <v>108</v>
      </c>
      <c r="F179" s="353">
        <v>403</v>
      </c>
      <c r="G179" s="350" t="s">
        <v>30</v>
      </c>
      <c r="H179" s="350" t="s">
        <v>43</v>
      </c>
      <c r="I179" s="353" t="s">
        <v>13</v>
      </c>
      <c r="J179" s="353" t="s">
        <v>32</v>
      </c>
    </row>
    <row r="180" spans="1:10" x14ac:dyDescent="0.25">
      <c r="A180" s="351">
        <v>31145</v>
      </c>
      <c r="B180" s="350" t="s">
        <v>45</v>
      </c>
      <c r="C180" s="352" t="s">
        <v>29</v>
      </c>
      <c r="D180" s="353" t="s">
        <v>352</v>
      </c>
      <c r="E180" s="353">
        <v>108</v>
      </c>
      <c r="F180" s="353">
        <v>403</v>
      </c>
      <c r="G180" s="350" t="s">
        <v>30</v>
      </c>
      <c r="H180" s="350" t="s">
        <v>43</v>
      </c>
      <c r="I180" s="353" t="s">
        <v>13</v>
      </c>
      <c r="J180" s="353" t="s">
        <v>32</v>
      </c>
    </row>
    <row r="181" spans="1:10" x14ac:dyDescent="0.25">
      <c r="A181" s="351">
        <v>31146</v>
      </c>
      <c r="B181" s="350" t="s">
        <v>576</v>
      </c>
      <c r="C181" s="352" t="s">
        <v>29</v>
      </c>
      <c r="D181" s="353" t="s">
        <v>352</v>
      </c>
      <c r="E181" s="353">
        <v>108</v>
      </c>
      <c r="F181" s="353">
        <v>403</v>
      </c>
      <c r="G181" s="350" t="s">
        <v>30</v>
      </c>
      <c r="H181" s="350" t="s">
        <v>667</v>
      </c>
      <c r="I181" s="353" t="s">
        <v>658</v>
      </c>
      <c r="J181" s="353" t="s">
        <v>32</v>
      </c>
    </row>
    <row r="182" spans="1:10" x14ac:dyDescent="0.25">
      <c r="A182" s="351">
        <v>31151</v>
      </c>
      <c r="B182" s="350" t="s">
        <v>577</v>
      </c>
      <c r="C182" s="352" t="s">
        <v>29</v>
      </c>
      <c r="D182" s="353" t="s">
        <v>352</v>
      </c>
      <c r="E182" s="353">
        <v>108</v>
      </c>
      <c r="F182" s="353">
        <v>403</v>
      </c>
      <c r="G182" s="350" t="s">
        <v>30</v>
      </c>
      <c r="H182" s="350" t="s">
        <v>668</v>
      </c>
      <c r="I182" s="353" t="s">
        <v>658</v>
      </c>
      <c r="J182" s="353" t="s">
        <v>32</v>
      </c>
    </row>
    <row r="183" spans="1:10" x14ac:dyDescent="0.25">
      <c r="A183" s="351">
        <v>31152</v>
      </c>
      <c r="B183" s="350" t="s">
        <v>578</v>
      </c>
      <c r="C183" s="352" t="s">
        <v>29</v>
      </c>
      <c r="D183" s="353" t="s">
        <v>352</v>
      </c>
      <c r="E183" s="353">
        <v>108</v>
      </c>
      <c r="F183" s="353">
        <v>403</v>
      </c>
      <c r="G183" s="350" t="s">
        <v>30</v>
      </c>
      <c r="H183" s="350" t="s">
        <v>669</v>
      </c>
      <c r="I183" s="353" t="s">
        <v>658</v>
      </c>
      <c r="J183" s="353" t="s">
        <v>32</v>
      </c>
    </row>
    <row r="184" spans="1:10" x14ac:dyDescent="0.25">
      <c r="A184" s="351">
        <v>31153</v>
      </c>
      <c r="B184" s="350" t="s">
        <v>579</v>
      </c>
      <c r="C184" s="352" t="s">
        <v>29</v>
      </c>
      <c r="D184" s="353" t="s">
        <v>352</v>
      </c>
      <c r="E184" s="353">
        <v>108</v>
      </c>
      <c r="F184" s="353">
        <v>403</v>
      </c>
      <c r="G184" s="350" t="s">
        <v>30</v>
      </c>
      <c r="H184" s="350" t="s">
        <v>670</v>
      </c>
      <c r="I184" s="353" t="s">
        <v>658</v>
      </c>
      <c r="J184" s="353" t="s">
        <v>32</v>
      </c>
    </row>
    <row r="185" spans="1:10" x14ac:dyDescent="0.25">
      <c r="A185" s="351">
        <v>31154</v>
      </c>
      <c r="B185" s="350" t="s">
        <v>46</v>
      </c>
      <c r="C185" s="352" t="s">
        <v>29</v>
      </c>
      <c r="D185" s="353" t="s">
        <v>352</v>
      </c>
      <c r="E185" s="353">
        <v>108</v>
      </c>
      <c r="F185" s="353">
        <v>403</v>
      </c>
      <c r="G185" s="350" t="s">
        <v>30</v>
      </c>
      <c r="H185" s="350" t="s">
        <v>43</v>
      </c>
      <c r="I185" s="353" t="s">
        <v>13</v>
      </c>
      <c r="J185" s="353" t="s">
        <v>32</v>
      </c>
    </row>
    <row r="186" spans="1:10" x14ac:dyDescent="0.25">
      <c r="A186" s="351">
        <v>31175</v>
      </c>
      <c r="B186" s="350" t="s">
        <v>580</v>
      </c>
      <c r="C186" s="352" t="s">
        <v>29</v>
      </c>
      <c r="D186" s="353" t="s">
        <v>352</v>
      </c>
      <c r="E186" s="353">
        <v>108</v>
      </c>
      <c r="F186" s="353">
        <v>403</v>
      </c>
      <c r="G186" s="350" t="s">
        <v>30</v>
      </c>
      <c r="H186" s="350" t="s">
        <v>661</v>
      </c>
      <c r="I186" s="353" t="s">
        <v>658</v>
      </c>
      <c r="J186" s="353" t="s">
        <v>32</v>
      </c>
    </row>
    <row r="187" spans="1:10" x14ac:dyDescent="0.25">
      <c r="A187" s="351">
        <v>31178</v>
      </c>
      <c r="B187" s="350" t="s">
        <v>581</v>
      </c>
      <c r="C187" s="352" t="s">
        <v>29</v>
      </c>
      <c r="D187" s="353" t="s">
        <v>352</v>
      </c>
      <c r="E187" s="353">
        <v>108</v>
      </c>
      <c r="F187" s="353">
        <v>403</v>
      </c>
      <c r="G187" s="350" t="s">
        <v>30</v>
      </c>
      <c r="H187" s="350" t="s">
        <v>661</v>
      </c>
      <c r="I187" s="353" t="s">
        <v>658</v>
      </c>
      <c r="J187" s="353" t="s">
        <v>32</v>
      </c>
    </row>
    <row r="188" spans="1:10" x14ac:dyDescent="0.25">
      <c r="A188" s="351">
        <v>31179</v>
      </c>
      <c r="B188" s="350" t="s">
        <v>582</v>
      </c>
      <c r="C188" s="352" t="s">
        <v>29</v>
      </c>
      <c r="D188" s="353" t="s">
        <v>352</v>
      </c>
      <c r="E188" s="353">
        <v>108</v>
      </c>
      <c r="F188" s="353">
        <v>403</v>
      </c>
      <c r="G188" s="350" t="s">
        <v>30</v>
      </c>
      <c r="H188" s="350" t="s">
        <v>661</v>
      </c>
      <c r="I188" s="353" t="s">
        <v>658</v>
      </c>
      <c r="J188" s="353" t="s">
        <v>32</v>
      </c>
    </row>
    <row r="189" spans="1:10" x14ac:dyDescent="0.25">
      <c r="A189" s="351">
        <v>31230</v>
      </c>
      <c r="B189" s="350" t="s">
        <v>583</v>
      </c>
      <c r="C189" s="352" t="s">
        <v>29</v>
      </c>
      <c r="D189" s="353" t="s">
        <v>352</v>
      </c>
      <c r="E189" s="353">
        <v>108</v>
      </c>
      <c r="F189" s="353">
        <v>403</v>
      </c>
      <c r="G189" s="350" t="s">
        <v>93</v>
      </c>
      <c r="H189" s="350" t="s">
        <v>661</v>
      </c>
      <c r="I189" s="353" t="s">
        <v>658</v>
      </c>
      <c r="J189" s="353" t="s">
        <v>34</v>
      </c>
    </row>
    <row r="190" spans="1:10" x14ac:dyDescent="0.25">
      <c r="A190" s="351">
        <v>31231</v>
      </c>
      <c r="B190" s="350" t="s">
        <v>584</v>
      </c>
      <c r="C190" s="352" t="s">
        <v>29</v>
      </c>
      <c r="D190" s="353" t="s">
        <v>352</v>
      </c>
      <c r="E190" s="353">
        <v>108</v>
      </c>
      <c r="F190" s="353">
        <v>403</v>
      </c>
      <c r="G190" s="350" t="s">
        <v>93</v>
      </c>
      <c r="H190" s="350" t="s">
        <v>661</v>
      </c>
      <c r="I190" s="353" t="s">
        <v>658</v>
      </c>
      <c r="J190" s="353" t="s">
        <v>34</v>
      </c>
    </row>
    <row r="191" spans="1:10" x14ac:dyDescent="0.25">
      <c r="A191" s="351">
        <v>31232</v>
      </c>
      <c r="B191" s="350" t="s">
        <v>585</v>
      </c>
      <c r="C191" s="352" t="s">
        <v>29</v>
      </c>
      <c r="D191" s="353" t="s">
        <v>352</v>
      </c>
      <c r="E191" s="353">
        <v>108</v>
      </c>
      <c r="F191" s="353">
        <v>403</v>
      </c>
      <c r="G191" s="350" t="s">
        <v>93</v>
      </c>
      <c r="H191" s="350" t="s">
        <v>661</v>
      </c>
      <c r="I191" s="353" t="s">
        <v>658</v>
      </c>
      <c r="J191" s="353" t="s">
        <v>34</v>
      </c>
    </row>
    <row r="192" spans="1:10" x14ac:dyDescent="0.25">
      <c r="A192" s="351">
        <v>31240</v>
      </c>
      <c r="B192" s="350" t="s">
        <v>35</v>
      </c>
      <c r="C192" s="352" t="s">
        <v>29</v>
      </c>
      <c r="D192" s="353" t="s">
        <v>352</v>
      </c>
      <c r="E192" s="353">
        <v>108</v>
      </c>
      <c r="F192" s="353">
        <v>403</v>
      </c>
      <c r="G192" s="350" t="s">
        <v>30</v>
      </c>
      <c r="H192" s="350" t="s">
        <v>31</v>
      </c>
      <c r="I192" s="353" t="s">
        <v>13</v>
      </c>
      <c r="J192" s="353" t="s">
        <v>34</v>
      </c>
    </row>
    <row r="193" spans="1:10" x14ac:dyDescent="0.25">
      <c r="A193" s="351">
        <v>31241</v>
      </c>
      <c r="B193" s="350" t="s">
        <v>586</v>
      </c>
      <c r="C193" s="352" t="s">
        <v>29</v>
      </c>
      <c r="D193" s="353" t="s">
        <v>352</v>
      </c>
      <c r="E193" s="353">
        <v>108</v>
      </c>
      <c r="F193" s="353">
        <v>403</v>
      </c>
      <c r="G193" s="350" t="s">
        <v>30</v>
      </c>
      <c r="H193" s="350" t="s">
        <v>664</v>
      </c>
      <c r="I193" s="353" t="s">
        <v>658</v>
      </c>
      <c r="J193" s="353" t="s">
        <v>34</v>
      </c>
    </row>
    <row r="194" spans="1:10" x14ac:dyDescent="0.25">
      <c r="A194" s="351">
        <v>31242</v>
      </c>
      <c r="B194" s="350" t="s">
        <v>587</v>
      </c>
      <c r="C194" s="352" t="s">
        <v>29</v>
      </c>
      <c r="D194" s="353" t="s">
        <v>352</v>
      </c>
      <c r="E194" s="353">
        <v>108</v>
      </c>
      <c r="F194" s="353">
        <v>403</v>
      </c>
      <c r="G194" s="350" t="s">
        <v>30</v>
      </c>
      <c r="H194" s="350" t="s">
        <v>665</v>
      </c>
      <c r="I194" s="353" t="s">
        <v>658</v>
      </c>
      <c r="J194" s="353" t="s">
        <v>34</v>
      </c>
    </row>
    <row r="195" spans="1:10" x14ac:dyDescent="0.25">
      <c r="A195" s="351">
        <v>31243</v>
      </c>
      <c r="B195" s="350" t="s">
        <v>588</v>
      </c>
      <c r="C195" s="352" t="s">
        <v>29</v>
      </c>
      <c r="D195" s="353" t="s">
        <v>352</v>
      </c>
      <c r="E195" s="353">
        <v>108</v>
      </c>
      <c r="F195" s="353">
        <v>403</v>
      </c>
      <c r="G195" s="350" t="s">
        <v>30</v>
      </c>
      <c r="H195" s="350" t="s">
        <v>666</v>
      </c>
      <c r="I195" s="353" t="s">
        <v>658</v>
      </c>
      <c r="J195" s="353" t="s">
        <v>34</v>
      </c>
    </row>
    <row r="196" spans="1:10" x14ac:dyDescent="0.25">
      <c r="A196" s="351">
        <v>31244</v>
      </c>
      <c r="B196" s="350" t="s">
        <v>47</v>
      </c>
      <c r="C196" s="352" t="s">
        <v>29</v>
      </c>
      <c r="D196" s="353" t="s">
        <v>352</v>
      </c>
      <c r="E196" s="353">
        <v>108</v>
      </c>
      <c r="F196" s="353">
        <v>403</v>
      </c>
      <c r="G196" s="350" t="s">
        <v>30</v>
      </c>
      <c r="H196" s="350" t="s">
        <v>43</v>
      </c>
      <c r="I196" s="353" t="s">
        <v>13</v>
      </c>
      <c r="J196" s="353" t="s">
        <v>34</v>
      </c>
    </row>
    <row r="197" spans="1:10" x14ac:dyDescent="0.25">
      <c r="A197" s="351">
        <v>31245</v>
      </c>
      <c r="B197" s="350" t="s">
        <v>48</v>
      </c>
      <c r="C197" s="352" t="s">
        <v>29</v>
      </c>
      <c r="D197" s="353" t="s">
        <v>352</v>
      </c>
      <c r="E197" s="353">
        <v>108</v>
      </c>
      <c r="F197" s="353">
        <v>403</v>
      </c>
      <c r="G197" s="350" t="s">
        <v>30</v>
      </c>
      <c r="H197" s="350" t="s">
        <v>43</v>
      </c>
      <c r="I197" s="353" t="s">
        <v>13</v>
      </c>
      <c r="J197" s="353" t="s">
        <v>34</v>
      </c>
    </row>
    <row r="198" spans="1:10" x14ac:dyDescent="0.25">
      <c r="A198" s="351">
        <v>31246</v>
      </c>
      <c r="B198" s="350" t="s">
        <v>589</v>
      </c>
      <c r="C198" s="352" t="s">
        <v>29</v>
      </c>
      <c r="D198" s="353" t="s">
        <v>352</v>
      </c>
      <c r="E198" s="353">
        <v>108</v>
      </c>
      <c r="F198" s="353">
        <v>403</v>
      </c>
      <c r="G198" s="350" t="s">
        <v>30</v>
      </c>
      <c r="H198" s="350" t="s">
        <v>667</v>
      </c>
      <c r="I198" s="353" t="s">
        <v>658</v>
      </c>
      <c r="J198" s="353" t="s">
        <v>34</v>
      </c>
    </row>
    <row r="199" spans="1:10" x14ac:dyDescent="0.25">
      <c r="A199" s="351">
        <v>31251</v>
      </c>
      <c r="B199" s="350" t="s">
        <v>590</v>
      </c>
      <c r="C199" s="352" t="s">
        <v>29</v>
      </c>
      <c r="D199" s="353" t="s">
        <v>352</v>
      </c>
      <c r="E199" s="353">
        <v>108</v>
      </c>
      <c r="F199" s="353">
        <v>403</v>
      </c>
      <c r="G199" s="350" t="s">
        <v>30</v>
      </c>
      <c r="H199" s="350" t="s">
        <v>668</v>
      </c>
      <c r="I199" s="353" t="s">
        <v>658</v>
      </c>
      <c r="J199" s="353" t="s">
        <v>34</v>
      </c>
    </row>
    <row r="200" spans="1:10" x14ac:dyDescent="0.25">
      <c r="A200" s="351">
        <v>31252</v>
      </c>
      <c r="B200" s="350" t="s">
        <v>591</v>
      </c>
      <c r="C200" s="352" t="s">
        <v>29</v>
      </c>
      <c r="D200" s="353" t="s">
        <v>352</v>
      </c>
      <c r="E200" s="353">
        <v>108</v>
      </c>
      <c r="F200" s="353">
        <v>403</v>
      </c>
      <c r="G200" s="350" t="s">
        <v>30</v>
      </c>
      <c r="H200" s="350" t="s">
        <v>669</v>
      </c>
      <c r="I200" s="353" t="s">
        <v>658</v>
      </c>
      <c r="J200" s="353" t="s">
        <v>34</v>
      </c>
    </row>
    <row r="201" spans="1:10" x14ac:dyDescent="0.25">
      <c r="A201" s="351">
        <v>31253</v>
      </c>
      <c r="B201" s="350" t="s">
        <v>592</v>
      </c>
      <c r="C201" s="352" t="s">
        <v>29</v>
      </c>
      <c r="D201" s="353" t="s">
        <v>352</v>
      </c>
      <c r="E201" s="353">
        <v>108</v>
      </c>
      <c r="F201" s="353">
        <v>403</v>
      </c>
      <c r="G201" s="350" t="s">
        <v>30</v>
      </c>
      <c r="H201" s="350" t="s">
        <v>670</v>
      </c>
      <c r="I201" s="353" t="s">
        <v>658</v>
      </c>
      <c r="J201" s="353" t="s">
        <v>34</v>
      </c>
    </row>
    <row r="202" spans="1:10" x14ac:dyDescent="0.25">
      <c r="A202" s="351">
        <v>31254</v>
      </c>
      <c r="B202" s="350" t="s">
        <v>49</v>
      </c>
      <c r="C202" s="352" t="s">
        <v>29</v>
      </c>
      <c r="D202" s="353" t="s">
        <v>352</v>
      </c>
      <c r="E202" s="353">
        <v>108</v>
      </c>
      <c r="F202" s="353">
        <v>403</v>
      </c>
      <c r="G202" s="350" t="s">
        <v>30</v>
      </c>
      <c r="H202" s="350" t="s">
        <v>43</v>
      </c>
      <c r="I202" s="353" t="s">
        <v>13</v>
      </c>
      <c r="J202" s="353" t="s">
        <v>34</v>
      </c>
    </row>
    <row r="203" spans="1:10" x14ac:dyDescent="0.25">
      <c r="A203" s="351">
        <v>31275</v>
      </c>
      <c r="B203" s="350" t="s">
        <v>593</v>
      </c>
      <c r="C203" s="352" t="s">
        <v>29</v>
      </c>
      <c r="D203" s="353" t="s">
        <v>352</v>
      </c>
      <c r="E203" s="353">
        <v>108</v>
      </c>
      <c r="F203" s="353">
        <v>403</v>
      </c>
      <c r="G203" s="350" t="s">
        <v>93</v>
      </c>
      <c r="H203" s="350" t="s">
        <v>661</v>
      </c>
      <c r="I203" s="353" t="s">
        <v>658</v>
      </c>
      <c r="J203" s="353" t="s">
        <v>34</v>
      </c>
    </row>
    <row r="204" spans="1:10" x14ac:dyDescent="0.25">
      <c r="A204" s="351">
        <v>31430</v>
      </c>
      <c r="B204" s="350" t="s">
        <v>594</v>
      </c>
      <c r="C204" s="352" t="s">
        <v>29</v>
      </c>
      <c r="D204" s="353" t="s">
        <v>352</v>
      </c>
      <c r="E204" s="353">
        <v>108</v>
      </c>
      <c r="F204" s="353">
        <v>403</v>
      </c>
      <c r="G204" s="350" t="s">
        <v>93</v>
      </c>
      <c r="H204" s="350" t="s">
        <v>661</v>
      </c>
      <c r="I204" s="353" t="s">
        <v>658</v>
      </c>
      <c r="J204" s="353" t="s">
        <v>36</v>
      </c>
    </row>
    <row r="205" spans="1:10" x14ac:dyDescent="0.25">
      <c r="A205" s="351">
        <v>31431</v>
      </c>
      <c r="B205" s="350" t="s">
        <v>595</v>
      </c>
      <c r="C205" s="352" t="s">
        <v>29</v>
      </c>
      <c r="D205" s="353" t="s">
        <v>352</v>
      </c>
      <c r="E205" s="353">
        <v>108</v>
      </c>
      <c r="F205" s="353">
        <v>403</v>
      </c>
      <c r="G205" s="350" t="s">
        <v>93</v>
      </c>
      <c r="H205" s="350" t="s">
        <v>661</v>
      </c>
      <c r="I205" s="353" t="s">
        <v>658</v>
      </c>
      <c r="J205" s="353" t="s">
        <v>36</v>
      </c>
    </row>
    <row r="206" spans="1:10" x14ac:dyDescent="0.25">
      <c r="A206" s="351">
        <v>31432</v>
      </c>
      <c r="B206" s="350" t="s">
        <v>596</v>
      </c>
      <c r="C206" s="352" t="s">
        <v>29</v>
      </c>
      <c r="D206" s="353" t="s">
        <v>352</v>
      </c>
      <c r="E206" s="353">
        <v>108</v>
      </c>
      <c r="F206" s="353">
        <v>403</v>
      </c>
      <c r="G206" s="350" t="s">
        <v>93</v>
      </c>
      <c r="H206" s="350" t="s">
        <v>661</v>
      </c>
      <c r="I206" s="353" t="s">
        <v>658</v>
      </c>
      <c r="J206" s="353" t="s">
        <v>36</v>
      </c>
    </row>
    <row r="207" spans="1:10" x14ac:dyDescent="0.25">
      <c r="A207" s="351">
        <v>31433</v>
      </c>
      <c r="B207" s="350" t="s">
        <v>597</v>
      </c>
      <c r="C207" s="352" t="s">
        <v>29</v>
      </c>
      <c r="D207" s="353" t="s">
        <v>352</v>
      </c>
      <c r="E207" s="353">
        <v>108</v>
      </c>
      <c r="F207" s="353">
        <v>403</v>
      </c>
      <c r="G207" s="350" t="s">
        <v>93</v>
      </c>
      <c r="H207" s="350" t="s">
        <v>661</v>
      </c>
      <c r="I207" s="353" t="s">
        <v>658</v>
      </c>
      <c r="J207" s="353" t="s">
        <v>36</v>
      </c>
    </row>
    <row r="208" spans="1:10" x14ac:dyDescent="0.25">
      <c r="A208" s="351">
        <v>31434</v>
      </c>
      <c r="B208" s="350" t="s">
        <v>598</v>
      </c>
      <c r="C208" s="352" t="s">
        <v>29</v>
      </c>
      <c r="D208" s="353" t="s">
        <v>352</v>
      </c>
      <c r="E208" s="353">
        <v>108</v>
      </c>
      <c r="F208" s="353">
        <v>403</v>
      </c>
      <c r="G208" s="350" t="s">
        <v>93</v>
      </c>
      <c r="H208" s="350" t="s">
        <v>661</v>
      </c>
      <c r="I208" s="353" t="s">
        <v>658</v>
      </c>
      <c r="J208" s="353" t="s">
        <v>36</v>
      </c>
    </row>
    <row r="209" spans="1:10" x14ac:dyDescent="0.25">
      <c r="A209" s="351">
        <v>31440</v>
      </c>
      <c r="B209" s="350" t="s">
        <v>37</v>
      </c>
      <c r="C209" s="352" t="s">
        <v>29</v>
      </c>
      <c r="D209" s="353" t="s">
        <v>352</v>
      </c>
      <c r="E209" s="353">
        <v>108</v>
      </c>
      <c r="F209" s="353">
        <v>403</v>
      </c>
      <c r="G209" s="350" t="s">
        <v>30</v>
      </c>
      <c r="H209" s="350" t="s">
        <v>31</v>
      </c>
      <c r="I209" s="353" t="s">
        <v>13</v>
      </c>
      <c r="J209" s="353" t="s">
        <v>36</v>
      </c>
    </row>
    <row r="210" spans="1:10" x14ac:dyDescent="0.25">
      <c r="A210" s="351">
        <v>31441</v>
      </c>
      <c r="B210" s="350" t="s">
        <v>599</v>
      </c>
      <c r="C210" s="352" t="s">
        <v>29</v>
      </c>
      <c r="D210" s="353" t="s">
        <v>352</v>
      </c>
      <c r="E210" s="353">
        <v>108</v>
      </c>
      <c r="F210" s="353">
        <v>403</v>
      </c>
      <c r="G210" s="350" t="s">
        <v>30</v>
      </c>
      <c r="H210" s="350" t="s">
        <v>664</v>
      </c>
      <c r="I210" s="353" t="s">
        <v>658</v>
      </c>
      <c r="J210" s="353" t="s">
        <v>36</v>
      </c>
    </row>
    <row r="211" spans="1:10" x14ac:dyDescent="0.25">
      <c r="A211" s="351">
        <v>31442</v>
      </c>
      <c r="B211" s="350" t="s">
        <v>600</v>
      </c>
      <c r="C211" s="352" t="s">
        <v>29</v>
      </c>
      <c r="D211" s="353" t="s">
        <v>352</v>
      </c>
      <c r="E211" s="353">
        <v>108</v>
      </c>
      <c r="F211" s="353">
        <v>403</v>
      </c>
      <c r="G211" s="350" t="s">
        <v>30</v>
      </c>
      <c r="H211" s="350" t="s">
        <v>665</v>
      </c>
      <c r="I211" s="353" t="s">
        <v>658</v>
      </c>
      <c r="J211" s="353" t="s">
        <v>36</v>
      </c>
    </row>
    <row r="212" spans="1:10" x14ac:dyDescent="0.25">
      <c r="A212" s="351">
        <v>31443</v>
      </c>
      <c r="B212" s="350" t="s">
        <v>601</v>
      </c>
      <c r="C212" s="352" t="s">
        <v>29</v>
      </c>
      <c r="D212" s="353" t="s">
        <v>352</v>
      </c>
      <c r="E212" s="353">
        <v>108</v>
      </c>
      <c r="F212" s="353">
        <v>403</v>
      </c>
      <c r="G212" s="350" t="s">
        <v>30</v>
      </c>
      <c r="H212" s="350" t="s">
        <v>666</v>
      </c>
      <c r="I212" s="353" t="s">
        <v>658</v>
      </c>
      <c r="J212" s="353" t="s">
        <v>36</v>
      </c>
    </row>
    <row r="213" spans="1:10" x14ac:dyDescent="0.25">
      <c r="A213" s="351">
        <v>31444</v>
      </c>
      <c r="B213" s="350" t="s">
        <v>50</v>
      </c>
      <c r="C213" s="352" t="s">
        <v>29</v>
      </c>
      <c r="D213" s="353" t="s">
        <v>352</v>
      </c>
      <c r="E213" s="353">
        <v>108</v>
      </c>
      <c r="F213" s="353">
        <v>403</v>
      </c>
      <c r="G213" s="350" t="s">
        <v>30</v>
      </c>
      <c r="H213" s="350" t="s">
        <v>43</v>
      </c>
      <c r="I213" s="353" t="s">
        <v>13</v>
      </c>
      <c r="J213" s="353" t="s">
        <v>36</v>
      </c>
    </row>
    <row r="214" spans="1:10" x14ac:dyDescent="0.25">
      <c r="A214" s="351">
        <v>31530</v>
      </c>
      <c r="B214" s="350" t="s">
        <v>602</v>
      </c>
      <c r="C214" s="352" t="s">
        <v>29</v>
      </c>
      <c r="D214" s="353" t="s">
        <v>352</v>
      </c>
      <c r="E214" s="353">
        <v>108</v>
      </c>
      <c r="F214" s="353">
        <v>403</v>
      </c>
      <c r="G214" s="350" t="s">
        <v>93</v>
      </c>
      <c r="H214" s="350" t="s">
        <v>661</v>
      </c>
      <c r="I214" s="353" t="s">
        <v>658</v>
      </c>
      <c r="J214" s="353" t="s">
        <v>38</v>
      </c>
    </row>
    <row r="215" spans="1:10" x14ac:dyDescent="0.25">
      <c r="A215" s="351">
        <v>31531</v>
      </c>
      <c r="B215" s="350" t="s">
        <v>603</v>
      </c>
      <c r="C215" s="352" t="s">
        <v>29</v>
      </c>
      <c r="D215" s="353" t="s">
        <v>352</v>
      </c>
      <c r="E215" s="353">
        <v>108</v>
      </c>
      <c r="F215" s="353">
        <v>403</v>
      </c>
      <c r="G215" s="350" t="s">
        <v>93</v>
      </c>
      <c r="H215" s="350" t="s">
        <v>661</v>
      </c>
      <c r="I215" s="353" t="s">
        <v>658</v>
      </c>
      <c r="J215" s="353" t="s">
        <v>38</v>
      </c>
    </row>
    <row r="216" spans="1:10" x14ac:dyDescent="0.25">
      <c r="A216" s="351">
        <v>31532</v>
      </c>
      <c r="B216" s="350" t="s">
        <v>604</v>
      </c>
      <c r="C216" s="352" t="s">
        <v>29</v>
      </c>
      <c r="D216" s="353" t="s">
        <v>352</v>
      </c>
      <c r="E216" s="353">
        <v>108</v>
      </c>
      <c r="F216" s="353">
        <v>403</v>
      </c>
      <c r="G216" s="350" t="s">
        <v>93</v>
      </c>
      <c r="H216" s="350" t="s">
        <v>661</v>
      </c>
      <c r="I216" s="353" t="s">
        <v>658</v>
      </c>
      <c r="J216" s="353" t="s">
        <v>38</v>
      </c>
    </row>
    <row r="217" spans="1:10" x14ac:dyDescent="0.25">
      <c r="A217" s="351">
        <v>31533</v>
      </c>
      <c r="B217" s="350" t="s">
        <v>605</v>
      </c>
      <c r="C217" s="352" t="s">
        <v>29</v>
      </c>
      <c r="D217" s="353" t="s">
        <v>352</v>
      </c>
      <c r="E217" s="353">
        <v>108</v>
      </c>
      <c r="F217" s="353">
        <v>403</v>
      </c>
      <c r="G217" s="350" t="s">
        <v>93</v>
      </c>
      <c r="H217" s="350" t="s">
        <v>661</v>
      </c>
      <c r="I217" s="353" t="s">
        <v>658</v>
      </c>
      <c r="J217" s="353" t="s">
        <v>38</v>
      </c>
    </row>
    <row r="218" spans="1:10" x14ac:dyDescent="0.25">
      <c r="A218" s="351">
        <v>31534</v>
      </c>
      <c r="B218" s="350" t="s">
        <v>606</v>
      </c>
      <c r="C218" s="352" t="s">
        <v>29</v>
      </c>
      <c r="D218" s="353" t="s">
        <v>352</v>
      </c>
      <c r="E218" s="353">
        <v>108</v>
      </c>
      <c r="F218" s="353">
        <v>403</v>
      </c>
      <c r="G218" s="350" t="s">
        <v>93</v>
      </c>
      <c r="H218" s="350" t="s">
        <v>661</v>
      </c>
      <c r="I218" s="353" t="s">
        <v>658</v>
      </c>
      <c r="J218" s="353" t="s">
        <v>38</v>
      </c>
    </row>
    <row r="219" spans="1:10" x14ac:dyDescent="0.25">
      <c r="A219" s="351">
        <v>31540</v>
      </c>
      <c r="B219" s="350" t="s">
        <v>39</v>
      </c>
      <c r="C219" s="352" t="s">
        <v>29</v>
      </c>
      <c r="D219" s="353" t="s">
        <v>352</v>
      </c>
      <c r="E219" s="353">
        <v>108</v>
      </c>
      <c r="F219" s="353">
        <v>403</v>
      </c>
      <c r="G219" s="350" t="s">
        <v>30</v>
      </c>
      <c r="H219" s="350" t="s">
        <v>31</v>
      </c>
      <c r="I219" s="353" t="s">
        <v>13</v>
      </c>
      <c r="J219" s="353" t="s">
        <v>38</v>
      </c>
    </row>
    <row r="220" spans="1:10" x14ac:dyDescent="0.25">
      <c r="A220" s="351">
        <v>31541</v>
      </c>
      <c r="B220" s="350" t="s">
        <v>607</v>
      </c>
      <c r="C220" s="352" t="s">
        <v>29</v>
      </c>
      <c r="D220" s="353" t="s">
        <v>352</v>
      </c>
      <c r="E220" s="353">
        <v>108</v>
      </c>
      <c r="F220" s="353">
        <v>403</v>
      </c>
      <c r="G220" s="350" t="s">
        <v>30</v>
      </c>
      <c r="H220" s="350" t="s">
        <v>664</v>
      </c>
      <c r="I220" s="353" t="s">
        <v>658</v>
      </c>
      <c r="J220" s="353" t="s">
        <v>38</v>
      </c>
    </row>
    <row r="221" spans="1:10" x14ac:dyDescent="0.25">
      <c r="A221" s="351">
        <v>31542</v>
      </c>
      <c r="B221" s="350" t="s">
        <v>608</v>
      </c>
      <c r="C221" s="352" t="s">
        <v>29</v>
      </c>
      <c r="D221" s="353" t="s">
        <v>352</v>
      </c>
      <c r="E221" s="353">
        <v>108</v>
      </c>
      <c r="F221" s="353">
        <v>403</v>
      </c>
      <c r="G221" s="350" t="s">
        <v>30</v>
      </c>
      <c r="H221" s="350" t="s">
        <v>665</v>
      </c>
      <c r="I221" s="353" t="s">
        <v>658</v>
      </c>
      <c r="J221" s="353" t="s">
        <v>38</v>
      </c>
    </row>
    <row r="222" spans="1:10" x14ac:dyDescent="0.25">
      <c r="A222" s="351">
        <v>31543</v>
      </c>
      <c r="B222" s="350" t="s">
        <v>609</v>
      </c>
      <c r="C222" s="352" t="s">
        <v>29</v>
      </c>
      <c r="D222" s="353" t="s">
        <v>352</v>
      </c>
      <c r="E222" s="353">
        <v>108</v>
      </c>
      <c r="F222" s="353">
        <v>403</v>
      </c>
      <c r="G222" s="350" t="s">
        <v>30</v>
      </c>
      <c r="H222" s="350" t="s">
        <v>666</v>
      </c>
      <c r="I222" s="353" t="s">
        <v>658</v>
      </c>
      <c r="J222" s="353" t="s">
        <v>38</v>
      </c>
    </row>
    <row r="223" spans="1:10" x14ac:dyDescent="0.25">
      <c r="A223" s="351">
        <v>31544</v>
      </c>
      <c r="B223" s="350" t="s">
        <v>51</v>
      </c>
      <c r="C223" s="352" t="s">
        <v>29</v>
      </c>
      <c r="D223" s="353" t="s">
        <v>352</v>
      </c>
      <c r="E223" s="353">
        <v>108</v>
      </c>
      <c r="F223" s="353">
        <v>403</v>
      </c>
      <c r="G223" s="350" t="s">
        <v>30</v>
      </c>
      <c r="H223" s="350" t="s">
        <v>43</v>
      </c>
      <c r="I223" s="353" t="s">
        <v>13</v>
      </c>
      <c r="J223" s="353" t="s">
        <v>38</v>
      </c>
    </row>
    <row r="224" spans="1:10" x14ac:dyDescent="0.25">
      <c r="A224" s="351">
        <v>31545</v>
      </c>
      <c r="B224" s="350" t="s">
        <v>52</v>
      </c>
      <c r="C224" s="352" t="s">
        <v>29</v>
      </c>
      <c r="D224" s="353" t="s">
        <v>352</v>
      </c>
      <c r="E224" s="353">
        <v>108</v>
      </c>
      <c r="F224" s="353">
        <v>403</v>
      </c>
      <c r="G224" s="350" t="s">
        <v>30</v>
      </c>
      <c r="H224" s="350" t="s">
        <v>43</v>
      </c>
      <c r="I224" s="353" t="s">
        <v>13</v>
      </c>
      <c r="J224" s="353" t="s">
        <v>38</v>
      </c>
    </row>
    <row r="225" spans="1:10" x14ac:dyDescent="0.25">
      <c r="A225" s="351">
        <v>31546</v>
      </c>
      <c r="B225" s="350" t="s">
        <v>610</v>
      </c>
      <c r="C225" s="352" t="s">
        <v>29</v>
      </c>
      <c r="D225" s="353" t="s">
        <v>352</v>
      </c>
      <c r="E225" s="353">
        <v>108</v>
      </c>
      <c r="F225" s="353">
        <v>403</v>
      </c>
      <c r="G225" s="350" t="s">
        <v>30</v>
      </c>
      <c r="H225" s="350" t="s">
        <v>667</v>
      </c>
      <c r="I225" s="353" t="s">
        <v>658</v>
      </c>
      <c r="J225" s="353" t="s">
        <v>38</v>
      </c>
    </row>
    <row r="226" spans="1:10" x14ac:dyDescent="0.25">
      <c r="A226" s="351">
        <v>31551</v>
      </c>
      <c r="B226" s="350" t="s">
        <v>611</v>
      </c>
      <c r="C226" s="352" t="s">
        <v>29</v>
      </c>
      <c r="D226" s="353" t="s">
        <v>352</v>
      </c>
      <c r="E226" s="353">
        <v>108</v>
      </c>
      <c r="F226" s="353">
        <v>403</v>
      </c>
      <c r="G226" s="350" t="s">
        <v>30</v>
      </c>
      <c r="H226" s="350" t="s">
        <v>668</v>
      </c>
      <c r="I226" s="353" t="s">
        <v>658</v>
      </c>
      <c r="J226" s="353" t="s">
        <v>38</v>
      </c>
    </row>
    <row r="227" spans="1:10" x14ac:dyDescent="0.25">
      <c r="A227" s="351">
        <v>31552</v>
      </c>
      <c r="B227" s="350" t="s">
        <v>612</v>
      </c>
      <c r="C227" s="352" t="s">
        <v>29</v>
      </c>
      <c r="D227" s="353" t="s">
        <v>352</v>
      </c>
      <c r="E227" s="353">
        <v>108</v>
      </c>
      <c r="F227" s="353">
        <v>403</v>
      </c>
      <c r="G227" s="350" t="s">
        <v>30</v>
      </c>
      <c r="H227" s="350" t="s">
        <v>669</v>
      </c>
      <c r="I227" s="353" t="s">
        <v>658</v>
      </c>
      <c r="J227" s="353" t="s">
        <v>38</v>
      </c>
    </row>
    <row r="228" spans="1:10" x14ac:dyDescent="0.25">
      <c r="A228" s="351">
        <v>31553</v>
      </c>
      <c r="B228" s="350" t="s">
        <v>613</v>
      </c>
      <c r="C228" s="352" t="s">
        <v>29</v>
      </c>
      <c r="D228" s="353" t="s">
        <v>352</v>
      </c>
      <c r="E228" s="353">
        <v>108</v>
      </c>
      <c r="F228" s="353">
        <v>403</v>
      </c>
      <c r="G228" s="350" t="s">
        <v>30</v>
      </c>
      <c r="H228" s="350" t="s">
        <v>670</v>
      </c>
      <c r="I228" s="353" t="s">
        <v>658</v>
      </c>
      <c r="J228" s="353" t="s">
        <v>38</v>
      </c>
    </row>
    <row r="229" spans="1:10" x14ac:dyDescent="0.25">
      <c r="A229" s="351">
        <v>31554</v>
      </c>
      <c r="B229" s="350" t="s">
        <v>53</v>
      </c>
      <c r="C229" s="352" t="s">
        <v>29</v>
      </c>
      <c r="D229" s="353" t="s">
        <v>352</v>
      </c>
      <c r="E229" s="353">
        <v>108</v>
      </c>
      <c r="F229" s="353">
        <v>403</v>
      </c>
      <c r="G229" s="350" t="s">
        <v>30</v>
      </c>
      <c r="H229" s="350" t="s">
        <v>43</v>
      </c>
      <c r="I229" s="353" t="s">
        <v>13</v>
      </c>
      <c r="J229" s="353" t="s">
        <v>38</v>
      </c>
    </row>
    <row r="230" spans="1:10" x14ac:dyDescent="0.25">
      <c r="A230" s="351">
        <v>31601</v>
      </c>
      <c r="B230" s="350" t="s">
        <v>614</v>
      </c>
      <c r="C230" s="352" t="s">
        <v>29</v>
      </c>
      <c r="D230" s="353" t="s">
        <v>352</v>
      </c>
      <c r="E230" s="353">
        <v>108</v>
      </c>
      <c r="F230" s="353">
        <v>403</v>
      </c>
      <c r="G230" s="350" t="s">
        <v>30</v>
      </c>
      <c r="H230" s="350" t="s">
        <v>661</v>
      </c>
      <c r="I230" s="353" t="s">
        <v>658</v>
      </c>
      <c r="J230" s="353" t="s">
        <v>40</v>
      </c>
    </row>
    <row r="231" spans="1:10" x14ac:dyDescent="0.25">
      <c r="A231" s="351">
        <v>31630</v>
      </c>
      <c r="B231" s="350" t="s">
        <v>616</v>
      </c>
      <c r="C231" s="352" t="s">
        <v>29</v>
      </c>
      <c r="D231" s="353" t="s">
        <v>352</v>
      </c>
      <c r="E231" s="353">
        <v>108</v>
      </c>
      <c r="F231" s="353">
        <v>403</v>
      </c>
      <c r="G231" s="350" t="s">
        <v>93</v>
      </c>
      <c r="H231" s="350" t="s">
        <v>661</v>
      </c>
      <c r="I231" s="353" t="s">
        <v>658</v>
      </c>
      <c r="J231" s="353" t="s">
        <v>40</v>
      </c>
    </row>
    <row r="232" spans="1:10" x14ac:dyDescent="0.25">
      <c r="A232" s="351">
        <v>31631</v>
      </c>
      <c r="B232" s="350" t="s">
        <v>617</v>
      </c>
      <c r="C232" s="352" t="s">
        <v>29</v>
      </c>
      <c r="D232" s="353" t="s">
        <v>352</v>
      </c>
      <c r="E232" s="353">
        <v>108</v>
      </c>
      <c r="F232" s="353">
        <v>403</v>
      </c>
      <c r="G232" s="350" t="s">
        <v>93</v>
      </c>
      <c r="H232" s="350" t="s">
        <v>661</v>
      </c>
      <c r="I232" s="353" t="s">
        <v>658</v>
      </c>
      <c r="J232" s="353" t="s">
        <v>40</v>
      </c>
    </row>
    <row r="233" spans="1:10" x14ac:dyDescent="0.25">
      <c r="A233" s="351">
        <v>31632</v>
      </c>
      <c r="B233" s="350" t="s">
        <v>618</v>
      </c>
      <c r="C233" s="352" t="s">
        <v>29</v>
      </c>
      <c r="D233" s="353" t="s">
        <v>352</v>
      </c>
      <c r="E233" s="353">
        <v>108</v>
      </c>
      <c r="F233" s="353">
        <v>403</v>
      </c>
      <c r="G233" s="350" t="s">
        <v>93</v>
      </c>
      <c r="H233" s="350" t="s">
        <v>661</v>
      </c>
      <c r="I233" s="353" t="s">
        <v>658</v>
      </c>
      <c r="J233" s="353" t="s">
        <v>40</v>
      </c>
    </row>
    <row r="234" spans="1:10" x14ac:dyDescent="0.25">
      <c r="A234" s="351">
        <v>31633</v>
      </c>
      <c r="B234" s="350" t="s">
        <v>619</v>
      </c>
      <c r="C234" s="352" t="s">
        <v>29</v>
      </c>
      <c r="D234" s="353" t="s">
        <v>352</v>
      </c>
      <c r="E234" s="353">
        <v>108</v>
      </c>
      <c r="F234" s="353">
        <v>403</v>
      </c>
      <c r="G234" s="350" t="s">
        <v>93</v>
      </c>
      <c r="H234" s="350" t="s">
        <v>661</v>
      </c>
      <c r="I234" s="353" t="s">
        <v>658</v>
      </c>
      <c r="J234" s="353" t="s">
        <v>40</v>
      </c>
    </row>
    <row r="235" spans="1:10" x14ac:dyDescent="0.25">
      <c r="A235" s="351">
        <v>31634</v>
      </c>
      <c r="B235" s="350" t="s">
        <v>620</v>
      </c>
      <c r="C235" s="352" t="s">
        <v>29</v>
      </c>
      <c r="D235" s="353" t="s">
        <v>352</v>
      </c>
      <c r="E235" s="353">
        <v>108</v>
      </c>
      <c r="F235" s="353">
        <v>403</v>
      </c>
      <c r="G235" s="350" t="s">
        <v>93</v>
      </c>
      <c r="H235" s="350" t="s">
        <v>661</v>
      </c>
      <c r="I235" s="353" t="s">
        <v>658</v>
      </c>
      <c r="J235" s="353" t="s">
        <v>40</v>
      </c>
    </row>
    <row r="236" spans="1:10" x14ac:dyDescent="0.25">
      <c r="A236" s="351">
        <v>31640</v>
      </c>
      <c r="B236" s="350" t="s">
        <v>41</v>
      </c>
      <c r="C236" s="352" t="s">
        <v>29</v>
      </c>
      <c r="D236" s="353" t="s">
        <v>352</v>
      </c>
      <c r="E236" s="353">
        <v>108</v>
      </c>
      <c r="F236" s="353">
        <v>403</v>
      </c>
      <c r="G236" s="350" t="s">
        <v>30</v>
      </c>
      <c r="H236" s="350" t="s">
        <v>31</v>
      </c>
      <c r="I236" s="353" t="s">
        <v>13</v>
      </c>
      <c r="J236" s="353" t="s">
        <v>40</v>
      </c>
    </row>
    <row r="237" spans="1:10" x14ac:dyDescent="0.25">
      <c r="A237" s="351">
        <v>31641</v>
      </c>
      <c r="B237" s="350" t="s">
        <v>621</v>
      </c>
      <c r="C237" s="352" t="s">
        <v>29</v>
      </c>
      <c r="D237" s="353" t="s">
        <v>352</v>
      </c>
      <c r="E237" s="353">
        <v>108</v>
      </c>
      <c r="F237" s="353">
        <v>403</v>
      </c>
      <c r="G237" s="350" t="s">
        <v>30</v>
      </c>
      <c r="H237" s="350" t="s">
        <v>664</v>
      </c>
      <c r="I237" s="353" t="s">
        <v>658</v>
      </c>
      <c r="J237" s="353" t="s">
        <v>40</v>
      </c>
    </row>
    <row r="238" spans="1:10" x14ac:dyDescent="0.25">
      <c r="A238" s="351">
        <v>31642</v>
      </c>
      <c r="B238" s="350" t="s">
        <v>622</v>
      </c>
      <c r="C238" s="352" t="s">
        <v>29</v>
      </c>
      <c r="D238" s="353" t="s">
        <v>352</v>
      </c>
      <c r="E238" s="353">
        <v>108</v>
      </c>
      <c r="F238" s="353">
        <v>403</v>
      </c>
      <c r="G238" s="350" t="s">
        <v>30</v>
      </c>
      <c r="H238" s="350" t="s">
        <v>665</v>
      </c>
      <c r="I238" s="353" t="s">
        <v>658</v>
      </c>
      <c r="J238" s="353" t="s">
        <v>40</v>
      </c>
    </row>
    <row r="239" spans="1:10" x14ac:dyDescent="0.25">
      <c r="A239" s="351">
        <v>31643</v>
      </c>
      <c r="B239" s="350" t="s">
        <v>623</v>
      </c>
      <c r="C239" s="352" t="s">
        <v>29</v>
      </c>
      <c r="D239" s="353" t="s">
        <v>352</v>
      </c>
      <c r="E239" s="353">
        <v>108</v>
      </c>
      <c r="F239" s="353">
        <v>403</v>
      </c>
      <c r="G239" s="350" t="s">
        <v>30</v>
      </c>
      <c r="H239" s="350" t="s">
        <v>666</v>
      </c>
      <c r="I239" s="353" t="s">
        <v>658</v>
      </c>
      <c r="J239" s="353" t="s">
        <v>40</v>
      </c>
    </row>
    <row r="240" spans="1:10" x14ac:dyDescent="0.25">
      <c r="A240" s="351">
        <v>31644</v>
      </c>
      <c r="B240" s="350" t="s">
        <v>54</v>
      </c>
      <c r="C240" s="352" t="s">
        <v>29</v>
      </c>
      <c r="D240" s="353" t="s">
        <v>352</v>
      </c>
      <c r="E240" s="353">
        <v>108</v>
      </c>
      <c r="F240" s="353">
        <v>403</v>
      </c>
      <c r="G240" s="350" t="s">
        <v>30</v>
      </c>
      <c r="H240" s="350" t="s">
        <v>43</v>
      </c>
      <c r="I240" s="353" t="s">
        <v>13</v>
      </c>
      <c r="J240" s="353" t="s">
        <v>40</v>
      </c>
    </row>
    <row r="241" spans="1:10" x14ac:dyDescent="0.25">
      <c r="A241" s="351">
        <v>31645</v>
      </c>
      <c r="B241" s="350" t="s">
        <v>55</v>
      </c>
      <c r="C241" s="352" t="s">
        <v>29</v>
      </c>
      <c r="D241" s="353" t="s">
        <v>352</v>
      </c>
      <c r="E241" s="353">
        <v>108</v>
      </c>
      <c r="F241" s="353">
        <v>403</v>
      </c>
      <c r="G241" s="350" t="s">
        <v>30</v>
      </c>
      <c r="H241" s="350" t="s">
        <v>43</v>
      </c>
      <c r="I241" s="353" t="s">
        <v>13</v>
      </c>
      <c r="J241" s="353" t="s">
        <v>40</v>
      </c>
    </row>
    <row r="242" spans="1:10" x14ac:dyDescent="0.25">
      <c r="A242" s="351">
        <v>31646</v>
      </c>
      <c r="B242" s="350" t="s">
        <v>624</v>
      </c>
      <c r="C242" s="352" t="s">
        <v>29</v>
      </c>
      <c r="D242" s="353" t="s">
        <v>352</v>
      </c>
      <c r="E242" s="353">
        <v>108</v>
      </c>
      <c r="F242" s="353">
        <v>403</v>
      </c>
      <c r="G242" s="350" t="s">
        <v>30</v>
      </c>
      <c r="H242" s="350" t="s">
        <v>667</v>
      </c>
      <c r="I242" s="353" t="s">
        <v>658</v>
      </c>
      <c r="J242" s="353" t="s">
        <v>40</v>
      </c>
    </row>
    <row r="243" spans="1:10" x14ac:dyDescent="0.25">
      <c r="A243" s="351">
        <v>31651</v>
      </c>
      <c r="B243" s="350" t="s">
        <v>625</v>
      </c>
      <c r="C243" s="352" t="s">
        <v>29</v>
      </c>
      <c r="D243" s="353" t="s">
        <v>352</v>
      </c>
      <c r="E243" s="353">
        <v>108</v>
      </c>
      <c r="F243" s="353">
        <v>403</v>
      </c>
      <c r="G243" s="350" t="s">
        <v>30</v>
      </c>
      <c r="H243" s="350" t="s">
        <v>668</v>
      </c>
      <c r="I243" s="353" t="s">
        <v>658</v>
      </c>
      <c r="J243" s="353" t="s">
        <v>40</v>
      </c>
    </row>
    <row r="244" spans="1:10" x14ac:dyDescent="0.25">
      <c r="A244" s="351">
        <v>31652</v>
      </c>
      <c r="B244" s="350" t="s">
        <v>626</v>
      </c>
      <c r="C244" s="352" t="s">
        <v>29</v>
      </c>
      <c r="D244" s="353" t="s">
        <v>352</v>
      </c>
      <c r="E244" s="353">
        <v>108</v>
      </c>
      <c r="F244" s="353">
        <v>403</v>
      </c>
      <c r="G244" s="350" t="s">
        <v>30</v>
      </c>
      <c r="H244" s="350" t="s">
        <v>669</v>
      </c>
      <c r="I244" s="353" t="s">
        <v>658</v>
      </c>
      <c r="J244" s="353" t="s">
        <v>40</v>
      </c>
    </row>
    <row r="245" spans="1:10" x14ac:dyDescent="0.25">
      <c r="A245" s="351">
        <v>31653</v>
      </c>
      <c r="B245" s="350" t="s">
        <v>627</v>
      </c>
      <c r="C245" s="352" t="s">
        <v>29</v>
      </c>
      <c r="D245" s="353" t="s">
        <v>352</v>
      </c>
      <c r="E245" s="353">
        <v>108</v>
      </c>
      <c r="F245" s="353">
        <v>403</v>
      </c>
      <c r="G245" s="350" t="s">
        <v>30</v>
      </c>
      <c r="H245" s="350" t="s">
        <v>670</v>
      </c>
      <c r="I245" s="353" t="s">
        <v>658</v>
      </c>
      <c r="J245" s="353" t="s">
        <v>40</v>
      </c>
    </row>
    <row r="246" spans="1:10" x14ac:dyDescent="0.25">
      <c r="A246" s="351">
        <v>31654</v>
      </c>
      <c r="B246" s="350" t="s">
        <v>56</v>
      </c>
      <c r="C246" s="352" t="s">
        <v>29</v>
      </c>
      <c r="D246" s="353" t="s">
        <v>352</v>
      </c>
      <c r="E246" s="353">
        <v>108</v>
      </c>
      <c r="F246" s="353">
        <v>403</v>
      </c>
      <c r="G246" s="350" t="s">
        <v>30</v>
      </c>
      <c r="H246" s="350" t="s">
        <v>43</v>
      </c>
      <c r="I246" s="353" t="s">
        <v>13</v>
      </c>
      <c r="J246" s="353" t="s">
        <v>40</v>
      </c>
    </row>
    <row r="247" spans="1:10" x14ac:dyDescent="0.25">
      <c r="A247" s="351">
        <v>35001</v>
      </c>
      <c r="B247" s="350" t="s">
        <v>219</v>
      </c>
      <c r="C247" s="352" t="s">
        <v>217</v>
      </c>
      <c r="D247" s="353" t="s">
        <v>352</v>
      </c>
      <c r="E247" s="353">
        <v>108</v>
      </c>
      <c r="F247" s="353">
        <v>403</v>
      </c>
      <c r="G247" s="352" t="s">
        <v>217</v>
      </c>
      <c r="H247" s="352" t="s">
        <v>217</v>
      </c>
      <c r="I247" s="353" t="s">
        <v>13</v>
      </c>
      <c r="J247" s="353" t="s">
        <v>218</v>
      </c>
    </row>
    <row r="248" spans="1:10" x14ac:dyDescent="0.25">
      <c r="A248" s="351">
        <v>35100</v>
      </c>
      <c r="B248" s="350" t="s">
        <v>221</v>
      </c>
      <c r="C248" s="352" t="s">
        <v>217</v>
      </c>
      <c r="D248" s="353" t="s">
        <v>352</v>
      </c>
      <c r="E248" s="353">
        <v>108</v>
      </c>
      <c r="F248" s="353">
        <v>403</v>
      </c>
      <c r="G248" s="352" t="s">
        <v>217</v>
      </c>
      <c r="H248" s="352" t="s">
        <v>217</v>
      </c>
      <c r="I248" s="353" t="s">
        <v>13</v>
      </c>
      <c r="J248" s="353" t="s">
        <v>220</v>
      </c>
    </row>
    <row r="249" spans="1:10" x14ac:dyDescent="0.25">
      <c r="A249" s="351">
        <v>35200</v>
      </c>
      <c r="B249" s="350" t="s">
        <v>223</v>
      </c>
      <c r="C249" s="352" t="s">
        <v>217</v>
      </c>
      <c r="D249" s="353" t="s">
        <v>352</v>
      </c>
      <c r="E249" s="353">
        <v>108</v>
      </c>
      <c r="F249" s="353">
        <v>403</v>
      </c>
      <c r="G249" s="352" t="s">
        <v>217</v>
      </c>
      <c r="H249" s="352" t="s">
        <v>217</v>
      </c>
      <c r="I249" s="353" t="s">
        <v>13</v>
      </c>
      <c r="J249" s="353" t="s">
        <v>222</v>
      </c>
    </row>
    <row r="250" spans="1:10" x14ac:dyDescent="0.25">
      <c r="A250" s="351">
        <v>35300</v>
      </c>
      <c r="B250" s="350" t="s">
        <v>225</v>
      </c>
      <c r="C250" s="352" t="s">
        <v>217</v>
      </c>
      <c r="D250" s="353" t="s">
        <v>352</v>
      </c>
      <c r="E250" s="353">
        <v>108</v>
      </c>
      <c r="F250" s="353">
        <v>403</v>
      </c>
      <c r="G250" s="352" t="s">
        <v>217</v>
      </c>
      <c r="H250" s="352" t="s">
        <v>217</v>
      </c>
      <c r="I250" s="353" t="s">
        <v>13</v>
      </c>
      <c r="J250" s="353" t="s">
        <v>224</v>
      </c>
    </row>
    <row r="251" spans="1:10" x14ac:dyDescent="0.25">
      <c r="A251" s="351">
        <v>35400</v>
      </c>
      <c r="B251" s="350" t="s">
        <v>227</v>
      </c>
      <c r="C251" s="352" t="s">
        <v>217</v>
      </c>
      <c r="D251" s="353" t="s">
        <v>352</v>
      </c>
      <c r="E251" s="353">
        <v>108</v>
      </c>
      <c r="F251" s="353">
        <v>403</v>
      </c>
      <c r="G251" s="352" t="s">
        <v>217</v>
      </c>
      <c r="H251" s="352" t="s">
        <v>217</v>
      </c>
      <c r="I251" s="353" t="s">
        <v>13</v>
      </c>
      <c r="J251" s="353" t="s">
        <v>226</v>
      </c>
    </row>
    <row r="252" spans="1:10" x14ac:dyDescent="0.25">
      <c r="A252" s="351">
        <v>35500</v>
      </c>
      <c r="B252" s="350" t="s">
        <v>229</v>
      </c>
      <c r="C252" s="352" t="s">
        <v>217</v>
      </c>
      <c r="D252" s="353" t="s">
        <v>352</v>
      </c>
      <c r="E252" s="353">
        <v>108</v>
      </c>
      <c r="F252" s="353">
        <v>403</v>
      </c>
      <c r="G252" s="352" t="s">
        <v>217</v>
      </c>
      <c r="H252" s="352" t="s">
        <v>217</v>
      </c>
      <c r="I252" s="353" t="s">
        <v>13</v>
      </c>
      <c r="J252" s="353" t="s">
        <v>228</v>
      </c>
    </row>
    <row r="253" spans="1:10" x14ac:dyDescent="0.25">
      <c r="A253" s="351">
        <v>35600</v>
      </c>
      <c r="B253" s="350" t="s">
        <v>231</v>
      </c>
      <c r="C253" s="352" t="s">
        <v>217</v>
      </c>
      <c r="D253" s="353" t="s">
        <v>352</v>
      </c>
      <c r="E253" s="353">
        <v>108</v>
      </c>
      <c r="F253" s="353">
        <v>403</v>
      </c>
      <c r="G253" s="352" t="s">
        <v>217</v>
      </c>
      <c r="H253" s="352" t="s">
        <v>217</v>
      </c>
      <c r="I253" s="353" t="s">
        <v>13</v>
      </c>
      <c r="J253" s="353" t="s">
        <v>230</v>
      </c>
    </row>
    <row r="254" spans="1:10" x14ac:dyDescent="0.25">
      <c r="A254" s="351">
        <v>35601</v>
      </c>
      <c r="B254" s="350" t="s">
        <v>232</v>
      </c>
      <c r="C254" s="352" t="s">
        <v>217</v>
      </c>
      <c r="D254" s="353" t="s">
        <v>352</v>
      </c>
      <c r="E254" s="353">
        <v>108</v>
      </c>
      <c r="F254" s="353">
        <v>403</v>
      </c>
      <c r="G254" s="352" t="s">
        <v>217</v>
      </c>
      <c r="H254" s="352" t="s">
        <v>217</v>
      </c>
      <c r="I254" s="353" t="s">
        <v>13</v>
      </c>
      <c r="J254" s="353" t="s">
        <v>230</v>
      </c>
    </row>
    <row r="255" spans="1:10" x14ac:dyDescent="0.25">
      <c r="A255" s="351">
        <v>35700</v>
      </c>
      <c r="B255" s="350" t="s">
        <v>234</v>
      </c>
      <c r="C255" s="352" t="s">
        <v>217</v>
      </c>
      <c r="D255" s="353" t="s">
        <v>352</v>
      </c>
      <c r="E255" s="353">
        <v>108</v>
      </c>
      <c r="F255" s="353">
        <v>403</v>
      </c>
      <c r="G255" s="352" t="s">
        <v>217</v>
      </c>
      <c r="H255" s="352" t="s">
        <v>217</v>
      </c>
      <c r="I255" s="353" t="s">
        <v>13</v>
      </c>
      <c r="J255" s="353" t="s">
        <v>233</v>
      </c>
    </row>
    <row r="256" spans="1:10" x14ac:dyDescent="0.25">
      <c r="A256" s="351">
        <v>35800</v>
      </c>
      <c r="B256" s="350" t="s">
        <v>236</v>
      </c>
      <c r="C256" s="352" t="s">
        <v>217</v>
      </c>
      <c r="D256" s="353" t="s">
        <v>352</v>
      </c>
      <c r="E256" s="353">
        <v>108</v>
      </c>
      <c r="F256" s="353">
        <v>403</v>
      </c>
      <c r="G256" s="352" t="s">
        <v>217</v>
      </c>
      <c r="H256" s="352" t="s">
        <v>217</v>
      </c>
      <c r="I256" s="353" t="s">
        <v>13</v>
      </c>
      <c r="J256" s="353" t="s">
        <v>235</v>
      </c>
    </row>
    <row r="257" spans="1:10" x14ac:dyDescent="0.25">
      <c r="A257" s="351">
        <v>35900</v>
      </c>
      <c r="B257" s="350" t="s">
        <v>238</v>
      </c>
      <c r="C257" s="352" t="s">
        <v>217</v>
      </c>
      <c r="D257" s="353" t="s">
        <v>352</v>
      </c>
      <c r="E257" s="353">
        <v>108</v>
      </c>
      <c r="F257" s="353">
        <v>403</v>
      </c>
      <c r="G257" s="352" t="s">
        <v>217</v>
      </c>
      <c r="H257" s="352" t="s">
        <v>217</v>
      </c>
      <c r="I257" s="353" t="s">
        <v>13</v>
      </c>
      <c r="J257" s="353" t="s">
        <v>237</v>
      </c>
    </row>
    <row r="258" spans="1:10" x14ac:dyDescent="0.25">
      <c r="A258" s="351">
        <v>30300</v>
      </c>
      <c r="B258" s="350" t="s">
        <v>563</v>
      </c>
      <c r="C258" s="352" t="s">
        <v>303</v>
      </c>
      <c r="D258" s="353" t="s">
        <v>352</v>
      </c>
      <c r="E258" s="353">
        <v>111</v>
      </c>
      <c r="F258" s="353">
        <v>404</v>
      </c>
      <c r="G258" s="352" t="s">
        <v>303</v>
      </c>
      <c r="H258" s="352" t="s">
        <v>303</v>
      </c>
      <c r="I258" s="353" t="s">
        <v>658</v>
      </c>
      <c r="J258" s="353" t="s">
        <v>304</v>
      </c>
    </row>
    <row r="259" spans="1:10" x14ac:dyDescent="0.25">
      <c r="A259" s="351">
        <v>30301</v>
      </c>
      <c r="B259" s="350" t="s">
        <v>564</v>
      </c>
      <c r="C259" s="352" t="s">
        <v>303</v>
      </c>
      <c r="D259" s="353" t="s">
        <v>352</v>
      </c>
      <c r="E259" s="353">
        <v>111</v>
      </c>
      <c r="F259" s="353">
        <v>404</v>
      </c>
      <c r="G259" s="352" t="s">
        <v>303</v>
      </c>
      <c r="H259" s="352" t="s">
        <v>303</v>
      </c>
      <c r="I259" s="353" t="s">
        <v>658</v>
      </c>
      <c r="J259" s="353" t="s">
        <v>304</v>
      </c>
    </row>
    <row r="260" spans="1:10" x14ac:dyDescent="0.25">
      <c r="A260" s="351">
        <v>30315</v>
      </c>
      <c r="B260" s="350" t="s">
        <v>305</v>
      </c>
      <c r="C260" s="352" t="s">
        <v>303</v>
      </c>
      <c r="D260" s="353" t="s">
        <v>352</v>
      </c>
      <c r="E260" s="353">
        <v>111</v>
      </c>
      <c r="F260" s="353">
        <v>404</v>
      </c>
      <c r="G260" s="352" t="s">
        <v>303</v>
      </c>
      <c r="H260" s="352" t="s">
        <v>303</v>
      </c>
      <c r="I260" s="353" t="s">
        <v>13</v>
      </c>
      <c r="J260" s="353" t="s">
        <v>304</v>
      </c>
    </row>
    <row r="261" spans="1:10" x14ac:dyDescent="0.25">
      <c r="A261" s="351">
        <v>30399</v>
      </c>
      <c r="B261" s="350" t="s">
        <v>306</v>
      </c>
      <c r="C261" s="352" t="s">
        <v>303</v>
      </c>
      <c r="D261" s="353" t="s">
        <v>352</v>
      </c>
      <c r="E261" s="353">
        <v>111</v>
      </c>
      <c r="F261" s="353">
        <v>404</v>
      </c>
      <c r="G261" s="352" t="s">
        <v>303</v>
      </c>
      <c r="H261" s="352" t="s">
        <v>303</v>
      </c>
      <c r="I261" s="353" t="s">
        <v>13</v>
      </c>
      <c r="J261" s="353" t="s">
        <v>304</v>
      </c>
    </row>
    <row r="262" spans="1:10" x14ac:dyDescent="0.25">
      <c r="A262" s="351">
        <v>10804</v>
      </c>
      <c r="B262" s="350" t="s">
        <v>546</v>
      </c>
      <c r="C262" s="352" t="s">
        <v>334</v>
      </c>
      <c r="D262" s="353" t="s">
        <v>352</v>
      </c>
      <c r="E262" s="353">
        <v>108</v>
      </c>
      <c r="F262" s="353">
        <v>406</v>
      </c>
      <c r="G262" s="352" t="s">
        <v>334</v>
      </c>
      <c r="H262" s="352" t="s">
        <v>334</v>
      </c>
      <c r="I262" s="353" t="s">
        <v>658</v>
      </c>
      <c r="J262" s="353" t="s">
        <v>345</v>
      </c>
    </row>
    <row r="263" spans="1:10" x14ac:dyDescent="0.25">
      <c r="A263" s="351">
        <v>11401</v>
      </c>
      <c r="B263" s="350" t="s">
        <v>336</v>
      </c>
      <c r="C263" s="352" t="s">
        <v>334</v>
      </c>
      <c r="D263" s="353">
        <v>114</v>
      </c>
      <c r="E263" s="353">
        <v>115</v>
      </c>
      <c r="F263" s="353">
        <v>406</v>
      </c>
      <c r="G263" s="352" t="s">
        <v>334</v>
      </c>
      <c r="H263" s="352" t="s">
        <v>334</v>
      </c>
      <c r="I263" s="353" t="s">
        <v>13</v>
      </c>
      <c r="J263" s="353" t="s">
        <v>335</v>
      </c>
    </row>
    <row r="264" spans="1:10" x14ac:dyDescent="0.25">
      <c r="A264" s="351">
        <v>12100</v>
      </c>
      <c r="B264" s="350" t="s">
        <v>554</v>
      </c>
      <c r="C264" s="352" t="s">
        <v>671</v>
      </c>
      <c r="D264" s="353">
        <v>121</v>
      </c>
      <c r="E264" s="353">
        <v>122</v>
      </c>
      <c r="F264" s="353">
        <v>416</v>
      </c>
      <c r="G264" s="352" t="s">
        <v>671</v>
      </c>
      <c r="H264" s="352" t="s">
        <v>671</v>
      </c>
      <c r="I264" s="353" t="s">
        <v>13</v>
      </c>
      <c r="J264" s="353" t="s">
        <v>672</v>
      </c>
    </row>
    <row r="265" spans="1:10" x14ac:dyDescent="0.25">
      <c r="A265" s="351">
        <v>12112</v>
      </c>
      <c r="B265" s="350" t="s">
        <v>555</v>
      </c>
      <c r="C265" s="352" t="s">
        <v>671</v>
      </c>
      <c r="D265" s="353">
        <v>121</v>
      </c>
      <c r="E265" s="353">
        <v>122</v>
      </c>
      <c r="F265" s="353">
        <v>416</v>
      </c>
      <c r="G265" s="352" t="s">
        <v>671</v>
      </c>
      <c r="H265" s="352" t="s">
        <v>671</v>
      </c>
      <c r="I265" s="353" t="s">
        <v>13</v>
      </c>
      <c r="J265" s="353" t="s">
        <v>672</v>
      </c>
    </row>
    <row r="266" spans="1:10" x14ac:dyDescent="0.25">
      <c r="A266" s="351">
        <v>12114</v>
      </c>
      <c r="B266" s="350" t="s">
        <v>556</v>
      </c>
      <c r="C266" s="352" t="s">
        <v>671</v>
      </c>
      <c r="D266" s="353">
        <v>121</v>
      </c>
      <c r="E266" s="353">
        <v>122</v>
      </c>
      <c r="F266" s="353">
        <v>416</v>
      </c>
      <c r="G266" s="352" t="s">
        <v>671</v>
      </c>
      <c r="H266" s="352" t="s">
        <v>671</v>
      </c>
      <c r="I266" s="353" t="s">
        <v>13</v>
      </c>
      <c r="J266" s="353" t="s">
        <v>672</v>
      </c>
    </row>
    <row r="267" spans="1:10" x14ac:dyDescent="0.25">
      <c r="A267" s="351">
        <v>12122</v>
      </c>
      <c r="B267" s="350" t="s">
        <v>557</v>
      </c>
      <c r="C267" s="352" t="s">
        <v>671</v>
      </c>
      <c r="D267" s="353">
        <v>121</v>
      </c>
      <c r="E267" s="353">
        <v>122</v>
      </c>
      <c r="F267" s="353">
        <v>416</v>
      </c>
      <c r="G267" s="352" t="s">
        <v>671</v>
      </c>
      <c r="H267" s="352" t="s">
        <v>671</v>
      </c>
      <c r="I267" s="353" t="s">
        <v>658</v>
      </c>
      <c r="J267" s="353" t="s">
        <v>672</v>
      </c>
    </row>
    <row r="268" spans="1:10" x14ac:dyDescent="0.25">
      <c r="A268" s="351">
        <v>12126</v>
      </c>
      <c r="B268" s="350" t="s">
        <v>558</v>
      </c>
      <c r="C268" s="352" t="s">
        <v>671</v>
      </c>
      <c r="D268" s="353">
        <v>121</v>
      </c>
      <c r="E268" s="353">
        <v>122</v>
      </c>
      <c r="F268" s="353">
        <v>416</v>
      </c>
      <c r="G268" s="352" t="s">
        <v>671</v>
      </c>
      <c r="H268" s="352" t="s">
        <v>671</v>
      </c>
      <c r="I268" s="353" t="s">
        <v>658</v>
      </c>
      <c r="J268" s="353" t="s">
        <v>672</v>
      </c>
    </row>
    <row r="269" spans="1:10" x14ac:dyDescent="0.25">
      <c r="A269" s="351">
        <v>12127</v>
      </c>
      <c r="B269" s="350" t="s">
        <v>559</v>
      </c>
      <c r="C269" s="352" t="s">
        <v>671</v>
      </c>
      <c r="D269" s="353">
        <v>121</v>
      </c>
      <c r="E269" s="353">
        <v>122</v>
      </c>
      <c r="F269" s="353">
        <v>416</v>
      </c>
      <c r="G269" s="352" t="s">
        <v>671</v>
      </c>
      <c r="H269" s="352" t="s">
        <v>671</v>
      </c>
      <c r="I269" s="353" t="s">
        <v>658</v>
      </c>
      <c r="J269" s="353" t="s">
        <v>672</v>
      </c>
    </row>
    <row r="270" spans="1:10" x14ac:dyDescent="0.25">
      <c r="A270" s="351">
        <v>12130</v>
      </c>
      <c r="B270" s="350" t="s">
        <v>560</v>
      </c>
      <c r="C270" s="352" t="s">
        <v>671</v>
      </c>
      <c r="D270" s="353">
        <v>121</v>
      </c>
      <c r="E270" s="353">
        <v>122</v>
      </c>
      <c r="F270" s="353">
        <v>416</v>
      </c>
      <c r="G270" s="352" t="s">
        <v>671</v>
      </c>
      <c r="H270" s="352" t="s">
        <v>671</v>
      </c>
      <c r="I270" s="353" t="s">
        <v>658</v>
      </c>
      <c r="J270" s="353" t="s">
        <v>672</v>
      </c>
    </row>
    <row r="271" spans="1:10" x14ac:dyDescent="0.25">
      <c r="A271" s="351">
        <v>12188</v>
      </c>
      <c r="B271" s="350" t="s">
        <v>561</v>
      </c>
      <c r="C271" s="352" t="s">
        <v>671</v>
      </c>
      <c r="D271" s="353">
        <v>121</v>
      </c>
      <c r="E271" s="353">
        <v>122</v>
      </c>
      <c r="F271" s="353">
        <v>416</v>
      </c>
      <c r="G271" s="352" t="s">
        <v>671</v>
      </c>
      <c r="H271" s="352" t="s">
        <v>671</v>
      </c>
      <c r="I271" s="353" t="s">
        <v>13</v>
      </c>
      <c r="J271" s="353" t="s">
        <v>672</v>
      </c>
    </row>
    <row r="272" spans="1:10" x14ac:dyDescent="0.25">
      <c r="A272" s="351">
        <v>12199</v>
      </c>
      <c r="B272" s="350" t="s">
        <v>562</v>
      </c>
      <c r="C272" s="352" t="s">
        <v>671</v>
      </c>
      <c r="D272" s="353">
        <v>121</v>
      </c>
      <c r="E272" s="353">
        <v>122</v>
      </c>
      <c r="F272" s="353">
        <v>416</v>
      </c>
      <c r="G272" s="352" t="s">
        <v>671</v>
      </c>
      <c r="H272" s="352" t="s">
        <v>671</v>
      </c>
      <c r="I272" s="353" t="s">
        <v>658</v>
      </c>
      <c r="J272" s="353" t="s">
        <v>672</v>
      </c>
    </row>
    <row r="273" spans="1:10" x14ac:dyDescent="0.25">
      <c r="A273" s="351">
        <v>11402</v>
      </c>
      <c r="B273" s="350" t="s">
        <v>337</v>
      </c>
      <c r="C273" s="352" t="s">
        <v>334</v>
      </c>
      <c r="D273" s="353">
        <v>114</v>
      </c>
      <c r="E273" s="353">
        <v>115</v>
      </c>
      <c r="F273" s="353">
        <v>425</v>
      </c>
      <c r="G273" s="352" t="s">
        <v>334</v>
      </c>
      <c r="H273" s="352" t="s">
        <v>334</v>
      </c>
      <c r="I273" s="353" t="s">
        <v>13</v>
      </c>
      <c r="J273" s="353" t="s">
        <v>335</v>
      </c>
    </row>
    <row r="274" spans="1:10" x14ac:dyDescent="0.25">
      <c r="A274" s="351">
        <v>11403</v>
      </c>
      <c r="B274" s="350" t="s">
        <v>338</v>
      </c>
      <c r="C274" s="352" t="s">
        <v>334</v>
      </c>
      <c r="D274" s="353">
        <v>114</v>
      </c>
      <c r="E274" s="353">
        <v>115</v>
      </c>
      <c r="F274" s="353">
        <v>425</v>
      </c>
      <c r="G274" s="352" t="s">
        <v>334</v>
      </c>
      <c r="H274" s="352" t="s">
        <v>334</v>
      </c>
      <c r="I274" s="353" t="s">
        <v>13</v>
      </c>
      <c r="J274" s="353" t="s">
        <v>335</v>
      </c>
    </row>
    <row r="275" spans="1:10" x14ac:dyDescent="0.25">
      <c r="A275" s="351">
        <v>39202</v>
      </c>
      <c r="B275" s="350" t="s">
        <v>272</v>
      </c>
      <c r="C275" s="352" t="s">
        <v>268</v>
      </c>
      <c r="D275" s="353" t="s">
        <v>352</v>
      </c>
      <c r="E275" s="353">
        <v>108</v>
      </c>
      <c r="F275" s="353" t="s">
        <v>273</v>
      </c>
      <c r="G275" s="352" t="s">
        <v>268</v>
      </c>
      <c r="H275" s="352" t="s">
        <v>268</v>
      </c>
      <c r="I275" s="353" t="s">
        <v>13</v>
      </c>
      <c r="J275" s="353" t="s">
        <v>271</v>
      </c>
    </row>
    <row r="276" spans="1:10" x14ac:dyDescent="0.25">
      <c r="A276" s="351">
        <v>39203</v>
      </c>
      <c r="B276" s="350" t="s">
        <v>274</v>
      </c>
      <c r="C276" s="352" t="s">
        <v>268</v>
      </c>
      <c r="D276" s="353" t="s">
        <v>352</v>
      </c>
      <c r="E276" s="353">
        <v>108</v>
      </c>
      <c r="F276" s="353" t="s">
        <v>273</v>
      </c>
      <c r="G276" s="352" t="s">
        <v>268</v>
      </c>
      <c r="H276" s="352" t="s">
        <v>268</v>
      </c>
      <c r="I276" s="353" t="s">
        <v>13</v>
      </c>
      <c r="J276" s="353" t="s">
        <v>271</v>
      </c>
    </row>
    <row r="277" spans="1:10" x14ac:dyDescent="0.25">
      <c r="A277" s="351">
        <v>39204</v>
      </c>
      <c r="B277" s="350" t="s">
        <v>653</v>
      </c>
      <c r="C277" s="352" t="s">
        <v>268</v>
      </c>
      <c r="D277" s="353" t="s">
        <v>352</v>
      </c>
      <c r="E277" s="353">
        <v>108</v>
      </c>
      <c r="F277" s="353" t="s">
        <v>273</v>
      </c>
      <c r="G277" s="352" t="s">
        <v>268</v>
      </c>
      <c r="H277" s="352" t="s">
        <v>268</v>
      </c>
      <c r="I277" s="353" t="s">
        <v>658</v>
      </c>
      <c r="J277" s="353" t="s">
        <v>271</v>
      </c>
    </row>
    <row r="278" spans="1:10" x14ac:dyDescent="0.25">
      <c r="A278" s="351">
        <v>30302</v>
      </c>
      <c r="B278" s="350" t="s">
        <v>322</v>
      </c>
      <c r="C278" s="350" t="s">
        <v>321</v>
      </c>
      <c r="D278" s="353" t="s">
        <v>352</v>
      </c>
      <c r="E278" s="353">
        <v>108</v>
      </c>
      <c r="F278" s="353" t="s">
        <v>323</v>
      </c>
      <c r="G278" s="350" t="s">
        <v>321</v>
      </c>
      <c r="H278" s="350" t="s">
        <v>321</v>
      </c>
      <c r="I278" s="353" t="s">
        <v>13</v>
      </c>
      <c r="J278" s="353" t="s">
        <v>304</v>
      </c>
    </row>
    <row r="279" spans="1:10" x14ac:dyDescent="0.25">
      <c r="A279" s="351">
        <v>31700</v>
      </c>
      <c r="B279" s="350" t="s">
        <v>325</v>
      </c>
      <c r="C279" s="350" t="s">
        <v>321</v>
      </c>
      <c r="D279" s="353" t="s">
        <v>352</v>
      </c>
      <c r="E279" s="353">
        <v>108</v>
      </c>
      <c r="F279" s="353" t="s">
        <v>323</v>
      </c>
      <c r="G279" s="350" t="s">
        <v>321</v>
      </c>
      <c r="H279" s="350" t="s">
        <v>321</v>
      </c>
      <c r="I279" s="353" t="s">
        <v>13</v>
      </c>
      <c r="J279" s="353" t="s">
        <v>324</v>
      </c>
    </row>
    <row r="280" spans="1:10" x14ac:dyDescent="0.25">
      <c r="A280" s="351">
        <v>34700</v>
      </c>
      <c r="B280" s="350" t="s">
        <v>327</v>
      </c>
      <c r="C280" s="350" t="s">
        <v>321</v>
      </c>
      <c r="D280" s="353" t="s">
        <v>352</v>
      </c>
      <c r="E280" s="353">
        <v>108</v>
      </c>
      <c r="F280" s="353" t="s">
        <v>323</v>
      </c>
      <c r="G280" s="350" t="s">
        <v>321</v>
      </c>
      <c r="H280" s="350" t="s">
        <v>321</v>
      </c>
      <c r="I280" s="353" t="s">
        <v>13</v>
      </c>
      <c r="J280" s="353" t="s">
        <v>326</v>
      </c>
    </row>
    <row r="281" spans="1:10" x14ac:dyDescent="0.25">
      <c r="A281" s="351">
        <v>35910</v>
      </c>
      <c r="B281" s="350" t="s">
        <v>328</v>
      </c>
      <c r="C281" s="350" t="s">
        <v>321</v>
      </c>
      <c r="D281" s="353" t="s">
        <v>352</v>
      </c>
      <c r="E281" s="353">
        <v>108</v>
      </c>
      <c r="F281" s="353" t="s">
        <v>323</v>
      </c>
      <c r="G281" s="350" t="s">
        <v>321</v>
      </c>
      <c r="H281" s="350" t="s">
        <v>321</v>
      </c>
      <c r="I281" s="353" t="s">
        <v>13</v>
      </c>
      <c r="J281" s="353" t="s">
        <v>237</v>
      </c>
    </row>
    <row r="282" spans="1:10" x14ac:dyDescent="0.25">
      <c r="A282" s="351">
        <v>37400</v>
      </c>
      <c r="B282" s="350" t="s">
        <v>330</v>
      </c>
      <c r="C282" s="350" t="s">
        <v>321</v>
      </c>
      <c r="D282" s="353" t="s">
        <v>352</v>
      </c>
      <c r="E282" s="353">
        <v>108</v>
      </c>
      <c r="F282" s="353" t="s">
        <v>323</v>
      </c>
      <c r="G282" s="350" t="s">
        <v>321</v>
      </c>
      <c r="H282" s="350" t="s">
        <v>321</v>
      </c>
      <c r="I282" s="353" t="s">
        <v>13</v>
      </c>
      <c r="J282" s="353" t="s">
        <v>329</v>
      </c>
    </row>
    <row r="283" spans="1:10" x14ac:dyDescent="0.25">
      <c r="A283" s="351">
        <v>39910</v>
      </c>
      <c r="B283" s="350" t="s">
        <v>332</v>
      </c>
      <c r="C283" s="350" t="s">
        <v>321</v>
      </c>
      <c r="D283" s="353" t="s">
        <v>352</v>
      </c>
      <c r="E283" s="353">
        <v>108</v>
      </c>
      <c r="F283" s="353" t="s">
        <v>323</v>
      </c>
      <c r="G283" s="350" t="s">
        <v>321</v>
      </c>
      <c r="H283" s="350" t="s">
        <v>321</v>
      </c>
      <c r="I283" s="353" t="s">
        <v>13</v>
      </c>
      <c r="J283" s="353" t="s">
        <v>331</v>
      </c>
    </row>
    <row r="284" spans="1:10" x14ac:dyDescent="0.25">
      <c r="A284" s="351">
        <v>31001</v>
      </c>
      <c r="B284" s="350" t="s">
        <v>565</v>
      </c>
      <c r="C284" s="350" t="s">
        <v>308</v>
      </c>
      <c r="D284" s="353" t="s">
        <v>352</v>
      </c>
      <c r="E284" s="353">
        <v>108</v>
      </c>
      <c r="F284" s="353" t="s">
        <v>308</v>
      </c>
      <c r="G284" s="350" t="s">
        <v>308</v>
      </c>
      <c r="H284" s="350" t="s">
        <v>308</v>
      </c>
      <c r="I284" s="353" t="s">
        <v>658</v>
      </c>
      <c r="J284" s="353" t="s">
        <v>309</v>
      </c>
    </row>
    <row r="285" spans="1:10" x14ac:dyDescent="0.25">
      <c r="A285" s="351">
        <v>31011</v>
      </c>
      <c r="B285" s="350" t="s">
        <v>566</v>
      </c>
      <c r="C285" s="350" t="s">
        <v>308</v>
      </c>
      <c r="D285" s="353" t="s">
        <v>352</v>
      </c>
      <c r="E285" s="353">
        <v>108</v>
      </c>
      <c r="F285" s="353" t="s">
        <v>308</v>
      </c>
      <c r="G285" s="350" t="s">
        <v>308</v>
      </c>
      <c r="H285" s="350" t="s">
        <v>308</v>
      </c>
      <c r="I285" s="353" t="s">
        <v>658</v>
      </c>
      <c r="J285" s="353" t="s">
        <v>309</v>
      </c>
    </row>
    <row r="286" spans="1:10" x14ac:dyDescent="0.25">
      <c r="A286" s="351">
        <v>31040</v>
      </c>
      <c r="B286" s="350" t="s">
        <v>310</v>
      </c>
      <c r="C286" s="350" t="s">
        <v>308</v>
      </c>
      <c r="D286" s="353" t="s">
        <v>352</v>
      </c>
      <c r="E286" s="353">
        <v>108</v>
      </c>
      <c r="F286" s="353" t="s">
        <v>308</v>
      </c>
      <c r="G286" s="350" t="s">
        <v>308</v>
      </c>
      <c r="H286" s="350" t="s">
        <v>308</v>
      </c>
      <c r="I286" s="353" t="s">
        <v>13</v>
      </c>
      <c r="J286" s="353" t="s">
        <v>309</v>
      </c>
    </row>
    <row r="287" spans="1:10" x14ac:dyDescent="0.25">
      <c r="A287" s="351">
        <v>34028</v>
      </c>
      <c r="B287" s="350" t="s">
        <v>628</v>
      </c>
      <c r="C287" s="350" t="s">
        <v>308</v>
      </c>
      <c r="D287" s="353" t="s">
        <v>352</v>
      </c>
      <c r="E287" s="353">
        <v>108</v>
      </c>
      <c r="F287" s="353" t="s">
        <v>308</v>
      </c>
      <c r="G287" s="350" t="s">
        <v>308</v>
      </c>
      <c r="H287" s="350" t="s">
        <v>308</v>
      </c>
      <c r="I287" s="353" t="s">
        <v>658</v>
      </c>
      <c r="J287" s="353" t="s">
        <v>311</v>
      </c>
    </row>
    <row r="288" spans="1:10" x14ac:dyDescent="0.25">
      <c r="A288" s="351">
        <v>34030</v>
      </c>
      <c r="B288" s="350" t="s">
        <v>312</v>
      </c>
      <c r="C288" s="350" t="s">
        <v>308</v>
      </c>
      <c r="D288" s="353" t="s">
        <v>352</v>
      </c>
      <c r="E288" s="353">
        <v>108</v>
      </c>
      <c r="F288" s="353" t="s">
        <v>308</v>
      </c>
      <c r="G288" s="350" t="s">
        <v>308</v>
      </c>
      <c r="H288" s="350" t="s">
        <v>308</v>
      </c>
      <c r="I288" s="353" t="s">
        <v>13</v>
      </c>
      <c r="J288" s="353" t="s">
        <v>311</v>
      </c>
    </row>
    <row r="289" spans="1:10" x14ac:dyDescent="0.25">
      <c r="A289" s="351">
        <v>34042</v>
      </c>
      <c r="B289" s="350" t="s">
        <v>629</v>
      </c>
      <c r="C289" s="350" t="s">
        <v>308</v>
      </c>
      <c r="D289" s="353" t="s">
        <v>352</v>
      </c>
      <c r="E289" s="353">
        <v>108</v>
      </c>
      <c r="F289" s="353" t="s">
        <v>308</v>
      </c>
      <c r="G289" s="350" t="s">
        <v>308</v>
      </c>
      <c r="H289" s="350" t="s">
        <v>308</v>
      </c>
      <c r="I289" s="353" t="s">
        <v>658</v>
      </c>
      <c r="J289" s="353" t="s">
        <v>311</v>
      </c>
    </row>
    <row r="290" spans="1:10" x14ac:dyDescent="0.25">
      <c r="A290" s="351">
        <v>34081</v>
      </c>
      <c r="B290" s="350" t="s">
        <v>313</v>
      </c>
      <c r="C290" s="350" t="s">
        <v>308</v>
      </c>
      <c r="D290" s="353" t="s">
        <v>352</v>
      </c>
      <c r="E290" s="353">
        <v>108</v>
      </c>
      <c r="F290" s="353" t="s">
        <v>308</v>
      </c>
      <c r="G290" s="350" t="s">
        <v>308</v>
      </c>
      <c r="H290" s="350" t="s">
        <v>308</v>
      </c>
      <c r="I290" s="353" t="s">
        <v>13</v>
      </c>
      <c r="J290" s="353" t="s">
        <v>311</v>
      </c>
    </row>
    <row r="291" spans="1:10" x14ac:dyDescent="0.25">
      <c r="A291" s="351">
        <v>34099</v>
      </c>
      <c r="B291" s="350" t="s">
        <v>314</v>
      </c>
      <c r="C291" s="350" t="s">
        <v>308</v>
      </c>
      <c r="D291" s="353" t="s">
        <v>352</v>
      </c>
      <c r="E291" s="353">
        <v>108</v>
      </c>
      <c r="F291" s="353" t="s">
        <v>308</v>
      </c>
      <c r="G291" s="350" t="s">
        <v>308</v>
      </c>
      <c r="H291" s="350" t="s">
        <v>308</v>
      </c>
      <c r="I291" s="353" t="s">
        <v>13</v>
      </c>
      <c r="J291" s="353" t="s">
        <v>311</v>
      </c>
    </row>
    <row r="292" spans="1:10" x14ac:dyDescent="0.25">
      <c r="A292" s="351">
        <v>35000</v>
      </c>
      <c r="B292" s="350" t="s">
        <v>315</v>
      </c>
      <c r="C292" s="350" t="s">
        <v>308</v>
      </c>
      <c r="D292" s="353" t="s">
        <v>352</v>
      </c>
      <c r="E292" s="353">
        <v>108</v>
      </c>
      <c r="F292" s="353" t="s">
        <v>308</v>
      </c>
      <c r="G292" s="350" t="s">
        <v>308</v>
      </c>
      <c r="H292" s="350" t="s">
        <v>308</v>
      </c>
      <c r="I292" s="353" t="s">
        <v>13</v>
      </c>
      <c r="J292" s="353" t="s">
        <v>218</v>
      </c>
    </row>
    <row r="293" spans="1:10" x14ac:dyDescent="0.25">
      <c r="A293" s="351">
        <v>36000</v>
      </c>
      <c r="B293" s="350" t="s">
        <v>317</v>
      </c>
      <c r="C293" s="350" t="s">
        <v>308</v>
      </c>
      <c r="D293" s="353" t="s">
        <v>352</v>
      </c>
      <c r="E293" s="353">
        <v>108</v>
      </c>
      <c r="F293" s="353" t="s">
        <v>308</v>
      </c>
      <c r="G293" s="350" t="s">
        <v>308</v>
      </c>
      <c r="H293" s="350" t="s">
        <v>308</v>
      </c>
      <c r="I293" s="353" t="s">
        <v>13</v>
      </c>
      <c r="J293" s="353" t="s">
        <v>316</v>
      </c>
    </row>
    <row r="294" spans="1:10" x14ac:dyDescent="0.25">
      <c r="A294" s="351">
        <v>38900</v>
      </c>
      <c r="B294" s="350" t="s">
        <v>319</v>
      </c>
      <c r="C294" s="350" t="s">
        <v>308</v>
      </c>
      <c r="D294" s="353" t="s">
        <v>352</v>
      </c>
      <c r="E294" s="353">
        <v>108</v>
      </c>
      <c r="F294" s="353" t="s">
        <v>308</v>
      </c>
      <c r="G294" s="350" t="s">
        <v>308</v>
      </c>
      <c r="H294" s="350" t="s">
        <v>308</v>
      </c>
      <c r="I294" s="353" t="s">
        <v>13</v>
      </c>
      <c r="J294" s="353" t="s">
        <v>318</v>
      </c>
    </row>
    <row r="295" spans="1:10" x14ac:dyDescent="0.25">
      <c r="A295" s="351">
        <v>10501</v>
      </c>
      <c r="B295" s="350" t="s">
        <v>342</v>
      </c>
      <c r="C295" s="352" t="s">
        <v>340</v>
      </c>
      <c r="D295" s="353">
        <v>105</v>
      </c>
      <c r="E295" s="353">
        <v>105</v>
      </c>
      <c r="F295" s="353" t="s">
        <v>340</v>
      </c>
      <c r="G295" s="350" t="s">
        <v>340</v>
      </c>
      <c r="H295" s="350" t="s">
        <v>340</v>
      </c>
      <c r="I295" s="353" t="s">
        <v>13</v>
      </c>
      <c r="J295" s="353" t="s">
        <v>341</v>
      </c>
    </row>
    <row r="296" spans="1:10" x14ac:dyDescent="0.25">
      <c r="A296" s="351"/>
    </row>
    <row r="297" spans="1:10" x14ac:dyDescent="0.25">
      <c r="A297" s="351"/>
    </row>
    <row r="298" spans="1:10" x14ac:dyDescent="0.25">
      <c r="A298" s="351">
        <v>37101</v>
      </c>
      <c r="B298" s="350" t="s">
        <v>648</v>
      </c>
      <c r="C298" s="352" t="s">
        <v>240</v>
      </c>
      <c r="D298" s="353" t="s">
        <v>352</v>
      </c>
      <c r="E298" s="353">
        <v>108</v>
      </c>
      <c r="F298" s="353">
        <v>403</v>
      </c>
      <c r="G298" s="352" t="s">
        <v>240</v>
      </c>
      <c r="H298" s="352" t="s">
        <v>240</v>
      </c>
      <c r="I298" s="353" t="s">
        <v>673</v>
      </c>
      <c r="J298" s="353" t="s">
        <v>673</v>
      </c>
    </row>
    <row r="299" spans="1:10" x14ac:dyDescent="0.25">
      <c r="A299" s="351">
        <v>37102</v>
      </c>
      <c r="B299" s="350" t="s">
        <v>649</v>
      </c>
      <c r="C299" s="352" t="s">
        <v>240</v>
      </c>
      <c r="D299" s="353" t="s">
        <v>352</v>
      </c>
      <c r="E299" s="353">
        <v>108</v>
      </c>
      <c r="F299" s="353">
        <v>403</v>
      </c>
      <c r="G299" s="352" t="s">
        <v>240</v>
      </c>
      <c r="H299" s="352" t="s">
        <v>240</v>
      </c>
      <c r="I299" s="353" t="s">
        <v>673</v>
      </c>
      <c r="J299" s="353" t="s">
        <v>673</v>
      </c>
    </row>
    <row r="300" spans="1:10" x14ac:dyDescent="0.25">
      <c r="A300" s="351">
        <v>37103</v>
      </c>
      <c r="B300" s="350" t="s">
        <v>650</v>
      </c>
      <c r="C300" s="352" t="s">
        <v>240</v>
      </c>
      <c r="D300" s="353" t="s">
        <v>352</v>
      </c>
      <c r="E300" s="353">
        <v>108</v>
      </c>
      <c r="F300" s="353">
        <v>403</v>
      </c>
      <c r="G300" s="352" t="s">
        <v>240</v>
      </c>
      <c r="H300" s="352" t="s">
        <v>240</v>
      </c>
      <c r="I300" s="353" t="s">
        <v>673</v>
      </c>
      <c r="J300" s="353" t="s">
        <v>673</v>
      </c>
    </row>
    <row r="301" spans="1:10" x14ac:dyDescent="0.25">
      <c r="A301" s="351">
        <v>34300</v>
      </c>
      <c r="B301" s="350" t="s">
        <v>646</v>
      </c>
      <c r="C301" s="352" t="s">
        <v>59</v>
      </c>
      <c r="D301" s="353" t="s">
        <v>352</v>
      </c>
      <c r="E301" s="353">
        <v>108</v>
      </c>
      <c r="F301" s="353">
        <v>403</v>
      </c>
      <c r="G301" s="350" t="s">
        <v>59</v>
      </c>
      <c r="H301" s="350" t="s">
        <v>59</v>
      </c>
      <c r="I301" s="353" t="s">
        <v>673</v>
      </c>
      <c r="J301" s="353" t="s">
        <v>673</v>
      </c>
    </row>
    <row r="302" spans="1:10" x14ac:dyDescent="0.25">
      <c r="A302" s="351">
        <v>34800</v>
      </c>
      <c r="B302" s="350" t="s">
        <v>647</v>
      </c>
      <c r="C302" s="352" t="s">
        <v>59</v>
      </c>
      <c r="D302" s="353" t="s">
        <v>352</v>
      </c>
      <c r="E302" s="353">
        <v>108</v>
      </c>
      <c r="F302" s="353">
        <v>403</v>
      </c>
      <c r="G302" s="350" t="s">
        <v>59</v>
      </c>
      <c r="H302" s="350" t="s">
        <v>59</v>
      </c>
      <c r="I302" s="353" t="s">
        <v>673</v>
      </c>
      <c r="J302" s="353" t="s">
        <v>673</v>
      </c>
    </row>
  </sheetData>
  <autoFilter ref="A1:J295" xr:uid="{31F04C02-84C6-4B30-B615-6A1E4677FE74}">
    <sortState xmlns:xlrd2="http://schemas.microsoft.com/office/spreadsheetml/2017/richdata2" ref="A2:J295">
      <sortCondition ref="F1:F295"/>
    </sortState>
  </autoFilter>
  <sortState xmlns:xlrd2="http://schemas.microsoft.com/office/spreadsheetml/2017/richdata2" ref="A2:J295">
    <sortCondition ref="C1:C295"/>
  </sortState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4825-B953-416C-83B2-FBEF55FFBA3C}">
  <dimension ref="A1:T570"/>
  <sheetViews>
    <sheetView view="pageBreakPreview" topLeftCell="A67" zoomScaleNormal="100" zoomScaleSheetLayoutView="100" workbookViewId="0">
      <selection activeCell="A99" sqref="A99"/>
    </sheetView>
  </sheetViews>
  <sheetFormatPr defaultColWidth="9.109375" defaultRowHeight="13.2" x14ac:dyDescent="0.25"/>
  <cols>
    <col min="1" max="1" width="4.109375" style="101" customWidth="1"/>
    <col min="2" max="2" width="4.6640625" style="101" customWidth="1"/>
    <col min="3" max="3" width="10.5546875" style="101" customWidth="1"/>
    <col min="4" max="4" width="33.33203125" style="101" customWidth="1"/>
    <col min="5" max="5" width="2" style="101" customWidth="1"/>
    <col min="6" max="6" width="10.33203125" style="101" customWidth="1"/>
    <col min="7" max="7" width="2" style="101" customWidth="1"/>
    <col min="8" max="8" width="14.6640625" style="101" customWidth="1"/>
    <col min="9" max="9" width="2" style="101" customWidth="1"/>
    <col min="10" max="10" width="14.6640625" style="101" customWidth="1"/>
    <col min="11" max="11" width="2" style="101" customWidth="1"/>
    <col min="12" max="12" width="14.6640625" style="101" customWidth="1"/>
    <col min="13" max="13" width="2" style="101" customWidth="1"/>
    <col min="14" max="14" width="14.6640625" style="101" customWidth="1"/>
    <col min="15" max="15" width="2" style="101" customWidth="1"/>
    <col min="16" max="16" width="14.6640625" style="101" customWidth="1"/>
    <col min="17" max="17" width="1.6640625" style="101" customWidth="1"/>
    <col min="18" max="18" width="26.33203125" style="101" customWidth="1"/>
    <col min="19" max="20" width="9.109375" style="100"/>
    <col min="21" max="21" width="9.109375" style="100" customWidth="1"/>
    <col min="22" max="16384" width="9.109375" style="100"/>
  </cols>
  <sheetData>
    <row r="1" spans="1:20" ht="13.8" thickBot="1" x14ac:dyDescent="0.3">
      <c r="A1" s="96" t="s">
        <v>674</v>
      </c>
      <c r="B1" s="97"/>
      <c r="C1" s="97"/>
      <c r="D1" s="97"/>
      <c r="E1" s="97"/>
      <c r="F1" s="97"/>
      <c r="G1" s="97" t="s">
        <v>675</v>
      </c>
      <c r="H1" s="97"/>
      <c r="I1" s="97"/>
      <c r="J1" s="97"/>
      <c r="K1" s="97"/>
      <c r="L1" s="97"/>
      <c r="M1" s="97"/>
      <c r="N1" s="97"/>
      <c r="O1" s="98"/>
      <c r="P1" s="99">
        <v>10</v>
      </c>
      <c r="Q1" s="97"/>
      <c r="R1" s="98" t="s">
        <v>676</v>
      </c>
    </row>
    <row r="2" spans="1:20" x14ac:dyDescent="0.25">
      <c r="A2" s="101" t="s">
        <v>677</v>
      </c>
      <c r="E2" s="102" t="s">
        <v>678</v>
      </c>
      <c r="F2" s="103" t="s">
        <v>679</v>
      </c>
      <c r="J2" s="104"/>
      <c r="K2" s="104"/>
      <c r="M2" s="104"/>
      <c r="N2" s="104"/>
      <c r="O2" s="105"/>
      <c r="P2" s="104" t="s">
        <v>680</v>
      </c>
      <c r="R2" s="106"/>
    </row>
    <row r="3" spans="1:20" x14ac:dyDescent="0.25">
      <c r="F3" s="101" t="s">
        <v>681</v>
      </c>
      <c r="J3" s="102"/>
      <c r="K3" s="106"/>
      <c r="N3" s="102"/>
      <c r="O3" s="102"/>
      <c r="P3" s="107" t="s">
        <v>682</v>
      </c>
      <c r="R3" s="102"/>
    </row>
    <row r="4" spans="1:20" x14ac:dyDescent="0.25">
      <c r="A4" s="101" t="s">
        <v>683</v>
      </c>
      <c r="J4" s="102"/>
      <c r="K4" s="106"/>
      <c r="L4" s="102"/>
      <c r="O4" s="102"/>
      <c r="P4" s="107" t="s">
        <v>684</v>
      </c>
      <c r="R4" s="102"/>
    </row>
    <row r="5" spans="1:20" x14ac:dyDescent="0.25">
      <c r="J5" s="102"/>
      <c r="K5" s="106"/>
      <c r="L5" s="102"/>
      <c r="O5" s="102" t="s">
        <v>685</v>
      </c>
      <c r="P5" s="107" t="s">
        <v>686</v>
      </c>
      <c r="R5" s="102"/>
    </row>
    <row r="6" spans="1:20" ht="14.4" customHeight="1" x14ac:dyDescent="0.25">
      <c r="J6" s="102"/>
      <c r="K6" s="106"/>
      <c r="L6" s="102"/>
      <c r="O6" s="102"/>
      <c r="P6" s="107" t="s">
        <v>687</v>
      </c>
      <c r="Q6" s="197"/>
      <c r="R6" s="197"/>
      <c r="S6" s="107"/>
      <c r="T6" s="107"/>
    </row>
    <row r="7" spans="1:20" ht="15" customHeight="1" thickBot="1" x14ac:dyDescent="0.3">
      <c r="A7" s="96" t="s">
        <v>688</v>
      </c>
      <c r="B7" s="97"/>
      <c r="C7" s="97"/>
      <c r="D7" s="97"/>
      <c r="E7" s="97"/>
      <c r="F7" s="97"/>
      <c r="G7" s="97"/>
      <c r="H7" s="108" t="s">
        <v>689</v>
      </c>
      <c r="I7" s="97"/>
      <c r="J7" s="97"/>
      <c r="K7" s="97"/>
      <c r="L7" s="97"/>
      <c r="M7" s="97"/>
      <c r="N7" s="97"/>
      <c r="O7" s="98"/>
      <c r="P7" s="196" t="s">
        <v>690</v>
      </c>
      <c r="Q7" s="195"/>
      <c r="R7" s="195"/>
    </row>
    <row r="8" spans="1:20" x14ac:dyDescent="0.25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10"/>
      <c r="P8" s="109"/>
      <c r="Q8" s="109"/>
      <c r="R8" s="109"/>
    </row>
    <row r="9" spans="1:20" x14ac:dyDescent="0.25">
      <c r="C9" s="109" t="s">
        <v>691</v>
      </c>
      <c r="D9" s="109" t="s">
        <v>692</v>
      </c>
      <c r="E9" s="109"/>
      <c r="F9" s="109" t="s">
        <v>693</v>
      </c>
      <c r="G9" s="109"/>
      <c r="H9" s="109" t="s">
        <v>694</v>
      </c>
      <c r="I9" s="109"/>
      <c r="J9" s="111" t="s">
        <v>695</v>
      </c>
      <c r="K9" s="111"/>
      <c r="L9" s="109" t="s">
        <v>696</v>
      </c>
      <c r="M9" s="109"/>
      <c r="N9" s="109" t="s">
        <v>697</v>
      </c>
      <c r="O9" s="110"/>
      <c r="P9" s="109" t="s">
        <v>698</v>
      </c>
      <c r="Q9" s="109"/>
      <c r="R9" s="109" t="s">
        <v>699</v>
      </c>
    </row>
    <row r="10" spans="1:20" x14ac:dyDescent="0.25">
      <c r="C10" s="111" t="s">
        <v>700</v>
      </c>
      <c r="D10" s="111" t="s">
        <v>700</v>
      </c>
      <c r="F10" s="111" t="s">
        <v>701</v>
      </c>
      <c r="G10" s="111"/>
      <c r="H10" s="109" t="s">
        <v>702</v>
      </c>
      <c r="I10" s="111"/>
      <c r="J10" s="109" t="s">
        <v>353</v>
      </c>
      <c r="K10" s="111"/>
      <c r="L10" s="111" t="s">
        <v>353</v>
      </c>
      <c r="M10" s="111"/>
      <c r="O10" s="102"/>
      <c r="P10" s="111" t="s">
        <v>702</v>
      </c>
      <c r="R10" s="111"/>
    </row>
    <row r="11" spans="1:20" x14ac:dyDescent="0.25">
      <c r="A11" s="111" t="s">
        <v>703</v>
      </c>
      <c r="B11" s="111"/>
      <c r="C11" s="111" t="s">
        <v>704</v>
      </c>
      <c r="D11" s="111" t="s">
        <v>704</v>
      </c>
      <c r="E11" s="109"/>
      <c r="F11" s="111" t="s">
        <v>705</v>
      </c>
      <c r="G11" s="111"/>
      <c r="H11" s="111" t="s">
        <v>706</v>
      </c>
      <c r="I11" s="111"/>
      <c r="J11" s="111" t="s">
        <v>702</v>
      </c>
      <c r="K11" s="109"/>
      <c r="L11" s="111" t="s">
        <v>702</v>
      </c>
      <c r="M11" s="106"/>
      <c r="N11" s="111" t="s">
        <v>362</v>
      </c>
      <c r="O11" s="110"/>
      <c r="P11" s="109" t="s">
        <v>706</v>
      </c>
      <c r="Q11" s="109"/>
      <c r="R11" s="111" t="s">
        <v>707</v>
      </c>
    </row>
    <row r="12" spans="1:20" ht="13.8" thickBot="1" x14ac:dyDescent="0.3">
      <c r="A12" s="108" t="s">
        <v>708</v>
      </c>
      <c r="B12" s="108"/>
      <c r="C12" s="108" t="s">
        <v>709</v>
      </c>
      <c r="D12" s="108" t="s">
        <v>710</v>
      </c>
      <c r="E12" s="108"/>
      <c r="F12" s="112" t="s">
        <v>711</v>
      </c>
      <c r="G12" s="112"/>
      <c r="H12" s="112" t="s">
        <v>712</v>
      </c>
      <c r="I12" s="113"/>
      <c r="J12" s="112" t="s">
        <v>713</v>
      </c>
      <c r="K12" s="113"/>
      <c r="L12" s="113" t="s">
        <v>714</v>
      </c>
      <c r="M12" s="114"/>
      <c r="N12" s="114" t="s">
        <v>715</v>
      </c>
      <c r="O12" s="115"/>
      <c r="P12" s="114" t="s">
        <v>716</v>
      </c>
      <c r="Q12" s="114"/>
      <c r="R12" s="114" t="s">
        <v>717</v>
      </c>
    </row>
    <row r="13" spans="1:20" x14ac:dyDescent="0.25">
      <c r="A13" s="111">
        <v>1</v>
      </c>
      <c r="B13" s="116"/>
      <c r="N13" s="117">
        <v>6</v>
      </c>
      <c r="O13" s="102"/>
    </row>
    <row r="14" spans="1:20" x14ac:dyDescent="0.25">
      <c r="A14" s="111">
        <f t="shared" ref="A14:A56" si="0">A13+1</f>
        <v>2</v>
      </c>
      <c r="B14" s="116"/>
      <c r="D14" s="101" t="s">
        <v>718</v>
      </c>
      <c r="F14" s="117">
        <v>24</v>
      </c>
      <c r="G14" s="118"/>
      <c r="H14" s="117">
        <v>3</v>
      </c>
      <c r="I14" s="118"/>
      <c r="J14" s="117">
        <v>4</v>
      </c>
      <c r="K14" s="118"/>
      <c r="L14" s="117">
        <v>5</v>
      </c>
      <c r="M14" s="118"/>
      <c r="N14" s="117">
        <v>7</v>
      </c>
      <c r="O14" s="119"/>
      <c r="P14" s="117">
        <v>8</v>
      </c>
      <c r="Q14" s="118"/>
      <c r="R14" s="117">
        <v>9</v>
      </c>
    </row>
    <row r="15" spans="1:20" x14ac:dyDescent="0.25">
      <c r="A15" s="111">
        <f t="shared" si="0"/>
        <v>3</v>
      </c>
      <c r="B15" s="116"/>
      <c r="D15" s="101" t="s">
        <v>719</v>
      </c>
      <c r="O15" s="102"/>
    </row>
    <row r="16" spans="1:20" x14ac:dyDescent="0.25">
      <c r="A16" s="111">
        <f t="shared" si="0"/>
        <v>4</v>
      </c>
      <c r="B16" s="116"/>
      <c r="D16" s="101" t="s">
        <v>31</v>
      </c>
      <c r="H16" s="120"/>
      <c r="I16" s="120"/>
      <c r="J16" s="121"/>
      <c r="K16" s="121"/>
      <c r="L16" s="121"/>
      <c r="M16" s="121"/>
      <c r="N16" s="121"/>
      <c r="O16" s="122"/>
      <c r="P16" s="123"/>
      <c r="Q16" s="123"/>
      <c r="R16" s="121"/>
    </row>
    <row r="17" spans="1:18" x14ac:dyDescent="0.25">
      <c r="A17" s="111">
        <f t="shared" si="0"/>
        <v>5</v>
      </c>
      <c r="B17" s="116"/>
      <c r="C17" s="111">
        <v>31140</v>
      </c>
      <c r="D17" s="101" t="s">
        <v>720</v>
      </c>
      <c r="F17" s="124">
        <v>3.2</v>
      </c>
      <c r="G17" s="102"/>
      <c r="H17" s="125">
        <v>253327.68773000012</v>
      </c>
      <c r="I17" s="126"/>
      <c r="J17" s="125">
        <v>28058.42685</v>
      </c>
      <c r="K17" s="127"/>
      <c r="L17" s="125">
        <v>-496.25665000000004</v>
      </c>
      <c r="M17" s="127"/>
      <c r="N17" s="125">
        <v>0</v>
      </c>
      <c r="O17" s="126"/>
      <c r="P17" s="125">
        <f>SUM(H17,J17,L17,N17)</f>
        <v>280889.85793000011</v>
      </c>
      <c r="Q17" s="127"/>
      <c r="R17" s="125">
        <v>255632.52487999998</v>
      </c>
    </row>
    <row r="18" spans="1:18" x14ac:dyDescent="0.25">
      <c r="A18" s="111">
        <f t="shared" si="0"/>
        <v>6</v>
      </c>
      <c r="B18" s="116"/>
      <c r="C18" s="111">
        <v>31240</v>
      </c>
      <c r="D18" s="101" t="s">
        <v>721</v>
      </c>
      <c r="F18" s="124">
        <v>4.5999999999999996</v>
      </c>
      <c r="G18" s="102"/>
      <c r="H18" s="125">
        <v>188160.52046999987</v>
      </c>
      <c r="I18" s="126"/>
      <c r="J18" s="125">
        <v>2827.4791800000003</v>
      </c>
      <c r="K18" s="127"/>
      <c r="L18" s="125">
        <v>-1358.69417</v>
      </c>
      <c r="M18" s="127"/>
      <c r="N18" s="125">
        <v>0</v>
      </c>
      <c r="O18" s="126"/>
      <c r="P18" s="125">
        <f>SUM(H18,J18,L18,N18)</f>
        <v>189629.30547999986</v>
      </c>
      <c r="Q18" s="127"/>
      <c r="R18" s="125">
        <v>195814.15101</v>
      </c>
    </row>
    <row r="19" spans="1:18" x14ac:dyDescent="0.25">
      <c r="A19" s="111">
        <f t="shared" si="0"/>
        <v>7</v>
      </c>
      <c r="B19" s="116"/>
      <c r="C19" s="111">
        <v>31440</v>
      </c>
      <c r="D19" s="101" t="s">
        <v>722</v>
      </c>
      <c r="F19" s="124">
        <v>3.1</v>
      </c>
      <c r="G19" s="102"/>
      <c r="H19" s="125">
        <v>9203.0727400000014</v>
      </c>
      <c r="I19" s="126"/>
      <c r="J19" s="125">
        <v>11850.779960000002</v>
      </c>
      <c r="K19" s="127"/>
      <c r="L19" s="125">
        <v>-367.41965999999996</v>
      </c>
      <c r="M19" s="127"/>
      <c r="N19" s="125">
        <v>0</v>
      </c>
      <c r="O19" s="126"/>
      <c r="P19" s="125">
        <f>SUM(H19,J19,L19,N19)</f>
        <v>20686.433040000004</v>
      </c>
      <c r="Q19" s="127"/>
      <c r="R19" s="125">
        <v>10956.07315</v>
      </c>
    </row>
    <row r="20" spans="1:18" x14ac:dyDescent="0.25">
      <c r="A20" s="111">
        <f t="shared" si="0"/>
        <v>8</v>
      </c>
      <c r="B20" s="116"/>
      <c r="C20" s="111">
        <v>31540</v>
      </c>
      <c r="D20" s="101" t="s">
        <v>723</v>
      </c>
      <c r="F20" s="124">
        <v>3.5000000000000004</v>
      </c>
      <c r="G20" s="102"/>
      <c r="H20" s="125">
        <v>43844.698180000007</v>
      </c>
      <c r="I20" s="126"/>
      <c r="J20" s="125">
        <v>161.30598999999998</v>
      </c>
      <c r="K20" s="127"/>
      <c r="L20" s="125">
        <v>-25.90945</v>
      </c>
      <c r="M20" s="127"/>
      <c r="N20" s="125">
        <v>0</v>
      </c>
      <c r="O20" s="126"/>
      <c r="P20" s="125">
        <f>SUM(H20,J20,L20,N20)</f>
        <v>43980.094720000008</v>
      </c>
      <c r="Q20" s="127"/>
      <c r="R20" s="125">
        <v>43859.259890000001</v>
      </c>
    </row>
    <row r="21" spans="1:18" x14ac:dyDescent="0.25">
      <c r="A21" s="111">
        <f t="shared" si="0"/>
        <v>9</v>
      </c>
      <c r="B21" s="116"/>
      <c r="C21" s="111">
        <v>31640</v>
      </c>
      <c r="D21" s="101" t="s">
        <v>724</v>
      </c>
      <c r="F21" s="124">
        <v>3.3000000000000003</v>
      </c>
      <c r="G21" s="102"/>
      <c r="H21" s="125">
        <v>25748.279890000002</v>
      </c>
      <c r="I21" s="126"/>
      <c r="J21" s="125">
        <v>1013.70962</v>
      </c>
      <c r="K21" s="127"/>
      <c r="L21" s="125">
        <v>-313.49071000000004</v>
      </c>
      <c r="M21" s="127"/>
      <c r="N21" s="125">
        <v>0</v>
      </c>
      <c r="O21" s="126"/>
      <c r="P21" s="125">
        <f>SUM(H21,J21,L21,N21)</f>
        <v>26448.498800000001</v>
      </c>
      <c r="Q21" s="127"/>
      <c r="R21" s="125">
        <v>26136.411909999999</v>
      </c>
    </row>
    <row r="22" spans="1:18" x14ac:dyDescent="0.25">
      <c r="A22" s="111">
        <f t="shared" si="0"/>
        <v>10</v>
      </c>
      <c r="B22" s="116"/>
      <c r="C22" s="111"/>
      <c r="D22" s="101" t="s">
        <v>725</v>
      </c>
      <c r="F22" s="128"/>
      <c r="H22" s="129">
        <f>SUM(H17:H21)</f>
        <v>520284.25900999998</v>
      </c>
      <c r="I22" s="122"/>
      <c r="J22" s="129">
        <f>SUM(J17:J21)</f>
        <v>43911.7016</v>
      </c>
      <c r="K22" s="122"/>
      <c r="L22" s="129">
        <f>SUM(L17:L21)</f>
        <v>-2561.7706400000002</v>
      </c>
      <c r="M22" s="122"/>
      <c r="N22" s="129">
        <f>SUM(N17:N21)</f>
        <v>0</v>
      </c>
      <c r="O22" s="122"/>
      <c r="P22" s="129">
        <f>SUM(P17:P21)</f>
        <v>561634.18996999995</v>
      </c>
      <c r="Q22" s="122"/>
      <c r="R22" s="129">
        <f>SUM(R17:R21)</f>
        <v>532398.42083999992</v>
      </c>
    </row>
    <row r="23" spans="1:18" x14ac:dyDescent="0.25">
      <c r="A23" s="111">
        <f t="shared" si="0"/>
        <v>11</v>
      </c>
      <c r="B23" s="116"/>
      <c r="C23" s="111"/>
      <c r="F23" s="128"/>
      <c r="H23" s="130"/>
      <c r="I23" s="130"/>
      <c r="J23" s="130"/>
      <c r="K23" s="131"/>
      <c r="L23" s="130"/>
      <c r="M23" s="131"/>
      <c r="N23" s="130"/>
      <c r="O23" s="131"/>
      <c r="P23" s="130"/>
      <c r="Q23" s="131"/>
      <c r="R23" s="130"/>
    </row>
    <row r="24" spans="1:18" x14ac:dyDescent="0.25">
      <c r="A24" s="111">
        <f t="shared" si="0"/>
        <v>12</v>
      </c>
      <c r="B24" s="116"/>
      <c r="C24" s="111"/>
      <c r="D24" s="101" t="s">
        <v>664</v>
      </c>
      <c r="F24" s="128"/>
      <c r="H24" s="132"/>
      <c r="I24" s="132"/>
      <c r="J24" s="132"/>
      <c r="K24" s="131"/>
      <c r="L24" s="132"/>
      <c r="M24" s="131"/>
      <c r="N24" s="132"/>
      <c r="O24" s="131"/>
      <c r="P24" s="132"/>
      <c r="Q24" s="131"/>
      <c r="R24" s="132"/>
    </row>
    <row r="25" spans="1:18" x14ac:dyDescent="0.25">
      <c r="A25" s="111">
        <f t="shared" si="0"/>
        <v>13</v>
      </c>
      <c r="B25" s="116"/>
      <c r="C25" s="111">
        <v>31141</v>
      </c>
      <c r="D25" s="101" t="s">
        <v>720</v>
      </c>
      <c r="F25" s="124">
        <v>2.8000000000000003</v>
      </c>
      <c r="G25" s="102"/>
      <c r="H25" s="125">
        <v>0</v>
      </c>
      <c r="I25" s="126"/>
      <c r="J25" s="125">
        <v>0</v>
      </c>
      <c r="K25" s="127"/>
      <c r="L25" s="125">
        <v>0</v>
      </c>
      <c r="M25" s="127"/>
      <c r="N25" s="125">
        <v>0</v>
      </c>
      <c r="O25" s="126"/>
      <c r="P25" s="125">
        <f>SUM(H25,J25,L25,N25)</f>
        <v>0</v>
      </c>
      <c r="Q25" s="127"/>
      <c r="R25" s="125">
        <v>0</v>
      </c>
    </row>
    <row r="26" spans="1:18" x14ac:dyDescent="0.25">
      <c r="A26" s="111">
        <f t="shared" si="0"/>
        <v>14</v>
      </c>
      <c r="B26" s="116"/>
      <c r="C26" s="111">
        <v>31241</v>
      </c>
      <c r="D26" s="101" t="s">
        <v>721</v>
      </c>
      <c r="F26" s="124">
        <v>5.2</v>
      </c>
      <c r="G26" s="102"/>
      <c r="H26" s="125">
        <v>0</v>
      </c>
      <c r="I26" s="126"/>
      <c r="J26" s="125">
        <v>0</v>
      </c>
      <c r="K26" s="127"/>
      <c r="L26" s="125">
        <v>0</v>
      </c>
      <c r="M26" s="127"/>
      <c r="N26" s="125">
        <v>0</v>
      </c>
      <c r="O26" s="126"/>
      <c r="P26" s="125">
        <f>SUM(H26,J26,L26,N26)</f>
        <v>0</v>
      </c>
      <c r="Q26" s="127"/>
      <c r="R26" s="125">
        <v>0</v>
      </c>
    </row>
    <row r="27" spans="1:18" x14ac:dyDescent="0.25">
      <c r="A27" s="111">
        <f t="shared" si="0"/>
        <v>15</v>
      </c>
      <c r="B27" s="116"/>
      <c r="C27" s="111">
        <v>31441</v>
      </c>
      <c r="D27" s="101" t="s">
        <v>722</v>
      </c>
      <c r="F27" s="124">
        <v>5.8</v>
      </c>
      <c r="G27" s="102"/>
      <c r="H27" s="125">
        <v>0</v>
      </c>
      <c r="I27" s="126"/>
      <c r="J27" s="125">
        <v>0</v>
      </c>
      <c r="K27" s="127"/>
      <c r="L27" s="125">
        <v>0</v>
      </c>
      <c r="M27" s="127"/>
      <c r="N27" s="125">
        <v>0</v>
      </c>
      <c r="O27" s="126"/>
      <c r="P27" s="125">
        <f>SUM(H27,J27,L27,N27)</f>
        <v>0</v>
      </c>
      <c r="Q27" s="127"/>
      <c r="R27" s="125">
        <v>0</v>
      </c>
    </row>
    <row r="28" spans="1:18" x14ac:dyDescent="0.25">
      <c r="A28" s="111">
        <f t="shared" si="0"/>
        <v>16</v>
      </c>
      <c r="B28" s="116"/>
      <c r="C28" s="111">
        <v>31541</v>
      </c>
      <c r="D28" s="101" t="s">
        <v>723</v>
      </c>
      <c r="F28" s="124">
        <v>4.3999999999999995</v>
      </c>
      <c r="G28" s="102"/>
      <c r="H28" s="125">
        <v>0</v>
      </c>
      <c r="I28" s="126"/>
      <c r="J28" s="125">
        <v>0</v>
      </c>
      <c r="K28" s="127"/>
      <c r="L28" s="125">
        <v>0</v>
      </c>
      <c r="M28" s="127"/>
      <c r="N28" s="125">
        <v>0</v>
      </c>
      <c r="O28" s="126"/>
      <c r="P28" s="125">
        <f>SUM(H28,J28,L28,N28)</f>
        <v>0</v>
      </c>
      <c r="Q28" s="127"/>
      <c r="R28" s="125">
        <v>0</v>
      </c>
    </row>
    <row r="29" spans="1:18" x14ac:dyDescent="0.25">
      <c r="A29" s="111">
        <f t="shared" si="0"/>
        <v>17</v>
      </c>
      <c r="B29" s="116"/>
      <c r="C29" s="111">
        <v>31641</v>
      </c>
      <c r="D29" s="101" t="s">
        <v>724</v>
      </c>
      <c r="F29" s="124">
        <v>3.5999999999999996</v>
      </c>
      <c r="G29" s="102"/>
      <c r="H29" s="125">
        <v>0</v>
      </c>
      <c r="I29" s="126"/>
      <c r="J29" s="125">
        <v>0</v>
      </c>
      <c r="K29" s="127"/>
      <c r="L29" s="125">
        <v>0</v>
      </c>
      <c r="M29" s="127"/>
      <c r="N29" s="125">
        <v>0</v>
      </c>
      <c r="O29" s="126"/>
      <c r="P29" s="125">
        <f>SUM(H29,J29,L29,N29)</f>
        <v>0</v>
      </c>
      <c r="Q29" s="127"/>
      <c r="R29" s="125">
        <v>0</v>
      </c>
    </row>
    <row r="30" spans="1:18" x14ac:dyDescent="0.25">
      <c r="A30" s="111">
        <f t="shared" si="0"/>
        <v>18</v>
      </c>
      <c r="B30" s="116"/>
      <c r="C30" s="111"/>
      <c r="D30" s="101" t="s">
        <v>726</v>
      </c>
      <c r="F30" s="124"/>
      <c r="H30" s="129">
        <f>SUM(H25:H29)</f>
        <v>0</v>
      </c>
      <c r="I30" s="131"/>
      <c r="J30" s="129">
        <f>SUM(J25:J29)</f>
        <v>0</v>
      </c>
      <c r="K30" s="131"/>
      <c r="L30" s="129">
        <f>SUM(L25:L29)</f>
        <v>0</v>
      </c>
      <c r="M30" s="131"/>
      <c r="N30" s="129">
        <f>SUM(N25:N29)</f>
        <v>0</v>
      </c>
      <c r="O30" s="131"/>
      <c r="P30" s="129">
        <f>SUM(P25:P29)</f>
        <v>0</v>
      </c>
      <c r="Q30" s="131"/>
      <c r="R30" s="129">
        <f>SUM(R25:R29)</f>
        <v>0</v>
      </c>
    </row>
    <row r="31" spans="1:18" x14ac:dyDescent="0.25">
      <c r="A31" s="111">
        <f t="shared" si="0"/>
        <v>19</v>
      </c>
      <c r="B31" s="116"/>
      <c r="F31" s="128"/>
      <c r="O31" s="102"/>
    </row>
    <row r="32" spans="1:18" x14ac:dyDescent="0.25">
      <c r="A32" s="111">
        <f t="shared" si="0"/>
        <v>20</v>
      </c>
      <c r="B32" s="116"/>
      <c r="C32" s="111"/>
      <c r="D32" s="133" t="s">
        <v>665</v>
      </c>
      <c r="E32" s="133"/>
      <c r="F32" s="124"/>
      <c r="G32" s="133"/>
      <c r="H32" s="130"/>
      <c r="I32" s="130"/>
      <c r="J32" s="130"/>
      <c r="K32" s="131"/>
      <c r="L32" s="130"/>
      <c r="M32" s="131"/>
      <c r="N32" s="130"/>
      <c r="O32" s="131"/>
      <c r="P32" s="130"/>
      <c r="Q32" s="131"/>
      <c r="R32" s="130"/>
    </row>
    <row r="33" spans="1:18" x14ac:dyDescent="0.25">
      <c r="A33" s="111">
        <f t="shared" si="0"/>
        <v>21</v>
      </c>
      <c r="B33" s="116"/>
      <c r="C33" s="111">
        <v>31142</v>
      </c>
      <c r="D33" s="101" t="s">
        <v>720</v>
      </c>
      <c r="F33" s="124">
        <v>2.6</v>
      </c>
      <c r="G33" s="102"/>
      <c r="H33" s="125">
        <v>0</v>
      </c>
      <c r="I33" s="126"/>
      <c r="J33" s="125">
        <v>0</v>
      </c>
      <c r="K33" s="127"/>
      <c r="L33" s="125">
        <v>0</v>
      </c>
      <c r="M33" s="127"/>
      <c r="N33" s="125">
        <v>0</v>
      </c>
      <c r="O33" s="126"/>
      <c r="P33" s="125">
        <f>SUM(H33,J33,L33,N33)</f>
        <v>0</v>
      </c>
      <c r="Q33" s="127"/>
      <c r="R33" s="125">
        <v>0</v>
      </c>
    </row>
    <row r="34" spans="1:18" x14ac:dyDescent="0.25">
      <c r="A34" s="111">
        <f t="shared" si="0"/>
        <v>22</v>
      </c>
      <c r="B34" s="116"/>
      <c r="C34" s="111">
        <v>31242</v>
      </c>
      <c r="D34" s="101" t="s">
        <v>721</v>
      </c>
      <c r="F34" s="124">
        <v>4.3000000000000007</v>
      </c>
      <c r="G34" s="102"/>
      <c r="H34" s="125">
        <v>0</v>
      </c>
      <c r="I34" s="126"/>
      <c r="J34" s="125">
        <v>0</v>
      </c>
      <c r="K34" s="127"/>
      <c r="L34" s="125">
        <v>0</v>
      </c>
      <c r="M34" s="127"/>
      <c r="N34" s="125">
        <v>0</v>
      </c>
      <c r="O34" s="126"/>
      <c r="P34" s="125">
        <f>SUM(H34,J34,L34,N34)</f>
        <v>0</v>
      </c>
      <c r="Q34" s="127"/>
      <c r="R34" s="125">
        <v>0</v>
      </c>
    </row>
    <row r="35" spans="1:18" x14ac:dyDescent="0.25">
      <c r="A35" s="111">
        <f t="shared" si="0"/>
        <v>23</v>
      </c>
      <c r="B35" s="116"/>
      <c r="C35" s="111">
        <v>31442</v>
      </c>
      <c r="D35" s="101" t="s">
        <v>722</v>
      </c>
      <c r="F35" s="124">
        <v>4.0999999999999996</v>
      </c>
      <c r="G35" s="102"/>
      <c r="H35" s="125">
        <v>0</v>
      </c>
      <c r="I35" s="126"/>
      <c r="J35" s="125">
        <v>0</v>
      </c>
      <c r="K35" s="127"/>
      <c r="L35" s="125">
        <v>0</v>
      </c>
      <c r="M35" s="127"/>
      <c r="N35" s="125">
        <v>0</v>
      </c>
      <c r="O35" s="126"/>
      <c r="P35" s="125">
        <f>SUM(H35,J35,L35,N35)</f>
        <v>0</v>
      </c>
      <c r="Q35" s="127"/>
      <c r="R35" s="125">
        <v>0</v>
      </c>
    </row>
    <row r="36" spans="1:18" x14ac:dyDescent="0.25">
      <c r="A36" s="111">
        <f t="shared" si="0"/>
        <v>24</v>
      </c>
      <c r="B36" s="116"/>
      <c r="C36" s="111">
        <v>31542</v>
      </c>
      <c r="D36" s="101" t="s">
        <v>723</v>
      </c>
      <c r="F36" s="124">
        <v>5</v>
      </c>
      <c r="G36" s="102"/>
      <c r="H36" s="125">
        <v>0</v>
      </c>
      <c r="I36" s="126"/>
      <c r="J36" s="125">
        <v>0</v>
      </c>
      <c r="K36" s="127"/>
      <c r="L36" s="125">
        <v>0</v>
      </c>
      <c r="M36" s="127"/>
      <c r="N36" s="125">
        <v>0</v>
      </c>
      <c r="O36" s="126"/>
      <c r="P36" s="125">
        <f>SUM(H36,J36,L36,N36)</f>
        <v>0</v>
      </c>
      <c r="Q36" s="127"/>
      <c r="R36" s="125">
        <v>0</v>
      </c>
    </row>
    <row r="37" spans="1:18" x14ac:dyDescent="0.25">
      <c r="A37" s="111">
        <f t="shared" si="0"/>
        <v>25</v>
      </c>
      <c r="B37" s="116"/>
      <c r="C37" s="111">
        <v>31642</v>
      </c>
      <c r="D37" s="101" t="s">
        <v>724</v>
      </c>
      <c r="F37" s="124">
        <v>1.4000000000000001</v>
      </c>
      <c r="G37" s="102"/>
      <c r="H37" s="125">
        <v>0</v>
      </c>
      <c r="I37" s="126"/>
      <c r="J37" s="125">
        <v>0</v>
      </c>
      <c r="K37" s="127"/>
      <c r="L37" s="125">
        <v>0</v>
      </c>
      <c r="M37" s="127"/>
      <c r="N37" s="125">
        <v>0</v>
      </c>
      <c r="O37" s="126"/>
      <c r="P37" s="125">
        <f>SUM(H37,J37,L37,N37)</f>
        <v>0</v>
      </c>
      <c r="Q37" s="127"/>
      <c r="R37" s="125">
        <v>0</v>
      </c>
    </row>
    <row r="38" spans="1:18" x14ac:dyDescent="0.25">
      <c r="A38" s="111">
        <f t="shared" si="0"/>
        <v>26</v>
      </c>
      <c r="B38" s="116"/>
      <c r="C38" s="111"/>
      <c r="D38" s="134" t="s">
        <v>727</v>
      </c>
      <c r="E38" s="134"/>
      <c r="F38" s="124"/>
      <c r="H38" s="129">
        <f>SUM(H33:H37)</f>
        <v>0</v>
      </c>
      <c r="I38" s="131"/>
      <c r="J38" s="129">
        <f>SUM(J33:J37)</f>
        <v>0</v>
      </c>
      <c r="K38" s="131"/>
      <c r="L38" s="129">
        <f>SUM(L33:L37)</f>
        <v>0</v>
      </c>
      <c r="M38" s="131"/>
      <c r="N38" s="129">
        <f>SUM(N33:N37)</f>
        <v>0</v>
      </c>
      <c r="O38" s="131"/>
      <c r="P38" s="129">
        <f>SUM(P33:P37)</f>
        <v>0</v>
      </c>
      <c r="Q38" s="131"/>
      <c r="R38" s="129">
        <f>SUM(R33:R37)</f>
        <v>0</v>
      </c>
    </row>
    <row r="39" spans="1:18" x14ac:dyDescent="0.25">
      <c r="A39" s="111">
        <f t="shared" si="0"/>
        <v>27</v>
      </c>
      <c r="B39" s="116"/>
      <c r="C39" s="111"/>
      <c r="D39" s="134"/>
      <c r="E39" s="134"/>
      <c r="F39" s="124"/>
      <c r="G39" s="134"/>
      <c r="H39" s="131"/>
      <c r="I39" s="131"/>
      <c r="J39" s="131"/>
      <c r="K39" s="131"/>
      <c r="L39" s="131"/>
      <c r="M39" s="131"/>
      <c r="N39" s="131"/>
      <c r="O39" s="130"/>
      <c r="P39" s="131"/>
      <c r="Q39" s="130"/>
      <c r="R39" s="131"/>
    </row>
    <row r="40" spans="1:18" x14ac:dyDescent="0.25">
      <c r="A40" s="111">
        <f t="shared" si="0"/>
        <v>28</v>
      </c>
      <c r="B40" s="116"/>
      <c r="C40" s="111"/>
      <c r="D40" s="134" t="s">
        <v>666</v>
      </c>
      <c r="E40" s="134"/>
      <c r="F40" s="124"/>
      <c r="G40" s="134"/>
      <c r="H40" s="131"/>
      <c r="I40" s="131"/>
      <c r="J40" s="131"/>
      <c r="K40" s="131"/>
      <c r="L40" s="131"/>
      <c r="M40" s="131"/>
      <c r="N40" s="131"/>
      <c r="O40" s="130"/>
      <c r="P40" s="131"/>
      <c r="Q40" s="130"/>
      <c r="R40" s="131"/>
    </row>
    <row r="41" spans="1:18" x14ac:dyDescent="0.25">
      <c r="A41" s="111">
        <f t="shared" si="0"/>
        <v>29</v>
      </c>
      <c r="B41" s="116"/>
      <c r="C41" s="111">
        <v>31143</v>
      </c>
      <c r="D41" s="101" t="s">
        <v>720</v>
      </c>
      <c r="F41" s="124">
        <v>1.7000000000000002</v>
      </c>
      <c r="G41" s="102"/>
      <c r="H41" s="125">
        <v>0</v>
      </c>
      <c r="I41" s="126"/>
      <c r="J41" s="125">
        <v>0</v>
      </c>
      <c r="K41" s="127"/>
      <c r="L41" s="125">
        <v>0</v>
      </c>
      <c r="M41" s="127"/>
      <c r="N41" s="125">
        <v>0</v>
      </c>
      <c r="O41" s="126"/>
      <c r="P41" s="125">
        <f>SUM(H41,J41,L41,N41)</f>
        <v>0</v>
      </c>
      <c r="Q41" s="127"/>
      <c r="R41" s="125">
        <v>0</v>
      </c>
    </row>
    <row r="42" spans="1:18" x14ac:dyDescent="0.25">
      <c r="A42" s="111">
        <f t="shared" si="0"/>
        <v>30</v>
      </c>
      <c r="B42" s="116"/>
      <c r="C42" s="111">
        <v>31243</v>
      </c>
      <c r="D42" s="101" t="s">
        <v>721</v>
      </c>
      <c r="F42" s="124">
        <v>3.5999999999999996</v>
      </c>
      <c r="G42" s="102"/>
      <c r="H42" s="125">
        <v>0</v>
      </c>
      <c r="I42" s="126"/>
      <c r="J42" s="125">
        <v>0</v>
      </c>
      <c r="K42" s="127"/>
      <c r="L42" s="125">
        <v>0</v>
      </c>
      <c r="M42" s="127"/>
      <c r="N42" s="125">
        <v>0</v>
      </c>
      <c r="O42" s="126"/>
      <c r="P42" s="125">
        <f>SUM(H42,J42,L42,N42)</f>
        <v>0</v>
      </c>
      <c r="Q42" s="127"/>
      <c r="R42" s="125">
        <v>0</v>
      </c>
    </row>
    <row r="43" spans="1:18" x14ac:dyDescent="0.25">
      <c r="A43" s="111">
        <f t="shared" si="0"/>
        <v>31</v>
      </c>
      <c r="B43" s="116"/>
      <c r="C43" s="111">
        <v>31443</v>
      </c>
      <c r="D43" s="101" t="s">
        <v>722</v>
      </c>
      <c r="F43" s="124">
        <v>3.8</v>
      </c>
      <c r="G43" s="102"/>
      <c r="H43" s="125">
        <v>0</v>
      </c>
      <c r="I43" s="126"/>
      <c r="J43" s="125">
        <v>0</v>
      </c>
      <c r="K43" s="127"/>
      <c r="L43" s="125">
        <v>0</v>
      </c>
      <c r="M43" s="127"/>
      <c r="N43" s="125">
        <v>0</v>
      </c>
      <c r="O43" s="126"/>
      <c r="P43" s="125">
        <f>SUM(H43,J43,L43,N43)</f>
        <v>0</v>
      </c>
      <c r="Q43" s="127"/>
      <c r="R43" s="125">
        <v>0</v>
      </c>
    </row>
    <row r="44" spans="1:18" x14ac:dyDescent="0.25">
      <c r="A44" s="111">
        <f t="shared" si="0"/>
        <v>32</v>
      </c>
      <c r="B44" s="116"/>
      <c r="C44" s="111">
        <v>31543</v>
      </c>
      <c r="D44" s="101" t="s">
        <v>723</v>
      </c>
      <c r="F44" s="124">
        <v>3.2999999999999994</v>
      </c>
      <c r="G44" s="102"/>
      <c r="H44" s="125">
        <v>0</v>
      </c>
      <c r="I44" s="126"/>
      <c r="J44" s="125">
        <v>0</v>
      </c>
      <c r="K44" s="127"/>
      <c r="L44" s="125">
        <v>0</v>
      </c>
      <c r="M44" s="127"/>
      <c r="N44" s="125">
        <v>0</v>
      </c>
      <c r="O44" s="126"/>
      <c r="P44" s="125">
        <f>SUM(H44,J44,L44,N44)</f>
        <v>0</v>
      </c>
      <c r="Q44" s="127"/>
      <c r="R44" s="125">
        <v>0</v>
      </c>
    </row>
    <row r="45" spans="1:18" x14ac:dyDescent="0.25">
      <c r="A45" s="111">
        <f t="shared" si="0"/>
        <v>33</v>
      </c>
      <c r="B45" s="116"/>
      <c r="C45" s="111">
        <v>31643</v>
      </c>
      <c r="D45" s="101" t="s">
        <v>724</v>
      </c>
      <c r="F45" s="124">
        <v>3.5999999999999996</v>
      </c>
      <c r="G45" s="102"/>
      <c r="H45" s="125">
        <v>0</v>
      </c>
      <c r="I45" s="126"/>
      <c r="J45" s="125">
        <v>0</v>
      </c>
      <c r="K45" s="127"/>
      <c r="L45" s="125">
        <v>0</v>
      </c>
      <c r="M45" s="127"/>
      <c r="N45" s="125">
        <v>0</v>
      </c>
      <c r="O45" s="126"/>
      <c r="P45" s="125">
        <f>SUM(H45,J45,L45,N45)</f>
        <v>0</v>
      </c>
      <c r="Q45" s="127"/>
      <c r="R45" s="125">
        <v>0</v>
      </c>
    </row>
    <row r="46" spans="1:18" x14ac:dyDescent="0.25">
      <c r="A46" s="111">
        <f t="shared" si="0"/>
        <v>34</v>
      </c>
      <c r="B46" s="116"/>
      <c r="C46" s="111"/>
      <c r="D46" s="134" t="s">
        <v>728</v>
      </c>
      <c r="E46" s="134"/>
      <c r="F46" s="124"/>
      <c r="H46" s="129">
        <f>SUM(H41:H45)</f>
        <v>0</v>
      </c>
      <c r="I46" s="131"/>
      <c r="J46" s="129">
        <f>SUM(J41:J45)</f>
        <v>0</v>
      </c>
      <c r="K46" s="131"/>
      <c r="L46" s="129">
        <f>SUM(L41:L45)</f>
        <v>0</v>
      </c>
      <c r="M46" s="131"/>
      <c r="N46" s="129">
        <f>SUM(N41:N45)</f>
        <v>0</v>
      </c>
      <c r="O46" s="131"/>
      <c r="P46" s="129">
        <f>SUM(P41:P45)</f>
        <v>0</v>
      </c>
      <c r="Q46" s="131"/>
      <c r="R46" s="129">
        <f>SUM(R41:R45)</f>
        <v>0</v>
      </c>
    </row>
    <row r="47" spans="1:18" x14ac:dyDescent="0.25">
      <c r="A47" s="111">
        <f t="shared" si="0"/>
        <v>35</v>
      </c>
      <c r="B47" s="116"/>
      <c r="F47" s="128"/>
      <c r="O47" s="102"/>
    </row>
    <row r="48" spans="1:18" x14ac:dyDescent="0.25">
      <c r="A48" s="111">
        <f t="shared" si="0"/>
        <v>36</v>
      </c>
      <c r="B48" s="116"/>
      <c r="C48" s="124"/>
      <c r="D48" s="134" t="s">
        <v>43</v>
      </c>
      <c r="E48" s="134"/>
      <c r="F48" s="124"/>
      <c r="G48" s="134"/>
      <c r="H48" s="131"/>
      <c r="I48" s="131"/>
      <c r="J48" s="131"/>
      <c r="K48" s="131"/>
      <c r="L48" s="131"/>
      <c r="M48" s="131"/>
      <c r="N48" s="131"/>
      <c r="O48" s="130"/>
      <c r="P48" s="131"/>
      <c r="Q48" s="130"/>
      <c r="R48" s="131"/>
    </row>
    <row r="49" spans="1:18" x14ac:dyDescent="0.25">
      <c r="A49" s="111">
        <f t="shared" si="0"/>
        <v>37</v>
      </c>
      <c r="B49" s="135"/>
      <c r="C49" s="111">
        <v>31144</v>
      </c>
      <c r="D49" s="101" t="s">
        <v>720</v>
      </c>
      <c r="F49" s="124">
        <v>1.9</v>
      </c>
      <c r="G49" s="102"/>
      <c r="H49" s="125">
        <v>55423.815810000007</v>
      </c>
      <c r="I49" s="126"/>
      <c r="J49" s="125">
        <v>617.89933999999994</v>
      </c>
      <c r="K49" s="127"/>
      <c r="L49" s="125">
        <v>-139.47883999999999</v>
      </c>
      <c r="M49" s="127"/>
      <c r="N49" s="125">
        <v>0</v>
      </c>
      <c r="O49" s="126"/>
      <c r="P49" s="125">
        <f>SUM(H49,J49,L49,N49)</f>
        <v>55902.23631</v>
      </c>
      <c r="Q49" s="127"/>
      <c r="R49" s="125">
        <v>55594.712009999996</v>
      </c>
    </row>
    <row r="50" spans="1:18" x14ac:dyDescent="0.25">
      <c r="A50" s="111">
        <f t="shared" si="0"/>
        <v>38</v>
      </c>
      <c r="B50" s="135"/>
      <c r="C50" s="111">
        <v>31244</v>
      </c>
      <c r="D50" s="101" t="s">
        <v>721</v>
      </c>
      <c r="F50" s="124">
        <v>3.2999999999999994</v>
      </c>
      <c r="G50" s="102"/>
      <c r="H50" s="125">
        <v>294179.50793999975</v>
      </c>
      <c r="I50" s="126"/>
      <c r="J50" s="125">
        <v>19030.862089999999</v>
      </c>
      <c r="K50" s="127"/>
      <c r="L50" s="125">
        <v>-4150.4370699999999</v>
      </c>
      <c r="M50" s="127"/>
      <c r="N50" s="125">
        <v>0</v>
      </c>
      <c r="O50" s="126"/>
      <c r="P50" s="125">
        <f>SUM(H50,J50,L50,N50)</f>
        <v>309059.93295999977</v>
      </c>
      <c r="Q50" s="127"/>
      <c r="R50" s="125">
        <v>302683.49302999995</v>
      </c>
    </row>
    <row r="51" spans="1:18" x14ac:dyDescent="0.25">
      <c r="A51" s="111">
        <f t="shared" si="0"/>
        <v>39</v>
      </c>
      <c r="B51" s="135"/>
      <c r="C51" s="111">
        <v>31444</v>
      </c>
      <c r="D51" s="101" t="s">
        <v>722</v>
      </c>
      <c r="F51" s="124">
        <v>3.2</v>
      </c>
      <c r="G51" s="102"/>
      <c r="H51" s="125">
        <v>110049.60276000004</v>
      </c>
      <c r="I51" s="126"/>
      <c r="J51" s="125">
        <v>3783.4222300000001</v>
      </c>
      <c r="K51" s="127"/>
      <c r="L51" s="125">
        <v>-445.40151000000003</v>
      </c>
      <c r="M51" s="127"/>
      <c r="N51" s="125">
        <v>0</v>
      </c>
      <c r="O51" s="126"/>
      <c r="P51" s="125">
        <f>SUM(H51,J51,L51,N51)</f>
        <v>113387.62348000004</v>
      </c>
      <c r="Q51" s="127"/>
      <c r="R51" s="125">
        <v>111591.23208</v>
      </c>
    </row>
    <row r="52" spans="1:18" x14ac:dyDescent="0.25">
      <c r="A52" s="111">
        <f t="shared" si="0"/>
        <v>40</v>
      </c>
      <c r="B52" s="135"/>
      <c r="C52" s="111">
        <v>31544</v>
      </c>
      <c r="D52" s="101" t="s">
        <v>723</v>
      </c>
      <c r="F52" s="124">
        <v>2.9</v>
      </c>
      <c r="G52" s="102"/>
      <c r="H52" s="125">
        <v>52321.753069999992</v>
      </c>
      <c r="I52" s="126"/>
      <c r="J52" s="125">
        <v>1135.21488</v>
      </c>
      <c r="K52" s="127"/>
      <c r="L52" s="125">
        <v>-597.47387000000003</v>
      </c>
      <c r="M52" s="127"/>
      <c r="N52" s="125">
        <v>0</v>
      </c>
      <c r="O52" s="126"/>
      <c r="P52" s="125">
        <f>SUM(H52,J52,L52,N52)</f>
        <v>52859.494079999989</v>
      </c>
      <c r="Q52" s="127"/>
      <c r="R52" s="125">
        <v>52432.261189999997</v>
      </c>
    </row>
    <row r="53" spans="1:18" x14ac:dyDescent="0.25">
      <c r="A53" s="111">
        <f t="shared" si="0"/>
        <v>41</v>
      </c>
      <c r="B53" s="135"/>
      <c r="C53" s="111">
        <v>31644</v>
      </c>
      <c r="D53" s="101" t="s">
        <v>724</v>
      </c>
      <c r="F53" s="124">
        <v>1.8000000000000003</v>
      </c>
      <c r="G53" s="102"/>
      <c r="H53" s="125">
        <v>5865.8117899999997</v>
      </c>
      <c r="I53" s="126"/>
      <c r="J53" s="125">
        <v>0</v>
      </c>
      <c r="K53" s="127"/>
      <c r="L53" s="125">
        <v>0</v>
      </c>
      <c r="M53" s="127"/>
      <c r="N53" s="125">
        <v>0</v>
      </c>
      <c r="O53" s="126"/>
      <c r="P53" s="125">
        <f>SUM(H53,J53,L53,N53)</f>
        <v>5865.8117899999997</v>
      </c>
      <c r="Q53" s="127"/>
      <c r="R53" s="125">
        <v>5865.8117899999997</v>
      </c>
    </row>
    <row r="54" spans="1:18" x14ac:dyDescent="0.25">
      <c r="A54" s="111">
        <f t="shared" si="0"/>
        <v>42</v>
      </c>
      <c r="B54" s="135"/>
      <c r="D54" s="134" t="s">
        <v>729</v>
      </c>
      <c r="E54" s="134"/>
      <c r="F54" s="136"/>
      <c r="H54" s="129">
        <f>SUM(H49:H53)</f>
        <v>517840.49136999977</v>
      </c>
      <c r="I54" s="131"/>
      <c r="J54" s="129">
        <f>SUM(J49:J53)</f>
        <v>24567.398539999998</v>
      </c>
      <c r="K54" s="131"/>
      <c r="L54" s="129">
        <f>SUM(L49:L53)</f>
        <v>-5332.7912899999992</v>
      </c>
      <c r="M54" s="131"/>
      <c r="N54" s="129">
        <f>SUM(N49:N53)</f>
        <v>0</v>
      </c>
      <c r="O54" s="131"/>
      <c r="P54" s="129">
        <f>SUM(P49:P53)</f>
        <v>537075.09861999971</v>
      </c>
      <c r="Q54" s="131"/>
      <c r="R54" s="129">
        <f>SUM(R49:R53)</f>
        <v>528167.51009999996</v>
      </c>
    </row>
    <row r="55" spans="1:18" x14ac:dyDescent="0.25">
      <c r="A55" s="111">
        <f t="shared" si="0"/>
        <v>43</v>
      </c>
      <c r="B55" s="135"/>
      <c r="O55" s="102"/>
    </row>
    <row r="56" spans="1:18" ht="13.8" thickBot="1" x14ac:dyDescent="0.3">
      <c r="A56" s="108">
        <f t="shared" si="0"/>
        <v>44</v>
      </c>
      <c r="B56" s="137" t="s">
        <v>730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8"/>
      <c r="P56" s="97"/>
      <c r="Q56" s="97"/>
      <c r="R56" s="97"/>
    </row>
    <row r="57" spans="1:18" x14ac:dyDescent="0.25">
      <c r="A57" s="106" t="s">
        <v>731</v>
      </c>
      <c r="O57" s="102"/>
      <c r="P57" s="101" t="s">
        <v>732</v>
      </c>
    </row>
    <row r="58" spans="1:18" ht="13.8" thickBot="1" x14ac:dyDescent="0.3">
      <c r="A58" s="97" t="str">
        <f>$A$1</f>
        <v>SCHEDULE B-07</v>
      </c>
      <c r="B58" s="97"/>
      <c r="C58" s="97"/>
      <c r="D58" s="97"/>
      <c r="E58" s="97"/>
      <c r="F58" s="97"/>
      <c r="G58" s="97" t="str">
        <f>$G$1</f>
        <v>PLANT BALANCES BY ACCOUNT AND SUB-ACCOUNT</v>
      </c>
      <c r="H58" s="97"/>
      <c r="I58" s="97"/>
      <c r="J58" s="97"/>
      <c r="K58" s="97"/>
      <c r="L58" s="97"/>
      <c r="M58" s="97"/>
      <c r="N58" s="97"/>
      <c r="O58" s="98"/>
      <c r="P58" s="97"/>
      <c r="Q58" s="97"/>
      <c r="R58" s="98" t="str">
        <f>"Page "&amp;TRIM(MID(R1,5,3))+1&amp;" of 30"</f>
        <v>Page 22 of 30</v>
      </c>
    </row>
    <row r="59" spans="1:18" x14ac:dyDescent="0.25">
      <c r="A59" s="101" t="str">
        <f>$A$2</f>
        <v>FLORIDA PUBLIC SERVICE COMMISSION</v>
      </c>
      <c r="B59" s="138"/>
      <c r="E59" s="102" t="str">
        <f>$E$2</f>
        <v xml:space="preserve">                  EXPLANATION:</v>
      </c>
      <c r="F59" s="101" t="str">
        <f>IF($F$2="","",$F$2)</f>
        <v>Provide the depreciation rate and plant balances for each account or sub-account to which</v>
      </c>
      <c r="J59" s="104"/>
      <c r="K59" s="104"/>
      <c r="M59" s="104"/>
      <c r="N59" s="104"/>
      <c r="O59" s="105"/>
      <c r="P59" s="101" t="str">
        <f>$P$2</f>
        <v>Type of data shown:</v>
      </c>
      <c r="R59" s="106"/>
    </row>
    <row r="60" spans="1:18" x14ac:dyDescent="0.25">
      <c r="B60" s="138"/>
      <c r="F60" s="101" t="str">
        <f>IF($F$3="","",$F$3)</f>
        <v>a separate depreciation rate is prescribed. (Include Amortization/Recovery schedule amounts).</v>
      </c>
      <c r="J60" s="102"/>
      <c r="K60" s="106"/>
      <c r="N60" s="102"/>
      <c r="O60" s="102" t="str">
        <f>IF($O$3=0,"",$O$3)</f>
        <v/>
      </c>
      <c r="P60" s="106" t="str">
        <f>$P$3</f>
        <v>Projected Test Year Ended 12/31/2025</v>
      </c>
      <c r="R60" s="102"/>
    </row>
    <row r="61" spans="1:18" x14ac:dyDescent="0.25">
      <c r="A61" s="101" t="str">
        <f>$A$4</f>
        <v>COMPANY: TAMPA ELECTRIC COMPANY</v>
      </c>
      <c r="B61" s="138"/>
      <c r="F61" s="101" t="str">
        <f>IF(+$F$4="","",$F$4)</f>
        <v/>
      </c>
      <c r="J61" s="102"/>
      <c r="K61" s="106"/>
      <c r="L61" s="102"/>
      <c r="O61" s="102" t="str">
        <f>IF($O$4=0,"",$O$4)</f>
        <v/>
      </c>
      <c r="P61" s="106" t="str">
        <f>$P$4</f>
        <v>Projected Prior Year Ended 12/31/2024</v>
      </c>
      <c r="R61" s="102"/>
    </row>
    <row r="62" spans="1:18" x14ac:dyDescent="0.25">
      <c r="B62" s="138"/>
      <c r="F62" s="101" t="str">
        <f>IF(+$F$5="","",$F$5)</f>
        <v/>
      </c>
      <c r="J62" s="102"/>
      <c r="K62" s="106"/>
      <c r="L62" s="102"/>
      <c r="O62" s="102" t="str">
        <f>IF($O$5=0,"",$O$5)</f>
        <v>XX</v>
      </c>
      <c r="P62" s="106" t="str">
        <f>$P$5</f>
        <v>Historical Prior Year Ended 12/31/2023</v>
      </c>
      <c r="R62" s="102"/>
    </row>
    <row r="63" spans="1:18" x14ac:dyDescent="0.25">
      <c r="B63" s="138"/>
      <c r="J63" s="102"/>
      <c r="K63" s="106"/>
      <c r="L63" s="102"/>
      <c r="O63" s="102"/>
      <c r="P63" s="106" t="str">
        <f>$P$6</f>
        <v xml:space="preserve"> Witness: C. Aldazabal / J. Chronister / C. Heck /</v>
      </c>
      <c r="R63" s="102"/>
    </row>
    <row r="64" spans="1:18" ht="13.8" thickBot="1" x14ac:dyDescent="0.3">
      <c r="A64" s="97" t="str">
        <f>A$7</f>
        <v>DOCKET NO. 20240026-EI</v>
      </c>
      <c r="B64" s="139"/>
      <c r="C64" s="97"/>
      <c r="D64" s="97"/>
      <c r="E64" s="97"/>
      <c r="F64" s="97" t="str">
        <f>IF(+$F$7="","",$F$7)</f>
        <v/>
      </c>
      <c r="G64" s="97"/>
      <c r="H64" s="108" t="str">
        <f>IF($H$7="","",$H$7)</f>
        <v>(Dollar in 000's)</v>
      </c>
      <c r="I64" s="97"/>
      <c r="J64" s="97"/>
      <c r="K64" s="97"/>
      <c r="L64" s="97"/>
      <c r="M64" s="97"/>
      <c r="N64" s="97"/>
      <c r="O64" s="98"/>
      <c r="P64" s="97" t="str">
        <f>$P$7</f>
        <v xml:space="preserve">                   R. Latta / K. Sparkman / K. Stryker / C. Whitworth</v>
      </c>
      <c r="Q64" s="97"/>
      <c r="R64" s="97"/>
    </row>
    <row r="65" spans="1:18" x14ac:dyDescent="0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10"/>
      <c r="P65" s="109"/>
      <c r="Q65" s="109"/>
      <c r="R65" s="109"/>
    </row>
    <row r="66" spans="1:18" x14ac:dyDescent="0.25">
      <c r="C66" s="109" t="s">
        <v>691</v>
      </c>
      <c r="D66" s="109" t="s">
        <v>692</v>
      </c>
      <c r="E66" s="109"/>
      <c r="F66" s="109" t="s">
        <v>693</v>
      </c>
      <c r="G66" s="109"/>
      <c r="H66" s="109" t="s">
        <v>694</v>
      </c>
      <c r="I66" s="109"/>
      <c r="J66" s="111" t="s">
        <v>695</v>
      </c>
      <c r="K66" s="111"/>
      <c r="L66" s="109" t="s">
        <v>696</v>
      </c>
      <c r="M66" s="109"/>
      <c r="N66" s="109" t="s">
        <v>697</v>
      </c>
      <c r="O66" s="110"/>
      <c r="P66" s="109" t="s">
        <v>698</v>
      </c>
      <c r="Q66" s="109"/>
      <c r="R66" s="109" t="s">
        <v>699</v>
      </c>
    </row>
    <row r="67" spans="1:18" x14ac:dyDescent="0.25">
      <c r="C67" s="111" t="s">
        <v>700</v>
      </c>
      <c r="D67" s="111" t="s">
        <v>700</v>
      </c>
      <c r="F67" s="111" t="s">
        <v>701</v>
      </c>
      <c r="G67" s="111"/>
      <c r="H67" s="109" t="s">
        <v>702</v>
      </c>
      <c r="I67" s="111"/>
      <c r="J67" s="109" t="s">
        <v>353</v>
      </c>
      <c r="K67" s="111"/>
      <c r="L67" s="111" t="s">
        <v>353</v>
      </c>
      <c r="M67" s="111"/>
      <c r="O67" s="102"/>
      <c r="P67" s="111" t="s">
        <v>702</v>
      </c>
      <c r="R67" s="111"/>
    </row>
    <row r="68" spans="1:18" x14ac:dyDescent="0.25">
      <c r="A68" s="111" t="s">
        <v>703</v>
      </c>
      <c r="B68" s="111"/>
      <c r="C68" s="111" t="s">
        <v>704</v>
      </c>
      <c r="D68" s="111" t="s">
        <v>704</v>
      </c>
      <c r="E68" s="109"/>
      <c r="F68" s="111" t="s">
        <v>705</v>
      </c>
      <c r="G68" s="111"/>
      <c r="H68" s="111" t="s">
        <v>706</v>
      </c>
      <c r="I68" s="111"/>
      <c r="J68" s="111" t="s">
        <v>702</v>
      </c>
      <c r="K68" s="109"/>
      <c r="L68" s="111" t="s">
        <v>702</v>
      </c>
      <c r="M68" s="106"/>
      <c r="N68" s="111" t="s">
        <v>362</v>
      </c>
      <c r="O68" s="110"/>
      <c r="P68" s="109" t="s">
        <v>706</v>
      </c>
      <c r="Q68" s="109"/>
      <c r="R68" s="111" t="s">
        <v>707</v>
      </c>
    </row>
    <row r="69" spans="1:18" ht="13.8" thickBot="1" x14ac:dyDescent="0.3">
      <c r="A69" s="108" t="s">
        <v>708</v>
      </c>
      <c r="B69" s="108"/>
      <c r="C69" s="108" t="s">
        <v>709</v>
      </c>
      <c r="D69" s="108" t="s">
        <v>710</v>
      </c>
      <c r="E69" s="108"/>
      <c r="F69" s="112" t="s">
        <v>711</v>
      </c>
      <c r="G69" s="112"/>
      <c r="H69" s="112" t="s">
        <v>712</v>
      </c>
      <c r="I69" s="113"/>
      <c r="J69" s="112" t="s">
        <v>713</v>
      </c>
      <c r="K69" s="113"/>
      <c r="L69" s="113" t="s">
        <v>714</v>
      </c>
      <c r="M69" s="114"/>
      <c r="N69" s="114" t="s">
        <v>715</v>
      </c>
      <c r="O69" s="115"/>
      <c r="P69" s="114" t="s">
        <v>716</v>
      </c>
      <c r="Q69" s="114"/>
      <c r="R69" s="114" t="s">
        <v>717</v>
      </c>
    </row>
    <row r="70" spans="1:18" x14ac:dyDescent="0.25">
      <c r="A70" s="111">
        <v>1</v>
      </c>
      <c r="B70" s="111"/>
      <c r="O70" s="102"/>
    </row>
    <row r="71" spans="1:18" x14ac:dyDescent="0.25">
      <c r="A71" s="111">
        <f t="shared" ref="A71:A113" si="1">A70+1</f>
        <v>2</v>
      </c>
      <c r="B71" s="116"/>
      <c r="D71" s="140" t="s">
        <v>733</v>
      </c>
      <c r="E71" s="134"/>
      <c r="F71" s="134"/>
      <c r="G71" s="134"/>
      <c r="O71" s="102"/>
    </row>
    <row r="72" spans="1:18" x14ac:dyDescent="0.25">
      <c r="A72" s="111">
        <f t="shared" si="1"/>
        <v>3</v>
      </c>
      <c r="B72" s="116"/>
      <c r="C72" s="111">
        <v>31145</v>
      </c>
      <c r="D72" s="101" t="s">
        <v>720</v>
      </c>
      <c r="F72" s="124">
        <v>2.1</v>
      </c>
      <c r="G72" s="102"/>
      <c r="H72" s="125">
        <v>31989.234050000003</v>
      </c>
      <c r="I72" s="126"/>
      <c r="J72" s="125">
        <v>48.661720000000003</v>
      </c>
      <c r="K72" s="127"/>
      <c r="L72" s="125">
        <v>-39.232620000000004</v>
      </c>
      <c r="M72" s="127"/>
      <c r="N72" s="125">
        <v>0</v>
      </c>
      <c r="O72" s="126"/>
      <c r="P72" s="125">
        <f>SUM(H72,J72,L72,N72)</f>
        <v>31998.663150000004</v>
      </c>
      <c r="Q72" s="127"/>
      <c r="R72" s="125">
        <v>31997.139030000002</v>
      </c>
    </row>
    <row r="73" spans="1:18" x14ac:dyDescent="0.25">
      <c r="A73" s="111">
        <f t="shared" si="1"/>
        <v>4</v>
      </c>
      <c r="B73" s="116"/>
      <c r="C73" s="111">
        <v>31245</v>
      </c>
      <c r="D73" s="101" t="s">
        <v>721</v>
      </c>
      <c r="F73" s="124">
        <v>3.1</v>
      </c>
      <c r="G73" s="102"/>
      <c r="H73" s="125">
        <v>193681.40916999991</v>
      </c>
      <c r="I73" s="126"/>
      <c r="J73" s="125">
        <v>6467.1196799999998</v>
      </c>
      <c r="K73" s="127"/>
      <c r="L73" s="125">
        <v>-3866.8645899999997</v>
      </c>
      <c r="M73" s="127"/>
      <c r="N73" s="125">
        <v>0</v>
      </c>
      <c r="O73" s="126"/>
      <c r="P73" s="125">
        <f>SUM(H73,J73,L73,N73)</f>
        <v>196281.6642599999</v>
      </c>
      <c r="Q73" s="127"/>
      <c r="R73" s="125">
        <v>194807.21880999999</v>
      </c>
    </row>
    <row r="74" spans="1:18" x14ac:dyDescent="0.25">
      <c r="A74" s="111">
        <f t="shared" si="1"/>
        <v>5</v>
      </c>
      <c r="B74" s="116"/>
      <c r="C74" s="111">
        <v>31545</v>
      </c>
      <c r="D74" s="101" t="s">
        <v>723</v>
      </c>
      <c r="F74" s="124">
        <v>2.4</v>
      </c>
      <c r="G74" s="102"/>
      <c r="H74" s="125">
        <v>26006.069589999999</v>
      </c>
      <c r="I74" s="126"/>
      <c r="J74" s="125">
        <v>18.83671</v>
      </c>
      <c r="K74" s="127"/>
      <c r="L74" s="125">
        <v>-38.211150000000004</v>
      </c>
      <c r="M74" s="127"/>
      <c r="N74" s="125">
        <v>0</v>
      </c>
      <c r="O74" s="126"/>
      <c r="P74" s="125">
        <f>SUM(H74,J74,L74,N74)</f>
        <v>25986.69515</v>
      </c>
      <c r="Q74" s="127"/>
      <c r="R74" s="125">
        <v>25998.617879999998</v>
      </c>
    </row>
    <row r="75" spans="1:18" x14ac:dyDescent="0.25">
      <c r="A75" s="111">
        <f t="shared" si="1"/>
        <v>6</v>
      </c>
      <c r="B75" s="116"/>
      <c r="C75" s="111">
        <v>31645</v>
      </c>
      <c r="D75" s="101" t="s">
        <v>724</v>
      </c>
      <c r="F75" s="124">
        <v>0.6</v>
      </c>
      <c r="G75" s="102"/>
      <c r="H75" s="125">
        <v>1694.8479500000001</v>
      </c>
      <c r="I75" s="126"/>
      <c r="J75" s="125">
        <v>0</v>
      </c>
      <c r="K75" s="127"/>
      <c r="L75" s="125">
        <v>0</v>
      </c>
      <c r="M75" s="127"/>
      <c r="N75" s="125">
        <v>0</v>
      </c>
      <c r="O75" s="126"/>
      <c r="P75" s="125">
        <f>SUM(H75,J75,L75,N75)</f>
        <v>1694.8479500000001</v>
      </c>
      <c r="Q75" s="127"/>
      <c r="R75" s="125">
        <v>1694.8479499999999</v>
      </c>
    </row>
    <row r="76" spans="1:18" x14ac:dyDescent="0.25">
      <c r="A76" s="111">
        <f t="shared" si="1"/>
        <v>7</v>
      </c>
      <c r="B76" s="111"/>
      <c r="C76" s="111"/>
      <c r="D76" s="140" t="s">
        <v>734</v>
      </c>
      <c r="E76" s="134"/>
      <c r="F76" s="124"/>
      <c r="H76" s="129">
        <f>SUM(H72:H75)</f>
        <v>253371.56075999991</v>
      </c>
      <c r="I76" s="131"/>
      <c r="J76" s="129">
        <f>SUM(J72:J75)</f>
        <v>6534.6181099999994</v>
      </c>
      <c r="K76" s="131"/>
      <c r="L76" s="129">
        <f>SUM(L72:L75)</f>
        <v>-3944.30836</v>
      </c>
      <c r="M76" s="131"/>
      <c r="N76" s="129">
        <f>SUM(N72:N75)</f>
        <v>0</v>
      </c>
      <c r="O76" s="131"/>
      <c r="P76" s="129">
        <f>SUM(P72:P75)</f>
        <v>255961.87050999989</v>
      </c>
      <c r="Q76" s="131"/>
      <c r="R76" s="129">
        <f>SUM(R72:R75)</f>
        <v>254497.82366999998</v>
      </c>
    </row>
    <row r="77" spans="1:18" x14ac:dyDescent="0.25">
      <c r="A77" s="111">
        <f t="shared" si="1"/>
        <v>8</v>
      </c>
      <c r="B77" s="111"/>
      <c r="F77" s="128"/>
      <c r="O77" s="102"/>
    </row>
    <row r="78" spans="1:18" x14ac:dyDescent="0.25">
      <c r="A78" s="111">
        <f t="shared" si="1"/>
        <v>9</v>
      </c>
      <c r="B78" s="116"/>
      <c r="C78" s="111"/>
      <c r="D78" s="134" t="s">
        <v>667</v>
      </c>
      <c r="E78" s="134"/>
      <c r="F78" s="124"/>
      <c r="G78" s="134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</row>
    <row r="79" spans="1:18" x14ac:dyDescent="0.25">
      <c r="A79" s="111">
        <f t="shared" si="1"/>
        <v>10</v>
      </c>
      <c r="B79" s="116"/>
      <c r="C79" s="111">
        <v>31146</v>
      </c>
      <c r="D79" s="101" t="s">
        <v>720</v>
      </c>
      <c r="F79" s="124">
        <v>2.9000000000000004</v>
      </c>
      <c r="G79" s="102"/>
      <c r="H79" s="125">
        <v>0</v>
      </c>
      <c r="I79" s="126"/>
      <c r="J79" s="125">
        <v>0</v>
      </c>
      <c r="K79" s="127"/>
      <c r="L79" s="125">
        <v>0</v>
      </c>
      <c r="M79" s="127"/>
      <c r="N79" s="125">
        <v>0</v>
      </c>
      <c r="O79" s="126"/>
      <c r="P79" s="125">
        <f>SUM(H79,J79,L79,N79)</f>
        <v>0</v>
      </c>
      <c r="Q79" s="127"/>
      <c r="R79" s="125">
        <v>0</v>
      </c>
    </row>
    <row r="80" spans="1:18" x14ac:dyDescent="0.25">
      <c r="A80" s="111">
        <f t="shared" si="1"/>
        <v>11</v>
      </c>
      <c r="B80" s="116"/>
      <c r="C80" s="111">
        <v>31246</v>
      </c>
      <c r="D80" s="101" t="s">
        <v>721</v>
      </c>
      <c r="F80" s="124">
        <v>4.3000000000000007</v>
      </c>
      <c r="G80" s="102"/>
      <c r="H80" s="125">
        <v>0</v>
      </c>
      <c r="I80" s="126"/>
      <c r="J80" s="125">
        <v>0</v>
      </c>
      <c r="K80" s="127"/>
      <c r="L80" s="125">
        <v>0</v>
      </c>
      <c r="M80" s="127"/>
      <c r="N80" s="125">
        <v>0</v>
      </c>
      <c r="O80" s="126"/>
      <c r="P80" s="125">
        <f>SUM(H80,J80,L80,N80)</f>
        <v>0</v>
      </c>
      <c r="Q80" s="127"/>
      <c r="R80" s="125">
        <v>0</v>
      </c>
    </row>
    <row r="81" spans="1:18" x14ac:dyDescent="0.25">
      <c r="A81" s="111">
        <f t="shared" si="1"/>
        <v>12</v>
      </c>
      <c r="B81" s="116"/>
      <c r="C81" s="111">
        <v>31546</v>
      </c>
      <c r="D81" s="101" t="s">
        <v>723</v>
      </c>
      <c r="F81" s="124">
        <v>3.5000000000000004</v>
      </c>
      <c r="G81" s="102"/>
      <c r="H81" s="125">
        <v>0</v>
      </c>
      <c r="I81" s="126"/>
      <c r="J81" s="125">
        <v>0</v>
      </c>
      <c r="K81" s="127"/>
      <c r="L81" s="125">
        <v>0</v>
      </c>
      <c r="M81" s="127"/>
      <c r="N81" s="125">
        <v>0</v>
      </c>
      <c r="O81" s="126"/>
      <c r="P81" s="125">
        <f>SUM(H81,J81,L81,N81)</f>
        <v>0</v>
      </c>
      <c r="Q81" s="127"/>
      <c r="R81" s="125">
        <v>0</v>
      </c>
    </row>
    <row r="82" spans="1:18" x14ac:dyDescent="0.25">
      <c r="A82" s="111">
        <f t="shared" si="1"/>
        <v>13</v>
      </c>
      <c r="B82" s="116"/>
      <c r="C82" s="111">
        <v>31646</v>
      </c>
      <c r="D82" s="101" t="s">
        <v>724</v>
      </c>
      <c r="F82" s="124">
        <v>2.7</v>
      </c>
      <c r="G82" s="102"/>
      <c r="H82" s="125">
        <v>0</v>
      </c>
      <c r="I82" s="126"/>
      <c r="J82" s="125">
        <v>0</v>
      </c>
      <c r="K82" s="127"/>
      <c r="L82" s="125">
        <v>0</v>
      </c>
      <c r="M82" s="127"/>
      <c r="N82" s="125">
        <v>0</v>
      </c>
      <c r="O82" s="126"/>
      <c r="P82" s="125">
        <f>SUM(H82,J82,L82,N82)</f>
        <v>0</v>
      </c>
      <c r="Q82" s="127"/>
      <c r="R82" s="125">
        <v>0</v>
      </c>
    </row>
    <row r="83" spans="1:18" x14ac:dyDescent="0.25">
      <c r="A83" s="111">
        <f t="shared" si="1"/>
        <v>14</v>
      </c>
      <c r="B83" s="116"/>
      <c r="C83" s="111"/>
      <c r="D83" s="134" t="s">
        <v>735</v>
      </c>
      <c r="E83" s="134"/>
      <c r="F83" s="124"/>
      <c r="H83" s="129">
        <f>SUM(H79:H82)</f>
        <v>0</v>
      </c>
      <c r="I83" s="131"/>
      <c r="J83" s="129">
        <f>SUM(J79:J82)</f>
        <v>0</v>
      </c>
      <c r="K83" s="131"/>
      <c r="L83" s="129">
        <f>SUM(L79:L82)</f>
        <v>0</v>
      </c>
      <c r="M83" s="131"/>
      <c r="N83" s="129">
        <f>SUM(N79:N82)</f>
        <v>0</v>
      </c>
      <c r="O83" s="131"/>
      <c r="P83" s="129">
        <f>SUM(P79:P82)</f>
        <v>0</v>
      </c>
      <c r="Q83" s="131"/>
      <c r="R83" s="129">
        <f>SUM(R79:R82)</f>
        <v>0</v>
      </c>
    </row>
    <row r="84" spans="1:18" x14ac:dyDescent="0.25">
      <c r="A84" s="111">
        <f t="shared" si="1"/>
        <v>15</v>
      </c>
      <c r="B84" s="116"/>
      <c r="F84" s="128"/>
      <c r="O84" s="102"/>
    </row>
    <row r="85" spans="1:18" x14ac:dyDescent="0.25">
      <c r="A85" s="111">
        <f t="shared" si="1"/>
        <v>16</v>
      </c>
      <c r="B85" s="116"/>
      <c r="C85" s="110"/>
      <c r="D85" s="140" t="s">
        <v>668</v>
      </c>
      <c r="F85" s="124"/>
      <c r="H85" s="141"/>
      <c r="I85" s="131"/>
      <c r="J85" s="141"/>
      <c r="K85" s="131"/>
      <c r="L85" s="141"/>
      <c r="M85" s="131"/>
      <c r="N85" s="141"/>
      <c r="O85" s="131"/>
      <c r="P85" s="141"/>
      <c r="Q85" s="131"/>
      <c r="R85" s="141"/>
    </row>
    <row r="86" spans="1:18" x14ac:dyDescent="0.25">
      <c r="A86" s="111">
        <f t="shared" si="1"/>
        <v>17</v>
      </c>
      <c r="B86" s="116"/>
      <c r="C86" s="111">
        <v>31151</v>
      </c>
      <c r="D86" s="101" t="s">
        <v>720</v>
      </c>
      <c r="F86" s="124">
        <v>4</v>
      </c>
      <c r="G86" s="102"/>
      <c r="H86" s="125">
        <v>0</v>
      </c>
      <c r="I86" s="126"/>
      <c r="J86" s="125">
        <v>0</v>
      </c>
      <c r="K86" s="127"/>
      <c r="L86" s="125">
        <v>0</v>
      </c>
      <c r="M86" s="127"/>
      <c r="N86" s="125">
        <v>0</v>
      </c>
      <c r="O86" s="126"/>
      <c r="P86" s="125">
        <f>SUM(H86,J86,L86,N86)</f>
        <v>0</v>
      </c>
      <c r="Q86" s="127"/>
      <c r="R86" s="125">
        <v>0</v>
      </c>
    </row>
    <row r="87" spans="1:18" x14ac:dyDescent="0.25">
      <c r="A87" s="111">
        <f t="shared" si="1"/>
        <v>18</v>
      </c>
      <c r="B87" s="116"/>
      <c r="C87" s="111">
        <v>31251</v>
      </c>
      <c r="D87" s="101" t="s">
        <v>721</v>
      </c>
      <c r="F87" s="124">
        <v>4.3000000000000007</v>
      </c>
      <c r="G87" s="102"/>
      <c r="H87" s="125">
        <v>0</v>
      </c>
      <c r="I87" s="126"/>
      <c r="J87" s="125">
        <v>0</v>
      </c>
      <c r="K87" s="127"/>
      <c r="L87" s="125">
        <v>0</v>
      </c>
      <c r="M87" s="127"/>
      <c r="N87" s="125">
        <v>0</v>
      </c>
      <c r="O87" s="126"/>
      <c r="P87" s="125">
        <f>SUM(H87,J87,L87,N87)</f>
        <v>0</v>
      </c>
      <c r="Q87" s="127"/>
      <c r="R87" s="125">
        <v>0</v>
      </c>
    </row>
    <row r="88" spans="1:18" x14ac:dyDescent="0.25">
      <c r="A88" s="111">
        <f t="shared" si="1"/>
        <v>19</v>
      </c>
      <c r="B88" s="116"/>
      <c r="C88" s="111">
        <v>31551</v>
      </c>
      <c r="D88" s="101" t="s">
        <v>723</v>
      </c>
      <c r="F88" s="124">
        <v>4</v>
      </c>
      <c r="G88" s="102"/>
      <c r="H88" s="125">
        <v>0</v>
      </c>
      <c r="I88" s="126"/>
      <c r="J88" s="125">
        <v>0</v>
      </c>
      <c r="K88" s="127"/>
      <c r="L88" s="125">
        <v>0</v>
      </c>
      <c r="M88" s="127"/>
      <c r="N88" s="125">
        <v>0</v>
      </c>
      <c r="O88" s="126"/>
      <c r="P88" s="125">
        <f>SUM(H88,J88,L88,N88)</f>
        <v>0</v>
      </c>
      <c r="Q88" s="127"/>
      <c r="R88" s="125">
        <v>0</v>
      </c>
    </row>
    <row r="89" spans="1:18" x14ac:dyDescent="0.25">
      <c r="A89" s="111">
        <f t="shared" si="1"/>
        <v>20</v>
      </c>
      <c r="B89" s="116"/>
      <c r="C89" s="111">
        <v>31651</v>
      </c>
      <c r="D89" s="101" t="s">
        <v>736</v>
      </c>
      <c r="F89" s="124">
        <v>4</v>
      </c>
      <c r="G89" s="102"/>
      <c r="H89" s="125">
        <v>0</v>
      </c>
      <c r="I89" s="126"/>
      <c r="J89" s="125">
        <v>0</v>
      </c>
      <c r="K89" s="127"/>
      <c r="L89" s="125">
        <v>0</v>
      </c>
      <c r="M89" s="127"/>
      <c r="N89" s="125">
        <v>0</v>
      </c>
      <c r="O89" s="126"/>
      <c r="P89" s="125">
        <f>SUM(H89,J89,L89,N89)</f>
        <v>0</v>
      </c>
      <c r="Q89" s="127"/>
      <c r="R89" s="125">
        <v>0</v>
      </c>
    </row>
    <row r="90" spans="1:18" x14ac:dyDescent="0.25">
      <c r="A90" s="111">
        <f t="shared" si="1"/>
        <v>21</v>
      </c>
      <c r="B90" s="116"/>
      <c r="C90" s="111"/>
      <c r="D90" s="103" t="s">
        <v>737</v>
      </c>
      <c r="F90" s="128"/>
      <c r="H90" s="129">
        <f>SUM(H86:H89)</f>
        <v>0</v>
      </c>
      <c r="I90" s="131"/>
      <c r="J90" s="129">
        <f>SUM(J86:J89)</f>
        <v>0</v>
      </c>
      <c r="K90" s="131"/>
      <c r="L90" s="129">
        <f>SUM(L86:L89)</f>
        <v>0</v>
      </c>
      <c r="M90" s="131"/>
      <c r="N90" s="129">
        <f>SUM(N86:N89)</f>
        <v>0</v>
      </c>
      <c r="O90" s="131"/>
      <c r="P90" s="129">
        <f>SUM(P86:P89)</f>
        <v>0</v>
      </c>
      <c r="Q90" s="131"/>
      <c r="R90" s="129">
        <f>SUM(R86:R89)</f>
        <v>0</v>
      </c>
    </row>
    <row r="91" spans="1:18" x14ac:dyDescent="0.25">
      <c r="A91" s="111">
        <f t="shared" si="1"/>
        <v>22</v>
      </c>
      <c r="B91" s="116"/>
      <c r="F91" s="128"/>
      <c r="O91" s="102"/>
    </row>
    <row r="92" spans="1:18" x14ac:dyDescent="0.25">
      <c r="A92" s="111">
        <f t="shared" si="1"/>
        <v>23</v>
      </c>
      <c r="B92" s="116"/>
      <c r="C92" s="110"/>
      <c r="D92" s="140" t="s">
        <v>669</v>
      </c>
      <c r="E92" s="134"/>
      <c r="F92" s="124"/>
      <c r="G92" s="134"/>
      <c r="H92" s="131"/>
      <c r="I92" s="131"/>
      <c r="J92" s="131"/>
      <c r="K92" s="131"/>
      <c r="L92" s="131"/>
      <c r="M92" s="131"/>
      <c r="N92" s="130"/>
      <c r="O92" s="130"/>
      <c r="P92" s="130"/>
      <c r="Q92" s="130"/>
      <c r="R92" s="131"/>
    </row>
    <row r="93" spans="1:18" x14ac:dyDescent="0.25">
      <c r="A93" s="111">
        <f t="shared" si="1"/>
        <v>24</v>
      </c>
      <c r="B93" s="116"/>
      <c r="C93" s="111">
        <v>31152</v>
      </c>
      <c r="D93" s="101" t="s">
        <v>720</v>
      </c>
      <c r="F93" s="124">
        <v>3.5000000000000004</v>
      </c>
      <c r="G93" s="102"/>
      <c r="H93" s="125">
        <v>0</v>
      </c>
      <c r="I93" s="126"/>
      <c r="J93" s="125">
        <v>0</v>
      </c>
      <c r="K93" s="127"/>
      <c r="L93" s="125">
        <v>0</v>
      </c>
      <c r="M93" s="127"/>
      <c r="N93" s="125">
        <v>0</v>
      </c>
      <c r="O93" s="126"/>
      <c r="P93" s="125">
        <f>SUM(H93,J93,L93,N93)</f>
        <v>0</v>
      </c>
      <c r="Q93" s="127"/>
      <c r="R93" s="125">
        <v>0</v>
      </c>
    </row>
    <row r="94" spans="1:18" x14ac:dyDescent="0.25">
      <c r="A94" s="111">
        <f t="shared" si="1"/>
        <v>25</v>
      </c>
      <c r="B94" s="116"/>
      <c r="C94" s="111">
        <v>31252</v>
      </c>
      <c r="D94" s="101" t="s">
        <v>721</v>
      </c>
      <c r="F94" s="124">
        <v>4.2</v>
      </c>
      <c r="G94" s="102"/>
      <c r="H94" s="125">
        <v>0</v>
      </c>
      <c r="I94" s="126"/>
      <c r="J94" s="125">
        <v>0</v>
      </c>
      <c r="K94" s="127"/>
      <c r="L94" s="125">
        <v>0</v>
      </c>
      <c r="M94" s="127"/>
      <c r="N94" s="125">
        <v>0</v>
      </c>
      <c r="O94" s="126"/>
      <c r="P94" s="125">
        <f>SUM(H94,J94,L94,N94)</f>
        <v>0</v>
      </c>
      <c r="Q94" s="127"/>
      <c r="R94" s="125">
        <v>0</v>
      </c>
    </row>
    <row r="95" spans="1:18" x14ac:dyDescent="0.25">
      <c r="A95" s="111">
        <f t="shared" si="1"/>
        <v>26</v>
      </c>
      <c r="B95" s="116"/>
      <c r="C95" s="111">
        <v>31552</v>
      </c>
      <c r="D95" s="101" t="s">
        <v>723</v>
      </c>
      <c r="F95" s="124">
        <v>3.6999999999999997</v>
      </c>
      <c r="G95" s="102"/>
      <c r="H95" s="125">
        <v>0</v>
      </c>
      <c r="I95" s="126"/>
      <c r="J95" s="125">
        <v>0</v>
      </c>
      <c r="K95" s="127"/>
      <c r="L95" s="125">
        <v>0</v>
      </c>
      <c r="M95" s="127"/>
      <c r="N95" s="125">
        <v>0</v>
      </c>
      <c r="O95" s="126"/>
      <c r="P95" s="125">
        <f>SUM(H95,J95,L95,N95)</f>
        <v>0</v>
      </c>
      <c r="Q95" s="127"/>
      <c r="R95" s="125">
        <v>0</v>
      </c>
    </row>
    <row r="96" spans="1:18" x14ac:dyDescent="0.25">
      <c r="A96" s="111">
        <f t="shared" si="1"/>
        <v>27</v>
      </c>
      <c r="B96" s="116"/>
      <c r="C96" s="111">
        <v>31652</v>
      </c>
      <c r="D96" s="101" t="s">
        <v>724</v>
      </c>
      <c r="F96" s="124">
        <v>3.4000000000000004</v>
      </c>
      <c r="G96" s="102"/>
      <c r="H96" s="125">
        <v>0</v>
      </c>
      <c r="I96" s="126"/>
      <c r="J96" s="125">
        <v>0</v>
      </c>
      <c r="K96" s="127"/>
      <c r="L96" s="125">
        <v>0</v>
      </c>
      <c r="M96" s="127"/>
      <c r="N96" s="125">
        <v>0</v>
      </c>
      <c r="O96" s="126"/>
      <c r="P96" s="125">
        <f>SUM(H96,J96,L96,N96)</f>
        <v>0</v>
      </c>
      <c r="Q96" s="127"/>
      <c r="R96" s="125">
        <v>0</v>
      </c>
    </row>
    <row r="97" spans="1:18" x14ac:dyDescent="0.25">
      <c r="A97" s="111">
        <f t="shared" si="1"/>
        <v>28</v>
      </c>
      <c r="B97" s="116"/>
      <c r="D97" s="140" t="s">
        <v>738</v>
      </c>
      <c r="E97" s="134"/>
      <c r="F97" s="124"/>
      <c r="H97" s="129">
        <f>SUM(H93:H96)</f>
        <v>0</v>
      </c>
      <c r="I97" s="131"/>
      <c r="J97" s="129">
        <f>SUM(J93:J96)</f>
        <v>0</v>
      </c>
      <c r="K97" s="131"/>
      <c r="L97" s="129">
        <f>SUM(L93:L96)</f>
        <v>0</v>
      </c>
      <c r="M97" s="131"/>
      <c r="N97" s="129">
        <f>SUM(N93:N96)</f>
        <v>0</v>
      </c>
      <c r="O97" s="131"/>
      <c r="P97" s="129">
        <f>SUM(P93:P96)</f>
        <v>0</v>
      </c>
      <c r="Q97" s="131"/>
      <c r="R97" s="129">
        <f>SUM(R93:R96)</f>
        <v>0</v>
      </c>
    </row>
    <row r="98" spans="1:18" x14ac:dyDescent="0.25">
      <c r="A98" s="111">
        <f t="shared" si="1"/>
        <v>29</v>
      </c>
      <c r="B98" s="116"/>
      <c r="F98" s="128"/>
      <c r="O98" s="102"/>
    </row>
    <row r="99" spans="1:18" x14ac:dyDescent="0.25">
      <c r="A99" s="111">
        <f t="shared" si="1"/>
        <v>30</v>
      </c>
      <c r="B99" s="116"/>
      <c r="C99" s="110"/>
      <c r="D99" s="140" t="s">
        <v>670</v>
      </c>
      <c r="E99" s="134"/>
      <c r="F99" s="128"/>
      <c r="G99" s="134"/>
      <c r="O99" s="102"/>
    </row>
    <row r="100" spans="1:18" x14ac:dyDescent="0.25">
      <c r="A100" s="111">
        <f t="shared" si="1"/>
        <v>31</v>
      </c>
      <c r="B100" s="116"/>
      <c r="C100" s="111">
        <v>31153</v>
      </c>
      <c r="D100" s="101" t="s">
        <v>720</v>
      </c>
      <c r="F100" s="124">
        <v>3.1000000000000005</v>
      </c>
      <c r="G100" s="102"/>
      <c r="H100" s="125">
        <v>0</v>
      </c>
      <c r="I100" s="126"/>
      <c r="J100" s="125">
        <v>0</v>
      </c>
      <c r="K100" s="127"/>
      <c r="L100" s="125">
        <v>0</v>
      </c>
      <c r="M100" s="127"/>
      <c r="N100" s="125">
        <v>0</v>
      </c>
      <c r="O100" s="126"/>
      <c r="P100" s="125">
        <f>SUM(H100,J100,L100,N100)</f>
        <v>0</v>
      </c>
      <c r="Q100" s="127"/>
      <c r="R100" s="125">
        <v>0</v>
      </c>
    </row>
    <row r="101" spans="1:18" x14ac:dyDescent="0.25">
      <c r="A101" s="111">
        <f t="shared" si="1"/>
        <v>32</v>
      </c>
      <c r="B101" s="116"/>
      <c r="C101" s="111">
        <v>31253</v>
      </c>
      <c r="D101" s="101" t="s">
        <v>721</v>
      </c>
      <c r="F101" s="124">
        <v>3.5000000000000004</v>
      </c>
      <c r="G101" s="102"/>
      <c r="H101" s="125">
        <v>0</v>
      </c>
      <c r="I101" s="126"/>
      <c r="J101" s="125">
        <v>0</v>
      </c>
      <c r="K101" s="127"/>
      <c r="L101" s="125">
        <v>0</v>
      </c>
      <c r="M101" s="127"/>
      <c r="N101" s="125">
        <v>0</v>
      </c>
      <c r="O101" s="126"/>
      <c r="P101" s="125">
        <f>SUM(H101,J101,L101,N101)</f>
        <v>0</v>
      </c>
      <c r="Q101" s="127"/>
      <c r="R101" s="125">
        <v>0</v>
      </c>
    </row>
    <row r="102" spans="1:18" x14ac:dyDescent="0.25">
      <c r="A102" s="111">
        <f t="shared" si="1"/>
        <v>33</v>
      </c>
      <c r="B102" s="116"/>
      <c r="C102" s="111">
        <v>31553</v>
      </c>
      <c r="D102" s="101" t="s">
        <v>723</v>
      </c>
      <c r="F102" s="124">
        <v>3.2</v>
      </c>
      <c r="G102" s="102"/>
      <c r="H102" s="125">
        <v>0</v>
      </c>
      <c r="I102" s="126"/>
      <c r="J102" s="125">
        <v>0</v>
      </c>
      <c r="K102" s="127"/>
      <c r="L102" s="125">
        <v>0</v>
      </c>
      <c r="M102" s="127"/>
      <c r="N102" s="125">
        <v>0</v>
      </c>
      <c r="O102" s="126"/>
      <c r="P102" s="125">
        <f>SUM(H102,J102,L102,N102)</f>
        <v>0</v>
      </c>
      <c r="Q102" s="127"/>
      <c r="R102" s="125">
        <v>0</v>
      </c>
    </row>
    <row r="103" spans="1:18" x14ac:dyDescent="0.25">
      <c r="A103" s="111">
        <f t="shared" si="1"/>
        <v>34</v>
      </c>
      <c r="B103" s="116"/>
      <c r="C103" s="111">
        <v>31653</v>
      </c>
      <c r="D103" s="101" t="s">
        <v>724</v>
      </c>
      <c r="F103" s="124">
        <v>2.9000000000000004</v>
      </c>
      <c r="G103" s="102"/>
      <c r="H103" s="125">
        <v>0</v>
      </c>
      <c r="I103" s="126"/>
      <c r="J103" s="125">
        <v>0</v>
      </c>
      <c r="K103" s="127"/>
      <c r="L103" s="125">
        <v>0</v>
      </c>
      <c r="M103" s="127"/>
      <c r="N103" s="125">
        <v>0</v>
      </c>
      <c r="O103" s="126"/>
      <c r="P103" s="125">
        <f>SUM(H103,J103,L103,N103)</f>
        <v>0</v>
      </c>
      <c r="Q103" s="127"/>
      <c r="R103" s="125">
        <v>0</v>
      </c>
    </row>
    <row r="104" spans="1:18" x14ac:dyDescent="0.25">
      <c r="A104" s="111">
        <f t="shared" si="1"/>
        <v>35</v>
      </c>
      <c r="B104" s="116"/>
      <c r="C104" s="111"/>
      <c r="D104" s="140" t="s">
        <v>739</v>
      </c>
      <c r="E104" s="134"/>
      <c r="F104" s="124"/>
      <c r="H104" s="129">
        <f>SUM(H100:H103)</f>
        <v>0</v>
      </c>
      <c r="I104" s="131"/>
      <c r="J104" s="129">
        <f>SUM(J100:J103)</f>
        <v>0</v>
      </c>
      <c r="K104" s="131"/>
      <c r="L104" s="129">
        <f>SUM(L100:L103)</f>
        <v>0</v>
      </c>
      <c r="M104" s="131"/>
      <c r="N104" s="129">
        <f>SUM(N100:N103)</f>
        <v>0</v>
      </c>
      <c r="O104" s="131"/>
      <c r="P104" s="129">
        <f>SUM(P100:P103)</f>
        <v>0</v>
      </c>
      <c r="Q104" s="131"/>
      <c r="R104" s="129">
        <f>SUM(R100:R103)</f>
        <v>0</v>
      </c>
    </row>
    <row r="105" spans="1:18" x14ac:dyDescent="0.25">
      <c r="A105" s="111">
        <f t="shared" si="1"/>
        <v>36</v>
      </c>
      <c r="B105" s="116"/>
      <c r="F105" s="128"/>
      <c r="O105" s="102"/>
    </row>
    <row r="106" spans="1:18" x14ac:dyDescent="0.25">
      <c r="A106" s="111">
        <f t="shared" si="1"/>
        <v>37</v>
      </c>
      <c r="B106" s="116"/>
      <c r="C106" s="110"/>
      <c r="D106" s="140" t="s">
        <v>740</v>
      </c>
      <c r="E106" s="134"/>
      <c r="F106" s="124"/>
      <c r="G106" s="134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</row>
    <row r="107" spans="1:18" x14ac:dyDescent="0.25">
      <c r="A107" s="111">
        <f t="shared" si="1"/>
        <v>38</v>
      </c>
      <c r="B107" s="116"/>
      <c r="C107" s="111">
        <v>31154</v>
      </c>
      <c r="D107" s="101" t="s">
        <v>720</v>
      </c>
      <c r="F107" s="124">
        <v>2.8000000000000003</v>
      </c>
      <c r="G107" s="102"/>
      <c r="H107" s="125">
        <v>17029.332039999998</v>
      </c>
      <c r="I107" s="126"/>
      <c r="J107" s="125">
        <v>0</v>
      </c>
      <c r="K107" s="127"/>
      <c r="L107" s="125">
        <v>-33.903790000000001</v>
      </c>
      <c r="M107" s="127"/>
      <c r="N107" s="125">
        <v>0</v>
      </c>
      <c r="O107" s="126"/>
      <c r="P107" s="125">
        <f>SUM(H107,J107,L107,N107)</f>
        <v>16995.428249999997</v>
      </c>
      <c r="Q107" s="127"/>
      <c r="R107" s="125">
        <v>16998.036230000002</v>
      </c>
    </row>
    <row r="108" spans="1:18" x14ac:dyDescent="0.25">
      <c r="A108" s="111">
        <f t="shared" si="1"/>
        <v>39</v>
      </c>
      <c r="B108" s="116"/>
      <c r="C108" s="111">
        <v>31254</v>
      </c>
      <c r="D108" s="101" t="s">
        <v>721</v>
      </c>
      <c r="F108" s="124">
        <v>3.6000000000000005</v>
      </c>
      <c r="G108" s="102"/>
      <c r="H108" s="125">
        <v>38395.489419999991</v>
      </c>
      <c r="I108" s="126"/>
      <c r="J108" s="125">
        <v>3943.71416</v>
      </c>
      <c r="K108" s="127"/>
      <c r="L108" s="125">
        <v>-2093.1086</v>
      </c>
      <c r="M108" s="127"/>
      <c r="N108" s="125">
        <v>0</v>
      </c>
      <c r="O108" s="126"/>
      <c r="P108" s="125">
        <f>SUM(H108,J108,L108,N108)</f>
        <v>40246.094979999994</v>
      </c>
      <c r="Q108" s="127"/>
      <c r="R108" s="125">
        <v>38798.412670000005</v>
      </c>
    </row>
    <row r="109" spans="1:18" x14ac:dyDescent="0.25">
      <c r="A109" s="111">
        <f t="shared" si="1"/>
        <v>40</v>
      </c>
      <c r="B109" s="116"/>
      <c r="C109" s="111">
        <v>31554</v>
      </c>
      <c r="D109" s="101" t="s">
        <v>723</v>
      </c>
      <c r="F109" s="124">
        <v>2.8</v>
      </c>
      <c r="G109" s="102"/>
      <c r="H109" s="125">
        <v>15474.057879999998</v>
      </c>
      <c r="I109" s="126"/>
      <c r="J109" s="125">
        <v>0</v>
      </c>
      <c r="K109" s="127"/>
      <c r="L109" s="125">
        <v>0</v>
      </c>
      <c r="M109" s="127"/>
      <c r="N109" s="125">
        <v>0</v>
      </c>
      <c r="O109" s="126"/>
      <c r="P109" s="125">
        <f>SUM(H109,J109,L109,N109)</f>
        <v>15474.057879999998</v>
      </c>
      <c r="Q109" s="127"/>
      <c r="R109" s="125">
        <v>15474.05788</v>
      </c>
    </row>
    <row r="110" spans="1:18" x14ac:dyDescent="0.25">
      <c r="A110" s="111">
        <f t="shared" si="1"/>
        <v>41</v>
      </c>
      <c r="B110" s="116"/>
      <c r="C110" s="111">
        <v>31654</v>
      </c>
      <c r="D110" s="101" t="s">
        <v>724</v>
      </c>
      <c r="F110" s="124">
        <v>2.4</v>
      </c>
      <c r="G110" s="102"/>
      <c r="H110" s="125">
        <v>687.93435999999997</v>
      </c>
      <c r="I110" s="126"/>
      <c r="J110" s="125">
        <v>0</v>
      </c>
      <c r="K110" s="127"/>
      <c r="L110" s="125">
        <v>0</v>
      </c>
      <c r="M110" s="127"/>
      <c r="N110" s="125">
        <v>0</v>
      </c>
      <c r="O110" s="126"/>
      <c r="P110" s="125">
        <f>SUM(H110,J110,L110,N110)</f>
        <v>687.93435999999997</v>
      </c>
      <c r="Q110" s="127"/>
      <c r="R110" s="125">
        <v>687.93435999999997</v>
      </c>
    </row>
    <row r="111" spans="1:18" x14ac:dyDescent="0.25">
      <c r="A111" s="111">
        <f t="shared" si="1"/>
        <v>42</v>
      </c>
      <c r="B111" s="116"/>
      <c r="C111" s="111"/>
      <c r="D111" s="140" t="s">
        <v>741</v>
      </c>
      <c r="E111" s="134"/>
      <c r="F111" s="136"/>
      <c r="H111" s="129">
        <f>SUM(H107:H110)</f>
        <v>71586.813699999984</v>
      </c>
      <c r="I111" s="131"/>
      <c r="J111" s="129">
        <f>SUM(J107:J110)</f>
        <v>3943.71416</v>
      </c>
      <c r="K111" s="131"/>
      <c r="L111" s="129">
        <f>SUM(L107:L110)</f>
        <v>-2127.0123899999999</v>
      </c>
      <c r="M111" s="131"/>
      <c r="N111" s="129">
        <f>SUM(N107:N110)</f>
        <v>0</v>
      </c>
      <c r="O111" s="131"/>
      <c r="P111" s="129">
        <f>SUM(P107:P110)</f>
        <v>73403.515469999984</v>
      </c>
      <c r="Q111" s="131"/>
      <c r="R111" s="129">
        <f>SUM(R107:R110)</f>
        <v>71958.441139999995</v>
      </c>
    </row>
    <row r="112" spans="1:18" x14ac:dyDescent="0.25">
      <c r="A112" s="111">
        <f t="shared" si="1"/>
        <v>43</v>
      </c>
      <c r="B112" s="116"/>
      <c r="C112" s="111"/>
      <c r="F112" s="102"/>
      <c r="G112" s="102"/>
      <c r="H112" s="121"/>
      <c r="I112" s="131"/>
      <c r="J112" s="121"/>
      <c r="K112" s="131"/>
      <c r="L112" s="121"/>
      <c r="M112" s="131"/>
      <c r="N112" s="121"/>
      <c r="O112" s="131"/>
      <c r="P112" s="121"/>
      <c r="Q112" s="131"/>
      <c r="R112" s="121"/>
    </row>
    <row r="113" spans="1:18" ht="13.8" thickBot="1" x14ac:dyDescent="0.3">
      <c r="A113" s="108">
        <f t="shared" si="1"/>
        <v>44</v>
      </c>
      <c r="B113" s="137" t="s">
        <v>730</v>
      </c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8"/>
      <c r="P113" s="97"/>
      <c r="Q113" s="97"/>
      <c r="R113" s="97"/>
    </row>
    <row r="114" spans="1:18" x14ac:dyDescent="0.25">
      <c r="A114" s="101" t="str">
        <f>$A$57</f>
        <v>Supporting Schedules:  B-08, B-11</v>
      </c>
      <c r="O114" s="102"/>
      <c r="P114" s="101" t="str">
        <f>$P$57</f>
        <v>Recap Schedules:  B-03, B-06</v>
      </c>
    </row>
    <row r="115" spans="1:18" ht="13.8" thickBot="1" x14ac:dyDescent="0.3">
      <c r="A115" s="97" t="str">
        <f>$A$1</f>
        <v>SCHEDULE B-07</v>
      </c>
      <c r="B115" s="97"/>
      <c r="C115" s="97"/>
      <c r="D115" s="97"/>
      <c r="E115" s="97"/>
      <c r="F115" s="97"/>
      <c r="G115" s="97" t="str">
        <f>$G$1</f>
        <v>PLANT BALANCES BY ACCOUNT AND SUB-ACCOUNT</v>
      </c>
      <c r="H115" s="97"/>
      <c r="I115" s="97"/>
      <c r="J115" s="97"/>
      <c r="K115" s="97"/>
      <c r="L115" s="97"/>
      <c r="M115" s="97"/>
      <c r="N115" s="97"/>
      <c r="O115" s="98"/>
      <c r="P115" s="97"/>
      <c r="Q115" s="97"/>
      <c r="R115" s="98" t="str">
        <f>"Page "&amp;TRIM(MID(R58,5,3))+1&amp;" of 30"</f>
        <v>Page 23 of 30</v>
      </c>
    </row>
    <row r="116" spans="1:18" x14ac:dyDescent="0.25">
      <c r="A116" s="101" t="str">
        <f>$A$2</f>
        <v>FLORIDA PUBLIC SERVICE COMMISSION</v>
      </c>
      <c r="B116" s="138"/>
      <c r="E116" s="102" t="str">
        <f>$E$2</f>
        <v xml:space="preserve">                  EXPLANATION:</v>
      </c>
      <c r="F116" s="101" t="str">
        <f>IF($F$2="","",$F$2)</f>
        <v>Provide the depreciation rate and plant balances for each account or sub-account to which</v>
      </c>
      <c r="J116" s="104"/>
      <c r="K116" s="104"/>
      <c r="M116" s="104"/>
      <c r="N116" s="104"/>
      <c r="O116" s="105"/>
      <c r="P116" s="101" t="str">
        <f>$P$2</f>
        <v>Type of data shown:</v>
      </c>
      <c r="R116" s="106"/>
    </row>
    <row r="117" spans="1:18" x14ac:dyDescent="0.25">
      <c r="B117" s="138"/>
      <c r="F117" s="101" t="str">
        <f>IF($F$3="","",$F$3)</f>
        <v>a separate depreciation rate is prescribed. (Include Amortization/Recovery schedule amounts).</v>
      </c>
      <c r="J117" s="102"/>
      <c r="K117" s="106"/>
      <c r="N117" s="102"/>
      <c r="O117" s="102" t="str">
        <f>IF($O$3=0,"",$O$3)</f>
        <v/>
      </c>
      <c r="P117" s="106" t="str">
        <f>$P$3</f>
        <v>Projected Test Year Ended 12/31/2025</v>
      </c>
      <c r="R117" s="102"/>
    </row>
    <row r="118" spans="1:18" x14ac:dyDescent="0.25">
      <c r="A118" s="101" t="str">
        <f>$A$4</f>
        <v>COMPANY: TAMPA ELECTRIC COMPANY</v>
      </c>
      <c r="B118" s="138"/>
      <c r="F118" s="101" t="str">
        <f>IF(+$F$4="","",$F$4)</f>
        <v/>
      </c>
      <c r="J118" s="102"/>
      <c r="K118" s="106"/>
      <c r="L118" s="102"/>
      <c r="O118" s="102" t="str">
        <f>IF($O$4=0,"",$O$4)</f>
        <v/>
      </c>
      <c r="P118" s="106" t="str">
        <f>$P$4</f>
        <v>Projected Prior Year Ended 12/31/2024</v>
      </c>
      <c r="R118" s="102"/>
    </row>
    <row r="119" spans="1:18" x14ac:dyDescent="0.25">
      <c r="B119" s="138"/>
      <c r="F119" s="101" t="str">
        <f>IF(+$F$5="","",$F$5)</f>
        <v/>
      </c>
      <c r="J119" s="102"/>
      <c r="K119" s="106"/>
      <c r="L119" s="102"/>
      <c r="O119" s="102" t="str">
        <f>IF($O$5=0,"",$O$5)</f>
        <v>XX</v>
      </c>
      <c r="P119" s="106" t="str">
        <f>$P$5</f>
        <v>Historical Prior Year Ended 12/31/2023</v>
      </c>
      <c r="R119" s="102"/>
    </row>
    <row r="120" spans="1:18" x14ac:dyDescent="0.25">
      <c r="B120" s="138"/>
      <c r="J120" s="102"/>
      <c r="K120" s="106"/>
      <c r="L120" s="102"/>
      <c r="O120" s="102"/>
      <c r="P120" s="106" t="str">
        <f>$P$6</f>
        <v xml:space="preserve"> Witness: C. Aldazabal / J. Chronister / C. Heck /</v>
      </c>
      <c r="R120" s="102"/>
    </row>
    <row r="121" spans="1:18" ht="13.8" thickBot="1" x14ac:dyDescent="0.3">
      <c r="A121" s="97" t="str">
        <f>A$7</f>
        <v>DOCKET NO. 20240026-EI</v>
      </c>
      <c r="B121" s="139"/>
      <c r="C121" s="97"/>
      <c r="D121" s="97"/>
      <c r="E121" s="97"/>
      <c r="F121" s="97" t="str">
        <f>IF(+$F$7="","",$F$7)</f>
        <v/>
      </c>
      <c r="G121" s="97"/>
      <c r="H121" s="108" t="str">
        <f>IF($H$7="","",$H$7)</f>
        <v>(Dollar in 000's)</v>
      </c>
      <c r="I121" s="97"/>
      <c r="J121" s="97"/>
      <c r="K121" s="97"/>
      <c r="L121" s="97"/>
      <c r="M121" s="97"/>
      <c r="N121" s="97"/>
      <c r="O121" s="98"/>
      <c r="P121" s="97" t="str">
        <f>$P$7</f>
        <v xml:space="preserve">                   R. Latta / K. Sparkman / K. Stryker / C. Whitworth</v>
      </c>
      <c r="Q121" s="97"/>
      <c r="R121" s="97"/>
    </row>
    <row r="122" spans="1:18" x14ac:dyDescent="0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10"/>
      <c r="P122" s="109"/>
      <c r="Q122" s="109"/>
      <c r="R122" s="109"/>
    </row>
    <row r="123" spans="1:18" x14ac:dyDescent="0.25">
      <c r="C123" s="109" t="s">
        <v>691</v>
      </c>
      <c r="D123" s="109" t="s">
        <v>692</v>
      </c>
      <c r="E123" s="109"/>
      <c r="F123" s="109" t="s">
        <v>693</v>
      </c>
      <c r="G123" s="109"/>
      <c r="H123" s="109" t="s">
        <v>694</v>
      </c>
      <c r="I123" s="109"/>
      <c r="J123" s="111" t="s">
        <v>695</v>
      </c>
      <c r="K123" s="111"/>
      <c r="L123" s="109" t="s">
        <v>696</v>
      </c>
      <c r="M123" s="109"/>
      <c r="N123" s="109" t="s">
        <v>697</v>
      </c>
      <c r="O123" s="110"/>
      <c r="P123" s="109" t="s">
        <v>698</v>
      </c>
      <c r="Q123" s="109"/>
      <c r="R123" s="109" t="s">
        <v>699</v>
      </c>
    </row>
    <row r="124" spans="1:18" x14ac:dyDescent="0.25">
      <c r="C124" s="111" t="s">
        <v>700</v>
      </c>
      <c r="D124" s="111" t="s">
        <v>700</v>
      </c>
      <c r="F124" s="111" t="s">
        <v>701</v>
      </c>
      <c r="G124" s="111"/>
      <c r="H124" s="109" t="s">
        <v>702</v>
      </c>
      <c r="I124" s="111"/>
      <c r="J124" s="109" t="s">
        <v>353</v>
      </c>
      <c r="K124" s="111"/>
      <c r="L124" s="111" t="s">
        <v>353</v>
      </c>
      <c r="M124" s="111"/>
      <c r="O124" s="102"/>
      <c r="P124" s="111" t="s">
        <v>702</v>
      </c>
      <c r="R124" s="111"/>
    </row>
    <row r="125" spans="1:18" x14ac:dyDescent="0.25">
      <c r="A125" s="111" t="s">
        <v>703</v>
      </c>
      <c r="B125" s="111"/>
      <c r="C125" s="111" t="s">
        <v>704</v>
      </c>
      <c r="D125" s="111" t="s">
        <v>704</v>
      </c>
      <c r="E125" s="109"/>
      <c r="F125" s="111" t="s">
        <v>705</v>
      </c>
      <c r="G125" s="111"/>
      <c r="H125" s="111" t="s">
        <v>706</v>
      </c>
      <c r="I125" s="111"/>
      <c r="J125" s="111" t="s">
        <v>702</v>
      </c>
      <c r="K125" s="109"/>
      <c r="L125" s="111" t="s">
        <v>702</v>
      </c>
      <c r="M125" s="106"/>
      <c r="N125" s="111" t="s">
        <v>362</v>
      </c>
      <c r="O125" s="110"/>
      <c r="P125" s="109" t="s">
        <v>706</v>
      </c>
      <c r="Q125" s="109"/>
      <c r="R125" s="111" t="s">
        <v>707</v>
      </c>
    </row>
    <row r="126" spans="1:18" ht="13.8" thickBot="1" x14ac:dyDescent="0.3">
      <c r="A126" s="108" t="s">
        <v>708</v>
      </c>
      <c r="B126" s="108"/>
      <c r="C126" s="108" t="s">
        <v>709</v>
      </c>
      <c r="D126" s="108" t="s">
        <v>710</v>
      </c>
      <c r="E126" s="108"/>
      <c r="F126" s="112" t="s">
        <v>711</v>
      </c>
      <c r="G126" s="112"/>
      <c r="H126" s="112" t="s">
        <v>712</v>
      </c>
      <c r="I126" s="113"/>
      <c r="J126" s="112" t="s">
        <v>713</v>
      </c>
      <c r="K126" s="113"/>
      <c r="L126" s="113" t="s">
        <v>714</v>
      </c>
      <c r="M126" s="114"/>
      <c r="N126" s="114" t="s">
        <v>715</v>
      </c>
      <c r="O126" s="115"/>
      <c r="P126" s="114" t="s">
        <v>716</v>
      </c>
      <c r="Q126" s="114"/>
      <c r="R126" s="114" t="s">
        <v>717</v>
      </c>
    </row>
    <row r="127" spans="1:18" x14ac:dyDescent="0.25">
      <c r="A127" s="111">
        <v>1</v>
      </c>
      <c r="B127" s="111"/>
      <c r="O127" s="102"/>
    </row>
    <row r="128" spans="1:18" x14ac:dyDescent="0.25">
      <c r="A128" s="111">
        <f t="shared" ref="A128:A170" si="2">A127+1</f>
        <v>2</v>
      </c>
      <c r="B128" s="116"/>
      <c r="C128" s="111">
        <v>31247</v>
      </c>
      <c r="D128" s="101" t="s">
        <v>742</v>
      </c>
      <c r="F128" s="124">
        <v>20</v>
      </c>
      <c r="G128" s="102"/>
      <c r="H128" s="125">
        <v>10156.523809999999</v>
      </c>
      <c r="I128" s="126"/>
      <c r="J128" s="125">
        <v>0</v>
      </c>
      <c r="K128" s="127"/>
      <c r="L128" s="125">
        <v>0</v>
      </c>
      <c r="M128" s="127"/>
      <c r="N128" s="125">
        <v>0</v>
      </c>
      <c r="O128" s="126"/>
      <c r="P128" s="125">
        <f>SUM(H128,J128,L128,N128)</f>
        <v>10156.523809999999</v>
      </c>
      <c r="Q128" s="127"/>
      <c r="R128" s="125">
        <v>10156.523810000001</v>
      </c>
    </row>
    <row r="129" spans="1:18" x14ac:dyDescent="0.25">
      <c r="A129" s="111">
        <f t="shared" si="2"/>
        <v>3</v>
      </c>
      <c r="B129" s="116"/>
      <c r="C129" s="109">
        <v>31647</v>
      </c>
      <c r="D129" s="101" t="s">
        <v>743</v>
      </c>
      <c r="F129" s="124">
        <v>14.299999999999999</v>
      </c>
      <c r="G129" s="102"/>
      <c r="H129" s="125">
        <v>1080.50188</v>
      </c>
      <c r="I129" s="126"/>
      <c r="J129" s="125">
        <v>478.90235999999999</v>
      </c>
      <c r="K129" s="127"/>
      <c r="L129" s="125">
        <v>-718.19641000000001</v>
      </c>
      <c r="M129" s="127"/>
      <c r="N129" s="125">
        <v>0</v>
      </c>
      <c r="O129" s="126"/>
      <c r="P129" s="125">
        <f>SUM(H129,J129,L129,N129)</f>
        <v>841.20783000000006</v>
      </c>
      <c r="Q129" s="127"/>
      <c r="R129" s="125">
        <v>510.33711999999997</v>
      </c>
    </row>
    <row r="130" spans="1:18" x14ac:dyDescent="0.25">
      <c r="A130" s="111">
        <f t="shared" si="2"/>
        <v>4</v>
      </c>
      <c r="B130" s="116"/>
      <c r="C130" s="111"/>
      <c r="F130" s="124"/>
      <c r="H130" s="142"/>
      <c r="I130" s="131"/>
      <c r="J130" s="142"/>
      <c r="K130" s="131"/>
      <c r="L130" s="142"/>
      <c r="M130" s="131"/>
      <c r="N130" s="142"/>
      <c r="O130" s="131"/>
      <c r="P130" s="142"/>
      <c r="Q130" s="131"/>
      <c r="R130" s="142"/>
    </row>
    <row r="131" spans="1:18" ht="13.8" thickBot="1" x14ac:dyDescent="0.3">
      <c r="A131" s="111">
        <f t="shared" si="2"/>
        <v>5</v>
      </c>
      <c r="B131" s="116"/>
      <c r="C131" s="111"/>
      <c r="D131" s="103" t="s">
        <v>744</v>
      </c>
      <c r="F131" s="124"/>
      <c r="G131" s="102"/>
      <c r="H131" s="143">
        <f>SUM(H22,H30,H38,H46,H54,H76,H83,H90,H97,H104,H111,H128,H129)</f>
        <v>1374320.1505299998</v>
      </c>
      <c r="I131" s="131"/>
      <c r="J131" s="143">
        <f>SUM(J22,J30,J38,J46,J54,J76,J83,J90,J97,J104,J111,J128,J129)</f>
        <v>79436.334769999987</v>
      </c>
      <c r="K131" s="131"/>
      <c r="L131" s="143">
        <f>SUM(L22,L30,L38,L46,L54,L76,L83,L90,L97,L104,L111,L128,L129)</f>
        <v>-14684.079089999999</v>
      </c>
      <c r="M131" s="131"/>
      <c r="N131" s="143">
        <f>SUM(N22,N30,N38,N46,N54,N76,N83,N90,N97,N104,N111,N128,N129)</f>
        <v>0</v>
      </c>
      <c r="O131" s="131"/>
      <c r="P131" s="143">
        <f>SUM(P22,P30,P38,P46,P54,P76,P83,P90,P97,P104,P111,P128,P129)</f>
        <v>1439072.4062099992</v>
      </c>
      <c r="Q131" s="131"/>
      <c r="R131" s="143">
        <f>SUM(R22,R30,R38,R46,R54,R76,R83,R90,R97,R104,R111,R128,R129)</f>
        <v>1397689.0566799999</v>
      </c>
    </row>
    <row r="132" spans="1:18" ht="13.8" thickTop="1" x14ac:dyDescent="0.25">
      <c r="A132" s="111">
        <f t="shared" si="2"/>
        <v>6</v>
      </c>
      <c r="B132" s="116"/>
      <c r="C132" s="111"/>
      <c r="F132" s="144"/>
      <c r="G132" s="102"/>
      <c r="H132" s="121"/>
      <c r="I132" s="131"/>
      <c r="J132" s="121"/>
      <c r="K132" s="131"/>
      <c r="L132" s="121"/>
      <c r="M132" s="131"/>
      <c r="N132" s="121"/>
      <c r="O132" s="131"/>
      <c r="P132" s="121"/>
      <c r="Q132" s="131"/>
      <c r="R132" s="121"/>
    </row>
    <row r="133" spans="1:18" ht="13.8" thickBot="1" x14ac:dyDescent="0.3">
      <c r="A133" s="111">
        <f t="shared" si="2"/>
        <v>7</v>
      </c>
      <c r="B133" s="111"/>
      <c r="C133" s="111"/>
      <c r="D133" s="101" t="s">
        <v>745</v>
      </c>
      <c r="F133" s="144"/>
      <c r="G133" s="102"/>
      <c r="H133" s="143">
        <f>H131</f>
        <v>1374320.1505299998</v>
      </c>
      <c r="I133" s="131"/>
      <c r="J133" s="143">
        <f>J131</f>
        <v>79436.334769999987</v>
      </c>
      <c r="K133" s="131"/>
      <c r="L133" s="143">
        <f>L131</f>
        <v>-14684.079089999999</v>
      </c>
      <c r="M133" s="131"/>
      <c r="N133" s="143">
        <f>N131</f>
        <v>0</v>
      </c>
      <c r="O133" s="131"/>
      <c r="P133" s="143">
        <f>P131</f>
        <v>1439072.4062099992</v>
      </c>
      <c r="Q133" s="131"/>
      <c r="R133" s="143">
        <f>R131</f>
        <v>1397689.0566799999</v>
      </c>
    </row>
    <row r="134" spans="1:18" ht="13.8" thickTop="1" x14ac:dyDescent="0.25">
      <c r="A134" s="111">
        <f t="shared" si="2"/>
        <v>8</v>
      </c>
      <c r="B134" s="111"/>
      <c r="F134" s="128"/>
      <c r="O134" s="102"/>
    </row>
    <row r="135" spans="1:18" x14ac:dyDescent="0.25">
      <c r="A135" s="111">
        <f t="shared" si="2"/>
        <v>9</v>
      </c>
      <c r="B135" s="116"/>
      <c r="D135" s="101" t="s">
        <v>746</v>
      </c>
      <c r="F135" s="128"/>
      <c r="O135" s="102"/>
    </row>
    <row r="136" spans="1:18" x14ac:dyDescent="0.25">
      <c r="A136" s="111">
        <f t="shared" si="2"/>
        <v>10</v>
      </c>
      <c r="B136" s="116"/>
      <c r="D136" s="101" t="s">
        <v>719</v>
      </c>
      <c r="F136" s="128"/>
      <c r="O136" s="102"/>
    </row>
    <row r="137" spans="1:18" x14ac:dyDescent="0.25">
      <c r="A137" s="111">
        <f t="shared" si="2"/>
        <v>11</v>
      </c>
      <c r="B137" s="116"/>
      <c r="D137" s="101" t="s">
        <v>747</v>
      </c>
      <c r="E137" s="111"/>
      <c r="F137" s="124"/>
      <c r="G137" s="145"/>
      <c r="H137" s="125"/>
      <c r="I137" s="146"/>
      <c r="J137" s="125"/>
      <c r="K137" s="146"/>
      <c r="L137" s="146"/>
      <c r="M137" s="146"/>
      <c r="N137" s="146"/>
      <c r="O137" s="147"/>
      <c r="P137" s="146"/>
      <c r="Q137" s="146"/>
      <c r="R137" s="146"/>
    </row>
    <row r="138" spans="1:18" x14ac:dyDescent="0.25">
      <c r="A138" s="111">
        <f t="shared" si="2"/>
        <v>12</v>
      </c>
      <c r="B138" s="116"/>
      <c r="C138" s="109">
        <v>34144</v>
      </c>
      <c r="D138" s="101" t="s">
        <v>720</v>
      </c>
      <c r="E138" s="111"/>
      <c r="F138" s="124">
        <v>3.5999999999999996</v>
      </c>
      <c r="G138" s="102"/>
      <c r="H138" s="125">
        <v>3311.0830899999996</v>
      </c>
      <c r="I138" s="126"/>
      <c r="J138" s="125">
        <v>24.79946</v>
      </c>
      <c r="K138" s="127"/>
      <c r="L138" s="125">
        <v>0</v>
      </c>
      <c r="M138" s="127"/>
      <c r="N138" s="125">
        <v>0</v>
      </c>
      <c r="O138" s="126"/>
      <c r="P138" s="125">
        <f>SUM(H138,J138,L138,N138)</f>
        <v>3335.8825499999998</v>
      </c>
      <c r="Q138" s="127"/>
      <c r="R138" s="125">
        <v>3312.9907400000002</v>
      </c>
    </row>
    <row r="139" spans="1:18" x14ac:dyDescent="0.25">
      <c r="A139" s="111">
        <f t="shared" si="2"/>
        <v>13</v>
      </c>
      <c r="B139" s="116"/>
      <c r="C139" s="109">
        <v>34244</v>
      </c>
      <c r="D139" s="101" t="s">
        <v>748</v>
      </c>
      <c r="E139" s="111"/>
      <c r="F139" s="124">
        <v>2.6</v>
      </c>
      <c r="G139" s="102"/>
      <c r="H139" s="125">
        <v>2353.18147</v>
      </c>
      <c r="I139" s="126"/>
      <c r="J139" s="125">
        <v>0</v>
      </c>
      <c r="K139" s="127"/>
      <c r="L139" s="125">
        <v>-8.0699699999999996</v>
      </c>
      <c r="M139" s="127"/>
      <c r="N139" s="125">
        <v>0</v>
      </c>
      <c r="O139" s="126"/>
      <c r="P139" s="125">
        <f>SUM(H139,J139,L139,N139)</f>
        <v>2345.1115</v>
      </c>
      <c r="Q139" s="127"/>
      <c r="R139" s="125">
        <v>2352.5607</v>
      </c>
    </row>
    <row r="140" spans="1:18" x14ac:dyDescent="0.25">
      <c r="A140" s="111">
        <f t="shared" si="2"/>
        <v>14</v>
      </c>
      <c r="B140" s="116"/>
      <c r="C140" s="109">
        <v>34344</v>
      </c>
      <c r="D140" s="101" t="s">
        <v>749</v>
      </c>
      <c r="E140" s="111"/>
      <c r="F140" s="124">
        <v>3.1</v>
      </c>
      <c r="G140" s="102"/>
      <c r="H140" s="125">
        <v>20433.617430000002</v>
      </c>
      <c r="I140" s="126"/>
      <c r="J140" s="125">
        <v>-69.925979999999996</v>
      </c>
      <c r="K140" s="127"/>
      <c r="L140" s="125">
        <v>-31.052479999999999</v>
      </c>
      <c r="M140" s="127"/>
      <c r="N140" s="125">
        <v>0</v>
      </c>
      <c r="O140" s="126"/>
      <c r="P140" s="125">
        <f>SUM(H140,J140,L140,N140)</f>
        <v>20332.638970000004</v>
      </c>
      <c r="Q140" s="127"/>
      <c r="R140" s="125">
        <v>20441.703229999999</v>
      </c>
    </row>
    <row r="141" spans="1:18" x14ac:dyDescent="0.25">
      <c r="A141" s="111">
        <f t="shared" si="2"/>
        <v>15</v>
      </c>
      <c r="B141" s="116"/>
      <c r="C141" s="109">
        <v>34544</v>
      </c>
      <c r="D141" s="101" t="s">
        <v>723</v>
      </c>
      <c r="E141" s="111"/>
      <c r="F141" s="124">
        <v>2.8000000000000003</v>
      </c>
      <c r="G141" s="102"/>
      <c r="H141" s="125">
        <v>15324.704390000001</v>
      </c>
      <c r="I141" s="126"/>
      <c r="J141" s="125">
        <v>1186.29647</v>
      </c>
      <c r="K141" s="127"/>
      <c r="L141" s="125">
        <v>-182.28739000000002</v>
      </c>
      <c r="M141" s="127"/>
      <c r="N141" s="125">
        <v>0</v>
      </c>
      <c r="O141" s="126"/>
      <c r="P141" s="125">
        <f>SUM(H141,J141,L141,N141)</f>
        <v>16328.713470000001</v>
      </c>
      <c r="Q141" s="127"/>
      <c r="R141" s="125">
        <v>15355.16639</v>
      </c>
    </row>
    <row r="142" spans="1:18" x14ac:dyDescent="0.25">
      <c r="A142" s="111">
        <f t="shared" si="2"/>
        <v>16</v>
      </c>
      <c r="B142" s="116"/>
      <c r="C142" s="109">
        <v>34644</v>
      </c>
      <c r="D142" s="101" t="s">
        <v>724</v>
      </c>
      <c r="F142" s="124">
        <v>2.9000000000000004</v>
      </c>
      <c r="G142" s="102"/>
      <c r="H142" s="125">
        <v>510.66471000000001</v>
      </c>
      <c r="I142" s="126"/>
      <c r="J142" s="125">
        <v>0</v>
      </c>
      <c r="K142" s="127"/>
      <c r="L142" s="125">
        <v>0</v>
      </c>
      <c r="M142" s="127"/>
      <c r="N142" s="125">
        <v>0</v>
      </c>
      <c r="O142" s="126"/>
      <c r="P142" s="125">
        <f>SUM(H142,J142,L142,N142)</f>
        <v>510.66471000000001</v>
      </c>
      <c r="Q142" s="127"/>
      <c r="R142" s="125">
        <v>510.66471000000001</v>
      </c>
    </row>
    <row r="143" spans="1:18" x14ac:dyDescent="0.25">
      <c r="A143" s="111">
        <f t="shared" si="2"/>
        <v>17</v>
      </c>
      <c r="B143" s="116"/>
      <c r="C143" s="109"/>
      <c r="D143" s="103" t="s">
        <v>750</v>
      </c>
      <c r="E143" s="111"/>
      <c r="F143" s="124"/>
      <c r="H143" s="129">
        <f>SUM(H138:H142)</f>
        <v>41933.251089999998</v>
      </c>
      <c r="I143" s="122"/>
      <c r="J143" s="129">
        <f>SUM(J138:J142)</f>
        <v>1141.16995</v>
      </c>
      <c r="K143" s="122"/>
      <c r="L143" s="129">
        <f>SUM(L138:L142)</f>
        <v>-221.40984000000003</v>
      </c>
      <c r="M143" s="122"/>
      <c r="N143" s="129">
        <f>SUM(N138:N142)</f>
        <v>0</v>
      </c>
      <c r="O143" s="122"/>
      <c r="P143" s="129">
        <f>SUM(P138:P142)</f>
        <v>42853.011200000001</v>
      </c>
      <c r="Q143" s="122"/>
      <c r="R143" s="129">
        <f>SUM(R138:R142)</f>
        <v>41973.085769999998</v>
      </c>
    </row>
    <row r="144" spans="1:18" x14ac:dyDescent="0.25">
      <c r="A144" s="111">
        <f t="shared" si="2"/>
        <v>18</v>
      </c>
      <c r="B144" s="116"/>
      <c r="F144" s="128"/>
      <c r="O144" s="102"/>
    </row>
    <row r="145" spans="1:18" x14ac:dyDescent="0.25">
      <c r="A145" s="111">
        <f t="shared" si="2"/>
        <v>19</v>
      </c>
      <c r="B145" s="116"/>
      <c r="C145" s="109"/>
      <c r="D145" s="101" t="s">
        <v>751</v>
      </c>
      <c r="F145" s="128"/>
      <c r="O145" s="102"/>
    </row>
    <row r="146" spans="1:18" x14ac:dyDescent="0.25">
      <c r="A146" s="111">
        <f t="shared" si="2"/>
        <v>20</v>
      </c>
      <c r="B146" s="116"/>
      <c r="C146" s="109">
        <v>34145</v>
      </c>
      <c r="D146" s="101" t="s">
        <v>720</v>
      </c>
      <c r="F146" s="124">
        <v>2.9000000000000004</v>
      </c>
      <c r="G146" s="102"/>
      <c r="H146" s="125">
        <v>0</v>
      </c>
      <c r="I146" s="126"/>
      <c r="J146" s="125">
        <v>0</v>
      </c>
      <c r="K146" s="127"/>
      <c r="L146" s="125">
        <v>0</v>
      </c>
      <c r="M146" s="127"/>
      <c r="N146" s="125">
        <v>0</v>
      </c>
      <c r="O146" s="126"/>
      <c r="P146" s="125">
        <f>SUM(H146,J146,L146,N146)</f>
        <v>0</v>
      </c>
      <c r="Q146" s="127"/>
      <c r="R146" s="125">
        <v>0</v>
      </c>
    </row>
    <row r="147" spans="1:18" x14ac:dyDescent="0.25">
      <c r="A147" s="111">
        <f t="shared" si="2"/>
        <v>21</v>
      </c>
      <c r="B147" s="116"/>
      <c r="C147" s="109">
        <v>34245</v>
      </c>
      <c r="D147" s="101" t="s">
        <v>748</v>
      </c>
      <c r="F147" s="124">
        <v>2.9000000000000004</v>
      </c>
      <c r="G147" s="102"/>
      <c r="H147" s="125">
        <v>0</v>
      </c>
      <c r="I147" s="126"/>
      <c r="J147" s="125">
        <v>0</v>
      </c>
      <c r="K147" s="127"/>
      <c r="L147" s="125">
        <v>0</v>
      </c>
      <c r="M147" s="127"/>
      <c r="N147" s="125">
        <v>0</v>
      </c>
      <c r="O147" s="126"/>
      <c r="P147" s="125">
        <f>SUM(H147,J147,L147,N147)</f>
        <v>0</v>
      </c>
      <c r="Q147" s="127"/>
      <c r="R147" s="125">
        <v>0</v>
      </c>
    </row>
    <row r="148" spans="1:18" x14ac:dyDescent="0.25">
      <c r="A148" s="111">
        <f t="shared" si="2"/>
        <v>22</v>
      </c>
      <c r="B148" s="116"/>
      <c r="C148" s="109">
        <v>34345</v>
      </c>
      <c r="D148" s="101" t="s">
        <v>749</v>
      </c>
      <c r="F148" s="124">
        <v>2.9000000000000004</v>
      </c>
      <c r="G148" s="102"/>
      <c r="H148" s="125">
        <v>176174.62063999998</v>
      </c>
      <c r="I148" s="126"/>
      <c r="J148" s="125">
        <v>343.73447999999996</v>
      </c>
      <c r="K148" s="127"/>
      <c r="L148" s="125">
        <v>0</v>
      </c>
      <c r="M148" s="127"/>
      <c r="N148" s="125">
        <v>0</v>
      </c>
      <c r="O148" s="126"/>
      <c r="P148" s="125">
        <f>SUM(H148,J148,L148,N148)</f>
        <v>176518.35511999999</v>
      </c>
      <c r="Q148" s="127"/>
      <c r="R148" s="125">
        <v>176227.86496000001</v>
      </c>
    </row>
    <row r="149" spans="1:18" x14ac:dyDescent="0.25">
      <c r="A149" s="111">
        <f t="shared" si="2"/>
        <v>23</v>
      </c>
      <c r="B149" s="116"/>
      <c r="C149" s="109">
        <v>34545</v>
      </c>
      <c r="D149" s="101" t="s">
        <v>723</v>
      </c>
      <c r="F149" s="124">
        <v>2.9000000000000004</v>
      </c>
      <c r="G149" s="102"/>
      <c r="H149" s="125">
        <v>0</v>
      </c>
      <c r="I149" s="126"/>
      <c r="J149" s="125">
        <v>58.769359999999999</v>
      </c>
      <c r="K149" s="127"/>
      <c r="L149" s="125">
        <v>0</v>
      </c>
      <c r="M149" s="127"/>
      <c r="N149" s="125">
        <v>0</v>
      </c>
      <c r="O149" s="126"/>
      <c r="P149" s="125">
        <f>SUM(H149,J149,L149,N149)</f>
        <v>58.769359999999999</v>
      </c>
      <c r="Q149" s="127"/>
      <c r="R149" s="125">
        <v>7.5471000000000004</v>
      </c>
    </row>
    <row r="150" spans="1:18" x14ac:dyDescent="0.25">
      <c r="A150" s="111">
        <f t="shared" si="2"/>
        <v>24</v>
      </c>
      <c r="B150" s="116"/>
      <c r="C150" s="109">
        <v>34645</v>
      </c>
      <c r="D150" s="101" t="s">
        <v>724</v>
      </c>
      <c r="F150" s="124">
        <v>2.9000000000000004</v>
      </c>
      <c r="G150" s="102"/>
      <c r="H150" s="125">
        <v>0</v>
      </c>
      <c r="I150" s="126"/>
      <c r="J150" s="125">
        <v>0</v>
      </c>
      <c r="K150" s="127"/>
      <c r="L150" s="125">
        <v>0</v>
      </c>
      <c r="M150" s="127"/>
      <c r="N150" s="125">
        <v>0</v>
      </c>
      <c r="O150" s="126"/>
      <c r="P150" s="125">
        <f>SUM(H150,J150,L150,N150)</f>
        <v>0</v>
      </c>
      <c r="Q150" s="127"/>
      <c r="R150" s="125">
        <v>0</v>
      </c>
    </row>
    <row r="151" spans="1:18" x14ac:dyDescent="0.25">
      <c r="A151" s="111">
        <f t="shared" si="2"/>
        <v>25</v>
      </c>
      <c r="B151" s="116"/>
      <c r="C151" s="109"/>
      <c r="D151" s="103" t="s">
        <v>752</v>
      </c>
      <c r="F151" s="128"/>
      <c r="H151" s="129">
        <f>SUM(H146:H150)</f>
        <v>176174.62063999998</v>
      </c>
      <c r="I151" s="122"/>
      <c r="J151" s="129">
        <f>SUM(J146:J150)</f>
        <v>402.50383999999997</v>
      </c>
      <c r="K151" s="122"/>
      <c r="L151" s="129">
        <f>SUM(L146:L150)</f>
        <v>0</v>
      </c>
      <c r="M151" s="122"/>
      <c r="N151" s="129">
        <f>SUM(N146:N150)</f>
        <v>0</v>
      </c>
      <c r="O151" s="122"/>
      <c r="P151" s="129">
        <f>SUM(P146:P150)</f>
        <v>176577.12448</v>
      </c>
      <c r="Q151" s="122"/>
      <c r="R151" s="129">
        <f>SUM(R146:R150)</f>
        <v>176235.41206</v>
      </c>
    </row>
    <row r="152" spans="1:18" x14ac:dyDescent="0.25">
      <c r="A152" s="111">
        <f t="shared" si="2"/>
        <v>26</v>
      </c>
      <c r="B152" s="116"/>
      <c r="C152" s="111"/>
      <c r="D152" s="111"/>
      <c r="E152" s="111"/>
      <c r="F152" s="124"/>
      <c r="G152" s="145"/>
      <c r="H152" s="125"/>
      <c r="I152" s="122"/>
      <c r="J152" s="125"/>
      <c r="K152" s="122"/>
      <c r="L152" s="125"/>
      <c r="M152" s="122"/>
      <c r="N152" s="125"/>
      <c r="O152" s="122"/>
      <c r="P152" s="125"/>
      <c r="Q152" s="122"/>
      <c r="R152" s="125"/>
    </row>
    <row r="153" spans="1:18" x14ac:dyDescent="0.25">
      <c r="A153" s="111">
        <f t="shared" si="2"/>
        <v>27</v>
      </c>
      <c r="B153" s="116"/>
      <c r="C153" s="109"/>
      <c r="D153" s="101" t="s">
        <v>753</v>
      </c>
      <c r="F153" s="128"/>
      <c r="O153" s="102"/>
    </row>
    <row r="154" spans="1:18" x14ac:dyDescent="0.25">
      <c r="A154" s="111">
        <f t="shared" si="2"/>
        <v>28</v>
      </c>
      <c r="B154" s="116"/>
      <c r="C154" s="109">
        <v>34146</v>
      </c>
      <c r="D154" s="101" t="s">
        <v>720</v>
      </c>
      <c r="F154" s="124">
        <v>2.9000000000000004</v>
      </c>
      <c r="G154" s="102"/>
      <c r="H154" s="125">
        <v>0</v>
      </c>
      <c r="I154" s="126"/>
      <c r="J154" s="125">
        <v>0</v>
      </c>
      <c r="K154" s="127"/>
      <c r="L154" s="125">
        <v>0</v>
      </c>
      <c r="M154" s="127"/>
      <c r="N154" s="125">
        <v>0</v>
      </c>
      <c r="O154" s="126"/>
      <c r="P154" s="125">
        <f>SUM(H154,J154,L154,N154)</f>
        <v>0</v>
      </c>
      <c r="Q154" s="127"/>
      <c r="R154" s="125">
        <v>0</v>
      </c>
    </row>
    <row r="155" spans="1:18" x14ac:dyDescent="0.25">
      <c r="A155" s="111">
        <f t="shared" si="2"/>
        <v>29</v>
      </c>
      <c r="B155" s="116"/>
      <c r="C155" s="109">
        <v>34246</v>
      </c>
      <c r="D155" s="101" t="s">
        <v>748</v>
      </c>
      <c r="F155" s="124">
        <v>2.9000000000000004</v>
      </c>
      <c r="G155" s="102"/>
      <c r="H155" s="125">
        <v>0</v>
      </c>
      <c r="I155" s="126"/>
      <c r="J155" s="125">
        <v>0</v>
      </c>
      <c r="K155" s="127"/>
      <c r="L155" s="125">
        <v>0</v>
      </c>
      <c r="M155" s="127"/>
      <c r="N155" s="125">
        <v>0</v>
      </c>
      <c r="O155" s="126"/>
      <c r="P155" s="125">
        <f>SUM(H155,J155,L155,N155)</f>
        <v>0</v>
      </c>
      <c r="Q155" s="127"/>
      <c r="R155" s="125">
        <v>0</v>
      </c>
    </row>
    <row r="156" spans="1:18" x14ac:dyDescent="0.25">
      <c r="A156" s="111">
        <f t="shared" si="2"/>
        <v>30</v>
      </c>
      <c r="B156" s="116"/>
      <c r="C156" s="109">
        <v>34346</v>
      </c>
      <c r="D156" s="101" t="s">
        <v>749</v>
      </c>
      <c r="F156" s="124">
        <v>2.9000000000000004</v>
      </c>
      <c r="G156" s="102"/>
      <c r="H156" s="125">
        <v>174866.34727999999</v>
      </c>
      <c r="I156" s="126"/>
      <c r="J156" s="125">
        <v>381.97192000000001</v>
      </c>
      <c r="K156" s="127"/>
      <c r="L156" s="125">
        <v>0</v>
      </c>
      <c r="M156" s="127"/>
      <c r="N156" s="125">
        <v>0</v>
      </c>
      <c r="O156" s="126"/>
      <c r="P156" s="125">
        <f>SUM(H156,J156,L156,N156)</f>
        <v>175248.3192</v>
      </c>
      <c r="Q156" s="127"/>
      <c r="R156" s="125">
        <v>174955.15672</v>
      </c>
    </row>
    <row r="157" spans="1:18" x14ac:dyDescent="0.25">
      <c r="A157" s="111">
        <f t="shared" si="2"/>
        <v>31</v>
      </c>
      <c r="B157" s="116"/>
      <c r="C157" s="109">
        <v>34546</v>
      </c>
      <c r="D157" s="101" t="s">
        <v>723</v>
      </c>
      <c r="F157" s="124">
        <v>2.9000000000000004</v>
      </c>
      <c r="G157" s="102"/>
      <c r="H157" s="125">
        <v>0</v>
      </c>
      <c r="I157" s="126"/>
      <c r="J157" s="125">
        <v>19.190819999999999</v>
      </c>
      <c r="K157" s="127"/>
      <c r="L157" s="125">
        <v>0</v>
      </c>
      <c r="M157" s="127"/>
      <c r="N157" s="125">
        <v>0</v>
      </c>
      <c r="O157" s="126"/>
      <c r="P157" s="125">
        <f>SUM(H157,J157,L157,N157)</f>
        <v>19.190819999999999</v>
      </c>
      <c r="Q157" s="127"/>
      <c r="R157" s="125">
        <v>8.6563799999999986</v>
      </c>
    </row>
    <row r="158" spans="1:18" x14ac:dyDescent="0.25">
      <c r="A158" s="111">
        <f t="shared" si="2"/>
        <v>32</v>
      </c>
      <c r="B158" s="116"/>
      <c r="C158" s="109">
        <v>34646</v>
      </c>
      <c r="D158" s="101" t="s">
        <v>724</v>
      </c>
      <c r="F158" s="124">
        <v>2.9000000000000004</v>
      </c>
      <c r="G158" s="102"/>
      <c r="H158" s="125">
        <v>0</v>
      </c>
      <c r="I158" s="126"/>
      <c r="J158" s="125">
        <v>0</v>
      </c>
      <c r="K158" s="127"/>
      <c r="L158" s="125">
        <v>0</v>
      </c>
      <c r="M158" s="127"/>
      <c r="N158" s="125">
        <v>0</v>
      </c>
      <c r="O158" s="126"/>
      <c r="P158" s="125">
        <f>SUM(H158,J158,L158,N158)</f>
        <v>0</v>
      </c>
      <c r="Q158" s="127"/>
      <c r="R158" s="125">
        <v>0</v>
      </c>
    </row>
    <row r="159" spans="1:18" x14ac:dyDescent="0.25">
      <c r="A159" s="111">
        <f t="shared" si="2"/>
        <v>33</v>
      </c>
      <c r="B159" s="116"/>
      <c r="D159" s="103" t="s">
        <v>754</v>
      </c>
      <c r="F159" s="128"/>
      <c r="H159" s="129">
        <f>SUM(H154:H158)</f>
        <v>174866.34727999999</v>
      </c>
      <c r="I159" s="122"/>
      <c r="J159" s="129">
        <f>SUM(J154:J158)</f>
        <v>401.16273999999999</v>
      </c>
      <c r="K159" s="122"/>
      <c r="L159" s="129">
        <f>SUM(L154:L158)</f>
        <v>0</v>
      </c>
      <c r="M159" s="122"/>
      <c r="N159" s="129">
        <f>SUM(N154:N158)</f>
        <v>0</v>
      </c>
      <c r="O159" s="122"/>
      <c r="P159" s="129">
        <f>SUM(P154:P158)</f>
        <v>175267.51001999999</v>
      </c>
      <c r="Q159" s="122"/>
      <c r="R159" s="129">
        <f>SUM(R154:R158)</f>
        <v>174963.8131</v>
      </c>
    </row>
    <row r="160" spans="1:18" x14ac:dyDescent="0.25">
      <c r="A160" s="111">
        <f t="shared" si="2"/>
        <v>34</v>
      </c>
      <c r="B160" s="116"/>
      <c r="F160" s="128"/>
      <c r="O160" s="102"/>
    </row>
    <row r="161" spans="1:18" x14ac:dyDescent="0.25">
      <c r="A161" s="111">
        <f t="shared" si="2"/>
        <v>35</v>
      </c>
      <c r="B161" s="116"/>
      <c r="C161" s="109"/>
      <c r="D161" s="101" t="s">
        <v>86</v>
      </c>
      <c r="F161" s="128"/>
      <c r="O161" s="102"/>
    </row>
    <row r="162" spans="1:18" x14ac:dyDescent="0.25">
      <c r="A162" s="111">
        <f t="shared" si="2"/>
        <v>36</v>
      </c>
      <c r="B162" s="116"/>
      <c r="C162" s="109">
        <v>34143</v>
      </c>
      <c r="D162" s="101" t="s">
        <v>720</v>
      </c>
      <c r="F162" s="124">
        <v>2.9000000000000004</v>
      </c>
      <c r="G162" s="102"/>
      <c r="H162" s="125">
        <v>2290.54898</v>
      </c>
      <c r="I162" s="126"/>
      <c r="J162" s="125">
        <v>0</v>
      </c>
      <c r="K162" s="127"/>
      <c r="L162" s="125">
        <v>0</v>
      </c>
      <c r="M162" s="127"/>
      <c r="N162" s="125">
        <v>0</v>
      </c>
      <c r="O162" s="126"/>
      <c r="P162" s="125">
        <f>SUM(H162,J162,L162,N162)</f>
        <v>2290.54898</v>
      </c>
      <c r="Q162" s="127"/>
      <c r="R162" s="125">
        <v>2290.54898</v>
      </c>
    </row>
    <row r="163" spans="1:18" x14ac:dyDescent="0.25">
      <c r="A163" s="111">
        <f t="shared" si="2"/>
        <v>37</v>
      </c>
      <c r="B163" s="116"/>
      <c r="C163" s="109">
        <v>34243</v>
      </c>
      <c r="D163" s="101" t="s">
        <v>748</v>
      </c>
      <c r="F163" s="124">
        <v>2.9000000000000004</v>
      </c>
      <c r="G163" s="102"/>
      <c r="H163" s="125">
        <v>3108.4331699999998</v>
      </c>
      <c r="I163" s="126"/>
      <c r="J163" s="125">
        <v>8.0879300000000001</v>
      </c>
      <c r="K163" s="127"/>
      <c r="L163" s="125">
        <v>-17.141560000000002</v>
      </c>
      <c r="M163" s="127"/>
      <c r="N163" s="125">
        <v>0</v>
      </c>
      <c r="O163" s="126"/>
      <c r="P163" s="125">
        <f>SUM(H163,J163,L163,N163)</f>
        <v>3099.3795399999999</v>
      </c>
      <c r="Q163" s="127"/>
      <c r="R163" s="125">
        <v>3105.6474399999997</v>
      </c>
    </row>
    <row r="164" spans="1:18" x14ac:dyDescent="0.25">
      <c r="A164" s="111">
        <f t="shared" si="2"/>
        <v>38</v>
      </c>
      <c r="B164" s="116"/>
      <c r="C164" s="109">
        <v>34343</v>
      </c>
      <c r="D164" s="101" t="s">
        <v>749</v>
      </c>
      <c r="F164" s="124">
        <v>2.9000000000000004</v>
      </c>
      <c r="G164" s="102"/>
      <c r="H164" s="125">
        <v>452412.23176999995</v>
      </c>
      <c r="I164" s="126"/>
      <c r="J164" s="125">
        <v>6344.2154800000008</v>
      </c>
      <c r="K164" s="127"/>
      <c r="L164" s="125">
        <v>0</v>
      </c>
      <c r="M164" s="127"/>
      <c r="N164" s="125">
        <v>0</v>
      </c>
      <c r="O164" s="126"/>
      <c r="P164" s="125">
        <f>SUM(H164,J164,L164,N164)</f>
        <v>458756.44724999997</v>
      </c>
      <c r="Q164" s="127"/>
      <c r="R164" s="125">
        <v>456834.82358999999</v>
      </c>
    </row>
    <row r="165" spans="1:18" x14ac:dyDescent="0.25">
      <c r="A165" s="111">
        <f t="shared" si="2"/>
        <v>39</v>
      </c>
      <c r="B165" s="116"/>
      <c r="C165" s="109">
        <v>34543</v>
      </c>
      <c r="D165" s="101" t="s">
        <v>723</v>
      </c>
      <c r="F165" s="124">
        <v>2.9000000000000004</v>
      </c>
      <c r="G165" s="102"/>
      <c r="H165" s="125">
        <v>535.23765000000003</v>
      </c>
      <c r="I165" s="126"/>
      <c r="J165" s="125">
        <v>165.43937</v>
      </c>
      <c r="K165" s="127"/>
      <c r="L165" s="125">
        <v>0</v>
      </c>
      <c r="M165" s="127"/>
      <c r="N165" s="125">
        <v>0</v>
      </c>
      <c r="O165" s="126"/>
      <c r="P165" s="125">
        <f>SUM(H165,J165,L165,N165)</f>
        <v>700.67702000000008</v>
      </c>
      <c r="Q165" s="127"/>
      <c r="R165" s="125">
        <v>557.28162999999995</v>
      </c>
    </row>
    <row r="166" spans="1:18" x14ac:dyDescent="0.25">
      <c r="A166" s="111">
        <f t="shared" si="2"/>
        <v>40</v>
      </c>
      <c r="B166" s="116"/>
      <c r="C166" s="109">
        <v>34643</v>
      </c>
      <c r="D166" s="101" t="s">
        <v>724</v>
      </c>
      <c r="F166" s="124">
        <v>2.9000000000000004</v>
      </c>
      <c r="G166" s="102"/>
      <c r="H166" s="125">
        <v>308.52593000000002</v>
      </c>
      <c r="I166" s="126"/>
      <c r="J166" s="125">
        <v>0</v>
      </c>
      <c r="K166" s="127"/>
      <c r="L166" s="125">
        <v>0</v>
      </c>
      <c r="M166" s="127"/>
      <c r="N166" s="125">
        <v>0</v>
      </c>
      <c r="O166" s="126"/>
      <c r="P166" s="125">
        <f>SUM(H166,J166,L166,N166)</f>
        <v>308.52593000000002</v>
      </c>
      <c r="Q166" s="127"/>
      <c r="R166" s="125">
        <v>308.52593000000002</v>
      </c>
    </row>
    <row r="167" spans="1:18" x14ac:dyDescent="0.25">
      <c r="A167" s="111">
        <f t="shared" si="2"/>
        <v>41</v>
      </c>
      <c r="B167" s="116"/>
      <c r="D167" s="103" t="s">
        <v>755</v>
      </c>
      <c r="H167" s="129">
        <f>SUM(H162:H166)</f>
        <v>458654.97749999998</v>
      </c>
      <c r="I167" s="122"/>
      <c r="J167" s="129">
        <f>SUM(J162:J166)</f>
        <v>6517.7427800000005</v>
      </c>
      <c r="K167" s="122"/>
      <c r="L167" s="129">
        <f>SUM(L162:L166)</f>
        <v>-17.141560000000002</v>
      </c>
      <c r="M167" s="122"/>
      <c r="N167" s="129">
        <f>SUM(N162:N166)</f>
        <v>0</v>
      </c>
      <c r="O167" s="122"/>
      <c r="P167" s="129">
        <f>SUM(P162:P166)</f>
        <v>465155.57871999999</v>
      </c>
      <c r="Q167" s="122"/>
      <c r="R167" s="129">
        <f>SUM(R162:R166)</f>
        <v>463096.82756999996</v>
      </c>
    </row>
    <row r="168" spans="1:18" x14ac:dyDescent="0.25">
      <c r="A168" s="111">
        <f t="shared" si="2"/>
        <v>42</v>
      </c>
      <c r="B168" s="116"/>
      <c r="H168" s="148"/>
      <c r="J168" s="148"/>
      <c r="L168" s="148"/>
      <c r="N168" s="148"/>
      <c r="O168" s="102"/>
      <c r="P168" s="148"/>
      <c r="R168" s="148"/>
    </row>
    <row r="169" spans="1:18" ht="13.8" thickBot="1" x14ac:dyDescent="0.3">
      <c r="A169" s="111">
        <f t="shared" si="2"/>
        <v>43</v>
      </c>
      <c r="B169" s="116"/>
      <c r="D169" s="103" t="s">
        <v>744</v>
      </c>
      <c r="F169" s="136"/>
      <c r="G169" s="149"/>
      <c r="H169" s="143">
        <f>SUM(H143,H151,H159,H167)</f>
        <v>851629.19650999992</v>
      </c>
      <c r="I169" s="122"/>
      <c r="J169" s="143">
        <f>SUM(J143,J151,J159,J167)</f>
        <v>8462.579310000001</v>
      </c>
      <c r="K169" s="122"/>
      <c r="L169" s="143">
        <f>SUM(L143,L151,L159,L167)</f>
        <v>-238.55140000000003</v>
      </c>
      <c r="M169" s="122"/>
      <c r="N169" s="143">
        <f>SUM(N143,N151,N159,N167)</f>
        <v>0</v>
      </c>
      <c r="O169" s="122"/>
      <c r="P169" s="143">
        <f>SUM(P143,P151,P159,P167)</f>
        <v>859853.22441999998</v>
      </c>
      <c r="Q169" s="122"/>
      <c r="R169" s="143">
        <f>SUM(R143,R151,R159,R167)</f>
        <v>856269.1385</v>
      </c>
    </row>
    <row r="170" spans="1:18" ht="14.4" thickTop="1" thickBot="1" x14ac:dyDescent="0.3">
      <c r="A170" s="108">
        <f t="shared" si="2"/>
        <v>44</v>
      </c>
      <c r="B170" s="137" t="s">
        <v>730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8"/>
      <c r="P170" s="97"/>
      <c r="Q170" s="97"/>
      <c r="R170" s="97"/>
    </row>
    <row r="171" spans="1:18" x14ac:dyDescent="0.25">
      <c r="A171" s="101" t="str">
        <f>$A$57</f>
        <v>Supporting Schedules:  B-08, B-11</v>
      </c>
      <c r="O171" s="102"/>
      <c r="P171" s="101" t="str">
        <f>$P$57</f>
        <v>Recap Schedules:  B-03, B-06</v>
      </c>
    </row>
    <row r="172" spans="1:18" ht="13.8" thickBot="1" x14ac:dyDescent="0.3">
      <c r="A172" s="97" t="str">
        <f>$A$1</f>
        <v>SCHEDULE B-07</v>
      </c>
      <c r="B172" s="97"/>
      <c r="C172" s="97"/>
      <c r="D172" s="97"/>
      <c r="E172" s="97"/>
      <c r="F172" s="97"/>
      <c r="G172" s="97" t="str">
        <f>$G$1</f>
        <v>PLANT BALANCES BY ACCOUNT AND SUB-ACCOUNT</v>
      </c>
      <c r="H172" s="97"/>
      <c r="I172" s="97"/>
      <c r="J172" s="97"/>
      <c r="K172" s="97"/>
      <c r="L172" s="97"/>
      <c r="M172" s="97"/>
      <c r="N172" s="97"/>
      <c r="O172" s="98"/>
      <c r="P172" s="97"/>
      <c r="Q172" s="97"/>
      <c r="R172" s="98" t="str">
        <f>"Page "&amp;TRIM(MID(R115,5,3))+1&amp;" of 30"</f>
        <v>Page 24 of 30</v>
      </c>
    </row>
    <row r="173" spans="1:18" x14ac:dyDescent="0.25">
      <c r="A173" s="101" t="str">
        <f>$A$2</f>
        <v>FLORIDA PUBLIC SERVICE COMMISSION</v>
      </c>
      <c r="B173" s="138"/>
      <c r="E173" s="102" t="str">
        <f>$E$2</f>
        <v xml:space="preserve">                  EXPLANATION:</v>
      </c>
      <c r="F173" s="101" t="str">
        <f>IF($F$2="","",$F$2)</f>
        <v>Provide the depreciation rate and plant balances for each account or sub-account to which</v>
      </c>
      <c r="J173" s="104"/>
      <c r="K173" s="104"/>
      <c r="M173" s="104"/>
      <c r="N173" s="104"/>
      <c r="O173" s="105"/>
      <c r="P173" s="101" t="str">
        <f>$P$2</f>
        <v>Type of data shown:</v>
      </c>
      <c r="R173" s="106"/>
    </row>
    <row r="174" spans="1:18" x14ac:dyDescent="0.25">
      <c r="B174" s="138"/>
      <c r="F174" s="101" t="str">
        <f>IF($F$3="","",$F$3)</f>
        <v>a separate depreciation rate is prescribed. (Include Amortization/Recovery schedule amounts).</v>
      </c>
      <c r="J174" s="102"/>
      <c r="K174" s="106"/>
      <c r="N174" s="102"/>
      <c r="O174" s="102" t="str">
        <f>IF($O$3=0,"",$O$3)</f>
        <v/>
      </c>
      <c r="P174" s="106" t="str">
        <f>$P$3</f>
        <v>Projected Test Year Ended 12/31/2025</v>
      </c>
      <c r="R174" s="102"/>
    </row>
    <row r="175" spans="1:18" x14ac:dyDescent="0.25">
      <c r="A175" s="101" t="str">
        <f>$A$4</f>
        <v>COMPANY: TAMPA ELECTRIC COMPANY</v>
      </c>
      <c r="B175" s="138"/>
      <c r="F175" s="101" t="str">
        <f>IF(+$F$4="","",$F$4)</f>
        <v/>
      </c>
      <c r="J175" s="102"/>
      <c r="K175" s="106"/>
      <c r="L175" s="102"/>
      <c r="O175" s="102" t="str">
        <f>IF($O$4=0,"",$O$4)</f>
        <v/>
      </c>
      <c r="P175" s="106" t="str">
        <f>$P$4</f>
        <v>Projected Prior Year Ended 12/31/2024</v>
      </c>
      <c r="R175" s="102"/>
    </row>
    <row r="176" spans="1:18" x14ac:dyDescent="0.25">
      <c r="B176" s="138"/>
      <c r="F176" s="101" t="str">
        <f>IF(+$F$5="","",$F$5)</f>
        <v/>
      </c>
      <c r="J176" s="102"/>
      <c r="K176" s="106"/>
      <c r="L176" s="102"/>
      <c r="O176" s="102" t="str">
        <f>IF($O$5=0,"",$O$5)</f>
        <v>XX</v>
      </c>
      <c r="P176" s="106" t="str">
        <f>$P$5</f>
        <v>Historical Prior Year Ended 12/31/2023</v>
      </c>
      <c r="R176" s="102"/>
    </row>
    <row r="177" spans="1:18" x14ac:dyDescent="0.25">
      <c r="B177" s="138"/>
      <c r="J177" s="102"/>
      <c r="K177" s="106"/>
      <c r="L177" s="102"/>
      <c r="O177" s="102"/>
      <c r="P177" s="106" t="str">
        <f>$P$6</f>
        <v xml:space="preserve"> Witness: C. Aldazabal / J. Chronister / C. Heck /</v>
      </c>
      <c r="R177" s="102"/>
    </row>
    <row r="178" spans="1:18" ht="13.8" thickBot="1" x14ac:dyDescent="0.3">
      <c r="A178" s="97" t="str">
        <f>A$7</f>
        <v>DOCKET NO. 20240026-EI</v>
      </c>
      <c r="B178" s="139"/>
      <c r="C178" s="97"/>
      <c r="D178" s="97"/>
      <c r="E178" s="97"/>
      <c r="F178" s="97" t="str">
        <f>IF(+$F$7="","",$F$7)</f>
        <v/>
      </c>
      <c r="G178" s="97"/>
      <c r="H178" s="108" t="str">
        <f>IF($H$7="","",$H$7)</f>
        <v>(Dollar in 000's)</v>
      </c>
      <c r="I178" s="97"/>
      <c r="J178" s="97"/>
      <c r="K178" s="97"/>
      <c r="L178" s="97"/>
      <c r="M178" s="97"/>
      <c r="N178" s="97"/>
      <c r="O178" s="98"/>
      <c r="P178" s="97" t="str">
        <f>$P$7</f>
        <v xml:space="preserve">                   R. Latta / K. Sparkman / K. Stryker / C. Whitworth</v>
      </c>
      <c r="Q178" s="97"/>
      <c r="R178" s="97"/>
    </row>
    <row r="179" spans="1:18" x14ac:dyDescent="0.25"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10"/>
      <c r="P179" s="109"/>
      <c r="Q179" s="109"/>
      <c r="R179" s="109"/>
    </row>
    <row r="180" spans="1:18" x14ac:dyDescent="0.25">
      <c r="C180" s="109" t="s">
        <v>691</v>
      </c>
      <c r="D180" s="109" t="s">
        <v>692</v>
      </c>
      <c r="E180" s="109"/>
      <c r="F180" s="109" t="s">
        <v>693</v>
      </c>
      <c r="G180" s="109"/>
      <c r="H180" s="109" t="s">
        <v>694</v>
      </c>
      <c r="I180" s="109"/>
      <c r="J180" s="111" t="s">
        <v>695</v>
      </c>
      <c r="K180" s="111"/>
      <c r="L180" s="109" t="s">
        <v>696</v>
      </c>
      <c r="M180" s="109"/>
      <c r="N180" s="109" t="s">
        <v>697</v>
      </c>
      <c r="O180" s="110"/>
      <c r="P180" s="109" t="s">
        <v>698</v>
      </c>
      <c r="Q180" s="109"/>
      <c r="R180" s="109" t="s">
        <v>699</v>
      </c>
    </row>
    <row r="181" spans="1:18" x14ac:dyDescent="0.25">
      <c r="C181" s="111" t="s">
        <v>700</v>
      </c>
      <c r="D181" s="111" t="s">
        <v>700</v>
      </c>
      <c r="F181" s="111" t="s">
        <v>701</v>
      </c>
      <c r="G181" s="111"/>
      <c r="H181" s="109" t="s">
        <v>702</v>
      </c>
      <c r="I181" s="111"/>
      <c r="J181" s="109" t="s">
        <v>353</v>
      </c>
      <c r="K181" s="111"/>
      <c r="L181" s="111" t="s">
        <v>353</v>
      </c>
      <c r="M181" s="111"/>
      <c r="O181" s="102"/>
      <c r="P181" s="111" t="s">
        <v>702</v>
      </c>
      <c r="R181" s="111"/>
    </row>
    <row r="182" spans="1:18" x14ac:dyDescent="0.25">
      <c r="A182" s="111" t="s">
        <v>703</v>
      </c>
      <c r="B182" s="111"/>
      <c r="C182" s="111" t="s">
        <v>704</v>
      </c>
      <c r="D182" s="111" t="s">
        <v>704</v>
      </c>
      <c r="E182" s="109"/>
      <c r="F182" s="111" t="s">
        <v>705</v>
      </c>
      <c r="G182" s="111"/>
      <c r="H182" s="111" t="s">
        <v>706</v>
      </c>
      <c r="I182" s="111"/>
      <c r="J182" s="111" t="s">
        <v>702</v>
      </c>
      <c r="K182" s="109"/>
      <c r="L182" s="111" t="s">
        <v>702</v>
      </c>
      <c r="M182" s="106"/>
      <c r="N182" s="111" t="s">
        <v>362</v>
      </c>
      <c r="O182" s="110"/>
      <c r="P182" s="109" t="s">
        <v>706</v>
      </c>
      <c r="Q182" s="109"/>
      <c r="R182" s="111" t="s">
        <v>707</v>
      </c>
    </row>
    <row r="183" spans="1:18" ht="13.8" thickBot="1" x14ac:dyDescent="0.3">
      <c r="A183" s="108" t="s">
        <v>708</v>
      </c>
      <c r="B183" s="108"/>
      <c r="C183" s="108" t="s">
        <v>709</v>
      </c>
      <c r="D183" s="108" t="s">
        <v>710</v>
      </c>
      <c r="E183" s="108"/>
      <c r="F183" s="112" t="s">
        <v>711</v>
      </c>
      <c r="G183" s="112"/>
      <c r="H183" s="112" t="s">
        <v>712</v>
      </c>
      <c r="I183" s="113"/>
      <c r="J183" s="112" t="s">
        <v>713</v>
      </c>
      <c r="K183" s="113"/>
      <c r="L183" s="113" t="s">
        <v>714</v>
      </c>
      <c r="M183" s="114"/>
      <c r="N183" s="114" t="s">
        <v>715</v>
      </c>
      <c r="O183" s="115"/>
      <c r="P183" s="114" t="s">
        <v>716</v>
      </c>
      <c r="Q183" s="114"/>
      <c r="R183" s="114" t="s">
        <v>717</v>
      </c>
    </row>
    <row r="184" spans="1:18" x14ac:dyDescent="0.25">
      <c r="A184" s="111">
        <v>1</v>
      </c>
      <c r="B184" s="111"/>
      <c r="O184" s="102"/>
    </row>
    <row r="185" spans="1:18" x14ac:dyDescent="0.25">
      <c r="A185" s="111">
        <f t="shared" ref="A185:A227" si="3">A184+1</f>
        <v>2</v>
      </c>
      <c r="B185" s="111"/>
      <c r="D185" s="101" t="s">
        <v>756</v>
      </c>
      <c r="I185" s="126"/>
      <c r="K185" s="126"/>
      <c r="M185" s="126"/>
      <c r="O185" s="126"/>
      <c r="Q185" s="126"/>
    </row>
    <row r="186" spans="1:18" x14ac:dyDescent="0.25">
      <c r="A186" s="111">
        <f t="shared" si="3"/>
        <v>3</v>
      </c>
      <c r="B186" s="111"/>
      <c r="C186" s="111"/>
      <c r="D186" s="103" t="s">
        <v>153</v>
      </c>
      <c r="F186" s="136"/>
      <c r="G186" s="149"/>
      <c r="H186" s="131"/>
      <c r="I186" s="126"/>
      <c r="J186" s="150"/>
      <c r="K186" s="126"/>
      <c r="L186" s="150"/>
      <c r="M186" s="126"/>
      <c r="N186" s="150"/>
      <c r="O186" s="126"/>
      <c r="P186" s="150"/>
      <c r="Q186" s="126"/>
      <c r="R186" s="150"/>
    </row>
    <row r="187" spans="1:18" x14ac:dyDescent="0.25">
      <c r="A187" s="111">
        <f t="shared" si="3"/>
        <v>4</v>
      </c>
      <c r="B187" s="111"/>
      <c r="C187" s="109">
        <v>34180</v>
      </c>
      <c r="D187" s="101" t="s">
        <v>720</v>
      </c>
      <c r="F187" s="124">
        <v>3.1</v>
      </c>
      <c r="G187" s="102"/>
      <c r="H187" s="125">
        <v>192625.71125000002</v>
      </c>
      <c r="I187" s="126"/>
      <c r="J187" s="125">
        <v>580.39731999999992</v>
      </c>
      <c r="K187" s="127"/>
      <c r="L187" s="125">
        <v>-177.23088000000001</v>
      </c>
      <c r="M187" s="127"/>
      <c r="N187" s="125">
        <v>0</v>
      </c>
      <c r="O187" s="126"/>
      <c r="P187" s="125">
        <f>SUM(H187,J187,L187,N187)</f>
        <v>193028.87769000002</v>
      </c>
      <c r="Q187" s="127"/>
      <c r="R187" s="125">
        <v>192696.36555000002</v>
      </c>
    </row>
    <row r="188" spans="1:18" x14ac:dyDescent="0.25">
      <c r="A188" s="111">
        <f t="shared" si="3"/>
        <v>5</v>
      </c>
      <c r="B188" s="111"/>
      <c r="C188" s="109">
        <v>34280</v>
      </c>
      <c r="D188" s="101" t="s">
        <v>748</v>
      </c>
      <c r="F188" s="124">
        <v>3</v>
      </c>
      <c r="G188" s="102"/>
      <c r="H188" s="125">
        <v>9946.6201500000006</v>
      </c>
      <c r="I188" s="126"/>
      <c r="J188" s="125">
        <v>850.38990999999999</v>
      </c>
      <c r="K188" s="127"/>
      <c r="L188" s="125">
        <v>0</v>
      </c>
      <c r="M188" s="127"/>
      <c r="N188" s="125">
        <v>0</v>
      </c>
      <c r="O188" s="126"/>
      <c r="P188" s="125">
        <f>SUM(H188,J188,L188,N188)</f>
        <v>10797.010060000001</v>
      </c>
      <c r="Q188" s="127"/>
      <c r="R188" s="125">
        <v>10023.183000000001</v>
      </c>
    </row>
    <row r="189" spans="1:18" x14ac:dyDescent="0.25">
      <c r="A189" s="111">
        <f t="shared" si="3"/>
        <v>6</v>
      </c>
      <c r="B189" s="111"/>
      <c r="C189" s="109">
        <v>34380</v>
      </c>
      <c r="D189" s="101" t="s">
        <v>749</v>
      </c>
      <c r="F189" s="124">
        <v>3.5999999999999996</v>
      </c>
      <c r="G189" s="102"/>
      <c r="H189" s="125">
        <v>11147.79501</v>
      </c>
      <c r="I189" s="126"/>
      <c r="J189" s="125">
        <v>560.04741999999999</v>
      </c>
      <c r="K189" s="127"/>
      <c r="L189" s="125">
        <v>0</v>
      </c>
      <c r="M189" s="127"/>
      <c r="N189" s="125">
        <v>0</v>
      </c>
      <c r="O189" s="126"/>
      <c r="P189" s="125">
        <f>SUM(H189,J189,L189,N189)</f>
        <v>11707.842430000001</v>
      </c>
      <c r="Q189" s="127"/>
      <c r="R189" s="125">
        <v>11196.30366</v>
      </c>
    </row>
    <row r="190" spans="1:18" x14ac:dyDescent="0.25">
      <c r="A190" s="111">
        <f t="shared" si="3"/>
        <v>7</v>
      </c>
      <c r="B190" s="111"/>
      <c r="C190" s="109">
        <v>34580</v>
      </c>
      <c r="D190" s="101" t="s">
        <v>723</v>
      </c>
      <c r="F190" s="124">
        <v>3.5999999999999996</v>
      </c>
      <c r="G190" s="102"/>
      <c r="H190" s="125">
        <v>14450.226379999996</v>
      </c>
      <c r="I190" s="126"/>
      <c r="J190" s="125">
        <v>68.782060000000001</v>
      </c>
      <c r="K190" s="127"/>
      <c r="L190" s="125">
        <v>-18.411909999999999</v>
      </c>
      <c r="M190" s="127"/>
      <c r="N190" s="125">
        <v>0</v>
      </c>
      <c r="O190" s="126"/>
      <c r="P190" s="125">
        <f>SUM(H190,J190,L190,N190)</f>
        <v>14500.596529999995</v>
      </c>
      <c r="Q190" s="127"/>
      <c r="R190" s="125">
        <v>14493.884330000001</v>
      </c>
    </row>
    <row r="191" spans="1:18" x14ac:dyDescent="0.25">
      <c r="A191" s="111">
        <f t="shared" si="3"/>
        <v>8</v>
      </c>
      <c r="B191" s="111"/>
      <c r="C191" s="109">
        <v>34680</v>
      </c>
      <c r="D191" s="101" t="s">
        <v>724</v>
      </c>
      <c r="F191" s="124">
        <v>5.6</v>
      </c>
      <c r="G191" s="102"/>
      <c r="H191" s="125">
        <v>838.13721999999996</v>
      </c>
      <c r="I191" s="126"/>
      <c r="J191" s="125">
        <v>421.37056000000001</v>
      </c>
      <c r="K191" s="127"/>
      <c r="L191" s="125">
        <v>0</v>
      </c>
      <c r="M191" s="127"/>
      <c r="N191" s="125">
        <v>0</v>
      </c>
      <c r="O191" s="126"/>
      <c r="P191" s="125">
        <f>SUM(H191,J191,L191,N191)</f>
        <v>1259.5077799999999</v>
      </c>
      <c r="Q191" s="127"/>
      <c r="R191" s="125">
        <v>1000.20282</v>
      </c>
    </row>
    <row r="192" spans="1:18" x14ac:dyDescent="0.25">
      <c r="A192" s="111">
        <f t="shared" si="3"/>
        <v>9</v>
      </c>
      <c r="B192" s="116"/>
      <c r="C192" s="111"/>
      <c r="D192" s="101" t="s">
        <v>757</v>
      </c>
      <c r="F192" s="124"/>
      <c r="H192" s="129">
        <f>SUM(H187:H191)</f>
        <v>229008.49001000004</v>
      </c>
      <c r="I192" s="131"/>
      <c r="J192" s="129">
        <f>SUM(J187:J191)</f>
        <v>2480.9872699999996</v>
      </c>
      <c r="K192" s="131"/>
      <c r="L192" s="129">
        <f>SUM(L187:L191)</f>
        <v>-195.64279000000002</v>
      </c>
      <c r="M192" s="131"/>
      <c r="N192" s="129">
        <f>SUM(N187:N191)</f>
        <v>0</v>
      </c>
      <c r="O192" s="131"/>
      <c r="P192" s="129">
        <f>SUM(P187:P191)</f>
        <v>231293.83448999998</v>
      </c>
      <c r="Q192" s="131"/>
      <c r="R192" s="129">
        <f>SUM(R187:R191)</f>
        <v>229409.93936000002</v>
      </c>
    </row>
    <row r="193" spans="1:18" x14ac:dyDescent="0.25">
      <c r="A193" s="111">
        <f t="shared" si="3"/>
        <v>10</v>
      </c>
      <c r="B193" s="116"/>
      <c r="F193" s="128"/>
      <c r="O193" s="102"/>
    </row>
    <row r="194" spans="1:18" x14ac:dyDescent="0.25">
      <c r="A194" s="111">
        <f t="shared" si="3"/>
        <v>11</v>
      </c>
      <c r="B194" s="116"/>
      <c r="D194" s="101" t="s">
        <v>160</v>
      </c>
      <c r="F194" s="124"/>
      <c r="G194" s="149"/>
      <c r="H194" s="130"/>
      <c r="I194" s="126"/>
      <c r="J194" s="130"/>
      <c r="K194" s="126"/>
      <c r="L194" s="131"/>
      <c r="M194" s="126"/>
      <c r="N194" s="131"/>
      <c r="O194" s="126"/>
      <c r="P194" s="131"/>
      <c r="Q194" s="126"/>
      <c r="R194" s="131"/>
    </row>
    <row r="195" spans="1:18" x14ac:dyDescent="0.25">
      <c r="A195" s="111">
        <f t="shared" si="3"/>
        <v>12</v>
      </c>
      <c r="B195" s="116"/>
      <c r="C195" s="109">
        <v>34181</v>
      </c>
      <c r="D195" s="101" t="s">
        <v>720</v>
      </c>
      <c r="F195" s="124">
        <v>3.6999999999999997</v>
      </c>
      <c r="G195" s="102"/>
      <c r="H195" s="125">
        <v>53764.218080000013</v>
      </c>
      <c r="I195" s="126"/>
      <c r="J195" s="125">
        <v>-556.86489000000006</v>
      </c>
      <c r="K195" s="127"/>
      <c r="L195" s="125">
        <v>-106.07741</v>
      </c>
      <c r="M195" s="127"/>
      <c r="N195" s="125">
        <v>0</v>
      </c>
      <c r="O195" s="126"/>
      <c r="P195" s="125">
        <f>SUM(H195,J195,L195,N195)</f>
        <v>53101.275780000018</v>
      </c>
      <c r="Q195" s="127"/>
      <c r="R195" s="125">
        <v>53135.600020000005</v>
      </c>
    </row>
    <row r="196" spans="1:18" x14ac:dyDescent="0.25">
      <c r="A196" s="111">
        <f t="shared" si="3"/>
        <v>13</v>
      </c>
      <c r="B196" s="116"/>
      <c r="C196" s="109">
        <v>34281</v>
      </c>
      <c r="D196" s="101" t="s">
        <v>748</v>
      </c>
      <c r="F196" s="124">
        <v>4.1000000000000005</v>
      </c>
      <c r="G196" s="102"/>
      <c r="H196" s="125">
        <v>246006.14964999998</v>
      </c>
      <c r="I196" s="126"/>
      <c r="J196" s="125">
        <v>176.1643</v>
      </c>
      <c r="K196" s="127"/>
      <c r="L196" s="125">
        <v>-315.53588999999999</v>
      </c>
      <c r="M196" s="127"/>
      <c r="N196" s="125">
        <v>0</v>
      </c>
      <c r="O196" s="126"/>
      <c r="P196" s="125">
        <f>SUM(H196,J196,L196,N196)</f>
        <v>245866.77805999998</v>
      </c>
      <c r="Q196" s="127"/>
      <c r="R196" s="125">
        <v>245939.12131000002</v>
      </c>
    </row>
    <row r="197" spans="1:18" x14ac:dyDescent="0.25">
      <c r="A197" s="111">
        <f t="shared" si="3"/>
        <v>14</v>
      </c>
      <c r="B197" s="116"/>
      <c r="C197" s="109">
        <v>34381</v>
      </c>
      <c r="D197" s="101" t="s">
        <v>749</v>
      </c>
      <c r="F197" s="124">
        <v>4.5999999999999996</v>
      </c>
      <c r="G197" s="102"/>
      <c r="H197" s="125">
        <v>161152.42604999995</v>
      </c>
      <c r="I197" s="126"/>
      <c r="J197" s="125">
        <v>7346.2681299999995</v>
      </c>
      <c r="K197" s="127"/>
      <c r="L197" s="125">
        <v>-7803.3228600000002</v>
      </c>
      <c r="M197" s="127"/>
      <c r="N197" s="125">
        <v>0</v>
      </c>
      <c r="O197" s="126"/>
      <c r="P197" s="125">
        <f>SUM(H197,J197,L197,N197)</f>
        <v>160695.37131999998</v>
      </c>
      <c r="Q197" s="127"/>
      <c r="R197" s="125">
        <v>160090.75425999999</v>
      </c>
    </row>
    <row r="198" spans="1:18" x14ac:dyDescent="0.25">
      <c r="A198" s="111">
        <f t="shared" si="3"/>
        <v>15</v>
      </c>
      <c r="B198" s="116"/>
      <c r="C198" s="109">
        <v>34581</v>
      </c>
      <c r="D198" s="101" t="s">
        <v>723</v>
      </c>
      <c r="F198" s="124">
        <v>3.2999999999999994</v>
      </c>
      <c r="G198" s="102"/>
      <c r="H198" s="125">
        <v>60537.995459999998</v>
      </c>
      <c r="I198" s="126"/>
      <c r="J198" s="125">
        <v>73.236890000000002</v>
      </c>
      <c r="K198" s="127"/>
      <c r="L198" s="125">
        <v>-108.62812</v>
      </c>
      <c r="M198" s="127"/>
      <c r="N198" s="125">
        <v>0</v>
      </c>
      <c r="O198" s="126"/>
      <c r="P198" s="125">
        <f>SUM(H198,J198,L198,N198)</f>
        <v>60502.604229999997</v>
      </c>
      <c r="Q198" s="127"/>
      <c r="R198" s="125">
        <v>60535.824289999997</v>
      </c>
    </row>
    <row r="199" spans="1:18" x14ac:dyDescent="0.25">
      <c r="A199" s="111">
        <f t="shared" si="3"/>
        <v>16</v>
      </c>
      <c r="B199" s="116"/>
      <c r="C199" s="109">
        <v>34681</v>
      </c>
      <c r="D199" s="101" t="s">
        <v>724</v>
      </c>
      <c r="F199" s="124">
        <v>4.2</v>
      </c>
      <c r="G199" s="102"/>
      <c r="H199" s="125">
        <v>6309.4700699999976</v>
      </c>
      <c r="I199" s="126"/>
      <c r="J199" s="125">
        <v>611.04638999999997</v>
      </c>
      <c r="K199" s="127"/>
      <c r="L199" s="125">
        <v>-203.45587</v>
      </c>
      <c r="M199" s="127"/>
      <c r="N199" s="125">
        <v>0</v>
      </c>
      <c r="O199" s="126"/>
      <c r="P199" s="125">
        <f>SUM(H199,J199,L199,N199)</f>
        <v>6717.0605899999973</v>
      </c>
      <c r="Q199" s="127"/>
      <c r="R199" s="125">
        <v>6438.3088099999995</v>
      </c>
    </row>
    <row r="200" spans="1:18" x14ac:dyDescent="0.25">
      <c r="A200" s="111">
        <f t="shared" si="3"/>
        <v>17</v>
      </c>
      <c r="B200" s="116"/>
      <c r="C200" s="109"/>
      <c r="D200" s="103" t="s">
        <v>758</v>
      </c>
      <c r="F200" s="124"/>
      <c r="H200" s="129">
        <f>SUM(H195:H199)</f>
        <v>527770.25930999999</v>
      </c>
      <c r="I200" s="131"/>
      <c r="J200" s="129">
        <f>SUM(J195:J199)</f>
        <v>7649.8508199999997</v>
      </c>
      <c r="K200" s="131"/>
      <c r="L200" s="129">
        <f>SUM(L195:L199)</f>
        <v>-8537.0201500000003</v>
      </c>
      <c r="M200" s="131"/>
      <c r="N200" s="129">
        <f>SUM(N195:N199)</f>
        <v>0</v>
      </c>
      <c r="O200" s="131"/>
      <c r="P200" s="129">
        <f>SUM(P195:P199)</f>
        <v>526883.08997999993</v>
      </c>
      <c r="Q200" s="131"/>
      <c r="R200" s="129">
        <f>SUM(R195:R199)</f>
        <v>526139.60869000002</v>
      </c>
    </row>
    <row r="201" spans="1:18" x14ac:dyDescent="0.25">
      <c r="A201" s="111">
        <f t="shared" si="3"/>
        <v>18</v>
      </c>
      <c r="B201" s="116"/>
      <c r="F201" s="128"/>
      <c r="O201" s="102"/>
    </row>
    <row r="202" spans="1:18" x14ac:dyDescent="0.25">
      <c r="A202" s="111">
        <f t="shared" si="3"/>
        <v>19</v>
      </c>
      <c r="B202" s="116"/>
      <c r="C202" s="111"/>
      <c r="D202" s="103" t="s">
        <v>167</v>
      </c>
      <c r="F202" s="128"/>
      <c r="H202" s="151"/>
      <c r="I202" s="126"/>
      <c r="J202" s="152"/>
      <c r="K202" s="126"/>
      <c r="L202" s="152"/>
      <c r="M202" s="126"/>
      <c r="N202" s="152"/>
      <c r="O202" s="126"/>
      <c r="P202" s="152"/>
      <c r="Q202" s="126"/>
      <c r="R202" s="152"/>
    </row>
    <row r="203" spans="1:18" x14ac:dyDescent="0.25">
      <c r="A203" s="111">
        <f t="shared" si="3"/>
        <v>20</v>
      </c>
      <c r="B203" s="116"/>
      <c r="C203" s="109">
        <v>34182</v>
      </c>
      <c r="D203" s="101" t="s">
        <v>720</v>
      </c>
      <c r="F203" s="124">
        <v>2.6</v>
      </c>
      <c r="G203" s="102"/>
      <c r="H203" s="125">
        <v>2346.5382699999996</v>
      </c>
      <c r="I203" s="126"/>
      <c r="J203" s="125">
        <v>-4.3829799999999999</v>
      </c>
      <c r="K203" s="127"/>
      <c r="L203" s="125">
        <v>0</v>
      </c>
      <c r="M203" s="127"/>
      <c r="N203" s="125">
        <v>0</v>
      </c>
      <c r="O203" s="126"/>
      <c r="P203" s="125">
        <f>SUM(H203,J203,L203,N203)</f>
        <v>2342.1552899999997</v>
      </c>
      <c r="Q203" s="127"/>
      <c r="R203" s="125">
        <v>2343.7747100000001</v>
      </c>
    </row>
    <row r="204" spans="1:18" x14ac:dyDescent="0.25">
      <c r="A204" s="111">
        <f t="shared" si="3"/>
        <v>21</v>
      </c>
      <c r="B204" s="116"/>
      <c r="C204" s="109">
        <v>34282</v>
      </c>
      <c r="D204" s="101" t="s">
        <v>748</v>
      </c>
      <c r="F204" s="124">
        <v>4.3000000000000007</v>
      </c>
      <c r="G204" s="102"/>
      <c r="H204" s="125">
        <v>2196.1604500000003</v>
      </c>
      <c r="I204" s="126"/>
      <c r="J204" s="125">
        <v>0</v>
      </c>
      <c r="K204" s="127"/>
      <c r="L204" s="125">
        <v>0</v>
      </c>
      <c r="M204" s="127"/>
      <c r="N204" s="125">
        <v>0</v>
      </c>
      <c r="O204" s="126"/>
      <c r="P204" s="125">
        <f>SUM(H204,J204,L204,N204)</f>
        <v>2196.1604500000003</v>
      </c>
      <c r="Q204" s="127"/>
      <c r="R204" s="125">
        <v>2196.1604500000003</v>
      </c>
    </row>
    <row r="205" spans="1:18" x14ac:dyDescent="0.25">
      <c r="A205" s="111">
        <f t="shared" si="3"/>
        <v>22</v>
      </c>
      <c r="B205" s="116"/>
      <c r="C205" s="109">
        <v>34382</v>
      </c>
      <c r="D205" s="101" t="s">
        <v>749</v>
      </c>
      <c r="F205" s="124">
        <v>4.9000000000000004</v>
      </c>
      <c r="G205" s="102"/>
      <c r="H205" s="125">
        <v>35889.881910000004</v>
      </c>
      <c r="I205" s="126"/>
      <c r="J205" s="125">
        <v>193.01331999999999</v>
      </c>
      <c r="K205" s="127"/>
      <c r="L205" s="125">
        <v>-140.64616000000001</v>
      </c>
      <c r="M205" s="127"/>
      <c r="N205" s="125">
        <v>0</v>
      </c>
      <c r="O205" s="126"/>
      <c r="P205" s="125">
        <f>SUM(H205,J205,L205,N205)</f>
        <v>35942.249070000005</v>
      </c>
      <c r="Q205" s="127"/>
      <c r="R205" s="125">
        <v>35903.297359999997</v>
      </c>
    </row>
    <row r="206" spans="1:18" x14ac:dyDescent="0.25">
      <c r="A206" s="111">
        <f t="shared" si="3"/>
        <v>23</v>
      </c>
      <c r="B206" s="116"/>
      <c r="C206" s="109">
        <v>34582</v>
      </c>
      <c r="D206" s="101" t="s">
        <v>723</v>
      </c>
      <c r="F206" s="124">
        <v>3.3999999999999995</v>
      </c>
      <c r="G206" s="102"/>
      <c r="H206" s="125">
        <v>19166.367610000012</v>
      </c>
      <c r="I206" s="126"/>
      <c r="J206" s="125">
        <v>51.730249999999998</v>
      </c>
      <c r="K206" s="127"/>
      <c r="L206" s="125">
        <v>0</v>
      </c>
      <c r="M206" s="127"/>
      <c r="N206" s="125">
        <v>0</v>
      </c>
      <c r="O206" s="126"/>
      <c r="P206" s="125">
        <f>SUM(H206,J206,L206,N206)</f>
        <v>19218.097860000013</v>
      </c>
      <c r="Q206" s="127"/>
      <c r="R206" s="125">
        <v>19200.4018</v>
      </c>
    </row>
    <row r="207" spans="1:18" x14ac:dyDescent="0.25">
      <c r="A207" s="111">
        <f t="shared" si="3"/>
        <v>24</v>
      </c>
      <c r="B207" s="116"/>
      <c r="C207" s="109">
        <v>34682</v>
      </c>
      <c r="D207" s="101" t="s">
        <v>724</v>
      </c>
      <c r="F207" s="124">
        <v>1.7000000000000002</v>
      </c>
      <c r="G207" s="102"/>
      <c r="H207" s="125">
        <v>173.20991000000001</v>
      </c>
      <c r="I207" s="126"/>
      <c r="J207" s="125">
        <v>0</v>
      </c>
      <c r="K207" s="127"/>
      <c r="L207" s="125">
        <v>0</v>
      </c>
      <c r="M207" s="127"/>
      <c r="N207" s="125">
        <v>0</v>
      </c>
      <c r="O207" s="126"/>
      <c r="P207" s="125">
        <f>SUM(H207,J207,L207,N207)</f>
        <v>173.20991000000001</v>
      </c>
      <c r="Q207" s="127"/>
      <c r="R207" s="125">
        <v>238.03614999999999</v>
      </c>
    </row>
    <row r="208" spans="1:18" x14ac:dyDescent="0.25">
      <c r="A208" s="111">
        <f t="shared" si="3"/>
        <v>25</v>
      </c>
      <c r="B208" s="116"/>
      <c r="C208" s="111"/>
      <c r="D208" s="103" t="s">
        <v>759</v>
      </c>
      <c r="F208" s="124"/>
      <c r="H208" s="129">
        <f>SUM(H203:H207)</f>
        <v>59772.15815000001</v>
      </c>
      <c r="I208" s="131"/>
      <c r="J208" s="129">
        <f>SUM(J203:J207)</f>
        <v>240.36059</v>
      </c>
      <c r="K208" s="131"/>
      <c r="L208" s="129">
        <f>SUM(L203:L207)</f>
        <v>-140.64616000000001</v>
      </c>
      <c r="M208" s="131"/>
      <c r="N208" s="129">
        <f>SUM(N203:N207)</f>
        <v>0</v>
      </c>
      <c r="O208" s="131"/>
      <c r="P208" s="129">
        <f>SUM(P203:P207)</f>
        <v>59871.872580000017</v>
      </c>
      <c r="Q208" s="131"/>
      <c r="R208" s="129">
        <f>SUM(R203:R207)</f>
        <v>59881.670469999997</v>
      </c>
    </row>
    <row r="209" spans="1:18" x14ac:dyDescent="0.25">
      <c r="A209" s="111">
        <f t="shared" si="3"/>
        <v>26</v>
      </c>
      <c r="B209" s="116"/>
      <c r="F209" s="128"/>
      <c r="O209" s="102"/>
    </row>
    <row r="210" spans="1:18" x14ac:dyDescent="0.25">
      <c r="A210" s="111">
        <f t="shared" si="3"/>
        <v>27</v>
      </c>
      <c r="B210" s="116"/>
      <c r="C210" s="124"/>
      <c r="D210" s="103" t="s">
        <v>174</v>
      </c>
      <c r="F210" s="124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</row>
    <row r="211" spans="1:18" x14ac:dyDescent="0.25">
      <c r="A211" s="111">
        <f t="shared" si="3"/>
        <v>28</v>
      </c>
      <c r="B211" s="116"/>
      <c r="C211" s="109">
        <v>34183</v>
      </c>
      <c r="D211" s="101" t="s">
        <v>720</v>
      </c>
      <c r="F211" s="124">
        <v>2.6</v>
      </c>
      <c r="G211" s="102"/>
      <c r="H211" s="125">
        <v>10708.676690000002</v>
      </c>
      <c r="I211" s="126"/>
      <c r="J211" s="125">
        <v>0</v>
      </c>
      <c r="K211" s="127"/>
      <c r="L211" s="125">
        <v>0</v>
      </c>
      <c r="M211" s="127"/>
      <c r="N211" s="125">
        <v>0</v>
      </c>
      <c r="O211" s="126"/>
      <c r="P211" s="125">
        <f>SUM(H211,J211,L211,N211)</f>
        <v>10708.676690000002</v>
      </c>
      <c r="Q211" s="127"/>
      <c r="R211" s="125">
        <v>10708.67669</v>
      </c>
    </row>
    <row r="212" spans="1:18" x14ac:dyDescent="0.25">
      <c r="A212" s="111">
        <f t="shared" si="3"/>
        <v>29</v>
      </c>
      <c r="B212" s="116"/>
      <c r="C212" s="109">
        <v>34283</v>
      </c>
      <c r="D212" s="101" t="s">
        <v>748</v>
      </c>
      <c r="F212" s="124">
        <v>3.2</v>
      </c>
      <c r="G212" s="102"/>
      <c r="H212" s="125">
        <v>1453.7762999999998</v>
      </c>
      <c r="I212" s="126"/>
      <c r="J212" s="125">
        <v>2.6213200000000003</v>
      </c>
      <c r="K212" s="127"/>
      <c r="L212" s="125">
        <v>0</v>
      </c>
      <c r="M212" s="127"/>
      <c r="N212" s="125">
        <v>0</v>
      </c>
      <c r="O212" s="126"/>
      <c r="P212" s="125">
        <f>SUM(H212,J212,L212,N212)</f>
        <v>1456.3976199999997</v>
      </c>
      <c r="Q212" s="127"/>
      <c r="R212" s="125">
        <v>1455.9943400000002</v>
      </c>
    </row>
    <row r="213" spans="1:18" x14ac:dyDescent="0.25">
      <c r="A213" s="111">
        <f t="shared" si="3"/>
        <v>30</v>
      </c>
      <c r="B213" s="116"/>
      <c r="C213" s="109">
        <v>34383</v>
      </c>
      <c r="D213" s="101" t="s">
        <v>749</v>
      </c>
      <c r="F213" s="124">
        <v>3.5999999999999996</v>
      </c>
      <c r="G213" s="102"/>
      <c r="H213" s="125">
        <v>38341.787499999984</v>
      </c>
      <c r="I213" s="126"/>
      <c r="J213" s="125">
        <v>-20.95092</v>
      </c>
      <c r="K213" s="127"/>
      <c r="L213" s="125">
        <v>0</v>
      </c>
      <c r="M213" s="127"/>
      <c r="N213" s="125">
        <v>0</v>
      </c>
      <c r="O213" s="126"/>
      <c r="P213" s="125">
        <f>SUM(H213,J213,L213,N213)</f>
        <v>38320.836579999981</v>
      </c>
      <c r="Q213" s="127"/>
      <c r="R213" s="125">
        <v>38336.952669999999</v>
      </c>
    </row>
    <row r="214" spans="1:18" x14ac:dyDescent="0.25">
      <c r="A214" s="111">
        <f t="shared" si="3"/>
        <v>31</v>
      </c>
      <c r="C214" s="109">
        <v>34583</v>
      </c>
      <c r="D214" s="101" t="s">
        <v>723</v>
      </c>
      <c r="F214" s="124">
        <v>3.8000000000000007</v>
      </c>
      <c r="G214" s="102"/>
      <c r="H214" s="125">
        <v>9117.2668699999995</v>
      </c>
      <c r="I214" s="126"/>
      <c r="J214" s="125">
        <v>80.007480000000001</v>
      </c>
      <c r="K214" s="127"/>
      <c r="L214" s="125">
        <v>-50.582800000000006</v>
      </c>
      <c r="M214" s="127"/>
      <c r="N214" s="125">
        <v>0</v>
      </c>
      <c r="O214" s="126"/>
      <c r="P214" s="125">
        <f>SUM(H214,J214,L214,N214)</f>
        <v>9146.6915499999996</v>
      </c>
      <c r="Q214" s="127"/>
      <c r="R214" s="125">
        <v>9127.3163199999999</v>
      </c>
    </row>
    <row r="215" spans="1:18" x14ac:dyDescent="0.25">
      <c r="A215" s="111">
        <f t="shared" si="3"/>
        <v>32</v>
      </c>
      <c r="C215" s="109">
        <v>34683</v>
      </c>
      <c r="D215" s="101" t="s">
        <v>724</v>
      </c>
      <c r="F215" s="124">
        <v>2.2000000000000002</v>
      </c>
      <c r="G215" s="102"/>
      <c r="H215" s="125">
        <v>432.91041999999999</v>
      </c>
      <c r="I215" s="126"/>
      <c r="J215" s="125">
        <v>0</v>
      </c>
      <c r="K215" s="127"/>
      <c r="L215" s="125">
        <v>0</v>
      </c>
      <c r="M215" s="127"/>
      <c r="N215" s="125">
        <v>0</v>
      </c>
      <c r="O215" s="126"/>
      <c r="P215" s="125">
        <f>SUM(H215,J215,L215,N215)</f>
        <v>432.91041999999999</v>
      </c>
      <c r="Q215" s="127"/>
      <c r="R215" s="125">
        <v>432.91041999999999</v>
      </c>
    </row>
    <row r="216" spans="1:18" x14ac:dyDescent="0.25">
      <c r="A216" s="111">
        <f t="shared" si="3"/>
        <v>33</v>
      </c>
      <c r="D216" s="103" t="s">
        <v>760</v>
      </c>
      <c r="F216" s="124"/>
      <c r="H216" s="129">
        <f>SUM(H211:H215)</f>
        <v>60054.417779999982</v>
      </c>
      <c r="I216" s="131"/>
      <c r="J216" s="129">
        <f>SUM(J211:J215)</f>
        <v>61.677880000000002</v>
      </c>
      <c r="K216" s="131"/>
      <c r="L216" s="129">
        <f>SUM(L211:L215)</f>
        <v>-50.582800000000006</v>
      </c>
      <c r="M216" s="131"/>
      <c r="N216" s="129">
        <f>SUM(N211:N215)</f>
        <v>0</v>
      </c>
      <c r="O216" s="131"/>
      <c r="P216" s="129">
        <f>SUM(P211:P215)</f>
        <v>60065.512859999988</v>
      </c>
      <c r="Q216" s="131"/>
      <c r="R216" s="129">
        <f>SUM(R211:R215)</f>
        <v>60061.850439999995</v>
      </c>
    </row>
    <row r="217" spans="1:18" x14ac:dyDescent="0.25">
      <c r="A217" s="111">
        <f t="shared" si="3"/>
        <v>34</v>
      </c>
      <c r="F217" s="128"/>
      <c r="I217" s="131"/>
      <c r="K217" s="131"/>
      <c r="M217" s="131"/>
      <c r="O217" s="131"/>
      <c r="Q217" s="131"/>
    </row>
    <row r="218" spans="1:18" x14ac:dyDescent="0.25">
      <c r="A218" s="111">
        <f t="shared" si="3"/>
        <v>35</v>
      </c>
      <c r="C218" s="111"/>
      <c r="D218" s="103" t="s">
        <v>181</v>
      </c>
      <c r="F218" s="124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</row>
    <row r="219" spans="1:18" x14ac:dyDescent="0.25">
      <c r="A219" s="111">
        <f t="shared" si="3"/>
        <v>36</v>
      </c>
      <c r="C219" s="109">
        <v>34184</v>
      </c>
      <c r="D219" s="101" t="s">
        <v>720</v>
      </c>
      <c r="F219" s="124">
        <v>2.7</v>
      </c>
      <c r="G219" s="102"/>
      <c r="H219" s="125">
        <v>5818.8409099999999</v>
      </c>
      <c r="I219" s="126"/>
      <c r="J219" s="125">
        <v>8.4764699999999991</v>
      </c>
      <c r="K219" s="127"/>
      <c r="L219" s="125">
        <v>-15.255229999999999</v>
      </c>
      <c r="M219" s="127"/>
      <c r="N219" s="125">
        <v>0</v>
      </c>
      <c r="O219" s="126"/>
      <c r="P219" s="125">
        <f>SUM(H219,J219,L219,N219)</f>
        <v>5812.0621499999997</v>
      </c>
      <c r="Q219" s="127"/>
      <c r="R219" s="125">
        <v>5817.7980199999993</v>
      </c>
    </row>
    <row r="220" spans="1:18" x14ac:dyDescent="0.25">
      <c r="A220" s="111">
        <f t="shared" si="3"/>
        <v>37</v>
      </c>
      <c r="C220" s="109">
        <v>34284</v>
      </c>
      <c r="D220" s="101" t="s">
        <v>748</v>
      </c>
      <c r="F220" s="124">
        <v>2.8000000000000003</v>
      </c>
      <c r="G220" s="102"/>
      <c r="H220" s="125">
        <v>2286.7316099999994</v>
      </c>
      <c r="I220" s="126"/>
      <c r="J220" s="125">
        <v>0</v>
      </c>
      <c r="K220" s="127"/>
      <c r="L220" s="125">
        <v>0</v>
      </c>
      <c r="M220" s="127"/>
      <c r="N220" s="125">
        <v>0</v>
      </c>
      <c r="O220" s="126"/>
      <c r="P220" s="125">
        <f>SUM(H220,J220,L220,N220)</f>
        <v>2286.7316099999994</v>
      </c>
      <c r="Q220" s="127"/>
      <c r="R220" s="125">
        <v>2286.7316099999998</v>
      </c>
    </row>
    <row r="221" spans="1:18" x14ac:dyDescent="0.25">
      <c r="A221" s="111">
        <f t="shared" si="3"/>
        <v>38</v>
      </c>
      <c r="C221" s="109">
        <v>34384</v>
      </c>
      <c r="D221" s="101" t="s">
        <v>749</v>
      </c>
      <c r="F221" s="124">
        <v>4.7</v>
      </c>
      <c r="G221" s="102"/>
      <c r="H221" s="125">
        <v>28332.610960000002</v>
      </c>
      <c r="I221" s="126"/>
      <c r="J221" s="125">
        <v>50.232769999999995</v>
      </c>
      <c r="K221" s="127"/>
      <c r="L221" s="125">
        <v>-76.56228999999999</v>
      </c>
      <c r="M221" s="127"/>
      <c r="N221" s="125">
        <v>0</v>
      </c>
      <c r="O221" s="126"/>
      <c r="P221" s="125">
        <f>SUM(H221,J221,L221,N221)</f>
        <v>28306.281439999999</v>
      </c>
      <c r="Q221" s="127"/>
      <c r="R221" s="125">
        <v>28328.790690000002</v>
      </c>
    </row>
    <row r="222" spans="1:18" x14ac:dyDescent="0.25">
      <c r="A222" s="111">
        <f t="shared" si="3"/>
        <v>39</v>
      </c>
      <c r="C222" s="109">
        <v>34584</v>
      </c>
      <c r="D222" s="101" t="s">
        <v>723</v>
      </c>
      <c r="F222" s="124">
        <v>2.5</v>
      </c>
      <c r="G222" s="102"/>
      <c r="H222" s="125">
        <v>5586.7474299999994</v>
      </c>
      <c r="I222" s="126"/>
      <c r="J222" s="125">
        <v>0</v>
      </c>
      <c r="K222" s="127"/>
      <c r="L222" s="125">
        <v>0</v>
      </c>
      <c r="M222" s="127"/>
      <c r="N222" s="125">
        <v>0</v>
      </c>
      <c r="O222" s="126"/>
      <c r="P222" s="125">
        <f>SUM(H222,J222,L222,N222)</f>
        <v>5586.7474299999994</v>
      </c>
      <c r="Q222" s="127"/>
      <c r="R222" s="125">
        <v>5586.7474299999994</v>
      </c>
    </row>
    <row r="223" spans="1:18" x14ac:dyDescent="0.25">
      <c r="A223" s="111">
        <f t="shared" si="3"/>
        <v>40</v>
      </c>
      <c r="C223" s="109">
        <v>34684</v>
      </c>
      <c r="D223" s="101" t="s">
        <v>724</v>
      </c>
      <c r="F223" s="124">
        <v>3.5999999999999996</v>
      </c>
      <c r="G223" s="102"/>
      <c r="H223" s="125">
        <v>0</v>
      </c>
      <c r="I223" s="126"/>
      <c r="J223" s="125">
        <v>0</v>
      </c>
      <c r="K223" s="127"/>
      <c r="L223" s="125">
        <v>0</v>
      </c>
      <c r="M223" s="127"/>
      <c r="N223" s="125">
        <v>0</v>
      </c>
      <c r="O223" s="126"/>
      <c r="P223" s="125">
        <f>SUM(H223,J223,L223,N223)</f>
        <v>0</v>
      </c>
      <c r="Q223" s="127"/>
      <c r="R223" s="125">
        <v>0</v>
      </c>
    </row>
    <row r="224" spans="1:18" x14ac:dyDescent="0.25">
      <c r="A224" s="111">
        <f t="shared" si="3"/>
        <v>41</v>
      </c>
      <c r="C224" s="111"/>
      <c r="D224" s="103" t="s">
        <v>761</v>
      </c>
      <c r="F224" s="136"/>
      <c r="H224" s="129">
        <f>SUM(H219:H223)</f>
        <v>42024.930909999995</v>
      </c>
      <c r="I224" s="131"/>
      <c r="J224" s="129">
        <f>SUM(J219:J223)</f>
        <v>58.709239999999994</v>
      </c>
      <c r="K224" s="131"/>
      <c r="L224" s="129">
        <f>SUM(L219:L223)</f>
        <v>-91.817519999999988</v>
      </c>
      <c r="M224" s="131"/>
      <c r="N224" s="129">
        <f>SUM(N219:N223)</f>
        <v>0</v>
      </c>
      <c r="O224" s="131"/>
      <c r="P224" s="129">
        <f>SUM(P219:P223)</f>
        <v>41991.822629999995</v>
      </c>
      <c r="Q224" s="131"/>
      <c r="R224" s="129">
        <f>SUM(R219:R223)</f>
        <v>42020.067750000002</v>
      </c>
    </row>
    <row r="225" spans="1:18" x14ac:dyDescent="0.25">
      <c r="A225" s="111">
        <f t="shared" si="3"/>
        <v>42</v>
      </c>
      <c r="O225" s="102"/>
    </row>
    <row r="226" spans="1:18" x14ac:dyDescent="0.25">
      <c r="A226" s="111">
        <f t="shared" si="3"/>
        <v>43</v>
      </c>
      <c r="O226" s="102"/>
    </row>
    <row r="227" spans="1:18" ht="13.8" thickBot="1" x14ac:dyDescent="0.3">
      <c r="A227" s="108">
        <f t="shared" si="3"/>
        <v>44</v>
      </c>
      <c r="B227" s="137" t="s">
        <v>730</v>
      </c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8"/>
      <c r="P227" s="97"/>
      <c r="Q227" s="97"/>
      <c r="R227" s="97"/>
    </row>
    <row r="228" spans="1:18" x14ac:dyDescent="0.25">
      <c r="A228" s="101" t="str">
        <f>$A$57</f>
        <v>Supporting Schedules:  B-08, B-11</v>
      </c>
      <c r="O228" s="102"/>
      <c r="P228" s="101" t="str">
        <f>$P$57</f>
        <v>Recap Schedules:  B-03, B-06</v>
      </c>
    </row>
    <row r="229" spans="1:18" ht="13.8" thickBot="1" x14ac:dyDescent="0.3">
      <c r="A229" s="97" t="str">
        <f>$A$1</f>
        <v>SCHEDULE B-07</v>
      </c>
      <c r="B229" s="97"/>
      <c r="C229" s="97"/>
      <c r="D229" s="97"/>
      <c r="E229" s="97"/>
      <c r="F229" s="97"/>
      <c r="G229" s="97" t="str">
        <f>$G$1</f>
        <v>PLANT BALANCES BY ACCOUNT AND SUB-ACCOUNT</v>
      </c>
      <c r="H229" s="97"/>
      <c r="I229" s="97"/>
      <c r="J229" s="97"/>
      <c r="K229" s="97"/>
      <c r="L229" s="97"/>
      <c r="M229" s="97"/>
      <c r="N229" s="97"/>
      <c r="O229" s="98"/>
      <c r="P229" s="97"/>
      <c r="Q229" s="97"/>
      <c r="R229" s="98" t="str">
        <f>"Page "&amp;TRIM(MID(R172,5,3))+1&amp;" of 30"</f>
        <v>Page 25 of 30</v>
      </c>
    </row>
    <row r="230" spans="1:18" x14ac:dyDescent="0.25">
      <c r="A230" s="101" t="str">
        <f>$A$2</f>
        <v>FLORIDA PUBLIC SERVICE COMMISSION</v>
      </c>
      <c r="B230" s="138"/>
      <c r="E230" s="102" t="str">
        <f>$E$2</f>
        <v xml:space="preserve">                  EXPLANATION:</v>
      </c>
      <c r="F230" s="101" t="str">
        <f>IF($F$2="","",$F$2)</f>
        <v>Provide the depreciation rate and plant balances for each account or sub-account to which</v>
      </c>
      <c r="J230" s="104"/>
      <c r="K230" s="104"/>
      <c r="M230" s="104"/>
      <c r="N230" s="104"/>
      <c r="O230" s="105"/>
      <c r="P230" s="101" t="str">
        <f>$P$2</f>
        <v>Type of data shown:</v>
      </c>
      <c r="R230" s="106"/>
    </row>
    <row r="231" spans="1:18" x14ac:dyDescent="0.25">
      <c r="B231" s="138"/>
      <c r="F231" s="101" t="str">
        <f>IF($F$3="","",$F$3)</f>
        <v>a separate depreciation rate is prescribed. (Include Amortization/Recovery schedule amounts).</v>
      </c>
      <c r="J231" s="102"/>
      <c r="K231" s="106"/>
      <c r="N231" s="102"/>
      <c r="O231" s="102" t="str">
        <f>IF($O$3=0,"",$O$3)</f>
        <v/>
      </c>
      <c r="P231" s="106" t="str">
        <f>$P$3</f>
        <v>Projected Test Year Ended 12/31/2025</v>
      </c>
      <c r="R231" s="102"/>
    </row>
    <row r="232" spans="1:18" x14ac:dyDescent="0.25">
      <c r="A232" s="101" t="str">
        <f>$A$4</f>
        <v>COMPANY: TAMPA ELECTRIC COMPANY</v>
      </c>
      <c r="B232" s="138"/>
      <c r="F232" s="101" t="str">
        <f>IF(+$F$4="","",$F$4)</f>
        <v/>
      </c>
      <c r="J232" s="102"/>
      <c r="K232" s="106"/>
      <c r="L232" s="102"/>
      <c r="O232" s="102" t="str">
        <f>IF($O$4=0,"",$O$4)</f>
        <v/>
      </c>
      <c r="P232" s="106" t="str">
        <f>$P$4</f>
        <v>Projected Prior Year Ended 12/31/2024</v>
      </c>
      <c r="R232" s="102"/>
    </row>
    <row r="233" spans="1:18" x14ac:dyDescent="0.25">
      <c r="B233" s="138"/>
      <c r="F233" s="101" t="str">
        <f>IF(+$F$5="","",$F$5)</f>
        <v/>
      </c>
      <c r="J233" s="102"/>
      <c r="K233" s="106"/>
      <c r="L233" s="102"/>
      <c r="O233" s="102" t="str">
        <f>IF($O$5=0,"",$O$5)</f>
        <v>XX</v>
      </c>
      <c r="P233" s="106" t="str">
        <f>$P$5</f>
        <v>Historical Prior Year Ended 12/31/2023</v>
      </c>
      <c r="R233" s="102"/>
    </row>
    <row r="234" spans="1:18" x14ac:dyDescent="0.25">
      <c r="B234" s="138"/>
      <c r="J234" s="102"/>
      <c r="K234" s="106"/>
      <c r="L234" s="102"/>
      <c r="O234" s="102"/>
      <c r="P234" s="106" t="str">
        <f>$P$6</f>
        <v xml:space="preserve"> Witness: C. Aldazabal / J. Chronister / C. Heck /</v>
      </c>
      <c r="R234" s="102"/>
    </row>
    <row r="235" spans="1:18" ht="13.8" thickBot="1" x14ac:dyDescent="0.3">
      <c r="A235" s="97" t="str">
        <f>A$7</f>
        <v>DOCKET NO. 20240026-EI</v>
      </c>
      <c r="B235" s="139"/>
      <c r="C235" s="97"/>
      <c r="D235" s="97"/>
      <c r="E235" s="97"/>
      <c r="F235" s="97" t="str">
        <f>IF(+$F$7="","",$F$7)</f>
        <v/>
      </c>
      <c r="G235" s="97"/>
      <c r="H235" s="108" t="str">
        <f>IF($H$7="","",$H$7)</f>
        <v>(Dollar in 000's)</v>
      </c>
      <c r="I235" s="97"/>
      <c r="J235" s="97"/>
      <c r="K235" s="97"/>
      <c r="L235" s="97"/>
      <c r="M235" s="97"/>
      <c r="N235" s="97"/>
      <c r="O235" s="98"/>
      <c r="P235" s="97" t="str">
        <f>$P$7</f>
        <v xml:space="preserve">                   R. Latta / K. Sparkman / K. Stryker / C. Whitworth</v>
      </c>
      <c r="Q235" s="97"/>
      <c r="R235" s="97"/>
    </row>
    <row r="236" spans="1:18" x14ac:dyDescent="0.25"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10"/>
      <c r="P236" s="109"/>
      <c r="Q236" s="109"/>
      <c r="R236" s="109"/>
    </row>
    <row r="237" spans="1:18" x14ac:dyDescent="0.25">
      <c r="C237" s="109" t="s">
        <v>691</v>
      </c>
      <c r="D237" s="109" t="s">
        <v>692</v>
      </c>
      <c r="E237" s="109"/>
      <c r="F237" s="109" t="s">
        <v>693</v>
      </c>
      <c r="G237" s="109"/>
      <c r="H237" s="109" t="s">
        <v>694</v>
      </c>
      <c r="I237" s="109"/>
      <c r="J237" s="111" t="s">
        <v>695</v>
      </c>
      <c r="K237" s="111"/>
      <c r="L237" s="109" t="s">
        <v>696</v>
      </c>
      <c r="M237" s="109"/>
      <c r="N237" s="109" t="s">
        <v>697</v>
      </c>
      <c r="O237" s="110"/>
      <c r="P237" s="109" t="s">
        <v>698</v>
      </c>
      <c r="Q237" s="109"/>
      <c r="R237" s="109" t="s">
        <v>699</v>
      </c>
    </row>
    <row r="238" spans="1:18" x14ac:dyDescent="0.25">
      <c r="C238" s="111" t="s">
        <v>700</v>
      </c>
      <c r="D238" s="111" t="s">
        <v>700</v>
      </c>
      <c r="F238" s="111" t="s">
        <v>701</v>
      </c>
      <c r="G238" s="111"/>
      <c r="H238" s="109" t="s">
        <v>702</v>
      </c>
      <c r="I238" s="111"/>
      <c r="J238" s="109" t="s">
        <v>353</v>
      </c>
      <c r="K238" s="111"/>
      <c r="L238" s="111" t="s">
        <v>353</v>
      </c>
      <c r="M238" s="111"/>
      <c r="O238" s="102"/>
      <c r="P238" s="111" t="s">
        <v>702</v>
      </c>
      <c r="R238" s="111"/>
    </row>
    <row r="239" spans="1:18" x14ac:dyDescent="0.25">
      <c r="A239" s="111" t="s">
        <v>703</v>
      </c>
      <c r="B239" s="111"/>
      <c r="C239" s="111" t="s">
        <v>704</v>
      </c>
      <c r="D239" s="111" t="s">
        <v>704</v>
      </c>
      <c r="E239" s="109"/>
      <c r="F239" s="111" t="s">
        <v>705</v>
      </c>
      <c r="G239" s="111"/>
      <c r="H239" s="111" t="s">
        <v>706</v>
      </c>
      <c r="I239" s="111"/>
      <c r="J239" s="111" t="s">
        <v>702</v>
      </c>
      <c r="K239" s="109"/>
      <c r="L239" s="111" t="s">
        <v>702</v>
      </c>
      <c r="M239" s="106"/>
      <c r="N239" s="111" t="s">
        <v>362</v>
      </c>
      <c r="O239" s="110"/>
      <c r="P239" s="109" t="s">
        <v>706</v>
      </c>
      <c r="Q239" s="109"/>
      <c r="R239" s="111" t="s">
        <v>707</v>
      </c>
    </row>
    <row r="240" spans="1:18" ht="13.8" thickBot="1" x14ac:dyDescent="0.3">
      <c r="A240" s="108" t="s">
        <v>708</v>
      </c>
      <c r="B240" s="108"/>
      <c r="C240" s="108" t="s">
        <v>709</v>
      </c>
      <c r="D240" s="108" t="s">
        <v>710</v>
      </c>
      <c r="E240" s="108"/>
      <c r="F240" s="112" t="s">
        <v>711</v>
      </c>
      <c r="G240" s="112"/>
      <c r="H240" s="112" t="s">
        <v>712</v>
      </c>
      <c r="I240" s="113"/>
      <c r="J240" s="112" t="s">
        <v>713</v>
      </c>
      <c r="K240" s="113"/>
      <c r="L240" s="113" t="s">
        <v>714</v>
      </c>
      <c r="M240" s="114"/>
      <c r="N240" s="114" t="s">
        <v>715</v>
      </c>
      <c r="O240" s="115"/>
      <c r="P240" s="114" t="s">
        <v>716</v>
      </c>
      <c r="Q240" s="114"/>
      <c r="R240" s="114" t="s">
        <v>717</v>
      </c>
    </row>
    <row r="241" spans="1:18" x14ac:dyDescent="0.25">
      <c r="A241" s="111">
        <v>1</v>
      </c>
      <c r="B241" s="111"/>
      <c r="O241" s="102"/>
    </row>
    <row r="242" spans="1:18" x14ac:dyDescent="0.25">
      <c r="A242" s="111">
        <f t="shared" ref="A242:A284" si="4">A241+1</f>
        <v>2</v>
      </c>
      <c r="B242" s="116"/>
      <c r="C242" s="111"/>
      <c r="D242" s="103" t="s">
        <v>188</v>
      </c>
      <c r="F242" s="136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</row>
    <row r="243" spans="1:18" x14ac:dyDescent="0.25">
      <c r="A243" s="111">
        <f t="shared" si="4"/>
        <v>3</v>
      </c>
      <c r="B243" s="116"/>
      <c r="C243" s="109">
        <v>34185</v>
      </c>
      <c r="D243" s="101" t="s">
        <v>720</v>
      </c>
      <c r="F243" s="124">
        <v>2.7</v>
      </c>
      <c r="G243" s="102"/>
      <c r="H243" s="125">
        <v>5746.5801100000008</v>
      </c>
      <c r="I243" s="126"/>
      <c r="J243" s="125">
        <v>0</v>
      </c>
      <c r="K243" s="127"/>
      <c r="L243" s="125">
        <v>0</v>
      </c>
      <c r="M243" s="127"/>
      <c r="N243" s="125">
        <v>0</v>
      </c>
      <c r="O243" s="126"/>
      <c r="P243" s="125">
        <f>SUM(H243,J243,L243,N243)</f>
        <v>5746.5801100000008</v>
      </c>
      <c r="Q243" s="127"/>
      <c r="R243" s="125">
        <v>5746.5801100000008</v>
      </c>
    </row>
    <row r="244" spans="1:18" x14ac:dyDescent="0.25">
      <c r="A244" s="111">
        <f t="shared" si="4"/>
        <v>4</v>
      </c>
      <c r="B244" s="116"/>
      <c r="C244" s="109">
        <v>34285</v>
      </c>
      <c r="D244" s="101" t="s">
        <v>748</v>
      </c>
      <c r="F244" s="124">
        <v>3.7000000000000006</v>
      </c>
      <c r="G244" s="102"/>
      <c r="H244" s="125">
        <v>2547.9683700000005</v>
      </c>
      <c r="I244" s="126"/>
      <c r="J244" s="125">
        <v>109.38464</v>
      </c>
      <c r="K244" s="127"/>
      <c r="L244" s="125">
        <v>0</v>
      </c>
      <c r="M244" s="127"/>
      <c r="N244" s="125">
        <v>0</v>
      </c>
      <c r="O244" s="126"/>
      <c r="P244" s="125">
        <f>SUM(H244,J244,L244,N244)</f>
        <v>2657.3530100000007</v>
      </c>
      <c r="Q244" s="127"/>
      <c r="R244" s="125">
        <v>2590.0393899999999</v>
      </c>
    </row>
    <row r="245" spans="1:18" x14ac:dyDescent="0.25">
      <c r="A245" s="111">
        <f t="shared" si="4"/>
        <v>5</v>
      </c>
      <c r="B245" s="116"/>
      <c r="C245" s="109">
        <v>34385</v>
      </c>
      <c r="D245" s="101" t="s">
        <v>749</v>
      </c>
      <c r="F245" s="124">
        <v>5</v>
      </c>
      <c r="G245" s="102"/>
      <c r="H245" s="125">
        <v>25226.668699999998</v>
      </c>
      <c r="I245" s="126"/>
      <c r="J245" s="125">
        <v>-122.67247999999999</v>
      </c>
      <c r="K245" s="127"/>
      <c r="L245" s="125">
        <v>0</v>
      </c>
      <c r="M245" s="127"/>
      <c r="N245" s="125">
        <v>0</v>
      </c>
      <c r="O245" s="126"/>
      <c r="P245" s="125">
        <f>SUM(H245,J245,L245,N245)</f>
        <v>25103.996219999997</v>
      </c>
      <c r="Q245" s="127"/>
      <c r="R245" s="125">
        <v>25183.904409999999</v>
      </c>
    </row>
    <row r="246" spans="1:18" x14ac:dyDescent="0.25">
      <c r="A246" s="111">
        <f t="shared" si="4"/>
        <v>6</v>
      </c>
      <c r="B246" s="116"/>
      <c r="C246" s="109">
        <v>34585</v>
      </c>
      <c r="D246" s="101" t="s">
        <v>723</v>
      </c>
      <c r="F246" s="124">
        <v>2.6</v>
      </c>
      <c r="G246" s="102"/>
      <c r="H246" s="125">
        <v>5471.6171000000004</v>
      </c>
      <c r="I246" s="126"/>
      <c r="J246" s="125">
        <v>31.889150000000001</v>
      </c>
      <c r="K246" s="127"/>
      <c r="L246" s="125">
        <v>-14.237270000000001</v>
      </c>
      <c r="M246" s="127"/>
      <c r="N246" s="125">
        <v>0</v>
      </c>
      <c r="O246" s="126"/>
      <c r="P246" s="125">
        <f>SUM(H246,J246,L246,N246)</f>
        <v>5489.2689800000007</v>
      </c>
      <c r="Q246" s="127"/>
      <c r="R246" s="125">
        <v>5475.6906100000006</v>
      </c>
    </row>
    <row r="247" spans="1:18" x14ac:dyDescent="0.25">
      <c r="A247" s="111">
        <f t="shared" si="4"/>
        <v>7</v>
      </c>
      <c r="B247" s="111"/>
      <c r="C247" s="109">
        <v>34685</v>
      </c>
      <c r="D247" s="101" t="s">
        <v>724</v>
      </c>
      <c r="F247" s="124">
        <v>3.5999999999999996</v>
      </c>
      <c r="G247" s="102"/>
      <c r="H247" s="125">
        <v>0</v>
      </c>
      <c r="I247" s="126"/>
      <c r="J247" s="125">
        <v>0</v>
      </c>
      <c r="K247" s="127"/>
      <c r="L247" s="125">
        <v>0</v>
      </c>
      <c r="M247" s="127"/>
      <c r="N247" s="125">
        <v>0</v>
      </c>
      <c r="O247" s="126"/>
      <c r="P247" s="125">
        <f>SUM(H247,J247,L247,N247)</f>
        <v>0</v>
      </c>
      <c r="Q247" s="127"/>
      <c r="R247" s="125">
        <v>0</v>
      </c>
    </row>
    <row r="248" spans="1:18" x14ac:dyDescent="0.25">
      <c r="A248" s="111">
        <f t="shared" si="4"/>
        <v>8</v>
      </c>
      <c r="B248" s="111"/>
      <c r="C248" s="111"/>
      <c r="D248" s="103" t="s">
        <v>762</v>
      </c>
      <c r="F248" s="124"/>
      <c r="H248" s="129">
        <f>SUM(H243:H247)</f>
        <v>38992.834280000003</v>
      </c>
      <c r="I248" s="131"/>
      <c r="J248" s="129">
        <f>SUM(J243:J247)</f>
        <v>18.601310000000012</v>
      </c>
      <c r="K248" s="131"/>
      <c r="L248" s="129">
        <f>SUM(L243:L247)</f>
        <v>-14.237270000000001</v>
      </c>
      <c r="M248" s="131"/>
      <c r="N248" s="129">
        <f>SUM(N243:N247)</f>
        <v>0</v>
      </c>
      <c r="O248" s="131"/>
      <c r="P248" s="129">
        <f>SUM(P243:P247)</f>
        <v>38997.198320000003</v>
      </c>
      <c r="Q248" s="131"/>
      <c r="R248" s="129">
        <f>SUM(R243:R247)</f>
        <v>38996.214520000001</v>
      </c>
    </row>
    <row r="249" spans="1:18" x14ac:dyDescent="0.25">
      <c r="A249" s="111">
        <f t="shared" si="4"/>
        <v>9</v>
      </c>
      <c r="B249" s="111"/>
      <c r="F249" s="128"/>
      <c r="O249" s="102"/>
    </row>
    <row r="250" spans="1:18" x14ac:dyDescent="0.25">
      <c r="A250" s="111">
        <f t="shared" si="4"/>
        <v>10</v>
      </c>
      <c r="B250" s="111"/>
      <c r="C250" s="111"/>
      <c r="D250" s="103" t="s">
        <v>195</v>
      </c>
      <c r="F250" s="124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</row>
    <row r="251" spans="1:18" x14ac:dyDescent="0.25">
      <c r="A251" s="111">
        <f t="shared" si="4"/>
        <v>11</v>
      </c>
      <c r="B251" s="111"/>
      <c r="C251" s="109">
        <v>34186</v>
      </c>
      <c r="D251" s="101" t="s">
        <v>720</v>
      </c>
      <c r="F251" s="124">
        <v>2.6</v>
      </c>
      <c r="G251" s="102"/>
      <c r="H251" s="125">
        <v>13374.554050000001</v>
      </c>
      <c r="I251" s="126"/>
      <c r="J251" s="125">
        <v>0</v>
      </c>
      <c r="K251" s="127"/>
      <c r="L251" s="125">
        <v>0</v>
      </c>
      <c r="M251" s="127"/>
      <c r="N251" s="125">
        <v>0</v>
      </c>
      <c r="O251" s="126"/>
      <c r="P251" s="125">
        <f>SUM(H251,J251,L251,N251)</f>
        <v>13374.554050000001</v>
      </c>
      <c r="Q251" s="127"/>
      <c r="R251" s="125">
        <v>13374.554050000001</v>
      </c>
    </row>
    <row r="252" spans="1:18" x14ac:dyDescent="0.25">
      <c r="A252" s="111">
        <f t="shared" si="4"/>
        <v>12</v>
      </c>
      <c r="B252" s="116"/>
      <c r="C252" s="109">
        <v>34286</v>
      </c>
      <c r="D252" s="101" t="s">
        <v>748</v>
      </c>
      <c r="F252" s="124">
        <v>3</v>
      </c>
      <c r="G252" s="102"/>
      <c r="H252" s="125">
        <v>213989.1631699999</v>
      </c>
      <c r="I252" s="126"/>
      <c r="J252" s="125">
        <v>93.234399999999994</v>
      </c>
      <c r="K252" s="127"/>
      <c r="L252" s="125">
        <v>-240.73442</v>
      </c>
      <c r="M252" s="127"/>
      <c r="N252" s="125">
        <v>0</v>
      </c>
      <c r="O252" s="126"/>
      <c r="P252" s="125">
        <f>SUM(H252,J252,L252,N252)</f>
        <v>213841.66314999989</v>
      </c>
      <c r="Q252" s="127"/>
      <c r="R252" s="125">
        <v>213914.56931999998</v>
      </c>
    </row>
    <row r="253" spans="1:18" x14ac:dyDescent="0.25">
      <c r="A253" s="111">
        <f t="shared" si="4"/>
        <v>13</v>
      </c>
      <c r="B253" s="116"/>
      <c r="C253" s="109">
        <v>34386</v>
      </c>
      <c r="D253" s="101" t="s">
        <v>749</v>
      </c>
      <c r="F253" s="124">
        <v>3.1</v>
      </c>
      <c r="G253" s="102"/>
      <c r="H253" s="125">
        <v>224045.53336</v>
      </c>
      <c r="I253" s="126"/>
      <c r="J253" s="125">
        <v>-0.22550000000000001</v>
      </c>
      <c r="K253" s="127"/>
      <c r="L253" s="125">
        <v>-122.97538</v>
      </c>
      <c r="M253" s="127"/>
      <c r="N253" s="125">
        <v>0</v>
      </c>
      <c r="O253" s="126"/>
      <c r="P253" s="125">
        <f>SUM(H253,J253,L253,N253)</f>
        <v>223922.33248000001</v>
      </c>
      <c r="Q253" s="127"/>
      <c r="R253" s="125">
        <v>223996.52321000001</v>
      </c>
    </row>
    <row r="254" spans="1:18" x14ac:dyDescent="0.25">
      <c r="A254" s="111">
        <f t="shared" si="4"/>
        <v>14</v>
      </c>
      <c r="B254" s="116"/>
      <c r="C254" s="109">
        <v>34586</v>
      </c>
      <c r="D254" s="101" t="s">
        <v>723</v>
      </c>
      <c r="F254" s="124">
        <v>3</v>
      </c>
      <c r="G254" s="102"/>
      <c r="H254" s="125">
        <v>18338.595009999997</v>
      </c>
      <c r="I254" s="126"/>
      <c r="J254" s="125">
        <v>0</v>
      </c>
      <c r="K254" s="127"/>
      <c r="L254" s="125">
        <v>0</v>
      </c>
      <c r="M254" s="127"/>
      <c r="N254" s="125">
        <v>0</v>
      </c>
      <c r="O254" s="126"/>
      <c r="P254" s="125">
        <f>SUM(H254,J254,L254,N254)</f>
        <v>18338.595009999997</v>
      </c>
      <c r="Q254" s="127"/>
      <c r="R254" s="125">
        <v>18338.595010000001</v>
      </c>
    </row>
    <row r="255" spans="1:18" x14ac:dyDescent="0.25">
      <c r="A255" s="111">
        <f t="shared" si="4"/>
        <v>15</v>
      </c>
      <c r="B255" s="116"/>
      <c r="C255" s="109">
        <v>34686</v>
      </c>
      <c r="D255" s="101" t="s">
        <v>724</v>
      </c>
      <c r="F255" s="124">
        <v>3</v>
      </c>
      <c r="G255" s="102"/>
      <c r="H255" s="125">
        <v>141.62640999999999</v>
      </c>
      <c r="I255" s="126"/>
      <c r="J255" s="125">
        <v>0</v>
      </c>
      <c r="K255" s="127"/>
      <c r="L255" s="125">
        <v>0</v>
      </c>
      <c r="M255" s="127"/>
      <c r="N255" s="125">
        <v>0</v>
      </c>
      <c r="O255" s="126"/>
      <c r="P255" s="125">
        <f>SUM(H255,J255,L255,N255)</f>
        <v>141.62640999999999</v>
      </c>
      <c r="Q255" s="127"/>
      <c r="R255" s="125">
        <v>141.62640999999999</v>
      </c>
    </row>
    <row r="256" spans="1:18" x14ac:dyDescent="0.25">
      <c r="A256" s="111">
        <f t="shared" si="4"/>
        <v>16</v>
      </c>
      <c r="B256" s="116"/>
      <c r="C256" s="109"/>
      <c r="D256" s="103" t="s">
        <v>763</v>
      </c>
      <c r="F256" s="124"/>
      <c r="H256" s="129">
        <f>SUM(H251:H255)</f>
        <v>469889.47199999989</v>
      </c>
      <c r="I256" s="131"/>
      <c r="J256" s="129">
        <f>SUM(J251:J255)</f>
        <v>93.008899999999997</v>
      </c>
      <c r="K256" s="131"/>
      <c r="L256" s="129">
        <f>SUM(L251:L255)</f>
        <v>-363.70979999999997</v>
      </c>
      <c r="M256" s="131"/>
      <c r="N256" s="129">
        <f>SUM(N251:N255)</f>
        <v>0</v>
      </c>
      <c r="O256" s="131"/>
      <c r="P256" s="129">
        <f>SUM(P251:P255)</f>
        <v>469618.77109999995</v>
      </c>
      <c r="Q256" s="131"/>
      <c r="R256" s="129">
        <f>SUM(R251:R255)</f>
        <v>469765.86800000002</v>
      </c>
    </row>
    <row r="257" spans="1:18" x14ac:dyDescent="0.25">
      <c r="A257" s="111">
        <f t="shared" si="4"/>
        <v>17</v>
      </c>
      <c r="B257" s="116"/>
      <c r="F257" s="128"/>
      <c r="O257" s="102"/>
    </row>
    <row r="258" spans="1:18" x14ac:dyDescent="0.25">
      <c r="A258" s="111">
        <f t="shared" si="4"/>
        <v>18</v>
      </c>
      <c r="B258" s="116"/>
      <c r="C258" s="109">
        <v>34287</v>
      </c>
      <c r="D258" s="103" t="s">
        <v>764</v>
      </c>
      <c r="F258" s="124">
        <v>20</v>
      </c>
      <c r="G258" s="102"/>
      <c r="H258" s="125">
        <v>0</v>
      </c>
      <c r="I258" s="126"/>
      <c r="J258" s="125">
        <v>0</v>
      </c>
      <c r="K258" s="127"/>
      <c r="L258" s="125">
        <v>0</v>
      </c>
      <c r="M258" s="127"/>
      <c r="N258" s="125">
        <v>0</v>
      </c>
      <c r="O258" s="126"/>
      <c r="P258" s="125">
        <f>SUM(H258,J258,L258,N258)</f>
        <v>0</v>
      </c>
      <c r="Q258" s="127"/>
      <c r="R258" s="125">
        <v>0</v>
      </c>
    </row>
    <row r="259" spans="1:18" x14ac:dyDescent="0.25">
      <c r="A259" s="111">
        <f t="shared" si="4"/>
        <v>19</v>
      </c>
      <c r="B259" s="116"/>
      <c r="C259" s="109">
        <v>34687</v>
      </c>
      <c r="D259" s="101" t="s">
        <v>765</v>
      </c>
      <c r="F259" s="124">
        <v>14.299999999999999</v>
      </c>
      <c r="G259" s="102"/>
      <c r="H259" s="125">
        <v>1637.25728</v>
      </c>
      <c r="I259" s="126"/>
      <c r="J259" s="125">
        <v>558.95855000000006</v>
      </c>
      <c r="K259" s="127"/>
      <c r="L259" s="125">
        <v>-84.255889999999994</v>
      </c>
      <c r="M259" s="127"/>
      <c r="N259" s="125">
        <v>0</v>
      </c>
      <c r="O259" s="126"/>
      <c r="P259" s="125">
        <f>SUM(H259,J259,L259,N259)</f>
        <v>2111.9599400000002</v>
      </c>
      <c r="Q259" s="127"/>
      <c r="R259" s="125">
        <v>1868.1113700000001</v>
      </c>
    </row>
    <row r="260" spans="1:18" x14ac:dyDescent="0.25">
      <c r="A260" s="111">
        <f t="shared" si="4"/>
        <v>20</v>
      </c>
      <c r="B260" s="116"/>
      <c r="C260" s="111"/>
      <c r="F260" s="124"/>
      <c r="H260" s="129"/>
      <c r="I260" s="131"/>
      <c r="J260" s="129"/>
      <c r="K260" s="131"/>
      <c r="L260" s="129"/>
      <c r="M260" s="131"/>
      <c r="N260" s="129"/>
      <c r="O260" s="131"/>
      <c r="P260" s="129"/>
      <c r="Q260" s="131"/>
      <c r="R260" s="129"/>
    </row>
    <row r="261" spans="1:18" ht="13.8" thickBot="1" x14ac:dyDescent="0.3">
      <c r="A261" s="111">
        <f t="shared" si="4"/>
        <v>21</v>
      </c>
      <c r="B261" s="116"/>
      <c r="C261" s="111"/>
      <c r="D261" s="101" t="s">
        <v>766</v>
      </c>
      <c r="F261" s="124"/>
      <c r="H261" s="143">
        <f>SUM(H192,H200,H208,H216,H224,H248,H256,H258,H259)</f>
        <v>1429149.81972</v>
      </c>
      <c r="I261" s="131"/>
      <c r="J261" s="143">
        <f>SUM(J192,J200,J208,J216,J224,J248,J256,J258,J259)</f>
        <v>11162.154559999999</v>
      </c>
      <c r="K261" s="131"/>
      <c r="L261" s="143">
        <f>SUM(L192,L200,L208,L216,L224,L248,L256,L258,L259)</f>
        <v>-9477.9123800000016</v>
      </c>
      <c r="M261" s="131"/>
      <c r="N261" s="143">
        <f>SUM(N192,N200,N208,N216,N224,N248,N256,N258,N259)</f>
        <v>0</v>
      </c>
      <c r="O261" s="131"/>
      <c r="P261" s="143">
        <f>SUM(P192,P200,P208,P216,P224,P248,P256,P258,P259)</f>
        <v>1430834.0618999999</v>
      </c>
      <c r="Q261" s="131"/>
      <c r="R261" s="143">
        <f>SUM(R192,R200,R208,R216,R224,R248,R256,R258,R259)</f>
        <v>1428143.3306000002</v>
      </c>
    </row>
    <row r="262" spans="1:18" ht="13.8" thickTop="1" x14ac:dyDescent="0.25">
      <c r="A262" s="111">
        <f t="shared" si="4"/>
        <v>22</v>
      </c>
      <c r="B262" s="116"/>
      <c r="F262" s="128"/>
      <c r="O262" s="102"/>
    </row>
    <row r="263" spans="1:18" x14ac:dyDescent="0.25">
      <c r="A263" s="111">
        <f t="shared" si="4"/>
        <v>23</v>
      </c>
      <c r="B263" s="116"/>
      <c r="F263" s="128"/>
      <c r="O263" s="102"/>
    </row>
    <row r="264" spans="1:18" x14ac:dyDescent="0.25">
      <c r="A264" s="111">
        <f t="shared" si="4"/>
        <v>24</v>
      </c>
      <c r="B264" s="116"/>
      <c r="F264" s="128"/>
      <c r="O264" s="102"/>
    </row>
    <row r="265" spans="1:18" x14ac:dyDescent="0.25">
      <c r="A265" s="111">
        <f t="shared" si="4"/>
        <v>25</v>
      </c>
      <c r="B265" s="116"/>
      <c r="D265" s="101" t="s">
        <v>767</v>
      </c>
      <c r="F265" s="128"/>
      <c r="O265" s="102"/>
    </row>
    <row r="266" spans="1:18" x14ac:dyDescent="0.25">
      <c r="A266" s="111">
        <f t="shared" si="4"/>
        <v>26</v>
      </c>
      <c r="B266" s="135"/>
      <c r="D266" s="103" t="s">
        <v>94</v>
      </c>
      <c r="F266" s="124"/>
      <c r="H266" s="150"/>
      <c r="I266" s="131"/>
      <c r="J266" s="150"/>
      <c r="K266" s="131"/>
      <c r="L266" s="150"/>
      <c r="M266" s="131"/>
      <c r="N266" s="150"/>
      <c r="O266" s="131"/>
      <c r="P266" s="150"/>
      <c r="Q266" s="131"/>
      <c r="R266" s="150"/>
    </row>
    <row r="267" spans="1:18" x14ac:dyDescent="0.25">
      <c r="A267" s="111">
        <f t="shared" si="4"/>
        <v>27</v>
      </c>
      <c r="B267" s="135"/>
      <c r="C267" s="111">
        <v>34130</v>
      </c>
      <c r="D267" s="101" t="s">
        <v>720</v>
      </c>
      <c r="F267" s="124">
        <v>3.4000000000000004</v>
      </c>
      <c r="G267" s="102"/>
      <c r="H267" s="125">
        <v>89131.70643999998</v>
      </c>
      <c r="I267" s="126"/>
      <c r="J267" s="125">
        <v>16651.579419999998</v>
      </c>
      <c r="K267" s="127"/>
      <c r="L267" s="125">
        <v>-987.25141000000008</v>
      </c>
      <c r="M267" s="127"/>
      <c r="N267" s="125">
        <v>0</v>
      </c>
      <c r="O267" s="126"/>
      <c r="P267" s="125">
        <f>SUM(H267,J267,L267,N267)</f>
        <v>104796.03444999998</v>
      </c>
      <c r="Q267" s="127"/>
      <c r="R267" s="125">
        <v>99248.560870000001</v>
      </c>
    </row>
    <row r="268" spans="1:18" x14ac:dyDescent="0.25">
      <c r="A268" s="111">
        <f t="shared" si="4"/>
        <v>28</v>
      </c>
      <c r="B268" s="135"/>
      <c r="C268" s="111">
        <v>34230</v>
      </c>
      <c r="D268" s="101" t="s">
        <v>748</v>
      </c>
      <c r="F268" s="124">
        <v>3</v>
      </c>
      <c r="G268" s="102"/>
      <c r="H268" s="125">
        <v>24408.399300000005</v>
      </c>
      <c r="I268" s="126"/>
      <c r="J268" s="125">
        <v>85.86475999999999</v>
      </c>
      <c r="K268" s="127"/>
      <c r="L268" s="125">
        <v>-78.112990000000011</v>
      </c>
      <c r="M268" s="127"/>
      <c r="N268" s="125">
        <v>0</v>
      </c>
      <c r="O268" s="126"/>
      <c r="P268" s="125">
        <f>SUM(H268,J268,L268,N268)</f>
        <v>24416.151070000004</v>
      </c>
      <c r="Q268" s="127"/>
      <c r="R268" s="125">
        <v>24425.315890000002</v>
      </c>
    </row>
    <row r="269" spans="1:18" x14ac:dyDescent="0.25">
      <c r="A269" s="111">
        <f t="shared" si="4"/>
        <v>29</v>
      </c>
      <c r="B269" s="116"/>
      <c r="C269" s="111">
        <v>34330</v>
      </c>
      <c r="D269" s="101" t="s">
        <v>749</v>
      </c>
      <c r="F269" s="124">
        <v>5.5</v>
      </c>
      <c r="G269" s="102"/>
      <c r="H269" s="125">
        <v>38779.394590000004</v>
      </c>
      <c r="I269" s="126"/>
      <c r="J269" s="125">
        <v>817.11752999999999</v>
      </c>
      <c r="K269" s="127"/>
      <c r="L269" s="125">
        <v>-166.37528</v>
      </c>
      <c r="M269" s="127"/>
      <c r="N269" s="125">
        <v>0</v>
      </c>
      <c r="O269" s="126"/>
      <c r="P269" s="125">
        <f>SUM(H269,J269,L269,N269)</f>
        <v>39430.136840000006</v>
      </c>
      <c r="Q269" s="127"/>
      <c r="R269" s="125">
        <v>38882.448609999999</v>
      </c>
    </row>
    <row r="270" spans="1:18" x14ac:dyDescent="0.25">
      <c r="A270" s="111">
        <f t="shared" si="4"/>
        <v>30</v>
      </c>
      <c r="B270" s="116"/>
      <c r="C270" s="111">
        <v>34530</v>
      </c>
      <c r="D270" s="101" t="s">
        <v>723</v>
      </c>
      <c r="F270" s="124">
        <v>3.2999999999999994</v>
      </c>
      <c r="G270" s="102"/>
      <c r="H270" s="125">
        <v>31440.017359999998</v>
      </c>
      <c r="I270" s="126"/>
      <c r="J270" s="125">
        <v>3944.2652599999997</v>
      </c>
      <c r="K270" s="127"/>
      <c r="L270" s="125">
        <v>-2525.45201</v>
      </c>
      <c r="M270" s="127"/>
      <c r="N270" s="125">
        <v>0</v>
      </c>
      <c r="O270" s="126"/>
      <c r="P270" s="125">
        <f>SUM(H270,J270,L270,N270)</f>
        <v>32858.830609999997</v>
      </c>
      <c r="Q270" s="127"/>
      <c r="R270" s="125">
        <v>29919.94543</v>
      </c>
    </row>
    <row r="271" spans="1:18" x14ac:dyDescent="0.25">
      <c r="A271" s="111">
        <f t="shared" si="4"/>
        <v>31</v>
      </c>
      <c r="B271" s="116"/>
      <c r="C271" s="111">
        <v>34630</v>
      </c>
      <c r="D271" s="101" t="s">
        <v>724</v>
      </c>
      <c r="F271" s="124">
        <v>4</v>
      </c>
      <c r="G271" s="102"/>
      <c r="H271" s="125">
        <v>11279.074549999999</v>
      </c>
      <c r="I271" s="126"/>
      <c r="J271" s="125">
        <v>237.17116000000001</v>
      </c>
      <c r="K271" s="127"/>
      <c r="L271" s="125">
        <v>-24.4693</v>
      </c>
      <c r="M271" s="127"/>
      <c r="N271" s="125">
        <v>0</v>
      </c>
      <c r="O271" s="126"/>
      <c r="P271" s="125">
        <f>SUM(H271,J271,L271,N271)</f>
        <v>11491.776409999999</v>
      </c>
      <c r="Q271" s="127"/>
      <c r="R271" s="125">
        <v>11329.65825</v>
      </c>
    </row>
    <row r="272" spans="1:18" x14ac:dyDescent="0.25">
      <c r="A272" s="111">
        <f t="shared" si="4"/>
        <v>32</v>
      </c>
      <c r="B272" s="116"/>
      <c r="C272" s="111"/>
      <c r="D272" s="103" t="s">
        <v>768</v>
      </c>
      <c r="F272" s="124"/>
      <c r="H272" s="129">
        <f>SUM(H267:H271)</f>
        <v>195038.59223999997</v>
      </c>
      <c r="I272" s="131"/>
      <c r="J272" s="129">
        <f>SUM(J267:J271)</f>
        <v>21735.99813</v>
      </c>
      <c r="K272" s="131"/>
      <c r="L272" s="129">
        <f>SUM(L267:L271)</f>
        <v>-3781.6609900000003</v>
      </c>
      <c r="M272" s="131"/>
      <c r="N272" s="129">
        <f>SUM(N267:N271)</f>
        <v>0</v>
      </c>
      <c r="O272" s="131"/>
      <c r="P272" s="129">
        <f>SUM(P267:P271)</f>
        <v>212992.92937999999</v>
      </c>
      <c r="Q272" s="131"/>
      <c r="R272" s="129">
        <f>SUM(R267:R271)</f>
        <v>203805.92905000001</v>
      </c>
    </row>
    <row r="273" spans="1:18" x14ac:dyDescent="0.25">
      <c r="A273" s="111">
        <f t="shared" si="4"/>
        <v>33</v>
      </c>
      <c r="B273" s="116"/>
      <c r="F273" s="128"/>
      <c r="O273" s="102"/>
    </row>
    <row r="274" spans="1:18" x14ac:dyDescent="0.25">
      <c r="A274" s="111">
        <f t="shared" si="4"/>
        <v>34</v>
      </c>
      <c r="D274" s="103" t="s">
        <v>101</v>
      </c>
      <c r="F274" s="128"/>
      <c r="H274" s="153"/>
      <c r="I274" s="153"/>
      <c r="J274" s="153"/>
      <c r="K274" s="153"/>
      <c r="L274" s="152"/>
      <c r="M274" s="152"/>
      <c r="N274" s="152"/>
      <c r="O274" s="154"/>
      <c r="P274" s="153"/>
      <c r="Q274" s="153"/>
      <c r="R274" s="153"/>
    </row>
    <row r="275" spans="1:18" x14ac:dyDescent="0.25">
      <c r="A275" s="111">
        <f t="shared" si="4"/>
        <v>35</v>
      </c>
      <c r="C275" s="109">
        <v>34131</v>
      </c>
      <c r="D275" s="101" t="s">
        <v>720</v>
      </c>
      <c r="F275" s="124">
        <v>3.5999999999999996</v>
      </c>
      <c r="G275" s="102"/>
      <c r="H275" s="125">
        <v>21358.587480000002</v>
      </c>
      <c r="I275" s="126"/>
      <c r="J275" s="125">
        <v>113.86693</v>
      </c>
      <c r="K275" s="127"/>
      <c r="L275" s="125">
        <v>-219.33364</v>
      </c>
      <c r="M275" s="127"/>
      <c r="N275" s="125">
        <v>0</v>
      </c>
      <c r="O275" s="126"/>
      <c r="P275" s="125">
        <f>SUM(H275,J275,L275,N275)</f>
        <v>21253.120770000001</v>
      </c>
      <c r="Q275" s="127"/>
      <c r="R275" s="125">
        <v>21319.355440000003</v>
      </c>
    </row>
    <row r="276" spans="1:18" x14ac:dyDescent="0.25">
      <c r="A276" s="111">
        <f t="shared" si="4"/>
        <v>36</v>
      </c>
      <c r="C276" s="109">
        <v>34231</v>
      </c>
      <c r="D276" s="101" t="s">
        <v>748</v>
      </c>
      <c r="F276" s="124">
        <v>4</v>
      </c>
      <c r="G276" s="102"/>
      <c r="H276" s="125">
        <v>80799.778389999992</v>
      </c>
      <c r="I276" s="126"/>
      <c r="J276" s="125">
        <v>3170.2764400000001</v>
      </c>
      <c r="K276" s="127"/>
      <c r="L276" s="125">
        <v>-1213.87086</v>
      </c>
      <c r="M276" s="127"/>
      <c r="N276" s="125">
        <v>0</v>
      </c>
      <c r="O276" s="126"/>
      <c r="P276" s="125">
        <f>SUM(H276,J276,L276,N276)</f>
        <v>82756.183969999998</v>
      </c>
      <c r="Q276" s="127"/>
      <c r="R276" s="125">
        <v>82349.339619999999</v>
      </c>
    </row>
    <row r="277" spans="1:18" x14ac:dyDescent="0.25">
      <c r="A277" s="111">
        <f t="shared" si="4"/>
        <v>37</v>
      </c>
      <c r="C277" s="109">
        <v>34331</v>
      </c>
      <c r="D277" s="101" t="s">
        <v>749</v>
      </c>
      <c r="F277" s="124">
        <v>6.1</v>
      </c>
      <c r="G277" s="102"/>
      <c r="H277" s="125">
        <v>215048.37142999997</v>
      </c>
      <c r="I277" s="126"/>
      <c r="J277" s="125">
        <v>37738.91289</v>
      </c>
      <c r="K277" s="127"/>
      <c r="L277" s="125">
        <v>-3537.1757200000002</v>
      </c>
      <c r="M277" s="127"/>
      <c r="N277" s="125">
        <v>0</v>
      </c>
      <c r="O277" s="126"/>
      <c r="P277" s="125">
        <f>SUM(H277,J277,L277,N277)</f>
        <v>249250.10859999998</v>
      </c>
      <c r="Q277" s="127"/>
      <c r="R277" s="125">
        <v>241403.70490000001</v>
      </c>
    </row>
    <row r="278" spans="1:18" x14ac:dyDescent="0.25">
      <c r="A278" s="111">
        <f t="shared" si="4"/>
        <v>38</v>
      </c>
      <c r="C278" s="109">
        <v>34531</v>
      </c>
      <c r="D278" s="101" t="s">
        <v>723</v>
      </c>
      <c r="F278" s="124">
        <v>4.1000000000000005</v>
      </c>
      <c r="G278" s="102"/>
      <c r="H278" s="125">
        <v>39225.695200000002</v>
      </c>
      <c r="I278" s="126"/>
      <c r="J278" s="125">
        <v>1434.3023000000001</v>
      </c>
      <c r="K278" s="127"/>
      <c r="L278" s="125">
        <v>-58.021000000000001</v>
      </c>
      <c r="M278" s="127"/>
      <c r="N278" s="125">
        <v>0</v>
      </c>
      <c r="O278" s="126"/>
      <c r="P278" s="125">
        <f>SUM(H278,J278,L278,N278)</f>
        <v>40601.976500000004</v>
      </c>
      <c r="Q278" s="127"/>
      <c r="R278" s="125">
        <v>39499.467669999998</v>
      </c>
    </row>
    <row r="279" spans="1:18" x14ac:dyDescent="0.25">
      <c r="A279" s="111">
        <f t="shared" si="4"/>
        <v>39</v>
      </c>
      <c r="C279" s="109">
        <v>34631</v>
      </c>
      <c r="D279" s="101" t="s">
        <v>724</v>
      </c>
      <c r="F279" s="124">
        <v>3.2</v>
      </c>
      <c r="G279" s="102"/>
      <c r="H279" s="125">
        <v>1175.7052099999999</v>
      </c>
      <c r="I279" s="126"/>
      <c r="J279" s="125">
        <v>0</v>
      </c>
      <c r="K279" s="127"/>
      <c r="L279" s="125">
        <v>0</v>
      </c>
      <c r="M279" s="127"/>
      <c r="N279" s="125">
        <v>0</v>
      </c>
      <c r="O279" s="126"/>
      <c r="P279" s="125">
        <f>SUM(H279,J279,L279,N279)</f>
        <v>1175.7052099999999</v>
      </c>
      <c r="Q279" s="127"/>
      <c r="R279" s="125">
        <v>1175.7052099999999</v>
      </c>
    </row>
    <row r="280" spans="1:18" x14ac:dyDescent="0.25">
      <c r="A280" s="111">
        <f t="shared" si="4"/>
        <v>40</v>
      </c>
      <c r="C280" s="111"/>
      <c r="D280" s="103" t="s">
        <v>769</v>
      </c>
      <c r="F280" s="136"/>
      <c r="H280" s="129">
        <f>SUM(H275:H279)</f>
        <v>357608.13770999998</v>
      </c>
      <c r="I280" s="131"/>
      <c r="J280" s="129">
        <f>SUM(J275:J279)</f>
        <v>42457.358560000001</v>
      </c>
      <c r="K280" s="131"/>
      <c r="L280" s="129">
        <f>SUM(L275:L279)</f>
        <v>-5028.4012199999997</v>
      </c>
      <c r="M280" s="131"/>
      <c r="N280" s="129">
        <f>SUM(N275:N279)</f>
        <v>0</v>
      </c>
      <c r="O280" s="131"/>
      <c r="P280" s="129">
        <f>SUM(P275:P279)</f>
        <v>395037.09504999995</v>
      </c>
      <c r="Q280" s="131"/>
      <c r="R280" s="129">
        <f>SUM(R275:R279)</f>
        <v>385747.57283999998</v>
      </c>
    </row>
    <row r="281" spans="1:18" x14ac:dyDescent="0.25">
      <c r="A281" s="111">
        <f t="shared" si="4"/>
        <v>41</v>
      </c>
      <c r="O281" s="102"/>
    </row>
    <row r="282" spans="1:18" x14ac:dyDescent="0.25">
      <c r="A282" s="111">
        <f t="shared" si="4"/>
        <v>42</v>
      </c>
      <c r="O282" s="102"/>
    </row>
    <row r="283" spans="1:18" x14ac:dyDescent="0.25">
      <c r="A283" s="111">
        <f t="shared" si="4"/>
        <v>43</v>
      </c>
      <c r="O283" s="102"/>
    </row>
    <row r="284" spans="1:18" ht="13.8" thickBot="1" x14ac:dyDescent="0.3">
      <c r="A284" s="108">
        <f t="shared" si="4"/>
        <v>44</v>
      </c>
      <c r="B284" s="137" t="s">
        <v>730</v>
      </c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8"/>
      <c r="P284" s="97"/>
      <c r="Q284" s="97"/>
      <c r="R284" s="97"/>
    </row>
    <row r="285" spans="1:18" x14ac:dyDescent="0.25">
      <c r="A285" s="101" t="str">
        <f>$A$57</f>
        <v>Supporting Schedules:  B-08, B-11</v>
      </c>
      <c r="O285" s="102"/>
      <c r="P285" s="101" t="str">
        <f>$P$57</f>
        <v>Recap Schedules:  B-03, B-06</v>
      </c>
    </row>
    <row r="286" spans="1:18" ht="13.8" thickBot="1" x14ac:dyDescent="0.3">
      <c r="A286" s="97" t="str">
        <f>$A$1</f>
        <v>SCHEDULE B-07</v>
      </c>
      <c r="B286" s="97"/>
      <c r="C286" s="97"/>
      <c r="D286" s="97"/>
      <c r="E286" s="97"/>
      <c r="F286" s="97"/>
      <c r="G286" s="97" t="str">
        <f>$G$1</f>
        <v>PLANT BALANCES BY ACCOUNT AND SUB-ACCOUNT</v>
      </c>
      <c r="H286" s="97"/>
      <c r="I286" s="97"/>
      <c r="J286" s="97"/>
      <c r="K286" s="97"/>
      <c r="L286" s="97"/>
      <c r="M286" s="97"/>
      <c r="N286" s="97"/>
      <c r="O286" s="98"/>
      <c r="P286" s="97"/>
      <c r="Q286" s="97"/>
      <c r="R286" s="98" t="str">
        <f>"Page "&amp;TRIM(MID(R229,5,3))+1&amp;" of 30"</f>
        <v>Page 26 of 30</v>
      </c>
    </row>
    <row r="287" spans="1:18" x14ac:dyDescent="0.25">
      <c r="A287" s="101" t="str">
        <f>$A$2</f>
        <v>FLORIDA PUBLIC SERVICE COMMISSION</v>
      </c>
      <c r="B287" s="138"/>
      <c r="E287" s="102" t="str">
        <f>$E$2</f>
        <v xml:space="preserve">                  EXPLANATION:</v>
      </c>
      <c r="F287" s="101" t="str">
        <f>IF($F$2="","",$F$2)</f>
        <v>Provide the depreciation rate and plant balances for each account or sub-account to which</v>
      </c>
      <c r="J287" s="104"/>
      <c r="K287" s="104"/>
      <c r="M287" s="104"/>
      <c r="N287" s="104"/>
      <c r="O287" s="105"/>
      <c r="P287" s="101" t="str">
        <f>$P$2</f>
        <v>Type of data shown:</v>
      </c>
      <c r="R287" s="106"/>
    </row>
    <row r="288" spans="1:18" x14ac:dyDescent="0.25">
      <c r="B288" s="138"/>
      <c r="F288" s="101" t="str">
        <f>IF($F$3="","",$F$3)</f>
        <v>a separate depreciation rate is prescribed. (Include Amortization/Recovery schedule amounts).</v>
      </c>
      <c r="J288" s="102"/>
      <c r="K288" s="106"/>
      <c r="N288" s="102"/>
      <c r="O288" s="102" t="str">
        <f>IF($O$3=0,"",$O$3)</f>
        <v/>
      </c>
      <c r="P288" s="106" t="str">
        <f>$P$3</f>
        <v>Projected Test Year Ended 12/31/2025</v>
      </c>
      <c r="R288" s="102"/>
    </row>
    <row r="289" spans="1:18" x14ac:dyDescent="0.25">
      <c r="A289" s="101" t="str">
        <f>$A$4</f>
        <v>COMPANY: TAMPA ELECTRIC COMPANY</v>
      </c>
      <c r="B289" s="138"/>
      <c r="F289" s="101" t="str">
        <f>IF(+$F$4="","",$F$4)</f>
        <v/>
      </c>
      <c r="J289" s="102"/>
      <c r="K289" s="106"/>
      <c r="L289" s="102"/>
      <c r="O289" s="102" t="str">
        <f>IF($O$4=0,"",$O$4)</f>
        <v/>
      </c>
      <c r="P289" s="106" t="str">
        <f>$P$4</f>
        <v>Projected Prior Year Ended 12/31/2024</v>
      </c>
      <c r="R289" s="102"/>
    </row>
    <row r="290" spans="1:18" x14ac:dyDescent="0.25">
      <c r="B290" s="138"/>
      <c r="F290" s="101" t="str">
        <f>IF(+$F$5="","",$F$5)</f>
        <v/>
      </c>
      <c r="J290" s="102"/>
      <c r="K290" s="106"/>
      <c r="L290" s="102"/>
      <c r="O290" s="102" t="str">
        <f>IF($O$5=0,"",$O$5)</f>
        <v>XX</v>
      </c>
      <c r="P290" s="106" t="str">
        <f>$P$5</f>
        <v>Historical Prior Year Ended 12/31/2023</v>
      </c>
      <c r="R290" s="102"/>
    </row>
    <row r="291" spans="1:18" x14ac:dyDescent="0.25">
      <c r="B291" s="138"/>
      <c r="J291" s="102"/>
      <c r="K291" s="106"/>
      <c r="L291" s="102"/>
      <c r="O291" s="102"/>
      <c r="P291" s="106" t="str">
        <f>$P$6</f>
        <v xml:space="preserve"> Witness: C. Aldazabal / J. Chronister / C. Heck /</v>
      </c>
      <c r="R291" s="102"/>
    </row>
    <row r="292" spans="1:18" ht="13.8" thickBot="1" x14ac:dyDescent="0.3">
      <c r="A292" s="97" t="str">
        <f>A$7</f>
        <v>DOCKET NO. 20240026-EI</v>
      </c>
      <c r="B292" s="139"/>
      <c r="C292" s="97"/>
      <c r="D292" s="97"/>
      <c r="E292" s="97"/>
      <c r="F292" s="97" t="str">
        <f>IF(+$F$7="","",$F$7)</f>
        <v/>
      </c>
      <c r="G292" s="97"/>
      <c r="H292" s="108" t="str">
        <f>IF($H$7="","",$H$7)</f>
        <v>(Dollar in 000's)</v>
      </c>
      <c r="I292" s="97"/>
      <c r="J292" s="97"/>
      <c r="K292" s="97"/>
      <c r="L292" s="97"/>
      <c r="M292" s="97"/>
      <c r="N292" s="97"/>
      <c r="O292" s="98"/>
      <c r="P292" s="97" t="str">
        <f>$P$7</f>
        <v xml:space="preserve">                   R. Latta / K. Sparkman / K. Stryker / C. Whitworth</v>
      </c>
      <c r="Q292" s="97"/>
      <c r="R292" s="97"/>
    </row>
    <row r="293" spans="1:18" x14ac:dyDescent="0.25"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10"/>
      <c r="P293" s="109"/>
      <c r="Q293" s="109"/>
      <c r="R293" s="109"/>
    </row>
    <row r="294" spans="1:18" x14ac:dyDescent="0.25">
      <c r="C294" s="109" t="s">
        <v>691</v>
      </c>
      <c r="D294" s="109" t="s">
        <v>692</v>
      </c>
      <c r="E294" s="109"/>
      <c r="F294" s="109" t="s">
        <v>693</v>
      </c>
      <c r="G294" s="109"/>
      <c r="H294" s="109" t="s">
        <v>694</v>
      </c>
      <c r="I294" s="109"/>
      <c r="J294" s="111" t="s">
        <v>695</v>
      </c>
      <c r="K294" s="111"/>
      <c r="L294" s="109" t="s">
        <v>696</v>
      </c>
      <c r="M294" s="109"/>
      <c r="N294" s="109" t="s">
        <v>697</v>
      </c>
      <c r="O294" s="110"/>
      <c r="P294" s="109" t="s">
        <v>698</v>
      </c>
      <c r="Q294" s="109"/>
      <c r="R294" s="109" t="s">
        <v>699</v>
      </c>
    </row>
    <row r="295" spans="1:18" x14ac:dyDescent="0.25">
      <c r="C295" s="111" t="s">
        <v>700</v>
      </c>
      <c r="D295" s="111" t="s">
        <v>700</v>
      </c>
      <c r="F295" s="111" t="s">
        <v>701</v>
      </c>
      <c r="G295" s="111"/>
      <c r="H295" s="109" t="s">
        <v>702</v>
      </c>
      <c r="I295" s="111"/>
      <c r="J295" s="109" t="s">
        <v>353</v>
      </c>
      <c r="K295" s="111"/>
      <c r="L295" s="111" t="s">
        <v>353</v>
      </c>
      <c r="M295" s="111"/>
      <c r="O295" s="102"/>
      <c r="P295" s="111" t="s">
        <v>702</v>
      </c>
      <c r="R295" s="111"/>
    </row>
    <row r="296" spans="1:18" x14ac:dyDescent="0.25">
      <c r="A296" s="111" t="s">
        <v>703</v>
      </c>
      <c r="B296" s="111"/>
      <c r="C296" s="111" t="s">
        <v>704</v>
      </c>
      <c r="D296" s="111" t="s">
        <v>704</v>
      </c>
      <c r="E296" s="109"/>
      <c r="F296" s="111" t="s">
        <v>705</v>
      </c>
      <c r="G296" s="111"/>
      <c r="H296" s="111" t="s">
        <v>706</v>
      </c>
      <c r="I296" s="111"/>
      <c r="J296" s="111" t="s">
        <v>702</v>
      </c>
      <c r="K296" s="109"/>
      <c r="L296" s="111" t="s">
        <v>702</v>
      </c>
      <c r="M296" s="106"/>
      <c r="N296" s="111" t="s">
        <v>362</v>
      </c>
      <c r="O296" s="110"/>
      <c r="P296" s="109" t="s">
        <v>706</v>
      </c>
      <c r="Q296" s="109"/>
      <c r="R296" s="111" t="s">
        <v>707</v>
      </c>
    </row>
    <row r="297" spans="1:18" ht="13.8" thickBot="1" x14ac:dyDescent="0.3">
      <c r="A297" s="108" t="s">
        <v>708</v>
      </c>
      <c r="B297" s="108"/>
      <c r="C297" s="108" t="s">
        <v>709</v>
      </c>
      <c r="D297" s="108" t="s">
        <v>710</v>
      </c>
      <c r="E297" s="108"/>
      <c r="F297" s="112" t="s">
        <v>711</v>
      </c>
      <c r="G297" s="112"/>
      <c r="H297" s="112" t="s">
        <v>712</v>
      </c>
      <c r="I297" s="113"/>
      <c r="J297" s="112" t="s">
        <v>713</v>
      </c>
      <c r="K297" s="113"/>
      <c r="L297" s="113" t="s">
        <v>714</v>
      </c>
      <c r="M297" s="114"/>
      <c r="N297" s="114" t="s">
        <v>715</v>
      </c>
      <c r="O297" s="115"/>
      <c r="P297" s="114" t="s">
        <v>716</v>
      </c>
      <c r="Q297" s="114"/>
      <c r="R297" s="114" t="s">
        <v>717</v>
      </c>
    </row>
    <row r="298" spans="1:18" x14ac:dyDescent="0.25">
      <c r="A298" s="111">
        <v>1</v>
      </c>
      <c r="B298" s="116"/>
      <c r="O298" s="102"/>
    </row>
    <row r="299" spans="1:18" x14ac:dyDescent="0.25">
      <c r="A299" s="111">
        <f t="shared" ref="A299:A341" si="5">A298+1</f>
        <v>2</v>
      </c>
      <c r="B299" s="116"/>
      <c r="C299" s="111"/>
      <c r="D299" s="103" t="s">
        <v>108</v>
      </c>
      <c r="F299" s="136"/>
      <c r="H299" s="130"/>
      <c r="I299" s="131"/>
      <c r="J299" s="131"/>
      <c r="K299" s="131"/>
      <c r="L299" s="131"/>
      <c r="M299" s="131"/>
      <c r="N299" s="131"/>
      <c r="O299" s="131"/>
      <c r="P299" s="122"/>
      <c r="Q299" s="131"/>
      <c r="R299" s="131"/>
    </row>
    <row r="300" spans="1:18" x14ac:dyDescent="0.25">
      <c r="A300" s="111">
        <f t="shared" si="5"/>
        <v>3</v>
      </c>
      <c r="B300" s="116"/>
      <c r="C300" s="109">
        <v>34132</v>
      </c>
      <c r="D300" s="101" t="s">
        <v>720</v>
      </c>
      <c r="F300" s="124">
        <v>3.4999999999999996</v>
      </c>
      <c r="G300" s="102"/>
      <c r="H300" s="125">
        <v>26971.96629</v>
      </c>
      <c r="I300" s="126"/>
      <c r="J300" s="125">
        <v>159.16988000000001</v>
      </c>
      <c r="K300" s="127"/>
      <c r="L300" s="125">
        <v>0</v>
      </c>
      <c r="M300" s="127"/>
      <c r="N300" s="125">
        <v>0</v>
      </c>
      <c r="O300" s="126"/>
      <c r="P300" s="125">
        <f>SUM(H300,J300,L300,N300)</f>
        <v>27131.136170000002</v>
      </c>
      <c r="Q300" s="127"/>
      <c r="R300" s="125">
        <v>27118.892329999999</v>
      </c>
    </row>
    <row r="301" spans="1:18" x14ac:dyDescent="0.25">
      <c r="A301" s="111">
        <f t="shared" si="5"/>
        <v>4</v>
      </c>
      <c r="B301" s="116"/>
      <c r="C301" s="109">
        <v>34232</v>
      </c>
      <c r="D301" s="101" t="s">
        <v>748</v>
      </c>
      <c r="F301" s="124">
        <v>3.9</v>
      </c>
      <c r="G301" s="102"/>
      <c r="H301" s="125">
        <v>105352.68311999997</v>
      </c>
      <c r="I301" s="126"/>
      <c r="J301" s="125">
        <v>1292.0278700000001</v>
      </c>
      <c r="K301" s="127"/>
      <c r="L301" s="125">
        <v>-311.93208000000004</v>
      </c>
      <c r="M301" s="127"/>
      <c r="N301" s="125">
        <v>0</v>
      </c>
      <c r="O301" s="126"/>
      <c r="P301" s="125">
        <f>SUM(H301,J301,L301,N301)</f>
        <v>106332.77890999998</v>
      </c>
      <c r="Q301" s="127"/>
      <c r="R301" s="125">
        <v>105852.60279999999</v>
      </c>
    </row>
    <row r="302" spans="1:18" x14ac:dyDescent="0.25">
      <c r="A302" s="111">
        <f t="shared" si="5"/>
        <v>5</v>
      </c>
      <c r="B302" s="116"/>
      <c r="C302" s="109">
        <v>34332</v>
      </c>
      <c r="D302" s="101" t="s">
        <v>749</v>
      </c>
      <c r="F302" s="124">
        <v>6.2</v>
      </c>
      <c r="G302" s="102"/>
      <c r="H302" s="125">
        <v>288524.02020999993</v>
      </c>
      <c r="I302" s="126"/>
      <c r="J302" s="125">
        <v>826.53057999999999</v>
      </c>
      <c r="K302" s="127"/>
      <c r="L302" s="125">
        <v>-311.72746000000001</v>
      </c>
      <c r="M302" s="127"/>
      <c r="N302" s="125">
        <v>-16.585750000000001</v>
      </c>
      <c r="O302" s="126"/>
      <c r="P302" s="125">
        <f>SUM(H302,J302,L302,N302)</f>
        <v>289022.2375799999</v>
      </c>
      <c r="Q302" s="127"/>
      <c r="R302" s="125">
        <v>288514.18012000003</v>
      </c>
    </row>
    <row r="303" spans="1:18" x14ac:dyDescent="0.25">
      <c r="A303" s="111">
        <f t="shared" si="5"/>
        <v>6</v>
      </c>
      <c r="B303" s="116"/>
      <c r="C303" s="109">
        <v>34532</v>
      </c>
      <c r="D303" s="101" t="s">
        <v>723</v>
      </c>
      <c r="F303" s="124">
        <v>4.1000000000000005</v>
      </c>
      <c r="G303" s="102"/>
      <c r="H303" s="125">
        <v>44481.415030000004</v>
      </c>
      <c r="I303" s="126"/>
      <c r="J303" s="125">
        <v>195.36648000000002</v>
      </c>
      <c r="K303" s="127"/>
      <c r="L303" s="125">
        <v>-92.550579999999997</v>
      </c>
      <c r="M303" s="127"/>
      <c r="N303" s="125">
        <v>16.585750000000001</v>
      </c>
      <c r="O303" s="126"/>
      <c r="P303" s="125">
        <f>SUM(H303,J303,L303,N303)</f>
        <v>44600.816679999996</v>
      </c>
      <c r="Q303" s="127"/>
      <c r="R303" s="125">
        <v>44543.255729999997</v>
      </c>
    </row>
    <row r="304" spans="1:18" x14ac:dyDescent="0.25">
      <c r="A304" s="111">
        <f t="shared" si="5"/>
        <v>7</v>
      </c>
      <c r="B304" s="116"/>
      <c r="C304" s="109">
        <v>34632</v>
      </c>
      <c r="D304" s="101" t="s">
        <v>724</v>
      </c>
      <c r="F304" s="124">
        <v>3.3000000000000003</v>
      </c>
      <c r="G304" s="102"/>
      <c r="H304" s="125">
        <v>1455.5923500000001</v>
      </c>
      <c r="I304" s="126"/>
      <c r="J304" s="125">
        <v>0</v>
      </c>
      <c r="K304" s="127"/>
      <c r="L304" s="125">
        <v>0</v>
      </c>
      <c r="M304" s="127"/>
      <c r="N304" s="125">
        <v>0</v>
      </c>
      <c r="O304" s="126"/>
      <c r="P304" s="125">
        <f>SUM(H304,J304,L304,N304)</f>
        <v>1455.5923500000001</v>
      </c>
      <c r="Q304" s="127"/>
      <c r="R304" s="125">
        <v>1455.5923500000001</v>
      </c>
    </row>
    <row r="305" spans="1:18" x14ac:dyDescent="0.25">
      <c r="A305" s="111">
        <f t="shared" si="5"/>
        <v>8</v>
      </c>
      <c r="B305" s="116"/>
      <c r="C305" s="111"/>
      <c r="D305" s="103" t="s">
        <v>770</v>
      </c>
      <c r="F305" s="124"/>
      <c r="H305" s="129">
        <f>SUM(H300:H304)</f>
        <v>466785.67699999997</v>
      </c>
      <c r="I305" s="131"/>
      <c r="J305" s="129">
        <f>SUM(J300:J304)</f>
        <v>2473.0948100000001</v>
      </c>
      <c r="K305" s="131"/>
      <c r="L305" s="129">
        <f>SUM(L300:L304)</f>
        <v>-716.21012000000007</v>
      </c>
      <c r="M305" s="131"/>
      <c r="N305" s="129">
        <f>SUM(N300:N304)</f>
        <v>0</v>
      </c>
      <c r="O305" s="131"/>
      <c r="P305" s="129">
        <f>SUM(P300:P304)</f>
        <v>468542.56168999989</v>
      </c>
      <c r="Q305" s="131"/>
      <c r="R305" s="129">
        <f>SUM(R300:R304)</f>
        <v>467484.52333</v>
      </c>
    </row>
    <row r="306" spans="1:18" x14ac:dyDescent="0.25">
      <c r="A306" s="111">
        <f t="shared" si="5"/>
        <v>9</v>
      </c>
      <c r="B306" s="116"/>
      <c r="F306" s="128"/>
      <c r="O306" s="102"/>
    </row>
    <row r="307" spans="1:18" x14ac:dyDescent="0.25">
      <c r="A307" s="111">
        <f t="shared" si="5"/>
        <v>10</v>
      </c>
      <c r="B307" s="116"/>
      <c r="C307" s="111"/>
      <c r="D307" s="103" t="s">
        <v>771</v>
      </c>
      <c r="F307" s="128"/>
      <c r="I307" s="131"/>
      <c r="K307" s="131"/>
      <c r="M307" s="131"/>
      <c r="O307" s="131"/>
      <c r="Q307" s="131"/>
    </row>
    <row r="308" spans="1:18" x14ac:dyDescent="0.25">
      <c r="A308" s="111">
        <f t="shared" si="5"/>
        <v>11</v>
      </c>
      <c r="B308" s="116"/>
      <c r="C308" s="109">
        <v>34133</v>
      </c>
      <c r="D308" s="101" t="s">
        <v>720</v>
      </c>
      <c r="F308" s="124">
        <v>3.4999999999999996</v>
      </c>
      <c r="G308" s="102"/>
      <c r="H308" s="125">
        <v>656.34929</v>
      </c>
      <c r="I308" s="126"/>
      <c r="J308" s="125">
        <v>0</v>
      </c>
      <c r="K308" s="127"/>
      <c r="L308" s="125">
        <v>0</v>
      </c>
      <c r="M308" s="127"/>
      <c r="N308" s="125">
        <v>0</v>
      </c>
      <c r="O308" s="126"/>
      <c r="P308" s="125">
        <f>SUM(H308,J308,L308,N308)</f>
        <v>656.34929</v>
      </c>
      <c r="Q308" s="127"/>
      <c r="R308" s="125">
        <v>656.34929</v>
      </c>
    </row>
    <row r="309" spans="1:18" x14ac:dyDescent="0.25">
      <c r="A309" s="111">
        <f t="shared" si="5"/>
        <v>12</v>
      </c>
      <c r="B309" s="116"/>
      <c r="C309" s="109">
        <v>34233</v>
      </c>
      <c r="D309" s="101" t="s">
        <v>748</v>
      </c>
      <c r="F309" s="124">
        <v>3.2</v>
      </c>
      <c r="G309" s="102"/>
      <c r="H309" s="125">
        <v>3502.1404299999999</v>
      </c>
      <c r="I309" s="126"/>
      <c r="J309" s="125">
        <v>2.7367199999999996</v>
      </c>
      <c r="K309" s="127"/>
      <c r="L309" s="125">
        <v>0</v>
      </c>
      <c r="M309" s="127"/>
      <c r="N309" s="125">
        <v>0</v>
      </c>
      <c r="O309" s="126"/>
      <c r="P309" s="125">
        <f>SUM(H309,J309,L309,N309)</f>
        <v>3504.8771499999998</v>
      </c>
      <c r="Q309" s="127"/>
      <c r="R309" s="125">
        <v>3504.6666299999997</v>
      </c>
    </row>
    <row r="310" spans="1:18" x14ac:dyDescent="0.25">
      <c r="A310" s="111">
        <f t="shared" si="5"/>
        <v>13</v>
      </c>
      <c r="B310" s="116"/>
      <c r="C310" s="109">
        <v>34333</v>
      </c>
      <c r="D310" s="101" t="s">
        <v>749</v>
      </c>
      <c r="F310" s="124">
        <v>3.1</v>
      </c>
      <c r="G310" s="102"/>
      <c r="H310" s="125">
        <v>15458.703200000002</v>
      </c>
      <c r="I310" s="126"/>
      <c r="J310" s="125">
        <v>263.82247999999998</v>
      </c>
      <c r="K310" s="127"/>
      <c r="L310" s="125">
        <v>-118.5318</v>
      </c>
      <c r="M310" s="127"/>
      <c r="N310" s="125">
        <v>0</v>
      </c>
      <c r="O310" s="126"/>
      <c r="P310" s="125">
        <f>SUM(H310,J310,L310,N310)</f>
        <v>15603.993880000002</v>
      </c>
      <c r="Q310" s="127"/>
      <c r="R310" s="125">
        <v>15480.930050000001</v>
      </c>
    </row>
    <row r="311" spans="1:18" x14ac:dyDescent="0.25">
      <c r="A311" s="111">
        <f t="shared" si="5"/>
        <v>14</v>
      </c>
      <c r="B311" s="116"/>
      <c r="C311" s="109">
        <v>34533</v>
      </c>
      <c r="D311" s="101" t="s">
        <v>723</v>
      </c>
      <c r="F311" s="124">
        <v>2.7</v>
      </c>
      <c r="G311" s="102"/>
      <c r="H311" s="125">
        <v>14153.816049999999</v>
      </c>
      <c r="I311" s="126"/>
      <c r="J311" s="125">
        <v>20.374590000000001</v>
      </c>
      <c r="K311" s="127"/>
      <c r="L311" s="125">
        <v>0</v>
      </c>
      <c r="M311" s="127"/>
      <c r="N311" s="125">
        <v>0</v>
      </c>
      <c r="O311" s="126"/>
      <c r="P311" s="125">
        <f>SUM(H311,J311,L311,N311)</f>
        <v>14174.190639999999</v>
      </c>
      <c r="Q311" s="127"/>
      <c r="R311" s="125">
        <v>14155.383330000001</v>
      </c>
    </row>
    <row r="312" spans="1:18" x14ac:dyDescent="0.25">
      <c r="A312" s="111">
        <f t="shared" si="5"/>
        <v>15</v>
      </c>
      <c r="B312" s="116"/>
      <c r="C312" s="109">
        <v>34633</v>
      </c>
      <c r="D312" s="101" t="s">
        <v>724</v>
      </c>
      <c r="F312" s="124">
        <v>3.4000000000000004</v>
      </c>
      <c r="G312" s="102"/>
      <c r="H312" s="125">
        <v>0.90461000000000003</v>
      </c>
      <c r="I312" s="126"/>
      <c r="J312" s="125">
        <v>0</v>
      </c>
      <c r="K312" s="127"/>
      <c r="L312" s="125">
        <v>0</v>
      </c>
      <c r="M312" s="127"/>
      <c r="N312" s="125">
        <v>0</v>
      </c>
      <c r="O312" s="126"/>
      <c r="P312" s="125">
        <f>SUM(H312,J312,L312,N312)</f>
        <v>0.90461000000000003</v>
      </c>
      <c r="Q312" s="127"/>
      <c r="R312" s="125">
        <v>0.90461000000000003</v>
      </c>
    </row>
    <row r="313" spans="1:18" x14ac:dyDescent="0.25">
      <c r="A313" s="111">
        <f t="shared" si="5"/>
        <v>16</v>
      </c>
      <c r="B313" s="116"/>
      <c r="D313" s="103" t="s">
        <v>772</v>
      </c>
      <c r="F313" s="124"/>
      <c r="H313" s="129">
        <f>SUM(H308:H312)</f>
        <v>33771.91358</v>
      </c>
      <c r="I313" s="131"/>
      <c r="J313" s="129">
        <f>SUM(J308:J312)</f>
        <v>286.93378999999999</v>
      </c>
      <c r="K313" s="131"/>
      <c r="L313" s="129">
        <f>SUM(L308:L312)</f>
        <v>-118.5318</v>
      </c>
      <c r="M313" s="131"/>
      <c r="N313" s="129">
        <f>SUM(N308:N312)</f>
        <v>0</v>
      </c>
      <c r="O313" s="131"/>
      <c r="P313" s="129">
        <f>SUM(P308:P312)</f>
        <v>33940.315569999999</v>
      </c>
      <c r="Q313" s="131"/>
      <c r="R313" s="129">
        <f>SUM(R308:R312)</f>
        <v>33798.233909999995</v>
      </c>
    </row>
    <row r="314" spans="1:18" x14ac:dyDescent="0.25">
      <c r="A314" s="111">
        <f t="shared" si="5"/>
        <v>17</v>
      </c>
      <c r="B314" s="116"/>
      <c r="F314" s="128"/>
      <c r="O314" s="102"/>
    </row>
    <row r="315" spans="1:18" x14ac:dyDescent="0.25">
      <c r="A315" s="111">
        <f t="shared" si="5"/>
        <v>18</v>
      </c>
      <c r="B315" s="116"/>
      <c r="C315" s="111"/>
      <c r="D315" s="103" t="s">
        <v>773</v>
      </c>
      <c r="F315" s="128"/>
      <c r="I315" s="131"/>
      <c r="K315" s="131"/>
      <c r="M315" s="131"/>
      <c r="O315" s="131"/>
      <c r="Q315" s="131"/>
    </row>
    <row r="316" spans="1:18" x14ac:dyDescent="0.25">
      <c r="A316" s="111">
        <f t="shared" si="5"/>
        <v>19</v>
      </c>
      <c r="B316" s="116"/>
      <c r="C316" s="109">
        <v>34134</v>
      </c>
      <c r="D316" s="101" t="s">
        <v>720</v>
      </c>
      <c r="F316" s="124">
        <v>5.1000000000000005</v>
      </c>
      <c r="G316" s="102"/>
      <c r="H316" s="125">
        <v>242.33395999999999</v>
      </c>
      <c r="I316" s="126"/>
      <c r="J316" s="125">
        <v>0</v>
      </c>
      <c r="K316" s="127"/>
      <c r="L316" s="125">
        <v>0</v>
      </c>
      <c r="M316" s="127"/>
      <c r="N316" s="125">
        <v>0</v>
      </c>
      <c r="O316" s="126"/>
      <c r="P316" s="125">
        <f>SUM(H316,J316,L316,N316)</f>
        <v>242.33395999999999</v>
      </c>
      <c r="Q316" s="127"/>
      <c r="R316" s="125">
        <v>242.33395999999999</v>
      </c>
    </row>
    <row r="317" spans="1:18" x14ac:dyDescent="0.25">
      <c r="A317" s="111">
        <f t="shared" si="5"/>
        <v>20</v>
      </c>
      <c r="B317" s="116"/>
      <c r="C317" s="109">
        <v>34234</v>
      </c>
      <c r="D317" s="101" t="s">
        <v>748</v>
      </c>
      <c r="F317" s="124">
        <v>3.2</v>
      </c>
      <c r="G317" s="102"/>
      <c r="H317" s="125">
        <v>3362.0867599999997</v>
      </c>
      <c r="I317" s="126"/>
      <c r="J317" s="125">
        <v>-4.1700000000000001E-3</v>
      </c>
      <c r="K317" s="127"/>
      <c r="L317" s="125">
        <v>0</v>
      </c>
      <c r="M317" s="127"/>
      <c r="N317" s="125">
        <v>0</v>
      </c>
      <c r="O317" s="126"/>
      <c r="P317" s="125">
        <f>SUM(H317,J317,L317,N317)</f>
        <v>3362.0825899999995</v>
      </c>
      <c r="Q317" s="127"/>
      <c r="R317" s="125">
        <v>3362.08644</v>
      </c>
    </row>
    <row r="318" spans="1:18" x14ac:dyDescent="0.25">
      <c r="A318" s="111">
        <f t="shared" si="5"/>
        <v>21</v>
      </c>
      <c r="B318" s="116"/>
      <c r="C318" s="109">
        <v>34334</v>
      </c>
      <c r="D318" s="101" t="s">
        <v>749</v>
      </c>
      <c r="F318" s="124">
        <v>3.2</v>
      </c>
      <c r="G318" s="102"/>
      <c r="H318" s="125">
        <v>15883.016889999999</v>
      </c>
      <c r="I318" s="126"/>
      <c r="J318" s="125">
        <v>263.87115</v>
      </c>
      <c r="K318" s="127"/>
      <c r="L318" s="125">
        <v>-116.79804</v>
      </c>
      <c r="M318" s="127"/>
      <c r="N318" s="125">
        <v>0</v>
      </c>
      <c r="O318" s="126"/>
      <c r="P318" s="125">
        <f>SUM(H318,J318,L318,N318)</f>
        <v>16030.09</v>
      </c>
      <c r="Q318" s="127"/>
      <c r="R318" s="125">
        <v>15905.517949999999</v>
      </c>
    </row>
    <row r="319" spans="1:18" x14ac:dyDescent="0.25">
      <c r="A319" s="111">
        <f t="shared" si="5"/>
        <v>22</v>
      </c>
      <c r="B319" s="116"/>
      <c r="C319" s="109">
        <v>34534</v>
      </c>
      <c r="D319" s="101" t="s">
        <v>723</v>
      </c>
      <c r="F319" s="124">
        <v>2.8000000000000003</v>
      </c>
      <c r="G319" s="102"/>
      <c r="H319" s="125">
        <v>4168.9989999999998</v>
      </c>
      <c r="I319" s="126"/>
      <c r="J319" s="125">
        <v>20.432020000000001</v>
      </c>
      <c r="K319" s="127"/>
      <c r="L319" s="125">
        <v>0</v>
      </c>
      <c r="M319" s="127"/>
      <c r="N319" s="125">
        <v>0</v>
      </c>
      <c r="O319" s="126"/>
      <c r="P319" s="125">
        <f>SUM(H319,J319,L319,N319)</f>
        <v>4189.43102</v>
      </c>
      <c r="Q319" s="127"/>
      <c r="R319" s="125">
        <v>4170.5706899999996</v>
      </c>
    </row>
    <row r="320" spans="1:18" x14ac:dyDescent="0.25">
      <c r="A320" s="111">
        <f t="shared" si="5"/>
        <v>23</v>
      </c>
      <c r="B320" s="116"/>
      <c r="C320" s="109">
        <v>34634</v>
      </c>
      <c r="D320" s="101" t="s">
        <v>724</v>
      </c>
      <c r="F320" s="124">
        <v>3.4000000000000004</v>
      </c>
      <c r="G320" s="102"/>
      <c r="H320" s="125">
        <v>0.90461000000000003</v>
      </c>
      <c r="I320" s="126"/>
      <c r="J320" s="125">
        <v>0</v>
      </c>
      <c r="K320" s="127"/>
      <c r="L320" s="125">
        <v>0</v>
      </c>
      <c r="M320" s="127"/>
      <c r="N320" s="125">
        <v>0</v>
      </c>
      <c r="O320" s="126"/>
      <c r="P320" s="125">
        <f>SUM(H320,J320,L320,N320)</f>
        <v>0.90461000000000003</v>
      </c>
      <c r="Q320" s="127"/>
      <c r="R320" s="125">
        <v>0.90461000000000003</v>
      </c>
    </row>
    <row r="321" spans="1:18" x14ac:dyDescent="0.25">
      <c r="A321" s="111">
        <f t="shared" si="5"/>
        <v>24</v>
      </c>
      <c r="B321" s="116"/>
      <c r="C321" s="111"/>
      <c r="D321" s="103" t="s">
        <v>774</v>
      </c>
      <c r="F321" s="124"/>
      <c r="H321" s="129">
        <f>SUM(H316:H320)</f>
        <v>23657.341219999998</v>
      </c>
      <c r="I321" s="131"/>
      <c r="J321" s="129">
        <f>SUM(J316:J320)</f>
        <v>284.29900000000004</v>
      </c>
      <c r="K321" s="131"/>
      <c r="L321" s="129">
        <f>SUM(L316:L320)</f>
        <v>-116.79804</v>
      </c>
      <c r="M321" s="131"/>
      <c r="N321" s="129">
        <f>SUM(N316:N320)</f>
        <v>0</v>
      </c>
      <c r="O321" s="131"/>
      <c r="P321" s="129">
        <f>SUM(P316:P320)</f>
        <v>23824.84218</v>
      </c>
      <c r="Q321" s="131"/>
      <c r="R321" s="129">
        <f>SUM(R316:R320)</f>
        <v>23681.413650000002</v>
      </c>
    </row>
    <row r="322" spans="1:18" x14ac:dyDescent="0.25">
      <c r="A322" s="111">
        <f t="shared" si="5"/>
        <v>25</v>
      </c>
      <c r="B322" s="116"/>
      <c r="F322" s="128"/>
      <c r="O322" s="102"/>
    </row>
    <row r="323" spans="1:18" x14ac:dyDescent="0.25">
      <c r="A323" s="111">
        <f t="shared" si="5"/>
        <v>26</v>
      </c>
      <c r="B323" s="116"/>
      <c r="C323" s="124"/>
      <c r="D323" s="103" t="s">
        <v>775</v>
      </c>
      <c r="E323" s="111"/>
      <c r="F323" s="124"/>
      <c r="G323" s="145"/>
      <c r="H323" s="145"/>
      <c r="I323" s="155"/>
      <c r="J323" s="145"/>
      <c r="K323" s="155"/>
      <c r="L323" s="155"/>
      <c r="M323" s="109"/>
      <c r="N323" s="109"/>
      <c r="O323" s="110"/>
      <c r="P323" s="109"/>
      <c r="Q323" s="109"/>
      <c r="R323" s="109"/>
    </row>
    <row r="324" spans="1:18" x14ac:dyDescent="0.25">
      <c r="A324" s="111">
        <f t="shared" si="5"/>
        <v>27</v>
      </c>
      <c r="B324" s="116"/>
      <c r="C324" s="109">
        <v>34135</v>
      </c>
      <c r="D324" s="101" t="s">
        <v>720</v>
      </c>
      <c r="E324" s="111"/>
      <c r="F324" s="124">
        <v>4.3999999999999995</v>
      </c>
      <c r="G324" s="102"/>
      <c r="H324" s="125">
        <v>793.11426000000006</v>
      </c>
      <c r="I324" s="126"/>
      <c r="J324" s="125">
        <v>0</v>
      </c>
      <c r="K324" s="127"/>
      <c r="L324" s="125">
        <v>0</v>
      </c>
      <c r="M324" s="127"/>
      <c r="N324" s="125">
        <v>0</v>
      </c>
      <c r="O324" s="126"/>
      <c r="P324" s="125">
        <f>SUM(H324,J324,L324,N324)</f>
        <v>793.11426000000006</v>
      </c>
      <c r="Q324" s="127"/>
      <c r="R324" s="125">
        <v>793.11426000000006</v>
      </c>
    </row>
    <row r="325" spans="1:18" x14ac:dyDescent="0.25">
      <c r="A325" s="111">
        <f t="shared" si="5"/>
        <v>28</v>
      </c>
      <c r="B325" s="116"/>
      <c r="C325" s="109">
        <v>34235</v>
      </c>
      <c r="D325" s="101" t="s">
        <v>748</v>
      </c>
      <c r="E325" s="111"/>
      <c r="F325" s="124">
        <v>3.2999999999999994</v>
      </c>
      <c r="G325" s="102"/>
      <c r="H325" s="125">
        <v>2046.08466</v>
      </c>
      <c r="I325" s="126"/>
      <c r="J325" s="125">
        <v>0</v>
      </c>
      <c r="K325" s="127"/>
      <c r="L325" s="125">
        <v>0</v>
      </c>
      <c r="M325" s="127"/>
      <c r="N325" s="125">
        <v>0</v>
      </c>
      <c r="O325" s="126"/>
      <c r="P325" s="125">
        <f>SUM(H325,J325,L325,N325)</f>
        <v>2046.08466</v>
      </c>
      <c r="Q325" s="127"/>
      <c r="R325" s="125">
        <v>2046.08466</v>
      </c>
    </row>
    <row r="326" spans="1:18" x14ac:dyDescent="0.25">
      <c r="A326" s="111">
        <f t="shared" si="5"/>
        <v>29</v>
      </c>
      <c r="B326" s="116"/>
      <c r="C326" s="109">
        <v>34335</v>
      </c>
      <c r="D326" s="101" t="s">
        <v>749</v>
      </c>
      <c r="E326" s="111"/>
      <c r="F326" s="124">
        <v>3.4000000000000004</v>
      </c>
      <c r="G326" s="102"/>
      <c r="H326" s="125">
        <v>18623.181410000001</v>
      </c>
      <c r="I326" s="126"/>
      <c r="J326" s="125">
        <v>0</v>
      </c>
      <c r="K326" s="127"/>
      <c r="L326" s="125">
        <v>0</v>
      </c>
      <c r="M326" s="127"/>
      <c r="N326" s="125">
        <v>0</v>
      </c>
      <c r="O326" s="126"/>
      <c r="P326" s="125">
        <f>SUM(H326,J326,L326,N326)</f>
        <v>18623.181410000001</v>
      </c>
      <c r="Q326" s="127"/>
      <c r="R326" s="125">
        <v>18623.181410000001</v>
      </c>
    </row>
    <row r="327" spans="1:18" x14ac:dyDescent="0.25">
      <c r="A327" s="111">
        <f t="shared" si="5"/>
        <v>30</v>
      </c>
      <c r="B327" s="116"/>
      <c r="C327" s="109">
        <v>34535</v>
      </c>
      <c r="D327" s="101" t="s">
        <v>723</v>
      </c>
      <c r="E327" s="111"/>
      <c r="F327" s="124">
        <v>2.7</v>
      </c>
      <c r="G327" s="102"/>
      <c r="H327" s="125">
        <v>10386.138189999998</v>
      </c>
      <c r="I327" s="126"/>
      <c r="J327" s="125">
        <v>22.489419999999999</v>
      </c>
      <c r="K327" s="127"/>
      <c r="L327" s="125">
        <v>0</v>
      </c>
      <c r="M327" s="127"/>
      <c r="N327" s="125">
        <v>0</v>
      </c>
      <c r="O327" s="126"/>
      <c r="P327" s="125">
        <f>SUM(H327,J327,L327,N327)</f>
        <v>10408.627609999998</v>
      </c>
      <c r="Q327" s="127"/>
      <c r="R327" s="125">
        <v>10388.03082</v>
      </c>
    </row>
    <row r="328" spans="1:18" x14ac:dyDescent="0.25">
      <c r="A328" s="111">
        <f t="shared" si="5"/>
        <v>31</v>
      </c>
      <c r="B328" s="116"/>
      <c r="C328" s="109">
        <v>34635</v>
      </c>
      <c r="D328" s="101" t="s">
        <v>724</v>
      </c>
      <c r="F328" s="124">
        <v>3.9</v>
      </c>
      <c r="G328" s="102"/>
      <c r="H328" s="125">
        <v>0</v>
      </c>
      <c r="I328" s="126"/>
      <c r="J328" s="125">
        <v>0</v>
      </c>
      <c r="K328" s="127"/>
      <c r="L328" s="125">
        <v>0</v>
      </c>
      <c r="M328" s="127"/>
      <c r="N328" s="125">
        <v>0</v>
      </c>
      <c r="O328" s="126"/>
      <c r="P328" s="125">
        <f>SUM(H328,J328,L328,N328)</f>
        <v>0</v>
      </c>
      <c r="Q328" s="127"/>
      <c r="R328" s="125">
        <v>0</v>
      </c>
    </row>
    <row r="329" spans="1:18" x14ac:dyDescent="0.25">
      <c r="A329" s="111">
        <f t="shared" si="5"/>
        <v>32</v>
      </c>
      <c r="B329" s="116"/>
      <c r="C329" s="111"/>
      <c r="D329" s="103" t="s">
        <v>776</v>
      </c>
      <c r="E329" s="111"/>
      <c r="F329" s="124"/>
      <c r="H329" s="129">
        <f>SUM(H324:H328)</f>
        <v>31848.518519999998</v>
      </c>
      <c r="I329" s="131"/>
      <c r="J329" s="129">
        <f>SUM(J324:J328)</f>
        <v>22.489419999999999</v>
      </c>
      <c r="K329" s="131"/>
      <c r="L329" s="129">
        <f>SUM(L324:L328)</f>
        <v>0</v>
      </c>
      <c r="M329" s="131"/>
      <c r="N329" s="129">
        <f>SUM(N324:N328)</f>
        <v>0</v>
      </c>
      <c r="O329" s="131"/>
      <c r="P329" s="129">
        <f>SUM(P324:P328)</f>
        <v>31871.007939999996</v>
      </c>
      <c r="Q329" s="131"/>
      <c r="R329" s="129">
        <f>SUM(R324:R328)</f>
        <v>31850.41115</v>
      </c>
    </row>
    <row r="330" spans="1:18" x14ac:dyDescent="0.25">
      <c r="A330" s="111">
        <f t="shared" si="5"/>
        <v>33</v>
      </c>
      <c r="B330" s="116"/>
      <c r="F330" s="128"/>
      <c r="O330" s="102"/>
    </row>
    <row r="331" spans="1:18" x14ac:dyDescent="0.25">
      <c r="A331" s="111">
        <f t="shared" si="5"/>
        <v>34</v>
      </c>
      <c r="B331" s="116"/>
      <c r="C331" s="111"/>
      <c r="D331" s="103" t="s">
        <v>777</v>
      </c>
      <c r="F331" s="128"/>
      <c r="I331" s="131"/>
      <c r="K331" s="131"/>
      <c r="M331" s="131"/>
      <c r="O331" s="131"/>
      <c r="Q331" s="131"/>
    </row>
    <row r="332" spans="1:18" x14ac:dyDescent="0.25">
      <c r="A332" s="111">
        <f t="shared" si="5"/>
        <v>35</v>
      </c>
      <c r="B332" s="116"/>
      <c r="C332" s="109">
        <v>34136</v>
      </c>
      <c r="D332" s="101" t="s">
        <v>720</v>
      </c>
      <c r="F332" s="124">
        <v>3.1</v>
      </c>
      <c r="G332" s="102"/>
      <c r="H332" s="125">
        <v>2656.2315400000002</v>
      </c>
      <c r="I332" s="126"/>
      <c r="J332" s="125">
        <v>0</v>
      </c>
      <c r="K332" s="127"/>
      <c r="L332" s="125">
        <v>0</v>
      </c>
      <c r="M332" s="127"/>
      <c r="N332" s="125">
        <v>0</v>
      </c>
      <c r="O332" s="126"/>
      <c r="P332" s="125">
        <f>SUM(H332,J332,L332,N332)</f>
        <v>2656.2315400000002</v>
      </c>
      <c r="Q332" s="127"/>
      <c r="R332" s="125">
        <v>2656.2315400000002</v>
      </c>
    </row>
    <row r="333" spans="1:18" x14ac:dyDescent="0.25">
      <c r="A333" s="111">
        <f t="shared" si="5"/>
        <v>36</v>
      </c>
      <c r="B333" s="116"/>
      <c r="C333" s="109">
        <v>34236</v>
      </c>
      <c r="D333" s="101" t="s">
        <v>748</v>
      </c>
      <c r="F333" s="124">
        <v>3.7000000000000006</v>
      </c>
      <c r="G333" s="102"/>
      <c r="H333" s="125">
        <v>1537.2790600000001</v>
      </c>
      <c r="I333" s="126"/>
      <c r="J333" s="125">
        <v>0</v>
      </c>
      <c r="K333" s="127"/>
      <c r="L333" s="125">
        <v>0</v>
      </c>
      <c r="M333" s="127"/>
      <c r="N333" s="125">
        <v>0</v>
      </c>
      <c r="O333" s="126"/>
      <c r="P333" s="125">
        <f>SUM(H333,J333,L333,N333)</f>
        <v>1537.2790600000001</v>
      </c>
      <c r="Q333" s="127"/>
      <c r="R333" s="125">
        <v>1537.2790600000001</v>
      </c>
    </row>
    <row r="334" spans="1:18" x14ac:dyDescent="0.25">
      <c r="A334" s="111">
        <f t="shared" si="5"/>
        <v>37</v>
      </c>
      <c r="B334" s="116"/>
      <c r="C334" s="109">
        <v>34336</v>
      </c>
      <c r="D334" s="101" t="s">
        <v>749</v>
      </c>
      <c r="F334" s="124">
        <v>2.7</v>
      </c>
      <c r="G334" s="102"/>
      <c r="H334" s="125">
        <v>17516.480329999999</v>
      </c>
      <c r="I334" s="126"/>
      <c r="J334" s="125">
        <v>0</v>
      </c>
      <c r="K334" s="127"/>
      <c r="L334" s="125">
        <v>0</v>
      </c>
      <c r="M334" s="127"/>
      <c r="N334" s="125">
        <v>0</v>
      </c>
      <c r="O334" s="126"/>
      <c r="P334" s="125">
        <f>SUM(H334,J334,L334,N334)</f>
        <v>17516.480329999999</v>
      </c>
      <c r="Q334" s="127"/>
      <c r="R334" s="125">
        <v>17516.480329999999</v>
      </c>
    </row>
    <row r="335" spans="1:18" x14ac:dyDescent="0.25">
      <c r="A335" s="111">
        <f t="shared" si="5"/>
        <v>38</v>
      </c>
      <c r="B335" s="116"/>
      <c r="C335" s="109">
        <v>34536</v>
      </c>
      <c r="D335" s="101" t="s">
        <v>723</v>
      </c>
      <c r="F335" s="124">
        <v>2.8000000000000003</v>
      </c>
      <c r="G335" s="102"/>
      <c r="H335" s="125">
        <v>14326.607549999999</v>
      </c>
      <c r="I335" s="126"/>
      <c r="J335" s="125">
        <v>26.759520000000002</v>
      </c>
      <c r="K335" s="127"/>
      <c r="L335" s="125">
        <v>0</v>
      </c>
      <c r="M335" s="127"/>
      <c r="N335" s="125">
        <v>0</v>
      </c>
      <c r="O335" s="126"/>
      <c r="P335" s="125">
        <f>SUM(H335,J335,L335,N335)</f>
        <v>14353.367069999998</v>
      </c>
      <c r="Q335" s="127"/>
      <c r="R335" s="125">
        <v>14329.15712</v>
      </c>
    </row>
    <row r="336" spans="1:18" x14ac:dyDescent="0.25">
      <c r="A336" s="111">
        <f t="shared" si="5"/>
        <v>39</v>
      </c>
      <c r="B336" s="116"/>
      <c r="C336" s="109">
        <v>34636</v>
      </c>
      <c r="D336" s="101" t="s">
        <v>724</v>
      </c>
      <c r="F336" s="124">
        <v>2.2000000000000002</v>
      </c>
      <c r="G336" s="102"/>
      <c r="H336" s="125">
        <v>11.73648</v>
      </c>
      <c r="I336" s="126"/>
      <c r="J336" s="125">
        <v>0</v>
      </c>
      <c r="K336" s="127"/>
      <c r="L336" s="125">
        <v>0</v>
      </c>
      <c r="M336" s="127"/>
      <c r="N336" s="125">
        <v>0</v>
      </c>
      <c r="O336" s="126"/>
      <c r="P336" s="125">
        <f>SUM(H336,J336,L336,N336)</f>
        <v>11.73648</v>
      </c>
      <c r="Q336" s="127"/>
      <c r="R336" s="125">
        <v>11.73648</v>
      </c>
    </row>
    <row r="337" spans="1:18" x14ac:dyDescent="0.25">
      <c r="A337" s="111">
        <f t="shared" si="5"/>
        <v>40</v>
      </c>
      <c r="B337" s="116"/>
      <c r="C337" s="111"/>
      <c r="D337" s="103" t="s">
        <v>778</v>
      </c>
      <c r="F337" s="124"/>
      <c r="H337" s="129">
        <f>SUM(H332:H336)</f>
        <v>36048.33496</v>
      </c>
      <c r="I337" s="131"/>
      <c r="J337" s="129">
        <f>SUM(J332:J336)</f>
        <v>26.759520000000002</v>
      </c>
      <c r="K337" s="131"/>
      <c r="L337" s="129">
        <f>SUM(L332:L336)</f>
        <v>0</v>
      </c>
      <c r="M337" s="131"/>
      <c r="N337" s="129">
        <f>SUM(N332:N336)</f>
        <v>0</v>
      </c>
      <c r="O337" s="131"/>
      <c r="P337" s="129">
        <f>SUM(P332:P336)</f>
        <v>36075.09448</v>
      </c>
      <c r="Q337" s="131"/>
      <c r="R337" s="129">
        <f>SUM(R332:R336)</f>
        <v>36050.884530000003</v>
      </c>
    </row>
    <row r="338" spans="1:18" x14ac:dyDescent="0.25">
      <c r="A338" s="111">
        <f t="shared" si="5"/>
        <v>41</v>
      </c>
      <c r="B338" s="116"/>
      <c r="F338" s="128"/>
      <c r="H338" s="156"/>
      <c r="O338" s="102"/>
    </row>
    <row r="339" spans="1:18" x14ac:dyDescent="0.25">
      <c r="A339" s="111">
        <f t="shared" si="5"/>
        <v>42</v>
      </c>
      <c r="B339" s="116"/>
      <c r="C339" s="109">
        <v>34637</v>
      </c>
      <c r="D339" s="103" t="s">
        <v>779</v>
      </c>
      <c r="F339" s="124">
        <v>14.299999999999999</v>
      </c>
      <c r="G339" s="102"/>
      <c r="H339" s="125">
        <v>585.46476999999993</v>
      </c>
      <c r="I339" s="126"/>
      <c r="J339" s="125">
        <v>0</v>
      </c>
      <c r="K339" s="127"/>
      <c r="L339" s="125">
        <v>-301.06473</v>
      </c>
      <c r="M339" s="127"/>
      <c r="N339" s="125">
        <v>0</v>
      </c>
      <c r="O339" s="126"/>
      <c r="P339" s="125">
        <f>SUM(H339,J339,L339,N339)</f>
        <v>284.40003999999993</v>
      </c>
      <c r="Q339" s="127"/>
      <c r="R339" s="125">
        <v>507.39279999999997</v>
      </c>
    </row>
    <row r="340" spans="1:18" ht="13.8" thickBot="1" x14ac:dyDescent="0.3">
      <c r="A340" s="111">
        <f t="shared" si="5"/>
        <v>43</v>
      </c>
      <c r="B340" s="116"/>
      <c r="D340" s="101" t="s">
        <v>780</v>
      </c>
      <c r="F340" s="136"/>
      <c r="H340" s="157">
        <f>SUM(H272,H280,H305,H313,H321,H329,H337,H339)</f>
        <v>1145343.9799999997</v>
      </c>
      <c r="I340" s="131"/>
      <c r="J340" s="157">
        <f>SUM(J272,J280,J305,J313,J321,J329,J337,J339)</f>
        <v>67286.933229999995</v>
      </c>
      <c r="K340" s="131"/>
      <c r="L340" s="157">
        <f>SUM(L272,L280,L305,L313,L321,L329,L337,L339)</f>
        <v>-10062.6669</v>
      </c>
      <c r="M340" s="131"/>
      <c r="N340" s="157">
        <f>SUM(N272,N280,N305,N313,N321,N329,N337,N339)</f>
        <v>0</v>
      </c>
      <c r="O340" s="131"/>
      <c r="P340" s="157">
        <f>SUM(P272,P280,P305,P313,P321,P329,P337,P339)</f>
        <v>1202568.2463299998</v>
      </c>
      <c r="Q340" s="131"/>
      <c r="R340" s="157">
        <f>SUM(R272,R280,R305,R313,R321,R329,R337,R339)</f>
        <v>1182926.3612599999</v>
      </c>
    </row>
    <row r="341" spans="1:18" ht="14.4" thickTop="1" thickBot="1" x14ac:dyDescent="0.3">
      <c r="A341" s="108">
        <f t="shared" si="5"/>
        <v>44</v>
      </c>
      <c r="B341" s="137" t="s">
        <v>730</v>
      </c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8"/>
      <c r="P341" s="97"/>
      <c r="Q341" s="97"/>
      <c r="R341" s="97"/>
    </row>
    <row r="342" spans="1:18" x14ac:dyDescent="0.25">
      <c r="A342" s="101" t="str">
        <f>$A$57</f>
        <v>Supporting Schedules:  B-08, B-11</v>
      </c>
      <c r="O342" s="102"/>
      <c r="P342" s="101" t="str">
        <f>$P$57</f>
        <v>Recap Schedules:  B-03, B-06</v>
      </c>
    </row>
    <row r="343" spans="1:18" ht="13.8" thickBot="1" x14ac:dyDescent="0.3">
      <c r="A343" s="97" t="str">
        <f>$A$1</f>
        <v>SCHEDULE B-07</v>
      </c>
      <c r="B343" s="97"/>
      <c r="C343" s="97"/>
      <c r="D343" s="97"/>
      <c r="E343" s="97"/>
      <c r="F343" s="97"/>
      <c r="G343" s="97" t="str">
        <f>$G$1</f>
        <v>PLANT BALANCES BY ACCOUNT AND SUB-ACCOUNT</v>
      </c>
      <c r="H343" s="97"/>
      <c r="I343" s="97"/>
      <c r="J343" s="97"/>
      <c r="K343" s="97"/>
      <c r="L343" s="97"/>
      <c r="M343" s="97"/>
      <c r="N343" s="97"/>
      <c r="O343" s="98"/>
      <c r="P343" s="97"/>
      <c r="Q343" s="97"/>
      <c r="R343" s="98" t="str">
        <f>"Page "&amp;TRIM(MID(R286,5,3))+1&amp;" of 30"</f>
        <v>Page 27 of 30</v>
      </c>
    </row>
    <row r="344" spans="1:18" x14ac:dyDescent="0.25">
      <c r="A344" s="101" t="str">
        <f>$A$2</f>
        <v>FLORIDA PUBLIC SERVICE COMMISSION</v>
      </c>
      <c r="B344" s="138"/>
      <c r="E344" s="102" t="str">
        <f>$E$2</f>
        <v xml:space="preserve">                  EXPLANATION:</v>
      </c>
      <c r="F344" s="101" t="str">
        <f>IF($F$2="","",$F$2)</f>
        <v>Provide the depreciation rate and plant balances for each account or sub-account to which</v>
      </c>
      <c r="J344" s="104"/>
      <c r="K344" s="104"/>
      <c r="M344" s="104"/>
      <c r="N344" s="104"/>
      <c r="O344" s="105"/>
      <c r="P344" s="101" t="str">
        <f>$P$2</f>
        <v>Type of data shown:</v>
      </c>
      <c r="R344" s="106"/>
    </row>
    <row r="345" spans="1:18" x14ac:dyDescent="0.25">
      <c r="B345" s="138"/>
      <c r="F345" s="101" t="str">
        <f>IF($F$3="","",$F$3)</f>
        <v>a separate depreciation rate is prescribed. (Include Amortization/Recovery schedule amounts).</v>
      </c>
      <c r="J345" s="102"/>
      <c r="K345" s="106"/>
      <c r="N345" s="102"/>
      <c r="O345" s="102" t="str">
        <f>IF($O$3=0,"",$O$3)</f>
        <v/>
      </c>
      <c r="P345" s="106" t="str">
        <f>$P$3</f>
        <v>Projected Test Year Ended 12/31/2025</v>
      </c>
      <c r="R345" s="102"/>
    </row>
    <row r="346" spans="1:18" x14ac:dyDescent="0.25">
      <c r="A346" s="101" t="str">
        <f>$A$4</f>
        <v>COMPANY: TAMPA ELECTRIC COMPANY</v>
      </c>
      <c r="B346" s="138"/>
      <c r="F346" s="101" t="str">
        <f>IF(+$F$4="","",$F$4)</f>
        <v/>
      </c>
      <c r="J346" s="102"/>
      <c r="K346" s="106"/>
      <c r="L346" s="102"/>
      <c r="O346" s="102" t="str">
        <f>IF($O$4=0,"",$O$4)</f>
        <v/>
      </c>
      <c r="P346" s="106" t="str">
        <f>$P$4</f>
        <v>Projected Prior Year Ended 12/31/2024</v>
      </c>
      <c r="R346" s="102"/>
    </row>
    <row r="347" spans="1:18" x14ac:dyDescent="0.25">
      <c r="B347" s="138"/>
      <c r="F347" s="101" t="str">
        <f>IF(+$F$5="","",$F$5)</f>
        <v/>
      </c>
      <c r="J347" s="102"/>
      <c r="K347" s="106"/>
      <c r="L347" s="102"/>
      <c r="O347" s="102" t="str">
        <f>IF($O$5=0,"",$O$5)</f>
        <v>XX</v>
      </c>
      <c r="P347" s="106" t="str">
        <f>$P$5</f>
        <v>Historical Prior Year Ended 12/31/2023</v>
      </c>
      <c r="R347" s="102"/>
    </row>
    <row r="348" spans="1:18" x14ac:dyDescent="0.25">
      <c r="B348" s="138"/>
      <c r="J348" s="102"/>
      <c r="K348" s="106"/>
      <c r="L348" s="102"/>
      <c r="O348" s="102"/>
      <c r="P348" s="106" t="str">
        <f>$P$6</f>
        <v xml:space="preserve"> Witness: C. Aldazabal / J. Chronister / C. Heck /</v>
      </c>
      <c r="R348" s="102"/>
    </row>
    <row r="349" spans="1:18" ht="13.8" thickBot="1" x14ac:dyDescent="0.3">
      <c r="A349" s="97" t="str">
        <f>A$7</f>
        <v>DOCKET NO. 20240026-EI</v>
      </c>
      <c r="B349" s="139"/>
      <c r="C349" s="97"/>
      <c r="D349" s="97"/>
      <c r="E349" s="97"/>
      <c r="F349" s="97" t="str">
        <f>IF(+$F$7="","",$F$7)</f>
        <v/>
      </c>
      <c r="G349" s="97"/>
      <c r="H349" s="108" t="str">
        <f>IF($H$7="","",$H$7)</f>
        <v>(Dollar in 000's)</v>
      </c>
      <c r="I349" s="97"/>
      <c r="J349" s="97"/>
      <c r="K349" s="97"/>
      <c r="L349" s="97"/>
      <c r="M349" s="97"/>
      <c r="N349" s="97"/>
      <c r="O349" s="98"/>
      <c r="P349" s="97" t="str">
        <f>$P$7</f>
        <v xml:space="preserve">                   R. Latta / K. Sparkman / K. Stryker / C. Whitworth</v>
      </c>
      <c r="Q349" s="97"/>
      <c r="R349" s="97"/>
    </row>
    <row r="350" spans="1:18" x14ac:dyDescent="0.25"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10"/>
      <c r="P350" s="109"/>
      <c r="Q350" s="109"/>
      <c r="R350" s="109"/>
    </row>
    <row r="351" spans="1:18" x14ac:dyDescent="0.25">
      <c r="C351" s="109" t="s">
        <v>691</v>
      </c>
      <c r="D351" s="109" t="s">
        <v>692</v>
      </c>
      <c r="E351" s="109"/>
      <c r="F351" s="109" t="s">
        <v>693</v>
      </c>
      <c r="G351" s="109"/>
      <c r="H351" s="109" t="s">
        <v>694</v>
      </c>
      <c r="I351" s="109"/>
      <c r="J351" s="111" t="s">
        <v>695</v>
      </c>
      <c r="K351" s="111"/>
      <c r="L351" s="109" t="s">
        <v>696</v>
      </c>
      <c r="M351" s="109"/>
      <c r="N351" s="109" t="s">
        <v>697</v>
      </c>
      <c r="O351" s="110"/>
      <c r="P351" s="109" t="s">
        <v>698</v>
      </c>
      <c r="Q351" s="109"/>
      <c r="R351" s="109" t="s">
        <v>699</v>
      </c>
    </row>
    <row r="352" spans="1:18" x14ac:dyDescent="0.25">
      <c r="C352" s="111" t="s">
        <v>700</v>
      </c>
      <c r="D352" s="111" t="s">
        <v>700</v>
      </c>
      <c r="F352" s="111" t="s">
        <v>701</v>
      </c>
      <c r="G352" s="111"/>
      <c r="H352" s="109" t="s">
        <v>702</v>
      </c>
      <c r="I352" s="111"/>
      <c r="J352" s="109" t="s">
        <v>353</v>
      </c>
      <c r="K352" s="111"/>
      <c r="L352" s="111" t="s">
        <v>353</v>
      </c>
      <c r="M352" s="111"/>
      <c r="O352" s="102"/>
      <c r="P352" s="111" t="s">
        <v>702</v>
      </c>
      <c r="R352" s="111"/>
    </row>
    <row r="353" spans="1:18" x14ac:dyDescent="0.25">
      <c r="A353" s="111" t="s">
        <v>703</v>
      </c>
      <c r="B353" s="111"/>
      <c r="C353" s="111" t="s">
        <v>704</v>
      </c>
      <c r="D353" s="111" t="s">
        <v>704</v>
      </c>
      <c r="E353" s="109"/>
      <c r="F353" s="111" t="s">
        <v>705</v>
      </c>
      <c r="G353" s="111"/>
      <c r="H353" s="111" t="s">
        <v>706</v>
      </c>
      <c r="I353" s="111"/>
      <c r="J353" s="111" t="s">
        <v>702</v>
      </c>
      <c r="K353" s="109"/>
      <c r="L353" s="111" t="s">
        <v>702</v>
      </c>
      <c r="M353" s="106"/>
      <c r="N353" s="111" t="s">
        <v>362</v>
      </c>
      <c r="O353" s="110"/>
      <c r="P353" s="109" t="s">
        <v>706</v>
      </c>
      <c r="Q353" s="109"/>
      <c r="R353" s="111" t="s">
        <v>707</v>
      </c>
    </row>
    <row r="354" spans="1:18" ht="13.8" thickBot="1" x14ac:dyDescent="0.3">
      <c r="A354" s="108" t="s">
        <v>708</v>
      </c>
      <c r="B354" s="108"/>
      <c r="C354" s="108" t="s">
        <v>709</v>
      </c>
      <c r="D354" s="108" t="s">
        <v>710</v>
      </c>
      <c r="E354" s="108"/>
      <c r="F354" s="112" t="s">
        <v>711</v>
      </c>
      <c r="G354" s="112"/>
      <c r="H354" s="112" t="s">
        <v>712</v>
      </c>
      <c r="I354" s="113"/>
      <c r="J354" s="112" t="s">
        <v>713</v>
      </c>
      <c r="K354" s="113"/>
      <c r="L354" s="113" t="s">
        <v>714</v>
      </c>
      <c r="M354" s="114"/>
      <c r="N354" s="114" t="s">
        <v>715</v>
      </c>
      <c r="O354" s="115"/>
      <c r="P354" s="114" t="s">
        <v>716</v>
      </c>
      <c r="Q354" s="114"/>
      <c r="R354" s="114" t="s">
        <v>717</v>
      </c>
    </row>
    <row r="355" spans="1:18" x14ac:dyDescent="0.25">
      <c r="A355" s="111">
        <v>1</v>
      </c>
      <c r="B355" s="116"/>
      <c r="O355" s="102"/>
    </row>
    <row r="356" spans="1:18" x14ac:dyDescent="0.25">
      <c r="A356" s="111">
        <f t="shared" ref="A356:A398" si="6">A355+1</f>
        <v>2</v>
      </c>
      <c r="B356" s="116"/>
      <c r="D356" s="101" t="s">
        <v>203</v>
      </c>
      <c r="I356" s="131"/>
      <c r="K356" s="131"/>
      <c r="M356" s="131"/>
      <c r="O356" s="131"/>
      <c r="Q356" s="131"/>
    </row>
    <row r="357" spans="1:18" x14ac:dyDescent="0.25">
      <c r="A357" s="111">
        <f t="shared" si="6"/>
        <v>3</v>
      </c>
      <c r="B357" s="116"/>
      <c r="C357" s="109">
        <v>34199</v>
      </c>
      <c r="D357" s="101" t="s">
        <v>720</v>
      </c>
      <c r="F357" s="124">
        <v>2.9000000000000004</v>
      </c>
      <c r="G357" s="102"/>
      <c r="H357" s="125">
        <v>368656.47117999993</v>
      </c>
      <c r="I357" s="126"/>
      <c r="J357" s="125">
        <v>81383.431150000004</v>
      </c>
      <c r="K357" s="127"/>
      <c r="L357" s="125">
        <v>0</v>
      </c>
      <c r="M357" s="127"/>
      <c r="N357" s="125">
        <v>0</v>
      </c>
      <c r="O357" s="126"/>
      <c r="P357" s="125">
        <f>SUM(H357,J357,L357,N357)</f>
        <v>450039.90232999995</v>
      </c>
      <c r="Q357" s="127"/>
      <c r="R357" s="125">
        <v>375895.73119999998</v>
      </c>
    </row>
    <row r="358" spans="1:18" x14ac:dyDescent="0.25">
      <c r="A358" s="111">
        <f t="shared" si="6"/>
        <v>4</v>
      </c>
      <c r="B358" s="116"/>
      <c r="C358" s="111">
        <v>34399</v>
      </c>
      <c r="D358" s="101" t="s">
        <v>749</v>
      </c>
      <c r="F358" s="124">
        <v>2.9000000000000004</v>
      </c>
      <c r="G358" s="102"/>
      <c r="H358" s="125">
        <v>651410.53079999995</v>
      </c>
      <c r="I358" s="126"/>
      <c r="J358" s="125">
        <v>151455.55241999999</v>
      </c>
      <c r="K358" s="127"/>
      <c r="L358" s="125">
        <v>0</v>
      </c>
      <c r="M358" s="127"/>
      <c r="N358" s="125">
        <v>0</v>
      </c>
      <c r="O358" s="126"/>
      <c r="P358" s="125">
        <f>SUM(H358,J358,L358,N358)</f>
        <v>802866.08321999991</v>
      </c>
      <c r="Q358" s="127"/>
      <c r="R358" s="125">
        <v>664869.53072000004</v>
      </c>
    </row>
    <row r="359" spans="1:18" x14ac:dyDescent="0.25">
      <c r="A359" s="111">
        <f t="shared" si="6"/>
        <v>5</v>
      </c>
      <c r="B359" s="116"/>
      <c r="C359" s="111">
        <v>34599</v>
      </c>
      <c r="D359" s="101" t="s">
        <v>723</v>
      </c>
      <c r="F359" s="124">
        <v>2.9000000000000004</v>
      </c>
      <c r="G359" s="102"/>
      <c r="H359" s="125">
        <v>265591.75431000011</v>
      </c>
      <c r="I359" s="126"/>
      <c r="J359" s="125">
        <v>59021.721469999997</v>
      </c>
      <c r="K359" s="127"/>
      <c r="L359" s="125">
        <v>0</v>
      </c>
      <c r="M359" s="127"/>
      <c r="N359" s="125">
        <v>0</v>
      </c>
      <c r="O359" s="126"/>
      <c r="P359" s="125">
        <f>SUM(H359,J359,L359,N359)</f>
        <v>324613.4757800001</v>
      </c>
      <c r="Q359" s="127"/>
      <c r="R359" s="125">
        <v>271116.37676999997</v>
      </c>
    </row>
    <row r="360" spans="1:18" x14ac:dyDescent="0.25">
      <c r="A360" s="111">
        <f t="shared" si="6"/>
        <v>6</v>
      </c>
      <c r="B360" s="116"/>
      <c r="C360" s="109">
        <v>34899</v>
      </c>
      <c r="D360" s="101" t="s">
        <v>781</v>
      </c>
      <c r="F360" s="124">
        <v>10</v>
      </c>
      <c r="G360" s="102"/>
      <c r="H360" s="125">
        <v>8946.3827099999999</v>
      </c>
      <c r="I360" s="126"/>
      <c r="J360" s="125">
        <v>0</v>
      </c>
      <c r="K360" s="127"/>
      <c r="L360" s="125">
        <v>0</v>
      </c>
      <c r="M360" s="127"/>
      <c r="N360" s="125">
        <v>0</v>
      </c>
      <c r="O360" s="126"/>
      <c r="P360" s="125">
        <f>SUM(H360,J360,L360,N360)</f>
        <v>8946.3827099999999</v>
      </c>
      <c r="Q360" s="127"/>
      <c r="R360" s="125">
        <v>8946.3827100000017</v>
      </c>
    </row>
    <row r="361" spans="1:18" ht="13.8" thickBot="1" x14ac:dyDescent="0.3">
      <c r="A361" s="111">
        <f t="shared" si="6"/>
        <v>7</v>
      </c>
      <c r="B361" s="116"/>
      <c r="C361" s="111"/>
      <c r="D361" s="101" t="s">
        <v>782</v>
      </c>
      <c r="F361" s="124"/>
      <c r="H361" s="158">
        <f>SUM(H357:H360)</f>
        <v>1294605.139</v>
      </c>
      <c r="I361" s="125"/>
      <c r="J361" s="158">
        <f>SUM(J357:J360)</f>
        <v>291860.70503999997</v>
      </c>
      <c r="K361" s="122"/>
      <c r="L361" s="158">
        <f>SUM(L357:L360)</f>
        <v>0</v>
      </c>
      <c r="M361" s="122"/>
      <c r="N361" s="158">
        <f>SUM(N357:N360)</f>
        <v>0</v>
      </c>
      <c r="O361" s="122"/>
      <c r="P361" s="158">
        <f>SUM(P357:P360)</f>
        <v>1586465.8440399999</v>
      </c>
      <c r="Q361" s="122"/>
      <c r="R361" s="158">
        <f>SUM(R357:R360)</f>
        <v>1320828.0214</v>
      </c>
    </row>
    <row r="362" spans="1:18" ht="13.8" thickTop="1" x14ac:dyDescent="0.25">
      <c r="A362" s="111">
        <f t="shared" si="6"/>
        <v>8</v>
      </c>
      <c r="B362" s="116"/>
      <c r="F362" s="128"/>
      <c r="O362" s="102"/>
    </row>
    <row r="363" spans="1:18" x14ac:dyDescent="0.25">
      <c r="A363" s="111">
        <f t="shared" si="6"/>
        <v>9</v>
      </c>
      <c r="B363" s="116"/>
      <c r="D363" s="101" t="s">
        <v>210</v>
      </c>
      <c r="F363" s="128"/>
      <c r="I363" s="131"/>
      <c r="K363" s="131"/>
      <c r="M363" s="131"/>
      <c r="O363" s="131"/>
      <c r="Q363" s="131"/>
    </row>
    <row r="364" spans="1:18" x14ac:dyDescent="0.25">
      <c r="A364" s="111">
        <f t="shared" si="6"/>
        <v>10</v>
      </c>
      <c r="B364" s="116"/>
      <c r="C364" s="109">
        <v>34198</v>
      </c>
      <c r="D364" s="101" t="s">
        <v>720</v>
      </c>
      <c r="F364" s="124">
        <v>3.3000000000000003</v>
      </c>
      <c r="G364" s="102"/>
      <c r="H364" s="125">
        <v>0</v>
      </c>
      <c r="I364" s="126"/>
      <c r="J364" s="125">
        <v>0</v>
      </c>
      <c r="K364" s="127"/>
      <c r="L364" s="125">
        <v>0</v>
      </c>
      <c r="M364" s="127"/>
      <c r="N364" s="125">
        <v>0</v>
      </c>
      <c r="O364" s="126"/>
      <c r="P364" s="125">
        <f>SUM(H364,J364,L364,N364)</f>
        <v>0</v>
      </c>
      <c r="Q364" s="127"/>
      <c r="R364" s="125">
        <v>0</v>
      </c>
    </row>
    <row r="365" spans="1:18" x14ac:dyDescent="0.25">
      <c r="A365" s="111">
        <f t="shared" si="6"/>
        <v>11</v>
      </c>
      <c r="B365" s="116"/>
      <c r="C365" s="111">
        <v>34398</v>
      </c>
      <c r="D365" s="101" t="s">
        <v>749</v>
      </c>
      <c r="F365" s="124">
        <v>3.3000000000000003</v>
      </c>
      <c r="G365" s="102"/>
      <c r="H365" s="125">
        <v>903.93232000000012</v>
      </c>
      <c r="I365" s="126"/>
      <c r="J365" s="125">
        <v>36.739870000000003</v>
      </c>
      <c r="K365" s="127"/>
      <c r="L365" s="125">
        <v>0</v>
      </c>
      <c r="M365" s="127"/>
      <c r="N365" s="125">
        <v>0</v>
      </c>
      <c r="O365" s="126"/>
      <c r="P365" s="125">
        <f>SUM(H365,J365,L365,N365)</f>
        <v>940.67219000000011</v>
      </c>
      <c r="Q365" s="127"/>
      <c r="R365" s="125">
        <v>923.87957999999992</v>
      </c>
    </row>
    <row r="366" spans="1:18" x14ac:dyDescent="0.25">
      <c r="A366" s="111">
        <f t="shared" si="6"/>
        <v>12</v>
      </c>
      <c r="B366" s="116"/>
      <c r="C366" s="111">
        <v>34598</v>
      </c>
      <c r="D366" s="101" t="s">
        <v>723</v>
      </c>
      <c r="F366" s="124">
        <v>3.3000000000000003</v>
      </c>
      <c r="G366" s="102"/>
      <c r="H366" s="125">
        <v>0</v>
      </c>
      <c r="I366" s="126"/>
      <c r="J366" s="125">
        <v>0</v>
      </c>
      <c r="K366" s="127"/>
      <c r="L366" s="125">
        <v>0</v>
      </c>
      <c r="M366" s="127"/>
      <c r="N366" s="125">
        <v>0</v>
      </c>
      <c r="O366" s="126"/>
      <c r="P366" s="125">
        <f>SUM(H366,J366,L366,N366)</f>
        <v>0</v>
      </c>
      <c r="Q366" s="127"/>
      <c r="R366" s="125">
        <v>0</v>
      </c>
    </row>
    <row r="367" spans="1:18" x14ac:dyDescent="0.25">
      <c r="A367" s="111">
        <f t="shared" si="6"/>
        <v>13</v>
      </c>
      <c r="B367" s="116"/>
      <c r="C367" s="109">
        <v>34898</v>
      </c>
      <c r="D367" s="101" t="s">
        <v>781</v>
      </c>
      <c r="F367" s="124">
        <v>10</v>
      </c>
      <c r="G367" s="102"/>
      <c r="H367" s="125">
        <v>9.0041600000000006</v>
      </c>
      <c r="I367" s="126"/>
      <c r="J367" s="125">
        <v>0.23286999999999999</v>
      </c>
      <c r="K367" s="127"/>
      <c r="L367" s="125">
        <v>0</v>
      </c>
      <c r="M367" s="127"/>
      <c r="N367" s="125">
        <v>0</v>
      </c>
      <c r="O367" s="126"/>
      <c r="P367" s="125">
        <f>SUM(H367,J367,L367,N367)</f>
        <v>9.2370300000000007</v>
      </c>
      <c r="Q367" s="127"/>
      <c r="R367" s="125">
        <v>9.1198799999999984</v>
      </c>
    </row>
    <row r="368" spans="1:18" ht="13.8" thickBot="1" x14ac:dyDescent="0.3">
      <c r="A368" s="111">
        <f t="shared" si="6"/>
        <v>14</v>
      </c>
      <c r="B368" s="116"/>
      <c r="C368" s="111"/>
      <c r="D368" s="101" t="s">
        <v>783</v>
      </c>
      <c r="F368" s="124"/>
      <c r="H368" s="158">
        <f>SUM(H364:H367)</f>
        <v>912.93648000000007</v>
      </c>
      <c r="I368" s="125"/>
      <c r="J368" s="158">
        <f>SUM(J364:J367)</f>
        <v>36.972740000000002</v>
      </c>
      <c r="K368" s="122"/>
      <c r="L368" s="158">
        <f>SUM(L364:L367)</f>
        <v>0</v>
      </c>
      <c r="M368" s="122"/>
      <c r="N368" s="158">
        <f>SUM(N364:N367)</f>
        <v>0</v>
      </c>
      <c r="O368" s="122"/>
      <c r="P368" s="158">
        <f>SUM(P364:P367)</f>
        <v>949.90922000000012</v>
      </c>
      <c r="Q368" s="122"/>
      <c r="R368" s="158">
        <f>SUM(R364:R367)</f>
        <v>932.99945999999989</v>
      </c>
    </row>
    <row r="369" spans="1:18" ht="13.8" thickTop="1" x14ac:dyDescent="0.25">
      <c r="A369" s="111">
        <f t="shared" si="6"/>
        <v>15</v>
      </c>
      <c r="B369" s="116"/>
      <c r="F369" s="128"/>
      <c r="O369" s="102"/>
    </row>
    <row r="370" spans="1:18" x14ac:dyDescent="0.25">
      <c r="A370" s="111">
        <f t="shared" si="6"/>
        <v>16</v>
      </c>
      <c r="B370" s="116"/>
      <c r="C370" s="124"/>
      <c r="D370" s="103" t="s">
        <v>143</v>
      </c>
      <c r="F370" s="128"/>
      <c r="O370" s="102"/>
    </row>
    <row r="371" spans="1:18" x14ac:dyDescent="0.25">
      <c r="A371" s="111">
        <f t="shared" si="6"/>
        <v>17</v>
      </c>
      <c r="B371" s="116"/>
      <c r="C371" s="109">
        <v>34120</v>
      </c>
      <c r="D371" s="101" t="s">
        <v>720</v>
      </c>
      <c r="F371" s="124">
        <v>0</v>
      </c>
      <c r="G371" s="102"/>
      <c r="H371" s="125">
        <v>0</v>
      </c>
      <c r="I371" s="126"/>
      <c r="J371" s="125">
        <v>0</v>
      </c>
      <c r="K371" s="127"/>
      <c r="L371" s="125">
        <v>0</v>
      </c>
      <c r="M371" s="127"/>
      <c r="N371" s="125">
        <v>0</v>
      </c>
      <c r="O371" s="126"/>
      <c r="P371" s="125">
        <f t="shared" ref="P371:P376" si="7">SUM(H371,J371,L371,N371)</f>
        <v>0</v>
      </c>
      <c r="Q371" s="127"/>
      <c r="R371" s="125">
        <v>0</v>
      </c>
    </row>
    <row r="372" spans="1:18" x14ac:dyDescent="0.25">
      <c r="A372" s="111">
        <f t="shared" si="6"/>
        <v>18</v>
      </c>
      <c r="B372" s="135"/>
      <c r="C372" s="109">
        <v>34220</v>
      </c>
      <c r="D372" s="101" t="s">
        <v>748</v>
      </c>
      <c r="F372" s="124">
        <v>0</v>
      </c>
      <c r="G372" s="102"/>
      <c r="H372" s="125">
        <v>0</v>
      </c>
      <c r="I372" s="126"/>
      <c r="J372" s="125">
        <v>0</v>
      </c>
      <c r="K372" s="127"/>
      <c r="L372" s="125">
        <v>0</v>
      </c>
      <c r="M372" s="127"/>
      <c r="N372" s="125">
        <v>0</v>
      </c>
      <c r="O372" s="126"/>
      <c r="P372" s="125">
        <f t="shared" si="7"/>
        <v>0</v>
      </c>
      <c r="Q372" s="127"/>
      <c r="R372" s="125">
        <v>0</v>
      </c>
    </row>
    <row r="373" spans="1:18" x14ac:dyDescent="0.25">
      <c r="A373" s="111">
        <f t="shared" si="6"/>
        <v>19</v>
      </c>
      <c r="B373" s="135"/>
      <c r="C373" s="109">
        <v>34320</v>
      </c>
      <c r="D373" s="101" t="s">
        <v>749</v>
      </c>
      <c r="F373" s="124">
        <v>0</v>
      </c>
      <c r="G373" s="102"/>
      <c r="H373" s="125">
        <v>0</v>
      </c>
      <c r="I373" s="126"/>
      <c r="J373" s="125">
        <v>0</v>
      </c>
      <c r="K373" s="127"/>
      <c r="L373" s="125">
        <v>0</v>
      </c>
      <c r="M373" s="127"/>
      <c r="N373" s="125">
        <v>0</v>
      </c>
      <c r="O373" s="126"/>
      <c r="P373" s="125">
        <f t="shared" si="7"/>
        <v>0</v>
      </c>
      <c r="Q373" s="127"/>
      <c r="R373" s="125">
        <v>0</v>
      </c>
    </row>
    <row r="374" spans="1:18" x14ac:dyDescent="0.25">
      <c r="A374" s="111">
        <f t="shared" si="6"/>
        <v>20</v>
      </c>
      <c r="B374" s="116"/>
      <c r="C374" s="109">
        <v>34520</v>
      </c>
      <c r="D374" s="101" t="s">
        <v>723</v>
      </c>
      <c r="F374" s="124">
        <v>0</v>
      </c>
      <c r="G374" s="102"/>
      <c r="H374" s="125">
        <v>0</v>
      </c>
      <c r="I374" s="126"/>
      <c r="J374" s="125">
        <v>0</v>
      </c>
      <c r="K374" s="127"/>
      <c r="L374" s="125">
        <v>0</v>
      </c>
      <c r="M374" s="127"/>
      <c r="N374" s="125">
        <v>0</v>
      </c>
      <c r="O374" s="126"/>
      <c r="P374" s="125">
        <f t="shared" si="7"/>
        <v>0</v>
      </c>
      <c r="Q374" s="127"/>
      <c r="R374" s="125">
        <v>0</v>
      </c>
    </row>
    <row r="375" spans="1:18" x14ac:dyDescent="0.25">
      <c r="A375" s="111">
        <f t="shared" si="6"/>
        <v>21</v>
      </c>
      <c r="B375" s="116"/>
      <c r="C375" s="109">
        <v>34620</v>
      </c>
      <c r="D375" s="101" t="s">
        <v>724</v>
      </c>
      <c r="F375" s="124">
        <v>0</v>
      </c>
      <c r="G375" s="102"/>
      <c r="H375" s="125">
        <v>0</v>
      </c>
      <c r="I375" s="126"/>
      <c r="J375" s="125">
        <v>0</v>
      </c>
      <c r="K375" s="127"/>
      <c r="L375" s="125">
        <v>0</v>
      </c>
      <c r="M375" s="127"/>
      <c r="N375" s="125">
        <v>0</v>
      </c>
      <c r="O375" s="126"/>
      <c r="P375" s="125">
        <f t="shared" si="7"/>
        <v>0</v>
      </c>
      <c r="Q375" s="127"/>
      <c r="R375" s="125">
        <v>0</v>
      </c>
    </row>
    <row r="376" spans="1:18" x14ac:dyDescent="0.25">
      <c r="A376" s="111">
        <f t="shared" si="6"/>
        <v>22</v>
      </c>
      <c r="B376" s="116"/>
      <c r="C376" s="109">
        <v>34820</v>
      </c>
      <c r="D376" s="101" t="s">
        <v>781</v>
      </c>
      <c r="F376" s="124">
        <v>0</v>
      </c>
      <c r="G376" s="102"/>
      <c r="H376" s="125">
        <v>0</v>
      </c>
      <c r="I376" s="126"/>
      <c r="J376" s="125">
        <v>0</v>
      </c>
      <c r="K376" s="127"/>
      <c r="L376" s="125">
        <v>0</v>
      </c>
      <c r="M376" s="127"/>
      <c r="N376" s="125">
        <v>0</v>
      </c>
      <c r="O376" s="126"/>
      <c r="P376" s="125">
        <f t="shared" si="7"/>
        <v>0</v>
      </c>
      <c r="Q376" s="127"/>
      <c r="R376" s="125">
        <v>0</v>
      </c>
    </row>
    <row r="377" spans="1:18" ht="13.8" thickBot="1" x14ac:dyDescent="0.3">
      <c r="A377" s="111">
        <f t="shared" si="6"/>
        <v>23</v>
      </c>
      <c r="B377" s="116"/>
      <c r="D377" s="103" t="s">
        <v>784</v>
      </c>
      <c r="F377" s="128"/>
      <c r="H377" s="158">
        <f>SUM(H371:H376)</f>
        <v>0</v>
      </c>
      <c r="I377" s="125"/>
      <c r="J377" s="158">
        <f>SUM(J371:J376)</f>
        <v>0</v>
      </c>
      <c r="K377" s="122"/>
      <c r="L377" s="158">
        <f>SUM(L371:L376)</f>
        <v>0</v>
      </c>
      <c r="M377" s="122"/>
      <c r="N377" s="158">
        <f>SUM(N371:N376)</f>
        <v>0</v>
      </c>
      <c r="O377" s="122"/>
      <c r="P377" s="158">
        <f>SUM(P371:P376)</f>
        <v>0</v>
      </c>
      <c r="Q377" s="127"/>
      <c r="R377" s="158">
        <f>SUM(R371:R376)</f>
        <v>0</v>
      </c>
    </row>
    <row r="378" spans="1:18" ht="13.8" thickTop="1" x14ac:dyDescent="0.25">
      <c r="A378" s="111">
        <f t="shared" si="6"/>
        <v>24</v>
      </c>
      <c r="B378" s="116"/>
      <c r="F378" s="128"/>
    </row>
    <row r="379" spans="1:18" ht="13.8" thickBot="1" x14ac:dyDescent="0.3">
      <c r="A379" s="111">
        <f t="shared" si="6"/>
        <v>25</v>
      </c>
      <c r="B379" s="116"/>
      <c r="C379" s="111"/>
      <c r="D379" s="101" t="s">
        <v>785</v>
      </c>
      <c r="F379" s="128"/>
      <c r="H379" s="159">
        <f>SUM(H169,H261,H340,H361,H368,H377)</f>
        <v>4721641.0717099989</v>
      </c>
      <c r="I379" s="131"/>
      <c r="J379" s="159">
        <f>SUM(J169,J261,J340,J361,J368,J377)</f>
        <v>378809.34487999999</v>
      </c>
      <c r="K379" s="131"/>
      <c r="L379" s="159">
        <f>SUM(L169,L261,L340,L361,L368,L377)</f>
        <v>-19779.130680000002</v>
      </c>
      <c r="M379" s="131"/>
      <c r="N379" s="159">
        <f>SUM(N169,N261,N340,N361,N368,N377)</f>
        <v>0</v>
      </c>
      <c r="O379" s="131"/>
      <c r="P379" s="159">
        <f>SUM(P169,P261,P340,P361,P368,P377)</f>
        <v>5080671.2859099992</v>
      </c>
      <c r="Q379" s="131"/>
      <c r="R379" s="159">
        <f>SUM(R169,R261,R340,R361,R368,R377)</f>
        <v>4789099.8512199996</v>
      </c>
    </row>
    <row r="380" spans="1:18" ht="13.8" thickTop="1" x14ac:dyDescent="0.25">
      <c r="A380" s="111">
        <f t="shared" si="6"/>
        <v>26</v>
      </c>
      <c r="C380" s="109"/>
      <c r="F380" s="128"/>
      <c r="H380" s="150"/>
      <c r="I380" s="131"/>
      <c r="J380" s="150"/>
      <c r="K380" s="131"/>
      <c r="L380" s="150"/>
      <c r="M380" s="131"/>
      <c r="N380" s="150"/>
      <c r="O380" s="131"/>
      <c r="P380" s="150"/>
      <c r="Q380" s="131"/>
      <c r="R380" s="150"/>
    </row>
    <row r="381" spans="1:18" ht="13.8" thickBot="1" x14ac:dyDescent="0.3">
      <c r="A381" s="111">
        <f t="shared" si="6"/>
        <v>27</v>
      </c>
      <c r="C381" s="109"/>
      <c r="D381" s="101" t="s">
        <v>786</v>
      </c>
      <c r="F381" s="128"/>
      <c r="H381" s="143">
        <f>H379+H133</f>
        <v>6095961.2222399991</v>
      </c>
      <c r="I381" s="131"/>
      <c r="J381" s="143">
        <f>J379+J133</f>
        <v>458245.67964999995</v>
      </c>
      <c r="K381" s="131"/>
      <c r="L381" s="143">
        <f>L379+L133</f>
        <v>-34463.209770000001</v>
      </c>
      <c r="M381" s="131"/>
      <c r="N381" s="143">
        <f>N379+N133</f>
        <v>0</v>
      </c>
      <c r="O381" s="131"/>
      <c r="P381" s="143">
        <f>P379+P133</f>
        <v>6519743.6921199989</v>
      </c>
      <c r="Q381" s="131"/>
      <c r="R381" s="143">
        <f>R379+R133</f>
        <v>6186788.9079</v>
      </c>
    </row>
    <row r="382" spans="1:18" ht="13.8" thickTop="1" x14ac:dyDescent="0.25">
      <c r="A382" s="111">
        <f t="shared" si="6"/>
        <v>28</v>
      </c>
      <c r="B382" s="116"/>
      <c r="F382" s="128"/>
      <c r="O382" s="102"/>
    </row>
    <row r="383" spans="1:18" x14ac:dyDescent="0.25">
      <c r="A383" s="111">
        <f t="shared" si="6"/>
        <v>29</v>
      </c>
      <c r="B383" s="116"/>
      <c r="C383" s="111"/>
      <c r="D383" s="133" t="s">
        <v>787</v>
      </c>
      <c r="E383" s="133"/>
      <c r="F383" s="128"/>
      <c r="H383" s="131"/>
      <c r="I383" s="131"/>
      <c r="J383" s="160"/>
      <c r="K383" s="160"/>
      <c r="L383" s="161"/>
      <c r="M383" s="160"/>
      <c r="N383" s="160"/>
      <c r="O383" s="150"/>
      <c r="P383" s="160"/>
      <c r="Q383" s="160"/>
      <c r="R383" s="160"/>
    </row>
    <row r="384" spans="1:18" x14ac:dyDescent="0.25">
      <c r="A384" s="111">
        <f t="shared" si="6"/>
        <v>30</v>
      </c>
      <c r="B384" s="116"/>
      <c r="C384" s="109">
        <v>35001</v>
      </c>
      <c r="D384" s="162" t="s">
        <v>788</v>
      </c>
      <c r="F384" s="124">
        <v>1.3</v>
      </c>
      <c r="G384" s="102"/>
      <c r="H384" s="125">
        <v>12162.254090000002</v>
      </c>
      <c r="I384" s="126"/>
      <c r="J384" s="125">
        <v>0</v>
      </c>
      <c r="K384" s="127"/>
      <c r="L384" s="125">
        <v>0</v>
      </c>
      <c r="M384" s="127"/>
      <c r="N384" s="125">
        <v>0</v>
      </c>
      <c r="O384" s="126"/>
      <c r="P384" s="125">
        <f t="shared" ref="P384:P394" si="8">SUM(H384,J384,L384,N384)</f>
        <v>12162.254090000002</v>
      </c>
      <c r="Q384" s="127"/>
      <c r="R384" s="125">
        <v>12162.25409</v>
      </c>
    </row>
    <row r="385" spans="1:18" x14ac:dyDescent="0.25">
      <c r="A385" s="111">
        <f t="shared" si="6"/>
        <v>31</v>
      </c>
      <c r="B385" s="116"/>
      <c r="C385" s="111">
        <v>35100</v>
      </c>
      <c r="D385" s="101" t="s">
        <v>789</v>
      </c>
      <c r="F385" s="124">
        <v>10</v>
      </c>
      <c r="G385" s="102"/>
      <c r="H385" s="125">
        <v>0</v>
      </c>
      <c r="I385" s="126"/>
      <c r="J385" s="125">
        <v>0</v>
      </c>
      <c r="K385" s="127"/>
      <c r="L385" s="125">
        <v>0</v>
      </c>
      <c r="M385" s="127"/>
      <c r="N385" s="125">
        <v>0</v>
      </c>
      <c r="O385" s="126"/>
      <c r="P385" s="125">
        <f t="shared" si="8"/>
        <v>0</v>
      </c>
      <c r="Q385" s="127"/>
      <c r="R385" s="125">
        <v>0</v>
      </c>
    </row>
    <row r="386" spans="1:18" x14ac:dyDescent="0.25">
      <c r="A386" s="111">
        <f t="shared" si="6"/>
        <v>32</v>
      </c>
      <c r="B386" s="116"/>
      <c r="C386" s="109">
        <v>35200</v>
      </c>
      <c r="D386" s="162" t="s">
        <v>790</v>
      </c>
      <c r="F386" s="124">
        <v>1.8000000000000003</v>
      </c>
      <c r="G386" s="102"/>
      <c r="H386" s="125">
        <v>72973.60205999999</v>
      </c>
      <c r="I386" s="126"/>
      <c r="J386" s="125">
        <v>1833.5038999999999</v>
      </c>
      <c r="K386" s="127"/>
      <c r="L386" s="125">
        <v>-13.83727</v>
      </c>
      <c r="M386" s="127"/>
      <c r="N386" s="125">
        <v>0</v>
      </c>
      <c r="O386" s="126"/>
      <c r="P386" s="125">
        <f t="shared" si="8"/>
        <v>74793.268689999983</v>
      </c>
      <c r="Q386" s="127"/>
      <c r="R386" s="125">
        <v>74526.871280000007</v>
      </c>
    </row>
    <row r="387" spans="1:18" x14ac:dyDescent="0.25">
      <c r="A387" s="111">
        <f t="shared" si="6"/>
        <v>33</v>
      </c>
      <c r="B387" s="116"/>
      <c r="C387" s="109">
        <v>35300</v>
      </c>
      <c r="D387" s="163" t="s">
        <v>791</v>
      </c>
      <c r="E387" s="133"/>
      <c r="F387" s="124">
        <v>2.4</v>
      </c>
      <c r="G387" s="102"/>
      <c r="H387" s="125">
        <v>400697.60679000028</v>
      </c>
      <c r="I387" s="126"/>
      <c r="J387" s="125">
        <v>33239.096890000001</v>
      </c>
      <c r="K387" s="127"/>
      <c r="L387" s="125">
        <v>-4719.1210799999999</v>
      </c>
      <c r="M387" s="127"/>
      <c r="N387" s="125">
        <v>6627.9783600000001</v>
      </c>
      <c r="O387" s="126"/>
      <c r="P387" s="125">
        <f t="shared" si="8"/>
        <v>435845.56096000026</v>
      </c>
      <c r="Q387" s="127"/>
      <c r="R387" s="125">
        <v>416295.75767000002</v>
      </c>
    </row>
    <row r="388" spans="1:18" x14ac:dyDescent="0.25">
      <c r="A388" s="111">
        <f t="shared" si="6"/>
        <v>34</v>
      </c>
      <c r="B388" s="116"/>
      <c r="C388" s="109">
        <v>35400</v>
      </c>
      <c r="D388" s="163" t="s">
        <v>792</v>
      </c>
      <c r="E388" s="133"/>
      <c r="F388" s="124">
        <v>2.8000000000000003</v>
      </c>
      <c r="G388" s="102"/>
      <c r="H388" s="125">
        <v>5092.0605500000001</v>
      </c>
      <c r="I388" s="126"/>
      <c r="J388" s="125">
        <v>0</v>
      </c>
      <c r="K388" s="127"/>
      <c r="L388" s="125">
        <v>0</v>
      </c>
      <c r="M388" s="127"/>
      <c r="N388" s="125">
        <v>0</v>
      </c>
      <c r="O388" s="126"/>
      <c r="P388" s="125">
        <f t="shared" si="8"/>
        <v>5092.0605500000001</v>
      </c>
      <c r="Q388" s="127"/>
      <c r="R388" s="125">
        <v>5092.0605500000001</v>
      </c>
    </row>
    <row r="389" spans="1:18" x14ac:dyDescent="0.25">
      <c r="A389" s="111">
        <f t="shared" si="6"/>
        <v>35</v>
      </c>
      <c r="B389" s="116"/>
      <c r="C389" s="109">
        <v>35500</v>
      </c>
      <c r="D389" s="162" t="s">
        <v>793</v>
      </c>
      <c r="F389" s="124">
        <v>2.8000000000000003</v>
      </c>
      <c r="G389" s="102"/>
      <c r="H389" s="125">
        <v>393448.97474999999</v>
      </c>
      <c r="I389" s="126"/>
      <c r="J389" s="125">
        <v>26673.306120000001</v>
      </c>
      <c r="K389" s="127"/>
      <c r="L389" s="125">
        <v>-985.27576999999997</v>
      </c>
      <c r="M389" s="127"/>
      <c r="N389" s="125">
        <v>-421.84111999999999</v>
      </c>
      <c r="O389" s="126"/>
      <c r="P389" s="125">
        <f t="shared" si="8"/>
        <v>418715.16398000001</v>
      </c>
      <c r="Q389" s="127"/>
      <c r="R389" s="125">
        <v>400578.21895000001</v>
      </c>
    </row>
    <row r="390" spans="1:18" x14ac:dyDescent="0.25">
      <c r="A390" s="111">
        <f t="shared" si="6"/>
        <v>36</v>
      </c>
      <c r="B390" s="116"/>
      <c r="C390" s="109">
        <v>35600</v>
      </c>
      <c r="D390" s="162" t="s">
        <v>794</v>
      </c>
      <c r="F390" s="124">
        <v>2.9</v>
      </c>
      <c r="G390" s="102"/>
      <c r="H390" s="125">
        <v>172223.44033000001</v>
      </c>
      <c r="I390" s="126"/>
      <c r="J390" s="125">
        <v>7653.4004000000004</v>
      </c>
      <c r="K390" s="127"/>
      <c r="L390" s="125">
        <v>-1178.98756</v>
      </c>
      <c r="M390" s="127"/>
      <c r="N390" s="125">
        <v>337.48998999999998</v>
      </c>
      <c r="O390" s="126"/>
      <c r="P390" s="125">
        <f t="shared" si="8"/>
        <v>179035.34316000002</v>
      </c>
      <c r="Q390" s="127"/>
      <c r="R390" s="125">
        <v>174212.86309999999</v>
      </c>
    </row>
    <row r="391" spans="1:18" x14ac:dyDescent="0.25">
      <c r="A391" s="111">
        <f t="shared" si="6"/>
        <v>37</v>
      </c>
      <c r="B391" s="116"/>
      <c r="C391" s="109">
        <v>35601</v>
      </c>
      <c r="D391" s="162" t="s">
        <v>795</v>
      </c>
      <c r="F391" s="124">
        <v>1.6</v>
      </c>
      <c r="G391" s="102"/>
      <c r="H391" s="125">
        <v>2110.61013</v>
      </c>
      <c r="I391" s="126"/>
      <c r="J391" s="125">
        <v>0</v>
      </c>
      <c r="K391" s="127"/>
      <c r="L391" s="125">
        <v>0</v>
      </c>
      <c r="M391" s="127"/>
      <c r="N391" s="125">
        <v>0</v>
      </c>
      <c r="O391" s="126"/>
      <c r="P391" s="125">
        <f t="shared" si="8"/>
        <v>2110.61013</v>
      </c>
      <c r="Q391" s="127"/>
      <c r="R391" s="125">
        <v>2110.61013</v>
      </c>
    </row>
    <row r="392" spans="1:18" x14ac:dyDescent="0.25">
      <c r="A392" s="111">
        <f t="shared" si="6"/>
        <v>38</v>
      </c>
      <c r="B392" s="116"/>
      <c r="C392" s="109">
        <v>35700</v>
      </c>
      <c r="D392" s="162" t="s">
        <v>796</v>
      </c>
      <c r="F392" s="124">
        <v>1.7000000000000002</v>
      </c>
      <c r="G392" s="102"/>
      <c r="H392" s="125">
        <v>4332.3638300000011</v>
      </c>
      <c r="I392" s="126"/>
      <c r="J392" s="125">
        <v>7.2999999999999996E-4</v>
      </c>
      <c r="K392" s="127"/>
      <c r="L392" s="125">
        <v>0</v>
      </c>
      <c r="M392" s="127"/>
      <c r="N392" s="125">
        <v>-9.5040300000000002</v>
      </c>
      <c r="O392" s="126"/>
      <c r="P392" s="125">
        <f t="shared" si="8"/>
        <v>4322.8605300000008</v>
      </c>
      <c r="Q392" s="127"/>
      <c r="R392" s="125">
        <v>4325.05332</v>
      </c>
    </row>
    <row r="393" spans="1:18" x14ac:dyDescent="0.25">
      <c r="A393" s="111">
        <f t="shared" si="6"/>
        <v>39</v>
      </c>
      <c r="B393" s="116"/>
      <c r="C393" s="109">
        <v>35800</v>
      </c>
      <c r="D393" s="162" t="s">
        <v>797</v>
      </c>
      <c r="F393" s="124">
        <v>2.7</v>
      </c>
      <c r="G393" s="102"/>
      <c r="H393" s="125">
        <v>11802.065470000001</v>
      </c>
      <c r="I393" s="126"/>
      <c r="J393" s="125">
        <v>560.97927000000004</v>
      </c>
      <c r="K393" s="127"/>
      <c r="L393" s="125">
        <v>0</v>
      </c>
      <c r="M393" s="127"/>
      <c r="N393" s="125">
        <v>0</v>
      </c>
      <c r="O393" s="126"/>
      <c r="P393" s="125">
        <f t="shared" si="8"/>
        <v>12363.044740000001</v>
      </c>
      <c r="Q393" s="127"/>
      <c r="R393" s="125">
        <v>12054.992279999999</v>
      </c>
    </row>
    <row r="394" spans="1:18" x14ac:dyDescent="0.25">
      <c r="A394" s="111">
        <f t="shared" si="6"/>
        <v>40</v>
      </c>
      <c r="B394" s="116"/>
      <c r="C394" s="109">
        <v>35900</v>
      </c>
      <c r="D394" s="164" t="s">
        <v>798</v>
      </c>
      <c r="E394" s="134"/>
      <c r="F394" s="124">
        <v>1.6</v>
      </c>
      <c r="G394" s="102"/>
      <c r="H394" s="125">
        <v>16354.097980000002</v>
      </c>
      <c r="I394" s="126"/>
      <c r="J394" s="125">
        <v>2884.1595699999998</v>
      </c>
      <c r="K394" s="127"/>
      <c r="L394" s="125">
        <v>-13.750780000000001</v>
      </c>
      <c r="M394" s="127"/>
      <c r="N394" s="125">
        <v>0</v>
      </c>
      <c r="O394" s="126"/>
      <c r="P394" s="125">
        <f t="shared" si="8"/>
        <v>19224.506770000004</v>
      </c>
      <c r="Q394" s="127"/>
      <c r="R394" s="125">
        <v>17268.675769999998</v>
      </c>
    </row>
    <row r="395" spans="1:18" ht="13.8" thickBot="1" x14ac:dyDescent="0.3">
      <c r="A395" s="111">
        <f t="shared" si="6"/>
        <v>41</v>
      </c>
      <c r="B395" s="116"/>
      <c r="C395" s="109"/>
      <c r="D395" s="134" t="s">
        <v>799</v>
      </c>
      <c r="E395" s="134"/>
      <c r="F395" s="136"/>
      <c r="G395" s="102"/>
      <c r="H395" s="157">
        <f>SUM(H384:H394)</f>
        <v>1091197.0759800002</v>
      </c>
      <c r="I395" s="131"/>
      <c r="J395" s="157">
        <f>SUM(J384:J394)</f>
        <v>72844.446880000003</v>
      </c>
      <c r="K395" s="131"/>
      <c r="L395" s="157">
        <f>SUM(L384:L394)</f>
        <v>-6910.9724600000009</v>
      </c>
      <c r="M395" s="131"/>
      <c r="N395" s="157">
        <f>SUM(N384:N394)</f>
        <v>6534.1232</v>
      </c>
      <c r="O395" s="131"/>
      <c r="P395" s="157">
        <f>SUM(P384:P394)</f>
        <v>1163664.6736000003</v>
      </c>
      <c r="Q395" s="131"/>
      <c r="R395" s="157">
        <f>SUM(R384:R394)</f>
        <v>1118627.35714</v>
      </c>
    </row>
    <row r="396" spans="1:18" ht="13.8" thickTop="1" x14ac:dyDescent="0.25">
      <c r="A396" s="111">
        <f t="shared" si="6"/>
        <v>42</v>
      </c>
      <c r="B396" s="116"/>
      <c r="C396" s="111"/>
      <c r="O396" s="102"/>
    </row>
    <row r="397" spans="1:18" x14ac:dyDescent="0.25">
      <c r="A397" s="111">
        <f t="shared" si="6"/>
        <v>43</v>
      </c>
      <c r="B397" s="116"/>
      <c r="O397" s="102"/>
    </row>
    <row r="398" spans="1:18" ht="13.8" thickBot="1" x14ac:dyDescent="0.3">
      <c r="A398" s="108">
        <f t="shared" si="6"/>
        <v>44</v>
      </c>
      <c r="B398" s="137" t="s">
        <v>730</v>
      </c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8"/>
      <c r="P398" s="97"/>
      <c r="Q398" s="97"/>
      <c r="R398" s="97"/>
    </row>
    <row r="399" spans="1:18" x14ac:dyDescent="0.25">
      <c r="A399" s="101" t="str">
        <f>$A$57</f>
        <v>Supporting Schedules:  B-08, B-11</v>
      </c>
      <c r="O399" s="102"/>
      <c r="P399" s="101" t="str">
        <f>$P$57</f>
        <v>Recap Schedules:  B-03, B-06</v>
      </c>
    </row>
    <row r="400" spans="1:18" ht="13.8" thickBot="1" x14ac:dyDescent="0.3">
      <c r="A400" s="97" t="str">
        <f>$A$1</f>
        <v>SCHEDULE B-07</v>
      </c>
      <c r="B400" s="97"/>
      <c r="C400" s="97"/>
      <c r="D400" s="97"/>
      <c r="E400" s="97"/>
      <c r="F400" s="97"/>
      <c r="G400" s="97" t="str">
        <f>$G$1</f>
        <v>PLANT BALANCES BY ACCOUNT AND SUB-ACCOUNT</v>
      </c>
      <c r="H400" s="97"/>
      <c r="I400" s="97"/>
      <c r="J400" s="97"/>
      <c r="K400" s="97"/>
      <c r="L400" s="97"/>
      <c r="M400" s="97"/>
      <c r="N400" s="97"/>
      <c r="O400" s="98"/>
      <c r="P400" s="97"/>
      <c r="Q400" s="97"/>
      <c r="R400" s="98" t="str">
        <f>"Page "&amp;TRIM(MID(R343,5,3))+1&amp;" of 30"</f>
        <v>Page 28 of 30</v>
      </c>
    </row>
    <row r="401" spans="1:18" x14ac:dyDescent="0.25">
      <c r="A401" s="101" t="str">
        <f>$A$2</f>
        <v>FLORIDA PUBLIC SERVICE COMMISSION</v>
      </c>
      <c r="B401" s="138"/>
      <c r="E401" s="102" t="str">
        <f>$E$2</f>
        <v xml:space="preserve">                  EXPLANATION:</v>
      </c>
      <c r="F401" s="101" t="str">
        <f>IF($F$2="","",$F$2)</f>
        <v>Provide the depreciation rate and plant balances for each account or sub-account to which</v>
      </c>
      <c r="J401" s="104"/>
      <c r="K401" s="104"/>
      <c r="M401" s="104"/>
      <c r="N401" s="104"/>
      <c r="O401" s="105"/>
      <c r="P401" s="101" t="str">
        <f>$P$2</f>
        <v>Type of data shown:</v>
      </c>
      <c r="R401" s="106"/>
    </row>
    <row r="402" spans="1:18" x14ac:dyDescent="0.25">
      <c r="B402" s="138"/>
      <c r="F402" s="101" t="str">
        <f>IF($F$3="","",$F$3)</f>
        <v>a separate depreciation rate is prescribed. (Include Amortization/Recovery schedule amounts).</v>
      </c>
      <c r="J402" s="102"/>
      <c r="K402" s="106"/>
      <c r="N402" s="102"/>
      <c r="O402" s="102" t="str">
        <f>IF($O$3=0,"",$O$3)</f>
        <v/>
      </c>
      <c r="P402" s="106" t="str">
        <f>$P$3</f>
        <v>Projected Test Year Ended 12/31/2025</v>
      </c>
      <c r="R402" s="102"/>
    </row>
    <row r="403" spans="1:18" x14ac:dyDescent="0.25">
      <c r="A403" s="101" t="str">
        <f>$A$4</f>
        <v>COMPANY: TAMPA ELECTRIC COMPANY</v>
      </c>
      <c r="B403" s="138"/>
      <c r="F403" s="101" t="str">
        <f>IF(+$F$4="","",$F$4)</f>
        <v/>
      </c>
      <c r="J403" s="102"/>
      <c r="K403" s="106"/>
      <c r="L403" s="102"/>
      <c r="O403" s="102" t="str">
        <f>IF($O$4=0,"",$O$4)</f>
        <v/>
      </c>
      <c r="P403" s="106" t="str">
        <f>$P$4</f>
        <v>Projected Prior Year Ended 12/31/2024</v>
      </c>
      <c r="R403" s="102"/>
    </row>
    <row r="404" spans="1:18" x14ac:dyDescent="0.25">
      <c r="B404" s="138"/>
      <c r="F404" s="101" t="str">
        <f>IF(+$F$5="","",$F$5)</f>
        <v/>
      </c>
      <c r="J404" s="102"/>
      <c r="K404" s="106"/>
      <c r="L404" s="102"/>
      <c r="O404" s="102" t="str">
        <f>IF($O$5=0,"",$O$5)</f>
        <v>XX</v>
      </c>
      <c r="P404" s="106" t="str">
        <f>$P$5</f>
        <v>Historical Prior Year Ended 12/31/2023</v>
      </c>
      <c r="R404" s="102"/>
    </row>
    <row r="405" spans="1:18" x14ac:dyDescent="0.25">
      <c r="B405" s="138"/>
      <c r="J405" s="102"/>
      <c r="K405" s="106"/>
      <c r="L405" s="102"/>
      <c r="O405" s="102"/>
      <c r="P405" s="106" t="str">
        <f>$P$6</f>
        <v xml:space="preserve"> Witness: C. Aldazabal / J. Chronister / C. Heck /</v>
      </c>
      <c r="R405" s="102"/>
    </row>
    <row r="406" spans="1:18" ht="13.8" thickBot="1" x14ac:dyDescent="0.3">
      <c r="A406" s="97" t="str">
        <f>A$7</f>
        <v>DOCKET NO. 20240026-EI</v>
      </c>
      <c r="B406" s="139"/>
      <c r="C406" s="97"/>
      <c r="D406" s="97"/>
      <c r="E406" s="97"/>
      <c r="F406" s="97" t="str">
        <f>IF(+$F$7="","",$F$7)</f>
        <v/>
      </c>
      <c r="G406" s="97"/>
      <c r="H406" s="108" t="str">
        <f>IF($H$7="","",$H$7)</f>
        <v>(Dollar in 000's)</v>
      </c>
      <c r="I406" s="97"/>
      <c r="J406" s="97"/>
      <c r="K406" s="97"/>
      <c r="L406" s="97"/>
      <c r="M406" s="97"/>
      <c r="N406" s="97"/>
      <c r="O406" s="98"/>
      <c r="P406" s="97" t="str">
        <f>$P$7</f>
        <v xml:space="preserve">                   R. Latta / K. Sparkman / K. Stryker / C. Whitworth</v>
      </c>
      <c r="Q406" s="97"/>
      <c r="R406" s="97"/>
    </row>
    <row r="407" spans="1:18" x14ac:dyDescent="0.25"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10"/>
      <c r="P407" s="109"/>
      <c r="Q407" s="109"/>
      <c r="R407" s="109"/>
    </row>
    <row r="408" spans="1:18" x14ac:dyDescent="0.25">
      <c r="C408" s="109" t="s">
        <v>691</v>
      </c>
      <c r="D408" s="109" t="s">
        <v>692</v>
      </c>
      <c r="E408" s="109"/>
      <c r="F408" s="109" t="s">
        <v>693</v>
      </c>
      <c r="G408" s="109"/>
      <c r="H408" s="109" t="s">
        <v>694</v>
      </c>
      <c r="I408" s="109"/>
      <c r="J408" s="111" t="s">
        <v>695</v>
      </c>
      <c r="K408" s="111"/>
      <c r="L408" s="109" t="s">
        <v>696</v>
      </c>
      <c r="M408" s="109"/>
      <c r="N408" s="109" t="s">
        <v>697</v>
      </c>
      <c r="O408" s="110"/>
      <c r="P408" s="109" t="s">
        <v>698</v>
      </c>
      <c r="Q408" s="109"/>
      <c r="R408" s="109" t="s">
        <v>699</v>
      </c>
    </row>
    <row r="409" spans="1:18" x14ac:dyDescent="0.25">
      <c r="C409" s="111" t="s">
        <v>700</v>
      </c>
      <c r="D409" s="111" t="s">
        <v>700</v>
      </c>
      <c r="F409" s="111" t="s">
        <v>701</v>
      </c>
      <c r="G409" s="111"/>
      <c r="H409" s="109" t="s">
        <v>702</v>
      </c>
      <c r="I409" s="111"/>
      <c r="J409" s="109" t="s">
        <v>353</v>
      </c>
      <c r="K409" s="111"/>
      <c r="L409" s="111" t="s">
        <v>353</v>
      </c>
      <c r="M409" s="111"/>
      <c r="O409" s="102"/>
      <c r="P409" s="111" t="s">
        <v>702</v>
      </c>
      <c r="R409" s="111"/>
    </row>
    <row r="410" spans="1:18" x14ac:dyDescent="0.25">
      <c r="A410" s="111" t="s">
        <v>703</v>
      </c>
      <c r="B410" s="111"/>
      <c r="C410" s="111" t="s">
        <v>704</v>
      </c>
      <c r="D410" s="111" t="s">
        <v>704</v>
      </c>
      <c r="E410" s="109"/>
      <c r="F410" s="111" t="s">
        <v>705</v>
      </c>
      <c r="G410" s="111"/>
      <c r="H410" s="111" t="s">
        <v>706</v>
      </c>
      <c r="I410" s="111"/>
      <c r="J410" s="111" t="s">
        <v>702</v>
      </c>
      <c r="K410" s="109"/>
      <c r="L410" s="111" t="s">
        <v>702</v>
      </c>
      <c r="M410" s="106"/>
      <c r="N410" s="111" t="s">
        <v>362</v>
      </c>
      <c r="O410" s="110"/>
      <c r="P410" s="109" t="s">
        <v>706</v>
      </c>
      <c r="Q410" s="109"/>
      <c r="R410" s="111" t="s">
        <v>707</v>
      </c>
    </row>
    <row r="411" spans="1:18" ht="13.8" thickBot="1" x14ac:dyDescent="0.3">
      <c r="A411" s="108" t="s">
        <v>708</v>
      </c>
      <c r="B411" s="108"/>
      <c r="C411" s="108" t="s">
        <v>709</v>
      </c>
      <c r="D411" s="108" t="s">
        <v>710</v>
      </c>
      <c r="E411" s="108"/>
      <c r="F411" s="112" t="s">
        <v>711</v>
      </c>
      <c r="G411" s="112"/>
      <c r="H411" s="112" t="s">
        <v>712</v>
      </c>
      <c r="I411" s="113"/>
      <c r="J411" s="112" t="s">
        <v>713</v>
      </c>
      <c r="K411" s="113"/>
      <c r="L411" s="113" t="s">
        <v>714</v>
      </c>
      <c r="M411" s="114"/>
      <c r="N411" s="114" t="s">
        <v>715</v>
      </c>
      <c r="O411" s="115"/>
      <c r="P411" s="114" t="s">
        <v>716</v>
      </c>
      <c r="Q411" s="114"/>
      <c r="R411" s="114" t="s">
        <v>717</v>
      </c>
    </row>
    <row r="412" spans="1:18" x14ac:dyDescent="0.25">
      <c r="A412" s="111">
        <v>1</v>
      </c>
      <c r="B412" s="111"/>
      <c r="O412" s="102"/>
    </row>
    <row r="413" spans="1:18" x14ac:dyDescent="0.25">
      <c r="A413" s="111">
        <f t="shared" ref="A413:A455" si="9">A412+1</f>
        <v>2</v>
      </c>
      <c r="B413" s="116"/>
      <c r="C413" s="124"/>
      <c r="D413" s="101" t="s">
        <v>800</v>
      </c>
      <c r="F413" s="136"/>
      <c r="H413" s="165"/>
      <c r="I413" s="165"/>
      <c r="J413" s="165"/>
      <c r="K413" s="165"/>
      <c r="L413" s="165"/>
      <c r="M413" s="165"/>
      <c r="N413" s="165"/>
      <c r="O413" s="166"/>
      <c r="P413" s="165"/>
      <c r="Q413" s="165"/>
      <c r="R413" s="167"/>
    </row>
    <row r="414" spans="1:18" x14ac:dyDescent="0.25">
      <c r="A414" s="111">
        <f t="shared" si="9"/>
        <v>3</v>
      </c>
      <c r="B414" s="116"/>
      <c r="C414" s="111">
        <v>36001</v>
      </c>
      <c r="D414" s="164" t="s">
        <v>788</v>
      </c>
      <c r="E414" s="134"/>
      <c r="F414" s="136"/>
      <c r="G414" s="102"/>
      <c r="H414" s="125"/>
      <c r="I414" s="131"/>
      <c r="J414" s="125"/>
      <c r="K414" s="131"/>
      <c r="L414" s="125"/>
      <c r="M414" s="131"/>
      <c r="N414" s="125"/>
      <c r="O414" s="131"/>
      <c r="P414" s="125"/>
      <c r="Q414" s="131"/>
      <c r="R414" s="125"/>
    </row>
    <row r="415" spans="1:18" x14ac:dyDescent="0.25">
      <c r="A415" s="111">
        <f t="shared" si="9"/>
        <v>4</v>
      </c>
      <c r="B415" s="116"/>
      <c r="C415" s="111">
        <v>36100</v>
      </c>
      <c r="D415" s="162" t="s">
        <v>790</v>
      </c>
      <c r="F415" s="124">
        <v>1.8000000000000003</v>
      </c>
      <c r="G415" s="102"/>
      <c r="H415" s="125">
        <v>31688.290149999983</v>
      </c>
      <c r="I415" s="126"/>
      <c r="J415" s="125">
        <v>2459.6892599999996</v>
      </c>
      <c r="K415" s="127"/>
      <c r="L415" s="125">
        <v>-9.4825800000000005</v>
      </c>
      <c r="M415" s="127"/>
      <c r="N415" s="125">
        <v>0</v>
      </c>
      <c r="O415" s="126"/>
      <c r="P415" s="125">
        <f t="shared" ref="P415:P429" si="10">SUM(H415,J415,L415,N415)</f>
        <v>34138.496829999982</v>
      </c>
      <c r="Q415" s="127"/>
      <c r="R415" s="125">
        <v>32905.037389999998</v>
      </c>
    </row>
    <row r="416" spans="1:18" x14ac:dyDescent="0.25">
      <c r="A416" s="111">
        <f t="shared" si="9"/>
        <v>5</v>
      </c>
      <c r="B416" s="116"/>
      <c r="C416" s="111">
        <v>36200</v>
      </c>
      <c r="D416" s="162" t="s">
        <v>791</v>
      </c>
      <c r="F416" s="124">
        <v>2.5</v>
      </c>
      <c r="G416" s="102"/>
      <c r="H416" s="125">
        <v>294954.65943000006</v>
      </c>
      <c r="I416" s="126"/>
      <c r="J416" s="125">
        <v>23822.642179999999</v>
      </c>
      <c r="K416" s="127"/>
      <c r="L416" s="125">
        <v>-3002.5247300000001</v>
      </c>
      <c r="M416" s="127"/>
      <c r="N416" s="125">
        <v>-6606.1099599999998</v>
      </c>
      <c r="O416" s="126"/>
      <c r="P416" s="125">
        <f t="shared" si="10"/>
        <v>309168.66692000011</v>
      </c>
      <c r="Q416" s="127"/>
      <c r="R416" s="125">
        <v>301237.71982</v>
      </c>
    </row>
    <row r="417" spans="1:18" x14ac:dyDescent="0.25">
      <c r="A417" s="111">
        <f t="shared" si="9"/>
        <v>6</v>
      </c>
      <c r="B417" s="116"/>
      <c r="C417" s="111">
        <v>36300</v>
      </c>
      <c r="D417" s="101" t="s">
        <v>789</v>
      </c>
      <c r="F417" s="124">
        <v>10</v>
      </c>
      <c r="G417" s="102"/>
      <c r="H417" s="125">
        <v>0</v>
      </c>
      <c r="I417" s="126"/>
      <c r="J417" s="125">
        <v>0</v>
      </c>
      <c r="K417" s="127"/>
      <c r="L417" s="125">
        <v>0</v>
      </c>
      <c r="M417" s="127"/>
      <c r="N417" s="125">
        <v>0</v>
      </c>
      <c r="O417" s="126"/>
      <c r="P417" s="125">
        <f t="shared" si="10"/>
        <v>0</v>
      </c>
      <c r="Q417" s="127"/>
      <c r="R417" s="125">
        <v>0</v>
      </c>
    </row>
    <row r="418" spans="1:18" x14ac:dyDescent="0.25">
      <c r="A418" s="111">
        <f t="shared" si="9"/>
        <v>7</v>
      </c>
      <c r="B418" s="111"/>
      <c r="C418" s="111">
        <v>36400</v>
      </c>
      <c r="D418" s="162" t="s">
        <v>801</v>
      </c>
      <c r="F418" s="124">
        <v>3.7000000000000006</v>
      </c>
      <c r="G418" s="102"/>
      <c r="H418" s="125">
        <v>370647.90557000018</v>
      </c>
      <c r="I418" s="126"/>
      <c r="J418" s="125">
        <v>34231.24207</v>
      </c>
      <c r="K418" s="127"/>
      <c r="L418" s="125">
        <v>-5757.7486799999997</v>
      </c>
      <c r="M418" s="127"/>
      <c r="N418" s="125">
        <v>-737.31918999999994</v>
      </c>
      <c r="O418" s="126"/>
      <c r="P418" s="125">
        <f t="shared" si="10"/>
        <v>398384.07977000013</v>
      </c>
      <c r="Q418" s="127"/>
      <c r="R418" s="125">
        <v>380874.17335</v>
      </c>
    </row>
    <row r="419" spans="1:18" x14ac:dyDescent="0.25">
      <c r="A419" s="111">
        <f t="shared" si="9"/>
        <v>8</v>
      </c>
      <c r="B419" s="111"/>
      <c r="C419" s="111">
        <v>36500</v>
      </c>
      <c r="D419" s="162" t="s">
        <v>794</v>
      </c>
      <c r="F419" s="124">
        <v>2.1999999999999997</v>
      </c>
      <c r="G419" s="102"/>
      <c r="H419" s="125">
        <v>275367.37240000005</v>
      </c>
      <c r="I419" s="126"/>
      <c r="J419" s="125">
        <v>17770.706879999998</v>
      </c>
      <c r="K419" s="127"/>
      <c r="L419" s="125">
        <v>-5573.6200799999997</v>
      </c>
      <c r="M419" s="127"/>
      <c r="N419" s="125">
        <v>-115.61947000000001</v>
      </c>
      <c r="O419" s="126"/>
      <c r="P419" s="125">
        <f t="shared" si="10"/>
        <v>287448.83973000007</v>
      </c>
      <c r="Q419" s="127"/>
      <c r="R419" s="125">
        <v>280421.40114999999</v>
      </c>
    </row>
    <row r="420" spans="1:18" x14ac:dyDescent="0.25">
      <c r="A420" s="111">
        <f t="shared" si="9"/>
        <v>9</v>
      </c>
      <c r="B420" s="111"/>
      <c r="C420" s="111">
        <v>36600</v>
      </c>
      <c r="D420" s="162" t="s">
        <v>796</v>
      </c>
      <c r="F420" s="124">
        <v>1.6999999999999997</v>
      </c>
      <c r="G420" s="102"/>
      <c r="H420" s="125">
        <v>364663.78360000008</v>
      </c>
      <c r="I420" s="126"/>
      <c r="J420" s="125">
        <v>60438.625509999998</v>
      </c>
      <c r="K420" s="127"/>
      <c r="L420" s="125">
        <v>-352.31028000000003</v>
      </c>
      <c r="M420" s="127"/>
      <c r="N420" s="125">
        <v>2114.3003100000001</v>
      </c>
      <c r="O420" s="126"/>
      <c r="P420" s="125">
        <f t="shared" si="10"/>
        <v>426864.39914000011</v>
      </c>
      <c r="Q420" s="127"/>
      <c r="R420" s="125">
        <v>393770.1164</v>
      </c>
    </row>
    <row r="421" spans="1:18" x14ac:dyDescent="0.25">
      <c r="A421" s="111">
        <f t="shared" si="9"/>
        <v>10</v>
      </c>
      <c r="B421" s="116"/>
      <c r="C421" s="111">
        <v>36700</v>
      </c>
      <c r="D421" s="162" t="s">
        <v>797</v>
      </c>
      <c r="F421" s="124">
        <v>2.2999999999999998</v>
      </c>
      <c r="G421" s="102"/>
      <c r="H421" s="125">
        <v>376942.0186500001</v>
      </c>
      <c r="I421" s="126"/>
      <c r="J421" s="125">
        <v>64247.987820000002</v>
      </c>
      <c r="K421" s="127"/>
      <c r="L421" s="125">
        <v>-5160.4270900000001</v>
      </c>
      <c r="M421" s="127"/>
      <c r="N421" s="125">
        <v>2193.3316199999999</v>
      </c>
      <c r="O421" s="126"/>
      <c r="P421" s="125">
        <f t="shared" si="10"/>
        <v>438222.91100000008</v>
      </c>
      <c r="Q421" s="127"/>
      <c r="R421" s="125">
        <v>405414.37005999999</v>
      </c>
    </row>
    <row r="422" spans="1:18" x14ac:dyDescent="0.25">
      <c r="A422" s="111">
        <f t="shared" si="9"/>
        <v>11</v>
      </c>
      <c r="B422" s="116"/>
      <c r="C422" s="111">
        <v>36800</v>
      </c>
      <c r="D422" s="162" t="s">
        <v>802</v>
      </c>
      <c r="F422" s="124">
        <v>4.5</v>
      </c>
      <c r="G422" s="102"/>
      <c r="H422" s="125">
        <v>852150.89654999983</v>
      </c>
      <c r="I422" s="126"/>
      <c r="J422" s="125">
        <v>104099.00343000001</v>
      </c>
      <c r="K422" s="127"/>
      <c r="L422" s="125">
        <v>-11303.94203</v>
      </c>
      <c r="M422" s="127"/>
      <c r="N422" s="125">
        <v>-1220.17354</v>
      </c>
      <c r="O422" s="126"/>
      <c r="P422" s="125">
        <f t="shared" si="10"/>
        <v>943725.78440999985</v>
      </c>
      <c r="Q422" s="127"/>
      <c r="R422" s="125">
        <v>892387.99386000005</v>
      </c>
    </row>
    <row r="423" spans="1:18" x14ac:dyDescent="0.25">
      <c r="A423" s="111">
        <f t="shared" si="9"/>
        <v>12</v>
      </c>
      <c r="B423" s="116"/>
      <c r="C423" s="111">
        <v>36900</v>
      </c>
      <c r="D423" s="162" t="s">
        <v>803</v>
      </c>
      <c r="F423" s="124">
        <v>1.9</v>
      </c>
      <c r="G423" s="102"/>
      <c r="H423" s="125">
        <v>79877.067550000022</v>
      </c>
      <c r="I423" s="126"/>
      <c r="J423" s="125">
        <v>4760.1025399999999</v>
      </c>
      <c r="K423" s="127"/>
      <c r="L423" s="125">
        <v>-306.69763</v>
      </c>
      <c r="M423" s="127"/>
      <c r="N423" s="125">
        <v>-1671.47875</v>
      </c>
      <c r="O423" s="126"/>
      <c r="P423" s="125">
        <f t="shared" si="10"/>
        <v>82658.993710000039</v>
      </c>
      <c r="Q423" s="127"/>
      <c r="R423" s="125">
        <v>81500.301019999999</v>
      </c>
    </row>
    <row r="424" spans="1:18" x14ac:dyDescent="0.25">
      <c r="A424" s="111">
        <f t="shared" si="9"/>
        <v>13</v>
      </c>
      <c r="B424" s="116"/>
      <c r="C424" s="111">
        <v>36902</v>
      </c>
      <c r="D424" s="162" t="s">
        <v>804</v>
      </c>
      <c r="F424" s="124">
        <v>2.2999999999999998</v>
      </c>
      <c r="G424" s="102"/>
      <c r="H424" s="125">
        <v>139496.64042000004</v>
      </c>
      <c r="I424" s="126"/>
      <c r="J424" s="125">
        <v>9991.2734199999995</v>
      </c>
      <c r="K424" s="127"/>
      <c r="L424" s="125">
        <v>-322.96638000000002</v>
      </c>
      <c r="M424" s="127"/>
      <c r="N424" s="125">
        <v>-719.89714000000004</v>
      </c>
      <c r="O424" s="126"/>
      <c r="P424" s="125">
        <f t="shared" si="10"/>
        <v>148445.05032000007</v>
      </c>
      <c r="Q424" s="127"/>
      <c r="R424" s="125">
        <v>144392.40794</v>
      </c>
    </row>
    <row r="425" spans="1:18" x14ac:dyDescent="0.25">
      <c r="A425" s="111">
        <f t="shared" si="9"/>
        <v>14</v>
      </c>
      <c r="B425" s="116"/>
      <c r="C425" s="111">
        <v>37000</v>
      </c>
      <c r="D425" s="162" t="s">
        <v>805</v>
      </c>
      <c r="F425" s="124">
        <v>7.9</v>
      </c>
      <c r="G425" s="102"/>
      <c r="H425" s="125">
        <v>18650.635839999974</v>
      </c>
      <c r="I425" s="126"/>
      <c r="J425" s="125">
        <v>179.60525000000001</v>
      </c>
      <c r="K425" s="127"/>
      <c r="L425" s="125">
        <v>-30.781880000000001</v>
      </c>
      <c r="M425" s="127"/>
      <c r="N425" s="125">
        <v>0</v>
      </c>
      <c r="O425" s="126"/>
      <c r="P425" s="125">
        <f t="shared" si="10"/>
        <v>18799.459209999975</v>
      </c>
      <c r="Q425" s="127"/>
      <c r="R425" s="125">
        <v>18707.989610000001</v>
      </c>
    </row>
    <row r="426" spans="1:18" x14ac:dyDescent="0.25">
      <c r="A426" s="111">
        <f t="shared" si="9"/>
        <v>15</v>
      </c>
      <c r="B426" s="111"/>
      <c r="C426" s="111">
        <v>37001</v>
      </c>
      <c r="D426" s="162" t="s">
        <v>806</v>
      </c>
      <c r="F426" s="124">
        <v>8.6999999999999993</v>
      </c>
      <c r="G426" s="102"/>
      <c r="H426" s="125">
        <v>109374.45801999996</v>
      </c>
      <c r="I426" s="126"/>
      <c r="J426" s="125">
        <v>3718.0434300000002</v>
      </c>
      <c r="K426" s="127"/>
      <c r="L426" s="125">
        <v>-98.296700000000001</v>
      </c>
      <c r="M426" s="127"/>
      <c r="N426" s="125">
        <v>0</v>
      </c>
      <c r="O426" s="126"/>
      <c r="P426" s="125">
        <f t="shared" si="10"/>
        <v>112994.20474999996</v>
      </c>
      <c r="Q426" s="127"/>
      <c r="R426" s="125">
        <v>109816.97615999999</v>
      </c>
    </row>
    <row r="427" spans="1:18" x14ac:dyDescent="0.25">
      <c r="A427" s="111">
        <f t="shared" si="9"/>
        <v>16</v>
      </c>
      <c r="B427" s="111"/>
      <c r="C427" s="111">
        <v>37010</v>
      </c>
      <c r="D427" s="162" t="s">
        <v>807</v>
      </c>
      <c r="F427" s="124">
        <v>10</v>
      </c>
      <c r="G427" s="102"/>
      <c r="H427" s="125">
        <v>0</v>
      </c>
      <c r="I427" s="126"/>
      <c r="J427" s="125">
        <v>52.59892</v>
      </c>
      <c r="K427" s="127"/>
      <c r="L427" s="125">
        <v>0</v>
      </c>
      <c r="M427" s="127"/>
      <c r="N427" s="125">
        <v>1797.51746</v>
      </c>
      <c r="O427" s="126"/>
      <c r="P427" s="125">
        <f t="shared" si="10"/>
        <v>1850.1163799999999</v>
      </c>
      <c r="Q427" s="127"/>
      <c r="R427" s="125">
        <v>142.31664000000001</v>
      </c>
    </row>
    <row r="428" spans="1:18" x14ac:dyDescent="0.25">
      <c r="A428" s="111">
        <f t="shared" si="9"/>
        <v>17</v>
      </c>
      <c r="B428" s="111"/>
      <c r="C428" s="111">
        <v>37300</v>
      </c>
      <c r="D428" s="162" t="s">
        <v>808</v>
      </c>
      <c r="F428" s="124">
        <v>2.8</v>
      </c>
      <c r="G428" s="102"/>
      <c r="H428" s="125">
        <v>359360.50245999993</v>
      </c>
      <c r="I428" s="126"/>
      <c r="J428" s="125">
        <v>24985.342530000002</v>
      </c>
      <c r="K428" s="127"/>
      <c r="L428" s="125">
        <v>-7198.4845599999999</v>
      </c>
      <c r="M428" s="127"/>
      <c r="N428" s="125">
        <v>246.523</v>
      </c>
      <c r="O428" s="126"/>
      <c r="P428" s="125">
        <f t="shared" si="10"/>
        <v>377393.88342999993</v>
      </c>
      <c r="Q428" s="127"/>
      <c r="R428" s="125">
        <v>368773.53</v>
      </c>
    </row>
    <row r="429" spans="1:18" x14ac:dyDescent="0.25">
      <c r="A429" s="111">
        <f t="shared" si="9"/>
        <v>18</v>
      </c>
      <c r="B429" s="111"/>
      <c r="C429" s="111">
        <v>37302</v>
      </c>
      <c r="D429" s="162" t="s">
        <v>809</v>
      </c>
      <c r="F429" s="124">
        <v>2.8</v>
      </c>
      <c r="G429" s="102"/>
      <c r="H429" s="125">
        <v>4034.7891500000001</v>
      </c>
      <c r="I429" s="126"/>
      <c r="J429" s="125">
        <v>7293.4760099999994</v>
      </c>
      <c r="K429" s="127"/>
      <c r="L429" s="125">
        <v>-10.746709999999998</v>
      </c>
      <c r="M429" s="127"/>
      <c r="N429" s="125">
        <v>353.93177000000003</v>
      </c>
      <c r="O429" s="126"/>
      <c r="P429" s="125">
        <f t="shared" si="10"/>
        <v>11671.450219999999</v>
      </c>
      <c r="Q429" s="127"/>
      <c r="R429" s="125">
        <v>6313.0145599999996</v>
      </c>
    </row>
    <row r="430" spans="1:18" ht="13.8" thickBot="1" x14ac:dyDescent="0.3">
      <c r="A430" s="111">
        <f t="shared" si="9"/>
        <v>19</v>
      </c>
      <c r="B430" s="116"/>
      <c r="D430" s="101" t="s">
        <v>810</v>
      </c>
      <c r="F430" s="124"/>
      <c r="G430" s="102"/>
      <c r="H430" s="157">
        <f>SUM(H414:H429)</f>
        <v>3277209.0197899998</v>
      </c>
      <c r="I430" s="131"/>
      <c r="J430" s="157">
        <f>SUM(J414:J429)</f>
        <v>358050.33925000008</v>
      </c>
      <c r="K430" s="131"/>
      <c r="L430" s="157">
        <f>SUM(L414:L429)</f>
        <v>-39128.029329999998</v>
      </c>
      <c r="M430" s="131"/>
      <c r="N430" s="157">
        <f>SUM(N414:N429)</f>
        <v>-4364.9938899999988</v>
      </c>
      <c r="O430" s="131"/>
      <c r="P430" s="157">
        <f>SUM(P414:P429)</f>
        <v>3591766.3358200006</v>
      </c>
      <c r="Q430" s="131"/>
      <c r="R430" s="157">
        <f>SUM(R414:R429)</f>
        <v>3416657.3479599999</v>
      </c>
    </row>
    <row r="431" spans="1:18" ht="13.8" thickTop="1" x14ac:dyDescent="0.25">
      <c r="A431" s="111">
        <f t="shared" si="9"/>
        <v>20</v>
      </c>
      <c r="B431" s="111"/>
      <c r="F431" s="128"/>
      <c r="O431" s="102"/>
    </row>
    <row r="432" spans="1:18" x14ac:dyDescent="0.25">
      <c r="A432" s="111">
        <f t="shared" si="9"/>
        <v>21</v>
      </c>
      <c r="B432" s="111"/>
      <c r="D432" s="133" t="s">
        <v>811</v>
      </c>
      <c r="E432" s="133"/>
      <c r="F432" s="124"/>
      <c r="H432" s="131"/>
      <c r="I432" s="131"/>
      <c r="J432" s="131"/>
      <c r="K432" s="131"/>
      <c r="L432" s="150"/>
      <c r="M432" s="131"/>
      <c r="N432" s="150"/>
      <c r="O432" s="131"/>
      <c r="P432" s="150"/>
      <c r="Q432" s="131"/>
      <c r="R432" s="150"/>
    </row>
    <row r="433" spans="1:18" x14ac:dyDescent="0.25">
      <c r="A433" s="111">
        <f t="shared" si="9"/>
        <v>22</v>
      </c>
      <c r="B433" s="111"/>
      <c r="C433" s="111">
        <v>39000</v>
      </c>
      <c r="D433" s="162" t="s">
        <v>790</v>
      </c>
      <c r="F433" s="124">
        <v>1.4000000000000001</v>
      </c>
      <c r="G433" s="102"/>
      <c r="H433" s="125">
        <v>135802.68150999997</v>
      </c>
      <c r="I433" s="126"/>
      <c r="J433" s="125">
        <v>6514.17839</v>
      </c>
      <c r="K433" s="127"/>
      <c r="L433" s="125">
        <v>-615.03834999999992</v>
      </c>
      <c r="M433" s="127"/>
      <c r="N433" s="125">
        <v>0</v>
      </c>
      <c r="O433" s="126"/>
      <c r="P433" s="125">
        <f t="shared" ref="P433:P451" si="11">SUM(H433,J433,L433,N433)</f>
        <v>141701.82154999996</v>
      </c>
      <c r="Q433" s="127"/>
      <c r="R433" s="125">
        <v>137876.87309000001</v>
      </c>
    </row>
    <row r="434" spans="1:18" x14ac:dyDescent="0.25">
      <c r="A434" s="111">
        <f t="shared" si="9"/>
        <v>23</v>
      </c>
      <c r="B434" s="111"/>
      <c r="C434" s="111">
        <v>39101</v>
      </c>
      <c r="D434" s="101" t="s">
        <v>812</v>
      </c>
      <c r="F434" s="124">
        <v>14.299999999999999</v>
      </c>
      <c r="G434" s="102"/>
      <c r="H434" s="125">
        <v>7359.7389099999982</v>
      </c>
      <c r="I434" s="126"/>
      <c r="J434" s="125">
        <v>864.13166000000001</v>
      </c>
      <c r="K434" s="127"/>
      <c r="L434" s="125">
        <v>-719.63324999999998</v>
      </c>
      <c r="M434" s="127"/>
      <c r="N434" s="125">
        <v>0</v>
      </c>
      <c r="O434" s="126"/>
      <c r="P434" s="125">
        <f t="shared" si="11"/>
        <v>7504.2373199999993</v>
      </c>
      <c r="Q434" s="127"/>
      <c r="R434" s="125">
        <v>7457.1924300000001</v>
      </c>
    </row>
    <row r="435" spans="1:18" x14ac:dyDescent="0.25">
      <c r="A435" s="111">
        <f t="shared" si="9"/>
        <v>24</v>
      </c>
      <c r="B435" s="111"/>
      <c r="C435" s="111">
        <v>39102</v>
      </c>
      <c r="D435" s="101" t="s">
        <v>813</v>
      </c>
      <c r="F435" s="124">
        <v>25</v>
      </c>
      <c r="G435" s="102"/>
      <c r="H435" s="125">
        <v>12650.318279999998</v>
      </c>
      <c r="I435" s="126"/>
      <c r="J435" s="125">
        <v>406.48552000000001</v>
      </c>
      <c r="K435" s="127"/>
      <c r="L435" s="125">
        <v>-355.47671000000003</v>
      </c>
      <c r="M435" s="127"/>
      <c r="N435" s="125">
        <v>0</v>
      </c>
      <c r="O435" s="126"/>
      <c r="P435" s="125">
        <f t="shared" si="11"/>
        <v>12701.327089999997</v>
      </c>
      <c r="Q435" s="127"/>
      <c r="R435" s="125">
        <v>12602.590310000001</v>
      </c>
    </row>
    <row r="436" spans="1:18" x14ac:dyDescent="0.25">
      <c r="A436" s="111">
        <f t="shared" si="9"/>
        <v>25</v>
      </c>
      <c r="B436" s="111"/>
      <c r="C436" s="111">
        <v>39103</v>
      </c>
      <c r="D436" s="101" t="s">
        <v>814</v>
      </c>
      <c r="F436" s="124">
        <v>14.299999999999999</v>
      </c>
      <c r="G436" s="102"/>
      <c r="H436" s="125">
        <v>0</v>
      </c>
      <c r="I436" s="126"/>
      <c r="J436" s="125">
        <v>0</v>
      </c>
      <c r="K436" s="127"/>
      <c r="L436" s="125">
        <v>0</v>
      </c>
      <c r="M436" s="127"/>
      <c r="N436" s="125">
        <v>0</v>
      </c>
      <c r="O436" s="126"/>
      <c r="P436" s="125">
        <f t="shared" si="11"/>
        <v>0</v>
      </c>
      <c r="Q436" s="127"/>
      <c r="R436" s="125">
        <v>0</v>
      </c>
    </row>
    <row r="437" spans="1:18" x14ac:dyDescent="0.25">
      <c r="A437" s="111">
        <f t="shared" si="9"/>
        <v>26</v>
      </c>
      <c r="B437" s="111"/>
      <c r="C437" s="111">
        <v>39104</v>
      </c>
      <c r="D437" s="101" t="s">
        <v>815</v>
      </c>
      <c r="F437" s="124">
        <v>20</v>
      </c>
      <c r="G437" s="102"/>
      <c r="H437" s="125">
        <v>40831.921999999991</v>
      </c>
      <c r="I437" s="126"/>
      <c r="J437" s="125">
        <v>12296.74884</v>
      </c>
      <c r="K437" s="127"/>
      <c r="L437" s="125">
        <v>-4121.2180099999996</v>
      </c>
      <c r="M437" s="127"/>
      <c r="N437" s="125">
        <v>0</v>
      </c>
      <c r="O437" s="126"/>
      <c r="P437" s="125">
        <f t="shared" si="11"/>
        <v>49007.452829999995</v>
      </c>
      <c r="Q437" s="127"/>
      <c r="R437" s="125">
        <v>42738.038350000003</v>
      </c>
    </row>
    <row r="438" spans="1:18" x14ac:dyDescent="0.25">
      <c r="A438" s="111">
        <f t="shared" si="9"/>
        <v>27</v>
      </c>
      <c r="B438" s="111"/>
      <c r="C438" s="111">
        <v>39202</v>
      </c>
      <c r="D438" s="103" t="s">
        <v>816</v>
      </c>
      <c r="F438" s="124">
        <v>7.5</v>
      </c>
      <c r="G438" s="102"/>
      <c r="H438" s="125">
        <v>21901.759489999993</v>
      </c>
      <c r="I438" s="126"/>
      <c r="J438" s="125">
        <v>8268.0578600000008</v>
      </c>
      <c r="K438" s="127"/>
      <c r="L438" s="125">
        <v>-1028.1193800000001</v>
      </c>
      <c r="M438" s="127"/>
      <c r="N438" s="125">
        <v>0</v>
      </c>
      <c r="O438" s="126"/>
      <c r="P438" s="125">
        <f t="shared" si="11"/>
        <v>29141.697969999994</v>
      </c>
      <c r="Q438" s="127"/>
      <c r="R438" s="125">
        <v>25330.578320000001</v>
      </c>
    </row>
    <row r="439" spans="1:18" x14ac:dyDescent="0.25">
      <c r="A439" s="111">
        <f t="shared" si="9"/>
        <v>28</v>
      </c>
      <c r="B439" s="111"/>
      <c r="C439" s="111">
        <v>39203</v>
      </c>
      <c r="D439" s="103" t="s">
        <v>817</v>
      </c>
      <c r="F439" s="124">
        <v>5.2</v>
      </c>
      <c r="G439" s="102"/>
      <c r="H439" s="125">
        <v>77389.21759</v>
      </c>
      <c r="I439" s="126"/>
      <c r="J439" s="125">
        <v>5089.7274299999999</v>
      </c>
      <c r="K439" s="127"/>
      <c r="L439" s="125">
        <v>-1748.18281</v>
      </c>
      <c r="M439" s="127"/>
      <c r="N439" s="125">
        <v>0</v>
      </c>
      <c r="O439" s="126"/>
      <c r="P439" s="125">
        <f t="shared" si="11"/>
        <v>80730.762210000001</v>
      </c>
      <c r="Q439" s="127"/>
      <c r="R439" s="125">
        <v>76876.688980000006</v>
      </c>
    </row>
    <row r="440" spans="1:18" x14ac:dyDescent="0.25">
      <c r="A440" s="111">
        <f t="shared" si="9"/>
        <v>29</v>
      </c>
      <c r="B440" s="116"/>
      <c r="C440" s="111">
        <v>39204</v>
      </c>
      <c r="D440" s="140" t="s">
        <v>818</v>
      </c>
      <c r="E440" s="134"/>
      <c r="F440" s="124">
        <v>6.5</v>
      </c>
      <c r="G440" s="102"/>
      <c r="H440" s="125">
        <v>0</v>
      </c>
      <c r="I440" s="126"/>
      <c r="J440" s="125">
        <v>0</v>
      </c>
      <c r="K440" s="127"/>
      <c r="L440" s="125">
        <v>0</v>
      </c>
      <c r="M440" s="127"/>
      <c r="N440" s="125">
        <v>0</v>
      </c>
      <c r="O440" s="126"/>
      <c r="P440" s="125">
        <f t="shared" si="11"/>
        <v>0</v>
      </c>
      <c r="Q440" s="127"/>
      <c r="R440" s="125">
        <v>0</v>
      </c>
    </row>
    <row r="441" spans="1:18" x14ac:dyDescent="0.25">
      <c r="A441" s="111">
        <f t="shared" si="9"/>
        <v>30</v>
      </c>
      <c r="B441" s="116"/>
      <c r="C441" s="111">
        <v>39212</v>
      </c>
      <c r="D441" s="101" t="s">
        <v>819</v>
      </c>
      <c r="F441" s="124">
        <v>6.1</v>
      </c>
      <c r="G441" s="102"/>
      <c r="H441" s="125">
        <v>4221.0104800000008</v>
      </c>
      <c r="I441" s="126"/>
      <c r="J441" s="125">
        <v>2011.67254</v>
      </c>
      <c r="K441" s="127"/>
      <c r="L441" s="125">
        <v>-102.48817</v>
      </c>
      <c r="M441" s="127"/>
      <c r="N441" s="125">
        <v>0</v>
      </c>
      <c r="O441" s="126"/>
      <c r="P441" s="125">
        <f t="shared" si="11"/>
        <v>6130.1948500000008</v>
      </c>
      <c r="Q441" s="127"/>
      <c r="R441" s="125">
        <v>5026.0309699999998</v>
      </c>
    </row>
    <row r="442" spans="1:18" x14ac:dyDescent="0.25">
      <c r="A442" s="111">
        <f t="shared" si="9"/>
        <v>31</v>
      </c>
      <c r="B442" s="116"/>
      <c r="C442" s="111">
        <v>39213</v>
      </c>
      <c r="D442" s="101" t="s">
        <v>820</v>
      </c>
      <c r="F442" s="124">
        <v>4.8</v>
      </c>
      <c r="G442" s="102"/>
      <c r="H442" s="125">
        <v>1033.0646300000001</v>
      </c>
      <c r="I442" s="126"/>
      <c r="J442" s="125">
        <v>38.08276</v>
      </c>
      <c r="K442" s="127"/>
      <c r="L442" s="125">
        <v>0</v>
      </c>
      <c r="M442" s="127"/>
      <c r="N442" s="125">
        <v>0</v>
      </c>
      <c r="O442" s="126"/>
      <c r="P442" s="125">
        <f t="shared" si="11"/>
        <v>1071.1473900000001</v>
      </c>
      <c r="Q442" s="127"/>
      <c r="R442" s="125">
        <v>1043.1068600000001</v>
      </c>
    </row>
    <row r="443" spans="1:18" x14ac:dyDescent="0.25">
      <c r="A443" s="111">
        <f t="shared" si="9"/>
        <v>32</v>
      </c>
      <c r="B443" s="116"/>
      <c r="C443" s="111">
        <v>39214</v>
      </c>
      <c r="D443" s="134" t="s">
        <v>821</v>
      </c>
      <c r="E443" s="134"/>
      <c r="F443" s="124">
        <v>4.7</v>
      </c>
      <c r="G443" s="102"/>
      <c r="H443" s="125">
        <v>0</v>
      </c>
      <c r="I443" s="126"/>
      <c r="J443" s="125">
        <v>0</v>
      </c>
      <c r="K443" s="127"/>
      <c r="L443" s="125">
        <v>0</v>
      </c>
      <c r="M443" s="127"/>
      <c r="N443" s="125">
        <v>0</v>
      </c>
      <c r="O443" s="126"/>
      <c r="P443" s="125">
        <f t="shared" si="11"/>
        <v>0</v>
      </c>
      <c r="Q443" s="127"/>
      <c r="R443" s="125">
        <v>0</v>
      </c>
    </row>
    <row r="444" spans="1:18" x14ac:dyDescent="0.25">
      <c r="A444" s="111">
        <f t="shared" si="9"/>
        <v>33</v>
      </c>
      <c r="B444" s="116"/>
      <c r="C444" s="111">
        <v>39300</v>
      </c>
      <c r="D444" s="134" t="s">
        <v>822</v>
      </c>
      <c r="E444" s="134"/>
      <c r="F444" s="124">
        <v>14.299999999999999</v>
      </c>
      <c r="G444" s="102"/>
      <c r="H444" s="125">
        <v>0</v>
      </c>
      <c r="I444" s="126"/>
      <c r="J444" s="125">
        <v>0</v>
      </c>
      <c r="K444" s="127"/>
      <c r="L444" s="125">
        <v>0</v>
      </c>
      <c r="M444" s="127"/>
      <c r="N444" s="125">
        <v>0</v>
      </c>
      <c r="O444" s="126"/>
      <c r="P444" s="125">
        <f t="shared" si="11"/>
        <v>0</v>
      </c>
      <c r="Q444" s="127"/>
      <c r="R444" s="125">
        <v>0</v>
      </c>
    </row>
    <row r="445" spans="1:18" x14ac:dyDescent="0.25">
      <c r="A445" s="111">
        <f t="shared" si="9"/>
        <v>34</v>
      </c>
      <c r="B445" s="116"/>
      <c r="C445" s="111">
        <v>39400</v>
      </c>
      <c r="D445" s="134" t="s">
        <v>823</v>
      </c>
      <c r="E445" s="134"/>
      <c r="F445" s="124">
        <v>14.299999999999999</v>
      </c>
      <c r="G445" s="102"/>
      <c r="H445" s="125">
        <v>12764.171400000003</v>
      </c>
      <c r="I445" s="126"/>
      <c r="J445" s="125">
        <v>4795.9005299999999</v>
      </c>
      <c r="K445" s="127"/>
      <c r="L445" s="125">
        <v>-1556.34601</v>
      </c>
      <c r="M445" s="127"/>
      <c r="N445" s="125">
        <v>-1797.51746</v>
      </c>
      <c r="O445" s="126"/>
      <c r="P445" s="125">
        <f t="shared" si="11"/>
        <v>14206.208460000002</v>
      </c>
      <c r="Q445" s="127"/>
      <c r="R445" s="125">
        <v>13153.90811</v>
      </c>
    </row>
    <row r="446" spans="1:18" x14ac:dyDescent="0.25">
      <c r="A446" s="111">
        <f t="shared" si="9"/>
        <v>35</v>
      </c>
      <c r="B446" s="116"/>
      <c r="C446" s="111">
        <v>39401</v>
      </c>
      <c r="D446" s="101" t="s">
        <v>824</v>
      </c>
      <c r="F446" s="124">
        <v>20</v>
      </c>
      <c r="G446" s="102"/>
      <c r="H446" s="125">
        <v>4188.5334300000004</v>
      </c>
      <c r="I446" s="126"/>
      <c r="J446" s="125">
        <v>0</v>
      </c>
      <c r="K446" s="127"/>
      <c r="L446" s="125">
        <v>0</v>
      </c>
      <c r="M446" s="127"/>
      <c r="N446" s="125">
        <v>0</v>
      </c>
      <c r="O446" s="126"/>
      <c r="P446" s="125">
        <f t="shared" si="11"/>
        <v>4188.5334300000004</v>
      </c>
      <c r="Q446" s="127"/>
      <c r="R446" s="125">
        <v>4188.5334300000004</v>
      </c>
    </row>
    <row r="447" spans="1:18" x14ac:dyDescent="0.25">
      <c r="A447" s="111">
        <f t="shared" si="9"/>
        <v>36</v>
      </c>
      <c r="B447" s="116"/>
      <c r="C447" s="111">
        <v>39500</v>
      </c>
      <c r="D447" s="101" t="s">
        <v>825</v>
      </c>
      <c r="F447" s="124">
        <v>14.299999999999999</v>
      </c>
      <c r="G447" s="102"/>
      <c r="H447" s="125">
        <v>2674.1884300000011</v>
      </c>
      <c r="I447" s="126"/>
      <c r="J447" s="125">
        <v>178.17370000000003</v>
      </c>
      <c r="K447" s="127"/>
      <c r="L447" s="125">
        <v>-155.18726999999998</v>
      </c>
      <c r="M447" s="127"/>
      <c r="N447" s="125">
        <v>0</v>
      </c>
      <c r="O447" s="126"/>
      <c r="P447" s="125">
        <f t="shared" si="11"/>
        <v>2697.174860000001</v>
      </c>
      <c r="Q447" s="127"/>
      <c r="R447" s="125">
        <v>2732.3339900000001</v>
      </c>
    </row>
    <row r="448" spans="1:18" x14ac:dyDescent="0.25">
      <c r="A448" s="111">
        <f t="shared" si="9"/>
        <v>37</v>
      </c>
      <c r="B448" s="116"/>
      <c r="C448" s="111">
        <v>39600</v>
      </c>
      <c r="D448" s="101" t="s">
        <v>826</v>
      </c>
      <c r="F448" s="124">
        <v>14.299999999999999</v>
      </c>
      <c r="G448" s="102"/>
      <c r="H448" s="125">
        <v>0</v>
      </c>
      <c r="I448" s="126"/>
      <c r="J448" s="125">
        <v>0</v>
      </c>
      <c r="K448" s="127"/>
      <c r="L448" s="125">
        <v>0</v>
      </c>
      <c r="M448" s="127"/>
      <c r="N448" s="125">
        <v>0</v>
      </c>
      <c r="O448" s="126"/>
      <c r="P448" s="125">
        <f t="shared" si="11"/>
        <v>0</v>
      </c>
      <c r="Q448" s="127"/>
      <c r="R448" s="125">
        <v>0</v>
      </c>
    </row>
    <row r="449" spans="1:18" x14ac:dyDescent="0.25">
      <c r="A449" s="111">
        <f t="shared" si="9"/>
        <v>38</v>
      </c>
      <c r="B449" s="116"/>
      <c r="C449" s="111">
        <v>39700</v>
      </c>
      <c r="D449" s="134" t="s">
        <v>827</v>
      </c>
      <c r="E449" s="134"/>
      <c r="F449" s="124">
        <v>14.299999999999999</v>
      </c>
      <c r="G449" s="102"/>
      <c r="H449" s="125">
        <v>40948.50961000003</v>
      </c>
      <c r="I449" s="126"/>
      <c r="J449" s="125">
        <v>6579.5639600000004</v>
      </c>
      <c r="K449" s="127"/>
      <c r="L449" s="125">
        <v>-3429.5674300000001</v>
      </c>
      <c r="M449" s="127"/>
      <c r="N449" s="125">
        <v>0</v>
      </c>
      <c r="O449" s="126"/>
      <c r="P449" s="125">
        <f t="shared" si="11"/>
        <v>44098.506140000027</v>
      </c>
      <c r="Q449" s="127"/>
      <c r="R449" s="125">
        <v>41903.416069999999</v>
      </c>
    </row>
    <row r="450" spans="1:18" x14ac:dyDescent="0.25">
      <c r="A450" s="111">
        <f t="shared" si="9"/>
        <v>39</v>
      </c>
      <c r="B450" s="116"/>
      <c r="C450" s="109">
        <v>39725</v>
      </c>
      <c r="D450" s="134" t="s">
        <v>828</v>
      </c>
      <c r="E450" s="134"/>
      <c r="F450" s="124">
        <v>2.9</v>
      </c>
      <c r="G450" s="102"/>
      <c r="H450" s="125">
        <v>39503.986780000014</v>
      </c>
      <c r="I450" s="126"/>
      <c r="J450" s="125">
        <v>2874.4104600000001</v>
      </c>
      <c r="K450" s="127"/>
      <c r="L450" s="125">
        <v>-427.67090999999999</v>
      </c>
      <c r="M450" s="127"/>
      <c r="N450" s="125">
        <v>207.77195</v>
      </c>
      <c r="O450" s="126"/>
      <c r="P450" s="125">
        <f t="shared" si="11"/>
        <v>42158.498280000014</v>
      </c>
      <c r="Q450" s="127"/>
      <c r="R450" s="125">
        <v>40608.551380000004</v>
      </c>
    </row>
    <row r="451" spans="1:18" x14ac:dyDescent="0.25">
      <c r="A451" s="111">
        <f t="shared" si="9"/>
        <v>40</v>
      </c>
      <c r="B451" s="116"/>
      <c r="C451" s="109">
        <v>39800</v>
      </c>
      <c r="D451" s="134" t="s">
        <v>829</v>
      </c>
      <c r="E451" s="134"/>
      <c r="F451" s="124">
        <v>14.299999999999999</v>
      </c>
      <c r="G451" s="102"/>
      <c r="H451" s="125">
        <v>4717.6438600000001</v>
      </c>
      <c r="I451" s="126"/>
      <c r="J451" s="125">
        <v>537.58660999999995</v>
      </c>
      <c r="K451" s="127"/>
      <c r="L451" s="125">
        <v>-92.954009999999997</v>
      </c>
      <c r="M451" s="127"/>
      <c r="N451" s="125">
        <v>0</v>
      </c>
      <c r="O451" s="126"/>
      <c r="P451" s="125">
        <f t="shared" si="11"/>
        <v>5162.27646</v>
      </c>
      <c r="Q451" s="127"/>
      <c r="R451" s="125">
        <v>4984.44337</v>
      </c>
    </row>
    <row r="452" spans="1:18" ht="13.8" thickBot="1" x14ac:dyDescent="0.3">
      <c r="A452" s="111">
        <f t="shared" si="9"/>
        <v>41</v>
      </c>
      <c r="B452" s="116"/>
      <c r="C452" s="109"/>
      <c r="D452" s="134" t="s">
        <v>830</v>
      </c>
      <c r="E452" s="134"/>
      <c r="H452" s="157">
        <f>SUM(H433:H451)</f>
        <v>405986.74639999995</v>
      </c>
      <c r="I452" s="131"/>
      <c r="J452" s="157">
        <f>SUM(J433:J451)</f>
        <v>50454.720259999995</v>
      </c>
      <c r="K452" s="131"/>
      <c r="L452" s="157">
        <f>SUM(L433:L451)</f>
        <v>-14351.882309999999</v>
      </c>
      <c r="M452" s="131"/>
      <c r="N452" s="157">
        <f>SUM(N433:N451)</f>
        <v>-1589.74551</v>
      </c>
      <c r="O452" s="131"/>
      <c r="P452" s="157">
        <f>SUM(P433:P451)</f>
        <v>440499.83884000004</v>
      </c>
      <c r="Q452" s="131"/>
      <c r="R452" s="157">
        <f>SUM(R433:R451)</f>
        <v>416522.28566000005</v>
      </c>
    </row>
    <row r="453" spans="1:18" ht="13.8" thickTop="1" x14ac:dyDescent="0.25">
      <c r="A453" s="111">
        <f t="shared" si="9"/>
        <v>42</v>
      </c>
      <c r="B453" s="116"/>
      <c r="C453" s="124"/>
      <c r="O453" s="102"/>
    </row>
    <row r="454" spans="1:18" ht="13.8" thickBot="1" x14ac:dyDescent="0.3">
      <c r="A454" s="111">
        <f t="shared" si="9"/>
        <v>43</v>
      </c>
      <c r="B454" s="116"/>
      <c r="C454" s="124"/>
      <c r="D454" s="140" t="s">
        <v>831</v>
      </c>
      <c r="E454" s="134"/>
      <c r="F454" s="168"/>
      <c r="G454" s="168"/>
      <c r="H454" s="169">
        <f>SUM(H133,H379,H395,H430,H452)</f>
        <v>10870354.064409999</v>
      </c>
      <c r="I454" s="131"/>
      <c r="J454" s="169">
        <f>SUM(J133,J379,J395,J430,J452)</f>
        <v>939595.18604000006</v>
      </c>
      <c r="K454" s="131"/>
      <c r="L454" s="169">
        <f>SUM(L133,L379,L395,L430,L452)</f>
        <v>-94854.093869999997</v>
      </c>
      <c r="M454" s="131"/>
      <c r="N454" s="169">
        <f>SUM(N133,N379,N395,N430,N452)</f>
        <v>579.3838000000012</v>
      </c>
      <c r="O454" s="131"/>
      <c r="P454" s="169">
        <f>SUM(P133,P379,P395,P430,P452)</f>
        <v>11715674.540380001</v>
      </c>
      <c r="Q454" s="131"/>
      <c r="R454" s="169">
        <f>SUM(R133,R379,R395,R430,R452)</f>
        <v>11138595.89866</v>
      </c>
    </row>
    <row r="455" spans="1:18" ht="14.4" thickTop="1" thickBot="1" x14ac:dyDescent="0.3">
      <c r="A455" s="108">
        <f t="shared" si="9"/>
        <v>44</v>
      </c>
      <c r="B455" s="137" t="s">
        <v>730</v>
      </c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8"/>
      <c r="P455" s="97"/>
      <c r="Q455" s="97"/>
      <c r="R455" s="97"/>
    </row>
    <row r="456" spans="1:18" x14ac:dyDescent="0.25">
      <c r="A456" s="101" t="str">
        <f>$A$57</f>
        <v>Supporting Schedules:  B-08, B-11</v>
      </c>
      <c r="O456" s="102"/>
      <c r="P456" s="101" t="str">
        <f>$P$57</f>
        <v>Recap Schedules:  B-03, B-06</v>
      </c>
    </row>
    <row r="457" spans="1:18" ht="13.8" thickBot="1" x14ac:dyDescent="0.3">
      <c r="A457" s="97" t="str">
        <f>$A$1</f>
        <v>SCHEDULE B-07</v>
      </c>
      <c r="B457" s="97"/>
      <c r="C457" s="97"/>
      <c r="D457" s="97"/>
      <c r="E457" s="97"/>
      <c r="F457" s="97"/>
      <c r="G457" s="97" t="str">
        <f>$G$1</f>
        <v>PLANT BALANCES BY ACCOUNT AND SUB-ACCOUNT</v>
      </c>
      <c r="H457" s="97"/>
      <c r="I457" s="97"/>
      <c r="J457" s="97"/>
      <c r="K457" s="97"/>
      <c r="L457" s="97"/>
      <c r="M457" s="97"/>
      <c r="N457" s="97"/>
      <c r="O457" s="98"/>
      <c r="P457" s="97"/>
      <c r="Q457" s="97"/>
      <c r="R457" s="98" t="str">
        <f>"Page "&amp;TRIM(MID(R400,5,3))+1&amp;" of 30"</f>
        <v>Page 29 of 30</v>
      </c>
    </row>
    <row r="458" spans="1:18" x14ac:dyDescent="0.25">
      <c r="A458" s="101" t="str">
        <f>$A$2</f>
        <v>FLORIDA PUBLIC SERVICE COMMISSION</v>
      </c>
      <c r="B458" s="138"/>
      <c r="E458" s="102" t="str">
        <f>$E$2</f>
        <v xml:space="preserve">                  EXPLANATION:</v>
      </c>
      <c r="F458" s="101" t="str">
        <f>IF($F$2="","",$F$2)</f>
        <v>Provide the depreciation rate and plant balances for each account or sub-account to which</v>
      </c>
      <c r="J458" s="104"/>
      <c r="K458" s="104"/>
      <c r="M458" s="104"/>
      <c r="N458" s="104"/>
      <c r="O458" s="105"/>
      <c r="P458" s="101" t="str">
        <f>$P$2</f>
        <v>Type of data shown:</v>
      </c>
      <c r="R458" s="106"/>
    </row>
    <row r="459" spans="1:18" x14ac:dyDescent="0.25">
      <c r="B459" s="138"/>
      <c r="F459" s="101" t="str">
        <f>IF($F$3="","",$F$3)</f>
        <v>a separate depreciation rate is prescribed. (Include Amortization/Recovery schedule amounts).</v>
      </c>
      <c r="J459" s="102"/>
      <c r="K459" s="106"/>
      <c r="N459" s="102"/>
      <c r="O459" s="102" t="str">
        <f>IF($O$3=0,"",$O$3)</f>
        <v/>
      </c>
      <c r="P459" s="106" t="str">
        <f>$P$3</f>
        <v>Projected Test Year Ended 12/31/2025</v>
      </c>
      <c r="R459" s="102"/>
    </row>
    <row r="460" spans="1:18" x14ac:dyDescent="0.25">
      <c r="A460" s="101" t="str">
        <f>$A$4</f>
        <v>COMPANY: TAMPA ELECTRIC COMPANY</v>
      </c>
      <c r="B460" s="138"/>
      <c r="F460" s="101" t="str">
        <f>IF(+$F$4="","",$F$4)</f>
        <v/>
      </c>
      <c r="J460" s="102"/>
      <c r="K460" s="106"/>
      <c r="L460" s="102"/>
      <c r="O460" s="102" t="str">
        <f>IF($O$4=0,"",$O$4)</f>
        <v/>
      </c>
      <c r="P460" s="106" t="str">
        <f>$P$4</f>
        <v>Projected Prior Year Ended 12/31/2024</v>
      </c>
      <c r="R460" s="102"/>
    </row>
    <row r="461" spans="1:18" x14ac:dyDescent="0.25">
      <c r="B461" s="138"/>
      <c r="F461" s="101" t="str">
        <f>IF(+$F$5="","",$F$5)</f>
        <v/>
      </c>
      <c r="J461" s="102"/>
      <c r="K461" s="106"/>
      <c r="L461" s="102"/>
      <c r="O461" s="102" t="str">
        <f>IF($O$5=0,"",$O$5)</f>
        <v>XX</v>
      </c>
      <c r="P461" s="106" t="str">
        <f>$P$5</f>
        <v>Historical Prior Year Ended 12/31/2023</v>
      </c>
      <c r="R461" s="102"/>
    </row>
    <row r="462" spans="1:18" x14ac:dyDescent="0.25">
      <c r="B462" s="138"/>
      <c r="J462" s="102"/>
      <c r="K462" s="106"/>
      <c r="L462" s="102"/>
      <c r="O462" s="102"/>
      <c r="P462" s="106" t="str">
        <f>$P$6</f>
        <v xml:space="preserve"> Witness: C. Aldazabal / J. Chronister / C. Heck /</v>
      </c>
      <c r="R462" s="102"/>
    </row>
    <row r="463" spans="1:18" ht="13.8" thickBot="1" x14ac:dyDescent="0.3">
      <c r="A463" s="97" t="str">
        <f>A$7</f>
        <v>DOCKET NO. 20240026-EI</v>
      </c>
      <c r="B463" s="139"/>
      <c r="C463" s="97"/>
      <c r="D463" s="97"/>
      <c r="E463" s="97"/>
      <c r="F463" s="97" t="str">
        <f>IF(+$F$7="","",$F$7)</f>
        <v/>
      </c>
      <c r="G463" s="97"/>
      <c r="H463" s="108" t="str">
        <f>IF($H$7="","",$H$7)</f>
        <v>(Dollar in 000's)</v>
      </c>
      <c r="I463" s="97"/>
      <c r="J463" s="97"/>
      <c r="K463" s="97"/>
      <c r="L463" s="97"/>
      <c r="M463" s="97"/>
      <c r="N463" s="97"/>
      <c r="O463" s="98"/>
      <c r="P463" s="97" t="str">
        <f>$P$7</f>
        <v xml:space="preserve">                   R. Latta / K. Sparkman / K. Stryker / C. Whitworth</v>
      </c>
      <c r="Q463" s="97"/>
      <c r="R463" s="97"/>
    </row>
    <row r="464" spans="1:18" x14ac:dyDescent="0.25"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10"/>
      <c r="P464" s="109"/>
      <c r="Q464" s="109"/>
      <c r="R464" s="109"/>
    </row>
    <row r="465" spans="1:18" x14ac:dyDescent="0.25">
      <c r="C465" s="109" t="s">
        <v>691</v>
      </c>
      <c r="D465" s="109" t="s">
        <v>692</v>
      </c>
      <c r="E465" s="109"/>
      <c r="F465" s="109" t="s">
        <v>693</v>
      </c>
      <c r="G465" s="109"/>
      <c r="H465" s="109" t="s">
        <v>694</v>
      </c>
      <c r="I465" s="109"/>
      <c r="J465" s="111" t="s">
        <v>695</v>
      </c>
      <c r="K465" s="111"/>
      <c r="L465" s="109" t="s">
        <v>696</v>
      </c>
      <c r="M465" s="109"/>
      <c r="N465" s="109" t="s">
        <v>697</v>
      </c>
      <c r="O465" s="110"/>
      <c r="P465" s="109" t="s">
        <v>698</v>
      </c>
      <c r="Q465" s="109"/>
      <c r="R465" s="109" t="s">
        <v>699</v>
      </c>
    </row>
    <row r="466" spans="1:18" x14ac:dyDescent="0.25">
      <c r="C466" s="111" t="s">
        <v>700</v>
      </c>
      <c r="D466" s="111" t="s">
        <v>700</v>
      </c>
      <c r="F466" s="111" t="s">
        <v>701</v>
      </c>
      <c r="G466" s="111"/>
      <c r="H466" s="109" t="s">
        <v>702</v>
      </c>
      <c r="I466" s="111"/>
      <c r="J466" s="109" t="s">
        <v>353</v>
      </c>
      <c r="K466" s="111"/>
      <c r="L466" s="111" t="s">
        <v>353</v>
      </c>
      <c r="M466" s="111"/>
      <c r="O466" s="102"/>
      <c r="P466" s="111" t="s">
        <v>702</v>
      </c>
      <c r="R466" s="111"/>
    </row>
    <row r="467" spans="1:18" x14ac:dyDescent="0.25">
      <c r="A467" s="111" t="s">
        <v>703</v>
      </c>
      <c r="B467" s="111"/>
      <c r="C467" s="111" t="s">
        <v>704</v>
      </c>
      <c r="D467" s="111" t="s">
        <v>704</v>
      </c>
      <c r="E467" s="109"/>
      <c r="F467" s="111" t="s">
        <v>705</v>
      </c>
      <c r="G467" s="111"/>
      <c r="H467" s="111" t="s">
        <v>706</v>
      </c>
      <c r="I467" s="111"/>
      <c r="J467" s="111" t="s">
        <v>702</v>
      </c>
      <c r="K467" s="109"/>
      <c r="L467" s="111" t="s">
        <v>702</v>
      </c>
      <c r="M467" s="106"/>
      <c r="N467" s="111" t="s">
        <v>362</v>
      </c>
      <c r="O467" s="110"/>
      <c r="P467" s="109" t="s">
        <v>706</v>
      </c>
      <c r="Q467" s="109"/>
      <c r="R467" s="111" t="s">
        <v>707</v>
      </c>
    </row>
    <row r="468" spans="1:18" ht="13.8" thickBot="1" x14ac:dyDescent="0.3">
      <c r="A468" s="108" t="s">
        <v>708</v>
      </c>
      <c r="B468" s="108"/>
      <c r="C468" s="108" t="s">
        <v>709</v>
      </c>
      <c r="D468" s="108" t="s">
        <v>710</v>
      </c>
      <c r="E468" s="108"/>
      <c r="F468" s="112" t="s">
        <v>711</v>
      </c>
      <c r="G468" s="112"/>
      <c r="H468" s="112" t="s">
        <v>712</v>
      </c>
      <c r="I468" s="113"/>
      <c r="J468" s="112" t="s">
        <v>713</v>
      </c>
      <c r="K468" s="113"/>
      <c r="L468" s="113" t="s">
        <v>714</v>
      </c>
      <c r="M468" s="114"/>
      <c r="N468" s="114" t="s">
        <v>715</v>
      </c>
      <c r="O468" s="115"/>
      <c r="P468" s="114" t="s">
        <v>716</v>
      </c>
      <c r="Q468" s="114"/>
      <c r="R468" s="114" t="s">
        <v>717</v>
      </c>
    </row>
    <row r="469" spans="1:18" x14ac:dyDescent="0.25">
      <c r="A469" s="111">
        <v>1</v>
      </c>
      <c r="B469" s="116"/>
      <c r="O469" s="102"/>
    </row>
    <row r="470" spans="1:18" x14ac:dyDescent="0.25">
      <c r="A470" s="111">
        <f t="shared" ref="A470:A512" si="12">A469+1</f>
        <v>2</v>
      </c>
      <c r="B470" s="116"/>
      <c r="C470" s="124"/>
      <c r="D470" s="101" t="s">
        <v>832</v>
      </c>
      <c r="H470" s="165"/>
      <c r="I470" s="165"/>
      <c r="J470" s="165"/>
      <c r="K470" s="165"/>
      <c r="L470" s="165"/>
      <c r="M470" s="165"/>
      <c r="N470" s="165"/>
      <c r="O470" s="166"/>
      <c r="P470" s="165"/>
      <c r="Q470" s="165"/>
      <c r="R470" s="165"/>
    </row>
    <row r="471" spans="1:18" x14ac:dyDescent="0.25">
      <c r="A471" s="111">
        <f t="shared" si="12"/>
        <v>3</v>
      </c>
      <c r="B471" s="116"/>
      <c r="C471" s="111" t="s">
        <v>833</v>
      </c>
      <c r="D471" s="170" t="s">
        <v>834</v>
      </c>
      <c r="E471" s="120"/>
      <c r="F471" s="124">
        <v>0</v>
      </c>
      <c r="G471" s="102"/>
      <c r="H471" s="125">
        <v>6923.6285099999996</v>
      </c>
      <c r="I471" s="126"/>
      <c r="J471" s="125">
        <v>0</v>
      </c>
      <c r="K471" s="127"/>
      <c r="L471" s="125">
        <v>0</v>
      </c>
      <c r="M471" s="127"/>
      <c r="N471" s="125">
        <v>0</v>
      </c>
      <c r="O471" s="126"/>
      <c r="P471" s="125">
        <f>SUM(H471,J471,L471,N471)</f>
        <v>6923.6285099999996</v>
      </c>
      <c r="Q471" s="127"/>
      <c r="R471" s="125">
        <v>6923.6285099999996</v>
      </c>
    </row>
    <row r="472" spans="1:18" x14ac:dyDescent="0.25">
      <c r="A472" s="111">
        <f t="shared" si="12"/>
        <v>4</v>
      </c>
      <c r="B472" s="116"/>
      <c r="C472" s="111" t="s">
        <v>835</v>
      </c>
      <c r="D472" s="171" t="s">
        <v>836</v>
      </c>
      <c r="E472" s="172"/>
      <c r="F472" s="124">
        <v>0</v>
      </c>
      <c r="G472" s="102"/>
      <c r="H472" s="125">
        <v>155125.16365999999</v>
      </c>
      <c r="I472" s="126"/>
      <c r="J472" s="125">
        <v>32134.795999999998</v>
      </c>
      <c r="K472" s="127"/>
      <c r="L472" s="125">
        <v>0</v>
      </c>
      <c r="M472" s="127"/>
      <c r="N472" s="125">
        <v>0</v>
      </c>
      <c r="O472" s="126"/>
      <c r="P472" s="125">
        <f>SUM(H472,J472,L472,N472)</f>
        <v>187259.95965999999</v>
      </c>
      <c r="Q472" s="127"/>
      <c r="R472" s="125">
        <v>155668.15599999999</v>
      </c>
    </row>
    <row r="473" spans="1:18" x14ac:dyDescent="0.25">
      <c r="A473" s="111">
        <f t="shared" si="12"/>
        <v>5</v>
      </c>
      <c r="B473" s="116"/>
      <c r="C473" s="111">
        <v>35000</v>
      </c>
      <c r="D473" s="173" t="s">
        <v>837</v>
      </c>
      <c r="E473" s="174"/>
      <c r="F473" s="124">
        <v>0</v>
      </c>
      <c r="G473" s="102"/>
      <c r="H473" s="125">
        <v>17789.162969999998</v>
      </c>
      <c r="I473" s="126"/>
      <c r="J473" s="125">
        <v>10.83559</v>
      </c>
      <c r="K473" s="127"/>
      <c r="L473" s="125">
        <v>0</v>
      </c>
      <c r="M473" s="127"/>
      <c r="N473" s="125">
        <v>0</v>
      </c>
      <c r="O473" s="126"/>
      <c r="P473" s="125">
        <f>SUM(H473,J473,L473,N473)</f>
        <v>17799.998559999996</v>
      </c>
      <c r="Q473" s="127"/>
      <c r="R473" s="125">
        <v>17793.074949999998</v>
      </c>
    </row>
    <row r="474" spans="1:18" x14ac:dyDescent="0.25">
      <c r="A474" s="111">
        <f t="shared" si="12"/>
        <v>6</v>
      </c>
      <c r="B474" s="116"/>
      <c r="C474" s="111">
        <v>36000</v>
      </c>
      <c r="D474" s="173" t="s">
        <v>838</v>
      </c>
      <c r="E474" s="174"/>
      <c r="F474" s="124">
        <v>0</v>
      </c>
      <c r="G474" s="102"/>
      <c r="H474" s="125">
        <v>10119.782539999998</v>
      </c>
      <c r="I474" s="126"/>
      <c r="J474" s="125">
        <v>0</v>
      </c>
      <c r="K474" s="127"/>
      <c r="L474" s="125">
        <v>0</v>
      </c>
      <c r="M474" s="127"/>
      <c r="N474" s="125">
        <v>0</v>
      </c>
      <c r="O474" s="126"/>
      <c r="P474" s="125">
        <f>SUM(H474,J474,L474,N474)</f>
        <v>10119.782539999998</v>
      </c>
      <c r="Q474" s="127"/>
      <c r="R474" s="125">
        <v>10119.782539999998</v>
      </c>
    </row>
    <row r="475" spans="1:18" x14ac:dyDescent="0.25">
      <c r="A475" s="111">
        <f t="shared" si="12"/>
        <v>7</v>
      </c>
      <c r="B475" s="116"/>
      <c r="C475" s="111">
        <v>38900</v>
      </c>
      <c r="D475" s="173" t="s">
        <v>839</v>
      </c>
      <c r="E475" s="174"/>
      <c r="F475" s="124">
        <v>0</v>
      </c>
      <c r="G475" s="102"/>
      <c r="H475" s="125">
        <v>3286.63042</v>
      </c>
      <c r="I475" s="126"/>
      <c r="J475" s="125">
        <v>0</v>
      </c>
      <c r="K475" s="127"/>
      <c r="L475" s="125">
        <v>0</v>
      </c>
      <c r="M475" s="127"/>
      <c r="N475" s="125">
        <v>0</v>
      </c>
      <c r="O475" s="126"/>
      <c r="P475" s="125">
        <f>SUM(H475,J475,L475,N475)</f>
        <v>3286.63042</v>
      </c>
      <c r="Q475" s="127"/>
      <c r="R475" s="125">
        <v>3286.63042</v>
      </c>
    </row>
    <row r="476" spans="1:18" ht="13.8" thickBot="1" x14ac:dyDescent="0.3">
      <c r="A476" s="111">
        <f t="shared" si="12"/>
        <v>8</v>
      </c>
      <c r="B476" s="116"/>
      <c r="C476" s="111"/>
      <c r="D476" s="171" t="s">
        <v>840</v>
      </c>
      <c r="E476" s="172"/>
      <c r="F476" s="175"/>
      <c r="G476" s="172"/>
      <c r="H476" s="176">
        <f>SUM(H471:H475)</f>
        <v>193244.36809999999</v>
      </c>
      <c r="I476" s="131"/>
      <c r="J476" s="176">
        <f>SUM(J471:J475)</f>
        <v>32145.631589999997</v>
      </c>
      <c r="K476" s="131"/>
      <c r="L476" s="176">
        <f>SUM(L471:L475)</f>
        <v>0</v>
      </c>
      <c r="M476" s="131"/>
      <c r="N476" s="176">
        <f>SUM(N471:N475)</f>
        <v>0</v>
      </c>
      <c r="O476" s="131"/>
      <c r="P476" s="176">
        <f>SUM(P471:P475)</f>
        <v>225389.99969</v>
      </c>
      <c r="Q476" s="131"/>
      <c r="R476" s="176">
        <f>SUM(R471:R475)</f>
        <v>193791.27241999999</v>
      </c>
    </row>
    <row r="477" spans="1:18" ht="13.8" thickTop="1" x14ac:dyDescent="0.25">
      <c r="A477" s="111">
        <f t="shared" si="12"/>
        <v>9</v>
      </c>
      <c r="B477" s="116"/>
      <c r="F477" s="128"/>
      <c r="O477" s="102"/>
    </row>
    <row r="478" spans="1:18" x14ac:dyDescent="0.25">
      <c r="A478" s="111">
        <f t="shared" si="12"/>
        <v>10</v>
      </c>
      <c r="B478" s="116"/>
      <c r="C478" s="111"/>
      <c r="D478" s="177" t="s">
        <v>841</v>
      </c>
      <c r="E478" s="120"/>
      <c r="F478" s="178"/>
      <c r="G478" s="120"/>
      <c r="H478" s="131"/>
      <c r="I478" s="131"/>
      <c r="J478" s="150"/>
      <c r="K478" s="131"/>
      <c r="L478" s="150"/>
      <c r="M478" s="131"/>
      <c r="N478" s="150"/>
      <c r="O478" s="131"/>
      <c r="P478" s="150"/>
      <c r="Q478" s="131"/>
      <c r="R478" s="150"/>
    </row>
    <row r="479" spans="1:18" x14ac:dyDescent="0.25">
      <c r="A479" s="111">
        <f t="shared" si="12"/>
        <v>11</v>
      </c>
      <c r="B479" s="116"/>
      <c r="C479" s="111">
        <v>30315</v>
      </c>
      <c r="D479" s="179" t="s">
        <v>842</v>
      </c>
      <c r="F479" s="124">
        <v>6.7</v>
      </c>
      <c r="G479" s="102"/>
      <c r="H479" s="125">
        <v>458241.10753999994</v>
      </c>
      <c r="I479" s="126"/>
      <c r="J479" s="125">
        <v>63276.048900000002</v>
      </c>
      <c r="K479" s="127"/>
      <c r="L479" s="125">
        <v>0</v>
      </c>
      <c r="M479" s="127"/>
      <c r="N479" s="125">
        <v>0</v>
      </c>
      <c r="O479" s="126"/>
      <c r="P479" s="125">
        <f>SUM(H479,J479,L479,N479)</f>
        <v>521517.15643999993</v>
      </c>
      <c r="Q479" s="127"/>
      <c r="R479" s="125">
        <v>479238.88493</v>
      </c>
    </row>
    <row r="480" spans="1:18" x14ac:dyDescent="0.25">
      <c r="A480" s="111">
        <f t="shared" si="12"/>
        <v>12</v>
      </c>
      <c r="B480" s="116"/>
      <c r="C480" s="111">
        <v>30302</v>
      </c>
      <c r="D480" s="101" t="s">
        <v>843</v>
      </c>
      <c r="F480" s="124">
        <v>0</v>
      </c>
      <c r="G480" s="102"/>
      <c r="H480" s="125">
        <v>0</v>
      </c>
      <c r="I480" s="126"/>
      <c r="J480" s="125">
        <v>0</v>
      </c>
      <c r="K480" s="127"/>
      <c r="L480" s="125">
        <v>0</v>
      </c>
      <c r="M480" s="127"/>
      <c r="N480" s="125">
        <v>0</v>
      </c>
      <c r="O480" s="126"/>
      <c r="P480" s="125">
        <f>SUM(H480,J480,L480,N480)</f>
        <v>0</v>
      </c>
      <c r="Q480" s="127"/>
      <c r="R480" s="125">
        <v>0</v>
      </c>
    </row>
    <row r="481" spans="1:18" x14ac:dyDescent="0.25">
      <c r="A481" s="111">
        <f t="shared" si="12"/>
        <v>13</v>
      </c>
      <c r="B481" s="116"/>
      <c r="C481" s="111">
        <v>30399</v>
      </c>
      <c r="D481" s="101" t="s">
        <v>844</v>
      </c>
      <c r="F481" s="124">
        <v>3.3000000000000003</v>
      </c>
      <c r="G481" s="102"/>
      <c r="H481" s="125">
        <v>2728.4574400000001</v>
      </c>
      <c r="I481" s="126"/>
      <c r="J481" s="125">
        <v>1836.48071</v>
      </c>
      <c r="K481" s="127"/>
      <c r="L481" s="125">
        <v>0</v>
      </c>
      <c r="M481" s="127"/>
      <c r="N481" s="125">
        <v>0</v>
      </c>
      <c r="O481" s="126"/>
      <c r="P481" s="125">
        <f>SUM(H481,J481,L481,N481)</f>
        <v>4564.93815</v>
      </c>
      <c r="Q481" s="127"/>
      <c r="R481" s="125">
        <v>3449.9922900000001</v>
      </c>
    </row>
    <row r="482" spans="1:18" ht="13.8" thickBot="1" x14ac:dyDescent="0.3">
      <c r="A482" s="111">
        <f t="shared" si="12"/>
        <v>14</v>
      </c>
      <c r="D482" s="171" t="s">
        <v>845</v>
      </c>
      <c r="E482" s="180"/>
      <c r="F482" s="175"/>
      <c r="G482" s="180"/>
      <c r="H482" s="176">
        <f>SUM(H479:H481)</f>
        <v>460969.56497999997</v>
      </c>
      <c r="I482" s="131"/>
      <c r="J482" s="176">
        <f>SUM(J479:J481)</f>
        <v>65112.529610000005</v>
      </c>
      <c r="K482" s="131"/>
      <c r="L482" s="176">
        <f>SUM(L479:L481)</f>
        <v>0</v>
      </c>
      <c r="M482" s="131"/>
      <c r="N482" s="176">
        <f>SUM(N479:N481)</f>
        <v>0</v>
      </c>
      <c r="O482" s="131"/>
      <c r="P482" s="176">
        <f>SUM(P479:P481)</f>
        <v>526082.09458999988</v>
      </c>
      <c r="Q482" s="131"/>
      <c r="R482" s="176">
        <f>SUM(R479:R481)</f>
        <v>482688.87722000002</v>
      </c>
    </row>
    <row r="483" spans="1:18" ht="13.8" thickTop="1" x14ac:dyDescent="0.25">
      <c r="A483" s="111">
        <f t="shared" si="12"/>
        <v>15</v>
      </c>
      <c r="F483" s="128"/>
      <c r="O483" s="102"/>
    </row>
    <row r="484" spans="1:18" x14ac:dyDescent="0.25">
      <c r="A484" s="111">
        <f t="shared" si="12"/>
        <v>16</v>
      </c>
      <c r="D484" s="181" t="s">
        <v>846</v>
      </c>
      <c r="F484" s="128"/>
      <c r="O484" s="102"/>
    </row>
    <row r="485" spans="1:18" x14ac:dyDescent="0.25">
      <c r="A485" s="111">
        <f t="shared" si="12"/>
        <v>17</v>
      </c>
      <c r="C485" s="111">
        <v>31700</v>
      </c>
      <c r="D485" s="101" t="s">
        <v>847</v>
      </c>
      <c r="F485" s="124">
        <v>2.8</v>
      </c>
      <c r="G485" s="102"/>
      <c r="H485" s="125">
        <v>30036.948829999998</v>
      </c>
      <c r="I485" s="126"/>
      <c r="J485" s="125">
        <v>0</v>
      </c>
      <c r="K485" s="127"/>
      <c r="L485" s="125">
        <v>-24434.030350000001</v>
      </c>
      <c r="M485" s="127"/>
      <c r="N485" s="125">
        <v>0</v>
      </c>
      <c r="O485" s="126"/>
      <c r="P485" s="125">
        <f>SUM(H485,J485,L485,N485)</f>
        <v>5602.9184799999966</v>
      </c>
      <c r="Q485" s="127"/>
      <c r="R485" s="125">
        <v>11241.540869999999</v>
      </c>
    </row>
    <row r="486" spans="1:18" x14ac:dyDescent="0.25">
      <c r="A486" s="111">
        <f t="shared" si="12"/>
        <v>18</v>
      </c>
      <c r="C486" s="111">
        <v>34700</v>
      </c>
      <c r="D486" s="101" t="s">
        <v>848</v>
      </c>
      <c r="F486" s="124">
        <v>3.4000000000000004</v>
      </c>
      <c r="G486" s="102"/>
      <c r="H486" s="125">
        <v>12376.233219999998</v>
      </c>
      <c r="I486" s="126"/>
      <c r="J486" s="125">
        <v>0</v>
      </c>
      <c r="K486" s="127"/>
      <c r="L486" s="125">
        <v>0</v>
      </c>
      <c r="M486" s="127"/>
      <c r="N486" s="125">
        <v>0</v>
      </c>
      <c r="O486" s="126"/>
      <c r="P486" s="125">
        <f>SUM(H486,J486,L486,N486)</f>
        <v>12376.233219999998</v>
      </c>
      <c r="Q486" s="127"/>
      <c r="R486" s="125">
        <v>12376.23322</v>
      </c>
    </row>
    <row r="487" spans="1:18" x14ac:dyDescent="0.25">
      <c r="A487" s="111">
        <f t="shared" si="12"/>
        <v>19</v>
      </c>
      <c r="B487" s="116"/>
      <c r="C487" s="111">
        <v>37400</v>
      </c>
      <c r="D487" s="101" t="s">
        <v>849</v>
      </c>
      <c r="F487" s="124">
        <v>1.4000000000000001</v>
      </c>
      <c r="G487" s="102"/>
      <c r="H487" s="125">
        <v>8572.3076899999996</v>
      </c>
      <c r="I487" s="126"/>
      <c r="J487" s="125">
        <v>-1412.1254299999998</v>
      </c>
      <c r="K487" s="127"/>
      <c r="L487" s="125">
        <v>0</v>
      </c>
      <c r="M487" s="127"/>
      <c r="N487" s="125">
        <v>0</v>
      </c>
      <c r="O487" s="126"/>
      <c r="P487" s="125">
        <f>SUM(H487,J487,L487,N487)</f>
        <v>7160.1822599999996</v>
      </c>
      <c r="Q487" s="127"/>
      <c r="R487" s="125">
        <v>8463.6826600000004</v>
      </c>
    </row>
    <row r="488" spans="1:18" x14ac:dyDescent="0.25">
      <c r="A488" s="111">
        <f t="shared" si="12"/>
        <v>20</v>
      </c>
      <c r="B488" s="116"/>
      <c r="C488" s="111">
        <v>39910</v>
      </c>
      <c r="D488" s="101" t="s">
        <v>850</v>
      </c>
      <c r="F488" s="124">
        <v>4.3</v>
      </c>
      <c r="G488" s="102"/>
      <c r="H488" s="125">
        <v>269.18751000000003</v>
      </c>
      <c r="I488" s="126"/>
      <c r="J488" s="125">
        <v>0</v>
      </c>
      <c r="K488" s="127"/>
      <c r="L488" s="125">
        <v>0</v>
      </c>
      <c r="M488" s="127"/>
      <c r="N488" s="125">
        <v>0</v>
      </c>
      <c r="O488" s="126"/>
      <c r="P488" s="125">
        <f>SUM(H488,J488,L488,N488)</f>
        <v>269.18751000000003</v>
      </c>
      <c r="Q488" s="127"/>
      <c r="R488" s="125">
        <v>269.18751000000003</v>
      </c>
    </row>
    <row r="489" spans="1:18" ht="13.8" thickBot="1" x14ac:dyDescent="0.3">
      <c r="A489" s="111">
        <f t="shared" si="12"/>
        <v>21</v>
      </c>
      <c r="B489" s="116"/>
      <c r="D489" s="181" t="s">
        <v>851</v>
      </c>
      <c r="F489" s="128"/>
      <c r="H489" s="182">
        <f>SUM(H485:H488)</f>
        <v>51254.677250000001</v>
      </c>
      <c r="J489" s="182">
        <f>SUM(J485:J488)</f>
        <v>-1412.1254299999998</v>
      </c>
      <c r="L489" s="182">
        <f>SUM(L485:L488)</f>
        <v>-24434.030350000001</v>
      </c>
      <c r="N489" s="182">
        <f>SUM(N485:N488)</f>
        <v>0</v>
      </c>
      <c r="O489" s="102"/>
      <c r="P489" s="182">
        <f>SUM(P485:P488)</f>
        <v>25408.521469999996</v>
      </c>
      <c r="R489" s="182">
        <f>SUM(R485:R488)</f>
        <v>32350.644259999997</v>
      </c>
    </row>
    <row r="490" spans="1:18" ht="13.8" thickTop="1" x14ac:dyDescent="0.25">
      <c r="A490" s="111">
        <f t="shared" si="12"/>
        <v>22</v>
      </c>
      <c r="B490" s="116"/>
      <c r="D490" s="181"/>
      <c r="F490" s="128"/>
      <c r="H490" s="156"/>
      <c r="J490" s="156"/>
      <c r="L490" s="156"/>
      <c r="N490" s="156"/>
      <c r="O490" s="102"/>
      <c r="P490" s="156"/>
      <c r="R490" s="156"/>
    </row>
    <row r="491" spans="1:18" x14ac:dyDescent="0.25">
      <c r="A491" s="111">
        <f t="shared" si="12"/>
        <v>23</v>
      </c>
      <c r="B491" s="116"/>
      <c r="D491" s="101" t="s">
        <v>852</v>
      </c>
      <c r="F491" s="128"/>
      <c r="O491" s="102"/>
    </row>
    <row r="492" spans="1:18" x14ac:dyDescent="0.25">
      <c r="A492" s="111">
        <f t="shared" si="12"/>
        <v>24</v>
      </c>
      <c r="B492" s="116"/>
      <c r="C492" s="111">
        <v>10110</v>
      </c>
      <c r="D492" s="101" t="s">
        <v>853</v>
      </c>
      <c r="F492" s="124">
        <v>0</v>
      </c>
      <c r="G492" s="102"/>
      <c r="H492" s="125">
        <v>2864.9905299999996</v>
      </c>
      <c r="I492" s="126"/>
      <c r="J492" s="125">
        <v>0</v>
      </c>
      <c r="K492" s="127"/>
      <c r="L492" s="125">
        <v>0</v>
      </c>
      <c r="M492" s="127"/>
      <c r="N492" s="125">
        <v>615.03150000000062</v>
      </c>
      <c r="O492" s="126"/>
      <c r="P492" s="125">
        <f>SUM(H492,J492,L492,N492)</f>
        <v>3480.0220300000001</v>
      </c>
      <c r="Q492" s="127"/>
      <c r="R492" s="125">
        <v>3461.8811000000001</v>
      </c>
    </row>
    <row r="493" spans="1:18" x14ac:dyDescent="0.25">
      <c r="A493" s="111">
        <f t="shared" si="12"/>
        <v>25</v>
      </c>
      <c r="B493" s="116"/>
      <c r="C493" s="111">
        <v>10112</v>
      </c>
      <c r="D493" s="101" t="s">
        <v>854</v>
      </c>
      <c r="F493" s="124">
        <v>0</v>
      </c>
      <c r="H493" s="125">
        <v>22523.688170000001</v>
      </c>
      <c r="I493" s="126"/>
      <c r="J493" s="125">
        <v>0</v>
      </c>
      <c r="K493" s="127"/>
      <c r="L493" s="125">
        <v>0</v>
      </c>
      <c r="M493" s="127"/>
      <c r="N493" s="125">
        <v>-1789.0957700000001</v>
      </c>
      <c r="O493" s="126"/>
      <c r="P493" s="125">
        <f>SUM(H493,J493,L493,N493)</f>
        <v>20734.592400000001</v>
      </c>
      <c r="Q493" s="127"/>
      <c r="R493" s="125">
        <v>21763.714469999999</v>
      </c>
    </row>
    <row r="494" spans="1:18" ht="13.8" thickBot="1" x14ac:dyDescent="0.3">
      <c r="A494" s="111">
        <f t="shared" si="12"/>
        <v>26</v>
      </c>
      <c r="B494" s="116"/>
      <c r="C494" s="111"/>
      <c r="D494" s="101" t="s">
        <v>855</v>
      </c>
      <c r="F494" s="124"/>
      <c r="H494" s="176">
        <f>SUM(H492:H493)</f>
        <v>25388.6787</v>
      </c>
      <c r="I494" s="131"/>
      <c r="J494" s="176">
        <f>SUM(J492:J493)</f>
        <v>0</v>
      </c>
      <c r="K494" s="131"/>
      <c r="L494" s="176">
        <f>SUM(L492:L493)</f>
        <v>0</v>
      </c>
      <c r="M494" s="131"/>
      <c r="N494" s="176">
        <f>SUM(N492:N493)</f>
        <v>-1174.0642699999994</v>
      </c>
      <c r="O494" s="131"/>
      <c r="P494" s="176">
        <f>SUM(P492:P493)</f>
        <v>24214.614430000001</v>
      </c>
      <c r="Q494" s="131"/>
      <c r="R494" s="176">
        <f>SUM(R492:R493)</f>
        <v>25225.595569999998</v>
      </c>
    </row>
    <row r="495" spans="1:18" ht="13.8" thickTop="1" x14ac:dyDescent="0.25">
      <c r="A495" s="111">
        <f t="shared" si="12"/>
        <v>27</v>
      </c>
      <c r="B495" s="116"/>
      <c r="F495" s="128"/>
      <c r="O495" s="102"/>
    </row>
    <row r="496" spans="1:18" ht="13.8" thickBot="1" x14ac:dyDescent="0.3">
      <c r="A496" s="111">
        <f t="shared" si="12"/>
        <v>28</v>
      </c>
      <c r="B496" s="116"/>
      <c r="D496" s="106" t="s">
        <v>856</v>
      </c>
      <c r="F496" s="128"/>
      <c r="H496" s="169">
        <f>H482+H476+H454+H489+H494</f>
        <v>11601211.35344</v>
      </c>
      <c r="I496" s="121"/>
      <c r="J496" s="169">
        <f>J482+J476+J454+J489+J494</f>
        <v>1035441.22181</v>
      </c>
      <c r="K496" s="121"/>
      <c r="L496" s="169">
        <f>L482+L476+L454+L489+L494</f>
        <v>-119288.12422</v>
      </c>
      <c r="M496" s="121"/>
      <c r="N496" s="169">
        <f>N482+N476+N454+N489+N494</f>
        <v>-594.68046999999819</v>
      </c>
      <c r="O496" s="122"/>
      <c r="P496" s="169">
        <f>P482+P476+P454+P489+P494</f>
        <v>12516769.77056</v>
      </c>
      <c r="Q496" s="121"/>
      <c r="R496" s="169">
        <f>R482+R476+R454+R489+R494</f>
        <v>11872652.28813</v>
      </c>
    </row>
    <row r="497" spans="1:18" ht="13.8" thickTop="1" x14ac:dyDescent="0.25">
      <c r="A497" s="111">
        <f t="shared" si="12"/>
        <v>29</v>
      </c>
      <c r="B497" s="116"/>
      <c r="F497" s="128"/>
      <c r="O497" s="102"/>
    </row>
    <row r="498" spans="1:18" x14ac:dyDescent="0.25">
      <c r="A498" s="111">
        <f t="shared" si="12"/>
        <v>30</v>
      </c>
      <c r="B498" s="116"/>
      <c r="D498" s="103" t="s">
        <v>857</v>
      </c>
      <c r="F498" s="128"/>
      <c r="O498" s="102"/>
    </row>
    <row r="499" spans="1:18" x14ac:dyDescent="0.25">
      <c r="A499" s="111">
        <f t="shared" si="12"/>
        <v>31</v>
      </c>
      <c r="B499" s="116"/>
      <c r="C499" s="111">
        <v>11401</v>
      </c>
      <c r="D499" s="103" t="s">
        <v>858</v>
      </c>
      <c r="F499" s="124">
        <v>3.0042864005201517</v>
      </c>
      <c r="G499" s="102"/>
      <c r="H499" s="125">
        <v>6182.81</v>
      </c>
      <c r="I499" s="126"/>
      <c r="J499" s="125">
        <v>0</v>
      </c>
      <c r="K499" s="127"/>
      <c r="L499" s="125">
        <v>0</v>
      </c>
      <c r="M499" s="127"/>
      <c r="N499" s="125">
        <v>0</v>
      </c>
      <c r="O499" s="126"/>
      <c r="P499" s="125">
        <f>SUM(H499,J499,L499,N499)</f>
        <v>6182.81</v>
      </c>
      <c r="Q499" s="127"/>
      <c r="R499" s="125">
        <v>6182.81</v>
      </c>
    </row>
    <row r="500" spans="1:18" x14ac:dyDescent="0.25">
      <c r="A500" s="111">
        <f t="shared" si="12"/>
        <v>32</v>
      </c>
      <c r="B500" s="116"/>
      <c r="C500" s="111">
        <v>11402</v>
      </c>
      <c r="D500" s="103" t="s">
        <v>859</v>
      </c>
      <c r="F500" s="124">
        <v>4.3644641465684249</v>
      </c>
      <c r="G500" s="102"/>
      <c r="H500" s="125">
        <v>960.04088000000002</v>
      </c>
      <c r="I500" s="126"/>
      <c r="J500" s="125">
        <v>0</v>
      </c>
      <c r="K500" s="127"/>
      <c r="L500" s="125">
        <v>0</v>
      </c>
      <c r="M500" s="127"/>
      <c r="N500" s="125">
        <v>0</v>
      </c>
      <c r="O500" s="126"/>
      <c r="P500" s="125">
        <f>SUM(H500,J500,L500,N500)</f>
        <v>960.04088000000002</v>
      </c>
      <c r="Q500" s="127"/>
      <c r="R500" s="125">
        <v>960.04088000000002</v>
      </c>
    </row>
    <row r="501" spans="1:18" x14ac:dyDescent="0.25">
      <c r="A501" s="111">
        <f t="shared" si="12"/>
        <v>33</v>
      </c>
      <c r="B501" s="116"/>
      <c r="C501" s="111">
        <v>11403</v>
      </c>
      <c r="D501" s="101" t="s">
        <v>860</v>
      </c>
      <c r="F501" s="124">
        <v>2.64898973564727</v>
      </c>
      <c r="G501" s="102"/>
      <c r="H501" s="125">
        <v>341.97188</v>
      </c>
      <c r="I501" s="126"/>
      <c r="J501" s="125">
        <v>0</v>
      </c>
      <c r="K501" s="127"/>
      <c r="L501" s="125">
        <v>0</v>
      </c>
      <c r="M501" s="127"/>
      <c r="N501" s="125">
        <v>0</v>
      </c>
      <c r="O501" s="126"/>
      <c r="P501" s="125">
        <f>SUM(H501,J501,L501,N501)</f>
        <v>341.97188</v>
      </c>
      <c r="Q501" s="127"/>
      <c r="R501" s="125">
        <v>341.97188</v>
      </c>
    </row>
    <row r="502" spans="1:18" ht="13.8" thickBot="1" x14ac:dyDescent="0.3">
      <c r="A502" s="111">
        <f t="shared" si="12"/>
        <v>34</v>
      </c>
      <c r="B502" s="116"/>
      <c r="D502" s="103" t="s">
        <v>861</v>
      </c>
      <c r="F502" s="128"/>
      <c r="H502" s="176">
        <f>SUM(H499:H501)</f>
        <v>7484.82276</v>
      </c>
      <c r="I502" s="131"/>
      <c r="J502" s="176">
        <f>SUM(J499:J501)</f>
        <v>0</v>
      </c>
      <c r="K502" s="131"/>
      <c r="L502" s="176">
        <f>SUM(L499:L501)</f>
        <v>0</v>
      </c>
      <c r="M502" s="131"/>
      <c r="N502" s="176">
        <f>SUM(N499:N501)</f>
        <v>0</v>
      </c>
      <c r="O502" s="131"/>
      <c r="P502" s="176">
        <f>SUM(P499:P501)</f>
        <v>7484.82276</v>
      </c>
      <c r="Q502" s="131"/>
      <c r="R502" s="176">
        <f>SUM(R499:R501)</f>
        <v>7484.82276</v>
      </c>
    </row>
    <row r="503" spans="1:18" ht="13.8" thickTop="1" x14ac:dyDescent="0.25">
      <c r="A503" s="111">
        <f t="shared" si="12"/>
        <v>35</v>
      </c>
      <c r="B503" s="116"/>
      <c r="F503" s="128"/>
      <c r="O503" s="102"/>
    </row>
    <row r="504" spans="1:18" x14ac:dyDescent="0.25">
      <c r="A504" s="111">
        <f t="shared" si="12"/>
        <v>36</v>
      </c>
      <c r="B504" s="116"/>
      <c r="C504" s="111">
        <v>10200</v>
      </c>
      <c r="D504" s="179" t="s">
        <v>862</v>
      </c>
      <c r="F504" s="124">
        <v>0</v>
      </c>
      <c r="G504" s="102"/>
      <c r="H504" s="125">
        <v>218.90986999999998</v>
      </c>
      <c r="I504" s="126"/>
      <c r="J504" s="125">
        <v>365.35376000000002</v>
      </c>
      <c r="K504" s="127"/>
      <c r="L504" s="125">
        <v>0</v>
      </c>
      <c r="M504" s="127"/>
      <c r="N504" s="125">
        <v>-173.19257000000007</v>
      </c>
      <c r="O504" s="126"/>
      <c r="P504" s="125">
        <f>SUM(H504,J504,L504,N504)</f>
        <v>411.07105999999999</v>
      </c>
      <c r="Q504" s="127"/>
      <c r="R504" s="125">
        <v>276.11430000000001</v>
      </c>
    </row>
    <row r="505" spans="1:18" x14ac:dyDescent="0.25">
      <c r="A505" s="111">
        <f t="shared" si="12"/>
        <v>37</v>
      </c>
      <c r="B505" s="116"/>
      <c r="C505" s="111">
        <v>10501</v>
      </c>
      <c r="D505" s="183" t="s">
        <v>863</v>
      </c>
      <c r="F505" s="124">
        <v>0</v>
      </c>
      <c r="G505" s="102"/>
      <c r="H505" s="125">
        <v>54570.735410000001</v>
      </c>
      <c r="I505" s="126"/>
      <c r="J505" s="125">
        <v>3556.875</v>
      </c>
      <c r="K505" s="127"/>
      <c r="L505" s="125">
        <v>0</v>
      </c>
      <c r="M505" s="127"/>
      <c r="N505" s="125">
        <v>0</v>
      </c>
      <c r="O505" s="126"/>
      <c r="P505" s="125">
        <f>SUM(H505,J505,L505,N505)</f>
        <v>58127.610410000001</v>
      </c>
      <c r="Q505" s="127"/>
      <c r="R505" s="125">
        <v>55938.784450000006</v>
      </c>
    </row>
    <row r="506" spans="1:18" x14ac:dyDescent="0.25">
      <c r="A506" s="111">
        <f t="shared" si="12"/>
        <v>38</v>
      </c>
      <c r="B506" s="116"/>
      <c r="F506" s="128"/>
      <c r="O506" s="102"/>
    </row>
    <row r="507" spans="1:18" x14ac:dyDescent="0.25">
      <c r="A507" s="111">
        <f t="shared" si="12"/>
        <v>39</v>
      </c>
      <c r="B507" s="116"/>
      <c r="C507" s="111">
        <v>10803</v>
      </c>
      <c r="D507" s="101" t="s">
        <v>864</v>
      </c>
      <c r="F507" s="124">
        <v>0</v>
      </c>
      <c r="G507" s="102"/>
      <c r="H507" s="125">
        <v>0</v>
      </c>
      <c r="I507" s="126"/>
      <c r="J507" s="125">
        <v>0</v>
      </c>
      <c r="K507" s="127"/>
      <c r="L507" s="125">
        <v>0</v>
      </c>
      <c r="M507" s="127"/>
      <c r="N507" s="125">
        <v>0</v>
      </c>
      <c r="O507" s="126"/>
      <c r="P507" s="125">
        <f>SUM(H507,J507,L507,N507)</f>
        <v>0</v>
      </c>
      <c r="Q507" s="127"/>
      <c r="R507" s="125">
        <v>0</v>
      </c>
    </row>
    <row r="508" spans="1:18" x14ac:dyDescent="0.25">
      <c r="A508" s="111">
        <f t="shared" si="12"/>
        <v>40</v>
      </c>
      <c r="B508" s="116"/>
      <c r="D508" s="101" t="s">
        <v>865</v>
      </c>
      <c r="F508" s="124">
        <v>0</v>
      </c>
      <c r="G508" s="102"/>
      <c r="H508" s="125">
        <v>0</v>
      </c>
      <c r="I508" s="126"/>
      <c r="J508" s="125">
        <v>0</v>
      </c>
      <c r="K508" s="127"/>
      <c r="L508" s="125">
        <v>0</v>
      </c>
      <c r="M508" s="127"/>
      <c r="N508" s="125">
        <v>0</v>
      </c>
      <c r="O508" s="126"/>
      <c r="P508" s="125">
        <f>SUM(H508,J508,L508,N508)</f>
        <v>0</v>
      </c>
      <c r="Q508" s="127"/>
      <c r="R508" s="125">
        <v>0</v>
      </c>
    </row>
    <row r="509" spans="1:18" ht="13.8" thickBot="1" x14ac:dyDescent="0.3">
      <c r="A509" s="111">
        <f t="shared" si="12"/>
        <v>41</v>
      </c>
      <c r="B509" s="116"/>
      <c r="D509" s="101" t="s">
        <v>866</v>
      </c>
      <c r="H509" s="182">
        <f>SUM(H507:H508)</f>
        <v>0</v>
      </c>
      <c r="J509" s="182">
        <f>SUM(J507:J508)</f>
        <v>0</v>
      </c>
      <c r="L509" s="182">
        <f>SUM(L507:L508)</f>
        <v>0</v>
      </c>
      <c r="N509" s="182">
        <f>SUM(N507:N508)</f>
        <v>0</v>
      </c>
      <c r="O509" s="102"/>
      <c r="P509" s="182">
        <f>SUM(P507:P508)</f>
        <v>0</v>
      </c>
      <c r="R509" s="182">
        <f>SUM(R507:R508)</f>
        <v>0</v>
      </c>
    </row>
    <row r="510" spans="1:18" ht="13.8" thickTop="1" x14ac:dyDescent="0.25">
      <c r="A510" s="111">
        <f t="shared" si="12"/>
        <v>42</v>
      </c>
      <c r="B510" s="116"/>
      <c r="O510" s="102"/>
    </row>
    <row r="511" spans="1:18" ht="13.8" thickBot="1" x14ac:dyDescent="0.3">
      <c r="A511" s="111">
        <f t="shared" si="12"/>
        <v>43</v>
      </c>
      <c r="B511" s="116"/>
      <c r="D511" s="133" t="s">
        <v>867</v>
      </c>
      <c r="E511" s="133"/>
      <c r="H511" s="169">
        <f>SUM(H496,H502,H504,H505,H509)</f>
        <v>11663485.82148</v>
      </c>
      <c r="J511" s="169">
        <f>SUM(J496,J502,J504,J505,J509)</f>
        <v>1039363.45057</v>
      </c>
      <c r="K511" s="122"/>
      <c r="L511" s="169">
        <f>SUM(L496,L502,L504,L505,L509)</f>
        <v>-119288.12422</v>
      </c>
      <c r="M511" s="122"/>
      <c r="N511" s="169">
        <f>SUM(N496,N502,N504,N505,N509)</f>
        <v>-767.87303999999824</v>
      </c>
      <c r="O511" s="122"/>
      <c r="P511" s="169">
        <f>SUM(P496,P502,P504,P505,P509)</f>
        <v>12582793.27479</v>
      </c>
      <c r="Q511" s="122"/>
      <c r="R511" s="169">
        <f>SUM(R496,R502,R504,R505,R509)</f>
        <v>11936352.009640001</v>
      </c>
    </row>
    <row r="512" spans="1:18" ht="14.4" thickTop="1" thickBot="1" x14ac:dyDescent="0.3">
      <c r="A512" s="108">
        <f t="shared" si="12"/>
        <v>44</v>
      </c>
      <c r="B512" s="137" t="s">
        <v>730</v>
      </c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8"/>
      <c r="P512" s="97"/>
      <c r="Q512" s="97"/>
      <c r="R512" s="97"/>
    </row>
    <row r="513" spans="1:18" x14ac:dyDescent="0.25">
      <c r="A513" s="101" t="str">
        <f>$A$57</f>
        <v>Supporting Schedules:  B-08, B-11</v>
      </c>
      <c r="O513" s="102"/>
      <c r="P513" s="101" t="str">
        <f>$P$57</f>
        <v>Recap Schedules:  B-03, B-06</v>
      </c>
    </row>
    <row r="514" spans="1:18" ht="13.8" thickBot="1" x14ac:dyDescent="0.3">
      <c r="A514" s="97" t="str">
        <f>$A$1</f>
        <v>SCHEDULE B-07</v>
      </c>
      <c r="B514" s="97"/>
      <c r="C514" s="97"/>
      <c r="D514" s="97"/>
      <c r="E514" s="97"/>
      <c r="F514" s="97"/>
      <c r="G514" s="97" t="str">
        <f>$G$1</f>
        <v>PLANT BALANCES BY ACCOUNT AND SUB-ACCOUNT</v>
      </c>
      <c r="H514" s="97"/>
      <c r="I514" s="97"/>
      <c r="J514" s="97"/>
      <c r="K514" s="97"/>
      <c r="L514" s="97"/>
      <c r="M514" s="97"/>
      <c r="N514" s="97"/>
      <c r="O514" s="98"/>
      <c r="P514" s="97"/>
      <c r="Q514" s="97"/>
      <c r="R514" s="98" t="str">
        <f>"Page "&amp;TRIM(MID(R457,5,3))+1&amp;" of 30"</f>
        <v>Page 30 of 30</v>
      </c>
    </row>
    <row r="515" spans="1:18" x14ac:dyDescent="0.25">
      <c r="A515" s="101" t="str">
        <f>$A$2</f>
        <v>FLORIDA PUBLIC SERVICE COMMISSION</v>
      </c>
      <c r="B515" s="138"/>
      <c r="E515" s="102" t="str">
        <f>$E$2</f>
        <v xml:space="preserve">                  EXPLANATION:</v>
      </c>
      <c r="F515" s="101" t="str">
        <f>IF($F$2="","",$F$2)</f>
        <v>Provide the depreciation rate and plant balances for each account or sub-account to which</v>
      </c>
      <c r="J515" s="104"/>
      <c r="K515" s="104"/>
      <c r="M515" s="104"/>
      <c r="N515" s="104"/>
      <c r="O515" s="105"/>
      <c r="P515" s="101" t="str">
        <f>$P$2</f>
        <v>Type of data shown:</v>
      </c>
      <c r="R515" s="106"/>
    </row>
    <row r="516" spans="1:18" x14ac:dyDescent="0.25">
      <c r="B516" s="138"/>
      <c r="F516" s="101" t="str">
        <f>IF($F$3="","",$F$3)</f>
        <v>a separate depreciation rate is prescribed. (Include Amortization/Recovery schedule amounts).</v>
      </c>
      <c r="J516" s="102"/>
      <c r="K516" s="106"/>
      <c r="N516" s="102"/>
      <c r="O516" s="102" t="str">
        <f>IF($O$3=0,"",$O$3)</f>
        <v/>
      </c>
      <c r="P516" s="106" t="str">
        <f>$P$3</f>
        <v>Projected Test Year Ended 12/31/2025</v>
      </c>
      <c r="R516" s="102"/>
    </row>
    <row r="517" spans="1:18" x14ac:dyDescent="0.25">
      <c r="A517" s="101" t="str">
        <f>$A$4</f>
        <v>COMPANY: TAMPA ELECTRIC COMPANY</v>
      </c>
      <c r="B517" s="138"/>
      <c r="F517" s="101" t="str">
        <f>IF(+$F$4="","",$F$4)</f>
        <v/>
      </c>
      <c r="J517" s="102"/>
      <c r="K517" s="106"/>
      <c r="L517" s="102"/>
      <c r="O517" s="102" t="str">
        <f>IF($O$4=0,"",$O$4)</f>
        <v/>
      </c>
      <c r="P517" s="106" t="str">
        <f>$P$4</f>
        <v>Projected Prior Year Ended 12/31/2024</v>
      </c>
      <c r="R517" s="102"/>
    </row>
    <row r="518" spans="1:18" x14ac:dyDescent="0.25">
      <c r="B518" s="138"/>
      <c r="F518" s="101" t="str">
        <f>IF(+$F$5="","",$F$5)</f>
        <v/>
      </c>
      <c r="J518" s="102"/>
      <c r="K518" s="106"/>
      <c r="L518" s="102"/>
      <c r="O518" s="102" t="str">
        <f>IF($O$5=0,"",$O$5)</f>
        <v>XX</v>
      </c>
      <c r="P518" s="106" t="str">
        <f>$P$5</f>
        <v>Historical Prior Year Ended 12/31/2023</v>
      </c>
      <c r="R518" s="102"/>
    </row>
    <row r="519" spans="1:18" x14ac:dyDescent="0.25">
      <c r="B519" s="138"/>
      <c r="J519" s="102"/>
      <c r="K519" s="106"/>
      <c r="L519" s="102"/>
      <c r="O519" s="102"/>
      <c r="P519" s="106" t="str">
        <f>$P$6</f>
        <v xml:space="preserve"> Witness: C. Aldazabal / J. Chronister / C. Heck /</v>
      </c>
      <c r="R519" s="102"/>
    </row>
    <row r="520" spans="1:18" ht="13.8" thickBot="1" x14ac:dyDescent="0.3">
      <c r="A520" s="97" t="str">
        <f>A$7</f>
        <v>DOCKET NO. 20240026-EI</v>
      </c>
      <c r="B520" s="139"/>
      <c r="C520" s="97"/>
      <c r="D520" s="97"/>
      <c r="E520" s="97"/>
      <c r="F520" s="97" t="str">
        <f>IF(+$F$7="","",$F$7)</f>
        <v/>
      </c>
      <c r="G520" s="97"/>
      <c r="H520" s="108" t="str">
        <f>IF($H$7="","",$H$7)</f>
        <v>(Dollar in 000's)</v>
      </c>
      <c r="I520" s="97"/>
      <c r="J520" s="97"/>
      <c r="K520" s="97"/>
      <c r="L520" s="97"/>
      <c r="M520" s="97"/>
      <c r="N520" s="97"/>
      <c r="O520" s="98"/>
      <c r="P520" s="97" t="str">
        <f>$P$7</f>
        <v xml:space="preserve">                   R. Latta / K. Sparkman / K. Stryker / C. Whitworth</v>
      </c>
      <c r="Q520" s="97"/>
      <c r="R520" s="97"/>
    </row>
    <row r="521" spans="1:18" x14ac:dyDescent="0.25"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10"/>
      <c r="P521" s="109"/>
      <c r="Q521" s="109"/>
      <c r="R521" s="109"/>
    </row>
    <row r="522" spans="1:18" x14ac:dyDescent="0.25">
      <c r="C522" s="109" t="s">
        <v>691</v>
      </c>
      <c r="D522" s="109" t="s">
        <v>692</v>
      </c>
      <c r="E522" s="109"/>
      <c r="F522" s="109" t="s">
        <v>693</v>
      </c>
      <c r="G522" s="109"/>
      <c r="H522" s="109" t="s">
        <v>694</v>
      </c>
      <c r="I522" s="109"/>
      <c r="J522" s="111" t="s">
        <v>695</v>
      </c>
      <c r="K522" s="111"/>
      <c r="L522" s="109" t="s">
        <v>696</v>
      </c>
      <c r="M522" s="109"/>
      <c r="N522" s="109" t="s">
        <v>697</v>
      </c>
      <c r="O522" s="110"/>
      <c r="P522" s="109" t="s">
        <v>698</v>
      </c>
      <c r="Q522" s="109"/>
      <c r="R522" s="109" t="s">
        <v>699</v>
      </c>
    </row>
    <row r="523" spans="1:18" x14ac:dyDescent="0.25">
      <c r="C523" s="111" t="s">
        <v>700</v>
      </c>
      <c r="D523" s="111" t="s">
        <v>700</v>
      </c>
      <c r="F523" s="111" t="s">
        <v>701</v>
      </c>
      <c r="G523" s="111"/>
      <c r="H523" s="109" t="s">
        <v>702</v>
      </c>
      <c r="I523" s="111"/>
      <c r="J523" s="109" t="s">
        <v>353</v>
      </c>
      <c r="K523" s="111"/>
      <c r="L523" s="111" t="s">
        <v>353</v>
      </c>
      <c r="M523" s="111"/>
      <c r="O523" s="102"/>
      <c r="P523" s="111" t="s">
        <v>702</v>
      </c>
      <c r="R523" s="111"/>
    </row>
    <row r="524" spans="1:18" x14ac:dyDescent="0.25">
      <c r="A524" s="111" t="s">
        <v>703</v>
      </c>
      <c r="B524" s="111"/>
      <c r="C524" s="111" t="s">
        <v>704</v>
      </c>
      <c r="D524" s="111" t="s">
        <v>704</v>
      </c>
      <c r="E524" s="109"/>
      <c r="F524" s="111" t="s">
        <v>705</v>
      </c>
      <c r="G524" s="111"/>
      <c r="H524" s="111" t="s">
        <v>706</v>
      </c>
      <c r="I524" s="111"/>
      <c r="J524" s="111" t="s">
        <v>702</v>
      </c>
      <c r="K524" s="109"/>
      <c r="L524" s="111" t="s">
        <v>702</v>
      </c>
      <c r="M524" s="106"/>
      <c r="N524" s="111" t="s">
        <v>362</v>
      </c>
      <c r="O524" s="110"/>
      <c r="P524" s="109" t="s">
        <v>706</v>
      </c>
      <c r="Q524" s="109"/>
      <c r="R524" s="111" t="s">
        <v>707</v>
      </c>
    </row>
    <row r="525" spans="1:18" ht="13.8" thickBot="1" x14ac:dyDescent="0.3">
      <c r="A525" s="108" t="s">
        <v>708</v>
      </c>
      <c r="B525" s="108"/>
      <c r="C525" s="108" t="s">
        <v>709</v>
      </c>
      <c r="D525" s="108" t="s">
        <v>710</v>
      </c>
      <c r="E525" s="108"/>
      <c r="F525" s="112" t="s">
        <v>711</v>
      </c>
      <c r="G525" s="112"/>
      <c r="H525" s="112" t="s">
        <v>712</v>
      </c>
      <c r="I525" s="113"/>
      <c r="J525" s="112" t="s">
        <v>713</v>
      </c>
      <c r="K525" s="113"/>
      <c r="L525" s="113" t="s">
        <v>714</v>
      </c>
      <c r="M525" s="114"/>
      <c r="N525" s="114" t="s">
        <v>715</v>
      </c>
      <c r="O525" s="115"/>
      <c r="P525" s="114" t="s">
        <v>716</v>
      </c>
      <c r="Q525" s="114"/>
      <c r="R525" s="114" t="s">
        <v>717</v>
      </c>
    </row>
    <row r="526" spans="1:18" x14ac:dyDescent="0.25">
      <c r="A526" s="111">
        <v>1</v>
      </c>
      <c r="B526" s="116"/>
      <c r="O526" s="102"/>
    </row>
    <row r="527" spans="1:18" x14ac:dyDescent="0.25">
      <c r="A527" s="111">
        <f t="shared" ref="A527:A569" si="13">A526+1</f>
        <v>2</v>
      </c>
      <c r="B527" s="116"/>
      <c r="O527" s="102"/>
    </row>
    <row r="528" spans="1:18" x14ac:dyDescent="0.25">
      <c r="A528" s="111">
        <f t="shared" si="13"/>
        <v>3</v>
      </c>
      <c r="B528" s="116"/>
      <c r="D528" s="101" t="s">
        <v>745</v>
      </c>
      <c r="F528" s="121"/>
      <c r="G528" s="121"/>
      <c r="H528" s="121">
        <f>H133</f>
        <v>1374320.1505299998</v>
      </c>
      <c r="I528" s="121"/>
      <c r="J528" s="121">
        <f>J133</f>
        <v>79436.334769999987</v>
      </c>
      <c r="K528" s="121"/>
      <c r="L528" s="121">
        <f>L133</f>
        <v>-14684.079089999999</v>
      </c>
      <c r="M528" s="121"/>
      <c r="N528" s="121">
        <f>N133</f>
        <v>0</v>
      </c>
      <c r="O528" s="122"/>
      <c r="P528" s="121">
        <f>P133</f>
        <v>1439072.4062099992</v>
      </c>
      <c r="Q528" s="121"/>
      <c r="R528" s="121">
        <f>R133</f>
        <v>1397689.0566799999</v>
      </c>
    </row>
    <row r="529" spans="1:18" x14ac:dyDescent="0.25">
      <c r="A529" s="111">
        <f t="shared" si="13"/>
        <v>4</v>
      </c>
      <c r="B529" s="116"/>
      <c r="F529" s="121"/>
      <c r="G529" s="121"/>
      <c r="H529" s="121"/>
      <c r="I529" s="121"/>
      <c r="J529" s="121"/>
      <c r="K529" s="121"/>
      <c r="L529" s="121"/>
      <c r="M529" s="121"/>
      <c r="N529" s="121"/>
      <c r="O529" s="122"/>
      <c r="P529" s="121"/>
      <c r="Q529" s="121"/>
      <c r="R529" s="121"/>
    </row>
    <row r="530" spans="1:18" x14ac:dyDescent="0.25">
      <c r="A530" s="111">
        <f t="shared" si="13"/>
        <v>5</v>
      </c>
      <c r="B530" s="116"/>
      <c r="D530" s="101" t="s">
        <v>785</v>
      </c>
      <c r="F530" s="121"/>
      <c r="G530" s="121"/>
      <c r="H530" s="184">
        <f>H379</f>
        <v>4721641.0717099989</v>
      </c>
      <c r="I530" s="121"/>
      <c r="J530" s="184">
        <f>J379</f>
        <v>378809.34487999999</v>
      </c>
      <c r="K530" s="121"/>
      <c r="L530" s="184">
        <f>L379</f>
        <v>-19779.130680000002</v>
      </c>
      <c r="M530" s="121"/>
      <c r="N530" s="184">
        <f>N379</f>
        <v>0</v>
      </c>
      <c r="O530" s="122"/>
      <c r="P530" s="184">
        <f>P379</f>
        <v>5080671.2859099992</v>
      </c>
      <c r="Q530" s="121"/>
      <c r="R530" s="184">
        <f>R379</f>
        <v>4789099.8512199996</v>
      </c>
    </row>
    <row r="531" spans="1:18" x14ac:dyDescent="0.25">
      <c r="A531" s="111">
        <f t="shared" si="13"/>
        <v>6</v>
      </c>
      <c r="B531" s="116"/>
      <c r="F531" s="121"/>
      <c r="G531" s="121"/>
      <c r="H531" s="185"/>
      <c r="I531" s="121"/>
      <c r="J531" s="185"/>
      <c r="K531" s="121"/>
      <c r="L531" s="185"/>
      <c r="M531" s="121"/>
      <c r="N531" s="185"/>
      <c r="O531" s="122"/>
      <c r="P531" s="185"/>
      <c r="Q531" s="121"/>
      <c r="R531" s="185"/>
    </row>
    <row r="532" spans="1:18" ht="13.8" thickBot="1" x14ac:dyDescent="0.3">
      <c r="A532" s="111">
        <f t="shared" si="13"/>
        <v>7</v>
      </c>
      <c r="B532" s="116"/>
      <c r="D532" s="101" t="s">
        <v>786</v>
      </c>
      <c r="F532" s="121"/>
      <c r="G532" s="121"/>
      <c r="H532" s="143">
        <f>SUM(H528,H530)</f>
        <v>6095961.2222399991</v>
      </c>
      <c r="I532" s="121"/>
      <c r="J532" s="143">
        <f>SUM(J528,J530)</f>
        <v>458245.67964999995</v>
      </c>
      <c r="K532" s="121"/>
      <c r="L532" s="143">
        <f>SUM(L528,L530)</f>
        <v>-34463.209770000001</v>
      </c>
      <c r="M532" s="121"/>
      <c r="N532" s="143">
        <f>SUM(N528,N530)</f>
        <v>0</v>
      </c>
      <c r="O532" s="122"/>
      <c r="P532" s="143">
        <f>SUM(P528,P530)</f>
        <v>6519743.6921199989</v>
      </c>
      <c r="Q532" s="121"/>
      <c r="R532" s="143">
        <f>SUM(R528,R530)</f>
        <v>6186788.9079</v>
      </c>
    </row>
    <row r="533" spans="1:18" ht="13.8" thickTop="1" x14ac:dyDescent="0.25">
      <c r="A533" s="111">
        <f t="shared" si="13"/>
        <v>8</v>
      </c>
      <c r="B533" s="116"/>
      <c r="F533" s="121"/>
      <c r="G533" s="121"/>
      <c r="H533" s="121"/>
      <c r="I533" s="121"/>
      <c r="J533" s="121"/>
      <c r="K533" s="121"/>
      <c r="L533" s="121"/>
      <c r="M533" s="121"/>
      <c r="N533" s="121"/>
      <c r="O533" s="122"/>
      <c r="P533" s="121"/>
      <c r="Q533" s="121"/>
      <c r="R533" s="121"/>
    </row>
    <row r="534" spans="1:18" x14ac:dyDescent="0.25">
      <c r="A534" s="111">
        <f t="shared" si="13"/>
        <v>9</v>
      </c>
      <c r="B534" s="116"/>
      <c r="D534" s="101" t="s">
        <v>799</v>
      </c>
      <c r="F534" s="121"/>
      <c r="G534" s="121"/>
      <c r="H534" s="121">
        <f>H395</f>
        <v>1091197.0759800002</v>
      </c>
      <c r="I534" s="121"/>
      <c r="J534" s="121">
        <f>J395</f>
        <v>72844.446880000003</v>
      </c>
      <c r="K534" s="121"/>
      <c r="L534" s="121">
        <f>L395</f>
        <v>-6910.9724600000009</v>
      </c>
      <c r="M534" s="121"/>
      <c r="N534" s="121">
        <f>N395</f>
        <v>6534.1232</v>
      </c>
      <c r="O534" s="122"/>
      <c r="P534" s="121">
        <f>P395</f>
        <v>1163664.6736000003</v>
      </c>
      <c r="Q534" s="121"/>
      <c r="R534" s="121">
        <f>R395</f>
        <v>1118627.35714</v>
      </c>
    </row>
    <row r="535" spans="1:18" x14ac:dyDescent="0.25">
      <c r="A535" s="111">
        <f t="shared" si="13"/>
        <v>10</v>
      </c>
      <c r="B535" s="116"/>
      <c r="F535" s="121"/>
      <c r="G535" s="121"/>
      <c r="H535" s="121"/>
      <c r="I535" s="121"/>
      <c r="J535" s="121"/>
      <c r="K535" s="121"/>
      <c r="L535" s="121"/>
      <c r="M535" s="121"/>
      <c r="N535" s="121"/>
      <c r="O535" s="122"/>
      <c r="P535" s="121"/>
      <c r="Q535" s="121"/>
      <c r="R535" s="121"/>
    </row>
    <row r="536" spans="1:18" x14ac:dyDescent="0.25">
      <c r="A536" s="111">
        <f t="shared" si="13"/>
        <v>11</v>
      </c>
      <c r="B536" s="116"/>
      <c r="D536" s="101" t="s">
        <v>810</v>
      </c>
      <c r="F536" s="121"/>
      <c r="G536" s="121"/>
      <c r="H536" s="121">
        <f>H430</f>
        <v>3277209.0197899998</v>
      </c>
      <c r="I536" s="121"/>
      <c r="J536" s="121">
        <f>J430</f>
        <v>358050.33925000008</v>
      </c>
      <c r="K536" s="121"/>
      <c r="L536" s="121">
        <f>L430</f>
        <v>-39128.029329999998</v>
      </c>
      <c r="M536" s="121"/>
      <c r="N536" s="121">
        <f>N430</f>
        <v>-4364.9938899999988</v>
      </c>
      <c r="O536" s="122"/>
      <c r="P536" s="121">
        <f>P430</f>
        <v>3591766.3358200006</v>
      </c>
      <c r="Q536" s="121"/>
      <c r="R536" s="121">
        <f>R430</f>
        <v>3416657.3479599999</v>
      </c>
    </row>
    <row r="537" spans="1:18" x14ac:dyDescent="0.25">
      <c r="A537" s="111">
        <f t="shared" si="13"/>
        <v>12</v>
      </c>
      <c r="B537" s="116"/>
      <c r="F537" s="121"/>
      <c r="G537" s="121"/>
      <c r="H537" s="121"/>
      <c r="I537" s="121"/>
      <c r="J537" s="121"/>
      <c r="K537" s="121"/>
      <c r="L537" s="121"/>
      <c r="M537" s="121"/>
      <c r="N537" s="121"/>
      <c r="O537" s="122"/>
      <c r="P537" s="121"/>
      <c r="Q537" s="121"/>
      <c r="R537" s="121"/>
    </row>
    <row r="538" spans="1:18" x14ac:dyDescent="0.25">
      <c r="A538" s="111">
        <f t="shared" si="13"/>
        <v>13</v>
      </c>
      <c r="B538" s="116"/>
      <c r="D538" s="101" t="s">
        <v>830</v>
      </c>
      <c r="F538" s="121"/>
      <c r="G538" s="121"/>
      <c r="H538" s="184">
        <f>H452</f>
        <v>405986.74639999995</v>
      </c>
      <c r="I538" s="121"/>
      <c r="J538" s="184">
        <f>J452</f>
        <v>50454.720259999995</v>
      </c>
      <c r="K538" s="121"/>
      <c r="L538" s="184">
        <f>L452</f>
        <v>-14351.882309999999</v>
      </c>
      <c r="M538" s="121"/>
      <c r="N538" s="184">
        <f>N452</f>
        <v>-1589.74551</v>
      </c>
      <c r="O538" s="122"/>
      <c r="P538" s="184">
        <f>P452</f>
        <v>440499.83884000004</v>
      </c>
      <c r="Q538" s="121"/>
      <c r="R538" s="184">
        <f>R452</f>
        <v>416522.28566000005</v>
      </c>
    </row>
    <row r="539" spans="1:18" x14ac:dyDescent="0.25">
      <c r="A539" s="111">
        <f t="shared" si="13"/>
        <v>14</v>
      </c>
      <c r="B539" s="116"/>
      <c r="F539" s="121"/>
      <c r="G539" s="121"/>
      <c r="H539" s="185"/>
      <c r="I539" s="121"/>
      <c r="J539" s="185"/>
      <c r="K539" s="121"/>
      <c r="L539" s="185"/>
      <c r="M539" s="121"/>
      <c r="N539" s="185"/>
      <c r="O539" s="122"/>
      <c r="P539" s="185"/>
      <c r="Q539" s="121"/>
      <c r="R539" s="185"/>
    </row>
    <row r="540" spans="1:18" ht="13.8" thickBot="1" x14ac:dyDescent="0.3">
      <c r="A540" s="111">
        <f t="shared" si="13"/>
        <v>15</v>
      </c>
      <c r="B540" s="116"/>
      <c r="D540" s="103" t="s">
        <v>831</v>
      </c>
      <c r="F540" s="121"/>
      <c r="G540" s="121"/>
      <c r="H540" s="143">
        <f>SUM(H532,H534,H536,H538)</f>
        <v>10870354.064409999</v>
      </c>
      <c r="I540" s="121"/>
      <c r="J540" s="143">
        <f>SUM(J532,J534,J536,J538)</f>
        <v>939595.18604000006</v>
      </c>
      <c r="K540" s="121"/>
      <c r="L540" s="143">
        <f>SUM(L532,L534,L536,L538)</f>
        <v>-94854.093869999997</v>
      </c>
      <c r="M540" s="121"/>
      <c r="N540" s="143">
        <f>SUM(N532,N534,N536,N538)</f>
        <v>579.3838000000012</v>
      </c>
      <c r="O540" s="122"/>
      <c r="P540" s="143">
        <f>SUM(P532,P534,P536,P538)</f>
        <v>11715674.540380001</v>
      </c>
      <c r="Q540" s="121"/>
      <c r="R540" s="143">
        <f>SUM(R532,R534,R536,R538)</f>
        <v>11138595.89866</v>
      </c>
    </row>
    <row r="541" spans="1:18" ht="13.8" thickTop="1" x14ac:dyDescent="0.25">
      <c r="A541" s="111">
        <f t="shared" si="13"/>
        <v>16</v>
      </c>
      <c r="B541" s="116"/>
      <c r="F541" s="121"/>
      <c r="G541" s="121"/>
      <c r="H541" s="121"/>
      <c r="I541" s="121"/>
      <c r="J541" s="121"/>
      <c r="K541" s="121"/>
      <c r="L541" s="121"/>
      <c r="M541" s="121"/>
      <c r="N541" s="121"/>
      <c r="O541" s="122"/>
      <c r="P541" s="121"/>
      <c r="Q541" s="121"/>
      <c r="R541" s="121"/>
    </row>
    <row r="542" spans="1:18" x14ac:dyDescent="0.25">
      <c r="A542" s="111">
        <f t="shared" si="13"/>
        <v>17</v>
      </c>
      <c r="B542" s="116"/>
      <c r="D542" s="171" t="s">
        <v>840</v>
      </c>
      <c r="F542" s="121"/>
      <c r="G542" s="121"/>
      <c r="H542" s="121">
        <f>H476</f>
        <v>193244.36809999999</v>
      </c>
      <c r="I542" s="121"/>
      <c r="J542" s="121">
        <f>J476</f>
        <v>32145.631589999997</v>
      </c>
      <c r="K542" s="121"/>
      <c r="L542" s="121">
        <f>L476</f>
        <v>0</v>
      </c>
      <c r="M542" s="121"/>
      <c r="N542" s="121">
        <f>N476</f>
        <v>0</v>
      </c>
      <c r="O542" s="122"/>
      <c r="P542" s="121">
        <f>P476</f>
        <v>225389.99969</v>
      </c>
      <c r="Q542" s="121"/>
      <c r="R542" s="121">
        <f>R476</f>
        <v>193791.27241999999</v>
      </c>
    </row>
    <row r="543" spans="1:18" x14ac:dyDescent="0.25">
      <c r="A543" s="111">
        <f t="shared" si="13"/>
        <v>18</v>
      </c>
      <c r="B543" s="116"/>
      <c r="F543" s="121"/>
      <c r="G543" s="121"/>
      <c r="H543" s="121"/>
      <c r="I543" s="121"/>
      <c r="J543" s="121"/>
      <c r="K543" s="121"/>
      <c r="L543" s="121"/>
      <c r="M543" s="121"/>
      <c r="N543" s="121"/>
      <c r="O543" s="122"/>
      <c r="P543" s="121"/>
      <c r="Q543" s="121"/>
      <c r="R543" s="121"/>
    </row>
    <row r="544" spans="1:18" x14ac:dyDescent="0.25">
      <c r="A544" s="111">
        <f t="shared" si="13"/>
        <v>19</v>
      </c>
      <c r="B544" s="116"/>
      <c r="D544" s="103" t="s">
        <v>845</v>
      </c>
      <c r="F544" s="121"/>
      <c r="G544" s="121"/>
      <c r="H544" s="186">
        <f>H482</f>
        <v>460969.56497999997</v>
      </c>
      <c r="I544" s="186"/>
      <c r="J544" s="186">
        <f>J482</f>
        <v>65112.529610000005</v>
      </c>
      <c r="K544" s="186"/>
      <c r="L544" s="186">
        <f>L482</f>
        <v>0</v>
      </c>
      <c r="M544" s="186"/>
      <c r="N544" s="186">
        <f>N482</f>
        <v>0</v>
      </c>
      <c r="O544" s="187"/>
      <c r="P544" s="186">
        <f>P482</f>
        <v>526082.09458999988</v>
      </c>
      <c r="Q544" s="186"/>
      <c r="R544" s="186">
        <f>R482</f>
        <v>482688.87722000002</v>
      </c>
    </row>
    <row r="545" spans="1:18" x14ac:dyDescent="0.25">
      <c r="A545" s="111">
        <f t="shared" si="13"/>
        <v>20</v>
      </c>
      <c r="B545" s="116"/>
      <c r="D545" s="103"/>
      <c r="F545" s="121"/>
      <c r="G545" s="121"/>
      <c r="H545" s="186"/>
      <c r="I545" s="121"/>
      <c r="J545" s="186"/>
      <c r="K545" s="121"/>
      <c r="L545" s="186"/>
      <c r="M545" s="121"/>
      <c r="N545" s="186"/>
      <c r="O545" s="122"/>
      <c r="P545" s="186"/>
      <c r="Q545" s="121"/>
      <c r="R545" s="186"/>
    </row>
    <row r="546" spans="1:18" x14ac:dyDescent="0.25">
      <c r="A546" s="111">
        <f t="shared" si="13"/>
        <v>21</v>
      </c>
      <c r="B546" s="116"/>
      <c r="D546" s="181" t="s">
        <v>851</v>
      </c>
      <c r="H546" s="186">
        <f>H489</f>
        <v>51254.677250000001</v>
      </c>
      <c r="I546" s="186"/>
      <c r="J546" s="186">
        <f>J489</f>
        <v>-1412.1254299999998</v>
      </c>
      <c r="K546" s="186"/>
      <c r="L546" s="186">
        <f>L489</f>
        <v>-24434.030350000001</v>
      </c>
      <c r="M546" s="186"/>
      <c r="N546" s="186">
        <f>N489</f>
        <v>0</v>
      </c>
      <c r="O546" s="187"/>
      <c r="P546" s="186">
        <f>P489</f>
        <v>25408.521469999996</v>
      </c>
      <c r="Q546" s="186"/>
      <c r="R546" s="186">
        <f>R489</f>
        <v>32350.644259999997</v>
      </c>
    </row>
    <row r="547" spans="1:18" x14ac:dyDescent="0.25">
      <c r="A547" s="111">
        <f t="shared" si="13"/>
        <v>22</v>
      </c>
      <c r="B547" s="116"/>
      <c r="O547" s="102"/>
    </row>
    <row r="548" spans="1:18" x14ac:dyDescent="0.25">
      <c r="A548" s="111">
        <f t="shared" si="13"/>
        <v>23</v>
      </c>
      <c r="B548" s="116"/>
      <c r="D548" s="101" t="s">
        <v>855</v>
      </c>
      <c r="F548" s="121"/>
      <c r="G548" s="121"/>
      <c r="H548" s="184">
        <f>H494</f>
        <v>25388.6787</v>
      </c>
      <c r="I548" s="121"/>
      <c r="J548" s="184">
        <f>J494</f>
        <v>0</v>
      </c>
      <c r="K548" s="121"/>
      <c r="L548" s="184">
        <f>L494</f>
        <v>0</v>
      </c>
      <c r="M548" s="121"/>
      <c r="N548" s="184">
        <f>N494</f>
        <v>-1174.0642699999994</v>
      </c>
      <c r="O548" s="122"/>
      <c r="P548" s="184">
        <f>P494</f>
        <v>24214.614430000001</v>
      </c>
      <c r="Q548" s="121"/>
      <c r="R548" s="184">
        <f>R494</f>
        <v>25225.595569999998</v>
      </c>
    </row>
    <row r="549" spans="1:18" x14ac:dyDescent="0.25">
      <c r="A549" s="111">
        <f t="shared" si="13"/>
        <v>24</v>
      </c>
      <c r="B549" s="116"/>
      <c r="H549" s="148"/>
      <c r="J549" s="148"/>
      <c r="L549" s="148"/>
      <c r="N549" s="148"/>
      <c r="O549" s="102"/>
      <c r="P549" s="148"/>
      <c r="R549" s="148"/>
    </row>
    <row r="550" spans="1:18" ht="13.8" thickBot="1" x14ac:dyDescent="0.3">
      <c r="A550" s="111">
        <f t="shared" si="13"/>
        <v>25</v>
      </c>
      <c r="B550" s="116"/>
      <c r="D550" s="106" t="s">
        <v>856</v>
      </c>
      <c r="F550" s="121"/>
      <c r="G550" s="121"/>
      <c r="H550" s="143">
        <f>SUM(H540,H542,H544,H546,H548)</f>
        <v>11601211.35344</v>
      </c>
      <c r="I550" s="121"/>
      <c r="J550" s="143">
        <f>SUM(J540,J542,J544,J546,J548)</f>
        <v>1035441.22181</v>
      </c>
      <c r="K550" s="121"/>
      <c r="L550" s="143">
        <f>SUM(L540,L542,L544,L546,L548)</f>
        <v>-119288.12422</v>
      </c>
      <c r="M550" s="121"/>
      <c r="N550" s="143">
        <f>SUM(N540,N542,N544,N546,N548)</f>
        <v>-594.68046999999819</v>
      </c>
      <c r="O550" s="122"/>
      <c r="P550" s="143">
        <f>SUM(P540,P542,P544,P546,P548)</f>
        <v>12516769.77056</v>
      </c>
      <c r="Q550" s="121"/>
      <c r="R550" s="143">
        <f>SUM(R540,R542,R544,R546,R548)</f>
        <v>11872652.28813</v>
      </c>
    </row>
    <row r="551" spans="1:18" ht="13.8" thickTop="1" x14ac:dyDescent="0.25">
      <c r="A551" s="111">
        <f t="shared" si="13"/>
        <v>26</v>
      </c>
      <c r="B551" s="116"/>
      <c r="O551" s="102"/>
    </row>
    <row r="552" spans="1:18" x14ac:dyDescent="0.25">
      <c r="A552" s="111">
        <f t="shared" si="13"/>
        <v>27</v>
      </c>
      <c r="B552" s="116"/>
      <c r="D552" s="103" t="s">
        <v>861</v>
      </c>
      <c r="H552" s="188">
        <f>H502</f>
        <v>7484.82276</v>
      </c>
      <c r="J552" s="188">
        <f>J502</f>
        <v>0</v>
      </c>
      <c r="K552" s="121"/>
      <c r="L552" s="188">
        <f>L502</f>
        <v>0</v>
      </c>
      <c r="M552" s="121"/>
      <c r="N552" s="188">
        <f>N502</f>
        <v>0</v>
      </c>
      <c r="O552" s="122"/>
      <c r="P552" s="188">
        <f>P502</f>
        <v>7484.82276</v>
      </c>
      <c r="Q552" s="121"/>
      <c r="R552" s="188">
        <f>R502</f>
        <v>7484.82276</v>
      </c>
    </row>
    <row r="553" spans="1:18" x14ac:dyDescent="0.25">
      <c r="A553" s="111">
        <f t="shared" si="13"/>
        <v>28</v>
      </c>
      <c r="B553" s="116"/>
      <c r="F553" s="121"/>
      <c r="G553" s="121"/>
      <c r="H553" s="121"/>
      <c r="I553" s="121"/>
      <c r="J553" s="121"/>
      <c r="K553" s="121"/>
      <c r="L553" s="121"/>
      <c r="M553" s="121"/>
      <c r="N553" s="121"/>
      <c r="O553" s="122"/>
      <c r="P553" s="121"/>
      <c r="Q553" s="121"/>
      <c r="R553" s="121"/>
    </row>
    <row r="554" spans="1:18" x14ac:dyDescent="0.25">
      <c r="A554" s="111">
        <f t="shared" si="13"/>
        <v>29</v>
      </c>
      <c r="B554" s="116"/>
      <c r="D554" s="179" t="s">
        <v>862</v>
      </c>
      <c r="F554" s="121"/>
      <c r="G554" s="121"/>
      <c r="H554" s="121">
        <f>H504</f>
        <v>218.90986999999998</v>
      </c>
      <c r="I554" s="121"/>
      <c r="J554" s="121">
        <f>J504</f>
        <v>365.35376000000002</v>
      </c>
      <c r="K554" s="121"/>
      <c r="L554" s="121">
        <f>L504</f>
        <v>0</v>
      </c>
      <c r="M554" s="121"/>
      <c r="N554" s="121">
        <f>N504</f>
        <v>-173.19257000000007</v>
      </c>
      <c r="O554" s="122"/>
      <c r="P554" s="121">
        <f>P504</f>
        <v>411.07105999999999</v>
      </c>
      <c r="Q554" s="121"/>
      <c r="R554" s="121">
        <f>R504</f>
        <v>276.11430000000001</v>
      </c>
    </row>
    <row r="555" spans="1:18" x14ac:dyDescent="0.25">
      <c r="A555" s="111">
        <f t="shared" si="13"/>
        <v>30</v>
      </c>
      <c r="B555" s="116"/>
      <c r="O555" s="102"/>
    </row>
    <row r="556" spans="1:18" x14ac:dyDescent="0.25">
      <c r="A556" s="111">
        <f t="shared" si="13"/>
        <v>31</v>
      </c>
      <c r="B556" s="116"/>
      <c r="D556" s="101" t="s">
        <v>863</v>
      </c>
      <c r="H556" s="121">
        <f>H505</f>
        <v>54570.735410000001</v>
      </c>
      <c r="J556" s="121">
        <f>J505</f>
        <v>3556.875</v>
      </c>
      <c r="L556" s="121">
        <f>L505</f>
        <v>0</v>
      </c>
      <c r="N556" s="121">
        <f>N505</f>
        <v>0</v>
      </c>
      <c r="O556" s="102"/>
      <c r="P556" s="121">
        <f>P505</f>
        <v>58127.610410000001</v>
      </c>
      <c r="R556" s="121">
        <f>R505</f>
        <v>55938.784450000006</v>
      </c>
    </row>
    <row r="557" spans="1:18" x14ac:dyDescent="0.25">
      <c r="A557" s="111">
        <f t="shared" si="13"/>
        <v>32</v>
      </c>
      <c r="B557" s="116"/>
      <c r="O557" s="102"/>
    </row>
    <row r="558" spans="1:18" x14ac:dyDescent="0.25">
      <c r="A558" s="111">
        <f t="shared" si="13"/>
        <v>33</v>
      </c>
      <c r="B558" s="116"/>
      <c r="D558" s="101" t="s">
        <v>866</v>
      </c>
      <c r="H558" s="156">
        <f>H509</f>
        <v>0</v>
      </c>
      <c r="J558" s="156">
        <f>J509</f>
        <v>0</v>
      </c>
      <c r="L558" s="156">
        <f>L509</f>
        <v>0</v>
      </c>
      <c r="N558" s="156">
        <f>N509</f>
        <v>0</v>
      </c>
      <c r="O558" s="102"/>
      <c r="P558" s="156">
        <f>P509</f>
        <v>0</v>
      </c>
      <c r="R558" s="156">
        <f>R509</f>
        <v>0</v>
      </c>
    </row>
    <row r="559" spans="1:18" x14ac:dyDescent="0.25">
      <c r="A559" s="111">
        <f t="shared" si="13"/>
        <v>34</v>
      </c>
      <c r="B559" s="116"/>
      <c r="F559" s="121"/>
      <c r="G559" s="121"/>
      <c r="H559" s="185"/>
      <c r="I559" s="121"/>
      <c r="J559" s="185"/>
      <c r="K559" s="121"/>
      <c r="L559" s="185"/>
      <c r="M559" s="121"/>
      <c r="N559" s="185"/>
      <c r="O559" s="122"/>
      <c r="P559" s="185"/>
      <c r="Q559" s="121"/>
      <c r="R559" s="185"/>
    </row>
    <row r="560" spans="1:18" ht="13.8" thickBot="1" x14ac:dyDescent="0.3">
      <c r="A560" s="111">
        <f t="shared" si="13"/>
        <v>35</v>
      </c>
      <c r="B560" s="116"/>
      <c r="D560" s="101" t="s">
        <v>867</v>
      </c>
      <c r="F560" s="121"/>
      <c r="G560" s="121"/>
      <c r="H560" s="143">
        <f>SUM(H550,H552,H554,H556,H558)</f>
        <v>11663485.82148</v>
      </c>
      <c r="I560" s="121"/>
      <c r="J560" s="143">
        <f>SUM(J550,J552,J554,J556,J558)</f>
        <v>1039363.45057</v>
      </c>
      <c r="L560" s="143">
        <f>SUM(L550,L552,L554,L556,L558)</f>
        <v>-119288.12422</v>
      </c>
      <c r="N560" s="143">
        <f>SUM(N550,N552,N554,N556,N558)</f>
        <v>-767.87303999999824</v>
      </c>
      <c r="O560" s="102"/>
      <c r="P560" s="143">
        <f>SUM(P550,P552,P554,P556,P558)</f>
        <v>12582793.27479</v>
      </c>
      <c r="R560" s="143">
        <f>SUM(R550,R552,R554,R556,R558)</f>
        <v>11936352.009640001</v>
      </c>
    </row>
    <row r="561" spans="1:18" ht="13.8" thickTop="1" x14ac:dyDescent="0.25">
      <c r="A561" s="111">
        <f t="shared" si="13"/>
        <v>36</v>
      </c>
      <c r="B561" s="116"/>
      <c r="H561" s="156"/>
      <c r="J561" s="156"/>
      <c r="L561" s="156"/>
      <c r="N561" s="156"/>
      <c r="O561" s="102"/>
      <c r="P561" s="156"/>
      <c r="R561" s="156"/>
    </row>
    <row r="562" spans="1:18" x14ac:dyDescent="0.25">
      <c r="A562" s="111">
        <f t="shared" si="13"/>
        <v>37</v>
      </c>
      <c r="B562" s="116"/>
      <c r="H562" s="156"/>
      <c r="J562" s="156"/>
      <c r="L562" s="156"/>
      <c r="N562" s="156"/>
      <c r="O562" s="102"/>
      <c r="P562" s="156"/>
      <c r="R562" s="156"/>
    </row>
    <row r="563" spans="1:18" x14ac:dyDescent="0.25">
      <c r="A563" s="111">
        <f t="shared" si="13"/>
        <v>38</v>
      </c>
      <c r="B563" s="116"/>
      <c r="O563" s="102"/>
    </row>
    <row r="564" spans="1:18" x14ac:dyDescent="0.25">
      <c r="A564" s="111">
        <f t="shared" si="13"/>
        <v>39</v>
      </c>
      <c r="B564" s="135"/>
    </row>
    <row r="565" spans="1:18" x14ac:dyDescent="0.25">
      <c r="A565" s="111">
        <f t="shared" si="13"/>
        <v>40</v>
      </c>
      <c r="B565" s="135"/>
      <c r="H565" s="194"/>
      <c r="O565" s="102"/>
    </row>
    <row r="566" spans="1:18" x14ac:dyDescent="0.25">
      <c r="A566" s="111">
        <f t="shared" si="13"/>
        <v>41</v>
      </c>
      <c r="B566" s="135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1:18" x14ac:dyDescent="0.25">
      <c r="A567" s="111">
        <f t="shared" si="13"/>
        <v>42</v>
      </c>
      <c r="B567" s="135"/>
      <c r="O567" s="102"/>
    </row>
    <row r="568" spans="1:18" x14ac:dyDescent="0.25">
      <c r="A568" s="111">
        <f t="shared" si="13"/>
        <v>43</v>
      </c>
      <c r="B568" s="135"/>
      <c r="O568" s="102"/>
    </row>
    <row r="569" spans="1:18" ht="13.8" thickBot="1" x14ac:dyDescent="0.3">
      <c r="A569" s="108">
        <f t="shared" si="13"/>
        <v>44</v>
      </c>
      <c r="B569" s="137" t="s">
        <v>730</v>
      </c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8"/>
      <c r="P569" s="97"/>
      <c r="Q569" s="97"/>
      <c r="R569" s="97"/>
    </row>
    <row r="570" spans="1:18" x14ac:dyDescent="0.25">
      <c r="A570" s="101" t="str">
        <f>$A$57</f>
        <v>Supporting Schedules:  B-08, B-11</v>
      </c>
      <c r="O570" s="102"/>
      <c r="P570" s="101" t="str">
        <f>$P$57</f>
        <v>Recap Schedules:  B-03, B-06</v>
      </c>
    </row>
  </sheetData>
  <printOptions horizontalCentered="1" verticalCentered="1"/>
  <pageMargins left="0.7" right="0.7" top="0.75" bottom="0.75" header="0.3" footer="0.3"/>
  <pageSetup scale="63" fitToHeight="10" orientation="landscape" blackAndWhite="1" r:id="rId1"/>
  <rowBreaks count="9" manualBreakCount="9">
    <brk id="57" max="16383" man="1"/>
    <brk id="114" max="16383" man="1"/>
    <brk id="171" max="16383" man="1"/>
    <brk id="228" max="16383" man="1"/>
    <brk id="285" max="16383" man="1"/>
    <brk id="342" max="16383" man="1"/>
    <brk id="399" max="16383" man="1"/>
    <brk id="456" max="16383" man="1"/>
    <brk id="513" max="16383" man="1"/>
  </rowBreaks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4" ma:contentTypeDescription="Create a new document." ma:contentTypeScope="" ma:versionID="f75be072b016438776b4d2c94cc809dc">
  <xsd:schema xmlns:xsd="http://www.w3.org/2001/XMLSchema" xmlns:xs="http://www.w3.org/2001/XMLSchema" xmlns:p="http://schemas.microsoft.com/office/2006/metadata/properties" xmlns:ns2="6c16c6fc-c4e8-4518-9db1-1a3dadac20d5" targetNamespace="http://schemas.microsoft.com/office/2006/metadata/properties" ma:root="true" ma:fieldsID="39712d36c8343be37a8b7a02ff70dcb6" ns2:_="">
    <xsd:import namespace="6c16c6fc-c4e8-4518-9db1-1a3dadac20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16c6fc-c4e8-4518-9db1-1a3dadac20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00BEEE-2197-432F-9B14-E6ADB8127D57}"/>
</file>

<file path=customXml/itemProps2.xml><?xml version="1.0" encoding="utf-8"?>
<ds:datastoreItem xmlns:ds="http://schemas.openxmlformats.org/officeDocument/2006/customXml" ds:itemID="{50F7C7FD-044C-44AC-94B1-D99602988A19}"/>
</file>

<file path=customXml/itemProps3.xml><?xml version="1.0" encoding="utf-8"?>
<ds:datastoreItem xmlns:ds="http://schemas.openxmlformats.org/officeDocument/2006/customXml" ds:itemID="{04B3168D-B107-4B75-8CF7-92D7D23DB3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Response to No. 57</vt:lpstr>
      <vt:lpstr>Summary DEPR w 2025 draft rates</vt:lpstr>
      <vt:lpstr>Reserve DEPR w 2025 draft rates</vt:lpstr>
      <vt:lpstr>Summary DEPR w current rates</vt:lpstr>
      <vt:lpstr>Reserve DEPR w current rates</vt:lpstr>
      <vt:lpstr>Summary ASSET BALANCES</vt:lpstr>
      <vt:lpstr>ASSET BALANCES</vt:lpstr>
      <vt:lpstr>Depr Group Buckets</vt:lpstr>
      <vt:lpstr>B-07 2023A</vt:lpstr>
      <vt:lpstr>B-09 2023A</vt:lpstr>
      <vt:lpstr>B-07 2024B</vt:lpstr>
      <vt:lpstr>B-09 2024B</vt:lpstr>
      <vt:lpstr>B-07 2025R</vt:lpstr>
      <vt:lpstr>B-09 2025R</vt:lpstr>
      <vt:lpstr>C-02 2023A</vt:lpstr>
      <vt:lpstr>C-02 2024B</vt:lpstr>
      <vt:lpstr>C-02 2025R</vt:lpstr>
      <vt:lpstr>2022R Settlement Side by Side</vt:lpstr>
      <vt:lpstr>2022R C-02 Settlement</vt:lpstr>
      <vt:lpstr>2022R B-01 Settlement</vt:lpstr>
      <vt:lpstr>2023 2024 GBRA 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2024-04-22T18:53:34Z</dcterms:created>
  <dcterms:modified xsi:type="dcterms:W3CDTF">2024-04-22T18:53:38Z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2024-04-22T18:53:35Z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a888b82c-7e94-438d-b355-d5f8e9c328e4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1021400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